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810"/>
  <workbookPr checkCompatibility="1"/>
  <mc:AlternateContent xmlns:mc="http://schemas.openxmlformats.org/markup-compatibility/2006">
    <mc:Choice Requires="x15">
      <x15ac:absPath xmlns:x15ac="http://schemas.microsoft.com/office/spreadsheetml/2010/11/ac" url="/Users/JMW/Desktop/"/>
    </mc:Choice>
  </mc:AlternateContent>
  <workbookProtection lockStructure="1"/>
  <bookViews>
    <workbookView xWindow="0" yWindow="460" windowWidth="38400" windowHeight="19860" tabRatio="926" firstSheet="14" activeTab="26"/>
  </bookViews>
  <sheets>
    <sheet name="ST" sheetId="19" state="hidden" r:id="rId1"/>
    <sheet name="DEX1" sheetId="36" state="hidden" r:id="rId2"/>
    <sheet name="DEX2" sheetId="28" state="hidden" r:id="rId3"/>
    <sheet name="DA1" sheetId="2" state="hidden" r:id="rId4"/>
    <sheet name="APPENDIX" sheetId="1" state="hidden" r:id="rId5"/>
    <sheet name="META" sheetId="20" state="hidden" r:id="rId6"/>
    <sheet name="EQUITYST" sheetId="23" state="hidden" r:id="rId7"/>
    <sheet name="IMPACT" sheetId="26" state="hidden" r:id="rId8"/>
    <sheet name="EQUITYID" sheetId="24" state="hidden" r:id="rId9"/>
    <sheet name="EQUITY" sheetId="3" state="hidden" r:id="rId10"/>
    <sheet name="EQUITY2" sheetId="22" state="hidden" r:id="rId11"/>
    <sheet name="EQUITY3" sheetId="32" state="hidden" r:id="rId12"/>
    <sheet name="dex12" sheetId="34" state="hidden" r:id="rId13"/>
    <sheet name="INDEX" sheetId="31" state="hidden" r:id="rId14"/>
    <sheet name="Sheet1" sheetId="37" r:id="rId15"/>
    <sheet name="Sheet2" sheetId="38" r:id="rId16"/>
    <sheet name="A1" sheetId="18" r:id="rId17"/>
    <sheet name="A2" sheetId="29" r:id="rId18"/>
    <sheet name="A3" sheetId="35" r:id="rId19"/>
    <sheet name="A4" sheetId="5" r:id="rId20"/>
    <sheet name="B1" sheetId="27" r:id="rId21"/>
    <sheet name="B2" sheetId="4" r:id="rId22"/>
    <sheet name="C1" sheetId="6" r:id="rId23"/>
    <sheet name="C2" sheetId="7" r:id="rId24"/>
    <sheet name="D1" sheetId="8" r:id="rId25"/>
    <sheet name="D2" sheetId="9" r:id="rId26"/>
    <sheet name="E1" sheetId="10" r:id="rId27"/>
    <sheet name="E2" sheetId="11" r:id="rId28"/>
    <sheet name="F1" sheetId="13" r:id="rId29"/>
    <sheet name="F2" sheetId="14" r:id="rId30"/>
    <sheet name="F3" sheetId="15" r:id="rId31"/>
    <sheet name="G1" sheetId="30" r:id="rId32"/>
    <sheet name="G2" sheetId="33" r:id="rId33"/>
    <sheet name="G3" sheetId="17" r:id="rId34"/>
  </sheets>
  <definedNames>
    <definedName name="_xlnm._FilterDatabase" localSheetId="16" hidden="1">'A1'!$A$3:$H$3</definedName>
    <definedName name="_xlnm._FilterDatabase" localSheetId="18" hidden="1">'A3'!$A$4:$I$57</definedName>
    <definedName name="_xlnm._FilterDatabase" localSheetId="4" hidden="1">APPENDIX!$A$1:$R$5201</definedName>
    <definedName name="_xlnm._FilterDatabase" localSheetId="22" hidden="1">'C1'!$P$4:$Y$4</definedName>
    <definedName name="_xlnm._FilterDatabase" localSheetId="24" hidden="1">'D1'!$AA$4:$AV$4</definedName>
    <definedName name="_xlnm._FilterDatabase" localSheetId="26" hidden="1">'E1'!$Q$4:$AD$4</definedName>
    <definedName name="_xlnm._FilterDatabase" localSheetId="9" hidden="1">EQUITY!$A$1:$F$307</definedName>
    <definedName name="_xlnm._FilterDatabase" localSheetId="10" hidden="1">EQUITY2!$A$1:$J$1</definedName>
    <definedName name="_xlnm._FilterDatabase" localSheetId="28" hidden="1">'F1'!$S$4:$AG$4</definedName>
    <definedName name="_xlnm._FilterDatabase" localSheetId="31" hidden="1">'G1'!$K$4:$P$4</definedName>
    <definedName name="_xlnm._FilterDatabase" localSheetId="32" hidden="1">'G2'!$A$3:$H$3</definedName>
    <definedName name="_xlnm._FilterDatabase" localSheetId="33" hidden="1">'G3'!$V$4:$V$55</definedName>
    <definedName name="_xlnm._FilterDatabase" localSheetId="7" hidden="1">IMPACT!$A$1:$K$1249</definedName>
    <definedName name="APPENDIX">APPENDIX!$A$1:$R$5617</definedName>
    <definedName name="DA1">'DA1'!$A$1:$AC$53</definedName>
    <definedName name="DEX1">'DEX1'!$A$1:$K$44</definedName>
    <definedName name="DEX1_1YR" localSheetId="31">#REF!</definedName>
    <definedName name="DEX1_1YR" localSheetId="32">#REF!</definedName>
    <definedName name="DEX1_1YR">#REF!</definedName>
    <definedName name="DEX12">'dex12'!$A$1:$I$34</definedName>
    <definedName name="DEX2">'DEX2'!$A$1:$V$44</definedName>
    <definedName name="EQUITY">EQUITY!$A$1:$F$307</definedName>
    <definedName name="EQUITY2">EQUITY2!$A$1:$J$1561</definedName>
    <definedName name="EQUITYID">EQUITYID!$A$1:$I$34</definedName>
    <definedName name="EQUITYST">EQUITYST!$A$1:$F$157</definedName>
    <definedName name="EQUITYUS">#REF!</definedName>
    <definedName name="EXHIBIT2" localSheetId="16">'A1'!$A$3:$G$50</definedName>
    <definedName name="EXHIBIT2" localSheetId="17">'A2'!$A$4:$AJ$52</definedName>
    <definedName name="EXHIBIT2" localSheetId="18">#REF!</definedName>
    <definedName name="EXHIBIT2" localSheetId="20">#REF!</definedName>
    <definedName name="EXHIBIT2" localSheetId="12">#REF!</definedName>
    <definedName name="EXHIBIT2" localSheetId="31">#REF!</definedName>
    <definedName name="EXHIBIT2" localSheetId="32">#REF!</definedName>
    <definedName name="EXHIBIT2" localSheetId="0">#REF!</definedName>
    <definedName name="EXHIBIT2">#REF!</definedName>
    <definedName name="exhibit2_cs" localSheetId="16">#REF!</definedName>
    <definedName name="exhibit2_cs" localSheetId="17">#REF!</definedName>
    <definedName name="exhibit2_cs" localSheetId="18">#REF!</definedName>
    <definedName name="exhibit2_cs" localSheetId="20">#REF!</definedName>
    <definedName name="exhibit2_cs" localSheetId="12">#REF!</definedName>
    <definedName name="exhibit2_cs" localSheetId="31">#REF!</definedName>
    <definedName name="exhibit2_cs" localSheetId="32">#REF!</definedName>
    <definedName name="exhibit2_cs" localSheetId="0">#REF!</definedName>
    <definedName name="exhibit2_cs">#REF!</definedName>
    <definedName name="IMPACT">IMPACT!$A$1:$K$1249</definedName>
    <definedName name="META">META!$A$1:$I$65</definedName>
    <definedName name="_xlnm.Print_Area" localSheetId="16">'A1'!$D$2:$H$52</definedName>
    <definedName name="_xlnm.Print_Area" localSheetId="17">'A2'!$D$1:$M$54</definedName>
    <definedName name="_xlnm.Print_Area" localSheetId="18">'A3'!$K$1:$S$57</definedName>
    <definedName name="_xlnm.Print_Area" localSheetId="19">'A4'!$D$1:$H$27</definedName>
    <definedName name="_xlnm.Print_Area" localSheetId="20">'B1'!$C$1:$O$57</definedName>
    <definedName name="_xlnm.Print_Area" localSheetId="21">'B2'!$C$1:$O$56</definedName>
    <definedName name="_xlnm.Print_Area" localSheetId="22">'C1'!$A$2:$K$55</definedName>
    <definedName name="_xlnm.Print_Area" localSheetId="23">'C2'!$A$1:$X$61</definedName>
    <definedName name="_xlnm.Print_Area" localSheetId="24">'D1'!$A$2:$V$56</definedName>
    <definedName name="_xlnm.Print_Area" localSheetId="25">'D2'!$A$1:$BR$61</definedName>
    <definedName name="_xlnm.Print_Area" localSheetId="26">'E1'!$A$2:$N$55</definedName>
    <definedName name="_xlnm.Print_Area" localSheetId="27">'E2'!$A$1:$AO$61</definedName>
    <definedName name="_xlnm.Print_Area" localSheetId="28">'F1'!$A$2:$P$55</definedName>
    <definedName name="_xlnm.Print_Area" localSheetId="29">'F2'!$A$1:$AP$61</definedName>
    <definedName name="_xlnm.Print_Area" localSheetId="30">'F3'!$A$1:$Q$57</definedName>
    <definedName name="_xlnm.Print_Area" localSheetId="31">'G1'!$A$2:$H$55</definedName>
    <definedName name="_xlnm.Print_Area" localSheetId="32">'G2'!$J$1:$P$37</definedName>
    <definedName name="_xlnm.Print_Area" localSheetId="33">'G3'!$A$1:$J$55</definedName>
    <definedName name="_xlnm.Print_Titles" localSheetId="20">'B1'!$A:$A,'B1'!$1:$2</definedName>
    <definedName name="_xlnm.Print_Titles" localSheetId="23">'C2'!$A:$A,'C2'!$1:$2</definedName>
    <definedName name="_xlnm.Print_Titles" localSheetId="24">'D1'!$A:$C,'D1'!$2:$3</definedName>
    <definedName name="_xlnm.Print_Titles" localSheetId="25">'D2'!$A:$A,'D2'!$1:$2</definedName>
    <definedName name="_xlnm.Print_Titles" localSheetId="27">'E2'!$A:$A,'E2'!$1:$2</definedName>
    <definedName name="_xlnm.Print_Titles" localSheetId="29">'F2'!$A:$A,'F2'!$1:$2</definedName>
    <definedName name="_xlnm.Print_Titles" localSheetId="33">'G3'!$A:$A,'G3'!$1:$2</definedName>
    <definedName name="Z_1955DA2A_9C2E_4B05_A49D_B390AB521C26_.wvu.Cols" localSheetId="20" hidden="1">'B1'!$L:$O</definedName>
    <definedName name="Z_1955DA2A_9C2E_4B05_A49D_B390AB521C26_.wvu.Cols" localSheetId="21" hidden="1">'B2'!$P:$S</definedName>
    <definedName name="Z_1955DA2A_9C2E_4B05_A49D_B390AB521C26_.wvu.Cols" localSheetId="23" hidden="1">'C2'!$B:$C,'C2'!$F:$F,'C2'!$J:$J,'C2'!$N:$N,'C2'!#REF!,'C2'!#REF!,'C2'!$S:$S,'C2'!$W:$W</definedName>
    <definedName name="Z_1955DA2A_9C2E_4B05_A49D_B390AB521C26_.wvu.Cols" localSheetId="25" hidden="1">'D2'!#REF!,'D2'!$D:$D,'D2'!$H:$H,'D2'!$N:$N,'D2'!$P:$Q,'D2'!$S:$S,'D2'!$U:$V,'D2'!$Y:$Y,'D2'!$AC:$AC,'D2'!$AG:$AG,'D2'!$AI:$AI,'D2'!$AK:$AL,'D2'!$AO:$AO,'D2'!$AW:$AW,'D2'!$BA:$BA,'D2'!$BE:$BE,'D2'!$BI:$BI,'D2'!$BM:$BM,'D2'!$BQ:$BQ</definedName>
    <definedName name="Z_1955DA2A_9C2E_4B05_A49D_B390AB521C26_.wvu.Cols" localSheetId="27" hidden="1">'E2'!#REF!,'E2'!$D:$D,'E2'!$H:$H,'E2'!$L:$L,'E2'!$P:$P,'E2'!$T:$U,'E2'!$X:$X,'E2'!$AB:$AB,'E2'!$AF:$AF,'E2'!$AN:$AN</definedName>
    <definedName name="Z_1955DA2A_9C2E_4B05_A49D_B390AB521C26_.wvu.Cols" localSheetId="29" hidden="1">'F2'!#REF!,'F2'!$D:$D,'F2'!$H:$H,'F2'!$L:$L,'F2'!$P:$P,'F2'!$T:$T,'F2'!$X:$X,'F2'!$AB:$AB,'F2'!$AF:$AF,'F2'!$AJ:$AJ,'F2'!#REF!,'F2'!#REF!,'F2'!$AO:$AO</definedName>
    <definedName name="Z_1955DA2A_9C2E_4B05_A49D_B390AB521C26_.wvu.FilterData" localSheetId="16" hidden="1">'A1'!$A$3:$H$3</definedName>
    <definedName name="Z_1955DA2A_9C2E_4B05_A49D_B390AB521C26_.wvu.FilterData" localSheetId="4" hidden="1">APPENDIX!$A$1:$R$5617</definedName>
    <definedName name="Z_1955DA2A_9C2E_4B05_A49D_B390AB521C26_.wvu.FilterData" localSheetId="20" hidden="1">'B1'!#REF!</definedName>
    <definedName name="Z_1955DA2A_9C2E_4B05_A49D_B390AB521C26_.wvu.FilterData" localSheetId="22" hidden="1">'C1'!$P$4:$Q$4</definedName>
    <definedName name="Z_1955DA2A_9C2E_4B05_A49D_B390AB521C26_.wvu.FilterData" localSheetId="9" hidden="1">EQUITY!$A$1:$AE$3953</definedName>
    <definedName name="Z_1955DA2A_9C2E_4B05_A49D_B390AB521C26_.wvu.FilterData" localSheetId="10" hidden="1">EQUITY2!$A$1:$J$8666</definedName>
    <definedName name="Z_1955DA2A_9C2E_4B05_A49D_B390AB521C26_.wvu.FilterData" localSheetId="7" hidden="1">IMPACT!$A$1:$K$1249</definedName>
    <definedName name="Z_1955DA2A_9C2E_4B05_A49D_B390AB521C26_.wvu.PrintArea" localSheetId="16" hidden="1">'A1'!$D$2:$H$51</definedName>
    <definedName name="Z_1955DA2A_9C2E_4B05_A49D_B390AB521C26_.wvu.PrintArea" localSheetId="19" hidden="1">'A4'!$D$1:$H$27</definedName>
    <definedName name="Z_1955DA2A_9C2E_4B05_A49D_B390AB521C26_.wvu.PrintArea" localSheetId="20" hidden="1">'B1'!$C$1:$O$57</definedName>
    <definedName name="Z_1955DA2A_9C2E_4B05_A49D_B390AB521C26_.wvu.PrintArea" localSheetId="21" hidden="1">'B2'!$C$1:$O$56</definedName>
    <definedName name="Z_1955DA2A_9C2E_4B05_A49D_B390AB521C26_.wvu.PrintArea" localSheetId="22" hidden="1">'C1'!$A$2:$K$55</definedName>
    <definedName name="Z_1955DA2A_9C2E_4B05_A49D_B390AB521C26_.wvu.PrintArea" localSheetId="23" hidden="1">'C2'!$A$1:$X$61</definedName>
    <definedName name="Z_1955DA2A_9C2E_4B05_A49D_B390AB521C26_.wvu.PrintArea" localSheetId="24" hidden="1">'D1'!$A$2:$V$55</definedName>
    <definedName name="Z_1955DA2A_9C2E_4B05_A49D_B390AB521C26_.wvu.PrintArea" localSheetId="25" hidden="1">'D2'!$A$1:$BR$61</definedName>
    <definedName name="Z_1955DA2A_9C2E_4B05_A49D_B390AB521C26_.wvu.PrintArea" localSheetId="26" hidden="1">'E1'!$A$2:$N$55</definedName>
    <definedName name="Z_1955DA2A_9C2E_4B05_A49D_B390AB521C26_.wvu.PrintArea" localSheetId="27" hidden="1">'E2'!$A$1:$AO$61</definedName>
    <definedName name="Z_1955DA2A_9C2E_4B05_A49D_B390AB521C26_.wvu.PrintArea" localSheetId="28" hidden="1">'F1'!$A$2:$P$55</definedName>
    <definedName name="Z_1955DA2A_9C2E_4B05_A49D_B390AB521C26_.wvu.PrintArea" localSheetId="29" hidden="1">'F2'!$A$1:$AP$61</definedName>
    <definedName name="Z_1955DA2A_9C2E_4B05_A49D_B390AB521C26_.wvu.PrintArea" localSheetId="30" hidden="1">'F3'!$A$1:$M$56</definedName>
    <definedName name="Z_1955DA2A_9C2E_4B05_A49D_B390AB521C26_.wvu.PrintArea" localSheetId="31" hidden="1">'G1'!$A$2:$H$55</definedName>
    <definedName name="Z_1955DA2A_9C2E_4B05_A49D_B390AB521C26_.wvu.PrintArea" localSheetId="33" hidden="1">'G3'!$A$1:$J$55</definedName>
    <definedName name="Z_1955DA2A_9C2E_4B05_A49D_B390AB521C26_.wvu.PrintTitles" localSheetId="20" hidden="1">'B1'!$A:$A,'B1'!$1:$2</definedName>
    <definedName name="Z_1955DA2A_9C2E_4B05_A49D_B390AB521C26_.wvu.PrintTitles" localSheetId="23" hidden="1">'C2'!$A:$A,'C2'!$1:$2</definedName>
    <definedName name="Z_1955DA2A_9C2E_4B05_A49D_B390AB521C26_.wvu.PrintTitles" localSheetId="24" hidden="1">'D1'!$A:$C,'D1'!$2:$3</definedName>
    <definedName name="Z_1955DA2A_9C2E_4B05_A49D_B390AB521C26_.wvu.PrintTitles" localSheetId="25" hidden="1">'D2'!$A:$A,'D2'!$1:$2</definedName>
    <definedName name="Z_1955DA2A_9C2E_4B05_A49D_B390AB521C26_.wvu.PrintTitles" localSheetId="27" hidden="1">'E2'!$A:$A,'E2'!$1:$2</definedName>
    <definedName name="Z_1955DA2A_9C2E_4B05_A49D_B390AB521C26_.wvu.PrintTitles" localSheetId="29" hidden="1">'F2'!$A:$A,'F2'!$1:$2</definedName>
    <definedName name="Z_1955DA2A_9C2E_4B05_A49D_B390AB521C26_.wvu.PrintTitles" localSheetId="33" hidden="1">'G3'!$A:$A,'G3'!$1:$2</definedName>
    <definedName name="Z_1955DA2A_9C2E_4B05_A49D_B390AB521C26_.wvu.Rows" localSheetId="20" hidden="1">'B1'!$3:$3</definedName>
    <definedName name="Z_1955DA2A_9C2E_4B05_A49D_B390AB521C26_.wvu.Rows" localSheetId="21" hidden="1">'B2'!$3:$3</definedName>
    <definedName name="Z_1955DA2A_9C2E_4B05_A49D_B390AB521C26_.wvu.Rows" localSheetId="22" hidden="1">'C1'!$1:$1</definedName>
    <definedName name="Z_1955DA2A_9C2E_4B05_A49D_B390AB521C26_.wvu.Rows" localSheetId="24" hidden="1">'D1'!$1:$1</definedName>
    <definedName name="Z_1955DA2A_9C2E_4B05_A49D_B390AB521C26_.wvu.Rows" localSheetId="26" hidden="1">'E1'!$1:$1</definedName>
    <definedName name="Z_1955DA2A_9C2E_4B05_A49D_B390AB521C26_.wvu.Rows" localSheetId="28" hidden="1">'F1'!$1:$1</definedName>
    <definedName name="Z_1955DA2A_9C2E_4B05_A49D_B390AB521C26_.wvu.Rows" localSheetId="31" hidden="1">'G1'!$1:$1</definedName>
    <definedName name="Z_B79C7D93_5BC1_49C9_8DB1_804221DB6714_.wvu.Cols" localSheetId="20" hidden="1">'B1'!$L:$O</definedName>
    <definedName name="Z_B79C7D93_5BC1_49C9_8DB1_804221DB6714_.wvu.Cols" localSheetId="21" hidden="1">'B2'!$P:$S</definedName>
    <definedName name="Z_B79C7D93_5BC1_49C9_8DB1_804221DB6714_.wvu.Cols" localSheetId="23" hidden="1">'C2'!$B:$C,'C2'!$F:$F,'C2'!$J:$J,'C2'!$N:$N,'C2'!#REF!,'C2'!#REF!,'C2'!$S:$S,'C2'!$W:$W</definedName>
    <definedName name="Z_B79C7D93_5BC1_49C9_8DB1_804221DB6714_.wvu.Cols" localSheetId="25" hidden="1">'D2'!#REF!,'D2'!$D:$D,'D2'!$H:$H,'D2'!$N:$N,'D2'!$P:$Q,'D2'!$S:$S,'D2'!$U:$V,'D2'!$Y:$Y,'D2'!$AC:$AC,'D2'!$AG:$AG,'D2'!$AI:$AI,'D2'!$AK:$AL,'D2'!$AO:$AO,'D2'!$AW:$AW,'D2'!$BA:$BA,'D2'!$BE:$BE,'D2'!$BI:$BI,'D2'!$BM:$BM,'D2'!$BQ:$BQ</definedName>
    <definedName name="Z_B79C7D93_5BC1_49C9_8DB1_804221DB6714_.wvu.Cols" localSheetId="27" hidden="1">'E2'!#REF!,'E2'!$D:$D,'E2'!$H:$H,'E2'!$L:$L,'E2'!$P:$P,'E2'!$T:$U,'E2'!$X:$X,'E2'!$AB:$AB,'E2'!$AF:$AF,'E2'!$AN:$AN</definedName>
    <definedName name="Z_B79C7D93_5BC1_49C9_8DB1_804221DB6714_.wvu.Cols" localSheetId="29" hidden="1">'F2'!#REF!,'F2'!$D:$D,'F2'!$H:$H,'F2'!$L:$L,'F2'!$P:$P,'F2'!$T:$T,'F2'!$X:$X,'F2'!$AB:$AB,'F2'!$AF:$AF,'F2'!$AJ:$AJ,'F2'!#REF!,'F2'!#REF!,'F2'!$AO:$AO</definedName>
    <definedName name="Z_B79C7D93_5BC1_49C9_8DB1_804221DB6714_.wvu.FilterData" localSheetId="16" hidden="1">'A1'!$A$3:$H$3</definedName>
    <definedName name="Z_B79C7D93_5BC1_49C9_8DB1_804221DB6714_.wvu.FilterData" localSheetId="4" hidden="1">APPENDIX!$A$1:$R$5617</definedName>
    <definedName name="Z_B79C7D93_5BC1_49C9_8DB1_804221DB6714_.wvu.FilterData" localSheetId="20" hidden="1">'B1'!#REF!</definedName>
    <definedName name="Z_B79C7D93_5BC1_49C9_8DB1_804221DB6714_.wvu.FilterData" localSheetId="22" hidden="1">'C1'!$P$4:$Q$4</definedName>
    <definedName name="Z_B79C7D93_5BC1_49C9_8DB1_804221DB6714_.wvu.FilterData" localSheetId="9" hidden="1">EQUITY!$A$1:$AE$3953</definedName>
    <definedName name="Z_B79C7D93_5BC1_49C9_8DB1_804221DB6714_.wvu.FilterData" localSheetId="10" hidden="1">EQUITY2!$A$1:$J$8666</definedName>
    <definedName name="Z_B79C7D93_5BC1_49C9_8DB1_804221DB6714_.wvu.FilterData" localSheetId="7" hidden="1">IMPACT!$A$1:$K$1249</definedName>
    <definedName name="Z_B79C7D93_5BC1_49C9_8DB1_804221DB6714_.wvu.PrintArea" localSheetId="16" hidden="1">'A1'!$D$2:$H$51</definedName>
    <definedName name="Z_B79C7D93_5BC1_49C9_8DB1_804221DB6714_.wvu.PrintArea" localSheetId="19" hidden="1">'A4'!$D$1:$H$27</definedName>
    <definedName name="Z_B79C7D93_5BC1_49C9_8DB1_804221DB6714_.wvu.PrintArea" localSheetId="20" hidden="1">'B1'!$C$1:$O$57</definedName>
    <definedName name="Z_B79C7D93_5BC1_49C9_8DB1_804221DB6714_.wvu.PrintArea" localSheetId="21" hidden="1">'B2'!$C$1:$O$56</definedName>
    <definedName name="Z_B79C7D93_5BC1_49C9_8DB1_804221DB6714_.wvu.PrintArea" localSheetId="22" hidden="1">'C1'!$A$2:$K$55</definedName>
    <definedName name="Z_B79C7D93_5BC1_49C9_8DB1_804221DB6714_.wvu.PrintArea" localSheetId="23" hidden="1">'C2'!$A$1:$X$61</definedName>
    <definedName name="Z_B79C7D93_5BC1_49C9_8DB1_804221DB6714_.wvu.PrintArea" localSheetId="24" hidden="1">'D1'!$A$2:$V$55</definedName>
    <definedName name="Z_B79C7D93_5BC1_49C9_8DB1_804221DB6714_.wvu.PrintArea" localSheetId="25" hidden="1">'D2'!$A$1:$BR$61</definedName>
    <definedName name="Z_B79C7D93_5BC1_49C9_8DB1_804221DB6714_.wvu.PrintArea" localSheetId="26" hidden="1">'E1'!$A$2:$N$55</definedName>
    <definedName name="Z_B79C7D93_5BC1_49C9_8DB1_804221DB6714_.wvu.PrintArea" localSheetId="27" hidden="1">'E2'!$A$1:$AO$61</definedName>
    <definedName name="Z_B79C7D93_5BC1_49C9_8DB1_804221DB6714_.wvu.PrintArea" localSheetId="28" hidden="1">'F1'!$A$2:$P$55</definedName>
    <definedName name="Z_B79C7D93_5BC1_49C9_8DB1_804221DB6714_.wvu.PrintArea" localSheetId="29" hidden="1">'F2'!$A$1:$AP$61</definedName>
    <definedName name="Z_B79C7D93_5BC1_49C9_8DB1_804221DB6714_.wvu.PrintArea" localSheetId="30" hidden="1">'F3'!$A$1:$M$56</definedName>
    <definedName name="Z_B79C7D93_5BC1_49C9_8DB1_804221DB6714_.wvu.PrintArea" localSheetId="31" hidden="1">'G1'!$A$2:$H$55</definedName>
    <definedName name="Z_B79C7D93_5BC1_49C9_8DB1_804221DB6714_.wvu.PrintArea" localSheetId="33" hidden="1">'G3'!$A$1:$J$55</definedName>
    <definedName name="Z_B79C7D93_5BC1_49C9_8DB1_804221DB6714_.wvu.PrintTitles" localSheetId="20" hidden="1">'B1'!$A:$A,'B1'!$1:$2</definedName>
    <definedName name="Z_B79C7D93_5BC1_49C9_8DB1_804221DB6714_.wvu.PrintTitles" localSheetId="23" hidden="1">'C2'!$A:$A,'C2'!$1:$2</definedName>
    <definedName name="Z_B79C7D93_5BC1_49C9_8DB1_804221DB6714_.wvu.PrintTitles" localSheetId="24" hidden="1">'D1'!$A:$C,'D1'!$2:$3</definedName>
    <definedName name="Z_B79C7D93_5BC1_49C9_8DB1_804221DB6714_.wvu.PrintTitles" localSheetId="25" hidden="1">'D2'!$A:$A,'D2'!$1:$2</definedName>
    <definedName name="Z_B79C7D93_5BC1_49C9_8DB1_804221DB6714_.wvu.PrintTitles" localSheetId="27" hidden="1">'E2'!$A:$A,'E2'!$1:$2</definedName>
    <definedName name="Z_B79C7D93_5BC1_49C9_8DB1_804221DB6714_.wvu.PrintTitles" localSheetId="29" hidden="1">'F2'!$A:$A,'F2'!$1:$2</definedName>
    <definedName name="Z_B79C7D93_5BC1_49C9_8DB1_804221DB6714_.wvu.PrintTitles" localSheetId="33" hidden="1">'G3'!$A:$A,'G3'!$1:$2</definedName>
    <definedName name="Z_B79C7D93_5BC1_49C9_8DB1_804221DB6714_.wvu.Rows" localSheetId="20" hidden="1">'B1'!$3:$3</definedName>
    <definedName name="Z_B79C7D93_5BC1_49C9_8DB1_804221DB6714_.wvu.Rows" localSheetId="21" hidden="1">'B2'!$3:$3</definedName>
    <definedName name="Z_B79C7D93_5BC1_49C9_8DB1_804221DB6714_.wvu.Rows" localSheetId="22" hidden="1">'C1'!$1:$1</definedName>
    <definedName name="Z_B79C7D93_5BC1_49C9_8DB1_804221DB6714_.wvu.Rows" localSheetId="24" hidden="1">'D1'!$1:$1</definedName>
    <definedName name="Z_B79C7D93_5BC1_49C9_8DB1_804221DB6714_.wvu.Rows" localSheetId="26" hidden="1">'E1'!$1:$1</definedName>
    <definedName name="Z_B79C7D93_5BC1_49C9_8DB1_804221DB6714_.wvu.Rows" localSheetId="28" hidden="1">'F1'!$1:$1</definedName>
    <definedName name="Z_B79C7D93_5BC1_49C9_8DB1_804221DB6714_.wvu.Rows" localSheetId="31" hidden="1">'G1'!$1:$1</definedName>
  </definedNames>
  <calcPr calcId="150001" concurrentCalc="0"/>
  <customWorkbookViews>
    <customWorkbookView name="ShowAll" guid="{B79C7D93-5BC1-49C9-8DB1-804221DB6714}" maximized="1" xWindow="-8" yWindow="-8" windowWidth="1382" windowHeight="754" tabRatio="892" activeSheetId="26"/>
    <customWorkbookView name="HideWorkingData" guid="{1955DA2A-9C2E-4B05-A49D-B390AB521C26}" maximized="1" xWindow="-8" yWindow="-8" windowWidth="1382" windowHeight="754" tabRatio="892" activeSheetId="4"/>
  </customWorkbookViews>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H4" i="10" l="1"/>
  <c r="G4" i="10"/>
  <c r="BP60" i="9"/>
  <c r="BP59" i="9"/>
  <c r="BL60" i="9"/>
  <c r="BL59" i="9"/>
  <c r="AB60" i="9"/>
  <c r="AB59" i="9"/>
  <c r="AF60" i="9"/>
  <c r="AF59" i="9"/>
  <c r="E5" i="6"/>
  <c r="D2" i="18"/>
  <c r="AS29" i="29"/>
  <c r="AR29" i="29"/>
  <c r="K29" i="18"/>
  <c r="J29" i="18"/>
  <c r="K28" i="18"/>
  <c r="J28" i="18"/>
  <c r="O5" i="15"/>
  <c r="AK57" i="11"/>
  <c r="AH6" i="15"/>
  <c r="AH7" i="15"/>
  <c r="AG8" i="15"/>
  <c r="O8" i="15"/>
  <c r="AH8" i="15"/>
  <c r="AH9" i="15"/>
  <c r="AH10" i="15"/>
  <c r="AH11" i="15"/>
  <c r="AG12" i="15"/>
  <c r="O12" i="15"/>
  <c r="AH12" i="15"/>
  <c r="AH13" i="15"/>
  <c r="AH14" i="15"/>
  <c r="AH15" i="15"/>
  <c r="AH16" i="15"/>
  <c r="AG17" i="15"/>
  <c r="O17" i="15"/>
  <c r="AH17" i="15"/>
  <c r="AH18" i="15"/>
  <c r="AH19" i="15"/>
  <c r="AH20" i="15"/>
  <c r="AG21" i="15"/>
  <c r="O21" i="15"/>
  <c r="AH21" i="15"/>
  <c r="AH22" i="15"/>
  <c r="AH23" i="15"/>
  <c r="AG24" i="15"/>
  <c r="O24" i="15"/>
  <c r="AH24" i="15"/>
  <c r="AH25" i="15"/>
  <c r="AH26" i="15"/>
  <c r="AH27" i="15"/>
  <c r="AG28" i="15"/>
  <c r="O28" i="15"/>
  <c r="AH28" i="15"/>
  <c r="AH29" i="15"/>
  <c r="AH30" i="15"/>
  <c r="AF31" i="15"/>
  <c r="N31" i="15"/>
  <c r="AH31" i="15"/>
  <c r="AH32" i="15"/>
  <c r="AG33" i="15"/>
  <c r="O33" i="15"/>
  <c r="AH33" i="15"/>
  <c r="AH34" i="15"/>
  <c r="AH35" i="15"/>
  <c r="AH36" i="15"/>
  <c r="AG37" i="15"/>
  <c r="O37" i="15"/>
  <c r="AH37" i="15"/>
  <c r="AH38" i="15"/>
  <c r="AH39" i="15"/>
  <c r="AG40" i="15"/>
  <c r="O40" i="15"/>
  <c r="AH40" i="15"/>
  <c r="AH41" i="15"/>
  <c r="AH42" i="15"/>
  <c r="AH43" i="15"/>
  <c r="AG44" i="15"/>
  <c r="O44" i="15"/>
  <c r="AH44" i="15"/>
  <c r="AH45" i="15"/>
  <c r="AH46" i="15"/>
  <c r="AH47" i="15"/>
  <c r="AH48" i="15"/>
  <c r="AG49" i="15"/>
  <c r="O49" i="15"/>
  <c r="AH49" i="15"/>
  <c r="AH50" i="15"/>
  <c r="AH51" i="15"/>
  <c r="AH52" i="15"/>
  <c r="AG53" i="15"/>
  <c r="O53" i="15"/>
  <c r="AH53" i="15"/>
  <c r="AH54" i="15"/>
  <c r="AH55" i="15"/>
  <c r="AG56" i="15"/>
  <c r="O56" i="15"/>
  <c r="AH56" i="15"/>
  <c r="AI5" i="15"/>
  <c r="AH5" i="15"/>
  <c r="Q62" i="15"/>
  <c r="O62" i="15"/>
  <c r="AG9" i="15"/>
  <c r="O9" i="15"/>
  <c r="AG5" i="15"/>
  <c r="N62" i="15"/>
  <c r="AF15" i="15"/>
  <c r="N15" i="15"/>
  <c r="N4" i="13"/>
  <c r="M4" i="13"/>
  <c r="L4" i="13"/>
  <c r="J4" i="13"/>
  <c r="I4" i="13"/>
  <c r="H4" i="13"/>
  <c r="F4" i="13"/>
  <c r="E4" i="13"/>
  <c r="D4" i="13"/>
  <c r="N58" i="13"/>
  <c r="M58" i="13"/>
  <c r="L58" i="13"/>
  <c r="K58" i="13"/>
  <c r="K4" i="13"/>
  <c r="J58" i="13"/>
  <c r="I58" i="13"/>
  <c r="H58" i="13"/>
  <c r="G58" i="13"/>
  <c r="G4" i="13"/>
  <c r="F58" i="13"/>
  <c r="E58" i="13"/>
  <c r="D58" i="13"/>
  <c r="M4" i="10"/>
  <c r="I4" i="10"/>
  <c r="F4" i="10"/>
  <c r="E4" i="10"/>
  <c r="F58" i="10"/>
  <c r="E58" i="10"/>
  <c r="M58" i="10"/>
  <c r="L58" i="10"/>
  <c r="L4" i="10"/>
  <c r="K58" i="10"/>
  <c r="K4" i="10"/>
  <c r="J58" i="10"/>
  <c r="J4" i="10"/>
  <c r="I58" i="10"/>
  <c r="H58" i="10"/>
  <c r="G58" i="10"/>
  <c r="D58" i="10"/>
  <c r="D4" i="10"/>
  <c r="F59" i="8"/>
  <c r="E59" i="8"/>
  <c r="U59" i="8"/>
  <c r="U4" i="8"/>
  <c r="T59" i="8"/>
  <c r="T4" i="8"/>
  <c r="S59" i="8"/>
  <c r="S4" i="8"/>
  <c r="R59" i="8"/>
  <c r="R4" i="8"/>
  <c r="Q59" i="8"/>
  <c r="Q4" i="8"/>
  <c r="P59" i="8"/>
  <c r="P4" i="8"/>
  <c r="O59" i="8"/>
  <c r="N59" i="8"/>
  <c r="N4" i="8"/>
  <c r="M59" i="8"/>
  <c r="M4" i="8"/>
  <c r="L59" i="8"/>
  <c r="L4" i="8"/>
  <c r="K59" i="8"/>
  <c r="K4" i="8"/>
  <c r="J59" i="8"/>
  <c r="J4" i="8"/>
  <c r="I59" i="8"/>
  <c r="I4" i="8"/>
  <c r="H59" i="8"/>
  <c r="H4" i="8"/>
  <c r="G59" i="8"/>
  <c r="G4" i="8"/>
  <c r="D59" i="8"/>
  <c r="D4" i="8"/>
  <c r="A2" i="6"/>
  <c r="I4" i="6"/>
  <c r="H4" i="6"/>
  <c r="G4" i="6"/>
  <c r="F4" i="6"/>
  <c r="E4" i="6"/>
  <c r="D4" i="6"/>
  <c r="AF48" i="15"/>
  <c r="N48" i="15"/>
  <c r="AF36" i="15"/>
  <c r="N36" i="15"/>
  <c r="AF24" i="15"/>
  <c r="N24" i="15"/>
  <c r="AG54" i="15"/>
  <c r="O54" i="15"/>
  <c r="AF53" i="15"/>
  <c r="N53" i="15"/>
  <c r="AG50" i="15"/>
  <c r="O50" i="15"/>
  <c r="AG46" i="15"/>
  <c r="O46" i="15"/>
  <c r="AG42" i="15"/>
  <c r="O42" i="15"/>
  <c r="AG38" i="15"/>
  <c r="O38" i="15"/>
  <c r="AG34" i="15"/>
  <c r="O34" i="15"/>
  <c r="AG30" i="15"/>
  <c r="O30" i="15"/>
  <c r="AF29" i="15"/>
  <c r="N29" i="15"/>
  <c r="AG26" i="15"/>
  <c r="O26" i="15"/>
  <c r="AG22" i="15"/>
  <c r="O22" i="15"/>
  <c r="AG18" i="15"/>
  <c r="O18" i="15"/>
  <c r="AF17" i="15"/>
  <c r="N17" i="15"/>
  <c r="AG14" i="15"/>
  <c r="O14" i="15"/>
  <c r="AG10" i="15"/>
  <c r="O10" i="15"/>
  <c r="AG55" i="15"/>
  <c r="O55" i="15"/>
  <c r="AG51" i="15"/>
  <c r="O51" i="15"/>
  <c r="AF50" i="15"/>
  <c r="N50" i="15"/>
  <c r="P50" i="15"/>
  <c r="AG47" i="15"/>
  <c r="O47" i="15"/>
  <c r="AG43" i="15"/>
  <c r="O43" i="15"/>
  <c r="AF42" i="15"/>
  <c r="N42" i="15"/>
  <c r="AG39" i="15"/>
  <c r="O39" i="15"/>
  <c r="AG35" i="15"/>
  <c r="O35" i="15"/>
  <c r="AF34" i="15"/>
  <c r="N34" i="15"/>
  <c r="P34" i="15"/>
  <c r="AG31" i="15"/>
  <c r="O31" i="15"/>
  <c r="AG27" i="15"/>
  <c r="O27" i="15"/>
  <c r="AF26" i="15"/>
  <c r="N26" i="15"/>
  <c r="AG23" i="15"/>
  <c r="O23" i="15"/>
  <c r="AF22" i="15"/>
  <c r="N22" i="15"/>
  <c r="AG19" i="15"/>
  <c r="O19" i="15"/>
  <c r="AG15" i="15"/>
  <c r="O15" i="15"/>
  <c r="P15" i="15"/>
  <c r="AG11" i="15"/>
  <c r="O11" i="15"/>
  <c r="AF10" i="15"/>
  <c r="N10" i="15"/>
  <c r="P24" i="15"/>
  <c r="P17" i="15"/>
  <c r="AI6" i="15"/>
  <c r="AI7" i="15"/>
  <c r="AI56" i="15"/>
  <c r="AI55" i="15"/>
  <c r="AI54" i="15"/>
  <c r="AI53" i="15"/>
  <c r="AI52" i="15"/>
  <c r="AI51" i="15"/>
  <c r="AI50" i="15"/>
  <c r="AI49" i="15"/>
  <c r="AI48" i="15"/>
  <c r="AI47" i="15"/>
  <c r="AI46" i="15"/>
  <c r="AI45" i="15"/>
  <c r="AI44" i="15"/>
  <c r="AI43" i="15"/>
  <c r="AI42" i="15"/>
  <c r="AI41" i="15"/>
  <c r="AI40" i="15"/>
  <c r="AI39" i="15"/>
  <c r="AI38" i="15"/>
  <c r="AI37" i="15"/>
  <c r="AI36" i="15"/>
  <c r="AI35" i="15"/>
  <c r="AI34" i="15"/>
  <c r="AI33" i="15"/>
  <c r="AI32" i="15"/>
  <c r="AI31" i="15"/>
  <c r="AI30" i="15"/>
  <c r="AI29" i="15"/>
  <c r="AI28" i="15"/>
  <c r="AI27" i="15"/>
  <c r="AI26" i="15"/>
  <c r="AI25" i="15"/>
  <c r="AI24" i="15"/>
  <c r="AI23" i="15"/>
  <c r="AI22" i="15"/>
  <c r="AI21" i="15"/>
  <c r="AI20" i="15"/>
  <c r="AI19" i="15"/>
  <c r="AI18" i="15"/>
  <c r="AI17" i="15"/>
  <c r="AI16" i="15"/>
  <c r="AI15" i="15"/>
  <c r="AI14" i="15"/>
  <c r="AI13" i="15"/>
  <c r="AI12" i="15"/>
  <c r="AI11" i="15"/>
  <c r="AI10" i="15"/>
  <c r="AI9" i="15"/>
  <c r="AI8" i="15"/>
  <c r="AG6" i="15"/>
  <c r="O6" i="15"/>
  <c r="O4" i="15"/>
  <c r="AG7" i="15"/>
  <c r="O7" i="15"/>
  <c r="Y18" i="35"/>
  <c r="A6" i="35"/>
  <c r="D6" i="35"/>
  <c r="K6" i="35"/>
  <c r="M6" i="35"/>
  <c r="A7" i="35"/>
  <c r="B7" i="35"/>
  <c r="A8" i="35"/>
  <c r="B8" i="35"/>
  <c r="E8" i="35"/>
  <c r="I8" i="35"/>
  <c r="L8" i="35"/>
  <c r="A9" i="35"/>
  <c r="C9" i="35"/>
  <c r="F9" i="35"/>
  <c r="A10" i="35"/>
  <c r="D10" i="35"/>
  <c r="K10" i="35"/>
  <c r="I10" i="35"/>
  <c r="L10" i="35"/>
  <c r="A11" i="35"/>
  <c r="F11" i="35"/>
  <c r="B11" i="35"/>
  <c r="E11" i="35"/>
  <c r="I11" i="35"/>
  <c r="K13" i="35"/>
  <c r="B14" i="35"/>
  <c r="C14" i="35"/>
  <c r="D14" i="35"/>
  <c r="E14" i="35"/>
  <c r="F14" i="35"/>
  <c r="G14" i="35"/>
  <c r="I14" i="35"/>
  <c r="K14" i="35"/>
  <c r="A15" i="35"/>
  <c r="L14" i="35"/>
  <c r="C15" i="35"/>
  <c r="D15" i="35"/>
  <c r="K15" i="35"/>
  <c r="E15" i="35"/>
  <c r="G15" i="35"/>
  <c r="U14" i="35"/>
  <c r="H15" i="35"/>
  <c r="W14" i="35"/>
  <c r="I15" i="35"/>
  <c r="A16" i="35"/>
  <c r="B16" i="35"/>
  <c r="L16" i="35"/>
  <c r="M16" i="35"/>
  <c r="U16" i="35"/>
  <c r="A17" i="35"/>
  <c r="B17" i="35"/>
  <c r="C17" i="35"/>
  <c r="E17" i="35"/>
  <c r="F17" i="35"/>
  <c r="G17" i="35"/>
  <c r="I17" i="35"/>
  <c r="H17" i="35"/>
  <c r="A18" i="35"/>
  <c r="A19" i="35"/>
  <c r="L19" i="35"/>
  <c r="U19" i="35"/>
  <c r="A20" i="35"/>
  <c r="C20" i="35"/>
  <c r="D20" i="35"/>
  <c r="K20" i="35"/>
  <c r="E20" i="35"/>
  <c r="G20" i="35"/>
  <c r="I20" i="35"/>
  <c r="H20" i="35"/>
  <c r="W19" i="35"/>
  <c r="A21" i="35"/>
  <c r="B21" i="35"/>
  <c r="L21" i="35"/>
  <c r="U21" i="35"/>
  <c r="A22" i="35"/>
  <c r="E22" i="35"/>
  <c r="C22" i="35"/>
  <c r="D22" i="35"/>
  <c r="K22" i="35"/>
  <c r="G22" i="35"/>
  <c r="I22" i="35"/>
  <c r="H22" i="35"/>
  <c r="W21" i="35"/>
  <c r="A23" i="35"/>
  <c r="D23" i="35"/>
  <c r="K23" i="35"/>
  <c r="E23" i="35"/>
  <c r="L23" i="35"/>
  <c r="A24" i="35"/>
  <c r="C24" i="35"/>
  <c r="L24" i="35"/>
  <c r="M24" i="35"/>
  <c r="A25" i="35"/>
  <c r="B25" i="35"/>
  <c r="C25" i="35"/>
  <c r="E25" i="35"/>
  <c r="F25" i="35"/>
  <c r="G25" i="35"/>
  <c r="I25" i="35"/>
  <c r="U24" i="35"/>
  <c r="A26" i="35"/>
  <c r="E26" i="35"/>
  <c r="G26" i="35"/>
  <c r="H26" i="35"/>
  <c r="W25" i="35"/>
  <c r="A27" i="35"/>
  <c r="A28" i="35"/>
  <c r="D28" i="35"/>
  <c r="K28" i="35"/>
  <c r="C28" i="35"/>
  <c r="A29" i="35"/>
  <c r="C29" i="35"/>
  <c r="F29" i="35"/>
  <c r="A30" i="35"/>
  <c r="A31" i="35"/>
  <c r="K33" i="35"/>
  <c r="A34" i="35"/>
  <c r="B34" i="35"/>
  <c r="E34" i="35"/>
  <c r="F34" i="35"/>
  <c r="I34" i="35"/>
  <c r="A35" i="35"/>
  <c r="L34" i="35"/>
  <c r="F35" i="35"/>
  <c r="B35" i="35"/>
  <c r="A36" i="35"/>
  <c r="L35" i="35"/>
  <c r="D36" i="35"/>
  <c r="K36" i="35"/>
  <c r="L36" i="35"/>
  <c r="A37" i="35"/>
  <c r="C37" i="35"/>
  <c r="F37" i="35"/>
  <c r="L37" i="35"/>
  <c r="A38" i="35"/>
  <c r="C38" i="35"/>
  <c r="D38" i="35"/>
  <c r="K38" i="35"/>
  <c r="E38" i="35"/>
  <c r="F38" i="35"/>
  <c r="G38" i="35"/>
  <c r="I38" i="35"/>
  <c r="A39" i="35"/>
  <c r="A40" i="35"/>
  <c r="D40" i="35"/>
  <c r="K40" i="35"/>
  <c r="I40" i="35"/>
  <c r="U39" i="35"/>
  <c r="A41" i="35"/>
  <c r="M40" i="35"/>
  <c r="L40" i="35"/>
  <c r="B41" i="35"/>
  <c r="E41" i="35"/>
  <c r="F41" i="35"/>
  <c r="G41" i="35"/>
  <c r="U40" i="35"/>
  <c r="I41" i="35"/>
  <c r="L41" i="35"/>
  <c r="A42" i="35"/>
  <c r="E42" i="35"/>
  <c r="I42" i="35"/>
  <c r="A43" i="35"/>
  <c r="K45" i="35"/>
  <c r="A46" i="35"/>
  <c r="D46" i="35"/>
  <c r="K46" i="35"/>
  <c r="G46" i="35"/>
  <c r="A47" i="35"/>
  <c r="I47" i="35"/>
  <c r="M47" i="35"/>
  <c r="A48" i="35"/>
  <c r="L47" i="35"/>
  <c r="B48" i="35"/>
  <c r="C48" i="35"/>
  <c r="D48" i="35"/>
  <c r="K48" i="35"/>
  <c r="E48" i="35"/>
  <c r="F48" i="35"/>
  <c r="G48" i="35"/>
  <c r="U47" i="35"/>
  <c r="H48" i="35"/>
  <c r="W47" i="35"/>
  <c r="I48" i="35"/>
  <c r="A49" i="35"/>
  <c r="E49" i="35"/>
  <c r="B49" i="35"/>
  <c r="I49" i="35"/>
  <c r="A50" i="35"/>
  <c r="M49" i="35"/>
  <c r="L49" i="35"/>
  <c r="B50" i="35"/>
  <c r="D50" i="35"/>
  <c r="K50" i="35"/>
  <c r="E50" i="35"/>
  <c r="G50" i="35"/>
  <c r="U49" i="35"/>
  <c r="H50" i="35"/>
  <c r="W49" i="35"/>
  <c r="I50" i="35"/>
  <c r="L50" i="35"/>
  <c r="M50" i="35"/>
  <c r="A51" i="35"/>
  <c r="B51" i="35"/>
  <c r="D51" i="35"/>
  <c r="E51" i="35"/>
  <c r="F51" i="35"/>
  <c r="I51" i="35"/>
  <c r="K51" i="35"/>
  <c r="M51" i="35"/>
  <c r="A52" i="35"/>
  <c r="L51" i="35"/>
  <c r="B52" i="35"/>
  <c r="C52" i="35"/>
  <c r="D52" i="35"/>
  <c r="K52" i="35"/>
  <c r="E52" i="35"/>
  <c r="F52" i="35"/>
  <c r="G52" i="35"/>
  <c r="I52" i="35"/>
  <c r="H52" i="35"/>
  <c r="W51" i="35"/>
  <c r="A53" i="35"/>
  <c r="A54" i="35"/>
  <c r="L54" i="35"/>
  <c r="M54" i="35"/>
  <c r="A55" i="35"/>
  <c r="B55" i="35"/>
  <c r="D55" i="35"/>
  <c r="E55" i="35"/>
  <c r="F55" i="35"/>
  <c r="I55" i="35"/>
  <c r="K55" i="35"/>
  <c r="M55" i="35"/>
  <c r="A56" i="35"/>
  <c r="L55" i="35"/>
  <c r="B56" i="35"/>
  <c r="C56" i="35"/>
  <c r="D56" i="35"/>
  <c r="K56" i="35"/>
  <c r="E56" i="35"/>
  <c r="F56" i="35"/>
  <c r="G56" i="35"/>
  <c r="I56" i="35"/>
  <c r="J1" i="33"/>
  <c r="A1" i="17"/>
  <c r="D5" i="33"/>
  <c r="E5" i="33"/>
  <c r="D6" i="33"/>
  <c r="E6" i="33"/>
  <c r="G6" i="33"/>
  <c r="S6" i="33"/>
  <c r="F6" i="33"/>
  <c r="R6" i="33"/>
  <c r="H6" i="33"/>
  <c r="J6" i="33"/>
  <c r="D7" i="33"/>
  <c r="F7" i="33"/>
  <c r="R7" i="33"/>
  <c r="E7" i="33"/>
  <c r="G7" i="33"/>
  <c r="S7" i="33"/>
  <c r="H7" i="33"/>
  <c r="J7" i="33"/>
  <c r="D8" i="33"/>
  <c r="E8" i="33"/>
  <c r="D9" i="33"/>
  <c r="E9" i="33"/>
  <c r="G9" i="33"/>
  <c r="S9" i="33"/>
  <c r="F9" i="33"/>
  <c r="H9" i="33"/>
  <c r="R9" i="33"/>
  <c r="T9" i="33"/>
  <c r="D10" i="33"/>
  <c r="E10" i="33"/>
  <c r="F10" i="33"/>
  <c r="R10" i="33"/>
  <c r="H10" i="33"/>
  <c r="G10" i="33"/>
  <c r="S10" i="33"/>
  <c r="T10" i="33"/>
  <c r="J10" i="33"/>
  <c r="D11" i="33"/>
  <c r="F11" i="33"/>
  <c r="E11" i="33"/>
  <c r="H11" i="33"/>
  <c r="J11" i="33"/>
  <c r="D12" i="33"/>
  <c r="J12" i="33"/>
  <c r="E12" i="33"/>
  <c r="G12" i="33"/>
  <c r="S12" i="33"/>
  <c r="F12" i="33"/>
  <c r="H12" i="33"/>
  <c r="R12" i="33"/>
  <c r="D13" i="33"/>
  <c r="E13" i="33"/>
  <c r="F13" i="33"/>
  <c r="R13" i="33"/>
  <c r="H13" i="33"/>
  <c r="G13" i="33"/>
  <c r="S13" i="33"/>
  <c r="T13" i="33"/>
  <c r="J13" i="33"/>
  <c r="D14" i="33"/>
  <c r="E14" i="33"/>
  <c r="G14" i="33"/>
  <c r="S14" i="33"/>
  <c r="F14" i="33"/>
  <c r="R14" i="33"/>
  <c r="T14" i="33"/>
  <c r="H14" i="33"/>
  <c r="D15" i="33"/>
  <c r="J15" i="33"/>
  <c r="E15" i="33"/>
  <c r="H15" i="33"/>
  <c r="D16" i="33"/>
  <c r="E16" i="33"/>
  <c r="F16" i="33"/>
  <c r="G16" i="33"/>
  <c r="S16" i="33"/>
  <c r="H16" i="33"/>
  <c r="J16" i="33"/>
  <c r="R16" i="33"/>
  <c r="T16" i="33"/>
  <c r="D17" i="33"/>
  <c r="H17" i="33"/>
  <c r="G17" i="33"/>
  <c r="S17" i="33"/>
  <c r="E17" i="33"/>
  <c r="F17" i="33"/>
  <c r="R17" i="33"/>
  <c r="T17" i="33"/>
  <c r="J17" i="33"/>
  <c r="D18" i="33"/>
  <c r="F18" i="33"/>
  <c r="R18" i="33"/>
  <c r="D19" i="33"/>
  <c r="F19" i="33"/>
  <c r="R19" i="33"/>
  <c r="E19" i="33"/>
  <c r="G19" i="33"/>
  <c r="S19" i="33"/>
  <c r="T19" i="33"/>
  <c r="D20" i="33"/>
  <c r="E20" i="33"/>
  <c r="F20" i="33"/>
  <c r="G20" i="33"/>
  <c r="S20" i="33"/>
  <c r="T20" i="33"/>
  <c r="H20" i="33"/>
  <c r="J20" i="33"/>
  <c r="R20" i="33"/>
  <c r="D21" i="33"/>
  <c r="D22" i="33"/>
  <c r="H22" i="33"/>
  <c r="E22" i="33"/>
  <c r="F22" i="33"/>
  <c r="R22" i="33"/>
  <c r="D23" i="33"/>
  <c r="E23" i="33"/>
  <c r="F23" i="33"/>
  <c r="R23" i="33"/>
  <c r="H23" i="33"/>
  <c r="D24" i="33"/>
  <c r="E24" i="33"/>
  <c r="G24" i="33"/>
  <c r="S24" i="33"/>
  <c r="D25" i="33"/>
  <c r="D26" i="33"/>
  <c r="J26" i="33"/>
  <c r="D27" i="33"/>
  <c r="E27" i="33"/>
  <c r="J27" i="33"/>
  <c r="D28" i="33"/>
  <c r="E28" i="33"/>
  <c r="D29" i="33"/>
  <c r="H29" i="33"/>
  <c r="D30" i="33"/>
  <c r="F30" i="33"/>
  <c r="R30" i="33"/>
  <c r="D31" i="33"/>
  <c r="E31" i="33"/>
  <c r="D32" i="33"/>
  <c r="J32" i="33"/>
  <c r="E32" i="33"/>
  <c r="F32" i="33"/>
  <c r="R32" i="33"/>
  <c r="H32" i="33"/>
  <c r="G32" i="33"/>
  <c r="S32" i="33"/>
  <c r="D33" i="33"/>
  <c r="H33" i="33"/>
  <c r="E33" i="33"/>
  <c r="F33" i="33"/>
  <c r="R33" i="33"/>
  <c r="J33" i="33"/>
  <c r="D34" i="33"/>
  <c r="E34" i="33"/>
  <c r="J34" i="33"/>
  <c r="D35" i="33"/>
  <c r="E35" i="33"/>
  <c r="D47" i="35"/>
  <c r="K47" i="35"/>
  <c r="C47" i="35"/>
  <c r="G47" i="35"/>
  <c r="U46" i="35"/>
  <c r="U51" i="35"/>
  <c r="L48" i="35"/>
  <c r="E47" i="35"/>
  <c r="L46" i="35"/>
  <c r="E40" i="35"/>
  <c r="L39" i="35"/>
  <c r="G28" i="35"/>
  <c r="F23" i="35"/>
  <c r="B18" i="35"/>
  <c r="I18" i="35"/>
  <c r="I7" i="35"/>
  <c r="C55" i="35"/>
  <c r="G55" i="35"/>
  <c r="C51" i="35"/>
  <c r="G51" i="35"/>
  <c r="B47" i="35"/>
  <c r="C42" i="35"/>
  <c r="B42" i="35"/>
  <c r="F42" i="35"/>
  <c r="M25" i="35"/>
  <c r="B26" i="35"/>
  <c r="F26" i="35"/>
  <c r="D26" i="35"/>
  <c r="K26" i="35"/>
  <c r="I26" i="35"/>
  <c r="L25" i="35"/>
  <c r="C26" i="35"/>
  <c r="M23" i="35"/>
  <c r="B24" i="35"/>
  <c r="F24" i="35"/>
  <c r="E24" i="35"/>
  <c r="D24" i="35"/>
  <c r="K24" i="35"/>
  <c r="I24" i="35"/>
  <c r="G9" i="35"/>
  <c r="D9" i="35"/>
  <c r="K9" i="35"/>
  <c r="M9" i="35"/>
  <c r="B9" i="35"/>
  <c r="G49" i="35"/>
  <c r="C40" i="35"/>
  <c r="G40" i="35"/>
  <c r="M39" i="35"/>
  <c r="B40" i="35"/>
  <c r="F40" i="35"/>
  <c r="B28" i="35"/>
  <c r="F28" i="35"/>
  <c r="E28" i="35"/>
  <c r="I28" i="35"/>
  <c r="H28" i="35"/>
  <c r="D27" i="35"/>
  <c r="K27" i="35"/>
  <c r="C27" i="35"/>
  <c r="M22" i="35"/>
  <c r="C23" i="35"/>
  <c r="L22" i="35"/>
  <c r="B23" i="35"/>
  <c r="G23" i="35"/>
  <c r="C7" i="35"/>
  <c r="G7" i="35"/>
  <c r="L7" i="35"/>
  <c r="D7" i="35"/>
  <c r="K7" i="35"/>
  <c r="M7" i="35"/>
  <c r="F7" i="35"/>
  <c r="E7" i="35"/>
  <c r="F49" i="35"/>
  <c r="M48" i="35"/>
  <c r="F47" i="35"/>
  <c r="C35" i="35"/>
  <c r="G35" i="35"/>
  <c r="M34" i="35"/>
  <c r="D35" i="35"/>
  <c r="K35" i="35"/>
  <c r="U25" i="35"/>
  <c r="G24" i="35"/>
  <c r="E21" i="35"/>
  <c r="I21" i="35"/>
  <c r="I9" i="35"/>
  <c r="U9" i="35"/>
  <c r="D41" i="35"/>
  <c r="K41" i="35"/>
  <c r="M37" i="35"/>
  <c r="B38" i="35"/>
  <c r="D25" i="35"/>
  <c r="K25" i="35"/>
  <c r="H25" i="35"/>
  <c r="W24" i="35"/>
  <c r="M19" i="35"/>
  <c r="B20" i="35"/>
  <c r="F20" i="35"/>
  <c r="D17" i="35"/>
  <c r="K17" i="35"/>
  <c r="W16" i="35"/>
  <c r="H14" i="35"/>
  <c r="G11" i="35"/>
  <c r="L11" i="35"/>
  <c r="D11" i="35"/>
  <c r="K11" i="35"/>
  <c r="H11" i="35"/>
  <c r="M11" i="35"/>
  <c r="D37" i="35"/>
  <c r="K37" i="35"/>
  <c r="M21" i="35"/>
  <c r="B22" i="35"/>
  <c r="F22" i="35"/>
  <c r="F16" i="35"/>
  <c r="F15" i="35"/>
  <c r="B15" i="35"/>
  <c r="M14" i="35"/>
  <c r="F10" i="35"/>
  <c r="T12" i="33"/>
  <c r="T7" i="33"/>
  <c r="H24" i="33"/>
  <c r="F28" i="33"/>
  <c r="F24" i="33"/>
  <c r="R24" i="33"/>
  <c r="F15" i="33"/>
  <c r="R15" i="33"/>
  <c r="J9" i="33"/>
  <c r="F8" i="33"/>
  <c r="R8" i="33"/>
  <c r="H35" i="33"/>
  <c r="H28" i="33"/>
  <c r="G28" i="33"/>
  <c r="H19" i="33"/>
  <c r="T6" i="33"/>
  <c r="F35" i="33"/>
  <c r="R35" i="33"/>
  <c r="J35" i="33"/>
  <c r="J28" i="33"/>
  <c r="J24" i="33"/>
  <c r="U23" i="35"/>
  <c r="H24" i="35"/>
  <c r="W23" i="35"/>
  <c r="H40" i="35"/>
  <c r="W39" i="35"/>
  <c r="U50" i="35"/>
  <c r="H51" i="35"/>
  <c r="W50" i="35"/>
  <c r="U54" i="35"/>
  <c r="H55" i="35"/>
  <c r="W54" i="35"/>
  <c r="E43" i="29"/>
  <c r="C13" i="5"/>
  <c r="F13" i="5"/>
  <c r="C11" i="5"/>
  <c r="F11" i="5"/>
  <c r="M62" i="15"/>
  <c r="K62" i="15"/>
  <c r="J62" i="15"/>
  <c r="I62" i="15"/>
  <c r="G62" i="15"/>
  <c r="F62" i="15"/>
  <c r="AL3" i="14"/>
  <c r="F8" i="29"/>
  <c r="F15" i="29"/>
  <c r="F50" i="29"/>
  <c r="E30" i="29"/>
  <c r="M53" i="29"/>
  <c r="L53" i="29"/>
  <c r="K53" i="29"/>
  <c r="J53" i="29"/>
  <c r="I53" i="29"/>
  <c r="H53" i="29"/>
  <c r="G53" i="29"/>
  <c r="F53" i="29"/>
  <c r="M52" i="29"/>
  <c r="L52" i="29"/>
  <c r="J52" i="29"/>
  <c r="I52" i="29"/>
  <c r="G52" i="29"/>
  <c r="M51" i="29"/>
  <c r="L51" i="29"/>
  <c r="K51" i="29"/>
  <c r="J51" i="29"/>
  <c r="I51" i="29"/>
  <c r="H51" i="29"/>
  <c r="G51" i="29"/>
  <c r="F51" i="29"/>
  <c r="M50" i="29"/>
  <c r="L50" i="29"/>
  <c r="K50" i="29"/>
  <c r="J50" i="29"/>
  <c r="I50" i="29"/>
  <c r="H50" i="29"/>
  <c r="G50" i="29"/>
  <c r="M49" i="29"/>
  <c r="L49" i="29"/>
  <c r="K49" i="29"/>
  <c r="J49" i="29"/>
  <c r="I49" i="29"/>
  <c r="H49" i="29"/>
  <c r="G49" i="29"/>
  <c r="F49" i="29"/>
  <c r="M48" i="29"/>
  <c r="L48" i="29"/>
  <c r="K48" i="29"/>
  <c r="J48" i="29"/>
  <c r="I48" i="29"/>
  <c r="H48" i="29"/>
  <c r="G48" i="29"/>
  <c r="F48" i="29"/>
  <c r="M47" i="29"/>
  <c r="L47" i="29"/>
  <c r="K47" i="29"/>
  <c r="J47" i="29"/>
  <c r="I47" i="29"/>
  <c r="H47" i="29"/>
  <c r="G47" i="29"/>
  <c r="F47" i="29"/>
  <c r="M46" i="29"/>
  <c r="L46" i="29"/>
  <c r="K46" i="29"/>
  <c r="J46" i="29"/>
  <c r="I46" i="29"/>
  <c r="H46" i="29"/>
  <c r="G46" i="29"/>
  <c r="F46" i="29"/>
  <c r="M45" i="29"/>
  <c r="L45" i="29"/>
  <c r="K45" i="29"/>
  <c r="J45" i="29"/>
  <c r="I45" i="29"/>
  <c r="H45" i="29"/>
  <c r="G45" i="29"/>
  <c r="F45" i="29"/>
  <c r="M44" i="29"/>
  <c r="L44" i="29"/>
  <c r="K44" i="29"/>
  <c r="J44" i="29"/>
  <c r="I44" i="29"/>
  <c r="H44" i="29"/>
  <c r="G44" i="29"/>
  <c r="F44" i="29"/>
  <c r="M43" i="29"/>
  <c r="L43" i="29"/>
  <c r="K43" i="29"/>
  <c r="J43" i="29"/>
  <c r="G43" i="29"/>
  <c r="F43" i="29"/>
  <c r="M41" i="29"/>
  <c r="L41" i="29"/>
  <c r="K41" i="29"/>
  <c r="J41" i="29"/>
  <c r="I41" i="29"/>
  <c r="H41" i="29"/>
  <c r="G41" i="29"/>
  <c r="F41" i="29"/>
  <c r="M40" i="29"/>
  <c r="L40" i="29"/>
  <c r="K40" i="29"/>
  <c r="J40" i="29"/>
  <c r="I40" i="29"/>
  <c r="H40" i="29"/>
  <c r="G40" i="29"/>
  <c r="F40" i="29"/>
  <c r="M39" i="29"/>
  <c r="L39" i="29"/>
  <c r="K39" i="29"/>
  <c r="J39" i="29"/>
  <c r="I39" i="29"/>
  <c r="H39" i="29"/>
  <c r="G39" i="29"/>
  <c r="F39" i="29"/>
  <c r="M38" i="29"/>
  <c r="L38" i="29"/>
  <c r="K38" i="29"/>
  <c r="J38" i="29"/>
  <c r="I38" i="29"/>
  <c r="H38" i="29"/>
  <c r="G38" i="29"/>
  <c r="F38" i="29"/>
  <c r="M37" i="29"/>
  <c r="L37" i="29"/>
  <c r="K37" i="29"/>
  <c r="J37" i="29"/>
  <c r="I37" i="29"/>
  <c r="H37" i="29"/>
  <c r="G37" i="29"/>
  <c r="F37" i="29"/>
  <c r="M36" i="29"/>
  <c r="L36" i="29"/>
  <c r="K36" i="29"/>
  <c r="J36" i="29"/>
  <c r="I36" i="29"/>
  <c r="H36" i="29"/>
  <c r="G36" i="29"/>
  <c r="F36" i="29"/>
  <c r="M35" i="29"/>
  <c r="L35" i="29"/>
  <c r="K35" i="29"/>
  <c r="J35" i="29"/>
  <c r="I35" i="29"/>
  <c r="H35" i="29"/>
  <c r="G35" i="29"/>
  <c r="F35" i="29"/>
  <c r="M34" i="29"/>
  <c r="L34" i="29"/>
  <c r="K34" i="29"/>
  <c r="J34" i="29"/>
  <c r="I34" i="29"/>
  <c r="H34" i="29"/>
  <c r="G34" i="29"/>
  <c r="F34" i="29"/>
  <c r="M33" i="29"/>
  <c r="L33" i="29"/>
  <c r="K33" i="29"/>
  <c r="J33" i="29"/>
  <c r="I33" i="29"/>
  <c r="H33" i="29"/>
  <c r="G33" i="29"/>
  <c r="F33" i="29"/>
  <c r="M32" i="29"/>
  <c r="L32" i="29"/>
  <c r="K32" i="29"/>
  <c r="J32" i="29"/>
  <c r="I32" i="29"/>
  <c r="H32" i="29"/>
  <c r="G32" i="29"/>
  <c r="F32" i="29"/>
  <c r="M30" i="29"/>
  <c r="L30" i="29"/>
  <c r="K30" i="29"/>
  <c r="J30" i="29"/>
  <c r="I30" i="29"/>
  <c r="H30" i="29"/>
  <c r="M29" i="29"/>
  <c r="L29" i="29"/>
  <c r="K29" i="29"/>
  <c r="J29" i="29"/>
  <c r="I29" i="29"/>
  <c r="H29" i="29"/>
  <c r="M28" i="29"/>
  <c r="L28" i="29"/>
  <c r="K28" i="29"/>
  <c r="J28" i="29"/>
  <c r="I28" i="29"/>
  <c r="H28" i="29"/>
  <c r="G28" i="29"/>
  <c r="F28" i="29"/>
  <c r="M27" i="29"/>
  <c r="L27" i="29"/>
  <c r="K27" i="29"/>
  <c r="J27" i="29"/>
  <c r="I27" i="29"/>
  <c r="H27" i="29"/>
  <c r="G27" i="29"/>
  <c r="F27" i="29"/>
  <c r="M26" i="29"/>
  <c r="L26" i="29"/>
  <c r="K26" i="29"/>
  <c r="J26" i="29"/>
  <c r="I26" i="29"/>
  <c r="H26" i="29"/>
  <c r="G26" i="29"/>
  <c r="F26" i="29"/>
  <c r="M25" i="29"/>
  <c r="L25" i="29"/>
  <c r="K25" i="29"/>
  <c r="J25" i="29"/>
  <c r="I25" i="29"/>
  <c r="H25" i="29"/>
  <c r="G25" i="29"/>
  <c r="F25" i="29"/>
  <c r="M24" i="29"/>
  <c r="L24" i="29"/>
  <c r="K24" i="29"/>
  <c r="J24" i="29"/>
  <c r="I24" i="29"/>
  <c r="H24" i="29"/>
  <c r="G24" i="29"/>
  <c r="F24" i="29"/>
  <c r="M23" i="29"/>
  <c r="L23" i="29"/>
  <c r="K23" i="29"/>
  <c r="J23" i="29"/>
  <c r="I23" i="29"/>
  <c r="H23" i="29"/>
  <c r="G23" i="29"/>
  <c r="F23" i="29"/>
  <c r="M22" i="29"/>
  <c r="L22" i="29"/>
  <c r="K22" i="29"/>
  <c r="J22" i="29"/>
  <c r="I22" i="29"/>
  <c r="H22" i="29"/>
  <c r="G22" i="29"/>
  <c r="F22" i="29"/>
  <c r="M21" i="29"/>
  <c r="L21" i="29"/>
  <c r="K21" i="29"/>
  <c r="J21" i="29"/>
  <c r="I21" i="29"/>
  <c r="H21" i="29"/>
  <c r="G21" i="29"/>
  <c r="F21" i="29"/>
  <c r="M20" i="29"/>
  <c r="L20" i="29"/>
  <c r="K20" i="29"/>
  <c r="J20" i="29"/>
  <c r="I20" i="29"/>
  <c r="H20" i="29"/>
  <c r="G20" i="29"/>
  <c r="F20" i="29"/>
  <c r="M19" i="29"/>
  <c r="L19" i="29"/>
  <c r="K19" i="29"/>
  <c r="J19" i="29"/>
  <c r="I19" i="29"/>
  <c r="H19" i="29"/>
  <c r="G19" i="29"/>
  <c r="F19" i="29"/>
  <c r="M18" i="29"/>
  <c r="L18" i="29"/>
  <c r="J18" i="29"/>
  <c r="I18" i="29"/>
  <c r="G18" i="29"/>
  <c r="M17" i="29"/>
  <c r="L17" i="29"/>
  <c r="J17" i="29"/>
  <c r="I17" i="29"/>
  <c r="G17" i="29"/>
  <c r="M16" i="29"/>
  <c r="L16" i="29"/>
  <c r="J16" i="29"/>
  <c r="I16" i="29"/>
  <c r="G16" i="29"/>
  <c r="M15" i="29"/>
  <c r="L15" i="29"/>
  <c r="K15" i="29"/>
  <c r="J15" i="29"/>
  <c r="I15" i="29"/>
  <c r="H15" i="29"/>
  <c r="G15" i="29"/>
  <c r="M14" i="29"/>
  <c r="L14" i="29"/>
  <c r="K14" i="29"/>
  <c r="J14" i="29"/>
  <c r="I14" i="29"/>
  <c r="H14" i="29"/>
  <c r="G14" i="29"/>
  <c r="F14" i="29"/>
  <c r="M13" i="29"/>
  <c r="L13" i="29"/>
  <c r="K13" i="29"/>
  <c r="J13" i="29"/>
  <c r="I13" i="29"/>
  <c r="H13" i="29"/>
  <c r="G13" i="29"/>
  <c r="F13" i="29"/>
  <c r="M11" i="29"/>
  <c r="L11" i="29"/>
  <c r="K11" i="29"/>
  <c r="J11" i="29"/>
  <c r="I11" i="29"/>
  <c r="H11" i="29"/>
  <c r="G11" i="29"/>
  <c r="F11" i="29"/>
  <c r="M10" i="29"/>
  <c r="L10" i="29"/>
  <c r="K10" i="29"/>
  <c r="J10" i="29"/>
  <c r="I10" i="29"/>
  <c r="H10" i="29"/>
  <c r="G10" i="29"/>
  <c r="F10" i="29"/>
  <c r="M9" i="29"/>
  <c r="L9" i="29"/>
  <c r="J9" i="29"/>
  <c r="I9" i="29"/>
  <c r="G9" i="29"/>
  <c r="M8" i="29"/>
  <c r="L8" i="29"/>
  <c r="K8" i="29"/>
  <c r="J8" i="29"/>
  <c r="I8" i="29"/>
  <c r="H8" i="29"/>
  <c r="G8" i="29"/>
  <c r="M7" i="29"/>
  <c r="L7" i="29"/>
  <c r="K7" i="29"/>
  <c r="J7" i="29"/>
  <c r="I7" i="29"/>
  <c r="H7" i="29"/>
  <c r="G7" i="29"/>
  <c r="F7" i="29"/>
  <c r="M6" i="29"/>
  <c r="K6" i="29"/>
  <c r="J6" i="29"/>
  <c r="I6" i="29"/>
  <c r="H6" i="29"/>
  <c r="F6" i="29"/>
  <c r="F51" i="18"/>
  <c r="F49" i="18"/>
  <c r="F48" i="18"/>
  <c r="F47" i="18"/>
  <c r="F46" i="18"/>
  <c r="F45" i="18"/>
  <c r="F44" i="18"/>
  <c r="F43" i="18"/>
  <c r="F42" i="18"/>
  <c r="F41" i="18"/>
  <c r="F39" i="18"/>
  <c r="F38" i="18"/>
  <c r="F37" i="18"/>
  <c r="F36" i="18"/>
  <c r="F35" i="18"/>
  <c r="F34" i="18"/>
  <c r="F33" i="18"/>
  <c r="F32" i="18"/>
  <c r="F31" i="18"/>
  <c r="F27" i="18"/>
  <c r="F26" i="18"/>
  <c r="F25" i="18"/>
  <c r="F24" i="18"/>
  <c r="F23" i="18"/>
  <c r="F22" i="18"/>
  <c r="F21" i="18"/>
  <c r="F20" i="18"/>
  <c r="F19" i="18"/>
  <c r="F18" i="18"/>
  <c r="F14" i="18"/>
  <c r="F13" i="18"/>
  <c r="F12" i="18"/>
  <c r="F10" i="18"/>
  <c r="F9" i="18"/>
  <c r="F7" i="18"/>
  <c r="F6" i="18"/>
  <c r="F5" i="18"/>
  <c r="AM3" i="14"/>
  <c r="AH3" i="14"/>
  <c r="AD3" i="14"/>
  <c r="Z3" i="14"/>
  <c r="V3" i="14"/>
  <c r="R3" i="14"/>
  <c r="N3" i="14"/>
  <c r="J3" i="14"/>
  <c r="F3" i="14"/>
  <c r="B3" i="14"/>
  <c r="AU6" i="11"/>
  <c r="AY6" i="11"/>
  <c r="BC6" i="11"/>
  <c r="BG6" i="11"/>
  <c r="BK6" i="11"/>
  <c r="BO6" i="11"/>
  <c r="BS6" i="11"/>
  <c r="BW6" i="11"/>
  <c r="CA6" i="11"/>
  <c r="AU7" i="11"/>
  <c r="AY7" i="11"/>
  <c r="BC7" i="11"/>
  <c r="BG7" i="11"/>
  <c r="BK7" i="11"/>
  <c r="BO7" i="11"/>
  <c r="BS7" i="11"/>
  <c r="BW7" i="11"/>
  <c r="CA7" i="11"/>
  <c r="AU8" i="11"/>
  <c r="AY8" i="11"/>
  <c r="BC8" i="11"/>
  <c r="BG8" i="11"/>
  <c r="BK8" i="11"/>
  <c r="BO8" i="11"/>
  <c r="BS8" i="11"/>
  <c r="BW8" i="11"/>
  <c r="CA8" i="11"/>
  <c r="AU9" i="11"/>
  <c r="AY9" i="11"/>
  <c r="BC9" i="11"/>
  <c r="BG9" i="11"/>
  <c r="BK9" i="11"/>
  <c r="BO9" i="11"/>
  <c r="BS9" i="11"/>
  <c r="BW9" i="11"/>
  <c r="CA9" i="11"/>
  <c r="AU10" i="11"/>
  <c r="AY10" i="11"/>
  <c r="BC10" i="11"/>
  <c r="BG10" i="11"/>
  <c r="BK10" i="11"/>
  <c r="BO10" i="11"/>
  <c r="BS10" i="11"/>
  <c r="BW10" i="11"/>
  <c r="CA10" i="11"/>
  <c r="AU11" i="11"/>
  <c r="AY11" i="11"/>
  <c r="BC11" i="11"/>
  <c r="BG11" i="11"/>
  <c r="BK11" i="11"/>
  <c r="BO11" i="11"/>
  <c r="BS11" i="11"/>
  <c r="BW11" i="11"/>
  <c r="CA11" i="11"/>
  <c r="AU12" i="11"/>
  <c r="AY12" i="11"/>
  <c r="BC12" i="11"/>
  <c r="BG12" i="11"/>
  <c r="BK12" i="11"/>
  <c r="BO12" i="11"/>
  <c r="BS12" i="11"/>
  <c r="BW12" i="11"/>
  <c r="CA12" i="11"/>
  <c r="AU13" i="11"/>
  <c r="AY13" i="11"/>
  <c r="BC13" i="11"/>
  <c r="BG13" i="11"/>
  <c r="BK13" i="11"/>
  <c r="BO13" i="11"/>
  <c r="BS13" i="11"/>
  <c r="BW13" i="11"/>
  <c r="CA13" i="11"/>
  <c r="AU14" i="11"/>
  <c r="AY14" i="11"/>
  <c r="BC14" i="11"/>
  <c r="BG14" i="11"/>
  <c r="BK14" i="11"/>
  <c r="BO14" i="11"/>
  <c r="BS14" i="11"/>
  <c r="BW14" i="11"/>
  <c r="CA14" i="11"/>
  <c r="AU15" i="11"/>
  <c r="AY15" i="11"/>
  <c r="BC15" i="11"/>
  <c r="BG15" i="11"/>
  <c r="BK15" i="11"/>
  <c r="BO15" i="11"/>
  <c r="BS15" i="11"/>
  <c r="BW15" i="11"/>
  <c r="CA15" i="11"/>
  <c r="AU16" i="11"/>
  <c r="AY16" i="11"/>
  <c r="BC16" i="11"/>
  <c r="BG16" i="11"/>
  <c r="BK16" i="11"/>
  <c r="BO16" i="11"/>
  <c r="BS16" i="11"/>
  <c r="BW16" i="11"/>
  <c r="CA16" i="11"/>
  <c r="AU17" i="11"/>
  <c r="AY17" i="11"/>
  <c r="BC17" i="11"/>
  <c r="BG17" i="11"/>
  <c r="BK17" i="11"/>
  <c r="BO17" i="11"/>
  <c r="BS17" i="11"/>
  <c r="BW17" i="11"/>
  <c r="CA17" i="11"/>
  <c r="AU18" i="11"/>
  <c r="AY18" i="11"/>
  <c r="BC18" i="11"/>
  <c r="BG18" i="11"/>
  <c r="BK18" i="11"/>
  <c r="BO18" i="11"/>
  <c r="BS18" i="11"/>
  <c r="BW18" i="11"/>
  <c r="CA18" i="11"/>
  <c r="AU19" i="11"/>
  <c r="AY19" i="11"/>
  <c r="BC19" i="11"/>
  <c r="BG19" i="11"/>
  <c r="BK19" i="11"/>
  <c r="BO19" i="11"/>
  <c r="BS19" i="11"/>
  <c r="BW19" i="11"/>
  <c r="CA19" i="11"/>
  <c r="AU20" i="11"/>
  <c r="AY20" i="11"/>
  <c r="BC20" i="11"/>
  <c r="BG20" i="11"/>
  <c r="BK20" i="11"/>
  <c r="BO20" i="11"/>
  <c r="BS20" i="11"/>
  <c r="BW20" i="11"/>
  <c r="CA20" i="11"/>
  <c r="AU21" i="11"/>
  <c r="AY21" i="11"/>
  <c r="BC21" i="11"/>
  <c r="BG21" i="11"/>
  <c r="BK21" i="11"/>
  <c r="BO21" i="11"/>
  <c r="BS21" i="11"/>
  <c r="BW21" i="11"/>
  <c r="CA21" i="11"/>
  <c r="AU22" i="11"/>
  <c r="AY22" i="11"/>
  <c r="BC22" i="11"/>
  <c r="BG22" i="11"/>
  <c r="BK22" i="11"/>
  <c r="BO22" i="11"/>
  <c r="BS22" i="11"/>
  <c r="BW22" i="11"/>
  <c r="CA22" i="11"/>
  <c r="AU23" i="11"/>
  <c r="AY23" i="11"/>
  <c r="BC23" i="11"/>
  <c r="BG23" i="11"/>
  <c r="BK23" i="11"/>
  <c r="BO23" i="11"/>
  <c r="BS23" i="11"/>
  <c r="BW23" i="11"/>
  <c r="CA23" i="11"/>
  <c r="AU24" i="11"/>
  <c r="AY24" i="11"/>
  <c r="BC24" i="11"/>
  <c r="BG24" i="11"/>
  <c r="BK24" i="11"/>
  <c r="BO24" i="11"/>
  <c r="BS24" i="11"/>
  <c r="BW24" i="11"/>
  <c r="CA24" i="11"/>
  <c r="AU25" i="11"/>
  <c r="AY25" i="11"/>
  <c r="BC25" i="11"/>
  <c r="BG25" i="11"/>
  <c r="BK25" i="11"/>
  <c r="BO25" i="11"/>
  <c r="BS25" i="11"/>
  <c r="BW25" i="11"/>
  <c r="CA25" i="11"/>
  <c r="AU26" i="11"/>
  <c r="AY26" i="11"/>
  <c r="BC26" i="11"/>
  <c r="BG26" i="11"/>
  <c r="BK26" i="11"/>
  <c r="BO26" i="11"/>
  <c r="BS26" i="11"/>
  <c r="BW26" i="11"/>
  <c r="CA26" i="11"/>
  <c r="AU27" i="11"/>
  <c r="AY27" i="11"/>
  <c r="BC27" i="11"/>
  <c r="BG27" i="11"/>
  <c r="BK27" i="11"/>
  <c r="BO27" i="11"/>
  <c r="BS27" i="11"/>
  <c r="BW27" i="11"/>
  <c r="CA27" i="11"/>
  <c r="AU28" i="11"/>
  <c r="AY28" i="11"/>
  <c r="BC28" i="11"/>
  <c r="BG28" i="11"/>
  <c r="BK28" i="11"/>
  <c r="BO28" i="11"/>
  <c r="BS28" i="11"/>
  <c r="BW28" i="11"/>
  <c r="CA28" i="11"/>
  <c r="AU29" i="11"/>
  <c r="AY29" i="11"/>
  <c r="BC29" i="11"/>
  <c r="BG29" i="11"/>
  <c r="BK29" i="11"/>
  <c r="BO29" i="11"/>
  <c r="BS29" i="11"/>
  <c r="BW29" i="11"/>
  <c r="CA29" i="11"/>
  <c r="AU30" i="11"/>
  <c r="AY30" i="11"/>
  <c r="BC30" i="11"/>
  <c r="BG30" i="11"/>
  <c r="BK30" i="11"/>
  <c r="BO30" i="11"/>
  <c r="BS30" i="11"/>
  <c r="BW30" i="11"/>
  <c r="CA30" i="11"/>
  <c r="AU31" i="11"/>
  <c r="AY31" i="11"/>
  <c r="BC31" i="11"/>
  <c r="BG31" i="11"/>
  <c r="BK31" i="11"/>
  <c r="BO31" i="11"/>
  <c r="BS31" i="11"/>
  <c r="BW31" i="11"/>
  <c r="CA31" i="11"/>
  <c r="AU32" i="11"/>
  <c r="AY32" i="11"/>
  <c r="BC32" i="11"/>
  <c r="BG32" i="11"/>
  <c r="BK32" i="11"/>
  <c r="BO32" i="11"/>
  <c r="BS32" i="11"/>
  <c r="BW32" i="11"/>
  <c r="CA32" i="11"/>
  <c r="AU33" i="11"/>
  <c r="AY33" i="11"/>
  <c r="BC33" i="11"/>
  <c r="BG33" i="11"/>
  <c r="BK33" i="11"/>
  <c r="BO33" i="11"/>
  <c r="BS33" i="11"/>
  <c r="BW33" i="11"/>
  <c r="CA33" i="11"/>
  <c r="AU34" i="11"/>
  <c r="AY34" i="11"/>
  <c r="BC34" i="11"/>
  <c r="BG34" i="11"/>
  <c r="BK34" i="11"/>
  <c r="BO34" i="11"/>
  <c r="BS34" i="11"/>
  <c r="BW34" i="11"/>
  <c r="CA34" i="11"/>
  <c r="AU35" i="11"/>
  <c r="AY35" i="11"/>
  <c r="BC35" i="11"/>
  <c r="BG35" i="11"/>
  <c r="BK35" i="11"/>
  <c r="BO35" i="11"/>
  <c r="BS35" i="11"/>
  <c r="BW35" i="11"/>
  <c r="CA35" i="11"/>
  <c r="AU36" i="11"/>
  <c r="AY36" i="11"/>
  <c r="BC36" i="11"/>
  <c r="BG36" i="11"/>
  <c r="BK36" i="11"/>
  <c r="BO36" i="11"/>
  <c r="BS36" i="11"/>
  <c r="BW36" i="11"/>
  <c r="CA36" i="11"/>
  <c r="AU37" i="11"/>
  <c r="AY37" i="11"/>
  <c r="BC37" i="11"/>
  <c r="BG37" i="11"/>
  <c r="BK37" i="11"/>
  <c r="BO37" i="11"/>
  <c r="BS37" i="11"/>
  <c r="BW37" i="11"/>
  <c r="CA37" i="11"/>
  <c r="AU38" i="11"/>
  <c r="AY38" i="11"/>
  <c r="BC38" i="11"/>
  <c r="BG38" i="11"/>
  <c r="BK38" i="11"/>
  <c r="BO38" i="11"/>
  <c r="BS38" i="11"/>
  <c r="BW38" i="11"/>
  <c r="CA38" i="11"/>
  <c r="AU39" i="11"/>
  <c r="AY39" i="11"/>
  <c r="BC39" i="11"/>
  <c r="BG39" i="11"/>
  <c r="BK39" i="11"/>
  <c r="BO39" i="11"/>
  <c r="BS39" i="11"/>
  <c r="BW39" i="11"/>
  <c r="CA39" i="11"/>
  <c r="AU40" i="11"/>
  <c r="AY40" i="11"/>
  <c r="BC40" i="11"/>
  <c r="BG40" i="11"/>
  <c r="BK40" i="11"/>
  <c r="BO40" i="11"/>
  <c r="BS40" i="11"/>
  <c r="BW40" i="11"/>
  <c r="CA40" i="11"/>
  <c r="AU41" i="11"/>
  <c r="AY41" i="11"/>
  <c r="BC41" i="11"/>
  <c r="BG41" i="11"/>
  <c r="BK41" i="11"/>
  <c r="BO41" i="11"/>
  <c r="BS41" i="11"/>
  <c r="BW41" i="11"/>
  <c r="CA41" i="11"/>
  <c r="AU42" i="11"/>
  <c r="AY42" i="11"/>
  <c r="BC42" i="11"/>
  <c r="BG42" i="11"/>
  <c r="BK42" i="11"/>
  <c r="BO42" i="11"/>
  <c r="BS42" i="11"/>
  <c r="BW42" i="11"/>
  <c r="CA42" i="11"/>
  <c r="AU43" i="11"/>
  <c r="AY43" i="11"/>
  <c r="BC43" i="11"/>
  <c r="BG43" i="11"/>
  <c r="BK43" i="11"/>
  <c r="BO43" i="11"/>
  <c r="BS43" i="11"/>
  <c r="BW43" i="11"/>
  <c r="CA43" i="11"/>
  <c r="AU44" i="11"/>
  <c r="AY44" i="11"/>
  <c r="BC44" i="11"/>
  <c r="BG44" i="11"/>
  <c r="BK44" i="11"/>
  <c r="BO44" i="11"/>
  <c r="BS44" i="11"/>
  <c r="BW44" i="11"/>
  <c r="CA44" i="11"/>
  <c r="AU45" i="11"/>
  <c r="AY45" i="11"/>
  <c r="BC45" i="11"/>
  <c r="BG45" i="11"/>
  <c r="BK45" i="11"/>
  <c r="BO45" i="11"/>
  <c r="BS45" i="11"/>
  <c r="BW45" i="11"/>
  <c r="CA45" i="11"/>
  <c r="AU46" i="11"/>
  <c r="AY46" i="11"/>
  <c r="BC46" i="11"/>
  <c r="BG46" i="11"/>
  <c r="BK46" i="11"/>
  <c r="BO46" i="11"/>
  <c r="BS46" i="11"/>
  <c r="BW46" i="11"/>
  <c r="CA46" i="11"/>
  <c r="AU47" i="11"/>
  <c r="AY47" i="11"/>
  <c r="BC47" i="11"/>
  <c r="BG47" i="11"/>
  <c r="BK47" i="11"/>
  <c r="BO47" i="11"/>
  <c r="BS47" i="11"/>
  <c r="BW47" i="11"/>
  <c r="BX47" i="11"/>
  <c r="AH47" i="11"/>
  <c r="CA47" i="11"/>
  <c r="AU48" i="11"/>
  <c r="AY48" i="11"/>
  <c r="BC48" i="11"/>
  <c r="BG48" i="11"/>
  <c r="BK48" i="11"/>
  <c r="BO48" i="11"/>
  <c r="BS48" i="11"/>
  <c r="BW48" i="11"/>
  <c r="CA48" i="11"/>
  <c r="AU49" i="11"/>
  <c r="AY49" i="11"/>
  <c r="BC49" i="11"/>
  <c r="BG49" i="11"/>
  <c r="BK49" i="11"/>
  <c r="BO49" i="11"/>
  <c r="BS49" i="11"/>
  <c r="BW49" i="11"/>
  <c r="CA49" i="11"/>
  <c r="AU50" i="11"/>
  <c r="AY50" i="11"/>
  <c r="BC50" i="11"/>
  <c r="BG50" i="11"/>
  <c r="BK50" i="11"/>
  <c r="BO50" i="11"/>
  <c r="BS50" i="11"/>
  <c r="BW50" i="11"/>
  <c r="CA50" i="11"/>
  <c r="AU51" i="11"/>
  <c r="AY51" i="11"/>
  <c r="BC51" i="11"/>
  <c r="BG51" i="11"/>
  <c r="BK51" i="11"/>
  <c r="BO51" i="11"/>
  <c r="BS51" i="11"/>
  <c r="BW51" i="11"/>
  <c r="CA51" i="11"/>
  <c r="AU52" i="11"/>
  <c r="AY52" i="11"/>
  <c r="BC52" i="11"/>
  <c r="BG52" i="11"/>
  <c r="BK52" i="11"/>
  <c r="BO52" i="11"/>
  <c r="BS52" i="11"/>
  <c r="BW52" i="11"/>
  <c r="BX52" i="11"/>
  <c r="AH52" i="11"/>
  <c r="CA52" i="11"/>
  <c r="AU53" i="11"/>
  <c r="AY53" i="11"/>
  <c r="BC53" i="11"/>
  <c r="BG53" i="11"/>
  <c r="BK53" i="11"/>
  <c r="BO53" i="11"/>
  <c r="BS53" i="11"/>
  <c r="BW53" i="11"/>
  <c r="CA53" i="11"/>
  <c r="AU54" i="11"/>
  <c r="AY54" i="11"/>
  <c r="BC54" i="11"/>
  <c r="BG54" i="11"/>
  <c r="BK54" i="11"/>
  <c r="BO54" i="11"/>
  <c r="BS54" i="11"/>
  <c r="BW54" i="11"/>
  <c r="CA54" i="11"/>
  <c r="AU55" i="11"/>
  <c r="AY55" i="11"/>
  <c r="BC55" i="11"/>
  <c r="BG55" i="11"/>
  <c r="BK55" i="11"/>
  <c r="BO55" i="11"/>
  <c r="BS55" i="11"/>
  <c r="BW55" i="11"/>
  <c r="BX55" i="11"/>
  <c r="AH55" i="11"/>
  <c r="CA55" i="11"/>
  <c r="AU56" i="11"/>
  <c r="AY56" i="11"/>
  <c r="BC56" i="11"/>
  <c r="BG56" i="11"/>
  <c r="BK56" i="11"/>
  <c r="BO56" i="11"/>
  <c r="BS56" i="11"/>
  <c r="BW56" i="11"/>
  <c r="CA56" i="11"/>
  <c r="AU5" i="11"/>
  <c r="AY5" i="11"/>
  <c r="BC5" i="11"/>
  <c r="BG5" i="11"/>
  <c r="BK5" i="11"/>
  <c r="BO5" i="11"/>
  <c r="BS5" i="11"/>
  <c r="BW5" i="11"/>
  <c r="CA5" i="11"/>
  <c r="AL3" i="11"/>
  <c r="AH3" i="11"/>
  <c r="AD3" i="11"/>
  <c r="Z3" i="11"/>
  <c r="V3" i="11"/>
  <c r="R3" i="11"/>
  <c r="N3" i="11"/>
  <c r="J3" i="11"/>
  <c r="F3" i="11"/>
  <c r="B3" i="11"/>
  <c r="AJ62" i="11"/>
  <c r="BZ50" i="11"/>
  <c r="AJ50" i="11"/>
  <c r="AK50" i="11"/>
  <c r="AI62" i="11"/>
  <c r="BY7" i="11"/>
  <c r="AI7" i="11"/>
  <c r="AH62" i="11"/>
  <c r="BX45" i="11"/>
  <c r="AH45" i="11"/>
  <c r="R3" i="9"/>
  <c r="BO3" i="9"/>
  <c r="BK3" i="9"/>
  <c r="BG3" i="9"/>
  <c r="BC3" i="9"/>
  <c r="AY3" i="9"/>
  <c r="AU3" i="9"/>
  <c r="AQ3" i="9"/>
  <c r="AM3" i="9"/>
  <c r="AI3" i="9"/>
  <c r="AE3" i="9"/>
  <c r="AA3" i="9"/>
  <c r="W3" i="9"/>
  <c r="S3" i="9"/>
  <c r="N3" i="9"/>
  <c r="J3" i="9"/>
  <c r="F3" i="9"/>
  <c r="B3" i="9"/>
  <c r="BX6" i="9"/>
  <c r="CB6" i="9"/>
  <c r="CF6" i="9"/>
  <c r="CJ6" i="9"/>
  <c r="CO6" i="9"/>
  <c r="CS6" i="9"/>
  <c r="CW6" i="9"/>
  <c r="DA6" i="9"/>
  <c r="DE6" i="9"/>
  <c r="DI6" i="9"/>
  <c r="DM6" i="9"/>
  <c r="DQ6" i="9"/>
  <c r="DU6" i="9"/>
  <c r="DY6" i="9"/>
  <c r="EC6" i="9"/>
  <c r="EG6" i="9"/>
  <c r="BX7" i="9"/>
  <c r="CB7" i="9"/>
  <c r="CF7" i="9"/>
  <c r="CJ7" i="9"/>
  <c r="CO7" i="9"/>
  <c r="CS7" i="9"/>
  <c r="CW7" i="9"/>
  <c r="DA7" i="9"/>
  <c r="DE7" i="9"/>
  <c r="DI7" i="9"/>
  <c r="DM7" i="9"/>
  <c r="DQ7" i="9"/>
  <c r="DU7" i="9"/>
  <c r="DY7" i="9"/>
  <c r="EC7" i="9"/>
  <c r="EG7" i="9"/>
  <c r="BX8" i="9"/>
  <c r="CB8" i="9"/>
  <c r="CF8" i="9"/>
  <c r="CJ8" i="9"/>
  <c r="CO8" i="9"/>
  <c r="CS8" i="9"/>
  <c r="CW8" i="9"/>
  <c r="DA8" i="9"/>
  <c r="DE8" i="9"/>
  <c r="DI8" i="9"/>
  <c r="DM8" i="9"/>
  <c r="DQ8" i="9"/>
  <c r="DU8" i="9"/>
  <c r="DY8" i="9"/>
  <c r="EC8" i="9"/>
  <c r="EG8" i="9"/>
  <c r="BX9" i="9"/>
  <c r="CB9" i="9"/>
  <c r="CF9" i="9"/>
  <c r="CJ9" i="9"/>
  <c r="CO9" i="9"/>
  <c r="CS9" i="9"/>
  <c r="CW9" i="9"/>
  <c r="DA9" i="9"/>
  <c r="DE9" i="9"/>
  <c r="DI9" i="9"/>
  <c r="DM9" i="9"/>
  <c r="DQ9" i="9"/>
  <c r="DU9" i="9"/>
  <c r="DY9" i="9"/>
  <c r="EC9" i="9"/>
  <c r="EG9" i="9"/>
  <c r="BX10" i="9"/>
  <c r="CB10" i="9"/>
  <c r="CF10" i="9"/>
  <c r="CJ10" i="9"/>
  <c r="CO10" i="9"/>
  <c r="CS10" i="9"/>
  <c r="CW10" i="9"/>
  <c r="DA10" i="9"/>
  <c r="DE10" i="9"/>
  <c r="DI10" i="9"/>
  <c r="DM10" i="9"/>
  <c r="DQ10" i="9"/>
  <c r="DU10" i="9"/>
  <c r="DY10" i="9"/>
  <c r="EC10" i="9"/>
  <c r="EG10" i="9"/>
  <c r="BX11" i="9"/>
  <c r="CB11" i="9"/>
  <c r="CF11" i="9"/>
  <c r="CJ11" i="9"/>
  <c r="CO11" i="9"/>
  <c r="CS11" i="9"/>
  <c r="CW11" i="9"/>
  <c r="DA11" i="9"/>
  <c r="DE11" i="9"/>
  <c r="DI11" i="9"/>
  <c r="DM11" i="9"/>
  <c r="DQ11" i="9"/>
  <c r="DU11" i="9"/>
  <c r="DY11" i="9"/>
  <c r="EC11" i="9"/>
  <c r="EG11" i="9"/>
  <c r="BX12" i="9"/>
  <c r="CB12" i="9"/>
  <c r="CF12" i="9"/>
  <c r="CJ12" i="9"/>
  <c r="CO12" i="9"/>
  <c r="CS12" i="9"/>
  <c r="CW12" i="9"/>
  <c r="DA12" i="9"/>
  <c r="DE12" i="9"/>
  <c r="DI12" i="9"/>
  <c r="DM12" i="9"/>
  <c r="DQ12" i="9"/>
  <c r="DU12" i="9"/>
  <c r="DY12" i="9"/>
  <c r="EC12" i="9"/>
  <c r="EG12" i="9"/>
  <c r="BX13" i="9"/>
  <c r="CB13" i="9"/>
  <c r="CF13" i="9"/>
  <c r="CJ13" i="9"/>
  <c r="CO13" i="9"/>
  <c r="CS13" i="9"/>
  <c r="CW13" i="9"/>
  <c r="DA13" i="9"/>
  <c r="DE13" i="9"/>
  <c r="DI13" i="9"/>
  <c r="DM13" i="9"/>
  <c r="DQ13" i="9"/>
  <c r="DU13" i="9"/>
  <c r="DY13" i="9"/>
  <c r="EC13" i="9"/>
  <c r="EG13" i="9"/>
  <c r="BX14" i="9"/>
  <c r="CB14" i="9"/>
  <c r="CF14" i="9"/>
  <c r="CJ14" i="9"/>
  <c r="CO14" i="9"/>
  <c r="CS14" i="9"/>
  <c r="CW14" i="9"/>
  <c r="DA14" i="9"/>
  <c r="DE14" i="9"/>
  <c r="DI14" i="9"/>
  <c r="DM14" i="9"/>
  <c r="DQ14" i="9"/>
  <c r="DU14" i="9"/>
  <c r="DY14" i="9"/>
  <c r="EC14" i="9"/>
  <c r="EG14" i="9"/>
  <c r="BX15" i="9"/>
  <c r="CB15" i="9"/>
  <c r="CF15" i="9"/>
  <c r="CJ15" i="9"/>
  <c r="CO15" i="9"/>
  <c r="CS15" i="9"/>
  <c r="CW15" i="9"/>
  <c r="DA15" i="9"/>
  <c r="DE15" i="9"/>
  <c r="DI15" i="9"/>
  <c r="DM15" i="9"/>
  <c r="DQ15" i="9"/>
  <c r="DU15" i="9"/>
  <c r="DY15" i="9"/>
  <c r="EC15" i="9"/>
  <c r="EG15" i="9"/>
  <c r="BX16" i="9"/>
  <c r="CB16" i="9"/>
  <c r="CF16" i="9"/>
  <c r="CJ16" i="9"/>
  <c r="CO16" i="9"/>
  <c r="CS16" i="9"/>
  <c r="CW16" i="9"/>
  <c r="DA16" i="9"/>
  <c r="DE16" i="9"/>
  <c r="DI16" i="9"/>
  <c r="DM16" i="9"/>
  <c r="DQ16" i="9"/>
  <c r="DU16" i="9"/>
  <c r="DY16" i="9"/>
  <c r="EC16" i="9"/>
  <c r="EG16" i="9"/>
  <c r="BX17" i="9"/>
  <c r="CB17" i="9"/>
  <c r="CF17" i="9"/>
  <c r="CJ17" i="9"/>
  <c r="CO17" i="9"/>
  <c r="CS17" i="9"/>
  <c r="CW17" i="9"/>
  <c r="DA17" i="9"/>
  <c r="DE17" i="9"/>
  <c r="DI17" i="9"/>
  <c r="DM17" i="9"/>
  <c r="DQ17" i="9"/>
  <c r="DU17" i="9"/>
  <c r="DY17" i="9"/>
  <c r="EC17" i="9"/>
  <c r="EG17" i="9"/>
  <c r="BX18" i="9"/>
  <c r="CB18" i="9"/>
  <c r="CF18" i="9"/>
  <c r="CJ18" i="9"/>
  <c r="CO18" i="9"/>
  <c r="CS18" i="9"/>
  <c r="CW18" i="9"/>
  <c r="DA18" i="9"/>
  <c r="DE18" i="9"/>
  <c r="DI18" i="9"/>
  <c r="DM18" i="9"/>
  <c r="DQ18" i="9"/>
  <c r="DU18" i="9"/>
  <c r="DY18" i="9"/>
  <c r="EC18" i="9"/>
  <c r="EG18" i="9"/>
  <c r="BX19" i="9"/>
  <c r="CB19" i="9"/>
  <c r="CF19" i="9"/>
  <c r="CJ19" i="9"/>
  <c r="CO19" i="9"/>
  <c r="CS19" i="9"/>
  <c r="CW19" i="9"/>
  <c r="DA19" i="9"/>
  <c r="DE19" i="9"/>
  <c r="DI19" i="9"/>
  <c r="DM19" i="9"/>
  <c r="DQ19" i="9"/>
  <c r="DU19" i="9"/>
  <c r="DY19" i="9"/>
  <c r="EC19" i="9"/>
  <c r="EG19" i="9"/>
  <c r="BX20" i="9"/>
  <c r="CB20" i="9"/>
  <c r="CF20" i="9"/>
  <c r="CJ20" i="9"/>
  <c r="CO20" i="9"/>
  <c r="CS20" i="9"/>
  <c r="CW20" i="9"/>
  <c r="DA20" i="9"/>
  <c r="DE20" i="9"/>
  <c r="DI20" i="9"/>
  <c r="DM20" i="9"/>
  <c r="DQ20" i="9"/>
  <c r="DU20" i="9"/>
  <c r="DY20" i="9"/>
  <c r="EC20" i="9"/>
  <c r="EG20" i="9"/>
  <c r="BX21" i="9"/>
  <c r="CB21" i="9"/>
  <c r="CF21" i="9"/>
  <c r="CJ21" i="9"/>
  <c r="CO21" i="9"/>
  <c r="CS21" i="9"/>
  <c r="CW21" i="9"/>
  <c r="DA21" i="9"/>
  <c r="DE21" i="9"/>
  <c r="DI21" i="9"/>
  <c r="DM21" i="9"/>
  <c r="DQ21" i="9"/>
  <c r="DU21" i="9"/>
  <c r="DY21" i="9"/>
  <c r="EC21" i="9"/>
  <c r="EG21" i="9"/>
  <c r="BX22" i="9"/>
  <c r="CB22" i="9"/>
  <c r="CF22" i="9"/>
  <c r="CJ22" i="9"/>
  <c r="CO22" i="9"/>
  <c r="CS22" i="9"/>
  <c r="CW22" i="9"/>
  <c r="DA22" i="9"/>
  <c r="DE22" i="9"/>
  <c r="DI22" i="9"/>
  <c r="DM22" i="9"/>
  <c r="DQ22" i="9"/>
  <c r="DU22" i="9"/>
  <c r="DY22" i="9"/>
  <c r="EC22" i="9"/>
  <c r="EG22" i="9"/>
  <c r="BX23" i="9"/>
  <c r="CB23" i="9"/>
  <c r="CF23" i="9"/>
  <c r="CJ23" i="9"/>
  <c r="CO23" i="9"/>
  <c r="CS23" i="9"/>
  <c r="CW23" i="9"/>
  <c r="DA23" i="9"/>
  <c r="DE23" i="9"/>
  <c r="DI23" i="9"/>
  <c r="DM23" i="9"/>
  <c r="DQ23" i="9"/>
  <c r="DU23" i="9"/>
  <c r="DY23" i="9"/>
  <c r="EC23" i="9"/>
  <c r="EG23" i="9"/>
  <c r="BX24" i="9"/>
  <c r="CB24" i="9"/>
  <c r="CF24" i="9"/>
  <c r="CJ24" i="9"/>
  <c r="CO24" i="9"/>
  <c r="CS24" i="9"/>
  <c r="CW24" i="9"/>
  <c r="DA24" i="9"/>
  <c r="DE24" i="9"/>
  <c r="DI24" i="9"/>
  <c r="DM24" i="9"/>
  <c r="DQ24" i="9"/>
  <c r="DU24" i="9"/>
  <c r="DY24" i="9"/>
  <c r="EC24" i="9"/>
  <c r="EG24" i="9"/>
  <c r="BX25" i="9"/>
  <c r="CB25" i="9"/>
  <c r="CF25" i="9"/>
  <c r="CJ25" i="9"/>
  <c r="CO25" i="9"/>
  <c r="CS25" i="9"/>
  <c r="CW25" i="9"/>
  <c r="DA25" i="9"/>
  <c r="DE25" i="9"/>
  <c r="DI25" i="9"/>
  <c r="DM25" i="9"/>
  <c r="DQ25" i="9"/>
  <c r="DU25" i="9"/>
  <c r="DY25" i="9"/>
  <c r="EC25" i="9"/>
  <c r="EG25" i="9"/>
  <c r="BX26" i="9"/>
  <c r="CB26" i="9"/>
  <c r="CF26" i="9"/>
  <c r="CJ26" i="9"/>
  <c r="CO26" i="9"/>
  <c r="CS26" i="9"/>
  <c r="CW26" i="9"/>
  <c r="DA26" i="9"/>
  <c r="DE26" i="9"/>
  <c r="DI26" i="9"/>
  <c r="DM26" i="9"/>
  <c r="DQ26" i="9"/>
  <c r="DU26" i="9"/>
  <c r="DY26" i="9"/>
  <c r="EC26" i="9"/>
  <c r="EG26" i="9"/>
  <c r="BX27" i="9"/>
  <c r="CB27" i="9"/>
  <c r="CF27" i="9"/>
  <c r="CJ27" i="9"/>
  <c r="CO27" i="9"/>
  <c r="CS27" i="9"/>
  <c r="CW27" i="9"/>
  <c r="DA27" i="9"/>
  <c r="DE27" i="9"/>
  <c r="DI27" i="9"/>
  <c r="DM27" i="9"/>
  <c r="DQ27" i="9"/>
  <c r="DU27" i="9"/>
  <c r="DY27" i="9"/>
  <c r="EC27" i="9"/>
  <c r="EG27" i="9"/>
  <c r="BX28" i="9"/>
  <c r="CB28" i="9"/>
  <c r="CF28" i="9"/>
  <c r="CJ28" i="9"/>
  <c r="CO28" i="9"/>
  <c r="CS28" i="9"/>
  <c r="CW28" i="9"/>
  <c r="DA28" i="9"/>
  <c r="DE28" i="9"/>
  <c r="DI28" i="9"/>
  <c r="DM28" i="9"/>
  <c r="DQ28" i="9"/>
  <c r="DU28" i="9"/>
  <c r="DY28" i="9"/>
  <c r="EC28" i="9"/>
  <c r="EG28" i="9"/>
  <c r="BX29" i="9"/>
  <c r="CB29" i="9"/>
  <c r="CF29" i="9"/>
  <c r="CJ29" i="9"/>
  <c r="CO29" i="9"/>
  <c r="CS29" i="9"/>
  <c r="CW29" i="9"/>
  <c r="DA29" i="9"/>
  <c r="DE29" i="9"/>
  <c r="DI29" i="9"/>
  <c r="DM29" i="9"/>
  <c r="DQ29" i="9"/>
  <c r="DU29" i="9"/>
  <c r="DY29" i="9"/>
  <c r="EC29" i="9"/>
  <c r="EG29" i="9"/>
  <c r="BX30" i="9"/>
  <c r="CB30" i="9"/>
  <c r="CF30" i="9"/>
  <c r="CJ30" i="9"/>
  <c r="CO30" i="9"/>
  <c r="CS30" i="9"/>
  <c r="CW30" i="9"/>
  <c r="DA30" i="9"/>
  <c r="DE30" i="9"/>
  <c r="DI30" i="9"/>
  <c r="DM30" i="9"/>
  <c r="DQ30" i="9"/>
  <c r="DU30" i="9"/>
  <c r="DY30" i="9"/>
  <c r="EC30" i="9"/>
  <c r="EG30" i="9"/>
  <c r="BX31" i="9"/>
  <c r="CB31" i="9"/>
  <c r="CF31" i="9"/>
  <c r="CJ31" i="9"/>
  <c r="CO31" i="9"/>
  <c r="CS31" i="9"/>
  <c r="CW31" i="9"/>
  <c r="DA31" i="9"/>
  <c r="DE31" i="9"/>
  <c r="DI31" i="9"/>
  <c r="DM31" i="9"/>
  <c r="DQ31" i="9"/>
  <c r="DU31" i="9"/>
  <c r="DY31" i="9"/>
  <c r="EC31" i="9"/>
  <c r="EG31" i="9"/>
  <c r="BX32" i="9"/>
  <c r="CB32" i="9"/>
  <c r="CF32" i="9"/>
  <c r="CJ32" i="9"/>
  <c r="CO32" i="9"/>
  <c r="CS32" i="9"/>
  <c r="CW32" i="9"/>
  <c r="DA32" i="9"/>
  <c r="DE32" i="9"/>
  <c r="DI32" i="9"/>
  <c r="DM32" i="9"/>
  <c r="DQ32" i="9"/>
  <c r="DU32" i="9"/>
  <c r="DY32" i="9"/>
  <c r="EC32" i="9"/>
  <c r="EG32" i="9"/>
  <c r="BX33" i="9"/>
  <c r="CB33" i="9"/>
  <c r="CF33" i="9"/>
  <c r="CJ33" i="9"/>
  <c r="CO33" i="9"/>
  <c r="CS33" i="9"/>
  <c r="CW33" i="9"/>
  <c r="DA33" i="9"/>
  <c r="DE33" i="9"/>
  <c r="DI33" i="9"/>
  <c r="DM33" i="9"/>
  <c r="DQ33" i="9"/>
  <c r="DU33" i="9"/>
  <c r="DY33" i="9"/>
  <c r="EC33" i="9"/>
  <c r="EG33" i="9"/>
  <c r="BX34" i="9"/>
  <c r="CB34" i="9"/>
  <c r="CF34" i="9"/>
  <c r="CJ34" i="9"/>
  <c r="CO34" i="9"/>
  <c r="CS34" i="9"/>
  <c r="CW34" i="9"/>
  <c r="DA34" i="9"/>
  <c r="DE34" i="9"/>
  <c r="DI34" i="9"/>
  <c r="DM34" i="9"/>
  <c r="DQ34" i="9"/>
  <c r="DU34" i="9"/>
  <c r="DY34" i="9"/>
  <c r="EC34" i="9"/>
  <c r="EG34" i="9"/>
  <c r="BX35" i="9"/>
  <c r="CB35" i="9"/>
  <c r="CF35" i="9"/>
  <c r="CJ35" i="9"/>
  <c r="CO35" i="9"/>
  <c r="CS35" i="9"/>
  <c r="CW35" i="9"/>
  <c r="DA35" i="9"/>
  <c r="DE35" i="9"/>
  <c r="DI35" i="9"/>
  <c r="DM35" i="9"/>
  <c r="DQ35" i="9"/>
  <c r="DU35" i="9"/>
  <c r="DY35" i="9"/>
  <c r="EC35" i="9"/>
  <c r="EG35" i="9"/>
  <c r="BX36" i="9"/>
  <c r="CB36" i="9"/>
  <c r="CF36" i="9"/>
  <c r="CJ36" i="9"/>
  <c r="CO36" i="9"/>
  <c r="CS36" i="9"/>
  <c r="CW36" i="9"/>
  <c r="DA36" i="9"/>
  <c r="DE36" i="9"/>
  <c r="DI36" i="9"/>
  <c r="DM36" i="9"/>
  <c r="DQ36" i="9"/>
  <c r="DU36" i="9"/>
  <c r="DY36" i="9"/>
  <c r="EC36" i="9"/>
  <c r="EG36" i="9"/>
  <c r="BX37" i="9"/>
  <c r="CB37" i="9"/>
  <c r="CF37" i="9"/>
  <c r="CJ37" i="9"/>
  <c r="CO37" i="9"/>
  <c r="CS37" i="9"/>
  <c r="CW37" i="9"/>
  <c r="DA37" i="9"/>
  <c r="DE37" i="9"/>
  <c r="DI37" i="9"/>
  <c r="DM37" i="9"/>
  <c r="DQ37" i="9"/>
  <c r="DU37" i="9"/>
  <c r="DY37" i="9"/>
  <c r="EC37" i="9"/>
  <c r="EG37" i="9"/>
  <c r="BX38" i="9"/>
  <c r="CB38" i="9"/>
  <c r="CF38" i="9"/>
  <c r="CJ38" i="9"/>
  <c r="CO38" i="9"/>
  <c r="CS38" i="9"/>
  <c r="CW38" i="9"/>
  <c r="DA38" i="9"/>
  <c r="DE38" i="9"/>
  <c r="DI38" i="9"/>
  <c r="DM38" i="9"/>
  <c r="DQ38" i="9"/>
  <c r="DU38" i="9"/>
  <c r="DY38" i="9"/>
  <c r="EC38" i="9"/>
  <c r="EG38" i="9"/>
  <c r="BX39" i="9"/>
  <c r="CB39" i="9"/>
  <c r="CF39" i="9"/>
  <c r="CJ39" i="9"/>
  <c r="CO39" i="9"/>
  <c r="CS39" i="9"/>
  <c r="CW39" i="9"/>
  <c r="DA39" i="9"/>
  <c r="DE39" i="9"/>
  <c r="DI39" i="9"/>
  <c r="DM39" i="9"/>
  <c r="DQ39" i="9"/>
  <c r="DU39" i="9"/>
  <c r="DY39" i="9"/>
  <c r="EC39" i="9"/>
  <c r="EG39" i="9"/>
  <c r="BX40" i="9"/>
  <c r="CB40" i="9"/>
  <c r="CF40" i="9"/>
  <c r="CJ40" i="9"/>
  <c r="CO40" i="9"/>
  <c r="CS40" i="9"/>
  <c r="CW40" i="9"/>
  <c r="DA40" i="9"/>
  <c r="DE40" i="9"/>
  <c r="DI40" i="9"/>
  <c r="DM40" i="9"/>
  <c r="DQ40" i="9"/>
  <c r="DU40" i="9"/>
  <c r="DY40" i="9"/>
  <c r="EC40" i="9"/>
  <c r="EG40" i="9"/>
  <c r="BX41" i="9"/>
  <c r="CB41" i="9"/>
  <c r="CF41" i="9"/>
  <c r="CJ41" i="9"/>
  <c r="CO41" i="9"/>
  <c r="CS41" i="9"/>
  <c r="CW41" i="9"/>
  <c r="DA41" i="9"/>
  <c r="DE41" i="9"/>
  <c r="DI41" i="9"/>
  <c r="DM41" i="9"/>
  <c r="DQ41" i="9"/>
  <c r="DU41" i="9"/>
  <c r="DY41" i="9"/>
  <c r="EC41" i="9"/>
  <c r="EG41" i="9"/>
  <c r="BX42" i="9"/>
  <c r="CB42" i="9"/>
  <c r="CF42" i="9"/>
  <c r="CJ42" i="9"/>
  <c r="CO42" i="9"/>
  <c r="CS42" i="9"/>
  <c r="CW42" i="9"/>
  <c r="DA42" i="9"/>
  <c r="DE42" i="9"/>
  <c r="DI42" i="9"/>
  <c r="DM42" i="9"/>
  <c r="DQ42" i="9"/>
  <c r="DU42" i="9"/>
  <c r="DY42" i="9"/>
  <c r="EC42" i="9"/>
  <c r="EG42" i="9"/>
  <c r="BX43" i="9"/>
  <c r="CB43" i="9"/>
  <c r="CF43" i="9"/>
  <c r="CJ43" i="9"/>
  <c r="CO43" i="9"/>
  <c r="CS43" i="9"/>
  <c r="CW43" i="9"/>
  <c r="DA43" i="9"/>
  <c r="DE43" i="9"/>
  <c r="DI43" i="9"/>
  <c r="DM43" i="9"/>
  <c r="DQ43" i="9"/>
  <c r="DU43" i="9"/>
  <c r="DY43" i="9"/>
  <c r="EC43" i="9"/>
  <c r="EG43" i="9"/>
  <c r="BX44" i="9"/>
  <c r="CB44" i="9"/>
  <c r="CF44" i="9"/>
  <c r="CJ44" i="9"/>
  <c r="CO44" i="9"/>
  <c r="CS44" i="9"/>
  <c r="CW44" i="9"/>
  <c r="DA44" i="9"/>
  <c r="DE44" i="9"/>
  <c r="DI44" i="9"/>
  <c r="DM44" i="9"/>
  <c r="DQ44" i="9"/>
  <c r="DU44" i="9"/>
  <c r="DY44" i="9"/>
  <c r="EC44" i="9"/>
  <c r="EG44" i="9"/>
  <c r="BX45" i="9"/>
  <c r="CB45" i="9"/>
  <c r="CF45" i="9"/>
  <c r="CJ45" i="9"/>
  <c r="CO45" i="9"/>
  <c r="CS45" i="9"/>
  <c r="CW45" i="9"/>
  <c r="DA45" i="9"/>
  <c r="DE45" i="9"/>
  <c r="DI45" i="9"/>
  <c r="DM45" i="9"/>
  <c r="DQ45" i="9"/>
  <c r="DU45" i="9"/>
  <c r="DY45" i="9"/>
  <c r="EC45" i="9"/>
  <c r="EG45" i="9"/>
  <c r="BX46" i="9"/>
  <c r="CB46" i="9"/>
  <c r="CF46" i="9"/>
  <c r="CJ46" i="9"/>
  <c r="CO46" i="9"/>
  <c r="CS46" i="9"/>
  <c r="CW46" i="9"/>
  <c r="DA46" i="9"/>
  <c r="DE46" i="9"/>
  <c r="DI46" i="9"/>
  <c r="DM46" i="9"/>
  <c r="DQ46" i="9"/>
  <c r="DU46" i="9"/>
  <c r="DY46" i="9"/>
  <c r="EC46" i="9"/>
  <c r="EG46" i="9"/>
  <c r="BX47" i="9"/>
  <c r="CB47" i="9"/>
  <c r="CF47" i="9"/>
  <c r="CJ47" i="9"/>
  <c r="CO47" i="9"/>
  <c r="CS47" i="9"/>
  <c r="CW47" i="9"/>
  <c r="DA47" i="9"/>
  <c r="DE47" i="9"/>
  <c r="DI47" i="9"/>
  <c r="DM47" i="9"/>
  <c r="DQ47" i="9"/>
  <c r="DU47" i="9"/>
  <c r="DY47" i="9"/>
  <c r="EC47" i="9"/>
  <c r="EG47" i="9"/>
  <c r="BX48" i="9"/>
  <c r="CB48" i="9"/>
  <c r="CF48" i="9"/>
  <c r="CJ48" i="9"/>
  <c r="CO48" i="9"/>
  <c r="CS48" i="9"/>
  <c r="CW48" i="9"/>
  <c r="DA48" i="9"/>
  <c r="DE48" i="9"/>
  <c r="DI48" i="9"/>
  <c r="DM48" i="9"/>
  <c r="DQ48" i="9"/>
  <c r="DU48" i="9"/>
  <c r="DY48" i="9"/>
  <c r="EC48" i="9"/>
  <c r="EG48" i="9"/>
  <c r="BX49" i="9"/>
  <c r="CB49" i="9"/>
  <c r="CF49" i="9"/>
  <c r="CJ49" i="9"/>
  <c r="CO49" i="9"/>
  <c r="CS49" i="9"/>
  <c r="CW49" i="9"/>
  <c r="DA49" i="9"/>
  <c r="DE49" i="9"/>
  <c r="DI49" i="9"/>
  <c r="DM49" i="9"/>
  <c r="DQ49" i="9"/>
  <c r="DU49" i="9"/>
  <c r="DY49" i="9"/>
  <c r="EC49" i="9"/>
  <c r="EG49" i="9"/>
  <c r="BX50" i="9"/>
  <c r="CB50" i="9"/>
  <c r="CF50" i="9"/>
  <c r="CJ50" i="9"/>
  <c r="CO50" i="9"/>
  <c r="CS50" i="9"/>
  <c r="CW50" i="9"/>
  <c r="DA50" i="9"/>
  <c r="DE50" i="9"/>
  <c r="DI50" i="9"/>
  <c r="DM50" i="9"/>
  <c r="DQ50" i="9"/>
  <c r="DU50" i="9"/>
  <c r="DY50" i="9"/>
  <c r="EC50" i="9"/>
  <c r="EG50" i="9"/>
  <c r="BX51" i="9"/>
  <c r="CB51" i="9"/>
  <c r="CF51" i="9"/>
  <c r="CJ51" i="9"/>
  <c r="CO51" i="9"/>
  <c r="CS51" i="9"/>
  <c r="CW51" i="9"/>
  <c r="DA51" i="9"/>
  <c r="DE51" i="9"/>
  <c r="DI51" i="9"/>
  <c r="DM51" i="9"/>
  <c r="DQ51" i="9"/>
  <c r="DU51" i="9"/>
  <c r="DY51" i="9"/>
  <c r="EC51" i="9"/>
  <c r="EG51" i="9"/>
  <c r="BX52" i="9"/>
  <c r="CB52" i="9"/>
  <c r="CF52" i="9"/>
  <c r="CJ52" i="9"/>
  <c r="CO52" i="9"/>
  <c r="CS52" i="9"/>
  <c r="CW52" i="9"/>
  <c r="DA52" i="9"/>
  <c r="DE52" i="9"/>
  <c r="DI52" i="9"/>
  <c r="DM52" i="9"/>
  <c r="DQ52" i="9"/>
  <c r="DU52" i="9"/>
  <c r="DY52" i="9"/>
  <c r="EC52" i="9"/>
  <c r="EG52" i="9"/>
  <c r="BX53" i="9"/>
  <c r="CB53" i="9"/>
  <c r="CF53" i="9"/>
  <c r="CJ53" i="9"/>
  <c r="CO53" i="9"/>
  <c r="CS53" i="9"/>
  <c r="CW53" i="9"/>
  <c r="DA53" i="9"/>
  <c r="DE53" i="9"/>
  <c r="DI53" i="9"/>
  <c r="DM53" i="9"/>
  <c r="DQ53" i="9"/>
  <c r="DU53" i="9"/>
  <c r="DY53" i="9"/>
  <c r="EC53" i="9"/>
  <c r="EG53" i="9"/>
  <c r="BX54" i="9"/>
  <c r="CB54" i="9"/>
  <c r="CF54" i="9"/>
  <c r="CJ54" i="9"/>
  <c r="CO54" i="9"/>
  <c r="CS54" i="9"/>
  <c r="CW54" i="9"/>
  <c r="DA54" i="9"/>
  <c r="DE54" i="9"/>
  <c r="DI54" i="9"/>
  <c r="DM54" i="9"/>
  <c r="DQ54" i="9"/>
  <c r="DU54" i="9"/>
  <c r="DY54" i="9"/>
  <c r="EC54" i="9"/>
  <c r="EG54" i="9"/>
  <c r="BX55" i="9"/>
  <c r="CB55" i="9"/>
  <c r="CF55" i="9"/>
  <c r="CJ55" i="9"/>
  <c r="CO55" i="9"/>
  <c r="CS55" i="9"/>
  <c r="CW55" i="9"/>
  <c r="DA55" i="9"/>
  <c r="DE55" i="9"/>
  <c r="DI55" i="9"/>
  <c r="DM55" i="9"/>
  <c r="DQ55" i="9"/>
  <c r="DU55" i="9"/>
  <c r="DY55" i="9"/>
  <c r="EC55" i="9"/>
  <c r="EG55" i="9"/>
  <c r="BX56" i="9"/>
  <c r="CB56" i="9"/>
  <c r="CF56" i="9"/>
  <c r="CJ56" i="9"/>
  <c r="CO56" i="9"/>
  <c r="CS56" i="9"/>
  <c r="CW56" i="9"/>
  <c r="DA56" i="9"/>
  <c r="DE56" i="9"/>
  <c r="DI56" i="9"/>
  <c r="DM56" i="9"/>
  <c r="DQ56" i="9"/>
  <c r="DU56" i="9"/>
  <c r="DY56" i="9"/>
  <c r="EC56" i="9"/>
  <c r="EG56" i="9"/>
  <c r="CS5" i="9"/>
  <c r="CW5" i="9"/>
  <c r="DA5" i="9"/>
  <c r="DE5" i="9"/>
  <c r="DI5" i="9"/>
  <c r="DM5" i="9"/>
  <c r="DQ5" i="9"/>
  <c r="DU5" i="9"/>
  <c r="DY5" i="9"/>
  <c r="EC5" i="9"/>
  <c r="EG5" i="9"/>
  <c r="CO5" i="9"/>
  <c r="CJ5" i="9"/>
  <c r="CF5" i="9"/>
  <c r="CB5" i="9"/>
  <c r="BX5" i="9"/>
  <c r="AS62" i="9"/>
  <c r="DL42" i="9"/>
  <c r="AR62" i="9"/>
  <c r="AQ62" i="9"/>
  <c r="DJ5" i="9"/>
  <c r="L62" i="9"/>
  <c r="CE8" i="9"/>
  <c r="L8" i="9"/>
  <c r="M8" i="9"/>
  <c r="K62" i="9"/>
  <c r="J62" i="9"/>
  <c r="CC7" i="9"/>
  <c r="J7" i="9"/>
  <c r="P3" i="7"/>
  <c r="U3" i="7"/>
  <c r="Q3" i="7"/>
  <c r="L3" i="7"/>
  <c r="H3" i="7"/>
  <c r="D3" i="7"/>
  <c r="N62" i="7"/>
  <c r="AK30" i="7"/>
  <c r="AD6" i="7"/>
  <c r="AH6" i="7"/>
  <c r="AL6" i="7"/>
  <c r="AQ6" i="7"/>
  <c r="AD7" i="7"/>
  <c r="AH7" i="7"/>
  <c r="AL7" i="7"/>
  <c r="AQ7" i="7"/>
  <c r="AD8" i="7"/>
  <c r="AH8" i="7"/>
  <c r="AL8" i="7"/>
  <c r="AQ8" i="7"/>
  <c r="AD9" i="7"/>
  <c r="AH9" i="7"/>
  <c r="AL9" i="7"/>
  <c r="AQ9" i="7"/>
  <c r="AD10" i="7"/>
  <c r="AH10" i="7"/>
  <c r="AL10" i="7"/>
  <c r="AQ10" i="7"/>
  <c r="AD11" i="7"/>
  <c r="AH11" i="7"/>
  <c r="AL11" i="7"/>
  <c r="AQ11" i="7"/>
  <c r="AD12" i="7"/>
  <c r="AH12" i="7"/>
  <c r="AL12" i="7"/>
  <c r="AQ12" i="7"/>
  <c r="AD13" i="7"/>
  <c r="AH13" i="7"/>
  <c r="AL13" i="7"/>
  <c r="AQ13" i="7"/>
  <c r="AD14" i="7"/>
  <c r="AH14" i="7"/>
  <c r="AL14" i="7"/>
  <c r="AQ14" i="7"/>
  <c r="AD15" i="7"/>
  <c r="AH15" i="7"/>
  <c r="AL15" i="7"/>
  <c r="AQ15" i="7"/>
  <c r="AD16" i="7"/>
  <c r="AH16" i="7"/>
  <c r="AK16" i="7"/>
  <c r="AL16" i="7"/>
  <c r="AQ16" i="7"/>
  <c r="AD17" i="7"/>
  <c r="AH17" i="7"/>
  <c r="AL17" i="7"/>
  <c r="AQ17" i="7"/>
  <c r="AD18" i="7"/>
  <c r="AH18" i="7"/>
  <c r="AL18" i="7"/>
  <c r="AQ18" i="7"/>
  <c r="AD19" i="7"/>
  <c r="AH19" i="7"/>
  <c r="AL19" i="7"/>
  <c r="AQ19" i="7"/>
  <c r="AD20" i="7"/>
  <c r="AH20" i="7"/>
  <c r="AL20" i="7"/>
  <c r="AQ20" i="7"/>
  <c r="AD21" i="7"/>
  <c r="AH21" i="7"/>
  <c r="AL21" i="7"/>
  <c r="AQ21" i="7"/>
  <c r="AD22" i="7"/>
  <c r="AH22" i="7"/>
  <c r="AL22" i="7"/>
  <c r="AQ22" i="7"/>
  <c r="AD23" i="7"/>
  <c r="AH23" i="7"/>
  <c r="AL23" i="7"/>
  <c r="AQ23" i="7"/>
  <c r="AD24" i="7"/>
  <c r="AH24" i="7"/>
  <c r="AL24" i="7"/>
  <c r="AQ24" i="7"/>
  <c r="AD25" i="7"/>
  <c r="AH25" i="7"/>
  <c r="AL25" i="7"/>
  <c r="AQ25" i="7"/>
  <c r="AD26" i="7"/>
  <c r="AH26" i="7"/>
  <c r="AL26" i="7"/>
  <c r="AQ26" i="7"/>
  <c r="AD27" i="7"/>
  <c r="AH27" i="7"/>
  <c r="AL27" i="7"/>
  <c r="AQ27" i="7"/>
  <c r="AD28" i="7"/>
  <c r="AH28" i="7"/>
  <c r="AL28" i="7"/>
  <c r="AQ28" i="7"/>
  <c r="AD29" i="7"/>
  <c r="AH29" i="7"/>
  <c r="AL29" i="7"/>
  <c r="AQ29" i="7"/>
  <c r="AD30" i="7"/>
  <c r="AH30" i="7"/>
  <c r="AL30" i="7"/>
  <c r="AQ30" i="7"/>
  <c r="AD31" i="7"/>
  <c r="AH31" i="7"/>
  <c r="AL31" i="7"/>
  <c r="AQ31" i="7"/>
  <c r="AD32" i="7"/>
  <c r="AH32" i="7"/>
  <c r="AL32" i="7"/>
  <c r="AQ32" i="7"/>
  <c r="AD33" i="7"/>
  <c r="AH33" i="7"/>
  <c r="AL33" i="7"/>
  <c r="AQ33" i="7"/>
  <c r="AD34" i="7"/>
  <c r="AH34" i="7"/>
  <c r="AL34" i="7"/>
  <c r="AQ34" i="7"/>
  <c r="AD35" i="7"/>
  <c r="AH35" i="7"/>
  <c r="AL35" i="7"/>
  <c r="AQ35" i="7"/>
  <c r="AD36" i="7"/>
  <c r="AH36" i="7"/>
  <c r="AL36" i="7"/>
  <c r="AQ36" i="7"/>
  <c r="AD37" i="7"/>
  <c r="AH37" i="7"/>
  <c r="AL37" i="7"/>
  <c r="AQ37" i="7"/>
  <c r="AD38" i="7"/>
  <c r="AH38" i="7"/>
  <c r="AL38" i="7"/>
  <c r="AQ38" i="7"/>
  <c r="AD39" i="7"/>
  <c r="AH39" i="7"/>
  <c r="AL39" i="7"/>
  <c r="AQ39" i="7"/>
  <c r="AD40" i="7"/>
  <c r="AH40" i="7"/>
  <c r="AL40" i="7"/>
  <c r="AQ40" i="7"/>
  <c r="AD41" i="7"/>
  <c r="AH41" i="7"/>
  <c r="AL41" i="7"/>
  <c r="AQ41" i="7"/>
  <c r="AD42" i="7"/>
  <c r="AH42" i="7"/>
  <c r="AL42" i="7"/>
  <c r="AQ42" i="7"/>
  <c r="AD43" i="7"/>
  <c r="AH43" i="7"/>
  <c r="AK43" i="7"/>
  <c r="AL43" i="7"/>
  <c r="AQ43" i="7"/>
  <c r="AD44" i="7"/>
  <c r="AH44" i="7"/>
  <c r="AL44" i="7"/>
  <c r="AQ44" i="7"/>
  <c r="AD45" i="7"/>
  <c r="AH45" i="7"/>
  <c r="AL45" i="7"/>
  <c r="AQ45" i="7"/>
  <c r="AD46" i="7"/>
  <c r="AH46" i="7"/>
  <c r="AL46" i="7"/>
  <c r="AQ46" i="7"/>
  <c r="AD47" i="7"/>
  <c r="AH47" i="7"/>
  <c r="AL47" i="7"/>
  <c r="AQ47" i="7"/>
  <c r="AD48" i="7"/>
  <c r="AH48" i="7"/>
  <c r="AL48" i="7"/>
  <c r="AQ48" i="7"/>
  <c r="AD49" i="7"/>
  <c r="AH49" i="7"/>
  <c r="AL49" i="7"/>
  <c r="AQ49" i="7"/>
  <c r="AD50" i="7"/>
  <c r="AH50" i="7"/>
  <c r="AK50" i="7"/>
  <c r="AL50" i="7"/>
  <c r="AQ50" i="7"/>
  <c r="AD51" i="7"/>
  <c r="AH51" i="7"/>
  <c r="AL51" i="7"/>
  <c r="AQ51" i="7"/>
  <c r="AD52" i="7"/>
  <c r="AH52" i="7"/>
  <c r="AL52" i="7"/>
  <c r="AQ52" i="7"/>
  <c r="AD53" i="7"/>
  <c r="AH53" i="7"/>
  <c r="AL53" i="7"/>
  <c r="AQ53" i="7"/>
  <c r="AD54" i="7"/>
  <c r="AH54" i="7"/>
  <c r="AL54" i="7"/>
  <c r="AQ54" i="7"/>
  <c r="AD55" i="7"/>
  <c r="AH55" i="7"/>
  <c r="AL55" i="7"/>
  <c r="AQ55" i="7"/>
  <c r="AD56" i="7"/>
  <c r="AH56" i="7"/>
  <c r="AL56" i="7"/>
  <c r="AQ56" i="7"/>
  <c r="AQ5" i="7"/>
  <c r="AL5" i="7"/>
  <c r="AH5" i="7"/>
  <c r="AD5" i="7"/>
  <c r="N5" i="4"/>
  <c r="M5" i="4"/>
  <c r="L5" i="4"/>
  <c r="K5" i="4"/>
  <c r="J5" i="4"/>
  <c r="I5" i="4"/>
  <c r="H5" i="4"/>
  <c r="G5" i="4"/>
  <c r="F5" i="4"/>
  <c r="E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 i="4"/>
  <c r="H51" i="18"/>
  <c r="G51" i="18"/>
  <c r="E51" i="18"/>
  <c r="H50" i="18"/>
  <c r="G50" i="18"/>
  <c r="E50" i="18"/>
  <c r="H49" i="18"/>
  <c r="G49" i="18"/>
  <c r="E49" i="18"/>
  <c r="H48" i="18"/>
  <c r="G48" i="18"/>
  <c r="E48" i="18"/>
  <c r="H47" i="18"/>
  <c r="G47" i="18"/>
  <c r="E47" i="18"/>
  <c r="H46" i="18"/>
  <c r="G46" i="18"/>
  <c r="E46" i="18"/>
  <c r="H45" i="18"/>
  <c r="G45" i="18"/>
  <c r="E45" i="18"/>
  <c r="H44" i="18"/>
  <c r="G44" i="18"/>
  <c r="E44" i="18"/>
  <c r="H43" i="18"/>
  <c r="G43" i="18"/>
  <c r="E43" i="18"/>
  <c r="H42" i="18"/>
  <c r="G42" i="18"/>
  <c r="E42" i="18"/>
  <c r="H41" i="18"/>
  <c r="G41" i="18"/>
  <c r="E41" i="18"/>
  <c r="H39" i="18"/>
  <c r="G39" i="18"/>
  <c r="E39" i="18"/>
  <c r="H38" i="18"/>
  <c r="G38" i="18"/>
  <c r="E38" i="18"/>
  <c r="H37" i="18"/>
  <c r="G37" i="18"/>
  <c r="E37" i="18"/>
  <c r="H36" i="18"/>
  <c r="G36" i="18"/>
  <c r="E36" i="18"/>
  <c r="H35" i="18"/>
  <c r="G35" i="18"/>
  <c r="E35" i="18"/>
  <c r="H34" i="18"/>
  <c r="G34" i="18"/>
  <c r="E34" i="18"/>
  <c r="H33" i="18"/>
  <c r="G33" i="18"/>
  <c r="E33" i="18"/>
  <c r="H32" i="18"/>
  <c r="G32" i="18"/>
  <c r="H31" i="18"/>
  <c r="G31" i="18"/>
  <c r="E31" i="18"/>
  <c r="H29" i="18"/>
  <c r="E29" i="18"/>
  <c r="H28" i="18"/>
  <c r="E28" i="18"/>
  <c r="H27" i="18"/>
  <c r="G27" i="18"/>
  <c r="E27" i="18"/>
  <c r="H26" i="18"/>
  <c r="G26" i="18"/>
  <c r="E26" i="18"/>
  <c r="H25" i="18"/>
  <c r="G25" i="18"/>
  <c r="E25" i="18"/>
  <c r="H24" i="18"/>
  <c r="G24" i="18"/>
  <c r="E24" i="18"/>
  <c r="H23" i="18"/>
  <c r="G23" i="18"/>
  <c r="E23" i="18"/>
  <c r="H22" i="18"/>
  <c r="G22" i="18"/>
  <c r="E22" i="18"/>
  <c r="H21" i="18"/>
  <c r="G21" i="18"/>
  <c r="E21" i="18"/>
  <c r="H20" i="18"/>
  <c r="G20" i="18"/>
  <c r="E20" i="18"/>
  <c r="H19" i="18"/>
  <c r="G19" i="18"/>
  <c r="E19" i="18"/>
  <c r="H18" i="18"/>
  <c r="G18" i="18"/>
  <c r="E18" i="18"/>
  <c r="H17" i="18"/>
  <c r="G17" i="18"/>
  <c r="E17" i="18"/>
  <c r="H16" i="18"/>
  <c r="G16" i="18"/>
  <c r="E16" i="18"/>
  <c r="H15" i="18"/>
  <c r="G15" i="18"/>
  <c r="E15" i="18"/>
  <c r="H14" i="18"/>
  <c r="G14" i="18"/>
  <c r="E14" i="18"/>
  <c r="H13" i="18"/>
  <c r="G13" i="18"/>
  <c r="E13" i="18"/>
  <c r="H12" i="18"/>
  <c r="G12" i="18"/>
  <c r="E12" i="18"/>
  <c r="H10" i="18"/>
  <c r="G10" i="18"/>
  <c r="E10" i="18"/>
  <c r="H9" i="18"/>
  <c r="G9" i="18"/>
  <c r="E9" i="18"/>
  <c r="H8" i="18"/>
  <c r="G8" i="18"/>
  <c r="E8" i="18"/>
  <c r="H7" i="18"/>
  <c r="G7" i="18"/>
  <c r="E7" i="18"/>
  <c r="H6" i="18"/>
  <c r="G6" i="18"/>
  <c r="E6" i="18"/>
  <c r="H5" i="18"/>
  <c r="G5" i="18"/>
  <c r="E5" i="18"/>
  <c r="CE17" i="9"/>
  <c r="L17" i="9"/>
  <c r="M17" i="9"/>
  <c r="DL54" i="9"/>
  <c r="AS54" i="9"/>
  <c r="AT54" i="9"/>
  <c r="CE50" i="9"/>
  <c r="L50" i="9"/>
  <c r="M50" i="9"/>
  <c r="CE13" i="9"/>
  <c r="L13" i="9"/>
  <c r="M13" i="9"/>
  <c r="CE54" i="9"/>
  <c r="L54" i="9"/>
  <c r="M54" i="9"/>
  <c r="CE49" i="9"/>
  <c r="L49" i="9"/>
  <c r="M49" i="9"/>
  <c r="AS42" i="9"/>
  <c r="AT42" i="9"/>
  <c r="CE12" i="9"/>
  <c r="L12" i="9"/>
  <c r="M12" i="9"/>
  <c r="BX44" i="11"/>
  <c r="AH44" i="11"/>
  <c r="BY46" i="11"/>
  <c r="AI46" i="11"/>
  <c r="BY28" i="11"/>
  <c r="AI28" i="11"/>
  <c r="BY52" i="11"/>
  <c r="AI52" i="11"/>
  <c r="BY49" i="11"/>
  <c r="AI49" i="11"/>
  <c r="BY44" i="11"/>
  <c r="AI44" i="11"/>
  <c r="BY36" i="11"/>
  <c r="AI36" i="11"/>
  <c r="BY11" i="11"/>
  <c r="AI11" i="11"/>
  <c r="AK12" i="7"/>
  <c r="CE56" i="9"/>
  <c r="L56" i="9"/>
  <c r="M56" i="9"/>
  <c r="CE52" i="9"/>
  <c r="L52" i="9"/>
  <c r="M52" i="9"/>
  <c r="CE48" i="9"/>
  <c r="L48" i="9"/>
  <c r="M48" i="9"/>
  <c r="CE44" i="9"/>
  <c r="L44" i="9"/>
  <c r="M44" i="9"/>
  <c r="CE16" i="9"/>
  <c r="L16" i="9"/>
  <c r="M16" i="9"/>
  <c r="BX53" i="11"/>
  <c r="AH53" i="11"/>
  <c r="BZ39" i="11"/>
  <c r="AJ39" i="11"/>
  <c r="AK39" i="11"/>
  <c r="BY20" i="11"/>
  <c r="AI20" i="11"/>
  <c r="BY12" i="11"/>
  <c r="AI12" i="11"/>
  <c r="BY54" i="11"/>
  <c r="AI54" i="11"/>
  <c r="CC44" i="9"/>
  <c r="J44" i="9"/>
  <c r="CC52" i="9"/>
  <c r="J52" i="9"/>
  <c r="CC37" i="9"/>
  <c r="J37" i="9"/>
  <c r="CC29" i="9"/>
  <c r="J29" i="9"/>
  <c r="CC21" i="9"/>
  <c r="J21" i="9"/>
  <c r="CC41" i="9"/>
  <c r="J41" i="9"/>
  <c r="CC33" i="9"/>
  <c r="J33" i="9"/>
  <c r="CC25" i="9"/>
  <c r="J25" i="9"/>
  <c r="CC15" i="9"/>
  <c r="J15" i="9"/>
  <c r="CC48" i="9"/>
  <c r="J48" i="9"/>
  <c r="CC35" i="9"/>
  <c r="J35" i="9"/>
  <c r="CC27" i="9"/>
  <c r="J27" i="9"/>
  <c r="CC19" i="9"/>
  <c r="J19" i="9"/>
  <c r="CC12" i="9"/>
  <c r="J12" i="9"/>
  <c r="CC6" i="9"/>
  <c r="J6" i="9"/>
  <c r="CC10" i="9"/>
  <c r="J10" i="9"/>
  <c r="CC14" i="9"/>
  <c r="J14" i="9"/>
  <c r="CC9" i="9"/>
  <c r="J9" i="9"/>
  <c r="CC13" i="9"/>
  <c r="J13" i="9"/>
  <c r="CC17" i="9"/>
  <c r="J17" i="9"/>
  <c r="CC43" i="9"/>
  <c r="J43" i="9"/>
  <c r="CC47" i="9"/>
  <c r="J47" i="9"/>
  <c r="CC51" i="9"/>
  <c r="J51" i="9"/>
  <c r="CC55" i="9"/>
  <c r="J55" i="9"/>
  <c r="CC5" i="9"/>
  <c r="J5" i="9"/>
  <c r="CC45" i="9"/>
  <c r="J45" i="9"/>
  <c r="CC49" i="9"/>
  <c r="J49" i="9"/>
  <c r="CC8" i="9"/>
  <c r="J8" i="9"/>
  <c r="CC11" i="9"/>
  <c r="J11" i="9"/>
  <c r="CC16" i="9"/>
  <c r="J16" i="9"/>
  <c r="CC18" i="9"/>
  <c r="J18" i="9"/>
  <c r="CC20" i="9"/>
  <c r="J20" i="9"/>
  <c r="CC22" i="9"/>
  <c r="J22" i="9"/>
  <c r="CC24" i="9"/>
  <c r="J24" i="9"/>
  <c r="CC26" i="9"/>
  <c r="J26" i="9"/>
  <c r="CC28" i="9"/>
  <c r="J28" i="9"/>
  <c r="CC30" i="9"/>
  <c r="J30" i="9"/>
  <c r="CC32" i="9"/>
  <c r="J32" i="9"/>
  <c r="CC34" i="9"/>
  <c r="J34" i="9"/>
  <c r="CC36" i="9"/>
  <c r="J36" i="9"/>
  <c r="CC38" i="9"/>
  <c r="J38" i="9"/>
  <c r="CC40" i="9"/>
  <c r="J40" i="9"/>
  <c r="CC42" i="9"/>
  <c r="J42" i="9"/>
  <c r="CC46" i="9"/>
  <c r="J46" i="9"/>
  <c r="CC50" i="9"/>
  <c r="J50" i="9"/>
  <c r="CC54" i="9"/>
  <c r="J54" i="9"/>
  <c r="CC53" i="9"/>
  <c r="J53" i="9"/>
  <c r="DK11" i="9"/>
  <c r="AR11" i="9"/>
  <c r="DK5" i="9"/>
  <c r="CC56" i="9"/>
  <c r="J56" i="9"/>
  <c r="CC39" i="9"/>
  <c r="J39" i="9"/>
  <c r="CC31" i="9"/>
  <c r="J31" i="9"/>
  <c r="CC23" i="9"/>
  <c r="J23" i="9"/>
  <c r="AK56" i="7"/>
  <c r="AK34" i="7"/>
  <c r="AK8" i="7"/>
  <c r="CE7" i="9"/>
  <c r="L7" i="9"/>
  <c r="M7" i="9"/>
  <c r="CE11" i="9"/>
  <c r="L11" i="9"/>
  <c r="M11" i="9"/>
  <c r="CE15" i="9"/>
  <c r="L15" i="9"/>
  <c r="M15" i="9"/>
  <c r="CE5" i="9"/>
  <c r="L5" i="9"/>
  <c r="M5" i="9"/>
  <c r="CE6" i="9"/>
  <c r="L6" i="9"/>
  <c r="CE10" i="9"/>
  <c r="L10" i="9"/>
  <c r="M10" i="9"/>
  <c r="CE14" i="9"/>
  <c r="L14" i="9"/>
  <c r="M14" i="9"/>
  <c r="CE18" i="9"/>
  <c r="L18" i="9"/>
  <c r="M18" i="9"/>
  <c r="CE19" i="9"/>
  <c r="L19" i="9"/>
  <c r="M19" i="9"/>
  <c r="CE20" i="9"/>
  <c r="L20" i="9"/>
  <c r="M20" i="9"/>
  <c r="CE21" i="9"/>
  <c r="L21" i="9"/>
  <c r="M21" i="9"/>
  <c r="CE22" i="9"/>
  <c r="L22" i="9"/>
  <c r="M22" i="9"/>
  <c r="CE23" i="9"/>
  <c r="L23" i="9"/>
  <c r="M23" i="9"/>
  <c r="CE24" i="9"/>
  <c r="L24" i="9"/>
  <c r="M24" i="9"/>
  <c r="CE25" i="9"/>
  <c r="L25" i="9"/>
  <c r="M25" i="9"/>
  <c r="CE26" i="9"/>
  <c r="L26" i="9"/>
  <c r="M26" i="9"/>
  <c r="CE27" i="9"/>
  <c r="L27" i="9"/>
  <c r="M27" i="9"/>
  <c r="CE28" i="9"/>
  <c r="L28" i="9"/>
  <c r="M28" i="9"/>
  <c r="CE29" i="9"/>
  <c r="L29" i="9"/>
  <c r="M29" i="9"/>
  <c r="CE30" i="9"/>
  <c r="L30" i="9"/>
  <c r="M30" i="9"/>
  <c r="CE31" i="9"/>
  <c r="L31" i="9"/>
  <c r="M31" i="9"/>
  <c r="CE32" i="9"/>
  <c r="L32" i="9"/>
  <c r="M32" i="9"/>
  <c r="CE33" i="9"/>
  <c r="L33" i="9"/>
  <c r="M33" i="9"/>
  <c r="CE34" i="9"/>
  <c r="L34" i="9"/>
  <c r="M34" i="9"/>
  <c r="CE35" i="9"/>
  <c r="L35" i="9"/>
  <c r="M35" i="9"/>
  <c r="CE36" i="9"/>
  <c r="L36" i="9"/>
  <c r="M36" i="9"/>
  <c r="CE37" i="9"/>
  <c r="L37" i="9"/>
  <c r="M37" i="9"/>
  <c r="CE38" i="9"/>
  <c r="L38" i="9"/>
  <c r="M38" i="9"/>
  <c r="CE39" i="9"/>
  <c r="L39" i="9"/>
  <c r="M39" i="9"/>
  <c r="CE40" i="9"/>
  <c r="L40" i="9"/>
  <c r="M40" i="9"/>
  <c r="CE41" i="9"/>
  <c r="L41" i="9"/>
  <c r="M41" i="9"/>
  <c r="DL56" i="9"/>
  <c r="AS56" i="9"/>
  <c r="AT56" i="9"/>
  <c r="CE55" i="9"/>
  <c r="L55" i="9"/>
  <c r="M55" i="9"/>
  <c r="DL52" i="9"/>
  <c r="AS52" i="9"/>
  <c r="AT52" i="9"/>
  <c r="CE51" i="9"/>
  <c r="L51" i="9"/>
  <c r="M51" i="9"/>
  <c r="DL48" i="9"/>
  <c r="AS48" i="9"/>
  <c r="AT48" i="9"/>
  <c r="CE47" i="9"/>
  <c r="L47" i="9"/>
  <c r="M47" i="9"/>
  <c r="DL44" i="9"/>
  <c r="AS44" i="9"/>
  <c r="AT44" i="9"/>
  <c r="CE43" i="9"/>
  <c r="L43" i="9"/>
  <c r="M43" i="9"/>
  <c r="CD6" i="9"/>
  <c r="K6" i="9"/>
  <c r="CD8" i="9"/>
  <c r="K8" i="9"/>
  <c r="CD10" i="9"/>
  <c r="K10" i="9"/>
  <c r="CD12" i="9"/>
  <c r="K12" i="9"/>
  <c r="CD14" i="9"/>
  <c r="K14" i="9"/>
  <c r="CD16" i="9"/>
  <c r="K16" i="9"/>
  <c r="CD18" i="9"/>
  <c r="K18" i="9"/>
  <c r="CD20" i="9"/>
  <c r="K20" i="9"/>
  <c r="CD22" i="9"/>
  <c r="K22" i="9"/>
  <c r="CD24" i="9"/>
  <c r="K24" i="9"/>
  <c r="CD26" i="9"/>
  <c r="K26" i="9"/>
  <c r="CD28" i="9"/>
  <c r="K28" i="9"/>
  <c r="CD30" i="9"/>
  <c r="K30" i="9"/>
  <c r="CD32" i="9"/>
  <c r="K32" i="9"/>
  <c r="CD34" i="9"/>
  <c r="K34" i="9"/>
  <c r="CD36" i="9"/>
  <c r="K36" i="9"/>
  <c r="CD38" i="9"/>
  <c r="K38" i="9"/>
  <c r="CD40" i="9"/>
  <c r="K40" i="9"/>
  <c r="CD42" i="9"/>
  <c r="K42" i="9"/>
  <c r="CD44" i="9"/>
  <c r="K44" i="9"/>
  <c r="CD46" i="9"/>
  <c r="K46" i="9"/>
  <c r="CD48" i="9"/>
  <c r="K48" i="9"/>
  <c r="CD50" i="9"/>
  <c r="K50" i="9"/>
  <c r="CD52" i="9"/>
  <c r="K52" i="9"/>
  <c r="CD54" i="9"/>
  <c r="K54" i="9"/>
  <c r="CD56" i="9"/>
  <c r="K56" i="9"/>
  <c r="DL55" i="9"/>
  <c r="AS55" i="9"/>
  <c r="AT55" i="9"/>
  <c r="DL43" i="9"/>
  <c r="AS43" i="9"/>
  <c r="AT43" i="9"/>
  <c r="DL40" i="9"/>
  <c r="AS40" i="9"/>
  <c r="AT40" i="9"/>
  <c r="DL38" i="9"/>
  <c r="AS38" i="9"/>
  <c r="AT38" i="9"/>
  <c r="DL34" i="9"/>
  <c r="AS34" i="9"/>
  <c r="AT34" i="9"/>
  <c r="DL32" i="9"/>
  <c r="AS32" i="9"/>
  <c r="AT32" i="9"/>
  <c r="DL30" i="9"/>
  <c r="AS30" i="9"/>
  <c r="AT30" i="9"/>
  <c r="DL26" i="9"/>
  <c r="AS26" i="9"/>
  <c r="AT26" i="9"/>
  <c r="DL24" i="9"/>
  <c r="AS24" i="9"/>
  <c r="AT24" i="9"/>
  <c r="DL22" i="9"/>
  <c r="AS22" i="9"/>
  <c r="AT22" i="9"/>
  <c r="DL18" i="9"/>
  <c r="AS18" i="9"/>
  <c r="AT18" i="9"/>
  <c r="DL13" i="9"/>
  <c r="AS13" i="9"/>
  <c r="AT13" i="9"/>
  <c r="DL10" i="9"/>
  <c r="AS10" i="9"/>
  <c r="AT10" i="9"/>
  <c r="AK54" i="7"/>
  <c r="DL5" i="9"/>
  <c r="AS5" i="9"/>
  <c r="AT5" i="9"/>
  <c r="DL49" i="9"/>
  <c r="AS49" i="9"/>
  <c r="AT49" i="9"/>
  <c r="DL45" i="9"/>
  <c r="AS45" i="9"/>
  <c r="AT45" i="9"/>
  <c r="DL41" i="9"/>
  <c r="AS41" i="9"/>
  <c r="AT41" i="9"/>
  <c r="DL37" i="9"/>
  <c r="AS37" i="9"/>
  <c r="AT37" i="9"/>
  <c r="DL35" i="9"/>
  <c r="AS35" i="9"/>
  <c r="AT35" i="9"/>
  <c r="DL33" i="9"/>
  <c r="AS33" i="9"/>
  <c r="AT33" i="9"/>
  <c r="DL29" i="9"/>
  <c r="AS29" i="9"/>
  <c r="AT29" i="9"/>
  <c r="DL27" i="9"/>
  <c r="AS27" i="9"/>
  <c r="AT27" i="9"/>
  <c r="DL25" i="9"/>
  <c r="AS25" i="9"/>
  <c r="AT25" i="9"/>
  <c r="DL21" i="9"/>
  <c r="AS21" i="9"/>
  <c r="AT21" i="9"/>
  <c r="DL19" i="9"/>
  <c r="AS19" i="9"/>
  <c r="AT19" i="9"/>
  <c r="DL17" i="9"/>
  <c r="AS17" i="9"/>
  <c r="AT17" i="9"/>
  <c r="DL9" i="9"/>
  <c r="AS9" i="9"/>
  <c r="AT9" i="9"/>
  <c r="BX8" i="11"/>
  <c r="AH8" i="11"/>
  <c r="BX12" i="11"/>
  <c r="AH12" i="11"/>
  <c r="BX16" i="11"/>
  <c r="AH16" i="11"/>
  <c r="BX9" i="11"/>
  <c r="AH9" i="11"/>
  <c r="BX13" i="11"/>
  <c r="AH13" i="11"/>
  <c r="BX18" i="11"/>
  <c r="AH18" i="11"/>
  <c r="BX22" i="11"/>
  <c r="AH22" i="11"/>
  <c r="BX26" i="11"/>
  <c r="AH26" i="11"/>
  <c r="BX30" i="11"/>
  <c r="AH30" i="11"/>
  <c r="BX34" i="11"/>
  <c r="AH34" i="11"/>
  <c r="BX38" i="11"/>
  <c r="AH38" i="11"/>
  <c r="BX42" i="11"/>
  <c r="AH42" i="11"/>
  <c r="BX46" i="11"/>
  <c r="AH46" i="11"/>
  <c r="BX50" i="11"/>
  <c r="AH50" i="11"/>
  <c r="BX54" i="11"/>
  <c r="AH54" i="11"/>
  <c r="BX5" i="11"/>
  <c r="AH5" i="11"/>
  <c r="BX6" i="11"/>
  <c r="AH6" i="11"/>
  <c r="BX11" i="11"/>
  <c r="AH11" i="11"/>
  <c r="BX20" i="11"/>
  <c r="AH20" i="11"/>
  <c r="BX28" i="11"/>
  <c r="AH28" i="11"/>
  <c r="BX36" i="11"/>
  <c r="AH36" i="11"/>
  <c r="BX7" i="11"/>
  <c r="AH7" i="11"/>
  <c r="BX15" i="11"/>
  <c r="AH15" i="11"/>
  <c r="BX24" i="11"/>
  <c r="AH24" i="11"/>
  <c r="BX32" i="11"/>
  <c r="AH32" i="11"/>
  <c r="BX40" i="11"/>
  <c r="AH40" i="11"/>
  <c r="BX48" i="11"/>
  <c r="AH48" i="11"/>
  <c r="BX56" i="11"/>
  <c r="AH56" i="11"/>
  <c r="BX33" i="11"/>
  <c r="AH33" i="11"/>
  <c r="BX41" i="11"/>
  <c r="AH41" i="11"/>
  <c r="BX43" i="11"/>
  <c r="AH43" i="11"/>
  <c r="BX51" i="11"/>
  <c r="AH51" i="11"/>
  <c r="BX14" i="11"/>
  <c r="AH14" i="11"/>
  <c r="BX17" i="11"/>
  <c r="AH17" i="11"/>
  <c r="BX19" i="11"/>
  <c r="AH19" i="11"/>
  <c r="BX25" i="11"/>
  <c r="AH25" i="11"/>
  <c r="BX27" i="11"/>
  <c r="AH27" i="11"/>
  <c r="BX35" i="11"/>
  <c r="AH35" i="11"/>
  <c r="BX49" i="11"/>
  <c r="AH49" i="11"/>
  <c r="BX39" i="11"/>
  <c r="AH39" i="11"/>
  <c r="BX29" i="11"/>
  <c r="AH29" i="11"/>
  <c r="BX23" i="11"/>
  <c r="AH23" i="11"/>
  <c r="AK11" i="7"/>
  <c r="AK24" i="7"/>
  <c r="AK47" i="7"/>
  <c r="DL8" i="9"/>
  <c r="AS8" i="9"/>
  <c r="AT8" i="9"/>
  <c r="DL12" i="9"/>
  <c r="AS12" i="9"/>
  <c r="AT12" i="9"/>
  <c r="DL16" i="9"/>
  <c r="AS16" i="9"/>
  <c r="AT16" i="9"/>
  <c r="DL7" i="9"/>
  <c r="AS7" i="9"/>
  <c r="AT7" i="9"/>
  <c r="DL11" i="9"/>
  <c r="AS11" i="9"/>
  <c r="AT11" i="9"/>
  <c r="DL15" i="9"/>
  <c r="AS15" i="9"/>
  <c r="AT15" i="9"/>
  <c r="DL51" i="9"/>
  <c r="AS51" i="9"/>
  <c r="AT51" i="9"/>
  <c r="BX37" i="11"/>
  <c r="AH37" i="11"/>
  <c r="BX31" i="11"/>
  <c r="AH31" i="11"/>
  <c r="BX21" i="11"/>
  <c r="AH21" i="11"/>
  <c r="BX10" i="11"/>
  <c r="AH10" i="11"/>
  <c r="BY48" i="11"/>
  <c r="AI48" i="11"/>
  <c r="BY24" i="11"/>
  <c r="AI24" i="11"/>
  <c r="BY16" i="11"/>
  <c r="AI16" i="11"/>
  <c r="BY15" i="11"/>
  <c r="AI15" i="11"/>
  <c r="BY8" i="11"/>
  <c r="AI8" i="11"/>
  <c r="BY9" i="11"/>
  <c r="AI9" i="11"/>
  <c r="BY13" i="11"/>
  <c r="AI13" i="11"/>
  <c r="BY6" i="11"/>
  <c r="AI6" i="11"/>
  <c r="BY10" i="11"/>
  <c r="AI10" i="11"/>
  <c r="BY14" i="11"/>
  <c r="AI14" i="11"/>
  <c r="BY19" i="11"/>
  <c r="AI19" i="11"/>
  <c r="BY23" i="11"/>
  <c r="AI23" i="11"/>
  <c r="BY27" i="11"/>
  <c r="AI27" i="11"/>
  <c r="BY31" i="11"/>
  <c r="AI31" i="11"/>
  <c r="BY35" i="11"/>
  <c r="AI35" i="11"/>
  <c r="BY39" i="11"/>
  <c r="AI39" i="11"/>
  <c r="BY43" i="11"/>
  <c r="AI43" i="11"/>
  <c r="BY47" i="11"/>
  <c r="AI47" i="11"/>
  <c r="BY51" i="11"/>
  <c r="AI51" i="11"/>
  <c r="BY55" i="11"/>
  <c r="AI55" i="11"/>
  <c r="BY5" i="11"/>
  <c r="AI5" i="11"/>
  <c r="BY56" i="11"/>
  <c r="AI56" i="11"/>
  <c r="BY40" i="11"/>
  <c r="AI40" i="11"/>
  <c r="BY32" i="11"/>
  <c r="AI32" i="11"/>
  <c r="DJ6" i="9"/>
  <c r="AQ6" i="9"/>
  <c r="DJ7" i="9"/>
  <c r="AQ7" i="9"/>
  <c r="DJ8" i="9"/>
  <c r="AQ8" i="9"/>
  <c r="DJ9" i="9"/>
  <c r="AQ9" i="9"/>
  <c r="DJ10" i="9"/>
  <c r="AQ10" i="9"/>
  <c r="DJ11" i="9"/>
  <c r="AQ11" i="9"/>
  <c r="DJ12" i="9"/>
  <c r="AQ12" i="9"/>
  <c r="DJ13" i="9"/>
  <c r="AQ13" i="9"/>
  <c r="DJ14" i="9"/>
  <c r="AQ14" i="9"/>
  <c r="DJ15" i="9"/>
  <c r="AQ15" i="9"/>
  <c r="DJ16" i="9"/>
  <c r="AQ16" i="9"/>
  <c r="DJ17" i="9"/>
  <c r="AQ17" i="9"/>
  <c r="DJ56" i="9"/>
  <c r="AQ56" i="9"/>
  <c r="DJ55" i="9"/>
  <c r="AQ55" i="9"/>
  <c r="DJ54" i="9"/>
  <c r="AQ54" i="9"/>
  <c r="DJ53" i="9"/>
  <c r="AQ53" i="9"/>
  <c r="DJ52" i="9"/>
  <c r="AQ52" i="9"/>
  <c r="DJ51" i="9"/>
  <c r="AQ51" i="9"/>
  <c r="DJ50" i="9"/>
  <c r="AQ50" i="9"/>
  <c r="DJ49" i="9"/>
  <c r="AQ49" i="9"/>
  <c r="DJ48" i="9"/>
  <c r="AQ48" i="9"/>
  <c r="DJ47" i="9"/>
  <c r="AQ47" i="9"/>
  <c r="DJ46" i="9"/>
  <c r="AQ46" i="9"/>
  <c r="DJ45" i="9"/>
  <c r="AQ45" i="9"/>
  <c r="DJ44" i="9"/>
  <c r="AQ44" i="9"/>
  <c r="DJ43" i="9"/>
  <c r="AQ43" i="9"/>
  <c r="DJ42" i="9"/>
  <c r="AQ42" i="9"/>
  <c r="DJ41" i="9"/>
  <c r="AQ41" i="9"/>
  <c r="DJ40" i="9"/>
  <c r="AQ40" i="9"/>
  <c r="DJ39" i="9"/>
  <c r="AQ39" i="9"/>
  <c r="DJ38" i="9"/>
  <c r="AQ38" i="9"/>
  <c r="DJ37" i="9"/>
  <c r="AQ37" i="9"/>
  <c r="DJ36" i="9"/>
  <c r="AQ36" i="9"/>
  <c r="DJ35" i="9"/>
  <c r="AQ35" i="9"/>
  <c r="DJ34" i="9"/>
  <c r="AQ34" i="9"/>
  <c r="DJ33" i="9"/>
  <c r="AQ33" i="9"/>
  <c r="DJ32" i="9"/>
  <c r="AQ32" i="9"/>
  <c r="DJ31" i="9"/>
  <c r="AQ31" i="9"/>
  <c r="DJ30" i="9"/>
  <c r="AQ30" i="9"/>
  <c r="DJ29" i="9"/>
  <c r="AQ29" i="9"/>
  <c r="DJ28" i="9"/>
  <c r="AQ28" i="9"/>
  <c r="DJ27" i="9"/>
  <c r="AQ27" i="9"/>
  <c r="DJ26" i="9"/>
  <c r="AQ26" i="9"/>
  <c r="DJ25" i="9"/>
  <c r="AQ25" i="9"/>
  <c r="DJ24" i="9"/>
  <c r="AQ24" i="9"/>
  <c r="DJ23" i="9"/>
  <c r="AQ23" i="9"/>
  <c r="DJ22" i="9"/>
  <c r="AQ22" i="9"/>
  <c r="DJ21" i="9"/>
  <c r="AQ21" i="9"/>
  <c r="DJ20" i="9"/>
  <c r="AQ20" i="9"/>
  <c r="DJ19" i="9"/>
  <c r="AQ19" i="9"/>
  <c r="DJ18" i="9"/>
  <c r="AQ18" i="9"/>
  <c r="BY53" i="11"/>
  <c r="AI53" i="11"/>
  <c r="BY50" i="11"/>
  <c r="AI50" i="11"/>
  <c r="BY45" i="11"/>
  <c r="AI45" i="11"/>
  <c r="BY42" i="11"/>
  <c r="AI42" i="11"/>
  <c r="BY37" i="11"/>
  <c r="AI37" i="11"/>
  <c r="BY34" i="11"/>
  <c r="AI34" i="11"/>
  <c r="BY29" i="11"/>
  <c r="AI29" i="11"/>
  <c r="BY26" i="11"/>
  <c r="AI26" i="11"/>
  <c r="BY21" i="11"/>
  <c r="AI21" i="11"/>
  <c r="BY18" i="11"/>
  <c r="AI18" i="11"/>
  <c r="BY41" i="11"/>
  <c r="AI41" i="11"/>
  <c r="BY38" i="11"/>
  <c r="AI38" i="11"/>
  <c r="BY33" i="11"/>
  <c r="AI33" i="11"/>
  <c r="BY30" i="11"/>
  <c r="AI30" i="11"/>
  <c r="BY25" i="11"/>
  <c r="AI25" i="11"/>
  <c r="BY22" i="11"/>
  <c r="AI22" i="11"/>
  <c r="BY17" i="11"/>
  <c r="AI17" i="11"/>
  <c r="BZ6" i="11"/>
  <c r="AJ6" i="11"/>
  <c r="BZ10" i="11"/>
  <c r="AJ10" i="11"/>
  <c r="AK10" i="11"/>
  <c r="BZ14" i="11"/>
  <c r="AJ14" i="11"/>
  <c r="AK14" i="11"/>
  <c r="BZ7" i="11"/>
  <c r="AJ7" i="11"/>
  <c r="BZ11" i="11"/>
  <c r="AJ11" i="11"/>
  <c r="AK11" i="11"/>
  <c r="BZ15" i="11"/>
  <c r="AJ15" i="11"/>
  <c r="AK15" i="11"/>
  <c r="BZ56" i="11"/>
  <c r="AJ56" i="11"/>
  <c r="AK56" i="11"/>
  <c r="BZ52" i="11"/>
  <c r="AJ52" i="11"/>
  <c r="AK52" i="11"/>
  <c r="BZ48" i="11"/>
  <c r="AJ48" i="11"/>
  <c r="AK48" i="11"/>
  <c r="BZ44" i="11"/>
  <c r="AJ44" i="11"/>
  <c r="AK44" i="11"/>
  <c r="BZ40" i="11"/>
  <c r="AJ40" i="11"/>
  <c r="AK40" i="11"/>
  <c r="BZ36" i="11"/>
  <c r="AJ36" i="11"/>
  <c r="AK36" i="11"/>
  <c r="BZ32" i="11"/>
  <c r="AJ32" i="11"/>
  <c r="AK32" i="11"/>
  <c r="BZ28" i="11"/>
  <c r="AJ28" i="11"/>
  <c r="AK28" i="11"/>
  <c r="BZ24" i="11"/>
  <c r="AJ24" i="11"/>
  <c r="AK24" i="11"/>
  <c r="BZ20" i="11"/>
  <c r="AJ20" i="11"/>
  <c r="AK20" i="11"/>
  <c r="BZ16" i="11"/>
  <c r="AJ16" i="11"/>
  <c r="AK16" i="11"/>
  <c r="BZ13" i="11"/>
  <c r="AJ13" i="11"/>
  <c r="AK13" i="11"/>
  <c r="BZ12" i="11"/>
  <c r="AJ12" i="11"/>
  <c r="AK12" i="11"/>
  <c r="BZ9" i="11"/>
  <c r="AJ9" i="11"/>
  <c r="AK9" i="11"/>
  <c r="BZ8" i="11"/>
  <c r="AJ8" i="11"/>
  <c r="AK8" i="11"/>
  <c r="AK55" i="7"/>
  <c r="AK48" i="7"/>
  <c r="AK38" i="7"/>
  <c r="AK28" i="7"/>
  <c r="AK14" i="7"/>
  <c r="AK6" i="7"/>
  <c r="AK51" i="7"/>
  <c r="AK46" i="7"/>
  <c r="AK31" i="7"/>
  <c r="AK19" i="7"/>
  <c r="AK9" i="7"/>
  <c r="AK7" i="7"/>
  <c r="AK10" i="7"/>
  <c r="AK20" i="7"/>
  <c r="AK23" i="7"/>
  <c r="AK26" i="7"/>
  <c r="AK36" i="7"/>
  <c r="AK39" i="7"/>
  <c r="AK42" i="7"/>
  <c r="AK52" i="7"/>
  <c r="AK5" i="7"/>
  <c r="AK44" i="7"/>
  <c r="AK40" i="7"/>
  <c r="AK35" i="7"/>
  <c r="AK32" i="7"/>
  <c r="AK27" i="7"/>
  <c r="AK22" i="7"/>
  <c r="AK18" i="7"/>
  <c r="AK15" i="7"/>
  <c r="M6" i="9"/>
  <c r="AK53" i="7"/>
  <c r="AK49" i="7"/>
  <c r="AK45" i="7"/>
  <c r="AK41" i="7"/>
  <c r="AK37" i="7"/>
  <c r="AK33" i="7"/>
  <c r="AK29" i="7"/>
  <c r="AK25" i="7"/>
  <c r="AK21" i="7"/>
  <c r="AK17" i="7"/>
  <c r="AK13" i="7"/>
  <c r="AH4" i="11"/>
  <c r="AI4" i="11"/>
  <c r="J4" i="9"/>
  <c r="AR4" i="9"/>
  <c r="AR5" i="9"/>
  <c r="G6" i="29"/>
  <c r="E53" i="29"/>
  <c r="E52" i="29"/>
  <c r="E51" i="29"/>
  <c r="E50" i="29"/>
  <c r="E49" i="29"/>
  <c r="E48" i="29"/>
  <c r="E47" i="29"/>
  <c r="E46" i="29"/>
  <c r="E45" i="29"/>
  <c r="E44" i="29"/>
  <c r="E41" i="29"/>
  <c r="E40" i="29"/>
  <c r="E39" i="29"/>
  <c r="E38" i="29"/>
  <c r="E37" i="29"/>
  <c r="E36" i="29"/>
  <c r="E35" i="29"/>
  <c r="E34" i="29"/>
  <c r="E33" i="29"/>
  <c r="E32" i="29"/>
  <c r="E29" i="29"/>
  <c r="E28" i="29"/>
  <c r="E27" i="29"/>
  <c r="E26" i="29"/>
  <c r="E25" i="29"/>
  <c r="E24" i="29"/>
  <c r="E23" i="29"/>
  <c r="E22" i="29"/>
  <c r="E21" i="29"/>
  <c r="E20" i="29"/>
  <c r="E19" i="29"/>
  <c r="E18" i="29"/>
  <c r="E17" i="29"/>
  <c r="E16" i="29"/>
  <c r="E15" i="29"/>
  <c r="E14" i="29"/>
  <c r="E13" i="29"/>
  <c r="E11" i="29"/>
  <c r="E10" i="29"/>
  <c r="E9" i="29"/>
  <c r="E8" i="29"/>
  <c r="E7" i="29"/>
  <c r="L6" i="29"/>
  <c r="E6" i="29"/>
  <c r="K56" i="27"/>
  <c r="J56" i="27"/>
  <c r="I56" i="27"/>
  <c r="H56" i="27"/>
  <c r="G56" i="27"/>
  <c r="F56" i="27"/>
  <c r="E56" i="27"/>
  <c r="D56" i="27"/>
  <c r="K55" i="27"/>
  <c r="J55" i="27"/>
  <c r="I55" i="27"/>
  <c r="H55" i="27"/>
  <c r="G55" i="27"/>
  <c r="F55" i="27"/>
  <c r="E55" i="27"/>
  <c r="D55" i="27"/>
  <c r="K54" i="27"/>
  <c r="J54" i="27"/>
  <c r="I54" i="27"/>
  <c r="H54" i="27"/>
  <c r="G54" i="27"/>
  <c r="F54" i="27"/>
  <c r="E54" i="27"/>
  <c r="D54" i="27"/>
  <c r="K53" i="27"/>
  <c r="J53" i="27"/>
  <c r="I53" i="27"/>
  <c r="H53" i="27"/>
  <c r="G53" i="27"/>
  <c r="F53" i="27"/>
  <c r="E53" i="27"/>
  <c r="D53" i="27"/>
  <c r="K52" i="27"/>
  <c r="J52" i="27"/>
  <c r="I52" i="27"/>
  <c r="H52" i="27"/>
  <c r="G52" i="27"/>
  <c r="F52" i="27"/>
  <c r="E52" i="27"/>
  <c r="D52" i="27"/>
  <c r="K51" i="27"/>
  <c r="J51" i="27"/>
  <c r="I51" i="27"/>
  <c r="H51" i="27"/>
  <c r="G51" i="27"/>
  <c r="F51" i="27"/>
  <c r="E51" i="27"/>
  <c r="D51" i="27"/>
  <c r="K50" i="27"/>
  <c r="J50" i="27"/>
  <c r="I50" i="27"/>
  <c r="H50" i="27"/>
  <c r="G50" i="27"/>
  <c r="F50" i="27"/>
  <c r="E50" i="27"/>
  <c r="D50" i="27"/>
  <c r="K49" i="27"/>
  <c r="J49" i="27"/>
  <c r="I49" i="27"/>
  <c r="H49" i="27"/>
  <c r="G49" i="27"/>
  <c r="F49" i="27"/>
  <c r="E49" i="27"/>
  <c r="D49" i="27"/>
  <c r="K48" i="27"/>
  <c r="J48" i="27"/>
  <c r="I48" i="27"/>
  <c r="H48" i="27"/>
  <c r="G48" i="27"/>
  <c r="F48" i="27"/>
  <c r="E48" i="27"/>
  <c r="D48" i="27"/>
  <c r="K47" i="27"/>
  <c r="J47" i="27"/>
  <c r="I47" i="27"/>
  <c r="H47" i="27"/>
  <c r="G47" i="27"/>
  <c r="F47" i="27"/>
  <c r="E47" i="27"/>
  <c r="D47" i="27"/>
  <c r="K46" i="27"/>
  <c r="J46" i="27"/>
  <c r="I46" i="27"/>
  <c r="H46" i="27"/>
  <c r="G46" i="27"/>
  <c r="F46" i="27"/>
  <c r="E46" i="27"/>
  <c r="D46" i="27"/>
  <c r="K45" i="27"/>
  <c r="J45" i="27"/>
  <c r="I45" i="27"/>
  <c r="H45" i="27"/>
  <c r="G45" i="27"/>
  <c r="F45" i="27"/>
  <c r="E45" i="27"/>
  <c r="D45" i="27"/>
  <c r="K44" i="27"/>
  <c r="J44" i="27"/>
  <c r="I44" i="27"/>
  <c r="H44" i="27"/>
  <c r="G44" i="27"/>
  <c r="F44" i="27"/>
  <c r="E44" i="27"/>
  <c r="D44" i="27"/>
  <c r="K43" i="27"/>
  <c r="J43" i="27"/>
  <c r="I43" i="27"/>
  <c r="H43" i="27"/>
  <c r="G43" i="27"/>
  <c r="F43" i="27"/>
  <c r="E43" i="27"/>
  <c r="D43" i="27"/>
  <c r="K42" i="27"/>
  <c r="J42" i="27"/>
  <c r="I42" i="27"/>
  <c r="H42" i="27"/>
  <c r="G42" i="27"/>
  <c r="F42" i="27"/>
  <c r="E42" i="27"/>
  <c r="D42" i="27"/>
  <c r="K41" i="27"/>
  <c r="J41" i="27"/>
  <c r="I41" i="27"/>
  <c r="H41" i="27"/>
  <c r="G41" i="27"/>
  <c r="F41" i="27"/>
  <c r="E41" i="27"/>
  <c r="D41" i="27"/>
  <c r="K40" i="27"/>
  <c r="J40" i="27"/>
  <c r="I40" i="27"/>
  <c r="H40" i="27"/>
  <c r="G40" i="27"/>
  <c r="F40" i="27"/>
  <c r="E40" i="27"/>
  <c r="D40" i="27"/>
  <c r="K39" i="27"/>
  <c r="J39" i="27"/>
  <c r="I39" i="27"/>
  <c r="H39" i="27"/>
  <c r="G39" i="27"/>
  <c r="F39" i="27"/>
  <c r="E39" i="27"/>
  <c r="D39" i="27"/>
  <c r="K38" i="27"/>
  <c r="J38" i="27"/>
  <c r="I38" i="27"/>
  <c r="H38" i="27"/>
  <c r="G38" i="27"/>
  <c r="F38" i="27"/>
  <c r="E38" i="27"/>
  <c r="D38" i="27"/>
  <c r="K37" i="27"/>
  <c r="J37" i="27"/>
  <c r="I37" i="27"/>
  <c r="H37" i="27"/>
  <c r="G37" i="27"/>
  <c r="F37" i="27"/>
  <c r="E37" i="27"/>
  <c r="D37" i="27"/>
  <c r="K36" i="27"/>
  <c r="J36" i="27"/>
  <c r="I36" i="27"/>
  <c r="H36" i="27"/>
  <c r="G36" i="27"/>
  <c r="F36" i="27"/>
  <c r="E36" i="27"/>
  <c r="D36" i="27"/>
  <c r="K35" i="27"/>
  <c r="J35" i="27"/>
  <c r="I35" i="27"/>
  <c r="H35" i="27"/>
  <c r="G35" i="27"/>
  <c r="F35" i="27"/>
  <c r="E35" i="27"/>
  <c r="D35" i="27"/>
  <c r="K34" i="27"/>
  <c r="J34" i="27"/>
  <c r="I34" i="27"/>
  <c r="H34" i="27"/>
  <c r="G34" i="27"/>
  <c r="F34" i="27"/>
  <c r="E34" i="27"/>
  <c r="D34" i="27"/>
  <c r="K33" i="27"/>
  <c r="J33" i="27"/>
  <c r="I33" i="27"/>
  <c r="H33" i="27"/>
  <c r="G33" i="27"/>
  <c r="F33" i="27"/>
  <c r="E33" i="27"/>
  <c r="D33" i="27"/>
  <c r="K32" i="27"/>
  <c r="J32" i="27"/>
  <c r="I32" i="27"/>
  <c r="H32" i="27"/>
  <c r="G32" i="27"/>
  <c r="F32" i="27"/>
  <c r="E32" i="27"/>
  <c r="D32" i="27"/>
  <c r="K31" i="27"/>
  <c r="J31" i="27"/>
  <c r="I31" i="27"/>
  <c r="H31" i="27"/>
  <c r="G31" i="27"/>
  <c r="F31" i="27"/>
  <c r="E31" i="27"/>
  <c r="D31" i="27"/>
  <c r="K30" i="27"/>
  <c r="J30" i="27"/>
  <c r="I30" i="27"/>
  <c r="H30" i="27"/>
  <c r="G30" i="27"/>
  <c r="F30" i="27"/>
  <c r="E30" i="27"/>
  <c r="D30" i="27"/>
  <c r="K29" i="27"/>
  <c r="J29" i="27"/>
  <c r="I29" i="27"/>
  <c r="H29" i="27"/>
  <c r="G29" i="27"/>
  <c r="F29" i="27"/>
  <c r="E29" i="27"/>
  <c r="D29" i="27"/>
  <c r="K28" i="27"/>
  <c r="J28" i="27"/>
  <c r="I28" i="27"/>
  <c r="H28" i="27"/>
  <c r="G28" i="27"/>
  <c r="F28" i="27"/>
  <c r="E28" i="27"/>
  <c r="D28" i="27"/>
  <c r="K27" i="27"/>
  <c r="J27" i="27"/>
  <c r="I27" i="27"/>
  <c r="H27" i="27"/>
  <c r="G27" i="27"/>
  <c r="F27" i="27"/>
  <c r="E27" i="27"/>
  <c r="D27" i="27"/>
  <c r="K26" i="27"/>
  <c r="J26" i="27"/>
  <c r="I26" i="27"/>
  <c r="H26" i="27"/>
  <c r="G26" i="27"/>
  <c r="F26" i="27"/>
  <c r="E26" i="27"/>
  <c r="D26" i="27"/>
  <c r="K25" i="27"/>
  <c r="J25" i="27"/>
  <c r="I25" i="27"/>
  <c r="H25" i="27"/>
  <c r="G25" i="27"/>
  <c r="F25" i="27"/>
  <c r="E25" i="27"/>
  <c r="D25" i="27"/>
  <c r="K24" i="27"/>
  <c r="J24" i="27"/>
  <c r="I24" i="27"/>
  <c r="H24" i="27"/>
  <c r="G24" i="27"/>
  <c r="F24" i="27"/>
  <c r="E24" i="27"/>
  <c r="D24" i="27"/>
  <c r="K23" i="27"/>
  <c r="J23" i="27"/>
  <c r="I23" i="27"/>
  <c r="H23" i="27"/>
  <c r="G23" i="27"/>
  <c r="F23" i="27"/>
  <c r="E23" i="27"/>
  <c r="D23" i="27"/>
  <c r="K22" i="27"/>
  <c r="J22" i="27"/>
  <c r="I22" i="27"/>
  <c r="H22" i="27"/>
  <c r="G22" i="27"/>
  <c r="F22" i="27"/>
  <c r="E22" i="27"/>
  <c r="D22" i="27"/>
  <c r="K21" i="27"/>
  <c r="J21" i="27"/>
  <c r="I21" i="27"/>
  <c r="H21" i="27"/>
  <c r="G21" i="27"/>
  <c r="F21" i="27"/>
  <c r="E21" i="27"/>
  <c r="D21" i="27"/>
  <c r="K20" i="27"/>
  <c r="J20" i="27"/>
  <c r="I20" i="27"/>
  <c r="H20" i="27"/>
  <c r="G20" i="27"/>
  <c r="F20" i="27"/>
  <c r="E20" i="27"/>
  <c r="D20" i="27"/>
  <c r="K19" i="27"/>
  <c r="J19" i="27"/>
  <c r="I19" i="27"/>
  <c r="H19" i="27"/>
  <c r="G19" i="27"/>
  <c r="F19" i="27"/>
  <c r="E19" i="27"/>
  <c r="D19" i="27"/>
  <c r="K18" i="27"/>
  <c r="J18" i="27"/>
  <c r="I18" i="27"/>
  <c r="H18" i="27"/>
  <c r="G18" i="27"/>
  <c r="F18" i="27"/>
  <c r="E18" i="27"/>
  <c r="D18" i="27"/>
  <c r="K17" i="27"/>
  <c r="J17" i="27"/>
  <c r="I17" i="27"/>
  <c r="H17" i="27"/>
  <c r="G17" i="27"/>
  <c r="F17" i="27"/>
  <c r="E17" i="27"/>
  <c r="D17" i="27"/>
  <c r="K16" i="27"/>
  <c r="J16" i="27"/>
  <c r="I16" i="27"/>
  <c r="H16" i="27"/>
  <c r="G16" i="27"/>
  <c r="F16" i="27"/>
  <c r="E16" i="27"/>
  <c r="D16" i="27"/>
  <c r="K15" i="27"/>
  <c r="J15" i="27"/>
  <c r="I15" i="27"/>
  <c r="H15" i="27"/>
  <c r="G15" i="27"/>
  <c r="F15" i="27"/>
  <c r="E15" i="27"/>
  <c r="D15" i="27"/>
  <c r="K14" i="27"/>
  <c r="J14" i="27"/>
  <c r="I14" i="27"/>
  <c r="H14" i="27"/>
  <c r="G14" i="27"/>
  <c r="F14" i="27"/>
  <c r="E14" i="27"/>
  <c r="D14" i="27"/>
  <c r="K13" i="27"/>
  <c r="J13" i="27"/>
  <c r="I13" i="27"/>
  <c r="H13" i="27"/>
  <c r="G13" i="27"/>
  <c r="F13" i="27"/>
  <c r="E13" i="27"/>
  <c r="D13" i="27"/>
  <c r="K12" i="27"/>
  <c r="J12" i="27"/>
  <c r="I12" i="27"/>
  <c r="H12" i="27"/>
  <c r="G12" i="27"/>
  <c r="F12" i="27"/>
  <c r="E12" i="27"/>
  <c r="D12" i="27"/>
  <c r="K11" i="27"/>
  <c r="J11" i="27"/>
  <c r="I11" i="27"/>
  <c r="H11" i="27"/>
  <c r="G11" i="27"/>
  <c r="F11" i="27"/>
  <c r="E11" i="27"/>
  <c r="D11" i="27"/>
  <c r="K10" i="27"/>
  <c r="J10" i="27"/>
  <c r="I10" i="27"/>
  <c r="H10" i="27"/>
  <c r="G10" i="27"/>
  <c r="F10" i="27"/>
  <c r="E10" i="27"/>
  <c r="D10" i="27"/>
  <c r="K9" i="27"/>
  <c r="J9" i="27"/>
  <c r="I9" i="27"/>
  <c r="H9" i="27"/>
  <c r="G9" i="27"/>
  <c r="F9" i="27"/>
  <c r="E9" i="27"/>
  <c r="D9" i="27"/>
  <c r="K8" i="27"/>
  <c r="J8" i="27"/>
  <c r="I8" i="27"/>
  <c r="H8" i="27"/>
  <c r="G8" i="27"/>
  <c r="F8" i="27"/>
  <c r="E8" i="27"/>
  <c r="D8" i="27"/>
  <c r="K7" i="27"/>
  <c r="J7" i="27"/>
  <c r="I7" i="27"/>
  <c r="H7" i="27"/>
  <c r="G7" i="27"/>
  <c r="F7" i="27"/>
  <c r="E7" i="27"/>
  <c r="D7" i="27"/>
  <c r="H6" i="27"/>
  <c r="K6" i="27"/>
  <c r="J6" i="27"/>
  <c r="I6" i="27"/>
  <c r="G6" i="27"/>
  <c r="F6" i="27"/>
  <c r="E6" i="27"/>
  <c r="D6" i="27"/>
  <c r="A2" i="30"/>
  <c r="A1" i="15"/>
  <c r="A1" i="14"/>
  <c r="A2" i="13"/>
  <c r="A1" i="11"/>
  <c r="A2" i="10"/>
  <c r="A1" i="9"/>
  <c r="A2" i="8"/>
  <c r="A1" i="7"/>
  <c r="C1" i="4"/>
  <c r="C1" i="27"/>
  <c r="D1" i="29"/>
  <c r="N55" i="30"/>
  <c r="C55" i="30"/>
  <c r="N52" i="30"/>
  <c r="C54" i="30"/>
  <c r="N53" i="30"/>
  <c r="O53" i="30"/>
  <c r="C53" i="30"/>
  <c r="N48" i="30"/>
  <c r="C52" i="30"/>
  <c r="N54" i="30"/>
  <c r="L54" i="30"/>
  <c r="B54" i="30"/>
  <c r="C51" i="30"/>
  <c r="N34" i="30"/>
  <c r="C50" i="30"/>
  <c r="N40" i="30"/>
  <c r="C49" i="30"/>
  <c r="N43" i="30"/>
  <c r="C48" i="30"/>
  <c r="N49" i="30"/>
  <c r="P49" i="30"/>
  <c r="C47" i="30"/>
  <c r="N27" i="30"/>
  <c r="C46" i="30"/>
  <c r="N51" i="30"/>
  <c r="C45" i="30"/>
  <c r="N50" i="30"/>
  <c r="C44" i="30"/>
  <c r="N35" i="30"/>
  <c r="O35" i="30"/>
  <c r="D35" i="30"/>
  <c r="C43" i="30"/>
  <c r="N25" i="30"/>
  <c r="C42" i="30"/>
  <c r="N42" i="30"/>
  <c r="O42" i="30"/>
  <c r="C41" i="30"/>
  <c r="N46" i="30"/>
  <c r="C40" i="30"/>
  <c r="N24" i="30"/>
  <c r="M24" i="30"/>
  <c r="C39" i="30"/>
  <c r="N37" i="30"/>
  <c r="C38" i="30"/>
  <c r="N36" i="30"/>
  <c r="P36" i="30"/>
  <c r="C37" i="30"/>
  <c r="N44" i="30"/>
  <c r="C36" i="30"/>
  <c r="N23" i="30"/>
  <c r="O23" i="30"/>
  <c r="C35" i="30"/>
  <c r="N14" i="30"/>
  <c r="C34" i="30"/>
  <c r="N47" i="30"/>
  <c r="M47" i="30"/>
  <c r="C33" i="30"/>
  <c r="N38" i="30"/>
  <c r="C32" i="30"/>
  <c r="N39" i="30"/>
  <c r="C31" i="30"/>
  <c r="N31" i="30"/>
  <c r="C30" i="30"/>
  <c r="N32" i="30"/>
  <c r="O32" i="30"/>
  <c r="C29" i="30"/>
  <c r="N33" i="30"/>
  <c r="C28" i="30"/>
  <c r="N41" i="30"/>
  <c r="M41" i="30"/>
  <c r="C27" i="30"/>
  <c r="N45" i="30"/>
  <c r="C26" i="30"/>
  <c r="N20" i="30"/>
  <c r="P20" i="30"/>
  <c r="C25" i="30"/>
  <c r="N21" i="30"/>
  <c r="C24" i="30"/>
  <c r="N19" i="30"/>
  <c r="O19" i="30"/>
  <c r="C23" i="30"/>
  <c r="N28" i="30"/>
  <c r="C22" i="30"/>
  <c r="N29" i="30"/>
  <c r="C21" i="30"/>
  <c r="N30" i="30"/>
  <c r="C20" i="30"/>
  <c r="N12" i="30"/>
  <c r="C19" i="30"/>
  <c r="N22" i="30"/>
  <c r="C18" i="30"/>
  <c r="N10" i="30"/>
  <c r="C17" i="30"/>
  <c r="N11" i="30"/>
  <c r="C16" i="30"/>
  <c r="N13" i="30"/>
  <c r="C15" i="30"/>
  <c r="N17" i="30"/>
  <c r="C14" i="30"/>
  <c r="N15" i="30"/>
  <c r="O15" i="30"/>
  <c r="C13" i="30"/>
  <c r="N7" i="30"/>
  <c r="C12" i="30"/>
  <c r="N18" i="30"/>
  <c r="C11" i="30"/>
  <c r="N26" i="30"/>
  <c r="C10" i="30"/>
  <c r="N6" i="30"/>
  <c r="C9" i="30"/>
  <c r="N9" i="30"/>
  <c r="C8" i="30"/>
  <c r="N16" i="30"/>
  <c r="C7" i="30"/>
  <c r="N8" i="30"/>
  <c r="C6" i="30"/>
  <c r="N5" i="30"/>
  <c r="C5" i="30"/>
  <c r="M8" i="30"/>
  <c r="L8" i="30"/>
  <c r="B8" i="30"/>
  <c r="M26" i="30"/>
  <c r="L26" i="30"/>
  <c r="M17" i="30"/>
  <c r="L17" i="30"/>
  <c r="M11" i="30"/>
  <c r="L11" i="30"/>
  <c r="B11" i="30"/>
  <c r="L22" i="30"/>
  <c r="M22" i="30"/>
  <c r="M30" i="30"/>
  <c r="L30" i="30"/>
  <c r="L28" i="30"/>
  <c r="M28" i="30"/>
  <c r="M21" i="30"/>
  <c r="L21" i="30"/>
  <c r="B21" i="30"/>
  <c r="L45" i="30"/>
  <c r="M45" i="30"/>
  <c r="M33" i="30"/>
  <c r="L33" i="30"/>
  <c r="M31" i="30"/>
  <c r="L31" i="30"/>
  <c r="M38" i="30"/>
  <c r="L38" i="30"/>
  <c r="B38" i="30"/>
  <c r="M14" i="30"/>
  <c r="L14" i="30"/>
  <c r="M44" i="30"/>
  <c r="L44" i="30"/>
  <c r="B44" i="30"/>
  <c r="M37" i="30"/>
  <c r="L37" i="30"/>
  <c r="M46" i="30"/>
  <c r="L46" i="30"/>
  <c r="B46" i="30"/>
  <c r="L25" i="30"/>
  <c r="M25" i="30"/>
  <c r="M50" i="30"/>
  <c r="L50" i="30"/>
  <c r="B50" i="30"/>
  <c r="L27" i="30"/>
  <c r="M27" i="30"/>
  <c r="M43" i="30"/>
  <c r="L43" i="30"/>
  <c r="M34" i="30"/>
  <c r="L34" i="30"/>
  <c r="B34" i="30"/>
  <c r="M48" i="30"/>
  <c r="L48" i="30"/>
  <c r="B48" i="30"/>
  <c r="M52" i="30"/>
  <c r="L52" i="30"/>
  <c r="M7" i="30"/>
  <c r="L7" i="30"/>
  <c r="B7" i="30"/>
  <c r="L6" i="30"/>
  <c r="M15" i="30"/>
  <c r="L15" i="30"/>
  <c r="B15" i="30"/>
  <c r="L10" i="30"/>
  <c r="M19" i="30"/>
  <c r="L19" i="30"/>
  <c r="L41" i="30"/>
  <c r="M32" i="30"/>
  <c r="L32" i="30"/>
  <c r="B32" i="30"/>
  <c r="L47" i="30"/>
  <c r="B47" i="30"/>
  <c r="M36" i="30"/>
  <c r="L36" i="30"/>
  <c r="B36" i="30"/>
  <c r="M42" i="30"/>
  <c r="L42" i="30"/>
  <c r="B42" i="30"/>
  <c r="M51" i="30"/>
  <c r="M49" i="30"/>
  <c r="L49" i="30"/>
  <c r="B49" i="30"/>
  <c r="M54" i="30"/>
  <c r="M53" i="30"/>
  <c r="L53" i="30"/>
  <c r="B53" i="30"/>
  <c r="M55" i="30"/>
  <c r="M9" i="30"/>
  <c r="L9" i="30"/>
  <c r="B9" i="30"/>
  <c r="M5" i="30"/>
  <c r="M16" i="30"/>
  <c r="L16" i="30"/>
  <c r="M18" i="30"/>
  <c r="L18" i="30"/>
  <c r="B18" i="30"/>
  <c r="M13" i="30"/>
  <c r="M12" i="30"/>
  <c r="L12" i="30"/>
  <c r="B12" i="30"/>
  <c r="M29" i="30"/>
  <c r="M20" i="30"/>
  <c r="L20" i="30"/>
  <c r="L39" i="30"/>
  <c r="B39" i="30"/>
  <c r="M23" i="30"/>
  <c r="L23" i="30"/>
  <c r="L24" i="30"/>
  <c r="B24" i="30"/>
  <c r="M35" i="30"/>
  <c r="L35" i="30"/>
  <c r="L40" i="30"/>
  <c r="P5" i="30"/>
  <c r="F5" i="30"/>
  <c r="O16" i="30"/>
  <c r="P16" i="30"/>
  <c r="P6" i="30"/>
  <c r="F6" i="30"/>
  <c r="O18" i="30"/>
  <c r="D18" i="30"/>
  <c r="P18" i="30"/>
  <c r="D15" i="30"/>
  <c r="P15" i="30"/>
  <c r="F15" i="30"/>
  <c r="P13" i="30"/>
  <c r="F13" i="30"/>
  <c r="O10" i="30"/>
  <c r="D10" i="30"/>
  <c r="O12" i="30"/>
  <c r="P12" i="30"/>
  <c r="F12" i="30"/>
  <c r="P29" i="30"/>
  <c r="F29" i="30"/>
  <c r="P19" i="30"/>
  <c r="O20" i="30"/>
  <c r="D20" i="30"/>
  <c r="F20" i="30"/>
  <c r="O41" i="30"/>
  <c r="D41" i="30"/>
  <c r="P41" i="30"/>
  <c r="D32" i="30"/>
  <c r="P32" i="30"/>
  <c r="F32" i="30"/>
  <c r="P39" i="30"/>
  <c r="F39" i="30"/>
  <c r="O47" i="30"/>
  <c r="P47" i="30"/>
  <c r="P23" i="30"/>
  <c r="F23" i="30"/>
  <c r="O36" i="30"/>
  <c r="D36" i="30"/>
  <c r="F36" i="30"/>
  <c r="O24" i="30"/>
  <c r="D24" i="30"/>
  <c r="P24" i="30"/>
  <c r="F24" i="30"/>
  <c r="D42" i="30"/>
  <c r="P42" i="30"/>
  <c r="F42" i="30"/>
  <c r="P35" i="30"/>
  <c r="F35" i="30"/>
  <c r="O51" i="30"/>
  <c r="D51" i="30"/>
  <c r="O49" i="30"/>
  <c r="D49" i="30"/>
  <c r="F49" i="30"/>
  <c r="O40" i="30"/>
  <c r="D40" i="30"/>
  <c r="O54" i="30"/>
  <c r="P54" i="30"/>
  <c r="F54" i="30"/>
  <c r="D53" i="30"/>
  <c r="P53" i="30"/>
  <c r="F53" i="30"/>
  <c r="P55" i="30"/>
  <c r="F55" i="30"/>
  <c r="P8" i="30"/>
  <c r="F8" i="30"/>
  <c r="O8" i="30"/>
  <c r="D8" i="30"/>
  <c r="O9" i="30"/>
  <c r="P9" i="30"/>
  <c r="F9" i="30"/>
  <c r="P26" i="30"/>
  <c r="F26" i="30"/>
  <c r="O26" i="30"/>
  <c r="D26" i="30"/>
  <c r="O7" i="30"/>
  <c r="D7" i="30"/>
  <c r="P7" i="30"/>
  <c r="F7" i="30"/>
  <c r="P17" i="30"/>
  <c r="F17" i="30"/>
  <c r="O17" i="30"/>
  <c r="D17" i="30"/>
  <c r="O11" i="30"/>
  <c r="D11" i="30"/>
  <c r="P11" i="30"/>
  <c r="F11" i="30"/>
  <c r="P22" i="30"/>
  <c r="F22" i="30"/>
  <c r="O22" i="30"/>
  <c r="D22" i="30"/>
  <c r="O30" i="30"/>
  <c r="D30" i="30"/>
  <c r="P30" i="30"/>
  <c r="F30" i="30"/>
  <c r="P28" i="30"/>
  <c r="F28" i="30"/>
  <c r="O28" i="30"/>
  <c r="D28" i="30"/>
  <c r="O21" i="30"/>
  <c r="D21" i="30"/>
  <c r="P21" i="30"/>
  <c r="F21" i="30"/>
  <c r="O45" i="30"/>
  <c r="D45" i="30"/>
  <c r="P45" i="30"/>
  <c r="F45" i="30"/>
  <c r="O33" i="30"/>
  <c r="D33" i="30"/>
  <c r="P33" i="30"/>
  <c r="F33" i="30"/>
  <c r="P31" i="30"/>
  <c r="F31" i="30"/>
  <c r="O31" i="30"/>
  <c r="D31" i="30"/>
  <c r="O38" i="30"/>
  <c r="D38" i="30"/>
  <c r="P38" i="30"/>
  <c r="F38" i="30"/>
  <c r="O14" i="30"/>
  <c r="P14" i="30"/>
  <c r="F14" i="30"/>
  <c r="O44" i="30"/>
  <c r="P44" i="30"/>
  <c r="P37" i="30"/>
  <c r="F37" i="30"/>
  <c r="O37" i="30"/>
  <c r="D37" i="30"/>
  <c r="O46" i="30"/>
  <c r="D46" i="30"/>
  <c r="P46" i="30"/>
  <c r="F46" i="30"/>
  <c r="O25" i="30"/>
  <c r="D25" i="30"/>
  <c r="P25" i="30"/>
  <c r="F25" i="30"/>
  <c r="O50" i="30"/>
  <c r="D50" i="30"/>
  <c r="P50" i="30"/>
  <c r="F50" i="30"/>
  <c r="P27" i="30"/>
  <c r="F27" i="30"/>
  <c r="O27" i="30"/>
  <c r="D27" i="30"/>
  <c r="O43" i="30"/>
  <c r="D43" i="30"/>
  <c r="P43" i="30"/>
  <c r="F43" i="30"/>
  <c r="O34" i="30"/>
  <c r="D34" i="30"/>
  <c r="P34" i="30"/>
  <c r="F34" i="30"/>
  <c r="O48" i="30"/>
  <c r="D48" i="30"/>
  <c r="P48" i="30"/>
  <c r="F48" i="30"/>
  <c r="P52" i="30"/>
  <c r="F52" i="30"/>
  <c r="O52" i="30"/>
  <c r="D52" i="30"/>
  <c r="F47" i="30"/>
  <c r="D14" i="30"/>
  <c r="D47" i="30"/>
  <c r="F44" i="30"/>
  <c r="F41" i="30"/>
  <c r="F19" i="30"/>
  <c r="F18" i="30"/>
  <c r="F16" i="30"/>
  <c r="D44" i="30"/>
  <c r="D9" i="30"/>
  <c r="D54" i="30"/>
  <c r="D23" i="30"/>
  <c r="D19" i="30"/>
  <c r="D12" i="30"/>
  <c r="D16" i="30"/>
  <c r="B26" i="30"/>
  <c r="B20" i="30"/>
  <c r="B43" i="30"/>
  <c r="B40" i="30"/>
  <c r="B52" i="30"/>
  <c r="B27" i="30"/>
  <c r="B10" i="30"/>
  <c r="B31" i="30"/>
  <c r="B16" i="30"/>
  <c r="B19" i="30"/>
  <c r="B33" i="30"/>
  <c r="B41" i="30"/>
  <c r="B17" i="30"/>
  <c r="B14" i="30"/>
  <c r="B35" i="30"/>
  <c r="B37" i="30"/>
  <c r="B22" i="30"/>
  <c r="B23" i="30"/>
  <c r="B30" i="30"/>
  <c r="B28" i="30"/>
  <c r="B45" i="30"/>
  <c r="B25" i="30"/>
  <c r="B6" i="30"/>
  <c r="P5" i="29"/>
  <c r="AD5" i="29"/>
  <c r="AI5" i="29"/>
  <c r="AJ5" i="29"/>
  <c r="AA6" i="29"/>
  <c r="AA4" i="29"/>
  <c r="AB6" i="29"/>
  <c r="AL6" i="29"/>
  <c r="AN6" i="29"/>
  <c r="AM6" i="29"/>
  <c r="D7" i="29"/>
  <c r="D8" i="29"/>
  <c r="D9" i="29"/>
  <c r="D10" i="29"/>
  <c r="D11" i="29"/>
  <c r="D13" i="29"/>
  <c r="D14" i="29"/>
  <c r="AA7" i="29"/>
  <c r="AB7" i="29"/>
  <c r="AL7" i="29"/>
  <c r="AM7" i="29"/>
  <c r="AN7" i="29"/>
  <c r="AA8" i="29"/>
  <c r="AB8" i="29"/>
  <c r="AL8" i="29"/>
  <c r="AM8" i="29"/>
  <c r="AN8" i="29"/>
  <c r="AA9" i="29"/>
  <c r="AB9" i="29"/>
  <c r="AL9" i="29"/>
  <c r="AM9" i="29"/>
  <c r="AN9" i="29"/>
  <c r="AA10" i="29"/>
  <c r="AB10" i="29"/>
  <c r="AL10" i="29"/>
  <c r="AM10" i="29"/>
  <c r="AN10" i="29"/>
  <c r="AA11" i="29"/>
  <c r="AB11" i="29"/>
  <c r="AL11" i="29"/>
  <c r="AM11" i="29"/>
  <c r="AA12" i="29"/>
  <c r="AB12" i="29"/>
  <c r="AL12" i="29"/>
  <c r="AM12" i="29"/>
  <c r="AA13" i="29"/>
  <c r="AB13" i="29"/>
  <c r="AL13" i="29"/>
  <c r="AM13" i="29"/>
  <c r="AN13" i="29"/>
  <c r="AA14" i="29"/>
  <c r="AB14" i="29"/>
  <c r="AL14" i="29"/>
  <c r="AM14" i="29"/>
  <c r="AN14" i="29"/>
  <c r="AA16" i="29"/>
  <c r="AB16" i="29"/>
  <c r="AL16" i="29"/>
  <c r="AM16" i="29"/>
  <c r="AN16" i="29"/>
  <c r="AA17" i="29"/>
  <c r="AB17" i="29"/>
  <c r="AL17" i="29"/>
  <c r="AM17" i="29"/>
  <c r="AN17" i="29"/>
  <c r="AA18" i="29"/>
  <c r="AB18" i="29"/>
  <c r="AL18" i="29"/>
  <c r="AM18" i="29"/>
  <c r="AN18" i="29"/>
  <c r="AA19" i="29"/>
  <c r="AB19" i="29"/>
  <c r="AL19" i="29"/>
  <c r="AM19" i="29"/>
  <c r="AA20" i="29"/>
  <c r="AB20" i="29"/>
  <c r="AL20" i="29"/>
  <c r="AM20" i="29"/>
  <c r="AN20" i="29"/>
  <c r="AA21" i="29"/>
  <c r="AB21" i="29"/>
  <c r="AL21" i="29"/>
  <c r="AM21" i="29"/>
  <c r="AN21" i="29"/>
  <c r="AL22" i="29"/>
  <c r="AM22" i="29"/>
  <c r="AN22" i="29"/>
  <c r="AA23" i="29"/>
  <c r="AB23" i="29"/>
  <c r="AL23" i="29"/>
  <c r="AM23" i="29"/>
  <c r="AN23" i="29"/>
  <c r="AA25" i="29"/>
  <c r="AB25" i="29"/>
  <c r="AL25" i="29"/>
  <c r="AM25" i="29"/>
  <c r="AN25" i="29"/>
  <c r="AA26" i="29"/>
  <c r="AB26" i="29"/>
  <c r="AL26" i="29"/>
  <c r="AM26" i="29"/>
  <c r="AA27" i="29"/>
  <c r="AB27" i="29"/>
  <c r="AL27" i="29"/>
  <c r="AM27" i="29"/>
  <c r="AN27" i="29"/>
  <c r="AA28" i="29"/>
  <c r="AB28" i="29"/>
  <c r="AL28" i="29"/>
  <c r="AM28" i="29"/>
  <c r="AA29" i="29"/>
  <c r="AB29" i="29"/>
  <c r="AL29" i="29"/>
  <c r="AM29" i="29"/>
  <c r="AA30" i="29"/>
  <c r="AB30" i="29"/>
  <c r="AL30" i="29"/>
  <c r="AM30" i="29"/>
  <c r="AA31" i="29"/>
  <c r="AB31" i="29"/>
  <c r="AL31" i="29"/>
  <c r="AM31" i="29"/>
  <c r="AA32" i="29"/>
  <c r="AB32" i="29"/>
  <c r="AL32" i="29"/>
  <c r="AM32" i="29"/>
  <c r="AA33" i="29"/>
  <c r="AB33" i="29"/>
  <c r="AL33" i="29"/>
  <c r="AM33" i="29"/>
  <c r="AA34" i="29"/>
  <c r="AB34" i="29"/>
  <c r="AL34" i="29"/>
  <c r="AM34" i="29"/>
  <c r="AN34" i="29"/>
  <c r="AA35" i="29"/>
  <c r="AB35" i="29"/>
  <c r="AL35" i="29"/>
  <c r="AM35" i="29"/>
  <c r="AA36" i="29"/>
  <c r="AB36" i="29"/>
  <c r="AL36" i="29"/>
  <c r="AM36" i="29"/>
  <c r="AN36" i="29"/>
  <c r="AA37" i="29"/>
  <c r="AB37" i="29"/>
  <c r="AL37" i="29"/>
  <c r="AM37" i="29"/>
  <c r="AA38" i="29"/>
  <c r="AB38" i="29"/>
  <c r="AL38" i="29"/>
  <c r="AM38" i="29"/>
  <c r="AA39" i="29"/>
  <c r="AB39" i="29"/>
  <c r="AL39" i="29"/>
  <c r="AM39" i="29"/>
  <c r="AN39" i="29"/>
  <c r="AA40" i="29"/>
  <c r="AB40" i="29"/>
  <c r="AL40" i="29"/>
  <c r="AM40" i="29"/>
  <c r="AN40" i="29"/>
  <c r="AA41" i="29"/>
  <c r="AB41" i="29"/>
  <c r="AL41" i="29"/>
  <c r="AM41" i="29"/>
  <c r="AA42" i="29"/>
  <c r="AB42" i="29"/>
  <c r="AL42" i="29"/>
  <c r="AM42" i="29"/>
  <c r="AA43" i="29"/>
  <c r="AB43" i="29"/>
  <c r="AL43" i="29"/>
  <c r="AM43" i="29"/>
  <c r="AN43" i="29"/>
  <c r="AA44" i="29"/>
  <c r="AB44" i="29"/>
  <c r="AL44" i="29"/>
  <c r="AM44" i="29"/>
  <c r="AA45" i="29"/>
  <c r="AB45" i="29"/>
  <c r="AL45" i="29"/>
  <c r="AM45" i="29"/>
  <c r="AA46" i="29"/>
  <c r="AB46" i="29"/>
  <c r="AL46" i="29"/>
  <c r="AM46" i="29"/>
  <c r="AA47" i="29"/>
  <c r="AB47" i="29"/>
  <c r="AL47" i="29"/>
  <c r="AM47" i="29"/>
  <c r="AN47" i="29"/>
  <c r="AA48" i="29"/>
  <c r="AB48" i="29"/>
  <c r="AL48" i="29"/>
  <c r="AM48" i="29"/>
  <c r="AN48" i="29"/>
  <c r="AA49" i="29"/>
  <c r="AB49" i="29"/>
  <c r="AL49" i="29"/>
  <c r="AM49" i="29"/>
  <c r="AA50" i="29"/>
  <c r="AB50" i="29"/>
  <c r="AL50" i="29"/>
  <c r="AM50" i="29"/>
  <c r="AA51" i="29"/>
  <c r="AB51" i="29"/>
  <c r="AL51" i="29"/>
  <c r="AM51" i="29"/>
  <c r="AA52" i="29"/>
  <c r="AB52" i="29"/>
  <c r="AL52" i="29"/>
  <c r="AM52" i="29"/>
  <c r="AN52" i="29"/>
  <c r="AA53" i="29"/>
  <c r="AB53" i="29"/>
  <c r="AL53" i="29"/>
  <c r="AM53" i="29"/>
  <c r="AN53" i="29"/>
  <c r="N62" i="29"/>
  <c r="D15" i="29"/>
  <c r="D16" i="29"/>
  <c r="D17" i="29"/>
  <c r="D18" i="29"/>
  <c r="D19" i="29"/>
  <c r="D20" i="29"/>
  <c r="D21" i="29"/>
  <c r="D22" i="29"/>
  <c r="D23" i="29"/>
  <c r="D24" i="29"/>
  <c r="D25" i="29"/>
  <c r="D26" i="29"/>
  <c r="D27" i="29"/>
  <c r="D28" i="29"/>
  <c r="D29" i="29"/>
  <c r="D30" i="29"/>
  <c r="D32" i="29"/>
  <c r="D33" i="29"/>
  <c r="D35" i="29"/>
  <c r="D36" i="29"/>
  <c r="D37" i="29"/>
  <c r="D38" i="29"/>
  <c r="D39" i="29"/>
  <c r="D40" i="29"/>
  <c r="D41" i="29"/>
  <c r="D43" i="29"/>
  <c r="D44" i="29"/>
  <c r="D45" i="29"/>
  <c r="D46" i="29"/>
  <c r="D47" i="29"/>
  <c r="D48" i="29"/>
  <c r="D49" i="29"/>
  <c r="D50" i="29"/>
  <c r="D51" i="29"/>
  <c r="D52" i="29"/>
  <c r="D53" i="29"/>
  <c r="AN37" i="29"/>
  <c r="AN50" i="29"/>
  <c r="AN44" i="29"/>
  <c r="AN29" i="29"/>
  <c r="AN49" i="29"/>
  <c r="AN51" i="29"/>
  <c r="AN38" i="29"/>
  <c r="AN42" i="29"/>
  <c r="AN32" i="29"/>
  <c r="AN31" i="29"/>
  <c r="AN26" i="29"/>
  <c r="AN11" i="29"/>
  <c r="AN46" i="29"/>
  <c r="AN35" i="29"/>
  <c r="AN28" i="29"/>
  <c r="AN12" i="29"/>
  <c r="AN41" i="29"/>
  <c r="AN30" i="29"/>
  <c r="AB4" i="29"/>
  <c r="AN19" i="29"/>
  <c r="AN45" i="29"/>
  <c r="AN33" i="29"/>
  <c r="K59" i="27"/>
  <c r="J59" i="27"/>
  <c r="H59" i="27"/>
  <c r="G59" i="27"/>
  <c r="F59" i="27"/>
  <c r="E59" i="27"/>
  <c r="M56" i="27"/>
  <c r="N56" i="27"/>
  <c r="L56" i="27"/>
  <c r="M55" i="27"/>
  <c r="L55" i="27"/>
  <c r="M54" i="27"/>
  <c r="N54" i="27"/>
  <c r="L54" i="27"/>
  <c r="M53" i="27"/>
  <c r="N53" i="27"/>
  <c r="L53" i="27"/>
  <c r="M52" i="27"/>
  <c r="N52" i="27"/>
  <c r="L52" i="27"/>
  <c r="M51" i="27"/>
  <c r="L51" i="27"/>
  <c r="M50" i="27"/>
  <c r="L50" i="27"/>
  <c r="M49" i="27"/>
  <c r="L49" i="27"/>
  <c r="M48" i="27"/>
  <c r="L48" i="27"/>
  <c r="M47" i="27"/>
  <c r="N47" i="27"/>
  <c r="L47" i="27"/>
  <c r="M46" i="27"/>
  <c r="N46" i="27"/>
  <c r="L46" i="27"/>
  <c r="M45" i="27"/>
  <c r="L45" i="27"/>
  <c r="M44" i="27"/>
  <c r="N44" i="27"/>
  <c r="L44" i="27"/>
  <c r="M43" i="27"/>
  <c r="L43" i="27"/>
  <c r="M42" i="27"/>
  <c r="L42" i="27"/>
  <c r="M41" i="27"/>
  <c r="L41" i="27"/>
  <c r="M40" i="27"/>
  <c r="L40" i="27"/>
  <c r="M39" i="27"/>
  <c r="L39" i="27"/>
  <c r="M38" i="27"/>
  <c r="L38" i="27"/>
  <c r="M37" i="27"/>
  <c r="L37" i="27"/>
  <c r="M36" i="27"/>
  <c r="N36" i="27"/>
  <c r="L36" i="27"/>
  <c r="M35" i="27"/>
  <c r="L35" i="27"/>
  <c r="M34" i="27"/>
  <c r="L34" i="27"/>
  <c r="M33" i="27"/>
  <c r="N33" i="27"/>
  <c r="L33" i="27"/>
  <c r="M32" i="27"/>
  <c r="L32" i="27"/>
  <c r="M31" i="27"/>
  <c r="L31" i="27"/>
  <c r="M30" i="27"/>
  <c r="N30" i="27"/>
  <c r="L30" i="27"/>
  <c r="M29" i="27"/>
  <c r="L29" i="27"/>
  <c r="M28" i="27"/>
  <c r="L28" i="27"/>
  <c r="M27" i="27"/>
  <c r="L27" i="27"/>
  <c r="M26" i="27"/>
  <c r="L26" i="27"/>
  <c r="M25" i="27"/>
  <c r="N25" i="27"/>
  <c r="L25" i="27"/>
  <c r="M24" i="27"/>
  <c r="N24" i="27"/>
  <c r="L24" i="27"/>
  <c r="M23" i="27"/>
  <c r="L23" i="27"/>
  <c r="M22" i="27"/>
  <c r="L22" i="27"/>
  <c r="M21" i="27"/>
  <c r="L21" i="27"/>
  <c r="M20" i="27"/>
  <c r="N20" i="27"/>
  <c r="L20" i="27"/>
  <c r="M19" i="27"/>
  <c r="L19" i="27"/>
  <c r="M18" i="27"/>
  <c r="L18" i="27"/>
  <c r="M17" i="27"/>
  <c r="N17" i="27"/>
  <c r="L17" i="27"/>
  <c r="M16" i="27"/>
  <c r="N16" i="27"/>
  <c r="L16" i="27"/>
  <c r="M15" i="27"/>
  <c r="L15" i="27"/>
  <c r="M14" i="27"/>
  <c r="N14" i="27"/>
  <c r="L14" i="27"/>
  <c r="M13" i="27"/>
  <c r="N13" i="27"/>
  <c r="L13" i="27"/>
  <c r="M12" i="27"/>
  <c r="L12" i="27"/>
  <c r="M11" i="27"/>
  <c r="L11" i="27"/>
  <c r="M10" i="27"/>
  <c r="N10" i="27"/>
  <c r="L10" i="27"/>
  <c r="M9" i="27"/>
  <c r="L9" i="27"/>
  <c r="M8" i="27"/>
  <c r="N8" i="27"/>
  <c r="L8" i="27"/>
  <c r="M7" i="27"/>
  <c r="N7" i="27"/>
  <c r="L7" i="27"/>
  <c r="M6" i="27"/>
  <c r="L6" i="27"/>
  <c r="N9" i="27"/>
  <c r="N41" i="27"/>
  <c r="N45" i="27"/>
  <c r="N49" i="27"/>
  <c r="N40" i="27"/>
  <c r="N11" i="27"/>
  <c r="N39" i="27"/>
  <c r="N43" i="27"/>
  <c r="N51" i="27"/>
  <c r="N55" i="27"/>
  <c r="N15" i="27"/>
  <c r="N19" i="27"/>
  <c r="N21" i="27"/>
  <c r="N23" i="27"/>
  <c r="N27" i="27"/>
  <c r="N29" i="27"/>
  <c r="N31" i="27"/>
  <c r="N35" i="27"/>
  <c r="N37" i="27"/>
  <c r="N28" i="27"/>
  <c r="N58" i="4"/>
  <c r="M58" i="4"/>
  <c r="L58" i="4"/>
  <c r="K58" i="4"/>
  <c r="J58" i="4"/>
  <c r="I58" i="4"/>
  <c r="H58" i="4"/>
  <c r="G58" i="4"/>
  <c r="F58" i="4"/>
  <c r="E58" i="4"/>
  <c r="R55" i="4"/>
  <c r="Q55" i="4"/>
  <c r="P55" i="4"/>
  <c r="N55" i="4"/>
  <c r="M55" i="4"/>
  <c r="L55" i="4"/>
  <c r="K55" i="4"/>
  <c r="J55" i="4"/>
  <c r="I55" i="4"/>
  <c r="H55" i="4"/>
  <c r="G55" i="4"/>
  <c r="F55" i="4"/>
  <c r="E55" i="4"/>
  <c r="R54" i="4"/>
  <c r="Q54" i="4"/>
  <c r="P54" i="4"/>
  <c r="N54" i="4"/>
  <c r="M54" i="4"/>
  <c r="L54" i="4"/>
  <c r="K54" i="4"/>
  <c r="J54" i="4"/>
  <c r="I54" i="4"/>
  <c r="H54" i="4"/>
  <c r="G54" i="4"/>
  <c r="F54" i="4"/>
  <c r="E54" i="4"/>
  <c r="R53" i="4"/>
  <c r="Q53" i="4"/>
  <c r="P53" i="4"/>
  <c r="N53" i="4"/>
  <c r="M53" i="4"/>
  <c r="L53" i="4"/>
  <c r="K53" i="4"/>
  <c r="J53" i="4"/>
  <c r="I53" i="4"/>
  <c r="H53" i="4"/>
  <c r="G53" i="4"/>
  <c r="F53" i="4"/>
  <c r="E53" i="4"/>
  <c r="R52" i="4"/>
  <c r="Q52" i="4"/>
  <c r="P52" i="4"/>
  <c r="N52" i="4"/>
  <c r="M52" i="4"/>
  <c r="L52" i="4"/>
  <c r="K52" i="4"/>
  <c r="J52" i="4"/>
  <c r="I52" i="4"/>
  <c r="H52" i="4"/>
  <c r="G52" i="4"/>
  <c r="F52" i="4"/>
  <c r="E52" i="4"/>
  <c r="R51" i="4"/>
  <c r="Q51" i="4"/>
  <c r="P51" i="4"/>
  <c r="N51" i="4"/>
  <c r="M51" i="4"/>
  <c r="L51" i="4"/>
  <c r="K51" i="4"/>
  <c r="J51" i="4"/>
  <c r="I51" i="4"/>
  <c r="H51" i="4"/>
  <c r="G51" i="4"/>
  <c r="F51" i="4"/>
  <c r="E51" i="4"/>
  <c r="R50" i="4"/>
  <c r="Q50" i="4"/>
  <c r="P50" i="4"/>
  <c r="N50" i="4"/>
  <c r="M50" i="4"/>
  <c r="L50" i="4"/>
  <c r="K50" i="4"/>
  <c r="J50" i="4"/>
  <c r="I50" i="4"/>
  <c r="H50" i="4"/>
  <c r="G50" i="4"/>
  <c r="F50" i="4"/>
  <c r="E50" i="4"/>
  <c r="R49" i="4"/>
  <c r="Q49" i="4"/>
  <c r="P49" i="4"/>
  <c r="N49" i="4"/>
  <c r="M49" i="4"/>
  <c r="L49" i="4"/>
  <c r="K49" i="4"/>
  <c r="J49" i="4"/>
  <c r="I49" i="4"/>
  <c r="H49" i="4"/>
  <c r="G49" i="4"/>
  <c r="F49" i="4"/>
  <c r="E49" i="4"/>
  <c r="R48" i="4"/>
  <c r="Q48" i="4"/>
  <c r="P48" i="4"/>
  <c r="N48" i="4"/>
  <c r="M48" i="4"/>
  <c r="L48" i="4"/>
  <c r="K48" i="4"/>
  <c r="J48" i="4"/>
  <c r="I48" i="4"/>
  <c r="H48" i="4"/>
  <c r="G48" i="4"/>
  <c r="F48" i="4"/>
  <c r="E48" i="4"/>
  <c r="R47" i="4"/>
  <c r="Q47" i="4"/>
  <c r="P47" i="4"/>
  <c r="N47" i="4"/>
  <c r="M47" i="4"/>
  <c r="L47" i="4"/>
  <c r="K47" i="4"/>
  <c r="J47" i="4"/>
  <c r="I47" i="4"/>
  <c r="H47" i="4"/>
  <c r="G47" i="4"/>
  <c r="F47" i="4"/>
  <c r="E47" i="4"/>
  <c r="R46" i="4"/>
  <c r="Q46" i="4"/>
  <c r="P46" i="4"/>
  <c r="N46" i="4"/>
  <c r="M46" i="4"/>
  <c r="L46" i="4"/>
  <c r="K46" i="4"/>
  <c r="J46" i="4"/>
  <c r="I46" i="4"/>
  <c r="H46" i="4"/>
  <c r="G46" i="4"/>
  <c r="F46" i="4"/>
  <c r="E46" i="4"/>
  <c r="R45" i="4"/>
  <c r="Q45" i="4"/>
  <c r="P45" i="4"/>
  <c r="N45" i="4"/>
  <c r="M45" i="4"/>
  <c r="L45" i="4"/>
  <c r="K45" i="4"/>
  <c r="J45" i="4"/>
  <c r="I45" i="4"/>
  <c r="H45" i="4"/>
  <c r="G45" i="4"/>
  <c r="F45" i="4"/>
  <c r="E45" i="4"/>
  <c r="R44" i="4"/>
  <c r="Q44" i="4"/>
  <c r="P44" i="4"/>
  <c r="N44" i="4"/>
  <c r="M44" i="4"/>
  <c r="L44" i="4"/>
  <c r="K44" i="4"/>
  <c r="J44" i="4"/>
  <c r="I44" i="4"/>
  <c r="H44" i="4"/>
  <c r="G44" i="4"/>
  <c r="F44" i="4"/>
  <c r="E44" i="4"/>
  <c r="R43" i="4"/>
  <c r="Q43" i="4"/>
  <c r="P43" i="4"/>
  <c r="N43" i="4"/>
  <c r="M43" i="4"/>
  <c r="L43" i="4"/>
  <c r="K43" i="4"/>
  <c r="J43" i="4"/>
  <c r="I43" i="4"/>
  <c r="H43" i="4"/>
  <c r="G43" i="4"/>
  <c r="F43" i="4"/>
  <c r="E43" i="4"/>
  <c r="R42" i="4"/>
  <c r="Q42" i="4"/>
  <c r="P42" i="4"/>
  <c r="N42" i="4"/>
  <c r="M42" i="4"/>
  <c r="L42" i="4"/>
  <c r="K42" i="4"/>
  <c r="J42" i="4"/>
  <c r="I42" i="4"/>
  <c r="H42" i="4"/>
  <c r="G42" i="4"/>
  <c r="F42" i="4"/>
  <c r="E42" i="4"/>
  <c r="R41" i="4"/>
  <c r="Q41" i="4"/>
  <c r="P41" i="4"/>
  <c r="N41" i="4"/>
  <c r="M41" i="4"/>
  <c r="L41" i="4"/>
  <c r="K41" i="4"/>
  <c r="J41" i="4"/>
  <c r="I41" i="4"/>
  <c r="H41" i="4"/>
  <c r="G41" i="4"/>
  <c r="F41" i="4"/>
  <c r="E41" i="4"/>
  <c r="R40" i="4"/>
  <c r="Q40" i="4"/>
  <c r="P40" i="4"/>
  <c r="N40" i="4"/>
  <c r="M40" i="4"/>
  <c r="L40" i="4"/>
  <c r="K40" i="4"/>
  <c r="J40" i="4"/>
  <c r="I40" i="4"/>
  <c r="H40" i="4"/>
  <c r="G40" i="4"/>
  <c r="F40" i="4"/>
  <c r="E40" i="4"/>
  <c r="R39" i="4"/>
  <c r="Q39" i="4"/>
  <c r="P39" i="4"/>
  <c r="N39" i="4"/>
  <c r="M39" i="4"/>
  <c r="L39" i="4"/>
  <c r="K39" i="4"/>
  <c r="J39" i="4"/>
  <c r="I39" i="4"/>
  <c r="H39" i="4"/>
  <c r="G39" i="4"/>
  <c r="F39" i="4"/>
  <c r="E39" i="4"/>
  <c r="R38" i="4"/>
  <c r="Q38" i="4"/>
  <c r="P38" i="4"/>
  <c r="N38" i="4"/>
  <c r="M38" i="4"/>
  <c r="L38" i="4"/>
  <c r="K38" i="4"/>
  <c r="J38" i="4"/>
  <c r="I38" i="4"/>
  <c r="H38" i="4"/>
  <c r="G38" i="4"/>
  <c r="F38" i="4"/>
  <c r="E38" i="4"/>
  <c r="R37" i="4"/>
  <c r="Q37" i="4"/>
  <c r="P37" i="4"/>
  <c r="N37" i="4"/>
  <c r="M37" i="4"/>
  <c r="L37" i="4"/>
  <c r="K37" i="4"/>
  <c r="J37" i="4"/>
  <c r="I37" i="4"/>
  <c r="H37" i="4"/>
  <c r="G37" i="4"/>
  <c r="F37" i="4"/>
  <c r="E37" i="4"/>
  <c r="R36" i="4"/>
  <c r="Q36" i="4"/>
  <c r="P36" i="4"/>
  <c r="N36" i="4"/>
  <c r="M36" i="4"/>
  <c r="L36" i="4"/>
  <c r="K36" i="4"/>
  <c r="J36" i="4"/>
  <c r="I36" i="4"/>
  <c r="H36" i="4"/>
  <c r="G36" i="4"/>
  <c r="F36" i="4"/>
  <c r="E36" i="4"/>
  <c r="R35" i="4"/>
  <c r="Q35" i="4"/>
  <c r="P35" i="4"/>
  <c r="N35" i="4"/>
  <c r="M35" i="4"/>
  <c r="L35" i="4"/>
  <c r="K35" i="4"/>
  <c r="J35" i="4"/>
  <c r="I35" i="4"/>
  <c r="H35" i="4"/>
  <c r="G35" i="4"/>
  <c r="F35" i="4"/>
  <c r="E35" i="4"/>
  <c r="R34" i="4"/>
  <c r="Q34" i="4"/>
  <c r="P34" i="4"/>
  <c r="N34" i="4"/>
  <c r="M34" i="4"/>
  <c r="L34" i="4"/>
  <c r="K34" i="4"/>
  <c r="J34" i="4"/>
  <c r="I34" i="4"/>
  <c r="H34" i="4"/>
  <c r="G34" i="4"/>
  <c r="F34" i="4"/>
  <c r="E34" i="4"/>
  <c r="R33" i="4"/>
  <c r="Q33" i="4"/>
  <c r="P33" i="4"/>
  <c r="N33" i="4"/>
  <c r="M33" i="4"/>
  <c r="L33" i="4"/>
  <c r="K33" i="4"/>
  <c r="J33" i="4"/>
  <c r="I33" i="4"/>
  <c r="H33" i="4"/>
  <c r="G33" i="4"/>
  <c r="F33" i="4"/>
  <c r="E33" i="4"/>
  <c r="R32" i="4"/>
  <c r="Q32" i="4"/>
  <c r="P32" i="4"/>
  <c r="N32" i="4"/>
  <c r="M32" i="4"/>
  <c r="L32" i="4"/>
  <c r="K32" i="4"/>
  <c r="J32" i="4"/>
  <c r="I32" i="4"/>
  <c r="H32" i="4"/>
  <c r="G32" i="4"/>
  <c r="F32" i="4"/>
  <c r="E32" i="4"/>
  <c r="R31" i="4"/>
  <c r="Q31" i="4"/>
  <c r="P31" i="4"/>
  <c r="N31" i="4"/>
  <c r="M31" i="4"/>
  <c r="L31" i="4"/>
  <c r="K31" i="4"/>
  <c r="J31" i="4"/>
  <c r="I31" i="4"/>
  <c r="H31" i="4"/>
  <c r="G31" i="4"/>
  <c r="F31" i="4"/>
  <c r="E31" i="4"/>
  <c r="R30" i="4"/>
  <c r="Q30" i="4"/>
  <c r="P30" i="4"/>
  <c r="N30" i="4"/>
  <c r="M30" i="4"/>
  <c r="L30" i="4"/>
  <c r="K30" i="4"/>
  <c r="J30" i="4"/>
  <c r="I30" i="4"/>
  <c r="H30" i="4"/>
  <c r="G30" i="4"/>
  <c r="F30" i="4"/>
  <c r="E30" i="4"/>
  <c r="R29" i="4"/>
  <c r="Q29" i="4"/>
  <c r="P29" i="4"/>
  <c r="N29" i="4"/>
  <c r="M29" i="4"/>
  <c r="L29" i="4"/>
  <c r="K29" i="4"/>
  <c r="J29" i="4"/>
  <c r="I29" i="4"/>
  <c r="H29" i="4"/>
  <c r="G29" i="4"/>
  <c r="F29" i="4"/>
  <c r="E29" i="4"/>
  <c r="R28" i="4"/>
  <c r="Q28" i="4"/>
  <c r="P28" i="4"/>
  <c r="N28" i="4"/>
  <c r="M28" i="4"/>
  <c r="L28" i="4"/>
  <c r="K28" i="4"/>
  <c r="J28" i="4"/>
  <c r="I28" i="4"/>
  <c r="H28" i="4"/>
  <c r="G28" i="4"/>
  <c r="F28" i="4"/>
  <c r="E28" i="4"/>
  <c r="R27" i="4"/>
  <c r="Q27" i="4"/>
  <c r="P27" i="4"/>
  <c r="N27" i="4"/>
  <c r="M27" i="4"/>
  <c r="L27" i="4"/>
  <c r="K27" i="4"/>
  <c r="J27" i="4"/>
  <c r="I27" i="4"/>
  <c r="H27" i="4"/>
  <c r="G27" i="4"/>
  <c r="F27" i="4"/>
  <c r="E27" i="4"/>
  <c r="R26" i="4"/>
  <c r="Q26" i="4"/>
  <c r="P26" i="4"/>
  <c r="N26" i="4"/>
  <c r="M26" i="4"/>
  <c r="L26" i="4"/>
  <c r="K26" i="4"/>
  <c r="J26" i="4"/>
  <c r="I26" i="4"/>
  <c r="H26" i="4"/>
  <c r="G26" i="4"/>
  <c r="F26" i="4"/>
  <c r="E26" i="4"/>
  <c r="R25" i="4"/>
  <c r="Q25" i="4"/>
  <c r="P25" i="4"/>
  <c r="N25" i="4"/>
  <c r="M25" i="4"/>
  <c r="L25" i="4"/>
  <c r="K25" i="4"/>
  <c r="J25" i="4"/>
  <c r="I25" i="4"/>
  <c r="H25" i="4"/>
  <c r="G25" i="4"/>
  <c r="F25" i="4"/>
  <c r="E25" i="4"/>
  <c r="R24" i="4"/>
  <c r="Q24" i="4"/>
  <c r="P24" i="4"/>
  <c r="N24" i="4"/>
  <c r="M24" i="4"/>
  <c r="L24" i="4"/>
  <c r="K24" i="4"/>
  <c r="J24" i="4"/>
  <c r="I24" i="4"/>
  <c r="H24" i="4"/>
  <c r="G24" i="4"/>
  <c r="F24" i="4"/>
  <c r="E24" i="4"/>
  <c r="R23" i="4"/>
  <c r="Q23" i="4"/>
  <c r="P23" i="4"/>
  <c r="N23" i="4"/>
  <c r="M23" i="4"/>
  <c r="L23" i="4"/>
  <c r="K23" i="4"/>
  <c r="J23" i="4"/>
  <c r="I23" i="4"/>
  <c r="H23" i="4"/>
  <c r="G23" i="4"/>
  <c r="F23" i="4"/>
  <c r="E23" i="4"/>
  <c r="R22" i="4"/>
  <c r="Q22" i="4"/>
  <c r="P22" i="4"/>
  <c r="N22" i="4"/>
  <c r="M22" i="4"/>
  <c r="L22" i="4"/>
  <c r="K22" i="4"/>
  <c r="J22" i="4"/>
  <c r="I22" i="4"/>
  <c r="H22" i="4"/>
  <c r="G22" i="4"/>
  <c r="F22" i="4"/>
  <c r="E22" i="4"/>
  <c r="R21" i="4"/>
  <c r="Q21" i="4"/>
  <c r="P21" i="4"/>
  <c r="N21" i="4"/>
  <c r="M21" i="4"/>
  <c r="L21" i="4"/>
  <c r="K21" i="4"/>
  <c r="J21" i="4"/>
  <c r="I21" i="4"/>
  <c r="H21" i="4"/>
  <c r="G21" i="4"/>
  <c r="F21" i="4"/>
  <c r="E21" i="4"/>
  <c r="R20" i="4"/>
  <c r="Q20" i="4"/>
  <c r="P20" i="4"/>
  <c r="N20" i="4"/>
  <c r="M20" i="4"/>
  <c r="L20" i="4"/>
  <c r="K20" i="4"/>
  <c r="J20" i="4"/>
  <c r="I20" i="4"/>
  <c r="H20" i="4"/>
  <c r="G20" i="4"/>
  <c r="F20" i="4"/>
  <c r="E20" i="4"/>
  <c r="R19" i="4"/>
  <c r="Q19" i="4"/>
  <c r="P19" i="4"/>
  <c r="N19" i="4"/>
  <c r="M19" i="4"/>
  <c r="L19" i="4"/>
  <c r="K19" i="4"/>
  <c r="J19" i="4"/>
  <c r="I19" i="4"/>
  <c r="H19" i="4"/>
  <c r="G19" i="4"/>
  <c r="F19" i="4"/>
  <c r="E19" i="4"/>
  <c r="R18" i="4"/>
  <c r="Q18" i="4"/>
  <c r="P18" i="4"/>
  <c r="N18" i="4"/>
  <c r="M18" i="4"/>
  <c r="L18" i="4"/>
  <c r="K18" i="4"/>
  <c r="J18" i="4"/>
  <c r="I18" i="4"/>
  <c r="H18" i="4"/>
  <c r="G18" i="4"/>
  <c r="F18" i="4"/>
  <c r="E18" i="4"/>
  <c r="R17" i="4"/>
  <c r="Q17" i="4"/>
  <c r="P17" i="4"/>
  <c r="N17" i="4"/>
  <c r="M17" i="4"/>
  <c r="L17" i="4"/>
  <c r="K17" i="4"/>
  <c r="J17" i="4"/>
  <c r="I17" i="4"/>
  <c r="H17" i="4"/>
  <c r="G17" i="4"/>
  <c r="F17" i="4"/>
  <c r="E17" i="4"/>
  <c r="R16" i="4"/>
  <c r="Q16" i="4"/>
  <c r="P16" i="4"/>
  <c r="N16" i="4"/>
  <c r="M16" i="4"/>
  <c r="L16" i="4"/>
  <c r="K16" i="4"/>
  <c r="J16" i="4"/>
  <c r="I16" i="4"/>
  <c r="H16" i="4"/>
  <c r="G16" i="4"/>
  <c r="F16" i="4"/>
  <c r="E16" i="4"/>
  <c r="R15" i="4"/>
  <c r="Q15" i="4"/>
  <c r="P15" i="4"/>
  <c r="N15" i="4"/>
  <c r="M15" i="4"/>
  <c r="L15" i="4"/>
  <c r="K15" i="4"/>
  <c r="J15" i="4"/>
  <c r="I15" i="4"/>
  <c r="H15" i="4"/>
  <c r="G15" i="4"/>
  <c r="F15" i="4"/>
  <c r="E15" i="4"/>
  <c r="R14" i="4"/>
  <c r="Q14" i="4"/>
  <c r="P14" i="4"/>
  <c r="N14" i="4"/>
  <c r="M14" i="4"/>
  <c r="L14" i="4"/>
  <c r="K14" i="4"/>
  <c r="J14" i="4"/>
  <c r="I14" i="4"/>
  <c r="H14" i="4"/>
  <c r="G14" i="4"/>
  <c r="F14" i="4"/>
  <c r="E14" i="4"/>
  <c r="R13" i="4"/>
  <c r="Q13" i="4"/>
  <c r="P13" i="4"/>
  <c r="N13" i="4"/>
  <c r="M13" i="4"/>
  <c r="L13" i="4"/>
  <c r="K13" i="4"/>
  <c r="J13" i="4"/>
  <c r="I13" i="4"/>
  <c r="H13" i="4"/>
  <c r="G13" i="4"/>
  <c r="F13" i="4"/>
  <c r="E13" i="4"/>
  <c r="R12" i="4"/>
  <c r="Q12" i="4"/>
  <c r="P12" i="4"/>
  <c r="N12" i="4"/>
  <c r="M12" i="4"/>
  <c r="L12" i="4"/>
  <c r="K12" i="4"/>
  <c r="J12" i="4"/>
  <c r="I12" i="4"/>
  <c r="H12" i="4"/>
  <c r="G12" i="4"/>
  <c r="F12" i="4"/>
  <c r="E12" i="4"/>
  <c r="R11" i="4"/>
  <c r="Q11" i="4"/>
  <c r="P11" i="4"/>
  <c r="N11" i="4"/>
  <c r="M11" i="4"/>
  <c r="L11" i="4"/>
  <c r="K11" i="4"/>
  <c r="J11" i="4"/>
  <c r="I11" i="4"/>
  <c r="H11" i="4"/>
  <c r="G11" i="4"/>
  <c r="F11" i="4"/>
  <c r="E11" i="4"/>
  <c r="R10" i="4"/>
  <c r="Q10" i="4"/>
  <c r="P10" i="4"/>
  <c r="N10" i="4"/>
  <c r="M10" i="4"/>
  <c r="L10" i="4"/>
  <c r="K10" i="4"/>
  <c r="J10" i="4"/>
  <c r="I10" i="4"/>
  <c r="H10" i="4"/>
  <c r="G10" i="4"/>
  <c r="F10" i="4"/>
  <c r="E10" i="4"/>
  <c r="R9" i="4"/>
  <c r="Q9" i="4"/>
  <c r="P9" i="4"/>
  <c r="N9" i="4"/>
  <c r="M9" i="4"/>
  <c r="L9" i="4"/>
  <c r="K9" i="4"/>
  <c r="J9" i="4"/>
  <c r="I9" i="4"/>
  <c r="H9" i="4"/>
  <c r="G9" i="4"/>
  <c r="F9" i="4"/>
  <c r="E9" i="4"/>
  <c r="R8" i="4"/>
  <c r="Q8" i="4"/>
  <c r="P8" i="4"/>
  <c r="N8" i="4"/>
  <c r="M8" i="4"/>
  <c r="L8" i="4"/>
  <c r="K8" i="4"/>
  <c r="J8" i="4"/>
  <c r="I8" i="4"/>
  <c r="H8" i="4"/>
  <c r="G8" i="4"/>
  <c r="F8" i="4"/>
  <c r="E8" i="4"/>
  <c r="R7" i="4"/>
  <c r="Q7" i="4"/>
  <c r="P7" i="4"/>
  <c r="N7" i="4"/>
  <c r="M7" i="4"/>
  <c r="L7" i="4"/>
  <c r="K7" i="4"/>
  <c r="J7" i="4"/>
  <c r="I7" i="4"/>
  <c r="H7" i="4"/>
  <c r="G7" i="4"/>
  <c r="F7" i="4"/>
  <c r="E7" i="4"/>
  <c r="R6" i="4"/>
  <c r="Q6" i="4"/>
  <c r="P6" i="4"/>
  <c r="N6" i="4"/>
  <c r="M6" i="4"/>
  <c r="L6" i="4"/>
  <c r="K6" i="4"/>
  <c r="J6" i="4"/>
  <c r="I6" i="4"/>
  <c r="H6" i="4"/>
  <c r="G6" i="4"/>
  <c r="F6" i="4"/>
  <c r="E6" i="4"/>
  <c r="R5" i="4"/>
  <c r="Q5" i="4"/>
  <c r="P5" i="4"/>
  <c r="T62" i="11"/>
  <c r="S62" i="11"/>
  <c r="R62" i="11"/>
  <c r="W62" i="7"/>
  <c r="S62" i="7"/>
  <c r="M62" i="7"/>
  <c r="L62" i="7"/>
  <c r="BQ62" i="9"/>
  <c r="BP62" i="9"/>
  <c r="BM62" i="9"/>
  <c r="BL62" i="9"/>
  <c r="BI62" i="9"/>
  <c r="BH62" i="9"/>
  <c r="BE62" i="9"/>
  <c r="BD62" i="9"/>
  <c r="AE16" i="15"/>
  <c r="AC25" i="15"/>
  <c r="K25" i="15"/>
  <c r="AB26" i="15"/>
  <c r="J26" i="15"/>
  <c r="AN62" i="11"/>
  <c r="AM62" i="11"/>
  <c r="AF62" i="11"/>
  <c r="AE62" i="11"/>
  <c r="V54" i="13"/>
  <c r="V55" i="13"/>
  <c r="V52" i="13"/>
  <c r="V53" i="13"/>
  <c r="V51" i="13"/>
  <c r="V49" i="13"/>
  <c r="V48" i="13"/>
  <c r="V50" i="13"/>
  <c r="V47" i="13"/>
  <c r="V46" i="13"/>
  <c r="V43" i="13"/>
  <c r="V45" i="13"/>
  <c r="V44" i="13"/>
  <c r="V42" i="13"/>
  <c r="V41" i="13"/>
  <c r="V40" i="13"/>
  <c r="V32" i="13"/>
  <c r="V39" i="13"/>
  <c r="V34" i="13"/>
  <c r="V38" i="13"/>
  <c r="V36" i="13"/>
  <c r="V31" i="13"/>
  <c r="V28" i="13"/>
  <c r="V26" i="13"/>
  <c r="V35" i="13"/>
  <c r="V30" i="13"/>
  <c r="V33" i="13"/>
  <c r="V29" i="13"/>
  <c r="V24" i="13"/>
  <c r="V37" i="13"/>
  <c r="V27" i="13"/>
  <c r="V25" i="13"/>
  <c r="V23" i="13"/>
  <c r="V21" i="13"/>
  <c r="V18" i="13"/>
  <c r="V19" i="13"/>
  <c r="V20" i="13"/>
  <c r="V22" i="13"/>
  <c r="V15" i="13"/>
  <c r="V13" i="13"/>
  <c r="V14" i="13"/>
  <c r="V16" i="13"/>
  <c r="V12" i="13"/>
  <c r="V17" i="13"/>
  <c r="V9" i="13"/>
  <c r="V11" i="13"/>
  <c r="V8" i="13"/>
  <c r="V7" i="13"/>
  <c r="V5" i="13"/>
  <c r="V10" i="13"/>
  <c r="V6" i="13"/>
  <c r="T55" i="10"/>
  <c r="T52" i="10"/>
  <c r="T54" i="10"/>
  <c r="T53" i="10"/>
  <c r="T51" i="10"/>
  <c r="T45" i="10"/>
  <c r="T36" i="10"/>
  <c r="T47" i="10"/>
  <c r="T41" i="10"/>
  <c r="T33" i="10"/>
  <c r="T39" i="10"/>
  <c r="T37" i="10"/>
  <c r="T48" i="10"/>
  <c r="T46" i="10"/>
  <c r="T50" i="10"/>
  <c r="T40" i="10"/>
  <c r="T42" i="10"/>
  <c r="T35" i="10"/>
  <c r="T49" i="10"/>
  <c r="T44" i="10"/>
  <c r="T34" i="10"/>
  <c r="T29" i="10"/>
  <c r="T27" i="10"/>
  <c r="T43" i="10"/>
  <c r="T26" i="10"/>
  <c r="T38" i="10"/>
  <c r="T28" i="10"/>
  <c r="T32" i="10"/>
  <c r="T25" i="10"/>
  <c r="T20" i="10"/>
  <c r="T24" i="10"/>
  <c r="T31" i="10"/>
  <c r="T23" i="10"/>
  <c r="T22" i="10"/>
  <c r="T30" i="10"/>
  <c r="T21" i="10"/>
  <c r="T19" i="10"/>
  <c r="T18" i="10"/>
  <c r="T17" i="10"/>
  <c r="T13" i="10"/>
  <c r="T11" i="10"/>
  <c r="T16" i="10"/>
  <c r="T15" i="10"/>
  <c r="T14" i="10"/>
  <c r="T8" i="10"/>
  <c r="T9" i="10"/>
  <c r="T12" i="10"/>
  <c r="T10" i="10"/>
  <c r="T6" i="10"/>
  <c r="T7" i="10"/>
  <c r="T5" i="10"/>
  <c r="U5" i="10"/>
  <c r="AD55" i="8"/>
  <c r="AD50" i="8"/>
  <c r="AD54" i="8"/>
  <c r="AD44" i="8"/>
  <c r="AD52" i="8"/>
  <c r="AD49" i="8"/>
  <c r="AD51" i="8"/>
  <c r="AD42" i="8"/>
  <c r="AD47" i="8"/>
  <c r="AD53" i="8"/>
  <c r="AD31" i="8"/>
  <c r="AD43" i="8"/>
  <c r="AD48" i="8"/>
  <c r="AD39" i="8"/>
  <c r="AD46" i="8"/>
  <c r="AD41" i="8"/>
  <c r="AD40" i="8"/>
  <c r="AD38" i="8"/>
  <c r="AD33" i="8"/>
  <c r="AD37" i="8"/>
  <c r="AD45" i="8"/>
  <c r="AD29" i="8"/>
  <c r="AD35" i="8"/>
  <c r="AD28" i="8"/>
  <c r="AD36" i="8"/>
  <c r="AD32" i="8"/>
  <c r="AD30" i="8"/>
  <c r="AD26" i="8"/>
  <c r="AD25" i="8"/>
  <c r="AD27" i="8"/>
  <c r="AD23" i="8"/>
  <c r="AD34" i="8"/>
  <c r="AD17" i="8"/>
  <c r="AD24" i="8"/>
  <c r="AD21" i="8"/>
  <c r="AD19" i="8"/>
  <c r="AD16" i="8"/>
  <c r="AD20" i="8"/>
  <c r="AD22" i="8"/>
  <c r="AD10" i="8"/>
  <c r="AD14" i="8"/>
  <c r="AD9" i="8"/>
  <c r="AD18" i="8"/>
  <c r="AD12" i="8"/>
  <c r="AD15" i="8"/>
  <c r="AD13" i="8"/>
  <c r="AD5" i="8"/>
  <c r="AD8" i="8"/>
  <c r="AD7" i="8"/>
  <c r="AD6" i="8"/>
  <c r="AD11" i="8"/>
  <c r="D62" i="7"/>
  <c r="V62" i="7"/>
  <c r="U62" i="7"/>
  <c r="R62" i="7"/>
  <c r="Q62" i="7"/>
  <c r="P62" i="7"/>
  <c r="I62" i="7"/>
  <c r="H62" i="7"/>
  <c r="E62" i="7"/>
  <c r="S6" i="6"/>
  <c r="S55" i="6"/>
  <c r="S52" i="6"/>
  <c r="S54" i="6"/>
  <c r="S53" i="6"/>
  <c r="S42" i="6"/>
  <c r="S51" i="6"/>
  <c r="S50" i="6"/>
  <c r="S45" i="6"/>
  <c r="S49" i="6"/>
  <c r="S40" i="6"/>
  <c r="S47" i="6"/>
  <c r="S46" i="6"/>
  <c r="S41" i="6"/>
  <c r="S48" i="6"/>
  <c r="S39" i="6"/>
  <c r="S44" i="6"/>
  <c r="S43" i="6"/>
  <c r="S37" i="6"/>
  <c r="S35" i="6"/>
  <c r="S38" i="6"/>
  <c r="S36" i="6"/>
  <c r="S28" i="6"/>
  <c r="S33" i="6"/>
  <c r="S23" i="6"/>
  <c r="S29" i="6"/>
  <c r="S27" i="6"/>
  <c r="S34" i="6"/>
  <c r="S32" i="6"/>
  <c r="S30" i="6"/>
  <c r="S31" i="6"/>
  <c r="S20" i="6"/>
  <c r="S26" i="6"/>
  <c r="S22" i="6"/>
  <c r="S24" i="6"/>
  <c r="S21" i="6"/>
  <c r="S25" i="6"/>
  <c r="S17" i="6"/>
  <c r="S18" i="6"/>
  <c r="S19" i="6"/>
  <c r="S16" i="6"/>
  <c r="S13" i="6"/>
  <c r="S15" i="6"/>
  <c r="S10" i="6"/>
  <c r="S12" i="6"/>
  <c r="S11" i="6"/>
  <c r="S14" i="6"/>
  <c r="S9" i="6"/>
  <c r="S8" i="6"/>
  <c r="S7" i="6"/>
  <c r="S5" i="6"/>
  <c r="D6" i="18"/>
  <c r="D7" i="18"/>
  <c r="D8" i="18"/>
  <c r="D9" i="18"/>
  <c r="D10" i="18"/>
  <c r="D12" i="18"/>
  <c r="D13" i="18"/>
  <c r="D14" i="18"/>
  <c r="D15" i="18"/>
  <c r="D16" i="18"/>
  <c r="D17" i="18"/>
  <c r="D18" i="18"/>
  <c r="D19" i="18"/>
  <c r="D20" i="18"/>
  <c r="D21" i="18"/>
  <c r="D22" i="18"/>
  <c r="L5" i="17"/>
  <c r="L6" i="17"/>
  <c r="L7" i="17"/>
  <c r="L8" i="17"/>
  <c r="C8" i="17"/>
  <c r="L9" i="17"/>
  <c r="L10" i="17"/>
  <c r="L11" i="17"/>
  <c r="L12" i="17"/>
  <c r="L13" i="17"/>
  <c r="L14" i="17"/>
  <c r="L15" i="17"/>
  <c r="L16" i="17"/>
  <c r="B16" i="17"/>
  <c r="L17" i="17"/>
  <c r="L18" i="17"/>
  <c r="L19" i="17"/>
  <c r="L20" i="17"/>
  <c r="L21" i="17"/>
  <c r="L22" i="17"/>
  <c r="L23" i="17"/>
  <c r="L24" i="17"/>
  <c r="B24" i="17"/>
  <c r="L25" i="17"/>
  <c r="L26" i="17"/>
  <c r="L27" i="17"/>
  <c r="L28" i="17"/>
  <c r="L29" i="17"/>
  <c r="L30" i="17"/>
  <c r="L31" i="17"/>
  <c r="L32" i="17"/>
  <c r="C32" i="17"/>
  <c r="L33" i="17"/>
  <c r="L34" i="17"/>
  <c r="L35" i="17"/>
  <c r="L36" i="17"/>
  <c r="L37" i="17"/>
  <c r="L38" i="17"/>
  <c r="L39" i="17"/>
  <c r="L40" i="17"/>
  <c r="C40" i="17"/>
  <c r="L41" i="17"/>
  <c r="L42" i="17"/>
  <c r="L43" i="17"/>
  <c r="L44" i="17"/>
  <c r="L45" i="17"/>
  <c r="L46" i="17"/>
  <c r="L47" i="17"/>
  <c r="L48" i="17"/>
  <c r="C48" i="17"/>
  <c r="L49" i="17"/>
  <c r="L50" i="17"/>
  <c r="L51" i="17"/>
  <c r="L52" i="17"/>
  <c r="L53" i="17"/>
  <c r="L54" i="17"/>
  <c r="L55" i="17"/>
  <c r="N55" i="17"/>
  <c r="I55" i="17"/>
  <c r="M55" i="17"/>
  <c r="N54" i="17"/>
  <c r="M54" i="17"/>
  <c r="N53" i="17"/>
  <c r="M53" i="17"/>
  <c r="N52" i="17"/>
  <c r="M52" i="17"/>
  <c r="N51" i="17"/>
  <c r="H51" i="17"/>
  <c r="M51" i="17"/>
  <c r="N50" i="17"/>
  <c r="M50" i="17"/>
  <c r="N49" i="17"/>
  <c r="M49" i="17"/>
  <c r="N48" i="17"/>
  <c r="M48" i="17"/>
  <c r="N47" i="17"/>
  <c r="H47" i="17"/>
  <c r="M47" i="17"/>
  <c r="N46" i="17"/>
  <c r="M46" i="17"/>
  <c r="N45" i="17"/>
  <c r="M45" i="17"/>
  <c r="N44" i="17"/>
  <c r="M44" i="17"/>
  <c r="N43" i="17"/>
  <c r="H43" i="17"/>
  <c r="M43" i="17"/>
  <c r="N42" i="17"/>
  <c r="M42" i="17"/>
  <c r="N41" i="17"/>
  <c r="M41" i="17"/>
  <c r="N40" i="17"/>
  <c r="M40" i="17"/>
  <c r="N39" i="17"/>
  <c r="I39" i="17"/>
  <c r="M39" i="17"/>
  <c r="N38" i="17"/>
  <c r="M38" i="17"/>
  <c r="N37" i="17"/>
  <c r="M37" i="17"/>
  <c r="N36" i="17"/>
  <c r="M36" i="17"/>
  <c r="N35" i="17"/>
  <c r="I35" i="17"/>
  <c r="M35" i="17"/>
  <c r="N34" i="17"/>
  <c r="M34" i="17"/>
  <c r="N33" i="17"/>
  <c r="M33" i="17"/>
  <c r="N32" i="17"/>
  <c r="M32" i="17"/>
  <c r="N31" i="17"/>
  <c r="I31" i="17"/>
  <c r="M31" i="17"/>
  <c r="N30" i="17"/>
  <c r="M30" i="17"/>
  <c r="N29" i="17"/>
  <c r="M29" i="17"/>
  <c r="N28" i="17"/>
  <c r="M28" i="17"/>
  <c r="N27" i="17"/>
  <c r="H27" i="17"/>
  <c r="M27" i="17"/>
  <c r="N26" i="17"/>
  <c r="M26" i="17"/>
  <c r="N25" i="17"/>
  <c r="M25" i="17"/>
  <c r="N24" i="17"/>
  <c r="M24" i="17"/>
  <c r="N23" i="17"/>
  <c r="H23" i="17"/>
  <c r="M23" i="17"/>
  <c r="N22" i="17"/>
  <c r="M22" i="17"/>
  <c r="N21" i="17"/>
  <c r="M21" i="17"/>
  <c r="N20" i="17"/>
  <c r="M20" i="17"/>
  <c r="N19" i="17"/>
  <c r="I19" i="17"/>
  <c r="M19" i="17"/>
  <c r="N18" i="17"/>
  <c r="M18" i="17"/>
  <c r="N17" i="17"/>
  <c r="M17" i="17"/>
  <c r="N16" i="17"/>
  <c r="M16" i="17"/>
  <c r="N15" i="17"/>
  <c r="H15" i="17"/>
  <c r="M15" i="17"/>
  <c r="N14" i="17"/>
  <c r="M14" i="17"/>
  <c r="N13" i="17"/>
  <c r="M13" i="17"/>
  <c r="N12" i="17"/>
  <c r="M12" i="17"/>
  <c r="N11" i="17"/>
  <c r="I11" i="17"/>
  <c r="M11" i="17"/>
  <c r="N10" i="17"/>
  <c r="M10" i="17"/>
  <c r="N9" i="17"/>
  <c r="M9" i="17"/>
  <c r="N8" i="17"/>
  <c r="M8" i="17"/>
  <c r="N7" i="17"/>
  <c r="H7" i="17"/>
  <c r="M7" i="17"/>
  <c r="N6" i="17"/>
  <c r="M6" i="17"/>
  <c r="N5" i="17"/>
  <c r="M5" i="17"/>
  <c r="AA24" i="15"/>
  <c r="Y16" i="15"/>
  <c r="G16" i="15"/>
  <c r="E62" i="15"/>
  <c r="C62" i="15"/>
  <c r="B62" i="15"/>
  <c r="T42" i="15"/>
  <c r="B42" i="15"/>
  <c r="V56" i="15"/>
  <c r="V6" i="15"/>
  <c r="AD14" i="15"/>
  <c r="Z19" i="15"/>
  <c r="V20" i="15"/>
  <c r="AD27" i="15"/>
  <c r="AD30" i="15"/>
  <c r="AD35" i="15"/>
  <c r="V41" i="15"/>
  <c r="Z44" i="15"/>
  <c r="Z49" i="15"/>
  <c r="AD53" i="15"/>
  <c r="V18" i="15"/>
  <c r="V16" i="15"/>
  <c r="V14" i="15"/>
  <c r="Z13" i="15"/>
  <c r="Z10" i="15"/>
  <c r="AD9" i="15"/>
  <c r="AO62" i="14"/>
  <c r="CI46" i="14"/>
  <c r="AO46" i="14"/>
  <c r="AP46" i="14"/>
  <c r="AN62" i="14"/>
  <c r="CH47" i="14"/>
  <c r="AN47" i="14"/>
  <c r="AM62" i="14"/>
  <c r="CG35" i="14"/>
  <c r="AM35" i="14"/>
  <c r="AL62" i="14"/>
  <c r="CC9" i="14"/>
  <c r="AJ62" i="14"/>
  <c r="AI62" i="14"/>
  <c r="AH62" i="14"/>
  <c r="BY44" i="14"/>
  <c r="AH44" i="14"/>
  <c r="AF62" i="14"/>
  <c r="BW28" i="14"/>
  <c r="AF28" i="14"/>
  <c r="AG28" i="14"/>
  <c r="AE62" i="14"/>
  <c r="AD62" i="14"/>
  <c r="AB62" i="14"/>
  <c r="BS37" i="14"/>
  <c r="AB37" i="14"/>
  <c r="AC37" i="14"/>
  <c r="AA62" i="14"/>
  <c r="BR35" i="14"/>
  <c r="AA35" i="14"/>
  <c r="Z62" i="14"/>
  <c r="X62" i="14"/>
  <c r="W62" i="14"/>
  <c r="BN20" i="14"/>
  <c r="W20" i="14"/>
  <c r="V62" i="14"/>
  <c r="BM35" i="14"/>
  <c r="V35" i="14"/>
  <c r="T62" i="14"/>
  <c r="S62" i="14"/>
  <c r="R62" i="14"/>
  <c r="P62" i="14"/>
  <c r="BG8" i="14"/>
  <c r="O62" i="14"/>
  <c r="N62" i="14"/>
  <c r="L62" i="14"/>
  <c r="BC40" i="14"/>
  <c r="L40" i="14"/>
  <c r="M40" i="14"/>
  <c r="K62" i="14"/>
  <c r="BB26" i="14"/>
  <c r="K26" i="14"/>
  <c r="J62" i="14"/>
  <c r="BA25" i="14"/>
  <c r="H62" i="14"/>
  <c r="G62" i="14"/>
  <c r="AX53" i="14"/>
  <c r="G53" i="14"/>
  <c r="F62" i="14"/>
  <c r="AW43" i="14"/>
  <c r="F43" i="14"/>
  <c r="D62" i="14"/>
  <c r="AU55" i="14"/>
  <c r="C62" i="14"/>
  <c r="B62" i="14"/>
  <c r="AS19" i="14"/>
  <c r="B19" i="14"/>
  <c r="AS29" i="14"/>
  <c r="B29" i="14"/>
  <c r="CF56" i="14"/>
  <c r="CB56" i="14"/>
  <c r="BX56" i="14"/>
  <c r="BT56" i="14"/>
  <c r="BP56" i="14"/>
  <c r="BL56" i="14"/>
  <c r="BH56" i="14"/>
  <c r="BD56" i="14"/>
  <c r="AZ56" i="14"/>
  <c r="AV56" i="14"/>
  <c r="CF55" i="14"/>
  <c r="CB55" i="14"/>
  <c r="BX55" i="14"/>
  <c r="BT55" i="14"/>
  <c r="BP55" i="14"/>
  <c r="BL55" i="14"/>
  <c r="BH55" i="14"/>
  <c r="BD55" i="14"/>
  <c r="AZ55" i="14"/>
  <c r="AV55" i="14"/>
  <c r="CF54" i="14"/>
  <c r="CB54" i="14"/>
  <c r="BX54" i="14"/>
  <c r="BT54" i="14"/>
  <c r="BP54" i="14"/>
  <c r="BL54" i="14"/>
  <c r="BH54" i="14"/>
  <c r="BD54" i="14"/>
  <c r="AZ54" i="14"/>
  <c r="AV54" i="14"/>
  <c r="CF53" i="14"/>
  <c r="CB53" i="14"/>
  <c r="BX53" i="14"/>
  <c r="BT53" i="14"/>
  <c r="BP53" i="14"/>
  <c r="BL53" i="14"/>
  <c r="BH53" i="14"/>
  <c r="BD53" i="14"/>
  <c r="AZ53" i="14"/>
  <c r="AV53" i="14"/>
  <c r="CF52" i="14"/>
  <c r="CB52" i="14"/>
  <c r="BX52" i="14"/>
  <c r="BT52" i="14"/>
  <c r="BP52" i="14"/>
  <c r="BL52" i="14"/>
  <c r="BH52" i="14"/>
  <c r="BD52" i="14"/>
  <c r="AZ52" i="14"/>
  <c r="AV52" i="14"/>
  <c r="CF51" i="14"/>
  <c r="CB51" i="14"/>
  <c r="BX51" i="14"/>
  <c r="BT51" i="14"/>
  <c r="BP51" i="14"/>
  <c r="BL51" i="14"/>
  <c r="BH51" i="14"/>
  <c r="BD51" i="14"/>
  <c r="AZ51" i="14"/>
  <c r="AV51" i="14"/>
  <c r="CF50" i="14"/>
  <c r="CB50" i="14"/>
  <c r="BX50" i="14"/>
  <c r="BT50" i="14"/>
  <c r="BP50" i="14"/>
  <c r="BL50" i="14"/>
  <c r="BH50" i="14"/>
  <c r="BD50" i="14"/>
  <c r="AZ50" i="14"/>
  <c r="AV50" i="14"/>
  <c r="CF49" i="14"/>
  <c r="CB49" i="14"/>
  <c r="BX49" i="14"/>
  <c r="BT49" i="14"/>
  <c r="BP49" i="14"/>
  <c r="BL49" i="14"/>
  <c r="BH49" i="14"/>
  <c r="BD49" i="14"/>
  <c r="AZ49" i="14"/>
  <c r="AV49" i="14"/>
  <c r="CF48" i="14"/>
  <c r="CB48" i="14"/>
  <c r="BX48" i="14"/>
  <c r="BT48" i="14"/>
  <c r="BP48" i="14"/>
  <c r="BL48" i="14"/>
  <c r="BH48" i="14"/>
  <c r="BD48" i="14"/>
  <c r="AZ48" i="14"/>
  <c r="AV48" i="14"/>
  <c r="CF47" i="14"/>
  <c r="CB47" i="14"/>
  <c r="BX47" i="14"/>
  <c r="BT47" i="14"/>
  <c r="BP47" i="14"/>
  <c r="BL47" i="14"/>
  <c r="BH47" i="14"/>
  <c r="BD47" i="14"/>
  <c r="AZ47" i="14"/>
  <c r="AV47" i="14"/>
  <c r="CF46" i="14"/>
  <c r="CB46" i="14"/>
  <c r="BX46" i="14"/>
  <c r="BT46" i="14"/>
  <c r="BP46" i="14"/>
  <c r="BL46" i="14"/>
  <c r="BH46" i="14"/>
  <c r="BD46" i="14"/>
  <c r="AZ46" i="14"/>
  <c r="AV46" i="14"/>
  <c r="CF45" i="14"/>
  <c r="CB45" i="14"/>
  <c r="BX45" i="14"/>
  <c r="BT45" i="14"/>
  <c r="BP45" i="14"/>
  <c r="BL45" i="14"/>
  <c r="BH45" i="14"/>
  <c r="BD45" i="14"/>
  <c r="AZ45" i="14"/>
  <c r="AV45" i="14"/>
  <c r="CF44" i="14"/>
  <c r="CB44" i="14"/>
  <c r="BX44" i="14"/>
  <c r="BT44" i="14"/>
  <c r="BP44" i="14"/>
  <c r="BL44" i="14"/>
  <c r="BH44" i="14"/>
  <c r="BD44" i="14"/>
  <c r="AZ44" i="14"/>
  <c r="AV44" i="14"/>
  <c r="CF43" i="14"/>
  <c r="CB43" i="14"/>
  <c r="BX43" i="14"/>
  <c r="BT43" i="14"/>
  <c r="BP43" i="14"/>
  <c r="BL43" i="14"/>
  <c r="BH43" i="14"/>
  <c r="BD43" i="14"/>
  <c r="AZ43" i="14"/>
  <c r="AV43" i="14"/>
  <c r="CF42" i="14"/>
  <c r="CB42" i="14"/>
  <c r="BX42" i="14"/>
  <c r="BT42" i="14"/>
  <c r="BP42" i="14"/>
  <c r="BL42" i="14"/>
  <c r="BH42" i="14"/>
  <c r="BD42" i="14"/>
  <c r="AZ42" i="14"/>
  <c r="AV42" i="14"/>
  <c r="CF41" i="14"/>
  <c r="CB41" i="14"/>
  <c r="BX41" i="14"/>
  <c r="BT41" i="14"/>
  <c r="BP41" i="14"/>
  <c r="BL41" i="14"/>
  <c r="BH41" i="14"/>
  <c r="BD41" i="14"/>
  <c r="AZ41" i="14"/>
  <c r="AV41" i="14"/>
  <c r="CF40" i="14"/>
  <c r="CB40" i="14"/>
  <c r="BX40" i="14"/>
  <c r="BT40" i="14"/>
  <c r="BP40" i="14"/>
  <c r="BL40" i="14"/>
  <c r="BH40" i="14"/>
  <c r="BD40" i="14"/>
  <c r="AZ40" i="14"/>
  <c r="AV40" i="14"/>
  <c r="CF39" i="14"/>
  <c r="CB39" i="14"/>
  <c r="BX39" i="14"/>
  <c r="BT39" i="14"/>
  <c r="BP39" i="14"/>
  <c r="BL39" i="14"/>
  <c r="BH39" i="14"/>
  <c r="BD39" i="14"/>
  <c r="AZ39" i="14"/>
  <c r="AV39" i="14"/>
  <c r="CF38" i="14"/>
  <c r="CB38" i="14"/>
  <c r="BX38" i="14"/>
  <c r="BT38" i="14"/>
  <c r="BP38" i="14"/>
  <c r="BL38" i="14"/>
  <c r="BH38" i="14"/>
  <c r="BD38" i="14"/>
  <c r="AZ38" i="14"/>
  <c r="AV38" i="14"/>
  <c r="CF37" i="14"/>
  <c r="CB37" i="14"/>
  <c r="BX37" i="14"/>
  <c r="BT37" i="14"/>
  <c r="BP37" i="14"/>
  <c r="BL37" i="14"/>
  <c r="BH37" i="14"/>
  <c r="BD37" i="14"/>
  <c r="AZ37" i="14"/>
  <c r="AV37" i="14"/>
  <c r="CF36" i="14"/>
  <c r="CB36" i="14"/>
  <c r="BX36" i="14"/>
  <c r="BT36" i="14"/>
  <c r="BP36" i="14"/>
  <c r="BL36" i="14"/>
  <c r="BH36" i="14"/>
  <c r="BD36" i="14"/>
  <c r="AZ36" i="14"/>
  <c r="AV36" i="14"/>
  <c r="CF35" i="14"/>
  <c r="CB35" i="14"/>
  <c r="BX35" i="14"/>
  <c r="BT35" i="14"/>
  <c r="BP35" i="14"/>
  <c r="BL35" i="14"/>
  <c r="BH35" i="14"/>
  <c r="BD35" i="14"/>
  <c r="AZ35" i="14"/>
  <c r="AV35" i="14"/>
  <c r="CF34" i="14"/>
  <c r="CB34" i="14"/>
  <c r="BX34" i="14"/>
  <c r="BT34" i="14"/>
  <c r="BP34" i="14"/>
  <c r="BL34" i="14"/>
  <c r="BH34" i="14"/>
  <c r="BD34" i="14"/>
  <c r="AZ34" i="14"/>
  <c r="AV34" i="14"/>
  <c r="CF33" i="14"/>
  <c r="CB33" i="14"/>
  <c r="BX33" i="14"/>
  <c r="BT33" i="14"/>
  <c r="BP33" i="14"/>
  <c r="BL33" i="14"/>
  <c r="BH33" i="14"/>
  <c r="BD33" i="14"/>
  <c r="AZ33" i="14"/>
  <c r="AV33" i="14"/>
  <c r="CF32" i="14"/>
  <c r="CB32" i="14"/>
  <c r="BX32" i="14"/>
  <c r="BT32" i="14"/>
  <c r="BP32" i="14"/>
  <c r="BL32" i="14"/>
  <c r="BH32" i="14"/>
  <c r="BD32" i="14"/>
  <c r="AZ32" i="14"/>
  <c r="AV32" i="14"/>
  <c r="CF31" i="14"/>
  <c r="CB31" i="14"/>
  <c r="BX31" i="14"/>
  <c r="BT31" i="14"/>
  <c r="BP31" i="14"/>
  <c r="BL31" i="14"/>
  <c r="BH31" i="14"/>
  <c r="BD31" i="14"/>
  <c r="AZ31" i="14"/>
  <c r="AV31" i="14"/>
  <c r="CF30" i="14"/>
  <c r="CB30" i="14"/>
  <c r="BX30" i="14"/>
  <c r="BT30" i="14"/>
  <c r="BP30" i="14"/>
  <c r="BL30" i="14"/>
  <c r="BH30" i="14"/>
  <c r="BD30" i="14"/>
  <c r="AZ30" i="14"/>
  <c r="AV30" i="14"/>
  <c r="CF29" i="14"/>
  <c r="CB29" i="14"/>
  <c r="BX29" i="14"/>
  <c r="BT29" i="14"/>
  <c r="BP29" i="14"/>
  <c r="BL29" i="14"/>
  <c r="BH29" i="14"/>
  <c r="BD29" i="14"/>
  <c r="AZ29" i="14"/>
  <c r="AV29" i="14"/>
  <c r="CF28" i="14"/>
  <c r="CB28" i="14"/>
  <c r="BX28" i="14"/>
  <c r="BT28" i="14"/>
  <c r="BP28" i="14"/>
  <c r="BL28" i="14"/>
  <c r="BH28" i="14"/>
  <c r="BD28" i="14"/>
  <c r="AZ28" i="14"/>
  <c r="AV28" i="14"/>
  <c r="CF27" i="14"/>
  <c r="CB27" i="14"/>
  <c r="BX27" i="14"/>
  <c r="BT27" i="14"/>
  <c r="BP27" i="14"/>
  <c r="BL27" i="14"/>
  <c r="BH27" i="14"/>
  <c r="BD27" i="14"/>
  <c r="AZ27" i="14"/>
  <c r="AV27" i="14"/>
  <c r="CF26" i="14"/>
  <c r="CB26" i="14"/>
  <c r="BX26" i="14"/>
  <c r="BT26" i="14"/>
  <c r="BP26" i="14"/>
  <c r="BL26" i="14"/>
  <c r="BH26" i="14"/>
  <c r="BD26" i="14"/>
  <c r="AZ26" i="14"/>
  <c r="AV26" i="14"/>
  <c r="CF25" i="14"/>
  <c r="CB25" i="14"/>
  <c r="BX25" i="14"/>
  <c r="BT25" i="14"/>
  <c r="BP25" i="14"/>
  <c r="BL25" i="14"/>
  <c r="BH25" i="14"/>
  <c r="BD25" i="14"/>
  <c r="AZ25" i="14"/>
  <c r="AV25" i="14"/>
  <c r="CF24" i="14"/>
  <c r="CB24" i="14"/>
  <c r="BX24" i="14"/>
  <c r="BT24" i="14"/>
  <c r="BP24" i="14"/>
  <c r="BL24" i="14"/>
  <c r="BH24" i="14"/>
  <c r="BD24" i="14"/>
  <c r="AZ24" i="14"/>
  <c r="AV24" i="14"/>
  <c r="CF23" i="14"/>
  <c r="CB23" i="14"/>
  <c r="BX23" i="14"/>
  <c r="BT23" i="14"/>
  <c r="BP23" i="14"/>
  <c r="BL23" i="14"/>
  <c r="BH23" i="14"/>
  <c r="BD23" i="14"/>
  <c r="AZ23" i="14"/>
  <c r="AV23" i="14"/>
  <c r="CF22" i="14"/>
  <c r="CB22" i="14"/>
  <c r="BX22" i="14"/>
  <c r="BT22" i="14"/>
  <c r="BP22" i="14"/>
  <c r="BL22" i="14"/>
  <c r="BH22" i="14"/>
  <c r="BD22" i="14"/>
  <c r="AZ22" i="14"/>
  <c r="AV22" i="14"/>
  <c r="CF21" i="14"/>
  <c r="CB21" i="14"/>
  <c r="BX21" i="14"/>
  <c r="BT21" i="14"/>
  <c r="BP21" i="14"/>
  <c r="BL21" i="14"/>
  <c r="BH21" i="14"/>
  <c r="BD21" i="14"/>
  <c r="AZ21" i="14"/>
  <c r="AV21" i="14"/>
  <c r="CF20" i="14"/>
  <c r="CB20" i="14"/>
  <c r="BX20" i="14"/>
  <c r="BT20" i="14"/>
  <c r="BP20" i="14"/>
  <c r="BL20" i="14"/>
  <c r="BH20" i="14"/>
  <c r="BD20" i="14"/>
  <c r="AZ20" i="14"/>
  <c r="AV20" i="14"/>
  <c r="CF19" i="14"/>
  <c r="CB19" i="14"/>
  <c r="BX19" i="14"/>
  <c r="BT19" i="14"/>
  <c r="BP19" i="14"/>
  <c r="BL19" i="14"/>
  <c r="BH19" i="14"/>
  <c r="BD19" i="14"/>
  <c r="AZ19" i="14"/>
  <c r="AV19" i="14"/>
  <c r="CF18" i="14"/>
  <c r="CB18" i="14"/>
  <c r="BX18" i="14"/>
  <c r="BT18" i="14"/>
  <c r="BP18" i="14"/>
  <c r="BL18" i="14"/>
  <c r="BH18" i="14"/>
  <c r="BD18" i="14"/>
  <c r="AZ18" i="14"/>
  <c r="AV18" i="14"/>
  <c r="CF17" i="14"/>
  <c r="CB17" i="14"/>
  <c r="BX17" i="14"/>
  <c r="BT17" i="14"/>
  <c r="BP17" i="14"/>
  <c r="BL17" i="14"/>
  <c r="BH17" i="14"/>
  <c r="BD17" i="14"/>
  <c r="AZ17" i="14"/>
  <c r="AV17" i="14"/>
  <c r="CF16" i="14"/>
  <c r="CB16" i="14"/>
  <c r="BX16" i="14"/>
  <c r="BT16" i="14"/>
  <c r="BP16" i="14"/>
  <c r="BL16" i="14"/>
  <c r="BH16" i="14"/>
  <c r="BD16" i="14"/>
  <c r="AZ16" i="14"/>
  <c r="AV16" i="14"/>
  <c r="CF15" i="14"/>
  <c r="CB15" i="14"/>
  <c r="BX15" i="14"/>
  <c r="BT15" i="14"/>
  <c r="BP15" i="14"/>
  <c r="BL15" i="14"/>
  <c r="BH15" i="14"/>
  <c r="BD15" i="14"/>
  <c r="AZ15" i="14"/>
  <c r="AV15" i="14"/>
  <c r="CF14" i="14"/>
  <c r="CB14" i="14"/>
  <c r="BX14" i="14"/>
  <c r="BT14" i="14"/>
  <c r="BP14" i="14"/>
  <c r="BL14" i="14"/>
  <c r="BH14" i="14"/>
  <c r="BD14" i="14"/>
  <c r="AZ14" i="14"/>
  <c r="AV14" i="14"/>
  <c r="CF13" i="14"/>
  <c r="CB13" i="14"/>
  <c r="BX13" i="14"/>
  <c r="BT13" i="14"/>
  <c r="BP13" i="14"/>
  <c r="BL13" i="14"/>
  <c r="BH13" i="14"/>
  <c r="BD13" i="14"/>
  <c r="AZ13" i="14"/>
  <c r="AV13" i="14"/>
  <c r="CF12" i="14"/>
  <c r="CB12" i="14"/>
  <c r="BX12" i="14"/>
  <c r="BT12" i="14"/>
  <c r="BP12" i="14"/>
  <c r="BL12" i="14"/>
  <c r="BH12" i="14"/>
  <c r="BD12" i="14"/>
  <c r="AZ12" i="14"/>
  <c r="AV12" i="14"/>
  <c r="CF11" i="14"/>
  <c r="CB11" i="14"/>
  <c r="BX11" i="14"/>
  <c r="BT11" i="14"/>
  <c r="BP11" i="14"/>
  <c r="BL11" i="14"/>
  <c r="BH11" i="14"/>
  <c r="BD11" i="14"/>
  <c r="AZ11" i="14"/>
  <c r="AV11" i="14"/>
  <c r="CF10" i="14"/>
  <c r="CB10" i="14"/>
  <c r="BX10" i="14"/>
  <c r="BT10" i="14"/>
  <c r="BP10" i="14"/>
  <c r="BL10" i="14"/>
  <c r="BH10" i="14"/>
  <c r="BD10" i="14"/>
  <c r="AZ10" i="14"/>
  <c r="AV10" i="14"/>
  <c r="CF9" i="14"/>
  <c r="CB9" i="14"/>
  <c r="BX9" i="14"/>
  <c r="BT9" i="14"/>
  <c r="BP9" i="14"/>
  <c r="BL9" i="14"/>
  <c r="BH9" i="14"/>
  <c r="BD9" i="14"/>
  <c r="AZ9" i="14"/>
  <c r="AV9" i="14"/>
  <c r="CF8" i="14"/>
  <c r="CB8" i="14"/>
  <c r="BX8" i="14"/>
  <c r="BT8" i="14"/>
  <c r="BP8" i="14"/>
  <c r="BL8" i="14"/>
  <c r="BH8" i="14"/>
  <c r="BD8" i="14"/>
  <c r="AZ8" i="14"/>
  <c r="AV8" i="14"/>
  <c r="CF7" i="14"/>
  <c r="CB7" i="14"/>
  <c r="BX7" i="14"/>
  <c r="BT7" i="14"/>
  <c r="BP7" i="14"/>
  <c r="BL7" i="14"/>
  <c r="BH7" i="14"/>
  <c r="BD7" i="14"/>
  <c r="AZ7" i="14"/>
  <c r="AV7" i="14"/>
  <c r="CF6" i="14"/>
  <c r="CB6" i="14"/>
  <c r="BX6" i="14"/>
  <c r="BT6" i="14"/>
  <c r="BP6" i="14"/>
  <c r="BL6" i="14"/>
  <c r="BH6" i="14"/>
  <c r="BD6" i="14"/>
  <c r="AZ6" i="14"/>
  <c r="AV6" i="14"/>
  <c r="CF5" i="14"/>
  <c r="CB5" i="14"/>
  <c r="BX5" i="14"/>
  <c r="BT5" i="14"/>
  <c r="BP5" i="14"/>
  <c r="BL5" i="14"/>
  <c r="BH5" i="14"/>
  <c r="BD5" i="14"/>
  <c r="AZ5" i="14"/>
  <c r="AV5" i="14"/>
  <c r="C55" i="13"/>
  <c r="C54" i="13"/>
  <c r="C53" i="13"/>
  <c r="C52" i="13"/>
  <c r="C51" i="13"/>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AL62" i="11"/>
  <c r="CB9" i="11"/>
  <c r="AL9" i="11"/>
  <c r="AD62" i="11"/>
  <c r="AB62" i="11"/>
  <c r="AA62" i="11"/>
  <c r="Z62" i="11"/>
  <c r="BP16" i="11"/>
  <c r="Z16" i="11"/>
  <c r="X62" i="11"/>
  <c r="W62" i="11"/>
  <c r="V62" i="11"/>
  <c r="P62" i="11"/>
  <c r="BF6" i="11"/>
  <c r="O62" i="11"/>
  <c r="N62" i="11"/>
  <c r="L62" i="11"/>
  <c r="K62" i="11"/>
  <c r="BA9" i="11"/>
  <c r="K9" i="11"/>
  <c r="J62" i="11"/>
  <c r="H62" i="11"/>
  <c r="G62" i="11"/>
  <c r="F62" i="11"/>
  <c r="AV8" i="11"/>
  <c r="F8" i="11"/>
  <c r="D62" i="11"/>
  <c r="C62" i="11"/>
  <c r="B62" i="11"/>
  <c r="C55" i="10"/>
  <c r="C54" i="10"/>
  <c r="C53" i="10"/>
  <c r="C52" i="10"/>
  <c r="C51" i="10"/>
  <c r="C50" i="10"/>
  <c r="C49" i="10"/>
  <c r="C48" i="10"/>
  <c r="C47" i="10"/>
  <c r="C46" i="10"/>
  <c r="C45" i="10"/>
  <c r="C44" i="10"/>
  <c r="C43" i="10"/>
  <c r="C42" i="10"/>
  <c r="C41" i="10"/>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c r="BO62" i="9"/>
  <c r="BK62" i="9"/>
  <c r="BG62" i="9"/>
  <c r="BC62" i="9"/>
  <c r="BA62" i="9"/>
  <c r="AZ62" i="9"/>
  <c r="DS13" i="9"/>
  <c r="AY62" i="9"/>
  <c r="AW62" i="9"/>
  <c r="AV62" i="9"/>
  <c r="AU62" i="9"/>
  <c r="AO62" i="9"/>
  <c r="AN62" i="9"/>
  <c r="AM62" i="9"/>
  <c r="AK62" i="9"/>
  <c r="DD6" i="9"/>
  <c r="AJ62" i="9"/>
  <c r="AI62" i="9"/>
  <c r="AG62" i="9"/>
  <c r="AF62" i="9"/>
  <c r="CY9" i="9"/>
  <c r="AE62" i="9"/>
  <c r="AC62" i="9"/>
  <c r="AB62" i="9"/>
  <c r="AA62" i="9"/>
  <c r="CT9" i="9"/>
  <c r="Y62" i="9"/>
  <c r="X62" i="9"/>
  <c r="W62" i="9"/>
  <c r="U62" i="9"/>
  <c r="CN10" i="9"/>
  <c r="T62" i="9"/>
  <c r="S62" i="9"/>
  <c r="R62" i="9"/>
  <c r="P62" i="9"/>
  <c r="CI10" i="9"/>
  <c r="O62" i="9"/>
  <c r="N62" i="9"/>
  <c r="H62" i="9"/>
  <c r="G62" i="9"/>
  <c r="BZ7" i="9"/>
  <c r="F62" i="9"/>
  <c r="D62" i="9"/>
  <c r="C62" i="9"/>
  <c r="B62" i="9"/>
  <c r="BU8" i="9"/>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C8" i="8"/>
  <c r="C7" i="8"/>
  <c r="C6" i="8"/>
  <c r="C5" i="8"/>
  <c r="J62" i="7"/>
  <c r="F62" i="7"/>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27" i="5"/>
  <c r="F27" i="5"/>
  <c r="C26" i="5"/>
  <c r="F26" i="5"/>
  <c r="C25" i="5"/>
  <c r="F25" i="5"/>
  <c r="C24" i="5"/>
  <c r="F24" i="5"/>
  <c r="C23" i="5"/>
  <c r="F23" i="5"/>
  <c r="C22" i="5"/>
  <c r="F22" i="5"/>
  <c r="C21" i="5"/>
  <c r="F21" i="5"/>
  <c r="C20" i="5"/>
  <c r="F20" i="5"/>
  <c r="C19" i="5"/>
  <c r="F19" i="5"/>
  <c r="C18" i="5"/>
  <c r="F18" i="5"/>
  <c r="C17" i="5"/>
  <c r="F17" i="5"/>
  <c r="C16" i="5"/>
  <c r="F16" i="5"/>
  <c r="C15" i="5"/>
  <c r="F15" i="5"/>
  <c r="C14" i="5"/>
  <c r="F14" i="5"/>
  <c r="C12" i="5"/>
  <c r="F12" i="5"/>
  <c r="C10" i="5"/>
  <c r="F10" i="5"/>
  <c r="C9" i="5"/>
  <c r="F9" i="5"/>
  <c r="C8" i="5"/>
  <c r="F8" i="5"/>
  <c r="C7" i="5"/>
  <c r="F7" i="5"/>
  <c r="C6" i="5"/>
  <c r="F6" i="5"/>
  <c r="C5" i="5"/>
  <c r="F5" i="5"/>
  <c r="V40" i="15"/>
  <c r="AD47" i="15"/>
  <c r="V22" i="15"/>
  <c r="Z30" i="15"/>
  <c r="AB10" i="15"/>
  <c r="J10" i="15"/>
  <c r="Z14" i="15"/>
  <c r="Z18" i="15"/>
  <c r="V26" i="15"/>
  <c r="AD26" i="15"/>
  <c r="AB38" i="15"/>
  <c r="J38" i="15"/>
  <c r="AB36" i="15"/>
  <c r="J36" i="15"/>
  <c r="AC34" i="15"/>
  <c r="K34" i="15"/>
  <c r="V46" i="15"/>
  <c r="BK45" i="14"/>
  <c r="T45" i="14"/>
  <c r="U45" i="14"/>
  <c r="AC50" i="15"/>
  <c r="K50" i="15"/>
  <c r="Z41" i="15"/>
  <c r="BJ56" i="14"/>
  <c r="S56" i="14"/>
  <c r="BZ48" i="14"/>
  <c r="AI48" i="14"/>
  <c r="CE51" i="14"/>
  <c r="V37" i="15"/>
  <c r="AB33" i="15"/>
  <c r="J33" i="15"/>
  <c r="AC33" i="15"/>
  <c r="K33" i="15"/>
  <c r="AB25" i="15"/>
  <c r="J25" i="15"/>
  <c r="Z21" i="15"/>
  <c r="AB21" i="15"/>
  <c r="J21" i="15"/>
  <c r="AB9" i="15"/>
  <c r="J9" i="15"/>
  <c r="AC9" i="15"/>
  <c r="K9" i="15"/>
  <c r="V9" i="15"/>
  <c r="BE6" i="14"/>
  <c r="N6" i="14"/>
  <c r="AT14" i="14"/>
  <c r="C14" i="14"/>
  <c r="BZ29" i="14"/>
  <c r="AI29" i="14"/>
  <c r="BZ45" i="14"/>
  <c r="AI45" i="14"/>
  <c r="AY27" i="14"/>
  <c r="H27" i="14"/>
  <c r="I27" i="14"/>
  <c r="CE11" i="14"/>
  <c r="AU12" i="14"/>
  <c r="D12" i="14"/>
  <c r="E12" i="14"/>
  <c r="BV43" i="14"/>
  <c r="AE43" i="14"/>
  <c r="AD11" i="15"/>
  <c r="AD13" i="15"/>
  <c r="AC17" i="15"/>
  <c r="K17" i="15"/>
  <c r="AD23" i="15"/>
  <c r="V33" i="15"/>
  <c r="AD38" i="15"/>
  <c r="AD41" i="15"/>
  <c r="BJ10" i="14"/>
  <c r="S10" i="14"/>
  <c r="AT15" i="14"/>
  <c r="C15" i="14"/>
  <c r="BJ19" i="14"/>
  <c r="S19" i="14"/>
  <c r="BU25" i="14"/>
  <c r="AD25" i="14"/>
  <c r="BJ29" i="14"/>
  <c r="S29" i="14"/>
  <c r="AT33" i="14"/>
  <c r="C33" i="14"/>
  <c r="BE39" i="14"/>
  <c r="N39" i="14"/>
  <c r="BJ44" i="14"/>
  <c r="S44" i="14"/>
  <c r="BJ55" i="14"/>
  <c r="S55" i="14"/>
  <c r="CC55" i="14"/>
  <c r="CC43" i="14"/>
  <c r="CC42" i="14"/>
  <c r="AD17" i="15"/>
  <c r="AD21" i="15"/>
  <c r="Z25" i="15"/>
  <c r="Z31" i="15"/>
  <c r="AD31" i="15"/>
  <c r="AT5" i="14"/>
  <c r="BJ9" i="14"/>
  <c r="S9" i="14"/>
  <c r="BU14" i="14"/>
  <c r="AD14" i="14"/>
  <c r="BE19" i="14"/>
  <c r="N19" i="14"/>
  <c r="BJ23" i="14"/>
  <c r="S23" i="14"/>
  <c r="BE48" i="14"/>
  <c r="N48" i="14"/>
  <c r="CE27" i="14"/>
  <c r="Z9" i="15"/>
  <c r="V13" i="15"/>
  <c r="V17" i="15"/>
  <c r="AD25" i="15"/>
  <c r="Z33" i="15"/>
  <c r="Z53" i="15"/>
  <c r="AD54" i="15"/>
  <c r="AB54" i="15"/>
  <c r="J54" i="15"/>
  <c r="Z42" i="15"/>
  <c r="V42" i="15"/>
  <c r="Z34" i="15"/>
  <c r="V34" i="15"/>
  <c r="AD22" i="15"/>
  <c r="Z22" i="15"/>
  <c r="AB18" i="15"/>
  <c r="J18" i="15"/>
  <c r="AD18" i="15"/>
  <c r="AB14" i="15"/>
  <c r="J14" i="15"/>
  <c r="AD10" i="15"/>
  <c r="AD6" i="15"/>
  <c r="Z6" i="15"/>
  <c r="AB13" i="15"/>
  <c r="J13" i="15"/>
  <c r="BU5" i="9"/>
  <c r="BM23" i="14"/>
  <c r="V23" i="14"/>
  <c r="CC25" i="14"/>
  <c r="AW26" i="14"/>
  <c r="F26" i="14"/>
  <c r="CC27" i="14"/>
  <c r="CC46" i="14"/>
  <c r="CC51" i="14"/>
  <c r="CC54" i="14"/>
  <c r="D55" i="14"/>
  <c r="E55" i="14"/>
  <c r="CA10" i="14"/>
  <c r="AJ10" i="14"/>
  <c r="AK10" i="14"/>
  <c r="CI41" i="14"/>
  <c r="AO41" i="14"/>
  <c r="AP41" i="14"/>
  <c r="Z7" i="15"/>
  <c r="V11" i="15"/>
  <c r="V15" i="15"/>
  <c r="AD15" i="15"/>
  <c r="Z17" i="15"/>
  <c r="AB19" i="15"/>
  <c r="J19" i="15"/>
  <c r="V25" i="15"/>
  <c r="Z35" i="15"/>
  <c r="V39" i="15"/>
  <c r="V47" i="15"/>
  <c r="AD49" i="15"/>
  <c r="T7" i="15"/>
  <c r="B7" i="15"/>
  <c r="AD19" i="15"/>
  <c r="V23" i="15"/>
  <c r="AA37" i="15"/>
  <c r="V7" i="15"/>
  <c r="AD7" i="15"/>
  <c r="AB11" i="15"/>
  <c r="J11" i="15"/>
  <c r="V19" i="15"/>
  <c r="Z23" i="15"/>
  <c r="Z27" i="15"/>
  <c r="AB31" i="15"/>
  <c r="J31" i="15"/>
  <c r="Z56" i="15"/>
  <c r="AA17" i="15"/>
  <c r="X30" i="15"/>
  <c r="F30" i="15"/>
  <c r="AA25" i="15"/>
  <c r="AA13" i="15"/>
  <c r="AA7" i="15"/>
  <c r="AA6" i="15"/>
  <c r="AW15" i="14"/>
  <c r="F15" i="14"/>
  <c r="BB27" i="14"/>
  <c r="K27" i="14"/>
  <c r="P8" i="14"/>
  <c r="Q8" i="14"/>
  <c r="BR43" i="14"/>
  <c r="AA43" i="14"/>
  <c r="BW10" i="14"/>
  <c r="AF10" i="14"/>
  <c r="AG10" i="14"/>
  <c r="CC56" i="14"/>
  <c r="CC52" i="14"/>
  <c r="CC40" i="14"/>
  <c r="CC29" i="14"/>
  <c r="CC19" i="14"/>
  <c r="CC15" i="14"/>
  <c r="CC14" i="14"/>
  <c r="CC10" i="14"/>
  <c r="CC7" i="14"/>
  <c r="CH35" i="14"/>
  <c r="AN35" i="14"/>
  <c r="V48" i="15"/>
  <c r="AC48" i="15"/>
  <c r="K48" i="15"/>
  <c r="AD48" i="15"/>
  <c r="Z48" i="15"/>
  <c r="AD44" i="15"/>
  <c r="AB44" i="15"/>
  <c r="J44" i="15"/>
  <c r="V44" i="15"/>
  <c r="AA40" i="15"/>
  <c r="Z40" i="15"/>
  <c r="AD40" i="15"/>
  <c r="X40" i="15"/>
  <c r="F40" i="15"/>
  <c r="Z36" i="15"/>
  <c r="AD36" i="15"/>
  <c r="AB32" i="15"/>
  <c r="J32" i="15"/>
  <c r="V32" i="15"/>
  <c r="AD32" i="15"/>
  <c r="Z32" i="15"/>
  <c r="AD28" i="15"/>
  <c r="AB28" i="15"/>
  <c r="J28" i="15"/>
  <c r="V28" i="15"/>
  <c r="Z28" i="15"/>
  <c r="Z24" i="15"/>
  <c r="AB24" i="15"/>
  <c r="J24" i="15"/>
  <c r="V24" i="15"/>
  <c r="Z20" i="15"/>
  <c r="AD20" i="15"/>
  <c r="Z16" i="15"/>
  <c r="AD16" i="15"/>
  <c r="AB16" i="15"/>
  <c r="J16" i="15"/>
  <c r="AA12" i="15"/>
  <c r="V12" i="15"/>
  <c r="Z12" i="15"/>
  <c r="AD12" i="15"/>
  <c r="AD8" i="15"/>
  <c r="AB8" i="15"/>
  <c r="J8" i="15"/>
  <c r="V8" i="15"/>
  <c r="AA19" i="15"/>
  <c r="V51" i="15"/>
  <c r="Z51" i="15"/>
  <c r="AA47" i="15"/>
  <c r="AA42" i="15"/>
  <c r="AA26" i="15"/>
  <c r="AB27" i="15"/>
  <c r="J27" i="15"/>
  <c r="AB30" i="15"/>
  <c r="J30" i="15"/>
  <c r="AB39" i="15"/>
  <c r="J39" i="15"/>
  <c r="Z47" i="15"/>
  <c r="AC39" i="15"/>
  <c r="K39" i="15"/>
  <c r="AC31" i="15"/>
  <c r="K31" i="15"/>
  <c r="AT8" i="14"/>
  <c r="C8" i="14"/>
  <c r="BZ11" i="14"/>
  <c r="AI11" i="14"/>
  <c r="BZ12" i="14"/>
  <c r="AI12" i="14"/>
  <c r="BZ13" i="14"/>
  <c r="AI13" i="14"/>
  <c r="BJ17" i="14"/>
  <c r="S17" i="14"/>
  <c r="AT20" i="14"/>
  <c r="C20" i="14"/>
  <c r="BJ21" i="14"/>
  <c r="S21" i="14"/>
  <c r="BU27" i="14"/>
  <c r="AD27" i="14"/>
  <c r="AT29" i="14"/>
  <c r="C29" i="14"/>
  <c r="BJ32" i="14"/>
  <c r="S32" i="14"/>
  <c r="BJ37" i="14"/>
  <c r="S37" i="14"/>
  <c r="BZ47" i="14"/>
  <c r="AI47" i="14"/>
  <c r="AY43" i="14"/>
  <c r="H43" i="14"/>
  <c r="I43" i="14"/>
  <c r="CE41" i="14"/>
  <c r="V10" i="15"/>
  <c r="Z11" i="15"/>
  <c r="Z15" i="15"/>
  <c r="W30" i="15"/>
  <c r="V38" i="15"/>
  <c r="AD39" i="15"/>
  <c r="V49" i="15"/>
  <c r="AA50" i="15"/>
  <c r="BI52" i="14"/>
  <c r="R52" i="14"/>
  <c r="BS22" i="14"/>
  <c r="AB22" i="14"/>
  <c r="AC22" i="14"/>
  <c r="BY52" i="14"/>
  <c r="AH52" i="14"/>
  <c r="CI48" i="14"/>
  <c r="AO48" i="14"/>
  <c r="AP48" i="14"/>
  <c r="CC49" i="14"/>
  <c r="CC50" i="14"/>
  <c r="BG54" i="14"/>
  <c r="P54" i="14"/>
  <c r="Q54" i="14"/>
  <c r="BW34" i="14"/>
  <c r="AF34" i="14"/>
  <c r="AG34" i="14"/>
  <c r="AT53" i="14"/>
  <c r="C53" i="14"/>
  <c r="AY15" i="14"/>
  <c r="H15" i="14"/>
  <c r="I15" i="14"/>
  <c r="AY47" i="14"/>
  <c r="H47" i="14"/>
  <c r="I47" i="14"/>
  <c r="BJ41" i="14"/>
  <c r="S41" i="14"/>
  <c r="BU39" i="14"/>
  <c r="AD39" i="14"/>
  <c r="BZ56" i="14"/>
  <c r="AI56" i="14"/>
  <c r="BZ35" i="14"/>
  <c r="AI35" i="14"/>
  <c r="CE7" i="14"/>
  <c r="CE19" i="14"/>
  <c r="CE33" i="14"/>
  <c r="CE47" i="14"/>
  <c r="BW48" i="14"/>
  <c r="AF48" i="14"/>
  <c r="AG48" i="14"/>
  <c r="V52" i="15"/>
  <c r="AD52" i="15"/>
  <c r="Z45" i="15"/>
  <c r="AD45" i="15"/>
  <c r="AB45" i="15"/>
  <c r="J45" i="15"/>
  <c r="T11" i="15"/>
  <c r="B11" i="15"/>
  <c r="T6" i="15"/>
  <c r="B6" i="15"/>
  <c r="T26" i="15"/>
  <c r="B26" i="15"/>
  <c r="T25" i="15"/>
  <c r="B25" i="15"/>
  <c r="AE24" i="15"/>
  <c r="AW48" i="14"/>
  <c r="F48" i="14"/>
  <c r="BB48" i="14"/>
  <c r="K48" i="14"/>
  <c r="BG26" i="14"/>
  <c r="P26" i="14"/>
  <c r="Q26" i="14"/>
  <c r="BR54" i="14"/>
  <c r="AA54" i="14"/>
  <c r="BR37" i="14"/>
  <c r="AA37" i="14"/>
  <c r="BW14" i="14"/>
  <c r="AF14" i="14"/>
  <c r="AG14" i="14"/>
  <c r="CC48" i="14"/>
  <c r="CC44" i="14"/>
  <c r="CC41" i="14"/>
  <c r="CC38" i="14"/>
  <c r="CC34" i="14"/>
  <c r="CC32" i="14"/>
  <c r="CC31" i="14"/>
  <c r="CH48" i="14"/>
  <c r="AN48" i="14"/>
  <c r="V55" i="15"/>
  <c r="AB55" i="15"/>
  <c r="J55" i="15"/>
  <c r="Z8" i="15"/>
  <c r="Y17" i="15"/>
  <c r="G17" i="15"/>
  <c r="AC23" i="15"/>
  <c r="K23" i="15"/>
  <c r="Y46" i="15"/>
  <c r="G46" i="15"/>
  <c r="AC56" i="15"/>
  <c r="K56" i="15"/>
  <c r="Y30" i="15"/>
  <c r="G30" i="15"/>
  <c r="AC6" i="15"/>
  <c r="K6" i="15"/>
  <c r="AA5" i="15"/>
  <c r="Z52" i="15"/>
  <c r="AE42" i="15"/>
  <c r="AD42" i="15"/>
  <c r="T5" i="15"/>
  <c r="B5" i="15"/>
  <c r="AB5" i="15"/>
  <c r="J5" i="15"/>
  <c r="AD24" i="15"/>
  <c r="AC24" i="15"/>
  <c r="K24" i="15"/>
  <c r="AA21" i="15"/>
  <c r="V21" i="15"/>
  <c r="AC36" i="15"/>
  <c r="K36" i="15"/>
  <c r="AA36" i="15"/>
  <c r="V36" i="15"/>
  <c r="Z26" i="15"/>
  <c r="AC11" i="15"/>
  <c r="K11" i="15"/>
  <c r="AD56" i="15"/>
  <c r="AB35" i="15"/>
  <c r="J35" i="15"/>
  <c r="AB40" i="15"/>
  <c r="J40" i="15"/>
  <c r="AA43" i="15"/>
  <c r="AB46" i="15"/>
  <c r="J46" i="15"/>
  <c r="AT54" i="14"/>
  <c r="C54" i="14"/>
  <c r="AT46" i="14"/>
  <c r="C46" i="14"/>
  <c r="AT38" i="14"/>
  <c r="C38" i="14"/>
  <c r="AT30" i="14"/>
  <c r="C30" i="14"/>
  <c r="AT22" i="14"/>
  <c r="C22" i="14"/>
  <c r="AY6" i="14"/>
  <c r="H6" i="14"/>
  <c r="I6" i="14"/>
  <c r="AY10" i="14"/>
  <c r="H10" i="14"/>
  <c r="I10" i="14"/>
  <c r="AY14" i="14"/>
  <c r="H14" i="14"/>
  <c r="I14" i="14"/>
  <c r="AY18" i="14"/>
  <c r="H18" i="14"/>
  <c r="I18" i="14"/>
  <c r="AY22" i="14"/>
  <c r="H22" i="14"/>
  <c r="I22" i="14"/>
  <c r="AY26" i="14"/>
  <c r="H26" i="14"/>
  <c r="I26" i="14"/>
  <c r="AY30" i="14"/>
  <c r="H30" i="14"/>
  <c r="I30" i="14"/>
  <c r="AY34" i="14"/>
  <c r="H34" i="14"/>
  <c r="I34" i="14"/>
  <c r="AY38" i="14"/>
  <c r="H38" i="14"/>
  <c r="I38" i="14"/>
  <c r="AY42" i="14"/>
  <c r="H42" i="14"/>
  <c r="I42" i="14"/>
  <c r="AY46" i="14"/>
  <c r="H46" i="14"/>
  <c r="I46" i="14"/>
  <c r="AY50" i="14"/>
  <c r="H50" i="14"/>
  <c r="I50" i="14"/>
  <c r="AY54" i="14"/>
  <c r="H54" i="14"/>
  <c r="I54" i="14"/>
  <c r="BE54" i="14"/>
  <c r="N54" i="14"/>
  <c r="BE46" i="14"/>
  <c r="N46" i="14"/>
  <c r="BE38" i="14"/>
  <c r="N38" i="14"/>
  <c r="BE30" i="14"/>
  <c r="N30" i="14"/>
  <c r="BE22" i="14"/>
  <c r="N22" i="14"/>
  <c r="BJ54" i="14"/>
  <c r="S54" i="14"/>
  <c r="BJ46" i="14"/>
  <c r="S46" i="14"/>
  <c r="BJ38" i="14"/>
  <c r="S38" i="14"/>
  <c r="BJ30" i="14"/>
  <c r="S30" i="14"/>
  <c r="BJ22" i="14"/>
  <c r="S22" i="14"/>
  <c r="BO10" i="14"/>
  <c r="X10" i="14"/>
  <c r="Y10" i="14"/>
  <c r="BO14" i="14"/>
  <c r="X14" i="14"/>
  <c r="Y14" i="14"/>
  <c r="BO26" i="14"/>
  <c r="X26" i="14"/>
  <c r="Y26" i="14"/>
  <c r="BO42" i="14"/>
  <c r="X42" i="14"/>
  <c r="Y42" i="14"/>
  <c r="BO46" i="14"/>
  <c r="X46" i="14"/>
  <c r="Y46" i="14"/>
  <c r="BO7" i="14"/>
  <c r="X7" i="14"/>
  <c r="Y7" i="14"/>
  <c r="BU50" i="14"/>
  <c r="AD50" i="14"/>
  <c r="BU34" i="14"/>
  <c r="AD34" i="14"/>
  <c r="BU18" i="14"/>
  <c r="AD18" i="14"/>
  <c r="BZ50" i="14"/>
  <c r="AI50" i="14"/>
  <c r="BZ42" i="14"/>
  <c r="AI42" i="14"/>
  <c r="BZ34" i="14"/>
  <c r="AI34" i="14"/>
  <c r="BZ26" i="14"/>
  <c r="AI26" i="14"/>
  <c r="BZ18" i="14"/>
  <c r="AI18" i="14"/>
  <c r="CE6" i="14"/>
  <c r="CE8" i="14"/>
  <c r="CE10" i="14"/>
  <c r="CE12" i="14"/>
  <c r="CE14" i="14"/>
  <c r="CE16" i="14"/>
  <c r="CE18" i="14"/>
  <c r="CE20" i="14"/>
  <c r="CE22" i="14"/>
  <c r="CE24" i="14"/>
  <c r="CE26" i="14"/>
  <c r="CE28" i="14"/>
  <c r="CE30" i="14"/>
  <c r="CE32" i="14"/>
  <c r="CE34" i="14"/>
  <c r="CE36" i="14"/>
  <c r="CE38" i="14"/>
  <c r="CE40" i="14"/>
  <c r="CE42" i="14"/>
  <c r="CE44" i="14"/>
  <c r="CE46" i="14"/>
  <c r="CE48" i="14"/>
  <c r="CE50" i="14"/>
  <c r="CE52" i="14"/>
  <c r="CE54" i="14"/>
  <c r="CE56" i="14"/>
  <c r="CE13" i="14"/>
  <c r="CE21" i="14"/>
  <c r="CE29" i="14"/>
  <c r="CE37" i="14"/>
  <c r="CE45" i="14"/>
  <c r="CE53" i="14"/>
  <c r="AD5" i="15"/>
  <c r="Z5" i="15"/>
  <c r="V5" i="15"/>
  <c r="Y29" i="15"/>
  <c r="G29" i="15"/>
  <c r="V29" i="15"/>
  <c r="AD29" i="15"/>
  <c r="AB29" i="15"/>
  <c r="J29" i="15"/>
  <c r="Z29" i="15"/>
  <c r="BA53" i="14"/>
  <c r="J53" i="14"/>
  <c r="J25" i="14"/>
  <c r="BA21" i="14"/>
  <c r="J21" i="14"/>
  <c r="BF29" i="14"/>
  <c r="O29" i="14"/>
  <c r="BK22" i="14"/>
  <c r="T22" i="14"/>
  <c r="U22" i="14"/>
  <c r="BK49" i="14"/>
  <c r="T49" i="14"/>
  <c r="U49" i="14"/>
  <c r="BK54" i="14"/>
  <c r="T54" i="14"/>
  <c r="U54" i="14"/>
  <c r="BQ25" i="14"/>
  <c r="Z25" i="14"/>
  <c r="BV37" i="14"/>
  <c r="AE37" i="14"/>
  <c r="BV33" i="14"/>
  <c r="AE33" i="14"/>
  <c r="CA47" i="14"/>
  <c r="AJ47" i="14"/>
  <c r="AK47" i="14"/>
  <c r="CA52" i="14"/>
  <c r="AJ52" i="14"/>
  <c r="AK52" i="14"/>
  <c r="CG33" i="14"/>
  <c r="AM33" i="14"/>
  <c r="CG29" i="14"/>
  <c r="AM29" i="14"/>
  <c r="BV39" i="14"/>
  <c r="AE39" i="14"/>
  <c r="CG42" i="14"/>
  <c r="AM42" i="14"/>
  <c r="BJ49" i="14"/>
  <c r="S49" i="14"/>
  <c r="BF55" i="14"/>
  <c r="O55" i="14"/>
  <c r="CG56" i="14"/>
  <c r="AM56" i="14"/>
  <c r="AU27" i="14"/>
  <c r="D27" i="14"/>
  <c r="E27" i="14"/>
  <c r="AY49" i="14"/>
  <c r="H49" i="14"/>
  <c r="I49" i="14"/>
  <c r="AY41" i="14"/>
  <c r="H41" i="14"/>
  <c r="I41" i="14"/>
  <c r="AY25" i="14"/>
  <c r="H25" i="14"/>
  <c r="I25" i="14"/>
  <c r="AY17" i="14"/>
  <c r="H17" i="14"/>
  <c r="I17" i="14"/>
  <c r="AY9" i="14"/>
  <c r="H9" i="14"/>
  <c r="I9" i="14"/>
  <c r="BK26" i="14"/>
  <c r="T26" i="14"/>
  <c r="U26" i="14"/>
  <c r="BO49" i="14"/>
  <c r="X49" i="14"/>
  <c r="Y49" i="14"/>
  <c r="CA37" i="14"/>
  <c r="AJ37" i="14"/>
  <c r="AK37" i="14"/>
  <c r="CE49" i="14"/>
  <c r="CE35" i="14"/>
  <c r="CE31" i="14"/>
  <c r="CE17" i="14"/>
  <c r="W5" i="15"/>
  <c r="BG7" i="14"/>
  <c r="P7" i="14"/>
  <c r="Q7" i="14"/>
  <c r="BG15" i="14"/>
  <c r="P15" i="14"/>
  <c r="Q15" i="14"/>
  <c r="BG31" i="14"/>
  <c r="P31" i="14"/>
  <c r="Q31" i="14"/>
  <c r="BG33" i="14"/>
  <c r="P33" i="14"/>
  <c r="Q33" i="14"/>
  <c r="BG47" i="14"/>
  <c r="P47" i="14"/>
  <c r="Q47" i="14"/>
  <c r="BG55" i="14"/>
  <c r="P55" i="14"/>
  <c r="Q55" i="14"/>
  <c r="BW15" i="14"/>
  <c r="AF15" i="14"/>
  <c r="AG15" i="14"/>
  <c r="BW21" i="14"/>
  <c r="AF21" i="14"/>
  <c r="AG21" i="14"/>
  <c r="BW29" i="14"/>
  <c r="AF29" i="14"/>
  <c r="AG29" i="14"/>
  <c r="BW37" i="14"/>
  <c r="AF37" i="14"/>
  <c r="AG37" i="14"/>
  <c r="BW43" i="14"/>
  <c r="AF43" i="14"/>
  <c r="AG43" i="14"/>
  <c r="BW45" i="14"/>
  <c r="AF45" i="14"/>
  <c r="AG45" i="14"/>
  <c r="BW53" i="14"/>
  <c r="AF53" i="14"/>
  <c r="AG53" i="14"/>
  <c r="BW55" i="14"/>
  <c r="AF55" i="14"/>
  <c r="AG55" i="14"/>
  <c r="V53" i="15"/>
  <c r="AC53" i="15"/>
  <c r="K53" i="15"/>
  <c r="AB53" i="15"/>
  <c r="J53" i="15"/>
  <c r="W51" i="15"/>
  <c r="AD51" i="15"/>
  <c r="AC51" i="15"/>
  <c r="K51" i="15"/>
  <c r="V45" i="15"/>
  <c r="W45" i="15"/>
  <c r="Y37" i="15"/>
  <c r="G37" i="15"/>
  <c r="Z37" i="15"/>
  <c r="AD37" i="15"/>
  <c r="AA28" i="15"/>
  <c r="AA39" i="15"/>
  <c r="X38" i="15"/>
  <c r="F38" i="15"/>
  <c r="V43" i="15"/>
  <c r="W46" i="15"/>
  <c r="AD46" i="15"/>
  <c r="V50" i="15"/>
  <c r="AC19" i="15"/>
  <c r="K19" i="15"/>
  <c r="AC14" i="15"/>
  <c r="K14" i="15"/>
  <c r="AD55" i="15"/>
  <c r="Z55" i="15"/>
  <c r="AC55" i="15"/>
  <c r="K55" i="15"/>
  <c r="Y49" i="15"/>
  <c r="G49" i="15"/>
  <c r="AC47" i="15"/>
  <c r="K47" i="15"/>
  <c r="X47" i="15"/>
  <c r="F47" i="15"/>
  <c r="AB41" i="15"/>
  <c r="J41" i="15"/>
  <c r="Z39" i="15"/>
  <c r="Y33" i="15"/>
  <c r="G33" i="15"/>
  <c r="AD33" i="15"/>
  <c r="V31" i="15"/>
  <c r="Y31" i="15"/>
  <c r="G31" i="15"/>
  <c r="AC15" i="15"/>
  <c r="K15" i="15"/>
  <c r="AB56" i="15"/>
  <c r="J56" i="15"/>
  <c r="AB48" i="15"/>
  <c r="J48" i="15"/>
  <c r="AD43" i="15"/>
  <c r="Z43" i="15"/>
  <c r="AA35" i="15"/>
  <c r="V35" i="15"/>
  <c r="V27" i="15"/>
  <c r="AC27" i="15"/>
  <c r="K27" i="15"/>
  <c r="V54" i="15"/>
  <c r="AC54" i="15"/>
  <c r="K54" i="15"/>
  <c r="Z54" i="15"/>
  <c r="AD50" i="15"/>
  <c r="Z50" i="15"/>
  <c r="Z46" i="15"/>
  <c r="AB42" i="15"/>
  <c r="J42" i="15"/>
  <c r="Z38" i="15"/>
  <c r="AD34" i="15"/>
  <c r="V30" i="15"/>
  <c r="AC30" i="15"/>
  <c r="K30" i="15"/>
  <c r="AC10" i="15"/>
  <c r="K10" i="15"/>
  <c r="T40" i="15"/>
  <c r="B40" i="15"/>
  <c r="U42" i="15"/>
  <c r="C42" i="15"/>
  <c r="D42" i="15"/>
  <c r="U50" i="15"/>
  <c r="C50" i="15"/>
  <c r="U14" i="15"/>
  <c r="C14" i="15"/>
  <c r="U30" i="15"/>
  <c r="C30" i="15"/>
  <c r="W29" i="15"/>
  <c r="U27" i="15"/>
  <c r="C27" i="15"/>
  <c r="W23" i="15"/>
  <c r="W47" i="15"/>
  <c r="W11" i="15"/>
  <c r="W52" i="15"/>
  <c r="W41" i="15"/>
  <c r="U7" i="15"/>
  <c r="C7" i="15"/>
  <c r="D7" i="15"/>
  <c r="W25" i="15"/>
  <c r="E7" i="15"/>
  <c r="U19" i="15"/>
  <c r="C19" i="15"/>
  <c r="U13" i="15"/>
  <c r="U46" i="15"/>
  <c r="C46" i="15"/>
  <c r="U43" i="15"/>
  <c r="C43" i="15"/>
  <c r="U49" i="15"/>
  <c r="C49" i="15"/>
  <c r="U24" i="15"/>
  <c r="C24" i="15"/>
  <c r="U55" i="15"/>
  <c r="C55" i="15"/>
  <c r="U31" i="15"/>
  <c r="U44" i="15"/>
  <c r="C44" i="15"/>
  <c r="U10" i="15"/>
  <c r="C10" i="15"/>
  <c r="U16" i="15"/>
  <c r="C16" i="15"/>
  <c r="U28" i="15"/>
  <c r="C28" i="15"/>
  <c r="U17" i="15"/>
  <c r="C17" i="15"/>
  <c r="U34" i="15"/>
  <c r="C34" i="15"/>
  <c r="U12" i="15"/>
  <c r="C12" i="15"/>
  <c r="U5" i="15"/>
  <c r="C5" i="15"/>
  <c r="D5" i="15"/>
  <c r="E42" i="15"/>
  <c r="BS56" i="14"/>
  <c r="AB56" i="14"/>
  <c r="AC56" i="14"/>
  <c r="BC54" i="14"/>
  <c r="L54" i="14"/>
  <c r="M54" i="14"/>
  <c r="AS52" i="14"/>
  <c r="B52" i="14"/>
  <c r="BS51" i="14"/>
  <c r="AB51" i="14"/>
  <c r="AC51" i="14"/>
  <c r="BY45" i="14"/>
  <c r="AH45" i="14"/>
  <c r="BC30" i="14"/>
  <c r="L30" i="14"/>
  <c r="M30" i="14"/>
  <c r="BG18" i="14"/>
  <c r="P18" i="14"/>
  <c r="Q18" i="14"/>
  <c r="BS33" i="14"/>
  <c r="AB33" i="14"/>
  <c r="AC33" i="14"/>
  <c r="BN55" i="14"/>
  <c r="W55" i="14"/>
  <c r="BC37" i="14"/>
  <c r="L37" i="14"/>
  <c r="M37" i="14"/>
  <c r="AS20" i="14"/>
  <c r="B20" i="14"/>
  <c r="L19" i="15"/>
  <c r="L9" i="15"/>
  <c r="B8" i="9"/>
  <c r="BU12" i="9"/>
  <c r="B12" i="9"/>
  <c r="BU7" i="9"/>
  <c r="B7" i="9"/>
  <c r="BU15" i="9"/>
  <c r="B15" i="9"/>
  <c r="BU10" i="9"/>
  <c r="B10" i="9"/>
  <c r="BU49" i="9"/>
  <c r="B49" i="9"/>
  <c r="BU6" i="9"/>
  <c r="B6" i="9"/>
  <c r="BU43" i="9"/>
  <c r="B43" i="9"/>
  <c r="BU13" i="9"/>
  <c r="B13" i="9"/>
  <c r="BU20" i="9"/>
  <c r="B20" i="9"/>
  <c r="BU24" i="9"/>
  <c r="B24" i="9"/>
  <c r="BU28" i="9"/>
  <c r="B28" i="9"/>
  <c r="BU32" i="9"/>
  <c r="B32" i="9"/>
  <c r="BU36" i="9"/>
  <c r="B36" i="9"/>
  <c r="BU40" i="9"/>
  <c r="B40" i="9"/>
  <c r="BU48" i="9"/>
  <c r="B48" i="9"/>
  <c r="BU56" i="9"/>
  <c r="B56" i="9"/>
  <c r="BU17" i="9"/>
  <c r="B17" i="9"/>
  <c r="BU29" i="9"/>
  <c r="B29" i="9"/>
  <c r="BU42" i="9"/>
  <c r="B42" i="9"/>
  <c r="BU33" i="9"/>
  <c r="B33" i="9"/>
  <c r="BU50" i="9"/>
  <c r="B50" i="9"/>
  <c r="BU39" i="9"/>
  <c r="B39" i="9"/>
  <c r="BU27" i="9"/>
  <c r="B27" i="9"/>
  <c r="BU54" i="9"/>
  <c r="B54" i="9"/>
  <c r="BU31" i="9"/>
  <c r="B31" i="9"/>
  <c r="BZ6" i="9"/>
  <c r="G6" i="9"/>
  <c r="G7" i="9"/>
  <c r="BZ8" i="9"/>
  <c r="G8" i="9"/>
  <c r="BZ10" i="9"/>
  <c r="G10" i="9"/>
  <c r="BZ12" i="9"/>
  <c r="G12" i="9"/>
  <c r="BZ14" i="9"/>
  <c r="G14" i="9"/>
  <c r="BZ16" i="9"/>
  <c r="G16" i="9"/>
  <c r="BZ18" i="9"/>
  <c r="G18" i="9"/>
  <c r="BZ20" i="9"/>
  <c r="G20" i="9"/>
  <c r="BZ22" i="9"/>
  <c r="G22" i="9"/>
  <c r="BZ24" i="9"/>
  <c r="G24" i="9"/>
  <c r="BZ26" i="9"/>
  <c r="G26" i="9"/>
  <c r="BZ28" i="9"/>
  <c r="G28" i="9"/>
  <c r="BZ30" i="9"/>
  <c r="G30" i="9"/>
  <c r="BZ32" i="9"/>
  <c r="G32" i="9"/>
  <c r="BZ34" i="9"/>
  <c r="G34" i="9"/>
  <c r="BZ36" i="9"/>
  <c r="G36" i="9"/>
  <c r="BZ38" i="9"/>
  <c r="G38" i="9"/>
  <c r="BZ40" i="9"/>
  <c r="G40" i="9"/>
  <c r="BZ42" i="9"/>
  <c r="G42" i="9"/>
  <c r="BZ44" i="9"/>
  <c r="G44" i="9"/>
  <c r="BZ46" i="9"/>
  <c r="G46" i="9"/>
  <c r="BZ48" i="9"/>
  <c r="G48" i="9"/>
  <c r="BZ50" i="9"/>
  <c r="G50" i="9"/>
  <c r="BZ52" i="9"/>
  <c r="G52" i="9"/>
  <c r="BZ54" i="9"/>
  <c r="G54" i="9"/>
  <c r="BZ56" i="9"/>
  <c r="G56" i="9"/>
  <c r="CI6" i="9"/>
  <c r="P6" i="9"/>
  <c r="Q6" i="9"/>
  <c r="P10" i="9"/>
  <c r="Q10" i="9"/>
  <c r="CI14" i="9"/>
  <c r="P14" i="9"/>
  <c r="Q14" i="9"/>
  <c r="CI5" i="9"/>
  <c r="P5" i="9"/>
  <c r="Q5" i="9"/>
  <c r="CI9" i="9"/>
  <c r="P9" i="9"/>
  <c r="Q9" i="9"/>
  <c r="CI17" i="9"/>
  <c r="P17" i="9"/>
  <c r="Q17" i="9"/>
  <c r="CI18" i="9"/>
  <c r="P18" i="9"/>
  <c r="Q18" i="9"/>
  <c r="CI19" i="9"/>
  <c r="P19" i="9"/>
  <c r="Q19" i="9"/>
  <c r="CI21" i="9"/>
  <c r="P21" i="9"/>
  <c r="Q21" i="9"/>
  <c r="CI22" i="9"/>
  <c r="P22" i="9"/>
  <c r="Q22" i="9"/>
  <c r="CI23" i="9"/>
  <c r="P23" i="9"/>
  <c r="Q23" i="9"/>
  <c r="CI25" i="9"/>
  <c r="P25" i="9"/>
  <c r="Q25" i="9"/>
  <c r="CI26" i="9"/>
  <c r="P26" i="9"/>
  <c r="Q26" i="9"/>
  <c r="CI27" i="9"/>
  <c r="P27" i="9"/>
  <c r="Q27" i="9"/>
  <c r="CI29" i="9"/>
  <c r="P29" i="9"/>
  <c r="Q29" i="9"/>
  <c r="CI30" i="9"/>
  <c r="P30" i="9"/>
  <c r="Q30" i="9"/>
  <c r="CI31" i="9"/>
  <c r="P31" i="9"/>
  <c r="Q31" i="9"/>
  <c r="CI33" i="9"/>
  <c r="P33" i="9"/>
  <c r="Q33" i="9"/>
  <c r="CI34" i="9"/>
  <c r="P34" i="9"/>
  <c r="Q34" i="9"/>
  <c r="CI35" i="9"/>
  <c r="P35" i="9"/>
  <c r="Q35" i="9"/>
  <c r="CI37" i="9"/>
  <c r="P37" i="9"/>
  <c r="Q37" i="9"/>
  <c r="CI38" i="9"/>
  <c r="P38" i="9"/>
  <c r="Q38" i="9"/>
  <c r="CI39" i="9"/>
  <c r="P39" i="9"/>
  <c r="Q39" i="9"/>
  <c r="CI41" i="9"/>
  <c r="P41" i="9"/>
  <c r="Q41" i="9"/>
  <c r="CI8" i="9"/>
  <c r="P8" i="9"/>
  <c r="Q8" i="9"/>
  <c r="CI11" i="9"/>
  <c r="P11" i="9"/>
  <c r="Q11" i="9"/>
  <c r="CI43" i="9"/>
  <c r="P43" i="9"/>
  <c r="Q43" i="9"/>
  <c r="CI47" i="9"/>
  <c r="P47" i="9"/>
  <c r="Q47" i="9"/>
  <c r="CI51" i="9"/>
  <c r="P51" i="9"/>
  <c r="Q51" i="9"/>
  <c r="CI7" i="9"/>
  <c r="P7" i="9"/>
  <c r="Q7" i="9"/>
  <c r="CI12" i="9"/>
  <c r="P12" i="9"/>
  <c r="Q12" i="9"/>
  <c r="CI15" i="9"/>
  <c r="P15" i="9"/>
  <c r="Q15" i="9"/>
  <c r="CI49" i="9"/>
  <c r="P49" i="9"/>
  <c r="Q49" i="9"/>
  <c r="CI53" i="9"/>
  <c r="P53" i="9"/>
  <c r="Q53" i="9"/>
  <c r="CI42" i="9"/>
  <c r="P42" i="9"/>
  <c r="Q42" i="9"/>
  <c r="CI50" i="9"/>
  <c r="P50" i="9"/>
  <c r="Q50" i="9"/>
  <c r="CI54" i="9"/>
  <c r="P54" i="9"/>
  <c r="Q54" i="9"/>
  <c r="CI44" i="9"/>
  <c r="P44" i="9"/>
  <c r="Q44" i="9"/>
  <c r="CI56" i="9"/>
  <c r="P56" i="9"/>
  <c r="Q56" i="9"/>
  <c r="CI48" i="9"/>
  <c r="P48" i="9"/>
  <c r="Q48" i="9"/>
  <c r="CN6" i="9"/>
  <c r="U6" i="9"/>
  <c r="V6" i="9"/>
  <c r="U10" i="9"/>
  <c r="V10" i="9"/>
  <c r="CN14" i="9"/>
  <c r="U14" i="9"/>
  <c r="V14" i="9"/>
  <c r="CN9" i="9"/>
  <c r="U9" i="9"/>
  <c r="V9" i="9"/>
  <c r="CN13" i="9"/>
  <c r="U13" i="9"/>
  <c r="V13" i="9"/>
  <c r="CN12" i="9"/>
  <c r="U12" i="9"/>
  <c r="V12" i="9"/>
  <c r="CN19" i="9"/>
  <c r="U19" i="9"/>
  <c r="V19" i="9"/>
  <c r="CN21" i="9"/>
  <c r="U21" i="9"/>
  <c r="V21" i="9"/>
  <c r="CN25" i="9"/>
  <c r="U25" i="9"/>
  <c r="V25" i="9"/>
  <c r="CN27" i="9"/>
  <c r="U27" i="9"/>
  <c r="V27" i="9"/>
  <c r="CN29" i="9"/>
  <c r="U29" i="9"/>
  <c r="V29" i="9"/>
  <c r="CN33" i="9"/>
  <c r="U33" i="9"/>
  <c r="V33" i="9"/>
  <c r="CN35" i="9"/>
  <c r="U35" i="9"/>
  <c r="V35" i="9"/>
  <c r="CN37" i="9"/>
  <c r="U37" i="9"/>
  <c r="V37" i="9"/>
  <c r="CN41" i="9"/>
  <c r="U41" i="9"/>
  <c r="V41" i="9"/>
  <c r="CN43" i="9"/>
  <c r="U43" i="9"/>
  <c r="V43" i="9"/>
  <c r="CN47" i="9"/>
  <c r="U47" i="9"/>
  <c r="V47" i="9"/>
  <c r="CN55" i="9"/>
  <c r="U55" i="9"/>
  <c r="V55" i="9"/>
  <c r="CN5" i="9"/>
  <c r="U5" i="9"/>
  <c r="V5" i="9"/>
  <c r="CN8" i="9"/>
  <c r="U8" i="9"/>
  <c r="V8" i="9"/>
  <c r="CN18" i="9"/>
  <c r="U18" i="9"/>
  <c r="V18" i="9"/>
  <c r="CN20" i="9"/>
  <c r="U20" i="9"/>
  <c r="V20" i="9"/>
  <c r="CN22" i="9"/>
  <c r="U22" i="9"/>
  <c r="V22" i="9"/>
  <c r="CN26" i="9"/>
  <c r="U26" i="9"/>
  <c r="V26" i="9"/>
  <c r="CN28" i="9"/>
  <c r="U28" i="9"/>
  <c r="V28" i="9"/>
  <c r="CN30" i="9"/>
  <c r="U30" i="9"/>
  <c r="V30" i="9"/>
  <c r="CN34" i="9"/>
  <c r="U34" i="9"/>
  <c r="V34" i="9"/>
  <c r="CN36" i="9"/>
  <c r="U36" i="9"/>
  <c r="V36" i="9"/>
  <c r="CN38" i="9"/>
  <c r="U38" i="9"/>
  <c r="V38" i="9"/>
  <c r="CN45" i="9"/>
  <c r="U45" i="9"/>
  <c r="V45" i="9"/>
  <c r="CN49" i="9"/>
  <c r="U49" i="9"/>
  <c r="V49" i="9"/>
  <c r="CN7" i="9"/>
  <c r="U7" i="9"/>
  <c r="V7" i="9"/>
  <c r="CN42" i="9"/>
  <c r="U42" i="9"/>
  <c r="V42" i="9"/>
  <c r="CN46" i="9"/>
  <c r="U46" i="9"/>
  <c r="V46" i="9"/>
  <c r="CN50" i="9"/>
  <c r="U50" i="9"/>
  <c r="V50" i="9"/>
  <c r="CN53" i="9"/>
  <c r="U53" i="9"/>
  <c r="V53" i="9"/>
  <c r="CN11" i="9"/>
  <c r="U11" i="9"/>
  <c r="V11" i="9"/>
  <c r="CN52" i="9"/>
  <c r="U52" i="9"/>
  <c r="V52" i="9"/>
  <c r="CN44" i="9"/>
  <c r="U44" i="9"/>
  <c r="V44" i="9"/>
  <c r="CN48" i="9"/>
  <c r="U48" i="9"/>
  <c r="V48" i="9"/>
  <c r="CT6" i="9"/>
  <c r="AA6" i="9"/>
  <c r="CT7" i="9"/>
  <c r="AA7" i="9"/>
  <c r="CT8" i="9"/>
  <c r="AA8" i="9"/>
  <c r="AA9" i="9"/>
  <c r="CT10" i="9"/>
  <c r="AA10" i="9"/>
  <c r="CT12" i="9"/>
  <c r="AA12" i="9"/>
  <c r="CT14" i="9"/>
  <c r="AA14" i="9"/>
  <c r="CT16" i="9"/>
  <c r="AA16" i="9"/>
  <c r="CT18" i="9"/>
  <c r="AA18" i="9"/>
  <c r="CT20" i="9"/>
  <c r="AA20" i="9"/>
  <c r="CT22" i="9"/>
  <c r="AA22" i="9"/>
  <c r="CT24" i="9"/>
  <c r="AA24" i="9"/>
  <c r="CT26" i="9"/>
  <c r="AA26" i="9"/>
  <c r="CT28" i="9"/>
  <c r="AA28" i="9"/>
  <c r="CT30" i="9"/>
  <c r="AA30" i="9"/>
  <c r="CT32" i="9"/>
  <c r="AA32" i="9"/>
  <c r="CT34" i="9"/>
  <c r="AA34" i="9"/>
  <c r="CT36" i="9"/>
  <c r="AA36" i="9"/>
  <c r="CT38" i="9"/>
  <c r="AA38" i="9"/>
  <c r="CT40" i="9"/>
  <c r="AA40" i="9"/>
  <c r="CT42" i="9"/>
  <c r="AA42" i="9"/>
  <c r="CT44" i="9"/>
  <c r="AA44" i="9"/>
  <c r="CT46" i="9"/>
  <c r="AA46" i="9"/>
  <c r="CT48" i="9"/>
  <c r="AA48" i="9"/>
  <c r="CT50" i="9"/>
  <c r="AA50" i="9"/>
  <c r="CT52" i="9"/>
  <c r="AA52" i="9"/>
  <c r="CT54" i="9"/>
  <c r="AA54" i="9"/>
  <c r="CT56" i="9"/>
  <c r="AA56" i="9"/>
  <c r="CY6" i="9"/>
  <c r="AF6" i="9"/>
  <c r="CY10" i="9"/>
  <c r="AF10" i="9"/>
  <c r="CY14" i="9"/>
  <c r="AF14" i="9"/>
  <c r="CY5" i="9"/>
  <c r="AF9" i="9"/>
  <c r="CY13" i="9"/>
  <c r="AF13" i="9"/>
  <c r="CY18" i="9"/>
  <c r="AF18" i="9"/>
  <c r="CY20" i="9"/>
  <c r="AF20" i="9"/>
  <c r="CY22" i="9"/>
  <c r="AF22" i="9"/>
  <c r="CY24" i="9"/>
  <c r="AF24" i="9"/>
  <c r="CY26" i="9"/>
  <c r="AF26" i="9"/>
  <c r="CY28" i="9"/>
  <c r="AF28" i="9"/>
  <c r="CY30" i="9"/>
  <c r="AF30" i="9"/>
  <c r="CY32" i="9"/>
  <c r="AF32" i="9"/>
  <c r="CY34" i="9"/>
  <c r="AF34" i="9"/>
  <c r="CY36" i="9"/>
  <c r="AF36" i="9"/>
  <c r="CY38" i="9"/>
  <c r="AF38" i="9"/>
  <c r="CY40" i="9"/>
  <c r="AF40" i="9"/>
  <c r="CY11" i="9"/>
  <c r="AF11" i="9"/>
  <c r="CY47" i="9"/>
  <c r="AF47" i="9"/>
  <c r="CY55" i="9"/>
  <c r="AF55" i="9"/>
  <c r="CY15" i="9"/>
  <c r="AF15" i="9"/>
  <c r="CY49" i="9"/>
  <c r="AF49" i="9"/>
  <c r="CY42" i="9"/>
  <c r="AF42" i="9"/>
  <c r="CY50" i="9"/>
  <c r="AF50" i="9"/>
  <c r="CY53" i="9"/>
  <c r="AF53" i="9"/>
  <c r="CY52" i="9"/>
  <c r="AF52" i="9"/>
  <c r="CY44" i="9"/>
  <c r="AF44" i="9"/>
  <c r="CY8" i="9"/>
  <c r="AF8" i="9"/>
  <c r="AK6" i="9"/>
  <c r="DD10" i="9"/>
  <c r="AK10" i="9"/>
  <c r="AL10" i="9"/>
  <c r="DD14" i="9"/>
  <c r="AK14" i="9"/>
  <c r="AL14" i="9"/>
  <c r="DD13" i="9"/>
  <c r="AK13" i="9"/>
  <c r="AL13" i="9"/>
  <c r="DD17" i="9"/>
  <c r="AK17" i="9"/>
  <c r="AL17" i="9"/>
  <c r="DD53" i="9"/>
  <c r="AK53" i="9"/>
  <c r="AL53" i="9"/>
  <c r="DD12" i="9"/>
  <c r="AK12" i="9"/>
  <c r="AL12" i="9"/>
  <c r="DD19" i="9"/>
  <c r="AK19" i="9"/>
  <c r="AL19" i="9"/>
  <c r="DD21" i="9"/>
  <c r="AK21" i="9"/>
  <c r="AL21" i="9"/>
  <c r="DD25" i="9"/>
  <c r="AK25" i="9"/>
  <c r="AL25" i="9"/>
  <c r="DD27" i="9"/>
  <c r="AK27" i="9"/>
  <c r="AL27" i="9"/>
  <c r="DD29" i="9"/>
  <c r="AK29" i="9"/>
  <c r="AL29" i="9"/>
  <c r="DD33" i="9"/>
  <c r="AK33" i="9"/>
  <c r="AL33" i="9"/>
  <c r="DD35" i="9"/>
  <c r="AK35" i="9"/>
  <c r="AL35" i="9"/>
  <c r="DD37" i="9"/>
  <c r="AK37" i="9"/>
  <c r="AL37" i="9"/>
  <c r="DD41" i="9"/>
  <c r="AK41" i="9"/>
  <c r="AL41" i="9"/>
  <c r="DD43" i="9"/>
  <c r="AK43" i="9"/>
  <c r="AL43" i="9"/>
  <c r="DD47" i="9"/>
  <c r="AK47" i="9"/>
  <c r="AL47" i="9"/>
  <c r="DD55" i="9"/>
  <c r="AK55" i="9"/>
  <c r="AL55" i="9"/>
  <c r="DD8" i="9"/>
  <c r="AK8" i="9"/>
  <c r="AL8" i="9"/>
  <c r="DD16" i="9"/>
  <c r="AK16" i="9"/>
  <c r="AL16" i="9"/>
  <c r="DD20" i="9"/>
  <c r="AK20" i="9"/>
  <c r="AL20" i="9"/>
  <c r="DD22" i="9"/>
  <c r="AK22" i="9"/>
  <c r="AL22" i="9"/>
  <c r="DD24" i="9"/>
  <c r="AK24" i="9"/>
  <c r="AL24" i="9"/>
  <c r="DD28" i="9"/>
  <c r="AK28" i="9"/>
  <c r="AL28" i="9"/>
  <c r="DD30" i="9"/>
  <c r="AK30" i="9"/>
  <c r="AL30" i="9"/>
  <c r="DD32" i="9"/>
  <c r="AK32" i="9"/>
  <c r="AL32" i="9"/>
  <c r="DD36" i="9"/>
  <c r="AK36" i="9"/>
  <c r="AL36" i="9"/>
  <c r="DD38" i="9"/>
  <c r="AK38" i="9"/>
  <c r="AL38" i="9"/>
  <c r="DD40" i="9"/>
  <c r="AK40" i="9"/>
  <c r="AL40" i="9"/>
  <c r="DD49" i="9"/>
  <c r="AK49" i="9"/>
  <c r="AL49" i="9"/>
  <c r="DD7" i="9"/>
  <c r="AK7" i="9"/>
  <c r="AL7" i="9"/>
  <c r="DD15" i="9"/>
  <c r="AK15" i="9"/>
  <c r="AL15" i="9"/>
  <c r="DD46" i="9"/>
  <c r="AK46" i="9"/>
  <c r="AL46" i="9"/>
  <c r="DD50" i="9"/>
  <c r="AK50" i="9"/>
  <c r="AL50" i="9"/>
  <c r="DD54" i="9"/>
  <c r="AK54" i="9"/>
  <c r="AL54" i="9"/>
  <c r="DD52" i="9"/>
  <c r="AK52" i="9"/>
  <c r="AL52" i="9"/>
  <c r="DD11" i="9"/>
  <c r="AK11" i="9"/>
  <c r="AL11" i="9"/>
  <c r="DD56" i="9"/>
  <c r="AK56" i="9"/>
  <c r="AL56" i="9"/>
  <c r="DN6" i="9"/>
  <c r="AU6" i="9"/>
  <c r="DN7" i="9"/>
  <c r="AU7" i="9"/>
  <c r="DN8" i="9"/>
  <c r="AU8" i="9"/>
  <c r="DN9" i="9"/>
  <c r="AU9" i="9"/>
  <c r="DN10" i="9"/>
  <c r="AU10" i="9"/>
  <c r="DN11" i="9"/>
  <c r="AU11" i="9"/>
  <c r="DN12" i="9"/>
  <c r="AU12" i="9"/>
  <c r="DN13" i="9"/>
  <c r="AU13" i="9"/>
  <c r="DN14" i="9"/>
  <c r="AU14" i="9"/>
  <c r="DN15" i="9"/>
  <c r="AU15" i="9"/>
  <c r="DN16" i="9"/>
  <c r="AU16" i="9"/>
  <c r="DN17" i="9"/>
  <c r="AU17" i="9"/>
  <c r="DN18" i="9"/>
  <c r="AU18" i="9"/>
  <c r="DN19" i="9"/>
  <c r="AU19" i="9"/>
  <c r="DN20" i="9"/>
  <c r="AU20" i="9"/>
  <c r="DN21" i="9"/>
  <c r="AU21" i="9"/>
  <c r="DN22" i="9"/>
  <c r="AU22" i="9"/>
  <c r="DN23" i="9"/>
  <c r="AU23" i="9"/>
  <c r="DN24" i="9"/>
  <c r="AU24" i="9"/>
  <c r="DN25" i="9"/>
  <c r="AU25" i="9"/>
  <c r="DN26" i="9"/>
  <c r="AU26" i="9"/>
  <c r="DN27" i="9"/>
  <c r="AU27" i="9"/>
  <c r="DN28" i="9"/>
  <c r="AU28" i="9"/>
  <c r="DN29" i="9"/>
  <c r="AU29" i="9"/>
  <c r="DN30" i="9"/>
  <c r="AU30" i="9"/>
  <c r="DN31" i="9"/>
  <c r="AU31" i="9"/>
  <c r="DN32" i="9"/>
  <c r="AU32" i="9"/>
  <c r="DN33" i="9"/>
  <c r="AU33" i="9"/>
  <c r="DN34" i="9"/>
  <c r="AU34" i="9"/>
  <c r="DN35" i="9"/>
  <c r="AU35" i="9"/>
  <c r="DN36" i="9"/>
  <c r="AU36" i="9"/>
  <c r="DN37" i="9"/>
  <c r="AU37" i="9"/>
  <c r="DN38" i="9"/>
  <c r="AU38" i="9"/>
  <c r="DN39" i="9"/>
  <c r="AU39" i="9"/>
  <c r="DN40" i="9"/>
  <c r="AU40" i="9"/>
  <c r="DN41" i="9"/>
  <c r="AU41" i="9"/>
  <c r="DN42" i="9"/>
  <c r="AU42" i="9"/>
  <c r="DN43" i="9"/>
  <c r="AU43" i="9"/>
  <c r="DN44" i="9"/>
  <c r="AU44" i="9"/>
  <c r="DN45" i="9"/>
  <c r="AU45" i="9"/>
  <c r="DN46" i="9"/>
  <c r="AU46" i="9"/>
  <c r="DN47" i="9"/>
  <c r="AU47" i="9"/>
  <c r="DN48" i="9"/>
  <c r="AU48" i="9"/>
  <c r="DN49" i="9"/>
  <c r="AU49" i="9"/>
  <c r="DN50" i="9"/>
  <c r="AU50" i="9"/>
  <c r="DN51" i="9"/>
  <c r="AU51" i="9"/>
  <c r="DN52" i="9"/>
  <c r="AU52" i="9"/>
  <c r="DN53" i="9"/>
  <c r="AU53" i="9"/>
  <c r="DN54" i="9"/>
  <c r="AU54" i="9"/>
  <c r="DN55" i="9"/>
  <c r="AU55" i="9"/>
  <c r="DN56" i="9"/>
  <c r="AU56" i="9"/>
  <c r="DN5" i="9"/>
  <c r="DS9" i="9"/>
  <c r="AZ9" i="9"/>
  <c r="AZ13" i="9"/>
  <c r="DS5" i="9"/>
  <c r="DS8" i="9"/>
  <c r="AZ8" i="9"/>
  <c r="DS12" i="9"/>
  <c r="AZ12" i="9"/>
  <c r="DS16" i="9"/>
  <c r="AZ16" i="9"/>
  <c r="DS17" i="9"/>
  <c r="AZ17" i="9"/>
  <c r="DS18" i="9"/>
  <c r="AZ18" i="9"/>
  <c r="DS19" i="9"/>
  <c r="AZ19" i="9"/>
  <c r="DS20" i="9"/>
  <c r="AZ20" i="9"/>
  <c r="DS21" i="9"/>
  <c r="AZ21" i="9"/>
  <c r="DS22" i="9"/>
  <c r="AZ22" i="9"/>
  <c r="DS23" i="9"/>
  <c r="AZ23" i="9"/>
  <c r="DS24" i="9"/>
  <c r="AZ24" i="9"/>
  <c r="DS25" i="9"/>
  <c r="AZ25" i="9"/>
  <c r="DS26" i="9"/>
  <c r="AZ26" i="9"/>
  <c r="DS27" i="9"/>
  <c r="AZ27" i="9"/>
  <c r="DS28" i="9"/>
  <c r="AZ28" i="9"/>
  <c r="DS29" i="9"/>
  <c r="AZ29" i="9"/>
  <c r="DS30" i="9"/>
  <c r="AZ30" i="9"/>
  <c r="DS31" i="9"/>
  <c r="AZ31" i="9"/>
  <c r="DS32" i="9"/>
  <c r="AZ32" i="9"/>
  <c r="DS33" i="9"/>
  <c r="AZ33" i="9"/>
  <c r="DS34" i="9"/>
  <c r="AZ34" i="9"/>
  <c r="DS35" i="9"/>
  <c r="AZ35" i="9"/>
  <c r="DS36" i="9"/>
  <c r="AZ36" i="9"/>
  <c r="DS37" i="9"/>
  <c r="AZ37" i="9"/>
  <c r="DS38" i="9"/>
  <c r="AZ38" i="9"/>
  <c r="DS39" i="9"/>
  <c r="AZ39" i="9"/>
  <c r="DS40" i="9"/>
  <c r="AZ40" i="9"/>
  <c r="DS52" i="9"/>
  <c r="AZ52" i="9"/>
  <c r="DS7" i="9"/>
  <c r="AZ7" i="9"/>
  <c r="DS15" i="9"/>
  <c r="AZ15" i="9"/>
  <c r="DS42" i="9"/>
  <c r="AZ42" i="9"/>
  <c r="DS46" i="9"/>
  <c r="AZ46" i="9"/>
  <c r="DS50" i="9"/>
  <c r="AZ50" i="9"/>
  <c r="DS54" i="9"/>
  <c r="AZ54" i="9"/>
  <c r="DS11" i="9"/>
  <c r="AZ11" i="9"/>
  <c r="DS44" i="9"/>
  <c r="AZ44" i="9"/>
  <c r="DS48" i="9"/>
  <c r="AZ48" i="9"/>
  <c r="DS56" i="9"/>
  <c r="AZ56" i="9"/>
  <c r="DS10" i="9"/>
  <c r="AZ10" i="9"/>
  <c r="DS41" i="9"/>
  <c r="AZ41" i="9"/>
  <c r="DS45" i="9"/>
  <c r="AZ45" i="9"/>
  <c r="DS49" i="9"/>
  <c r="AZ49" i="9"/>
  <c r="DS53" i="9"/>
  <c r="AZ53" i="9"/>
  <c r="DS43" i="9"/>
  <c r="AZ43" i="9"/>
  <c r="DS6" i="9"/>
  <c r="AZ6" i="9"/>
  <c r="DS51" i="9"/>
  <c r="AZ51" i="9"/>
  <c r="DS14" i="9"/>
  <c r="AZ14" i="9"/>
  <c r="DS55" i="9"/>
  <c r="AZ55" i="9"/>
  <c r="DS47" i="9"/>
  <c r="AZ47" i="9"/>
  <c r="ED6" i="9"/>
  <c r="BK6" i="9"/>
  <c r="ED7" i="9"/>
  <c r="BK7" i="9"/>
  <c r="ED8" i="9"/>
  <c r="BK8" i="9"/>
  <c r="ED9" i="9"/>
  <c r="BK9" i="9"/>
  <c r="ED10" i="9"/>
  <c r="BK10" i="9"/>
  <c r="ED11" i="9"/>
  <c r="BK11" i="9"/>
  <c r="ED12" i="9"/>
  <c r="BK12" i="9"/>
  <c r="ED13" i="9"/>
  <c r="BK13" i="9"/>
  <c r="ED14" i="9"/>
  <c r="BK14" i="9"/>
  <c r="ED15" i="9"/>
  <c r="BK15" i="9"/>
  <c r="ED16" i="9"/>
  <c r="BK16" i="9"/>
  <c r="ED17" i="9"/>
  <c r="BK17" i="9"/>
  <c r="ED18" i="9"/>
  <c r="BK18" i="9"/>
  <c r="ED19" i="9"/>
  <c r="BK19" i="9"/>
  <c r="ED20" i="9"/>
  <c r="BK20" i="9"/>
  <c r="ED21" i="9"/>
  <c r="BK21" i="9"/>
  <c r="ED22" i="9"/>
  <c r="BK22" i="9"/>
  <c r="ED23" i="9"/>
  <c r="BK23" i="9"/>
  <c r="ED24" i="9"/>
  <c r="BK24" i="9"/>
  <c r="ED25" i="9"/>
  <c r="BK25" i="9"/>
  <c r="ED26" i="9"/>
  <c r="BK26" i="9"/>
  <c r="ED27" i="9"/>
  <c r="BK27" i="9"/>
  <c r="ED28" i="9"/>
  <c r="BK28" i="9"/>
  <c r="ED29" i="9"/>
  <c r="BK29" i="9"/>
  <c r="ED30" i="9"/>
  <c r="BK30" i="9"/>
  <c r="ED31" i="9"/>
  <c r="BK31" i="9"/>
  <c r="ED32" i="9"/>
  <c r="BK32" i="9"/>
  <c r="ED33" i="9"/>
  <c r="BK33" i="9"/>
  <c r="ED34" i="9"/>
  <c r="BK34" i="9"/>
  <c r="ED35" i="9"/>
  <c r="BK35" i="9"/>
  <c r="ED36" i="9"/>
  <c r="BK36" i="9"/>
  <c r="ED37" i="9"/>
  <c r="BK37" i="9"/>
  <c r="ED38" i="9"/>
  <c r="BK38" i="9"/>
  <c r="ED39" i="9"/>
  <c r="BK39" i="9"/>
  <c r="ED40" i="9"/>
  <c r="BK40" i="9"/>
  <c r="ED41" i="9"/>
  <c r="BK41" i="9"/>
  <c r="ED42" i="9"/>
  <c r="BK42" i="9"/>
  <c r="ED43" i="9"/>
  <c r="BK43" i="9"/>
  <c r="ED44" i="9"/>
  <c r="BK44" i="9"/>
  <c r="ED45" i="9"/>
  <c r="BK45" i="9"/>
  <c r="ED46" i="9"/>
  <c r="BK46" i="9"/>
  <c r="ED47" i="9"/>
  <c r="BK47" i="9"/>
  <c r="ED48" i="9"/>
  <c r="BK48" i="9"/>
  <c r="ED49" i="9"/>
  <c r="BK49" i="9"/>
  <c r="ED50" i="9"/>
  <c r="BK50" i="9"/>
  <c r="ED51" i="9"/>
  <c r="BK51" i="9"/>
  <c r="ED52" i="9"/>
  <c r="BK52" i="9"/>
  <c r="ED53" i="9"/>
  <c r="BK53" i="9"/>
  <c r="ED54" i="9"/>
  <c r="BK54" i="9"/>
  <c r="ED55" i="9"/>
  <c r="BK55" i="9"/>
  <c r="ED56" i="9"/>
  <c r="BK56" i="9"/>
  <c r="ED5" i="9"/>
  <c r="AV12" i="11"/>
  <c r="F12" i="11"/>
  <c r="AV16" i="11"/>
  <c r="F16" i="11"/>
  <c r="AV9" i="11"/>
  <c r="F9" i="11"/>
  <c r="AV18" i="11"/>
  <c r="F18" i="11"/>
  <c r="AV22" i="11"/>
  <c r="F22" i="11"/>
  <c r="AV26" i="11"/>
  <c r="F26" i="11"/>
  <c r="AV34" i="11"/>
  <c r="F34" i="11"/>
  <c r="AV38" i="11"/>
  <c r="F38" i="11"/>
  <c r="AV42" i="11"/>
  <c r="F42" i="11"/>
  <c r="AV50" i="11"/>
  <c r="F50" i="11"/>
  <c r="AV54" i="11"/>
  <c r="F54" i="11"/>
  <c r="AV5" i="11"/>
  <c r="F5" i="11"/>
  <c r="AV31" i="11"/>
  <c r="F31" i="11"/>
  <c r="AV39" i="11"/>
  <c r="F39" i="11"/>
  <c r="AV6" i="11"/>
  <c r="F6" i="11"/>
  <c r="AV27" i="11"/>
  <c r="F27" i="11"/>
  <c r="AV35" i="11"/>
  <c r="F35" i="11"/>
  <c r="AV43" i="11"/>
  <c r="F43" i="11"/>
  <c r="AV33" i="11"/>
  <c r="F33" i="11"/>
  <c r="AV41" i="11"/>
  <c r="F41" i="11"/>
  <c r="AV44" i="11"/>
  <c r="F44" i="11"/>
  <c r="AV10" i="11"/>
  <c r="F10" i="11"/>
  <c r="AV11" i="11"/>
  <c r="F11" i="11"/>
  <c r="AV17" i="11"/>
  <c r="F17" i="11"/>
  <c r="AV25" i="11"/>
  <c r="F25" i="11"/>
  <c r="AV28" i="11"/>
  <c r="F28" i="11"/>
  <c r="AV36" i="11"/>
  <c r="F36" i="11"/>
  <c r="AV29" i="11"/>
  <c r="F29" i="11"/>
  <c r="AV32" i="11"/>
  <c r="F32" i="11"/>
  <c r="AV21" i="11"/>
  <c r="F21" i="11"/>
  <c r="AV45" i="11"/>
  <c r="F45" i="11"/>
  <c r="AV47" i="11"/>
  <c r="F47" i="11"/>
  <c r="AV48" i="11"/>
  <c r="F48" i="11"/>
  <c r="AV15" i="11"/>
  <c r="F15" i="11"/>
  <c r="AV14" i="11"/>
  <c r="F14" i="11"/>
  <c r="AV24" i="11"/>
  <c r="F24" i="11"/>
  <c r="AV53" i="11"/>
  <c r="F53" i="11"/>
  <c r="AV55" i="11"/>
  <c r="F55" i="11"/>
  <c r="AV56" i="11"/>
  <c r="F56" i="11"/>
  <c r="BA13" i="11"/>
  <c r="K13" i="11"/>
  <c r="BA6" i="11"/>
  <c r="K6" i="11"/>
  <c r="BA10" i="11"/>
  <c r="K10" i="11"/>
  <c r="BA19" i="11"/>
  <c r="K19" i="11"/>
  <c r="BA23" i="11"/>
  <c r="K23" i="11"/>
  <c r="BA27" i="11"/>
  <c r="K27" i="11"/>
  <c r="BA35" i="11"/>
  <c r="K35" i="11"/>
  <c r="BA39" i="11"/>
  <c r="K39" i="11"/>
  <c r="BA43" i="11"/>
  <c r="K43" i="11"/>
  <c r="BA51" i="11"/>
  <c r="K51" i="11"/>
  <c r="BA55" i="11"/>
  <c r="K55" i="11"/>
  <c r="BA7" i="11"/>
  <c r="K7" i="11"/>
  <c r="BA15" i="11"/>
  <c r="K15" i="11"/>
  <c r="BA16" i="11"/>
  <c r="K16" i="11"/>
  <c r="BA17" i="11"/>
  <c r="K17" i="11"/>
  <c r="BA25" i="11"/>
  <c r="K25" i="11"/>
  <c r="BA26" i="11"/>
  <c r="K26" i="11"/>
  <c r="BA33" i="11"/>
  <c r="K33" i="11"/>
  <c r="BA41" i="11"/>
  <c r="K41" i="11"/>
  <c r="BA42" i="11"/>
  <c r="K42" i="11"/>
  <c r="BA11" i="11"/>
  <c r="K11" i="11"/>
  <c r="BA21" i="11"/>
  <c r="K21" i="11"/>
  <c r="BA22" i="11"/>
  <c r="K22" i="11"/>
  <c r="BA29" i="11"/>
  <c r="K29" i="11"/>
  <c r="BA37" i="11"/>
  <c r="K37" i="11"/>
  <c r="BA38" i="11"/>
  <c r="K38" i="11"/>
  <c r="BA45" i="11"/>
  <c r="K45" i="11"/>
  <c r="BA53" i="11"/>
  <c r="K53" i="11"/>
  <c r="BA54" i="11"/>
  <c r="K54" i="11"/>
  <c r="BA44" i="11"/>
  <c r="K44" i="11"/>
  <c r="BA20" i="11"/>
  <c r="K20" i="11"/>
  <c r="BA28" i="11"/>
  <c r="K28" i="11"/>
  <c r="BA36" i="11"/>
  <c r="K36" i="11"/>
  <c r="BA40" i="11"/>
  <c r="K40" i="11"/>
  <c r="BA56" i="11"/>
  <c r="K56" i="11"/>
  <c r="BA48" i="11"/>
  <c r="K48" i="11"/>
  <c r="BA32" i="11"/>
  <c r="K32" i="11"/>
  <c r="BA50" i="11"/>
  <c r="K50" i="11"/>
  <c r="BA5" i="11"/>
  <c r="K5" i="11"/>
  <c r="P6" i="11"/>
  <c r="BF10" i="11"/>
  <c r="P10" i="11"/>
  <c r="Q10" i="11"/>
  <c r="BF14" i="11"/>
  <c r="P14" i="11"/>
  <c r="Q14" i="11"/>
  <c r="BF11" i="11"/>
  <c r="P11" i="11"/>
  <c r="Q11" i="11"/>
  <c r="BF15" i="11"/>
  <c r="P15" i="11"/>
  <c r="Q15" i="11"/>
  <c r="BF20" i="11"/>
  <c r="P20" i="11"/>
  <c r="Q20" i="11"/>
  <c r="BF28" i="11"/>
  <c r="P28" i="11"/>
  <c r="Q28" i="11"/>
  <c r="BF32" i="11"/>
  <c r="P32" i="11"/>
  <c r="Q32" i="11"/>
  <c r="BF36" i="11"/>
  <c r="P36" i="11"/>
  <c r="Q36" i="11"/>
  <c r="BF44" i="11"/>
  <c r="P44" i="11"/>
  <c r="Q44" i="11"/>
  <c r="BF48" i="11"/>
  <c r="P48" i="11"/>
  <c r="Q48" i="11"/>
  <c r="BF52" i="11"/>
  <c r="P52" i="11"/>
  <c r="Q52" i="11"/>
  <c r="BF18" i="11"/>
  <c r="P18" i="11"/>
  <c r="Q18" i="11"/>
  <c r="BF26" i="11"/>
  <c r="P26" i="11"/>
  <c r="Q26" i="11"/>
  <c r="BF34" i="11"/>
  <c r="P34" i="11"/>
  <c r="Q34" i="11"/>
  <c r="BF22" i="11"/>
  <c r="P22" i="11"/>
  <c r="Q22" i="11"/>
  <c r="BF30" i="11"/>
  <c r="P30" i="11"/>
  <c r="Q30" i="11"/>
  <c r="BF38" i="11"/>
  <c r="P38" i="11"/>
  <c r="Q38" i="11"/>
  <c r="BF54" i="11"/>
  <c r="P54" i="11"/>
  <c r="Q54" i="11"/>
  <c r="BF31" i="11"/>
  <c r="P31" i="11"/>
  <c r="Q31" i="11"/>
  <c r="BF39" i="11"/>
  <c r="P39" i="11"/>
  <c r="Q39" i="11"/>
  <c r="BF53" i="11"/>
  <c r="P53" i="11"/>
  <c r="Q53" i="11"/>
  <c r="BF55" i="11"/>
  <c r="P55" i="11"/>
  <c r="Q55" i="11"/>
  <c r="BF8" i="11"/>
  <c r="P8" i="11"/>
  <c r="Q8" i="11"/>
  <c r="BF16" i="11"/>
  <c r="P16" i="11"/>
  <c r="Q16" i="11"/>
  <c r="BF21" i="11"/>
  <c r="P21" i="11"/>
  <c r="Q21" i="11"/>
  <c r="BF23" i="11"/>
  <c r="P23" i="11"/>
  <c r="Q23" i="11"/>
  <c r="BF37" i="11"/>
  <c r="P37" i="11"/>
  <c r="Q37" i="11"/>
  <c r="BF47" i="11"/>
  <c r="P47" i="11"/>
  <c r="Q47" i="11"/>
  <c r="BF17" i="11"/>
  <c r="P17" i="11"/>
  <c r="Q17" i="11"/>
  <c r="BF33" i="11"/>
  <c r="P33" i="11"/>
  <c r="Q33" i="11"/>
  <c r="BF35" i="11"/>
  <c r="P35" i="11"/>
  <c r="Q35" i="11"/>
  <c r="BF12" i="11"/>
  <c r="P12" i="11"/>
  <c r="Q12" i="11"/>
  <c r="BF27" i="11"/>
  <c r="P27" i="11"/>
  <c r="Q27" i="11"/>
  <c r="BF41" i="11"/>
  <c r="P41" i="11"/>
  <c r="Q41" i="11"/>
  <c r="BF43" i="11"/>
  <c r="P43" i="11"/>
  <c r="Q43" i="11"/>
  <c r="BF5" i="11"/>
  <c r="P5" i="11"/>
  <c r="BF49" i="11"/>
  <c r="P49" i="11"/>
  <c r="Q49" i="11"/>
  <c r="BF13" i="11"/>
  <c r="P13" i="11"/>
  <c r="Q13" i="11"/>
  <c r="BP8" i="11"/>
  <c r="Z8" i="11"/>
  <c r="BP12" i="11"/>
  <c r="Z12" i="11"/>
  <c r="BP9" i="11"/>
  <c r="Z9" i="11"/>
  <c r="BP13" i="11"/>
  <c r="Z13" i="11"/>
  <c r="BP7" i="11"/>
  <c r="Z7" i="11"/>
  <c r="BP15" i="11"/>
  <c r="Z15" i="11"/>
  <c r="BP18" i="11"/>
  <c r="Z18" i="11"/>
  <c r="BP22" i="11"/>
  <c r="Z22" i="11"/>
  <c r="BP30" i="11"/>
  <c r="Z30" i="11"/>
  <c r="BP34" i="11"/>
  <c r="Z34" i="11"/>
  <c r="BP38" i="11"/>
  <c r="Z38" i="11"/>
  <c r="BP46" i="11"/>
  <c r="Z46" i="11"/>
  <c r="BP50" i="11"/>
  <c r="Z50" i="11"/>
  <c r="BP54" i="11"/>
  <c r="Z54" i="11"/>
  <c r="BP6" i="11"/>
  <c r="Z6" i="11"/>
  <c r="BP24" i="11"/>
  <c r="Z24" i="11"/>
  <c r="BP32" i="11"/>
  <c r="Z32" i="11"/>
  <c r="BP20" i="11"/>
  <c r="Z20" i="11"/>
  <c r="BP28" i="11"/>
  <c r="Z28" i="11"/>
  <c r="BP36" i="11"/>
  <c r="Z36" i="11"/>
  <c r="BP52" i="11"/>
  <c r="Z52" i="11"/>
  <c r="BP31" i="11"/>
  <c r="Z31" i="11"/>
  <c r="BP33" i="11"/>
  <c r="Z33" i="11"/>
  <c r="BP41" i="11"/>
  <c r="Z41" i="11"/>
  <c r="BP55" i="11"/>
  <c r="Z55" i="11"/>
  <c r="BP14" i="11"/>
  <c r="Z14" i="11"/>
  <c r="BP23" i="11"/>
  <c r="Z23" i="11"/>
  <c r="BP25" i="11"/>
  <c r="Z25" i="11"/>
  <c r="BP47" i="11"/>
  <c r="Z47" i="11"/>
  <c r="BP19" i="11"/>
  <c r="Z19" i="11"/>
  <c r="BP21" i="11"/>
  <c r="Z21" i="11"/>
  <c r="BP35" i="11"/>
  <c r="Z35" i="11"/>
  <c r="BP48" i="11"/>
  <c r="Z48" i="11"/>
  <c r="BP27" i="11"/>
  <c r="Z27" i="11"/>
  <c r="BP29" i="11"/>
  <c r="Z29" i="11"/>
  <c r="BP51" i="11"/>
  <c r="Z51" i="11"/>
  <c r="BP45" i="11"/>
  <c r="Z45" i="11"/>
  <c r="BP10" i="11"/>
  <c r="Z10" i="11"/>
  <c r="BP56" i="11"/>
  <c r="Z56" i="11"/>
  <c r="CB8" i="11"/>
  <c r="AL8" i="11"/>
  <c r="CB12" i="11"/>
  <c r="AL12" i="11"/>
  <c r="CB13" i="11"/>
  <c r="AL13" i="11"/>
  <c r="CB18" i="11"/>
  <c r="AL18" i="11"/>
  <c r="CB22" i="11"/>
  <c r="AL22" i="11"/>
  <c r="CB30" i="11"/>
  <c r="AL30" i="11"/>
  <c r="CB34" i="11"/>
  <c r="AL34" i="11"/>
  <c r="CB38" i="11"/>
  <c r="AL38" i="11"/>
  <c r="CB46" i="11"/>
  <c r="AL46" i="11"/>
  <c r="CB50" i="11"/>
  <c r="AL50" i="11"/>
  <c r="CB54" i="11"/>
  <c r="AL54" i="11"/>
  <c r="CB23" i="11"/>
  <c r="AL23" i="11"/>
  <c r="CB31" i="11"/>
  <c r="AL31" i="11"/>
  <c r="CB39" i="11"/>
  <c r="AL39" i="11"/>
  <c r="CB19" i="11"/>
  <c r="AL19" i="11"/>
  <c r="CB27" i="11"/>
  <c r="AL27" i="11"/>
  <c r="CB35" i="11"/>
  <c r="AL35" i="11"/>
  <c r="CB51" i="11"/>
  <c r="AL51" i="11"/>
  <c r="CB33" i="11"/>
  <c r="AL33" i="11"/>
  <c r="CB41" i="11"/>
  <c r="AL41" i="11"/>
  <c r="CB52" i="11"/>
  <c r="AL52" i="11"/>
  <c r="CB10" i="11"/>
  <c r="AL10" i="11"/>
  <c r="CB11" i="11"/>
  <c r="AL11" i="11"/>
  <c r="CB20" i="11"/>
  <c r="AL20" i="11"/>
  <c r="CB25" i="11"/>
  <c r="AL25" i="11"/>
  <c r="CB28" i="11"/>
  <c r="AL28" i="11"/>
  <c r="CB49" i="11"/>
  <c r="AL49" i="11"/>
  <c r="CB29" i="11"/>
  <c r="AL29" i="11"/>
  <c r="CB32" i="11"/>
  <c r="AL32" i="11"/>
  <c r="CB16" i="11"/>
  <c r="AL16" i="11"/>
  <c r="CB7" i="11"/>
  <c r="AL7" i="11"/>
  <c r="CB14" i="11"/>
  <c r="AL14" i="11"/>
  <c r="CB21" i="11"/>
  <c r="AL21" i="11"/>
  <c r="CB24" i="11"/>
  <c r="AL24" i="11"/>
  <c r="CB37" i="11"/>
  <c r="AL37" i="11"/>
  <c r="CB45" i="11"/>
  <c r="AL45" i="11"/>
  <c r="CB47" i="11"/>
  <c r="AL47" i="11"/>
  <c r="CB56" i="11"/>
  <c r="AL56" i="11"/>
  <c r="CB55" i="11"/>
  <c r="AL55" i="11"/>
  <c r="H5" i="17"/>
  <c r="I5" i="17"/>
  <c r="I7" i="17"/>
  <c r="I9" i="17"/>
  <c r="H9" i="17"/>
  <c r="H11" i="17"/>
  <c r="H13" i="17"/>
  <c r="I13" i="17"/>
  <c r="I15" i="17"/>
  <c r="I17" i="17"/>
  <c r="H17" i="17"/>
  <c r="H19" i="17"/>
  <c r="I21" i="17"/>
  <c r="H21" i="17"/>
  <c r="I23" i="17"/>
  <c r="H25" i="17"/>
  <c r="I25" i="17"/>
  <c r="I27" i="17"/>
  <c r="I29" i="17"/>
  <c r="H29" i="17"/>
  <c r="H31" i="17"/>
  <c r="H33" i="17"/>
  <c r="I33" i="17"/>
  <c r="H35" i="17"/>
  <c r="I37" i="17"/>
  <c r="H37" i="17"/>
  <c r="H39" i="17"/>
  <c r="I41" i="17"/>
  <c r="H41" i="17"/>
  <c r="I43" i="17"/>
  <c r="H45" i="17"/>
  <c r="I45" i="17"/>
  <c r="I47" i="17"/>
  <c r="I49" i="17"/>
  <c r="H49" i="17"/>
  <c r="I51" i="17"/>
  <c r="H53" i="17"/>
  <c r="I53" i="17"/>
  <c r="H55" i="17"/>
  <c r="C52" i="17"/>
  <c r="B52" i="17"/>
  <c r="B48" i="17"/>
  <c r="C44" i="17"/>
  <c r="B44" i="17"/>
  <c r="B40" i="17"/>
  <c r="B36" i="17"/>
  <c r="C36" i="17"/>
  <c r="B32" i="17"/>
  <c r="C28" i="17"/>
  <c r="B28" i="17"/>
  <c r="C24" i="17"/>
  <c r="C20" i="17"/>
  <c r="B20" i="17"/>
  <c r="C16" i="17"/>
  <c r="B12" i="17"/>
  <c r="C12" i="17"/>
  <c r="B8" i="17"/>
  <c r="CC9" i="11"/>
  <c r="AM9" i="11"/>
  <c r="CC13" i="11"/>
  <c r="AM13" i="11"/>
  <c r="CC6" i="11"/>
  <c r="AM6" i="11"/>
  <c r="CC10" i="11"/>
  <c r="AM10" i="11"/>
  <c r="CC14" i="11"/>
  <c r="AM14" i="11"/>
  <c r="CC19" i="11"/>
  <c r="AM19" i="11"/>
  <c r="CC23" i="11"/>
  <c r="AM23" i="11"/>
  <c r="CC27" i="11"/>
  <c r="AM27" i="11"/>
  <c r="CC31" i="11"/>
  <c r="AM31" i="11"/>
  <c r="CC35" i="11"/>
  <c r="AM35" i="11"/>
  <c r="CC39" i="11"/>
  <c r="AM39" i="11"/>
  <c r="CC43" i="11"/>
  <c r="AM43" i="11"/>
  <c r="CC47" i="11"/>
  <c r="AM47" i="11"/>
  <c r="CC51" i="11"/>
  <c r="AM51" i="11"/>
  <c r="CC55" i="11"/>
  <c r="AM55" i="11"/>
  <c r="CC11" i="11"/>
  <c r="AM11" i="11"/>
  <c r="CC17" i="11"/>
  <c r="AM17" i="11"/>
  <c r="CC20" i="11"/>
  <c r="AM20" i="11"/>
  <c r="CC25" i="11"/>
  <c r="AM25" i="11"/>
  <c r="CC28" i="11"/>
  <c r="AM28" i="11"/>
  <c r="CC33" i="11"/>
  <c r="AM33" i="11"/>
  <c r="CC36" i="11"/>
  <c r="AM36" i="11"/>
  <c r="CC41" i="11"/>
  <c r="AM41" i="11"/>
  <c r="CC7" i="11"/>
  <c r="AM7" i="11"/>
  <c r="CC15" i="11"/>
  <c r="AM15" i="11"/>
  <c r="CC16" i="11"/>
  <c r="AM16" i="11"/>
  <c r="CC21" i="11"/>
  <c r="AM21" i="11"/>
  <c r="CC24" i="11"/>
  <c r="AM24" i="11"/>
  <c r="CC29" i="11"/>
  <c r="AM29" i="11"/>
  <c r="CC32" i="11"/>
  <c r="AM32" i="11"/>
  <c r="CC37" i="11"/>
  <c r="AM37" i="11"/>
  <c r="CC40" i="11"/>
  <c r="AM40" i="11"/>
  <c r="CC45" i="11"/>
  <c r="AM45" i="11"/>
  <c r="CC48" i="11"/>
  <c r="AM48" i="11"/>
  <c r="CC53" i="11"/>
  <c r="AM53" i="11"/>
  <c r="CC56" i="11"/>
  <c r="AM56" i="11"/>
  <c r="CC5" i="11"/>
  <c r="AM5" i="11"/>
  <c r="CC30" i="11"/>
  <c r="AM30" i="11"/>
  <c r="CC38" i="11"/>
  <c r="AM38" i="11"/>
  <c r="CC54" i="11"/>
  <c r="AM54" i="11"/>
  <c r="CC12" i="11"/>
  <c r="AM12" i="11"/>
  <c r="CC22" i="11"/>
  <c r="AM22" i="11"/>
  <c r="CC46" i="11"/>
  <c r="AM46" i="11"/>
  <c r="CC26" i="11"/>
  <c r="AM26" i="11"/>
  <c r="CC42" i="11"/>
  <c r="AM42" i="11"/>
  <c r="CC49" i="11"/>
  <c r="AM49" i="11"/>
  <c r="CC50" i="11"/>
  <c r="AM50" i="11"/>
  <c r="CC8" i="11"/>
  <c r="AM8" i="11"/>
  <c r="CC18" i="11"/>
  <c r="AM18" i="11"/>
  <c r="CC34" i="11"/>
  <c r="AM34" i="11"/>
  <c r="CC44" i="11"/>
  <c r="AM44" i="11"/>
  <c r="CC52" i="11"/>
  <c r="AM52" i="11"/>
  <c r="EB8" i="9"/>
  <c r="BI8" i="9"/>
  <c r="BJ8" i="9"/>
  <c r="EB12" i="9"/>
  <c r="BI12" i="9"/>
  <c r="BJ12" i="9"/>
  <c r="EB16" i="9"/>
  <c r="BI16" i="9"/>
  <c r="BJ16" i="9"/>
  <c r="EB7" i="9"/>
  <c r="BI7" i="9"/>
  <c r="BJ7" i="9"/>
  <c r="EB11" i="9"/>
  <c r="BI11" i="9"/>
  <c r="BJ11" i="9"/>
  <c r="EB15" i="9"/>
  <c r="BI15" i="9"/>
  <c r="BJ15" i="9"/>
  <c r="EB51" i="9"/>
  <c r="BI51" i="9"/>
  <c r="BJ51" i="9"/>
  <c r="EB6" i="9"/>
  <c r="BI6" i="9"/>
  <c r="EB9" i="9"/>
  <c r="BI9" i="9"/>
  <c r="BJ9" i="9"/>
  <c r="EB14" i="9"/>
  <c r="BI14" i="9"/>
  <c r="BJ14" i="9"/>
  <c r="EB17" i="9"/>
  <c r="BI17" i="9"/>
  <c r="BJ17" i="9"/>
  <c r="EB19" i="9"/>
  <c r="BI19" i="9"/>
  <c r="BJ19" i="9"/>
  <c r="EB21" i="9"/>
  <c r="BI21" i="9"/>
  <c r="BJ21" i="9"/>
  <c r="EB23" i="9"/>
  <c r="BI23" i="9"/>
  <c r="BJ23" i="9"/>
  <c r="EB25" i="9"/>
  <c r="BI25" i="9"/>
  <c r="BJ25" i="9"/>
  <c r="EB27" i="9"/>
  <c r="BI27" i="9"/>
  <c r="BJ27" i="9"/>
  <c r="EB29" i="9"/>
  <c r="BI29" i="9"/>
  <c r="BJ29" i="9"/>
  <c r="EB31" i="9"/>
  <c r="BI31" i="9"/>
  <c r="BJ31" i="9"/>
  <c r="EB33" i="9"/>
  <c r="BI33" i="9"/>
  <c r="BJ33" i="9"/>
  <c r="EB35" i="9"/>
  <c r="BI35" i="9"/>
  <c r="BJ35" i="9"/>
  <c r="EB37" i="9"/>
  <c r="BI37" i="9"/>
  <c r="BJ37" i="9"/>
  <c r="EB39" i="9"/>
  <c r="BI39" i="9"/>
  <c r="BJ39" i="9"/>
  <c r="EB41" i="9"/>
  <c r="BI41" i="9"/>
  <c r="BJ41" i="9"/>
  <c r="EB45" i="9"/>
  <c r="BI45" i="9"/>
  <c r="BJ45" i="9"/>
  <c r="EB49" i="9"/>
  <c r="BI49" i="9"/>
  <c r="BJ49" i="9"/>
  <c r="EB53" i="9"/>
  <c r="BI53" i="9"/>
  <c r="BJ53" i="9"/>
  <c r="EB5" i="9"/>
  <c r="BI5" i="9"/>
  <c r="BJ5" i="9"/>
  <c r="EB10" i="9"/>
  <c r="BI10" i="9"/>
  <c r="BJ10" i="9"/>
  <c r="EB13" i="9"/>
  <c r="BI13" i="9"/>
  <c r="BJ13" i="9"/>
  <c r="EB18" i="9"/>
  <c r="BI18" i="9"/>
  <c r="BJ18" i="9"/>
  <c r="EB20" i="9"/>
  <c r="BI20" i="9"/>
  <c r="BJ20" i="9"/>
  <c r="EB22" i="9"/>
  <c r="BI22" i="9"/>
  <c r="BJ22" i="9"/>
  <c r="EB24" i="9"/>
  <c r="BI24" i="9"/>
  <c r="BJ24" i="9"/>
  <c r="EB26" i="9"/>
  <c r="BI26" i="9"/>
  <c r="BJ26" i="9"/>
  <c r="EB28" i="9"/>
  <c r="BI28" i="9"/>
  <c r="BJ28" i="9"/>
  <c r="EB30" i="9"/>
  <c r="BI30" i="9"/>
  <c r="BJ30" i="9"/>
  <c r="EB32" i="9"/>
  <c r="BI32" i="9"/>
  <c r="BJ32" i="9"/>
  <c r="EB34" i="9"/>
  <c r="BI34" i="9"/>
  <c r="BJ34" i="9"/>
  <c r="EB36" i="9"/>
  <c r="BI36" i="9"/>
  <c r="BJ36" i="9"/>
  <c r="EB38" i="9"/>
  <c r="BI38" i="9"/>
  <c r="BJ38" i="9"/>
  <c r="EB40" i="9"/>
  <c r="BI40" i="9"/>
  <c r="BJ40" i="9"/>
  <c r="EB43" i="9"/>
  <c r="BI43" i="9"/>
  <c r="BJ43" i="9"/>
  <c r="EB47" i="9"/>
  <c r="BI47" i="9"/>
  <c r="BJ47" i="9"/>
  <c r="EB55" i="9"/>
  <c r="BI55" i="9"/>
  <c r="BJ55" i="9"/>
  <c r="EB44" i="9"/>
  <c r="BI44" i="9"/>
  <c r="BJ44" i="9"/>
  <c r="EB48" i="9"/>
  <c r="BI48" i="9"/>
  <c r="BJ48" i="9"/>
  <c r="EB52" i="9"/>
  <c r="BI52" i="9"/>
  <c r="BJ52" i="9"/>
  <c r="EB56" i="9"/>
  <c r="BI56" i="9"/>
  <c r="BJ56" i="9"/>
  <c r="EB46" i="9"/>
  <c r="BI46" i="9"/>
  <c r="BJ46" i="9"/>
  <c r="EB54" i="9"/>
  <c r="BI54" i="9"/>
  <c r="BJ54" i="9"/>
  <c r="EB42" i="9"/>
  <c r="BI42" i="9"/>
  <c r="BJ42" i="9"/>
  <c r="EB50" i="9"/>
  <c r="BI50" i="9"/>
  <c r="BJ50" i="9"/>
  <c r="EJ6" i="9"/>
  <c r="BQ6" i="9"/>
  <c r="EJ10" i="9"/>
  <c r="BQ10" i="9"/>
  <c r="BR10" i="9"/>
  <c r="EJ14" i="9"/>
  <c r="BQ14" i="9"/>
  <c r="BR14" i="9"/>
  <c r="EJ9" i="9"/>
  <c r="BQ9" i="9"/>
  <c r="BR9" i="9"/>
  <c r="EJ13" i="9"/>
  <c r="BQ13" i="9"/>
  <c r="BR13" i="9"/>
  <c r="EJ12" i="9"/>
  <c r="BQ12" i="9"/>
  <c r="BR12" i="9"/>
  <c r="EJ17" i="9"/>
  <c r="BQ17" i="9"/>
  <c r="BR17" i="9"/>
  <c r="EJ19" i="9"/>
  <c r="BQ19" i="9"/>
  <c r="BR19" i="9"/>
  <c r="EJ21" i="9"/>
  <c r="BQ21" i="9"/>
  <c r="BR21" i="9"/>
  <c r="EJ23" i="9"/>
  <c r="BQ23" i="9"/>
  <c r="BR23" i="9"/>
  <c r="EJ25" i="9"/>
  <c r="BQ25" i="9"/>
  <c r="BR25" i="9"/>
  <c r="EJ27" i="9"/>
  <c r="BQ27" i="9"/>
  <c r="BR27" i="9"/>
  <c r="EJ29" i="9"/>
  <c r="BQ29" i="9"/>
  <c r="BR29" i="9"/>
  <c r="EJ31" i="9"/>
  <c r="BQ31" i="9"/>
  <c r="BR31" i="9"/>
  <c r="EJ33" i="9"/>
  <c r="BQ33" i="9"/>
  <c r="BR33" i="9"/>
  <c r="EJ35" i="9"/>
  <c r="BQ35" i="9"/>
  <c r="BR35" i="9"/>
  <c r="EJ37" i="9"/>
  <c r="BQ37" i="9"/>
  <c r="BR37" i="9"/>
  <c r="EJ39" i="9"/>
  <c r="BQ39" i="9"/>
  <c r="BR39" i="9"/>
  <c r="EJ43" i="9"/>
  <c r="BQ43" i="9"/>
  <c r="BR43" i="9"/>
  <c r="EJ47" i="9"/>
  <c r="BQ47" i="9"/>
  <c r="BR47" i="9"/>
  <c r="EJ51" i="9"/>
  <c r="BQ51" i="9"/>
  <c r="BR51" i="9"/>
  <c r="EJ55" i="9"/>
  <c r="BQ55" i="9"/>
  <c r="BR55" i="9"/>
  <c r="EJ5" i="9"/>
  <c r="BQ5" i="9"/>
  <c r="BR5" i="9"/>
  <c r="EJ8" i="9"/>
  <c r="BQ8" i="9"/>
  <c r="BR8" i="9"/>
  <c r="EJ16" i="9"/>
  <c r="BQ16" i="9"/>
  <c r="BR16" i="9"/>
  <c r="EJ18" i="9"/>
  <c r="BQ18" i="9"/>
  <c r="BR18" i="9"/>
  <c r="EJ20" i="9"/>
  <c r="BQ20" i="9"/>
  <c r="BR20" i="9"/>
  <c r="EJ22" i="9"/>
  <c r="BQ22" i="9"/>
  <c r="BR22" i="9"/>
  <c r="EJ24" i="9"/>
  <c r="BQ24" i="9"/>
  <c r="BR24" i="9"/>
  <c r="EJ26" i="9"/>
  <c r="BQ26" i="9"/>
  <c r="BR26" i="9"/>
  <c r="EJ28" i="9"/>
  <c r="BQ28" i="9"/>
  <c r="BR28" i="9"/>
  <c r="EJ30" i="9"/>
  <c r="BQ30" i="9"/>
  <c r="BR30" i="9"/>
  <c r="EJ32" i="9"/>
  <c r="BQ32" i="9"/>
  <c r="BR32" i="9"/>
  <c r="EJ34" i="9"/>
  <c r="BQ34" i="9"/>
  <c r="BR34" i="9"/>
  <c r="EJ36" i="9"/>
  <c r="BQ36" i="9"/>
  <c r="BR36" i="9"/>
  <c r="EJ38" i="9"/>
  <c r="BQ38" i="9"/>
  <c r="BR38" i="9"/>
  <c r="EJ40" i="9"/>
  <c r="BQ40" i="9"/>
  <c r="BR40" i="9"/>
  <c r="EJ41" i="9"/>
  <c r="BQ41" i="9"/>
  <c r="BR41" i="9"/>
  <c r="EJ45" i="9"/>
  <c r="BQ45" i="9"/>
  <c r="BR45" i="9"/>
  <c r="EJ49" i="9"/>
  <c r="BQ49" i="9"/>
  <c r="BR49" i="9"/>
  <c r="EJ53" i="9"/>
  <c r="BQ53" i="9"/>
  <c r="BR53" i="9"/>
  <c r="EJ7" i="9"/>
  <c r="BQ7" i="9"/>
  <c r="BR7" i="9"/>
  <c r="EJ15" i="9"/>
  <c r="BQ15" i="9"/>
  <c r="BR15" i="9"/>
  <c r="EJ42" i="9"/>
  <c r="BQ42" i="9"/>
  <c r="BR42" i="9"/>
  <c r="EJ46" i="9"/>
  <c r="BQ46" i="9"/>
  <c r="BR46" i="9"/>
  <c r="EJ50" i="9"/>
  <c r="BQ50" i="9"/>
  <c r="BR50" i="9"/>
  <c r="EJ54" i="9"/>
  <c r="BQ54" i="9"/>
  <c r="BR54" i="9"/>
  <c r="EJ44" i="9"/>
  <c r="BQ44" i="9"/>
  <c r="BR44" i="9"/>
  <c r="EJ52" i="9"/>
  <c r="BQ52" i="9"/>
  <c r="BR52" i="9"/>
  <c r="EJ11" i="9"/>
  <c r="BQ11" i="9"/>
  <c r="BR11" i="9"/>
  <c r="EJ56" i="9"/>
  <c r="BQ56" i="9"/>
  <c r="BR56" i="9"/>
  <c r="EJ48" i="9"/>
  <c r="BQ48" i="9"/>
  <c r="BR48" i="9"/>
  <c r="BJ6" i="11"/>
  <c r="T6" i="11"/>
  <c r="BJ10" i="11"/>
  <c r="T10" i="11"/>
  <c r="U10" i="11"/>
  <c r="BJ14" i="11"/>
  <c r="T14" i="11"/>
  <c r="U14" i="11"/>
  <c r="BJ7" i="11"/>
  <c r="T7" i="11"/>
  <c r="U7" i="11"/>
  <c r="BJ15" i="11"/>
  <c r="T15" i="11"/>
  <c r="U15" i="11"/>
  <c r="BJ8" i="11"/>
  <c r="T8" i="11"/>
  <c r="U8" i="11"/>
  <c r="BJ9" i="11"/>
  <c r="T9" i="11"/>
  <c r="U9" i="11"/>
  <c r="BJ13" i="11"/>
  <c r="T13" i="11"/>
  <c r="U13" i="11"/>
  <c r="BJ16" i="11"/>
  <c r="T16" i="11"/>
  <c r="U16" i="11"/>
  <c r="BJ20" i="11"/>
  <c r="T20" i="11"/>
  <c r="U20" i="11"/>
  <c r="BJ28" i="11"/>
  <c r="T28" i="11"/>
  <c r="U28" i="11"/>
  <c r="BJ32" i="11"/>
  <c r="T32" i="11"/>
  <c r="U32" i="11"/>
  <c r="BJ36" i="11"/>
  <c r="T36" i="11"/>
  <c r="U36" i="11"/>
  <c r="BJ44" i="11"/>
  <c r="T44" i="11"/>
  <c r="U44" i="11"/>
  <c r="BJ48" i="11"/>
  <c r="T48" i="11"/>
  <c r="U48" i="11"/>
  <c r="BJ52" i="11"/>
  <c r="T52" i="11"/>
  <c r="U52" i="11"/>
  <c r="BJ19" i="11"/>
  <c r="T19" i="11"/>
  <c r="U19" i="11"/>
  <c r="BJ27" i="11"/>
  <c r="T27" i="11"/>
  <c r="U27" i="11"/>
  <c r="BJ35" i="11"/>
  <c r="T35" i="11"/>
  <c r="U35" i="11"/>
  <c r="BJ23" i="11"/>
  <c r="T23" i="11"/>
  <c r="U23" i="11"/>
  <c r="BJ31" i="11"/>
  <c r="T31" i="11"/>
  <c r="U31" i="11"/>
  <c r="BJ39" i="11"/>
  <c r="T39" i="11"/>
  <c r="U39" i="11"/>
  <c r="BJ55" i="11"/>
  <c r="T55" i="11"/>
  <c r="U55" i="11"/>
  <c r="BJ34" i="11"/>
  <c r="T34" i="11"/>
  <c r="U34" i="11"/>
  <c r="BJ42" i="11"/>
  <c r="T42" i="11"/>
  <c r="U42" i="11"/>
  <c r="BJ53" i="11"/>
  <c r="T53" i="11"/>
  <c r="U53" i="11"/>
  <c r="BJ18" i="11"/>
  <c r="T18" i="11"/>
  <c r="U18" i="11"/>
  <c r="BJ21" i="11"/>
  <c r="T21" i="11"/>
  <c r="U21" i="11"/>
  <c r="BJ29" i="11"/>
  <c r="T29" i="11"/>
  <c r="U29" i="11"/>
  <c r="BJ37" i="11"/>
  <c r="T37" i="11"/>
  <c r="U37" i="11"/>
  <c r="BJ50" i="11"/>
  <c r="T50" i="11"/>
  <c r="U50" i="11"/>
  <c r="BJ25" i="11"/>
  <c r="T25" i="11"/>
  <c r="U25" i="11"/>
  <c r="BJ30" i="11"/>
  <c r="T30" i="11"/>
  <c r="U30" i="11"/>
  <c r="BJ49" i="11"/>
  <c r="T49" i="11"/>
  <c r="U49" i="11"/>
  <c r="BJ17" i="11"/>
  <c r="T17" i="11"/>
  <c r="U17" i="11"/>
  <c r="BJ22" i="11"/>
  <c r="T22" i="11"/>
  <c r="U22" i="11"/>
  <c r="BJ33" i="11"/>
  <c r="T33" i="11"/>
  <c r="U33" i="11"/>
  <c r="BJ38" i="11"/>
  <c r="T38" i="11"/>
  <c r="U38" i="11"/>
  <c r="BJ54" i="11"/>
  <c r="T54" i="11"/>
  <c r="U54" i="11"/>
  <c r="BJ51" i="11"/>
  <c r="T51" i="11"/>
  <c r="U51" i="11"/>
  <c r="BJ41" i="11"/>
  <c r="T41" i="11"/>
  <c r="U41" i="11"/>
  <c r="BJ5" i="11"/>
  <c r="T5" i="11"/>
  <c r="BJ46" i="11"/>
  <c r="T46" i="11"/>
  <c r="U46" i="11"/>
  <c r="L55" i="15"/>
  <c r="L14" i="15"/>
  <c r="L36" i="15"/>
  <c r="L10" i="15"/>
  <c r="J4" i="15"/>
  <c r="L39" i="15"/>
  <c r="L27" i="15"/>
  <c r="L33" i="15"/>
  <c r="BV6" i="9"/>
  <c r="C6" i="9"/>
  <c r="BV7" i="9"/>
  <c r="C7" i="9"/>
  <c r="BV8" i="9"/>
  <c r="C8" i="9"/>
  <c r="BV9" i="9"/>
  <c r="C9" i="9"/>
  <c r="BV10" i="9"/>
  <c r="C10" i="9"/>
  <c r="BV11" i="9"/>
  <c r="C11" i="9"/>
  <c r="BV12" i="9"/>
  <c r="C12" i="9"/>
  <c r="BV13" i="9"/>
  <c r="C13" i="9"/>
  <c r="BV14" i="9"/>
  <c r="C14" i="9"/>
  <c r="BV15" i="9"/>
  <c r="C15" i="9"/>
  <c r="BV16" i="9"/>
  <c r="C16" i="9"/>
  <c r="BV17" i="9"/>
  <c r="C17" i="9"/>
  <c r="BV18" i="9"/>
  <c r="C18" i="9"/>
  <c r="BV19" i="9"/>
  <c r="C19" i="9"/>
  <c r="BV20" i="9"/>
  <c r="C20" i="9"/>
  <c r="BV21" i="9"/>
  <c r="C21" i="9"/>
  <c r="BV22" i="9"/>
  <c r="C22" i="9"/>
  <c r="BV23" i="9"/>
  <c r="C23" i="9"/>
  <c r="BV24" i="9"/>
  <c r="C24" i="9"/>
  <c r="BV25" i="9"/>
  <c r="C25" i="9"/>
  <c r="BV26" i="9"/>
  <c r="C26" i="9"/>
  <c r="BV27" i="9"/>
  <c r="C27" i="9"/>
  <c r="BV28" i="9"/>
  <c r="C28" i="9"/>
  <c r="BV29" i="9"/>
  <c r="C29" i="9"/>
  <c r="BV30" i="9"/>
  <c r="C30" i="9"/>
  <c r="BV31" i="9"/>
  <c r="C31" i="9"/>
  <c r="BV32" i="9"/>
  <c r="C32" i="9"/>
  <c r="BV33" i="9"/>
  <c r="C33" i="9"/>
  <c r="BV34" i="9"/>
  <c r="C34" i="9"/>
  <c r="BV35" i="9"/>
  <c r="C35" i="9"/>
  <c r="BV36" i="9"/>
  <c r="C36" i="9"/>
  <c r="BV37" i="9"/>
  <c r="C37" i="9"/>
  <c r="BV38" i="9"/>
  <c r="C38" i="9"/>
  <c r="BV39" i="9"/>
  <c r="C39" i="9"/>
  <c r="BV40" i="9"/>
  <c r="C40" i="9"/>
  <c r="BV41" i="9"/>
  <c r="C41" i="9"/>
  <c r="BV42" i="9"/>
  <c r="C42" i="9"/>
  <c r="BV43" i="9"/>
  <c r="C43" i="9"/>
  <c r="BV44" i="9"/>
  <c r="C44" i="9"/>
  <c r="BV45" i="9"/>
  <c r="C45" i="9"/>
  <c r="BV46" i="9"/>
  <c r="C46" i="9"/>
  <c r="BV47" i="9"/>
  <c r="C47" i="9"/>
  <c r="BV48" i="9"/>
  <c r="C48" i="9"/>
  <c r="BV49" i="9"/>
  <c r="C49" i="9"/>
  <c r="BV50" i="9"/>
  <c r="C50" i="9"/>
  <c r="BV51" i="9"/>
  <c r="C51" i="9"/>
  <c r="BV52" i="9"/>
  <c r="C52" i="9"/>
  <c r="BV53" i="9"/>
  <c r="C53" i="9"/>
  <c r="BV54" i="9"/>
  <c r="C54" i="9"/>
  <c r="BV55" i="9"/>
  <c r="C55" i="9"/>
  <c r="BV56" i="9"/>
  <c r="C56" i="9"/>
  <c r="BV5" i="9"/>
  <c r="CA8" i="9"/>
  <c r="H8" i="9"/>
  <c r="I8" i="9"/>
  <c r="CA12" i="9"/>
  <c r="H12" i="9"/>
  <c r="I12" i="9"/>
  <c r="CA16" i="9"/>
  <c r="H16" i="9"/>
  <c r="I16" i="9"/>
  <c r="CA5" i="9"/>
  <c r="H5" i="9"/>
  <c r="I5" i="9"/>
  <c r="CA7" i="9"/>
  <c r="H7" i="9"/>
  <c r="I7" i="9"/>
  <c r="CA11" i="9"/>
  <c r="H11" i="9"/>
  <c r="I11" i="9"/>
  <c r="CA15" i="9"/>
  <c r="H15" i="9"/>
  <c r="I15" i="9"/>
  <c r="CA18" i="9"/>
  <c r="H18" i="9"/>
  <c r="I18" i="9"/>
  <c r="CA19" i="9"/>
  <c r="H19" i="9"/>
  <c r="I19" i="9"/>
  <c r="CA20" i="9"/>
  <c r="H20" i="9"/>
  <c r="I20" i="9"/>
  <c r="CA21" i="9"/>
  <c r="H21" i="9"/>
  <c r="I21" i="9"/>
  <c r="CA22" i="9"/>
  <c r="H22" i="9"/>
  <c r="I22" i="9"/>
  <c r="CA23" i="9"/>
  <c r="H23" i="9"/>
  <c r="I23" i="9"/>
  <c r="CA24" i="9"/>
  <c r="H24" i="9"/>
  <c r="I24" i="9"/>
  <c r="CA25" i="9"/>
  <c r="H25" i="9"/>
  <c r="I25" i="9"/>
  <c r="CA26" i="9"/>
  <c r="H26" i="9"/>
  <c r="I26" i="9"/>
  <c r="CA27" i="9"/>
  <c r="H27" i="9"/>
  <c r="I27" i="9"/>
  <c r="CA28" i="9"/>
  <c r="H28" i="9"/>
  <c r="I28" i="9"/>
  <c r="CA29" i="9"/>
  <c r="H29" i="9"/>
  <c r="I29" i="9"/>
  <c r="CA30" i="9"/>
  <c r="H30" i="9"/>
  <c r="I30" i="9"/>
  <c r="CA31" i="9"/>
  <c r="H31" i="9"/>
  <c r="I31" i="9"/>
  <c r="CA32" i="9"/>
  <c r="H32" i="9"/>
  <c r="I32" i="9"/>
  <c r="CA33" i="9"/>
  <c r="H33" i="9"/>
  <c r="I33" i="9"/>
  <c r="CA34" i="9"/>
  <c r="H34" i="9"/>
  <c r="I34" i="9"/>
  <c r="CA35" i="9"/>
  <c r="H35" i="9"/>
  <c r="I35" i="9"/>
  <c r="CA36" i="9"/>
  <c r="H36" i="9"/>
  <c r="I36" i="9"/>
  <c r="CA37" i="9"/>
  <c r="H37" i="9"/>
  <c r="I37" i="9"/>
  <c r="CA38" i="9"/>
  <c r="H38" i="9"/>
  <c r="I38" i="9"/>
  <c r="CA39" i="9"/>
  <c r="H39" i="9"/>
  <c r="I39" i="9"/>
  <c r="CA40" i="9"/>
  <c r="H40" i="9"/>
  <c r="I40" i="9"/>
  <c r="CA41" i="9"/>
  <c r="H41" i="9"/>
  <c r="I41" i="9"/>
  <c r="CA13" i="9"/>
  <c r="H13" i="9"/>
  <c r="I13" i="9"/>
  <c r="CA45" i="9"/>
  <c r="H45" i="9"/>
  <c r="I45" i="9"/>
  <c r="CA49" i="9"/>
  <c r="H49" i="9"/>
  <c r="I49" i="9"/>
  <c r="CA53" i="9"/>
  <c r="H53" i="9"/>
  <c r="I53" i="9"/>
  <c r="CA9" i="9"/>
  <c r="H9" i="9"/>
  <c r="I9" i="9"/>
  <c r="CA17" i="9"/>
  <c r="H17" i="9"/>
  <c r="I17" i="9"/>
  <c r="CA43" i="9"/>
  <c r="H43" i="9"/>
  <c r="I43" i="9"/>
  <c r="CA47" i="9"/>
  <c r="H47" i="9"/>
  <c r="I47" i="9"/>
  <c r="CA55" i="9"/>
  <c r="H55" i="9"/>
  <c r="I55" i="9"/>
  <c r="CA6" i="9"/>
  <c r="H6" i="9"/>
  <c r="CA14" i="9"/>
  <c r="H14" i="9"/>
  <c r="I14" i="9"/>
  <c r="CA44" i="9"/>
  <c r="H44" i="9"/>
  <c r="I44" i="9"/>
  <c r="CA48" i="9"/>
  <c r="H48" i="9"/>
  <c r="I48" i="9"/>
  <c r="CA52" i="9"/>
  <c r="H52" i="9"/>
  <c r="I52" i="9"/>
  <c r="CA56" i="9"/>
  <c r="H56" i="9"/>
  <c r="I56" i="9"/>
  <c r="CA51" i="9"/>
  <c r="H51" i="9"/>
  <c r="I51" i="9"/>
  <c r="CA10" i="9"/>
  <c r="H10" i="9"/>
  <c r="I10" i="9"/>
  <c r="CA50" i="9"/>
  <c r="H50" i="9"/>
  <c r="I50" i="9"/>
  <c r="CA42" i="9"/>
  <c r="H42" i="9"/>
  <c r="I42" i="9"/>
  <c r="CA46" i="9"/>
  <c r="H46" i="9"/>
  <c r="I46" i="9"/>
  <c r="CA54" i="9"/>
  <c r="H54" i="9"/>
  <c r="I54" i="9"/>
  <c r="CK8" i="9"/>
  <c r="R8" i="9"/>
  <c r="CK12" i="9"/>
  <c r="R12" i="9"/>
  <c r="CK16" i="9"/>
  <c r="R16" i="9"/>
  <c r="CK7" i="9"/>
  <c r="R7" i="9"/>
  <c r="CK11" i="9"/>
  <c r="R11" i="9"/>
  <c r="CK15" i="9"/>
  <c r="R15" i="9"/>
  <c r="CK55" i="9"/>
  <c r="R55" i="9"/>
  <c r="CK5" i="9"/>
  <c r="R5" i="9"/>
  <c r="R70" i="9"/>
  <c r="CK10" i="9"/>
  <c r="R10" i="9"/>
  <c r="CK45" i="9"/>
  <c r="R45" i="9"/>
  <c r="CK49" i="9"/>
  <c r="R49" i="9"/>
  <c r="CK53" i="9"/>
  <c r="R53" i="9"/>
  <c r="CK6" i="9"/>
  <c r="R6" i="9"/>
  <c r="CK14" i="9"/>
  <c r="R14" i="9"/>
  <c r="CK43" i="9"/>
  <c r="R43" i="9"/>
  <c r="CK47" i="9"/>
  <c r="R47" i="9"/>
  <c r="CK13" i="9"/>
  <c r="R13" i="9"/>
  <c r="CK18" i="9"/>
  <c r="R18" i="9"/>
  <c r="CK20" i="9"/>
  <c r="R20" i="9"/>
  <c r="CK22" i="9"/>
  <c r="R22" i="9"/>
  <c r="CK24" i="9"/>
  <c r="R24" i="9"/>
  <c r="CK26" i="9"/>
  <c r="R26" i="9"/>
  <c r="CK28" i="9"/>
  <c r="R28" i="9"/>
  <c r="CK30" i="9"/>
  <c r="R30" i="9"/>
  <c r="CK32" i="9"/>
  <c r="R32" i="9"/>
  <c r="CK34" i="9"/>
  <c r="R34" i="9"/>
  <c r="CK36" i="9"/>
  <c r="R36" i="9"/>
  <c r="CK38" i="9"/>
  <c r="R38" i="9"/>
  <c r="CK40" i="9"/>
  <c r="R40" i="9"/>
  <c r="CK44" i="9"/>
  <c r="R44" i="9"/>
  <c r="CK48" i="9"/>
  <c r="R48" i="9"/>
  <c r="CK52" i="9"/>
  <c r="R52" i="9"/>
  <c r="CK56" i="9"/>
  <c r="R56" i="9"/>
  <c r="CK51" i="9"/>
  <c r="R51" i="9"/>
  <c r="CK25" i="9"/>
  <c r="R25" i="9"/>
  <c r="CK33" i="9"/>
  <c r="R33" i="9"/>
  <c r="CK41" i="9"/>
  <c r="R41" i="9"/>
  <c r="CK46" i="9"/>
  <c r="R46" i="9"/>
  <c r="CK17" i="9"/>
  <c r="R17" i="9"/>
  <c r="CK21" i="9"/>
  <c r="R21" i="9"/>
  <c r="CK29" i="9"/>
  <c r="R29" i="9"/>
  <c r="CK37" i="9"/>
  <c r="R37" i="9"/>
  <c r="CK54" i="9"/>
  <c r="R54" i="9"/>
  <c r="CK19" i="9"/>
  <c r="R19" i="9"/>
  <c r="CK27" i="9"/>
  <c r="R27" i="9"/>
  <c r="CK35" i="9"/>
  <c r="R35" i="9"/>
  <c r="CK9" i="9"/>
  <c r="R9" i="9"/>
  <c r="CK23" i="9"/>
  <c r="R23" i="9"/>
  <c r="CK31" i="9"/>
  <c r="R31" i="9"/>
  <c r="CK39" i="9"/>
  <c r="R39" i="9"/>
  <c r="CK42" i="9"/>
  <c r="R42" i="9"/>
  <c r="CK50" i="9"/>
  <c r="R50" i="9"/>
  <c r="CP6" i="9"/>
  <c r="W6" i="9"/>
  <c r="CP7" i="9"/>
  <c r="W7" i="9"/>
  <c r="CP8" i="9"/>
  <c r="W8" i="9"/>
  <c r="CP9" i="9"/>
  <c r="W9" i="9"/>
  <c r="CP10" i="9"/>
  <c r="W10" i="9"/>
  <c r="CP11" i="9"/>
  <c r="W11" i="9"/>
  <c r="CP12" i="9"/>
  <c r="W12" i="9"/>
  <c r="CP13" i="9"/>
  <c r="W13" i="9"/>
  <c r="CP14" i="9"/>
  <c r="W14" i="9"/>
  <c r="CP15" i="9"/>
  <c r="W15" i="9"/>
  <c r="CP16" i="9"/>
  <c r="W16" i="9"/>
  <c r="CP17" i="9"/>
  <c r="W17" i="9"/>
  <c r="CP18" i="9"/>
  <c r="W18" i="9"/>
  <c r="CP19" i="9"/>
  <c r="W19" i="9"/>
  <c r="CP20" i="9"/>
  <c r="W20" i="9"/>
  <c r="CP21" i="9"/>
  <c r="W21" i="9"/>
  <c r="CP22" i="9"/>
  <c r="W22" i="9"/>
  <c r="CP23" i="9"/>
  <c r="W23" i="9"/>
  <c r="CP24" i="9"/>
  <c r="W24" i="9"/>
  <c r="CP25" i="9"/>
  <c r="W25" i="9"/>
  <c r="CP26" i="9"/>
  <c r="W26" i="9"/>
  <c r="CP27" i="9"/>
  <c r="W27" i="9"/>
  <c r="CP28" i="9"/>
  <c r="W28" i="9"/>
  <c r="CP29" i="9"/>
  <c r="W29" i="9"/>
  <c r="CP30" i="9"/>
  <c r="W30" i="9"/>
  <c r="CP31" i="9"/>
  <c r="W31" i="9"/>
  <c r="CP32" i="9"/>
  <c r="W32" i="9"/>
  <c r="CP33" i="9"/>
  <c r="W33" i="9"/>
  <c r="CP34" i="9"/>
  <c r="W34" i="9"/>
  <c r="CP35" i="9"/>
  <c r="W35" i="9"/>
  <c r="CP36" i="9"/>
  <c r="W36" i="9"/>
  <c r="CP37" i="9"/>
  <c r="W37" i="9"/>
  <c r="CP38" i="9"/>
  <c r="W38" i="9"/>
  <c r="CP39" i="9"/>
  <c r="W39" i="9"/>
  <c r="CP40" i="9"/>
  <c r="W40" i="9"/>
  <c r="CP41" i="9"/>
  <c r="W41" i="9"/>
  <c r="CP42" i="9"/>
  <c r="W42" i="9"/>
  <c r="CP43" i="9"/>
  <c r="W43" i="9"/>
  <c r="CP44" i="9"/>
  <c r="W44" i="9"/>
  <c r="CP45" i="9"/>
  <c r="W45" i="9"/>
  <c r="CP46" i="9"/>
  <c r="W46" i="9"/>
  <c r="CP47" i="9"/>
  <c r="W47" i="9"/>
  <c r="CP48" i="9"/>
  <c r="W48" i="9"/>
  <c r="CP49" i="9"/>
  <c r="W49" i="9"/>
  <c r="CP50" i="9"/>
  <c r="W50" i="9"/>
  <c r="CP51" i="9"/>
  <c r="W51" i="9"/>
  <c r="CP52" i="9"/>
  <c r="W52" i="9"/>
  <c r="CP53" i="9"/>
  <c r="W53" i="9"/>
  <c r="CP54" i="9"/>
  <c r="W54" i="9"/>
  <c r="CP55" i="9"/>
  <c r="W55" i="9"/>
  <c r="CP56" i="9"/>
  <c r="W56" i="9"/>
  <c r="CP5" i="9"/>
  <c r="CU7" i="9"/>
  <c r="AB7" i="9"/>
  <c r="CU11" i="9"/>
  <c r="AB11" i="9"/>
  <c r="CU15" i="9"/>
  <c r="AB15" i="9"/>
  <c r="CU5" i="9"/>
  <c r="CU6" i="9"/>
  <c r="AB6" i="9"/>
  <c r="CU10" i="9"/>
  <c r="AB10" i="9"/>
  <c r="CU14" i="9"/>
  <c r="AB14" i="9"/>
  <c r="CU18" i="9"/>
  <c r="AB18" i="9"/>
  <c r="CU19" i="9"/>
  <c r="AB19" i="9"/>
  <c r="CU20" i="9"/>
  <c r="AB20" i="9"/>
  <c r="CU21" i="9"/>
  <c r="AB21" i="9"/>
  <c r="CU22" i="9"/>
  <c r="AB22" i="9"/>
  <c r="CU23" i="9"/>
  <c r="AB23" i="9"/>
  <c r="CU24" i="9"/>
  <c r="AB24" i="9"/>
  <c r="CU25" i="9"/>
  <c r="AB25" i="9"/>
  <c r="CU26" i="9"/>
  <c r="AB26" i="9"/>
  <c r="CU27" i="9"/>
  <c r="AB27" i="9"/>
  <c r="CU28" i="9"/>
  <c r="AB28" i="9"/>
  <c r="CU29" i="9"/>
  <c r="AB29" i="9"/>
  <c r="CU30" i="9"/>
  <c r="AB30" i="9"/>
  <c r="CU31" i="9"/>
  <c r="AB31" i="9"/>
  <c r="CU32" i="9"/>
  <c r="AB32" i="9"/>
  <c r="CU33" i="9"/>
  <c r="AB33" i="9"/>
  <c r="CU34" i="9"/>
  <c r="AB34" i="9"/>
  <c r="CU35" i="9"/>
  <c r="AB35" i="9"/>
  <c r="CU36" i="9"/>
  <c r="AB36" i="9"/>
  <c r="CU37" i="9"/>
  <c r="AB37" i="9"/>
  <c r="CU38" i="9"/>
  <c r="AB38" i="9"/>
  <c r="CU39" i="9"/>
  <c r="AB39" i="9"/>
  <c r="CU40" i="9"/>
  <c r="AB40" i="9"/>
  <c r="CU41" i="9"/>
  <c r="AB41" i="9"/>
  <c r="CU44" i="9"/>
  <c r="AB44" i="9"/>
  <c r="CU48" i="9"/>
  <c r="AB48" i="9"/>
  <c r="CU52" i="9"/>
  <c r="AB52" i="9"/>
  <c r="CU56" i="9"/>
  <c r="AB56" i="9"/>
  <c r="CU42" i="9"/>
  <c r="AB42" i="9"/>
  <c r="CU46" i="9"/>
  <c r="AB46" i="9"/>
  <c r="CU54" i="9"/>
  <c r="AB54" i="9"/>
  <c r="CU8" i="9"/>
  <c r="AB8" i="9"/>
  <c r="CU13" i="9"/>
  <c r="AB13" i="9"/>
  <c r="CU16" i="9"/>
  <c r="AB16" i="9"/>
  <c r="CU43" i="9"/>
  <c r="AB43" i="9"/>
  <c r="CU47" i="9"/>
  <c r="AB47" i="9"/>
  <c r="CU51" i="9"/>
  <c r="AB51" i="9"/>
  <c r="CU55" i="9"/>
  <c r="AB55" i="9"/>
  <c r="CU50" i="9"/>
  <c r="AB50" i="9"/>
  <c r="CU12" i="9"/>
  <c r="AB12" i="9"/>
  <c r="CU9" i="9"/>
  <c r="AB9" i="9"/>
  <c r="CU49" i="9"/>
  <c r="AB49" i="9"/>
  <c r="CU17" i="9"/>
  <c r="AB17" i="9"/>
  <c r="CU53" i="9"/>
  <c r="AB53" i="9"/>
  <c r="CU45" i="9"/>
  <c r="AB45" i="9"/>
  <c r="CZ7" i="9"/>
  <c r="AG7" i="9"/>
  <c r="AH7" i="9"/>
  <c r="CZ11" i="9"/>
  <c r="AG11" i="9"/>
  <c r="AH11" i="9"/>
  <c r="CZ15" i="9"/>
  <c r="AG15" i="9"/>
  <c r="AH15" i="9"/>
  <c r="CZ6" i="9"/>
  <c r="AG6" i="9"/>
  <c r="CZ10" i="9"/>
  <c r="AG10" i="9"/>
  <c r="AH10" i="9"/>
  <c r="CZ14" i="9"/>
  <c r="AG14" i="9"/>
  <c r="AH14" i="9"/>
  <c r="CZ50" i="9"/>
  <c r="AG50" i="9"/>
  <c r="AH50" i="9"/>
  <c r="CZ8" i="9"/>
  <c r="AG8" i="9"/>
  <c r="AH8" i="9"/>
  <c r="CZ13" i="9"/>
  <c r="AG13" i="9"/>
  <c r="AH13" i="9"/>
  <c r="CZ16" i="9"/>
  <c r="AG16" i="9"/>
  <c r="AH16" i="9"/>
  <c r="CZ18" i="9"/>
  <c r="AG18" i="9"/>
  <c r="AH18" i="9"/>
  <c r="CZ20" i="9"/>
  <c r="AG20" i="9"/>
  <c r="AH20" i="9"/>
  <c r="CZ22" i="9"/>
  <c r="AG22" i="9"/>
  <c r="AH22" i="9"/>
  <c r="CZ24" i="9"/>
  <c r="AG24" i="9"/>
  <c r="AH24" i="9"/>
  <c r="CZ26" i="9"/>
  <c r="AG26" i="9"/>
  <c r="AH26" i="9"/>
  <c r="CZ28" i="9"/>
  <c r="AG28" i="9"/>
  <c r="AH28" i="9"/>
  <c r="CZ30" i="9"/>
  <c r="AG30" i="9"/>
  <c r="AH30" i="9"/>
  <c r="CZ32" i="9"/>
  <c r="AG32" i="9"/>
  <c r="AH32" i="9"/>
  <c r="CZ34" i="9"/>
  <c r="AG34" i="9"/>
  <c r="AH34" i="9"/>
  <c r="CZ36" i="9"/>
  <c r="AG36" i="9"/>
  <c r="AH36" i="9"/>
  <c r="CZ38" i="9"/>
  <c r="AG38" i="9"/>
  <c r="AH38" i="9"/>
  <c r="CZ40" i="9"/>
  <c r="AG40" i="9"/>
  <c r="AH40" i="9"/>
  <c r="CZ44" i="9"/>
  <c r="AG44" i="9"/>
  <c r="AH44" i="9"/>
  <c r="CZ48" i="9"/>
  <c r="AG48" i="9"/>
  <c r="AH48" i="9"/>
  <c r="CZ52" i="9"/>
  <c r="AG52" i="9"/>
  <c r="AH52" i="9"/>
  <c r="CZ56" i="9"/>
  <c r="AG56" i="9"/>
  <c r="AH56" i="9"/>
  <c r="CZ9" i="9"/>
  <c r="AG9" i="9"/>
  <c r="AH9" i="9"/>
  <c r="CZ12" i="9"/>
  <c r="AG12" i="9"/>
  <c r="AH12" i="9"/>
  <c r="CZ17" i="9"/>
  <c r="AG17" i="9"/>
  <c r="AH17" i="9"/>
  <c r="CZ19" i="9"/>
  <c r="AG19" i="9"/>
  <c r="AH19" i="9"/>
  <c r="CZ21" i="9"/>
  <c r="AG21" i="9"/>
  <c r="AH21" i="9"/>
  <c r="CZ23" i="9"/>
  <c r="AG23" i="9"/>
  <c r="AH23" i="9"/>
  <c r="CZ25" i="9"/>
  <c r="AG25" i="9"/>
  <c r="AH25" i="9"/>
  <c r="CZ27" i="9"/>
  <c r="AG27" i="9"/>
  <c r="AH27" i="9"/>
  <c r="CZ29" i="9"/>
  <c r="AG29" i="9"/>
  <c r="AH29" i="9"/>
  <c r="CZ31" i="9"/>
  <c r="AG31" i="9"/>
  <c r="AH31" i="9"/>
  <c r="CZ33" i="9"/>
  <c r="AG33" i="9"/>
  <c r="AH33" i="9"/>
  <c r="CZ35" i="9"/>
  <c r="AG35" i="9"/>
  <c r="AH35" i="9"/>
  <c r="CZ37" i="9"/>
  <c r="AG37" i="9"/>
  <c r="AH37" i="9"/>
  <c r="CZ39" i="9"/>
  <c r="AG39" i="9"/>
  <c r="AH39" i="9"/>
  <c r="CZ41" i="9"/>
  <c r="AG41" i="9"/>
  <c r="AH41" i="9"/>
  <c r="CZ42" i="9"/>
  <c r="AG42" i="9"/>
  <c r="AH42" i="9"/>
  <c r="CZ46" i="9"/>
  <c r="AG46" i="9"/>
  <c r="AH46" i="9"/>
  <c r="CZ54" i="9"/>
  <c r="AG54" i="9"/>
  <c r="AH54" i="9"/>
  <c r="CZ43" i="9"/>
  <c r="AG43" i="9"/>
  <c r="AH43" i="9"/>
  <c r="CZ47" i="9"/>
  <c r="AG47" i="9"/>
  <c r="AH47" i="9"/>
  <c r="CZ51" i="9"/>
  <c r="AG51" i="9"/>
  <c r="AH51" i="9"/>
  <c r="CZ55" i="9"/>
  <c r="AG55" i="9"/>
  <c r="AH55" i="9"/>
  <c r="CZ49" i="9"/>
  <c r="AG49" i="9"/>
  <c r="AH49" i="9"/>
  <c r="CZ45" i="9"/>
  <c r="AG45" i="9"/>
  <c r="AH45" i="9"/>
  <c r="CZ5" i="9"/>
  <c r="AG5" i="9"/>
  <c r="AH5" i="9"/>
  <c r="CZ53" i="9"/>
  <c r="AG53" i="9"/>
  <c r="AH53" i="9"/>
  <c r="DF6" i="9"/>
  <c r="AM6" i="9"/>
  <c r="DF7" i="9"/>
  <c r="AM7" i="9"/>
  <c r="DF8" i="9"/>
  <c r="AM8" i="9"/>
  <c r="DF9" i="9"/>
  <c r="AM9" i="9"/>
  <c r="DF10" i="9"/>
  <c r="AM10" i="9"/>
  <c r="DF11" i="9"/>
  <c r="AM11" i="9"/>
  <c r="DF12" i="9"/>
  <c r="AM12" i="9"/>
  <c r="DF13" i="9"/>
  <c r="AM13" i="9"/>
  <c r="DF14" i="9"/>
  <c r="AM14" i="9"/>
  <c r="DF15" i="9"/>
  <c r="AM15" i="9"/>
  <c r="DF16" i="9"/>
  <c r="AM16" i="9"/>
  <c r="DF17" i="9"/>
  <c r="AM17" i="9"/>
  <c r="DF18" i="9"/>
  <c r="AM18" i="9"/>
  <c r="DF19" i="9"/>
  <c r="AM19" i="9"/>
  <c r="DF20" i="9"/>
  <c r="AM20" i="9"/>
  <c r="DF21" i="9"/>
  <c r="AM21" i="9"/>
  <c r="DF22" i="9"/>
  <c r="AM22" i="9"/>
  <c r="DF23" i="9"/>
  <c r="AM23" i="9"/>
  <c r="DF24" i="9"/>
  <c r="AM24" i="9"/>
  <c r="DF25" i="9"/>
  <c r="AM25" i="9"/>
  <c r="DF26" i="9"/>
  <c r="AM26" i="9"/>
  <c r="DF27" i="9"/>
  <c r="AM27" i="9"/>
  <c r="DF28" i="9"/>
  <c r="AM28" i="9"/>
  <c r="DF29" i="9"/>
  <c r="AM29" i="9"/>
  <c r="DF30" i="9"/>
  <c r="AM30" i="9"/>
  <c r="DF31" i="9"/>
  <c r="AM31" i="9"/>
  <c r="DF32" i="9"/>
  <c r="AM32" i="9"/>
  <c r="DF33" i="9"/>
  <c r="AM33" i="9"/>
  <c r="DF34" i="9"/>
  <c r="AM34" i="9"/>
  <c r="DF35" i="9"/>
  <c r="AM35" i="9"/>
  <c r="DF36" i="9"/>
  <c r="AM36" i="9"/>
  <c r="DF37" i="9"/>
  <c r="AM37" i="9"/>
  <c r="DF38" i="9"/>
  <c r="AM38" i="9"/>
  <c r="DF39" i="9"/>
  <c r="AM39" i="9"/>
  <c r="DF40" i="9"/>
  <c r="AM40" i="9"/>
  <c r="DF41" i="9"/>
  <c r="AM41" i="9"/>
  <c r="DF42" i="9"/>
  <c r="AM42" i="9"/>
  <c r="DF43" i="9"/>
  <c r="AM43" i="9"/>
  <c r="DF44" i="9"/>
  <c r="AM44" i="9"/>
  <c r="DF45" i="9"/>
  <c r="AM45" i="9"/>
  <c r="DF46" i="9"/>
  <c r="AM46" i="9"/>
  <c r="DF47" i="9"/>
  <c r="AM47" i="9"/>
  <c r="DF48" i="9"/>
  <c r="AM48" i="9"/>
  <c r="DF49" i="9"/>
  <c r="AM49" i="9"/>
  <c r="DF50" i="9"/>
  <c r="AM50" i="9"/>
  <c r="DF51" i="9"/>
  <c r="AM51" i="9"/>
  <c r="DF52" i="9"/>
  <c r="AM52" i="9"/>
  <c r="DF53" i="9"/>
  <c r="AM53" i="9"/>
  <c r="DF54" i="9"/>
  <c r="AM54" i="9"/>
  <c r="DF55" i="9"/>
  <c r="AM55" i="9"/>
  <c r="DF56" i="9"/>
  <c r="AM56" i="9"/>
  <c r="DF5" i="9"/>
  <c r="DO6" i="9"/>
  <c r="AV6" i="9"/>
  <c r="DO10" i="9"/>
  <c r="AV10" i="9"/>
  <c r="DO14" i="9"/>
  <c r="AV14" i="9"/>
  <c r="DO5" i="9"/>
  <c r="DO9" i="9"/>
  <c r="AV9" i="9"/>
  <c r="DO13" i="9"/>
  <c r="AV13" i="9"/>
  <c r="DO17" i="9"/>
  <c r="AV17" i="9"/>
  <c r="DO18" i="9"/>
  <c r="AV18" i="9"/>
  <c r="DO19" i="9"/>
  <c r="AV19" i="9"/>
  <c r="DO20" i="9"/>
  <c r="AV20" i="9"/>
  <c r="DO21" i="9"/>
  <c r="AV21" i="9"/>
  <c r="DO22" i="9"/>
  <c r="AV22" i="9"/>
  <c r="DO23" i="9"/>
  <c r="AV23" i="9"/>
  <c r="DO24" i="9"/>
  <c r="AV24" i="9"/>
  <c r="DO25" i="9"/>
  <c r="AV25" i="9"/>
  <c r="DO26" i="9"/>
  <c r="AV26" i="9"/>
  <c r="DO27" i="9"/>
  <c r="AV27" i="9"/>
  <c r="DO28" i="9"/>
  <c r="AV28" i="9"/>
  <c r="DO29" i="9"/>
  <c r="AV29" i="9"/>
  <c r="DO30" i="9"/>
  <c r="AV30" i="9"/>
  <c r="DO31" i="9"/>
  <c r="AV31" i="9"/>
  <c r="DO32" i="9"/>
  <c r="AV32" i="9"/>
  <c r="DO33" i="9"/>
  <c r="AV33" i="9"/>
  <c r="DO34" i="9"/>
  <c r="AV34" i="9"/>
  <c r="DO35" i="9"/>
  <c r="AV35" i="9"/>
  <c r="DO36" i="9"/>
  <c r="AV36" i="9"/>
  <c r="DO37" i="9"/>
  <c r="AV37" i="9"/>
  <c r="DO38" i="9"/>
  <c r="AV38" i="9"/>
  <c r="DO39" i="9"/>
  <c r="AV39" i="9"/>
  <c r="DO40" i="9"/>
  <c r="AV40" i="9"/>
  <c r="DO53" i="9"/>
  <c r="AV53" i="9"/>
  <c r="DO11" i="9"/>
  <c r="AV11" i="9"/>
  <c r="DO43" i="9"/>
  <c r="AV43" i="9"/>
  <c r="DO47" i="9"/>
  <c r="AV47" i="9"/>
  <c r="DO51" i="9"/>
  <c r="AV51" i="9"/>
  <c r="DO55" i="9"/>
  <c r="AV55" i="9"/>
  <c r="DO7" i="9"/>
  <c r="AV7" i="9"/>
  <c r="DO15" i="9"/>
  <c r="AV15" i="9"/>
  <c r="DO41" i="9"/>
  <c r="AV41" i="9"/>
  <c r="DO45" i="9"/>
  <c r="AV45" i="9"/>
  <c r="DO49" i="9"/>
  <c r="AV49" i="9"/>
  <c r="DO12" i="9"/>
  <c r="AV12" i="9"/>
  <c r="DO42" i="9"/>
  <c r="AV42" i="9"/>
  <c r="DO46" i="9"/>
  <c r="AV46" i="9"/>
  <c r="DO50" i="9"/>
  <c r="AV50" i="9"/>
  <c r="DO54" i="9"/>
  <c r="AV54" i="9"/>
  <c r="DO44" i="9"/>
  <c r="AV44" i="9"/>
  <c r="DO8" i="9"/>
  <c r="AV8" i="9"/>
  <c r="DO52" i="9"/>
  <c r="AV52" i="9"/>
  <c r="DO16" i="9"/>
  <c r="AV16" i="9"/>
  <c r="DO56" i="9"/>
  <c r="AV56" i="9"/>
  <c r="DO48" i="9"/>
  <c r="AV48" i="9"/>
  <c r="DT6" i="9"/>
  <c r="BA6" i="9"/>
  <c r="DT10" i="9"/>
  <c r="BA10" i="9"/>
  <c r="BB10" i="9"/>
  <c r="DT14" i="9"/>
  <c r="BA14" i="9"/>
  <c r="BB14" i="9"/>
  <c r="DT9" i="9"/>
  <c r="BA9" i="9"/>
  <c r="BB9" i="9"/>
  <c r="DT13" i="9"/>
  <c r="BA13" i="9"/>
  <c r="BB13" i="9"/>
  <c r="DT5" i="9"/>
  <c r="BA5" i="9"/>
  <c r="BB5" i="9"/>
  <c r="DT12" i="9"/>
  <c r="BA12" i="9"/>
  <c r="BB12" i="9"/>
  <c r="DT17" i="9"/>
  <c r="BA17" i="9"/>
  <c r="BB17" i="9"/>
  <c r="DT19" i="9"/>
  <c r="BA19" i="9"/>
  <c r="BB19" i="9"/>
  <c r="DT21" i="9"/>
  <c r="BA21" i="9"/>
  <c r="BB21" i="9"/>
  <c r="DT23" i="9"/>
  <c r="BA23" i="9"/>
  <c r="BB23" i="9"/>
  <c r="DT25" i="9"/>
  <c r="BA25" i="9"/>
  <c r="BB25" i="9"/>
  <c r="DT27" i="9"/>
  <c r="BA27" i="9"/>
  <c r="BB27" i="9"/>
  <c r="DT29" i="9"/>
  <c r="BA29" i="9"/>
  <c r="BB29" i="9"/>
  <c r="DT31" i="9"/>
  <c r="BA31" i="9"/>
  <c r="BB31" i="9"/>
  <c r="DT33" i="9"/>
  <c r="BA33" i="9"/>
  <c r="BB33" i="9"/>
  <c r="DT35" i="9"/>
  <c r="BA35" i="9"/>
  <c r="BB35" i="9"/>
  <c r="DT37" i="9"/>
  <c r="BA37" i="9"/>
  <c r="BB37" i="9"/>
  <c r="DT39" i="9"/>
  <c r="BA39" i="9"/>
  <c r="BB39" i="9"/>
  <c r="DT43" i="9"/>
  <c r="BA43" i="9"/>
  <c r="BB43" i="9"/>
  <c r="DT47" i="9"/>
  <c r="BA47" i="9"/>
  <c r="BB47" i="9"/>
  <c r="DT51" i="9"/>
  <c r="BA51" i="9"/>
  <c r="BB51" i="9"/>
  <c r="DT55" i="9"/>
  <c r="BA55" i="9"/>
  <c r="BB55" i="9"/>
  <c r="DT8" i="9"/>
  <c r="BA8" i="9"/>
  <c r="BB8" i="9"/>
  <c r="DT16" i="9"/>
  <c r="BA16" i="9"/>
  <c r="BB16" i="9"/>
  <c r="DT18" i="9"/>
  <c r="BA18" i="9"/>
  <c r="BB18" i="9"/>
  <c r="DT20" i="9"/>
  <c r="BA20" i="9"/>
  <c r="BB20" i="9"/>
  <c r="DT22" i="9"/>
  <c r="BA22" i="9"/>
  <c r="BB22" i="9"/>
  <c r="DT24" i="9"/>
  <c r="BA24" i="9"/>
  <c r="BB24" i="9"/>
  <c r="DT26" i="9"/>
  <c r="BA26" i="9"/>
  <c r="BB26" i="9"/>
  <c r="DT28" i="9"/>
  <c r="BA28" i="9"/>
  <c r="BB28" i="9"/>
  <c r="DT30" i="9"/>
  <c r="BA30" i="9"/>
  <c r="BB30" i="9"/>
  <c r="DT32" i="9"/>
  <c r="BA32" i="9"/>
  <c r="BB32" i="9"/>
  <c r="DT34" i="9"/>
  <c r="BA34" i="9"/>
  <c r="BB34" i="9"/>
  <c r="DT36" i="9"/>
  <c r="BA36" i="9"/>
  <c r="BB36" i="9"/>
  <c r="DT38" i="9"/>
  <c r="BA38" i="9"/>
  <c r="BB38" i="9"/>
  <c r="DT40" i="9"/>
  <c r="BA40" i="9"/>
  <c r="BB40" i="9"/>
  <c r="DT41" i="9"/>
  <c r="BA41" i="9"/>
  <c r="BB41" i="9"/>
  <c r="DT45" i="9"/>
  <c r="BA45" i="9"/>
  <c r="BB45" i="9"/>
  <c r="DT49" i="9"/>
  <c r="BA49" i="9"/>
  <c r="BB49" i="9"/>
  <c r="DT53" i="9"/>
  <c r="BA53" i="9"/>
  <c r="BB53" i="9"/>
  <c r="DT7" i="9"/>
  <c r="BA7" i="9"/>
  <c r="BB7" i="9"/>
  <c r="DT15" i="9"/>
  <c r="BA15" i="9"/>
  <c r="BB15" i="9"/>
  <c r="DT42" i="9"/>
  <c r="BA42" i="9"/>
  <c r="BB42" i="9"/>
  <c r="DT46" i="9"/>
  <c r="BA46" i="9"/>
  <c r="BB46" i="9"/>
  <c r="DT50" i="9"/>
  <c r="BA50" i="9"/>
  <c r="BB50" i="9"/>
  <c r="DT54" i="9"/>
  <c r="BA54" i="9"/>
  <c r="BB54" i="9"/>
  <c r="DT52" i="9"/>
  <c r="BA52" i="9"/>
  <c r="BB52" i="9"/>
  <c r="DT56" i="9"/>
  <c r="BA56" i="9"/>
  <c r="BB56" i="9"/>
  <c r="DT11" i="9"/>
  <c r="BA11" i="9"/>
  <c r="BB11" i="9"/>
  <c r="DT44" i="9"/>
  <c r="BA44" i="9"/>
  <c r="BB44" i="9"/>
  <c r="DT48" i="9"/>
  <c r="BA48" i="9"/>
  <c r="BB48" i="9"/>
  <c r="EH6" i="9"/>
  <c r="BO6" i="9"/>
  <c r="EH7" i="9"/>
  <c r="BO7" i="9"/>
  <c r="EH8" i="9"/>
  <c r="BO8" i="9"/>
  <c r="EH9" i="9"/>
  <c r="BO9" i="9"/>
  <c r="EH10" i="9"/>
  <c r="BO10" i="9"/>
  <c r="EH11" i="9"/>
  <c r="BO11" i="9"/>
  <c r="EH12" i="9"/>
  <c r="BO12" i="9"/>
  <c r="EH13" i="9"/>
  <c r="BO13" i="9"/>
  <c r="EH14" i="9"/>
  <c r="BO14" i="9"/>
  <c r="EH15" i="9"/>
  <c r="BO15" i="9"/>
  <c r="EH16" i="9"/>
  <c r="BO16" i="9"/>
  <c r="EH17" i="9"/>
  <c r="BO17" i="9"/>
  <c r="EH18" i="9"/>
  <c r="BO18" i="9"/>
  <c r="EH19" i="9"/>
  <c r="BO19" i="9"/>
  <c r="EH20" i="9"/>
  <c r="BO20" i="9"/>
  <c r="EH21" i="9"/>
  <c r="BO21" i="9"/>
  <c r="EH22" i="9"/>
  <c r="BO22" i="9"/>
  <c r="EH23" i="9"/>
  <c r="BO23" i="9"/>
  <c r="EH24" i="9"/>
  <c r="BO24" i="9"/>
  <c r="EH25" i="9"/>
  <c r="BO25" i="9"/>
  <c r="EH26" i="9"/>
  <c r="BO26" i="9"/>
  <c r="EH27" i="9"/>
  <c r="BO27" i="9"/>
  <c r="EH28" i="9"/>
  <c r="BO28" i="9"/>
  <c r="EH29" i="9"/>
  <c r="BO29" i="9"/>
  <c r="EH30" i="9"/>
  <c r="BO30" i="9"/>
  <c r="EH31" i="9"/>
  <c r="BO31" i="9"/>
  <c r="EH32" i="9"/>
  <c r="BO32" i="9"/>
  <c r="EH33" i="9"/>
  <c r="BO33" i="9"/>
  <c r="EH34" i="9"/>
  <c r="BO34" i="9"/>
  <c r="EH35" i="9"/>
  <c r="BO35" i="9"/>
  <c r="EH36" i="9"/>
  <c r="BO36" i="9"/>
  <c r="EH37" i="9"/>
  <c r="BO37" i="9"/>
  <c r="EH38" i="9"/>
  <c r="BO38" i="9"/>
  <c r="EH39" i="9"/>
  <c r="BO39" i="9"/>
  <c r="EH40" i="9"/>
  <c r="BO40" i="9"/>
  <c r="EH41" i="9"/>
  <c r="BO41" i="9"/>
  <c r="EH42" i="9"/>
  <c r="BO42" i="9"/>
  <c r="EH43" i="9"/>
  <c r="BO43" i="9"/>
  <c r="EH44" i="9"/>
  <c r="BO44" i="9"/>
  <c r="EH45" i="9"/>
  <c r="BO45" i="9"/>
  <c r="EH46" i="9"/>
  <c r="BO46" i="9"/>
  <c r="EH47" i="9"/>
  <c r="BO47" i="9"/>
  <c r="EH48" i="9"/>
  <c r="BO48" i="9"/>
  <c r="EH49" i="9"/>
  <c r="BO49" i="9"/>
  <c r="EH50" i="9"/>
  <c r="BO50" i="9"/>
  <c r="EH51" i="9"/>
  <c r="BO51" i="9"/>
  <c r="EH52" i="9"/>
  <c r="BO52" i="9"/>
  <c r="EH53" i="9"/>
  <c r="BO53" i="9"/>
  <c r="EH54" i="9"/>
  <c r="BO54" i="9"/>
  <c r="EH55" i="9"/>
  <c r="BO55" i="9"/>
  <c r="EH56" i="9"/>
  <c r="BO56" i="9"/>
  <c r="EH5" i="9"/>
  <c r="AR8" i="11"/>
  <c r="B8" i="11"/>
  <c r="AR12" i="11"/>
  <c r="B12" i="11"/>
  <c r="AR16" i="11"/>
  <c r="B16" i="11"/>
  <c r="AR9" i="11"/>
  <c r="B9" i="11"/>
  <c r="AR13" i="11"/>
  <c r="B13" i="11"/>
  <c r="AR7" i="11"/>
  <c r="B7" i="11"/>
  <c r="AR18" i="11"/>
  <c r="B18" i="11"/>
  <c r="AR22" i="11"/>
  <c r="B22" i="11"/>
  <c r="AR26" i="11"/>
  <c r="B26" i="11"/>
  <c r="AR30" i="11"/>
  <c r="B30" i="11"/>
  <c r="AR34" i="11"/>
  <c r="B34" i="11"/>
  <c r="AR38" i="11"/>
  <c r="B38" i="11"/>
  <c r="AR42" i="11"/>
  <c r="B42" i="11"/>
  <c r="AR46" i="11"/>
  <c r="B46" i="11"/>
  <c r="AR50" i="11"/>
  <c r="B50" i="11"/>
  <c r="AR54" i="11"/>
  <c r="B54" i="11"/>
  <c r="AR6" i="11"/>
  <c r="B6" i="11"/>
  <c r="AR11" i="11"/>
  <c r="B11" i="11"/>
  <c r="AR20" i="11"/>
  <c r="B20" i="11"/>
  <c r="AR28" i="11"/>
  <c r="B28" i="11"/>
  <c r="AR36" i="11"/>
  <c r="B36" i="11"/>
  <c r="AR15" i="11"/>
  <c r="B15" i="11"/>
  <c r="AR24" i="11"/>
  <c r="B24" i="11"/>
  <c r="AR32" i="11"/>
  <c r="B32" i="11"/>
  <c r="AR40" i="11"/>
  <c r="B40" i="11"/>
  <c r="AR48" i="11"/>
  <c r="B48" i="11"/>
  <c r="AR56" i="11"/>
  <c r="B56" i="11"/>
  <c r="AR33" i="11"/>
  <c r="B33" i="11"/>
  <c r="AR41" i="11"/>
  <c r="B41" i="11"/>
  <c r="AR43" i="11"/>
  <c r="B43" i="11"/>
  <c r="AR51" i="11"/>
  <c r="B51" i="11"/>
  <c r="AR14" i="11"/>
  <c r="B14" i="11"/>
  <c r="AR17" i="11"/>
  <c r="B17" i="11"/>
  <c r="AR19" i="11"/>
  <c r="B19" i="11"/>
  <c r="AR25" i="11"/>
  <c r="B25" i="11"/>
  <c r="AR27" i="11"/>
  <c r="B27" i="11"/>
  <c r="AR35" i="11"/>
  <c r="B35" i="11"/>
  <c r="AR49" i="11"/>
  <c r="B49" i="11"/>
  <c r="AR10" i="11"/>
  <c r="B10" i="11"/>
  <c r="AR21" i="11"/>
  <c r="B21" i="11"/>
  <c r="AR31" i="11"/>
  <c r="B31" i="11"/>
  <c r="AR37" i="11"/>
  <c r="B37" i="11"/>
  <c r="AR44" i="11"/>
  <c r="B44" i="11"/>
  <c r="AR55" i="11"/>
  <c r="B55" i="11"/>
  <c r="AR23" i="11"/>
  <c r="B23" i="11"/>
  <c r="AR29" i="11"/>
  <c r="B29" i="11"/>
  <c r="AR39" i="11"/>
  <c r="B39" i="11"/>
  <c r="AR45" i="11"/>
  <c r="B45" i="11"/>
  <c r="AR47" i="11"/>
  <c r="B47" i="11"/>
  <c r="AR52" i="11"/>
  <c r="B52" i="11"/>
  <c r="AR53" i="11"/>
  <c r="B53" i="11"/>
  <c r="AW9" i="11"/>
  <c r="G9" i="11"/>
  <c r="AW13" i="11"/>
  <c r="G13" i="11"/>
  <c r="AW6" i="11"/>
  <c r="G6" i="11"/>
  <c r="AW10" i="11"/>
  <c r="G10" i="11"/>
  <c r="AW14" i="11"/>
  <c r="G14" i="11"/>
  <c r="AW19" i="11"/>
  <c r="G19" i="11"/>
  <c r="AW23" i="11"/>
  <c r="G23" i="11"/>
  <c r="AW27" i="11"/>
  <c r="G27" i="11"/>
  <c r="AW31" i="11"/>
  <c r="G31" i="11"/>
  <c r="AW35" i="11"/>
  <c r="G35" i="11"/>
  <c r="AW39" i="11"/>
  <c r="G39" i="11"/>
  <c r="AW43" i="11"/>
  <c r="G43" i="11"/>
  <c r="AW47" i="11"/>
  <c r="G47" i="11"/>
  <c r="AW51" i="11"/>
  <c r="G51" i="11"/>
  <c r="AW55" i="11"/>
  <c r="G55" i="11"/>
  <c r="AW11" i="11"/>
  <c r="G11" i="11"/>
  <c r="AW17" i="11"/>
  <c r="G17" i="11"/>
  <c r="AW20" i="11"/>
  <c r="G20" i="11"/>
  <c r="AW25" i="11"/>
  <c r="G25" i="11"/>
  <c r="AW28" i="11"/>
  <c r="G28" i="11"/>
  <c r="AW33" i="11"/>
  <c r="G33" i="11"/>
  <c r="AW36" i="11"/>
  <c r="G36" i="11"/>
  <c r="AW41" i="11"/>
  <c r="G41" i="11"/>
  <c r="AW7" i="11"/>
  <c r="G7" i="11"/>
  <c r="AW15" i="11"/>
  <c r="G15" i="11"/>
  <c r="AW21" i="11"/>
  <c r="G21" i="11"/>
  <c r="AW24" i="11"/>
  <c r="G24" i="11"/>
  <c r="AW29" i="11"/>
  <c r="G29" i="11"/>
  <c r="AW32" i="11"/>
  <c r="G32" i="11"/>
  <c r="AW37" i="11"/>
  <c r="G37" i="11"/>
  <c r="AW40" i="11"/>
  <c r="G40" i="11"/>
  <c r="AW45" i="11"/>
  <c r="G45" i="11"/>
  <c r="AW48" i="11"/>
  <c r="G48" i="11"/>
  <c r="AW53" i="11"/>
  <c r="G53" i="11"/>
  <c r="AW56" i="11"/>
  <c r="G56" i="11"/>
  <c r="AW5" i="11"/>
  <c r="G5" i="11"/>
  <c r="AW30" i="11"/>
  <c r="G30" i="11"/>
  <c r="AW38" i="11"/>
  <c r="G38" i="11"/>
  <c r="AW54" i="11"/>
  <c r="G54" i="11"/>
  <c r="AW12" i="11"/>
  <c r="G12" i="11"/>
  <c r="AW22" i="11"/>
  <c r="G22" i="11"/>
  <c r="AW46" i="11"/>
  <c r="G46" i="11"/>
  <c r="AW26" i="11"/>
  <c r="G26" i="11"/>
  <c r="AW42" i="11"/>
  <c r="G42" i="11"/>
  <c r="AW18" i="11"/>
  <c r="G18" i="11"/>
  <c r="AW34" i="11"/>
  <c r="G34" i="11"/>
  <c r="AW49" i="11"/>
  <c r="G49" i="11"/>
  <c r="AW8" i="11"/>
  <c r="G8" i="11"/>
  <c r="AW16" i="11"/>
  <c r="G16" i="11"/>
  <c r="AW50" i="11"/>
  <c r="G50" i="11"/>
  <c r="AW44" i="11"/>
  <c r="G44" i="11"/>
  <c r="AW52" i="11"/>
  <c r="G52" i="11"/>
  <c r="BB6" i="11"/>
  <c r="L6" i="11"/>
  <c r="BB10" i="11"/>
  <c r="L10" i="11"/>
  <c r="M10" i="11"/>
  <c r="BB14" i="11"/>
  <c r="L14" i="11"/>
  <c r="M14" i="11"/>
  <c r="BB7" i="11"/>
  <c r="L7" i="11"/>
  <c r="M7" i="11"/>
  <c r="BB11" i="11"/>
  <c r="L11" i="11"/>
  <c r="M11" i="11"/>
  <c r="BB15" i="11"/>
  <c r="L15" i="11"/>
  <c r="M15" i="11"/>
  <c r="BB9" i="11"/>
  <c r="L9" i="11"/>
  <c r="M9" i="11"/>
  <c r="BB13" i="11"/>
  <c r="L13" i="11"/>
  <c r="M13" i="11"/>
  <c r="BB20" i="11"/>
  <c r="L20" i="11"/>
  <c r="M20" i="11"/>
  <c r="BB24" i="11"/>
  <c r="L24" i="11"/>
  <c r="M24" i="11"/>
  <c r="BB28" i="11"/>
  <c r="L28" i="11"/>
  <c r="M28" i="11"/>
  <c r="BB32" i="11"/>
  <c r="L32" i="11"/>
  <c r="M32" i="11"/>
  <c r="BB36" i="11"/>
  <c r="L36" i="11"/>
  <c r="M36" i="11"/>
  <c r="BB40" i="11"/>
  <c r="L40" i="11"/>
  <c r="M40" i="11"/>
  <c r="BB44" i="11"/>
  <c r="L44" i="11"/>
  <c r="M44" i="11"/>
  <c r="BB48" i="11"/>
  <c r="L48" i="11"/>
  <c r="M48" i="11"/>
  <c r="BB52" i="11"/>
  <c r="L52" i="11"/>
  <c r="M52" i="11"/>
  <c r="BB56" i="11"/>
  <c r="L56" i="11"/>
  <c r="M56" i="11"/>
  <c r="BB23" i="11"/>
  <c r="L23" i="11"/>
  <c r="M23" i="11"/>
  <c r="BB31" i="11"/>
  <c r="L31" i="11"/>
  <c r="M31" i="11"/>
  <c r="BB39" i="11"/>
  <c r="L39" i="11"/>
  <c r="M39" i="11"/>
  <c r="BB19" i="11"/>
  <c r="L19" i="11"/>
  <c r="M19" i="11"/>
  <c r="BB27" i="11"/>
  <c r="L27" i="11"/>
  <c r="M27" i="11"/>
  <c r="BB35" i="11"/>
  <c r="L35" i="11"/>
  <c r="M35" i="11"/>
  <c r="BB43" i="11"/>
  <c r="L43" i="11"/>
  <c r="M43" i="11"/>
  <c r="BB51" i="11"/>
  <c r="L51" i="11"/>
  <c r="M51" i="11"/>
  <c r="BB5" i="11"/>
  <c r="L5" i="11"/>
  <c r="BB30" i="11"/>
  <c r="L30" i="11"/>
  <c r="M30" i="11"/>
  <c r="BB38" i="11"/>
  <c r="L38" i="11"/>
  <c r="M38" i="11"/>
  <c r="BB45" i="11"/>
  <c r="L45" i="11"/>
  <c r="M45" i="11"/>
  <c r="BB53" i="11"/>
  <c r="L53" i="11"/>
  <c r="M53" i="11"/>
  <c r="BB54" i="11"/>
  <c r="L54" i="11"/>
  <c r="M54" i="11"/>
  <c r="BB12" i="11"/>
  <c r="L12" i="11"/>
  <c r="M12" i="11"/>
  <c r="BB21" i="11"/>
  <c r="L21" i="11"/>
  <c r="M21" i="11"/>
  <c r="BB22" i="11"/>
  <c r="L22" i="11"/>
  <c r="M22" i="11"/>
  <c r="BB29" i="11"/>
  <c r="L29" i="11"/>
  <c r="M29" i="11"/>
  <c r="BB37" i="11"/>
  <c r="L37" i="11"/>
  <c r="M37" i="11"/>
  <c r="BB46" i="11"/>
  <c r="L46" i="11"/>
  <c r="M46" i="11"/>
  <c r="BB18" i="11"/>
  <c r="L18" i="11"/>
  <c r="M18" i="11"/>
  <c r="BB25" i="11"/>
  <c r="L25" i="11"/>
  <c r="M25" i="11"/>
  <c r="BB34" i="11"/>
  <c r="L34" i="11"/>
  <c r="M34" i="11"/>
  <c r="BB17" i="11"/>
  <c r="L17" i="11"/>
  <c r="M17" i="11"/>
  <c r="BB26" i="11"/>
  <c r="L26" i="11"/>
  <c r="M26" i="11"/>
  <c r="BB33" i="11"/>
  <c r="L33" i="11"/>
  <c r="M33" i="11"/>
  <c r="BB42" i="11"/>
  <c r="L42" i="11"/>
  <c r="M42" i="11"/>
  <c r="BB49" i="11"/>
  <c r="L49" i="11"/>
  <c r="M49" i="11"/>
  <c r="BB55" i="11"/>
  <c r="L55" i="11"/>
  <c r="M55" i="11"/>
  <c r="BB47" i="11"/>
  <c r="L47" i="11"/>
  <c r="M47" i="11"/>
  <c r="BB8" i="11"/>
  <c r="L8" i="11"/>
  <c r="M8" i="11"/>
  <c r="BB16" i="11"/>
  <c r="L16" i="11"/>
  <c r="M16" i="11"/>
  <c r="BB41" i="11"/>
  <c r="L41" i="11"/>
  <c r="M41" i="11"/>
  <c r="BB50" i="11"/>
  <c r="L50" i="11"/>
  <c r="M50" i="11"/>
  <c r="BL8" i="11"/>
  <c r="V8" i="11"/>
  <c r="BL12" i="11"/>
  <c r="V12" i="11"/>
  <c r="BL16" i="11"/>
  <c r="V16" i="11"/>
  <c r="BL9" i="11"/>
  <c r="V9" i="11"/>
  <c r="BL13" i="11"/>
  <c r="V13" i="11"/>
  <c r="BL18" i="11"/>
  <c r="V18" i="11"/>
  <c r="BL22" i="11"/>
  <c r="V22" i="11"/>
  <c r="BL26" i="11"/>
  <c r="V26" i="11"/>
  <c r="BL30" i="11"/>
  <c r="V30" i="11"/>
  <c r="BL34" i="11"/>
  <c r="V34" i="11"/>
  <c r="BL38" i="11"/>
  <c r="V38" i="11"/>
  <c r="BL42" i="11"/>
  <c r="V42" i="11"/>
  <c r="BL46" i="11"/>
  <c r="V46" i="11"/>
  <c r="BL50" i="11"/>
  <c r="V50" i="11"/>
  <c r="BL54" i="11"/>
  <c r="V54" i="11"/>
  <c r="BL5" i="11"/>
  <c r="V5" i="11"/>
  <c r="BL23" i="11"/>
  <c r="V23" i="11"/>
  <c r="BL31" i="11"/>
  <c r="V31" i="11"/>
  <c r="BL39" i="11"/>
  <c r="V39" i="11"/>
  <c r="BL6" i="11"/>
  <c r="V6" i="11"/>
  <c r="BL19" i="11"/>
  <c r="V19" i="11"/>
  <c r="BL27" i="11"/>
  <c r="V27" i="11"/>
  <c r="BL35" i="11"/>
  <c r="V35" i="11"/>
  <c r="BL43" i="11"/>
  <c r="V43" i="11"/>
  <c r="BL51" i="11"/>
  <c r="V51" i="11"/>
  <c r="BL33" i="11"/>
  <c r="V33" i="11"/>
  <c r="BL41" i="11"/>
  <c r="V41" i="11"/>
  <c r="BL44" i="11"/>
  <c r="V44" i="11"/>
  <c r="BL52" i="11"/>
  <c r="V52" i="11"/>
  <c r="BL7" i="11"/>
  <c r="V7" i="11"/>
  <c r="BL10" i="11"/>
  <c r="V10" i="11"/>
  <c r="BL15" i="11"/>
  <c r="V15" i="11"/>
  <c r="BL17" i="11"/>
  <c r="V17" i="11"/>
  <c r="BL20" i="11"/>
  <c r="V20" i="11"/>
  <c r="BL25" i="11"/>
  <c r="V25" i="11"/>
  <c r="BL28" i="11"/>
  <c r="V28" i="11"/>
  <c r="BL36" i="11"/>
  <c r="V36" i="11"/>
  <c r="BL49" i="11"/>
  <c r="V49" i="11"/>
  <c r="BL11" i="11"/>
  <c r="V11" i="11"/>
  <c r="BL29" i="11"/>
  <c r="V29" i="11"/>
  <c r="BL24" i="11"/>
  <c r="V24" i="11"/>
  <c r="BL40" i="11"/>
  <c r="V40" i="11"/>
  <c r="BL21" i="11"/>
  <c r="V21" i="11"/>
  <c r="BL37" i="11"/>
  <c r="V37" i="11"/>
  <c r="BL45" i="11"/>
  <c r="V45" i="11"/>
  <c r="BL47" i="11"/>
  <c r="V47" i="11"/>
  <c r="BL48" i="11"/>
  <c r="V48" i="11"/>
  <c r="BL14" i="11"/>
  <c r="V14" i="11"/>
  <c r="BL32" i="11"/>
  <c r="V32" i="11"/>
  <c r="BL53" i="11"/>
  <c r="V53" i="11"/>
  <c r="BL55" i="11"/>
  <c r="V55" i="11"/>
  <c r="BL56" i="11"/>
  <c r="V56" i="11"/>
  <c r="BQ9" i="11"/>
  <c r="AA9" i="11"/>
  <c r="BQ13" i="11"/>
  <c r="AA13" i="11"/>
  <c r="BQ6" i="11"/>
  <c r="AA6" i="11"/>
  <c r="BQ10" i="11"/>
  <c r="AA10" i="11"/>
  <c r="BQ14" i="11"/>
  <c r="AA14" i="11"/>
  <c r="BQ19" i="11"/>
  <c r="AA19" i="11"/>
  <c r="BQ23" i="11"/>
  <c r="AA23" i="11"/>
  <c r="BQ27" i="11"/>
  <c r="AA27" i="11"/>
  <c r="BQ31" i="11"/>
  <c r="AA31" i="11"/>
  <c r="BQ35" i="11"/>
  <c r="AA35" i="11"/>
  <c r="BQ39" i="11"/>
  <c r="AA39" i="11"/>
  <c r="BQ43" i="11"/>
  <c r="AA43" i="11"/>
  <c r="BQ47" i="11"/>
  <c r="AA47" i="11"/>
  <c r="BQ51" i="11"/>
  <c r="AA51" i="11"/>
  <c r="BQ55" i="11"/>
  <c r="AA55" i="11"/>
  <c r="BQ11" i="11"/>
  <c r="AA11" i="11"/>
  <c r="BQ12" i="11"/>
  <c r="AA12" i="11"/>
  <c r="BQ17" i="11"/>
  <c r="AA17" i="11"/>
  <c r="BQ18" i="11"/>
  <c r="AA18" i="11"/>
  <c r="BQ25" i="11"/>
  <c r="AA25" i="11"/>
  <c r="BQ26" i="11"/>
  <c r="AA26" i="11"/>
  <c r="BQ33" i="11"/>
  <c r="AA33" i="11"/>
  <c r="BQ34" i="11"/>
  <c r="AA34" i="11"/>
  <c r="BQ41" i="11"/>
  <c r="AA41" i="11"/>
  <c r="BQ42" i="11"/>
  <c r="AA42" i="11"/>
  <c r="BQ7" i="11"/>
  <c r="AA7" i="11"/>
  <c r="BQ8" i="11"/>
  <c r="AA8" i="11"/>
  <c r="BQ15" i="11"/>
  <c r="AA15" i="11"/>
  <c r="BQ16" i="11"/>
  <c r="AA16" i="11"/>
  <c r="BQ21" i="11"/>
  <c r="AA21" i="11"/>
  <c r="BQ22" i="11"/>
  <c r="AA22" i="11"/>
  <c r="BQ29" i="11"/>
  <c r="AA29" i="11"/>
  <c r="BQ30" i="11"/>
  <c r="AA30" i="11"/>
  <c r="BQ37" i="11"/>
  <c r="AA37" i="11"/>
  <c r="BQ38" i="11"/>
  <c r="AA38" i="11"/>
  <c r="BQ45" i="11"/>
  <c r="AA45" i="11"/>
  <c r="BQ46" i="11"/>
  <c r="AA46" i="11"/>
  <c r="BQ53" i="11"/>
  <c r="AA53" i="11"/>
  <c r="BQ54" i="11"/>
  <c r="AA54" i="11"/>
  <c r="BQ44" i="11"/>
  <c r="AA44" i="11"/>
  <c r="BQ52" i="11"/>
  <c r="AA52" i="11"/>
  <c r="BQ20" i="11"/>
  <c r="AA20" i="11"/>
  <c r="BQ28" i="11"/>
  <c r="AA28" i="11"/>
  <c r="BQ36" i="11"/>
  <c r="AA36" i="11"/>
  <c r="BQ32" i="11"/>
  <c r="AA32" i="11"/>
  <c r="BQ56" i="11"/>
  <c r="AA56" i="11"/>
  <c r="BQ48" i="11"/>
  <c r="AA48" i="11"/>
  <c r="BQ49" i="11"/>
  <c r="AA49" i="11"/>
  <c r="BQ24" i="11"/>
  <c r="AA24" i="11"/>
  <c r="BQ40" i="11"/>
  <c r="AA40" i="11"/>
  <c r="BQ50" i="11"/>
  <c r="AA50" i="11"/>
  <c r="BQ5" i="11"/>
  <c r="AA5" i="11"/>
  <c r="F6" i="17"/>
  <c r="E6" i="17"/>
  <c r="F8" i="17"/>
  <c r="E8" i="17"/>
  <c r="E10" i="17"/>
  <c r="F10" i="17"/>
  <c r="F12" i="17"/>
  <c r="E12" i="17"/>
  <c r="F14" i="17"/>
  <c r="E14" i="17"/>
  <c r="E16" i="17"/>
  <c r="F16" i="17"/>
  <c r="F18" i="17"/>
  <c r="E18" i="17"/>
  <c r="F20" i="17"/>
  <c r="E20" i="17"/>
  <c r="E22" i="17"/>
  <c r="F22" i="17"/>
  <c r="E24" i="17"/>
  <c r="F24" i="17"/>
  <c r="E26" i="17"/>
  <c r="F26" i="17"/>
  <c r="E28" i="17"/>
  <c r="F28" i="17"/>
  <c r="F30" i="17"/>
  <c r="E30" i="17"/>
  <c r="F32" i="17"/>
  <c r="E32" i="17"/>
  <c r="E34" i="17"/>
  <c r="F34" i="17"/>
  <c r="E36" i="17"/>
  <c r="F36" i="17"/>
  <c r="F38" i="17"/>
  <c r="E38" i="17"/>
  <c r="F40" i="17"/>
  <c r="E40" i="17"/>
  <c r="F42" i="17"/>
  <c r="E42" i="17"/>
  <c r="E44" i="17"/>
  <c r="F44" i="17"/>
  <c r="E46" i="17"/>
  <c r="F46" i="17"/>
  <c r="E48" i="17"/>
  <c r="F48" i="17"/>
  <c r="F50" i="17"/>
  <c r="E50" i="17"/>
  <c r="F52" i="17"/>
  <c r="E52" i="17"/>
  <c r="F54" i="17"/>
  <c r="E54" i="17"/>
  <c r="B55" i="17"/>
  <c r="C55" i="17"/>
  <c r="C51" i="17"/>
  <c r="B51" i="17"/>
  <c r="B47" i="17"/>
  <c r="C47" i="17"/>
  <c r="C43" i="17"/>
  <c r="B43" i="17"/>
  <c r="C39" i="17"/>
  <c r="B39" i="17"/>
  <c r="C35" i="17"/>
  <c r="B35" i="17"/>
  <c r="B31" i="17"/>
  <c r="C31" i="17"/>
  <c r="B27" i="17"/>
  <c r="C27" i="17"/>
  <c r="B23" i="17"/>
  <c r="C23" i="17"/>
  <c r="C19" i="17"/>
  <c r="B19" i="17"/>
  <c r="C15" i="17"/>
  <c r="B15" i="17"/>
  <c r="C11" i="17"/>
  <c r="B11" i="17"/>
  <c r="B7" i="17"/>
  <c r="C7" i="17"/>
  <c r="CD6" i="11"/>
  <c r="AN6" i="11"/>
  <c r="CD10" i="11"/>
  <c r="AN10" i="11"/>
  <c r="AO10" i="11"/>
  <c r="CD14" i="11"/>
  <c r="AN14" i="11"/>
  <c r="AO14" i="11"/>
  <c r="CD7" i="11"/>
  <c r="AN7" i="11"/>
  <c r="AO7" i="11"/>
  <c r="CD11" i="11"/>
  <c r="AN11" i="11"/>
  <c r="AO11" i="11"/>
  <c r="CD15" i="11"/>
  <c r="AN15" i="11"/>
  <c r="AO15" i="11"/>
  <c r="CD16" i="11"/>
  <c r="AN16" i="11"/>
  <c r="AO16" i="11"/>
  <c r="CD20" i="11"/>
  <c r="AN20" i="11"/>
  <c r="AO20" i="11"/>
  <c r="CD24" i="11"/>
  <c r="AN24" i="11"/>
  <c r="AO24" i="11"/>
  <c r="CD28" i="11"/>
  <c r="AN28" i="11"/>
  <c r="AO28" i="11"/>
  <c r="CD32" i="11"/>
  <c r="AN32" i="11"/>
  <c r="AO32" i="11"/>
  <c r="CD36" i="11"/>
  <c r="AN36" i="11"/>
  <c r="AO36" i="11"/>
  <c r="CD40" i="11"/>
  <c r="AN40" i="11"/>
  <c r="AO40" i="11"/>
  <c r="CD44" i="11"/>
  <c r="AN44" i="11"/>
  <c r="AO44" i="11"/>
  <c r="CD48" i="11"/>
  <c r="AN48" i="11"/>
  <c r="AO48" i="11"/>
  <c r="CD52" i="11"/>
  <c r="AN52" i="11"/>
  <c r="AO52" i="11"/>
  <c r="CD56" i="11"/>
  <c r="AN56" i="11"/>
  <c r="AO56" i="11"/>
  <c r="CD9" i="11"/>
  <c r="AN9" i="11"/>
  <c r="AO9" i="11"/>
  <c r="CD12" i="11"/>
  <c r="AN12" i="11"/>
  <c r="AO12" i="11"/>
  <c r="CD22" i="11"/>
  <c r="AN22" i="11"/>
  <c r="AO22" i="11"/>
  <c r="CD30" i="11"/>
  <c r="AN30" i="11"/>
  <c r="AO30" i="11"/>
  <c r="CD38" i="11"/>
  <c r="AN38" i="11"/>
  <c r="AO38" i="11"/>
  <c r="CD8" i="11"/>
  <c r="AN8" i="11"/>
  <c r="AO8" i="11"/>
  <c r="CD13" i="11"/>
  <c r="AN13" i="11"/>
  <c r="AO13" i="11"/>
  <c r="CD18" i="11"/>
  <c r="AN18" i="11"/>
  <c r="AO18" i="11"/>
  <c r="CD26" i="11"/>
  <c r="AN26" i="11"/>
  <c r="AO26" i="11"/>
  <c r="CD34" i="11"/>
  <c r="AN34" i="11"/>
  <c r="AO34" i="11"/>
  <c r="CD42" i="11"/>
  <c r="AN42" i="11"/>
  <c r="AO42" i="11"/>
  <c r="CD50" i="11"/>
  <c r="AN50" i="11"/>
  <c r="AO50" i="11"/>
  <c r="CD29" i="11"/>
  <c r="AN29" i="11"/>
  <c r="AO29" i="11"/>
  <c r="CD37" i="11"/>
  <c r="AN37" i="11"/>
  <c r="AO37" i="11"/>
  <c r="CD43" i="11"/>
  <c r="AN43" i="11"/>
  <c r="AO43" i="11"/>
  <c r="CD51" i="11"/>
  <c r="AN51" i="11"/>
  <c r="AO51" i="11"/>
  <c r="CD53" i="11"/>
  <c r="AN53" i="11"/>
  <c r="AO53" i="11"/>
  <c r="CD5" i="11"/>
  <c r="AN5" i="11"/>
  <c r="CD19" i="11"/>
  <c r="AN19" i="11"/>
  <c r="AO19" i="11"/>
  <c r="CD21" i="11"/>
  <c r="AN21" i="11"/>
  <c r="AO21" i="11"/>
  <c r="CD27" i="11"/>
  <c r="AN27" i="11"/>
  <c r="AO27" i="11"/>
  <c r="CD35" i="11"/>
  <c r="AN35" i="11"/>
  <c r="AO35" i="11"/>
  <c r="CD45" i="11"/>
  <c r="AN45" i="11"/>
  <c r="AO45" i="11"/>
  <c r="CD17" i="11"/>
  <c r="AN17" i="11"/>
  <c r="AO17" i="11"/>
  <c r="CD33" i="11"/>
  <c r="AN33" i="11"/>
  <c r="AO33" i="11"/>
  <c r="CD47" i="11"/>
  <c r="AN47" i="11"/>
  <c r="AO47" i="11"/>
  <c r="CD23" i="11"/>
  <c r="AN23" i="11"/>
  <c r="AO23" i="11"/>
  <c r="CD39" i="11"/>
  <c r="AN39" i="11"/>
  <c r="AO39" i="11"/>
  <c r="CD25" i="11"/>
  <c r="AN25" i="11"/>
  <c r="AO25" i="11"/>
  <c r="CD41" i="11"/>
  <c r="AN41" i="11"/>
  <c r="AO41" i="11"/>
  <c r="CD55" i="11"/>
  <c r="AN55" i="11"/>
  <c r="AO55" i="11"/>
  <c r="CD31" i="11"/>
  <c r="AN31" i="11"/>
  <c r="AO31" i="11"/>
  <c r="CD46" i="11"/>
  <c r="AN46" i="11"/>
  <c r="AO46" i="11"/>
  <c r="CD49" i="11"/>
  <c r="AN49" i="11"/>
  <c r="AO49" i="11"/>
  <c r="CD54" i="11"/>
  <c r="AN54" i="11"/>
  <c r="AO54" i="11"/>
  <c r="DW8" i="9"/>
  <c r="BD8" i="9"/>
  <c r="DW12" i="9"/>
  <c r="BD12" i="9"/>
  <c r="DW16" i="9"/>
  <c r="BD16" i="9"/>
  <c r="DW5" i="9"/>
  <c r="DW7" i="9"/>
  <c r="BD7" i="9"/>
  <c r="DW11" i="9"/>
  <c r="BD11" i="9"/>
  <c r="DW15" i="9"/>
  <c r="BD15" i="9"/>
  <c r="DW17" i="9"/>
  <c r="BD17" i="9"/>
  <c r="DW18" i="9"/>
  <c r="BD18" i="9"/>
  <c r="DW19" i="9"/>
  <c r="BD19" i="9"/>
  <c r="DW20" i="9"/>
  <c r="BD20" i="9"/>
  <c r="DW21" i="9"/>
  <c r="BD21" i="9"/>
  <c r="DW22" i="9"/>
  <c r="BD22" i="9"/>
  <c r="DW23" i="9"/>
  <c r="BD23" i="9"/>
  <c r="DW24" i="9"/>
  <c r="BD24" i="9"/>
  <c r="DW25" i="9"/>
  <c r="BD25" i="9"/>
  <c r="DW26" i="9"/>
  <c r="BD26" i="9"/>
  <c r="DW27" i="9"/>
  <c r="BD27" i="9"/>
  <c r="DW28" i="9"/>
  <c r="BD28" i="9"/>
  <c r="DW29" i="9"/>
  <c r="BD29" i="9"/>
  <c r="DW30" i="9"/>
  <c r="BD30" i="9"/>
  <c r="DW31" i="9"/>
  <c r="BD31" i="9"/>
  <c r="DW32" i="9"/>
  <c r="BD32" i="9"/>
  <c r="DW33" i="9"/>
  <c r="BD33" i="9"/>
  <c r="DW34" i="9"/>
  <c r="BD34" i="9"/>
  <c r="DW35" i="9"/>
  <c r="BD35" i="9"/>
  <c r="DW36" i="9"/>
  <c r="BD36" i="9"/>
  <c r="DW37" i="9"/>
  <c r="BD37" i="9"/>
  <c r="DW38" i="9"/>
  <c r="BD38" i="9"/>
  <c r="DW39" i="9"/>
  <c r="BD39" i="9"/>
  <c r="DW40" i="9"/>
  <c r="BD40" i="9"/>
  <c r="DW51" i="9"/>
  <c r="BD51" i="9"/>
  <c r="DW55" i="9"/>
  <c r="BD55" i="9"/>
  <c r="DW41" i="9"/>
  <c r="BD41" i="9"/>
  <c r="DW45" i="9"/>
  <c r="BD45" i="9"/>
  <c r="DW49" i="9"/>
  <c r="BD49" i="9"/>
  <c r="DW53" i="9"/>
  <c r="BD53" i="9"/>
  <c r="DW43" i="9"/>
  <c r="BD43" i="9"/>
  <c r="DW47" i="9"/>
  <c r="BD47" i="9"/>
  <c r="DW6" i="9"/>
  <c r="BD6" i="9"/>
  <c r="DW9" i="9"/>
  <c r="BD9" i="9"/>
  <c r="DW14" i="9"/>
  <c r="BD14" i="9"/>
  <c r="DW44" i="9"/>
  <c r="BD44" i="9"/>
  <c r="DW48" i="9"/>
  <c r="BD48" i="9"/>
  <c r="DW52" i="9"/>
  <c r="BD52" i="9"/>
  <c r="DW56" i="9"/>
  <c r="BD56" i="9"/>
  <c r="DW54" i="9"/>
  <c r="BD54" i="9"/>
  <c r="DW13" i="9"/>
  <c r="BD13" i="9"/>
  <c r="DW46" i="9"/>
  <c r="BD46" i="9"/>
  <c r="DW10" i="9"/>
  <c r="BD10" i="9"/>
  <c r="DW50" i="9"/>
  <c r="BD50" i="9"/>
  <c r="DW42" i="9"/>
  <c r="BD42" i="9"/>
  <c r="EE6" i="9"/>
  <c r="BL6" i="9"/>
  <c r="EE10" i="9"/>
  <c r="BL10" i="9"/>
  <c r="EE14" i="9"/>
  <c r="BL14" i="9"/>
  <c r="EE5" i="9"/>
  <c r="EE9" i="9"/>
  <c r="BL9" i="9"/>
  <c r="EE13" i="9"/>
  <c r="BL13" i="9"/>
  <c r="EE17" i="9"/>
  <c r="BL17" i="9"/>
  <c r="EE18" i="9"/>
  <c r="BL18" i="9"/>
  <c r="EE19" i="9"/>
  <c r="BL19" i="9"/>
  <c r="EE20" i="9"/>
  <c r="BL20" i="9"/>
  <c r="EE21" i="9"/>
  <c r="BL21" i="9"/>
  <c r="EE22" i="9"/>
  <c r="BL22" i="9"/>
  <c r="EE23" i="9"/>
  <c r="BL23" i="9"/>
  <c r="EE24" i="9"/>
  <c r="BL24" i="9"/>
  <c r="EE25" i="9"/>
  <c r="BL25" i="9"/>
  <c r="EE26" i="9"/>
  <c r="BL26" i="9"/>
  <c r="EE27" i="9"/>
  <c r="BL27" i="9"/>
  <c r="EE28" i="9"/>
  <c r="BL28" i="9"/>
  <c r="EE29" i="9"/>
  <c r="BL29" i="9"/>
  <c r="EE30" i="9"/>
  <c r="BL30" i="9"/>
  <c r="EE31" i="9"/>
  <c r="BL31" i="9"/>
  <c r="EE32" i="9"/>
  <c r="BL32" i="9"/>
  <c r="EE33" i="9"/>
  <c r="BL33" i="9"/>
  <c r="EE34" i="9"/>
  <c r="BL34" i="9"/>
  <c r="EE35" i="9"/>
  <c r="BL35" i="9"/>
  <c r="EE36" i="9"/>
  <c r="BL36" i="9"/>
  <c r="EE37" i="9"/>
  <c r="BL37" i="9"/>
  <c r="EE38" i="9"/>
  <c r="BL38" i="9"/>
  <c r="EE39" i="9"/>
  <c r="BL39" i="9"/>
  <c r="EE40" i="9"/>
  <c r="BL40" i="9"/>
  <c r="EE11" i="9"/>
  <c r="BL11" i="9"/>
  <c r="EE43" i="9"/>
  <c r="BL43" i="9"/>
  <c r="EE47" i="9"/>
  <c r="BL47" i="9"/>
  <c r="EE51" i="9"/>
  <c r="BL51" i="9"/>
  <c r="EE55" i="9"/>
  <c r="BL55" i="9"/>
  <c r="EE7" i="9"/>
  <c r="BL7" i="9"/>
  <c r="EE15" i="9"/>
  <c r="BL15" i="9"/>
  <c r="EE41" i="9"/>
  <c r="BL41" i="9"/>
  <c r="EE45" i="9"/>
  <c r="BL45" i="9"/>
  <c r="EE49" i="9"/>
  <c r="BL49" i="9"/>
  <c r="EE53" i="9"/>
  <c r="BL53" i="9"/>
  <c r="EE12" i="9"/>
  <c r="BL12" i="9"/>
  <c r="EE42" i="9"/>
  <c r="BL42" i="9"/>
  <c r="EE46" i="9"/>
  <c r="BL46" i="9"/>
  <c r="EE50" i="9"/>
  <c r="BL50" i="9"/>
  <c r="EE54" i="9"/>
  <c r="BL54" i="9"/>
  <c r="EE52" i="9"/>
  <c r="BL52" i="9"/>
  <c r="EE56" i="9"/>
  <c r="BL56" i="9"/>
  <c r="EE16" i="9"/>
  <c r="BL16" i="9"/>
  <c r="EE44" i="9"/>
  <c r="BL44" i="9"/>
  <c r="EE48" i="9"/>
  <c r="BL48" i="9"/>
  <c r="EE8" i="9"/>
  <c r="BL8" i="9"/>
  <c r="L30" i="15"/>
  <c r="L54" i="15"/>
  <c r="L48" i="15"/>
  <c r="L31" i="15"/>
  <c r="L11" i="15"/>
  <c r="BW9" i="9"/>
  <c r="D9" i="9"/>
  <c r="E9" i="9"/>
  <c r="BW13" i="9"/>
  <c r="D13" i="9"/>
  <c r="E13" i="9"/>
  <c r="BW17" i="9"/>
  <c r="D17" i="9"/>
  <c r="E17" i="9"/>
  <c r="BW5" i="9"/>
  <c r="D5" i="9"/>
  <c r="E5" i="9"/>
  <c r="BW8" i="9"/>
  <c r="D8" i="9"/>
  <c r="E8" i="9"/>
  <c r="BW12" i="9"/>
  <c r="D12" i="9"/>
  <c r="E12" i="9"/>
  <c r="BW16" i="9"/>
  <c r="D16" i="9"/>
  <c r="E16" i="9"/>
  <c r="BW18" i="9"/>
  <c r="D18" i="9"/>
  <c r="E18" i="9"/>
  <c r="BW19" i="9"/>
  <c r="D19" i="9"/>
  <c r="E19" i="9"/>
  <c r="BW20" i="9"/>
  <c r="D20" i="9"/>
  <c r="E20" i="9"/>
  <c r="BW21" i="9"/>
  <c r="D21" i="9"/>
  <c r="E21" i="9"/>
  <c r="BW22" i="9"/>
  <c r="D22" i="9"/>
  <c r="E22" i="9"/>
  <c r="BW23" i="9"/>
  <c r="D23" i="9"/>
  <c r="E23" i="9"/>
  <c r="BW24" i="9"/>
  <c r="D24" i="9"/>
  <c r="E24" i="9"/>
  <c r="BW25" i="9"/>
  <c r="D25" i="9"/>
  <c r="E25" i="9"/>
  <c r="BW26" i="9"/>
  <c r="D26" i="9"/>
  <c r="E26" i="9"/>
  <c r="BW27" i="9"/>
  <c r="D27" i="9"/>
  <c r="E27" i="9"/>
  <c r="BW28" i="9"/>
  <c r="D28" i="9"/>
  <c r="E28" i="9"/>
  <c r="BW29" i="9"/>
  <c r="D29" i="9"/>
  <c r="E29" i="9"/>
  <c r="BW30" i="9"/>
  <c r="D30" i="9"/>
  <c r="E30" i="9"/>
  <c r="BW31" i="9"/>
  <c r="D31" i="9"/>
  <c r="E31" i="9"/>
  <c r="BW32" i="9"/>
  <c r="D32" i="9"/>
  <c r="E32" i="9"/>
  <c r="BW33" i="9"/>
  <c r="D33" i="9"/>
  <c r="E33" i="9"/>
  <c r="BW34" i="9"/>
  <c r="D34" i="9"/>
  <c r="E34" i="9"/>
  <c r="BW35" i="9"/>
  <c r="D35" i="9"/>
  <c r="E35" i="9"/>
  <c r="BW36" i="9"/>
  <c r="D36" i="9"/>
  <c r="E36" i="9"/>
  <c r="BW37" i="9"/>
  <c r="D37" i="9"/>
  <c r="E37" i="9"/>
  <c r="BW38" i="9"/>
  <c r="D38" i="9"/>
  <c r="E38" i="9"/>
  <c r="BW39" i="9"/>
  <c r="D39" i="9"/>
  <c r="E39" i="9"/>
  <c r="BW40" i="9"/>
  <c r="D40" i="9"/>
  <c r="E40" i="9"/>
  <c r="BW41" i="9"/>
  <c r="D41" i="9"/>
  <c r="E41" i="9"/>
  <c r="BW56" i="9"/>
  <c r="D56" i="9"/>
  <c r="E56" i="9"/>
  <c r="BW7" i="9"/>
  <c r="D7" i="9"/>
  <c r="E7" i="9"/>
  <c r="BW15" i="9"/>
  <c r="D15" i="9"/>
  <c r="E15" i="9"/>
  <c r="BW42" i="9"/>
  <c r="D42" i="9"/>
  <c r="E42" i="9"/>
  <c r="BW46" i="9"/>
  <c r="D46" i="9"/>
  <c r="E46" i="9"/>
  <c r="BW50" i="9"/>
  <c r="D50" i="9"/>
  <c r="E50" i="9"/>
  <c r="BW54" i="9"/>
  <c r="D54" i="9"/>
  <c r="E54" i="9"/>
  <c r="BW11" i="9"/>
  <c r="D11" i="9"/>
  <c r="E11" i="9"/>
  <c r="BW44" i="9"/>
  <c r="D44" i="9"/>
  <c r="E44" i="9"/>
  <c r="BW48" i="9"/>
  <c r="D48" i="9"/>
  <c r="E48" i="9"/>
  <c r="BW52" i="9"/>
  <c r="D52" i="9"/>
  <c r="E52" i="9"/>
  <c r="BW10" i="9"/>
  <c r="D10" i="9"/>
  <c r="E10" i="9"/>
  <c r="BW45" i="9"/>
  <c r="D45" i="9"/>
  <c r="E45" i="9"/>
  <c r="BW49" i="9"/>
  <c r="D49" i="9"/>
  <c r="E49" i="9"/>
  <c r="BW53" i="9"/>
  <c r="D53" i="9"/>
  <c r="E53" i="9"/>
  <c r="BW51" i="9"/>
  <c r="D51" i="9"/>
  <c r="E51" i="9"/>
  <c r="BW14" i="9"/>
  <c r="D14" i="9"/>
  <c r="E14" i="9"/>
  <c r="BW43" i="9"/>
  <c r="D43" i="9"/>
  <c r="E43" i="9"/>
  <c r="BW6" i="9"/>
  <c r="D6" i="9"/>
  <c r="E6" i="9"/>
  <c r="BW47" i="9"/>
  <c r="D47" i="9"/>
  <c r="E47" i="9"/>
  <c r="BW55" i="9"/>
  <c r="D55" i="9"/>
  <c r="E55" i="9"/>
  <c r="CG9" i="9"/>
  <c r="N9" i="9"/>
  <c r="CG13" i="9"/>
  <c r="N13" i="9"/>
  <c r="CG17" i="9"/>
  <c r="N17" i="9"/>
  <c r="CG8" i="9"/>
  <c r="N8" i="9"/>
  <c r="CG12" i="9"/>
  <c r="N12" i="9"/>
  <c r="CG16" i="9"/>
  <c r="N16" i="9"/>
  <c r="CG6" i="9"/>
  <c r="N6" i="9"/>
  <c r="CG14" i="9"/>
  <c r="N14" i="9"/>
  <c r="CG42" i="9"/>
  <c r="N42" i="9"/>
  <c r="CG46" i="9"/>
  <c r="N46" i="9"/>
  <c r="CG50" i="9"/>
  <c r="N50" i="9"/>
  <c r="CG54" i="9"/>
  <c r="N54" i="9"/>
  <c r="CG10" i="9"/>
  <c r="N10" i="9"/>
  <c r="CG44" i="9"/>
  <c r="N44" i="9"/>
  <c r="CG48" i="9"/>
  <c r="N48" i="9"/>
  <c r="CG52" i="9"/>
  <c r="N52" i="9"/>
  <c r="CG56" i="9"/>
  <c r="N56" i="9"/>
  <c r="CG7" i="9"/>
  <c r="N7" i="9"/>
  <c r="CG15" i="9"/>
  <c r="N15" i="9"/>
  <c r="CG19" i="9"/>
  <c r="N19" i="9"/>
  <c r="CG21" i="9"/>
  <c r="N21" i="9"/>
  <c r="CG23" i="9"/>
  <c r="N23" i="9"/>
  <c r="CG25" i="9"/>
  <c r="N25" i="9"/>
  <c r="CG27" i="9"/>
  <c r="N27" i="9"/>
  <c r="CG29" i="9"/>
  <c r="N29" i="9"/>
  <c r="CG31" i="9"/>
  <c r="N31" i="9"/>
  <c r="CG33" i="9"/>
  <c r="N33" i="9"/>
  <c r="CG35" i="9"/>
  <c r="N35" i="9"/>
  <c r="CG37" i="9"/>
  <c r="N37" i="9"/>
  <c r="CG39" i="9"/>
  <c r="N39" i="9"/>
  <c r="CG41" i="9"/>
  <c r="N41" i="9"/>
  <c r="CG45" i="9"/>
  <c r="N45" i="9"/>
  <c r="CG49" i="9"/>
  <c r="N49" i="9"/>
  <c r="CG53" i="9"/>
  <c r="N53" i="9"/>
  <c r="CG5" i="9"/>
  <c r="CG24" i="9"/>
  <c r="N24" i="9"/>
  <c r="CG32" i="9"/>
  <c r="N32" i="9"/>
  <c r="CG40" i="9"/>
  <c r="N40" i="9"/>
  <c r="CG51" i="9"/>
  <c r="N51" i="9"/>
  <c r="CG55" i="9"/>
  <c r="N55" i="9"/>
  <c r="CG11" i="9"/>
  <c r="N11" i="9"/>
  <c r="CG20" i="9"/>
  <c r="N20" i="9"/>
  <c r="CG28" i="9"/>
  <c r="N28" i="9"/>
  <c r="CG36" i="9"/>
  <c r="N36" i="9"/>
  <c r="CG43" i="9"/>
  <c r="N43" i="9"/>
  <c r="CG18" i="9"/>
  <c r="N18" i="9"/>
  <c r="CG26" i="9"/>
  <c r="N26" i="9"/>
  <c r="CG22" i="9"/>
  <c r="N22" i="9"/>
  <c r="CG30" i="9"/>
  <c r="N30" i="9"/>
  <c r="CG38" i="9"/>
  <c r="N38" i="9"/>
  <c r="CG47" i="9"/>
  <c r="N47" i="9"/>
  <c r="CG34" i="9"/>
  <c r="N34" i="9"/>
  <c r="CL6" i="9"/>
  <c r="S6" i="9"/>
  <c r="CL7" i="9"/>
  <c r="S7" i="9"/>
  <c r="CL8" i="9"/>
  <c r="S8" i="9"/>
  <c r="CL9" i="9"/>
  <c r="S9" i="9"/>
  <c r="CL10" i="9"/>
  <c r="S10" i="9"/>
  <c r="CL11" i="9"/>
  <c r="S11" i="9"/>
  <c r="CL12" i="9"/>
  <c r="S12" i="9"/>
  <c r="CL13" i="9"/>
  <c r="S13" i="9"/>
  <c r="CL14" i="9"/>
  <c r="S14" i="9"/>
  <c r="CL15" i="9"/>
  <c r="S15" i="9"/>
  <c r="CL16" i="9"/>
  <c r="S16" i="9"/>
  <c r="CL17" i="9"/>
  <c r="S17" i="9"/>
  <c r="CL18" i="9"/>
  <c r="S18" i="9"/>
  <c r="CL19" i="9"/>
  <c r="S19" i="9"/>
  <c r="CL20" i="9"/>
  <c r="S20" i="9"/>
  <c r="CL21" i="9"/>
  <c r="S21" i="9"/>
  <c r="CL22" i="9"/>
  <c r="S22" i="9"/>
  <c r="CL23" i="9"/>
  <c r="S23" i="9"/>
  <c r="CL24" i="9"/>
  <c r="S24" i="9"/>
  <c r="CL25" i="9"/>
  <c r="S25" i="9"/>
  <c r="CL26" i="9"/>
  <c r="S26" i="9"/>
  <c r="CL27" i="9"/>
  <c r="S27" i="9"/>
  <c r="CL28" i="9"/>
  <c r="S28" i="9"/>
  <c r="CL29" i="9"/>
  <c r="S29" i="9"/>
  <c r="CL30" i="9"/>
  <c r="S30" i="9"/>
  <c r="CL31" i="9"/>
  <c r="S31" i="9"/>
  <c r="CL32" i="9"/>
  <c r="S32" i="9"/>
  <c r="CL33" i="9"/>
  <c r="S33" i="9"/>
  <c r="CL34" i="9"/>
  <c r="S34" i="9"/>
  <c r="CL35" i="9"/>
  <c r="S35" i="9"/>
  <c r="CL36" i="9"/>
  <c r="S36" i="9"/>
  <c r="CL37" i="9"/>
  <c r="S37" i="9"/>
  <c r="CL38" i="9"/>
  <c r="S38" i="9"/>
  <c r="CL39" i="9"/>
  <c r="S39" i="9"/>
  <c r="CL40" i="9"/>
  <c r="S40" i="9"/>
  <c r="CL41" i="9"/>
  <c r="S41" i="9"/>
  <c r="CL42" i="9"/>
  <c r="S42" i="9"/>
  <c r="CL43" i="9"/>
  <c r="S43" i="9"/>
  <c r="CL44" i="9"/>
  <c r="S44" i="9"/>
  <c r="CL45" i="9"/>
  <c r="S45" i="9"/>
  <c r="CL46" i="9"/>
  <c r="S46" i="9"/>
  <c r="CL47" i="9"/>
  <c r="S47" i="9"/>
  <c r="CL48" i="9"/>
  <c r="S48" i="9"/>
  <c r="CL49" i="9"/>
  <c r="S49" i="9"/>
  <c r="CL50" i="9"/>
  <c r="S50" i="9"/>
  <c r="CL51" i="9"/>
  <c r="S51" i="9"/>
  <c r="CL52" i="9"/>
  <c r="S52" i="9"/>
  <c r="CL53" i="9"/>
  <c r="S53" i="9"/>
  <c r="CL54" i="9"/>
  <c r="S54" i="9"/>
  <c r="CL55" i="9"/>
  <c r="S55" i="9"/>
  <c r="CL56" i="9"/>
  <c r="S56" i="9"/>
  <c r="CL5" i="9"/>
  <c r="CQ8" i="9"/>
  <c r="X8" i="9"/>
  <c r="CQ12" i="9"/>
  <c r="X12" i="9"/>
  <c r="CQ16" i="9"/>
  <c r="X16" i="9"/>
  <c r="CQ5" i="9"/>
  <c r="CQ7" i="9"/>
  <c r="X7" i="9"/>
  <c r="CQ11" i="9"/>
  <c r="X11" i="9"/>
  <c r="CQ15" i="9"/>
  <c r="X15" i="9"/>
  <c r="CQ18" i="9"/>
  <c r="X18" i="9"/>
  <c r="CQ19" i="9"/>
  <c r="X19" i="9"/>
  <c r="CQ20" i="9"/>
  <c r="X20" i="9"/>
  <c r="CQ21" i="9"/>
  <c r="X21" i="9"/>
  <c r="CQ22" i="9"/>
  <c r="X22" i="9"/>
  <c r="CQ23" i="9"/>
  <c r="X23" i="9"/>
  <c r="CQ24" i="9"/>
  <c r="X24" i="9"/>
  <c r="CQ25" i="9"/>
  <c r="X25" i="9"/>
  <c r="CQ26" i="9"/>
  <c r="X26" i="9"/>
  <c r="CQ27" i="9"/>
  <c r="X27" i="9"/>
  <c r="CQ28" i="9"/>
  <c r="X28" i="9"/>
  <c r="CQ29" i="9"/>
  <c r="X29" i="9"/>
  <c r="CQ30" i="9"/>
  <c r="X30" i="9"/>
  <c r="CQ31" i="9"/>
  <c r="X31" i="9"/>
  <c r="CQ32" i="9"/>
  <c r="X32" i="9"/>
  <c r="CQ33" i="9"/>
  <c r="X33" i="9"/>
  <c r="CQ34" i="9"/>
  <c r="X34" i="9"/>
  <c r="CQ35" i="9"/>
  <c r="X35" i="9"/>
  <c r="CQ36" i="9"/>
  <c r="X36" i="9"/>
  <c r="CQ37" i="9"/>
  <c r="X37" i="9"/>
  <c r="CQ38" i="9"/>
  <c r="X38" i="9"/>
  <c r="CQ39" i="9"/>
  <c r="X39" i="9"/>
  <c r="CQ40" i="9"/>
  <c r="X40" i="9"/>
  <c r="CQ41" i="9"/>
  <c r="X41" i="9"/>
  <c r="CQ55" i="9"/>
  <c r="X55" i="9"/>
  <c r="CQ45" i="9"/>
  <c r="X45" i="9"/>
  <c r="CQ49" i="9"/>
  <c r="X49" i="9"/>
  <c r="CQ53" i="9"/>
  <c r="X53" i="9"/>
  <c r="CQ43" i="9"/>
  <c r="X43" i="9"/>
  <c r="CQ47" i="9"/>
  <c r="X47" i="9"/>
  <c r="CQ6" i="9"/>
  <c r="X6" i="9"/>
  <c r="CQ9" i="9"/>
  <c r="X9" i="9"/>
  <c r="CQ14" i="9"/>
  <c r="X14" i="9"/>
  <c r="CQ17" i="9"/>
  <c r="X17" i="9"/>
  <c r="CQ44" i="9"/>
  <c r="X44" i="9"/>
  <c r="CQ48" i="9"/>
  <c r="X48" i="9"/>
  <c r="CQ52" i="9"/>
  <c r="X52" i="9"/>
  <c r="CQ56" i="9"/>
  <c r="X56" i="9"/>
  <c r="CQ51" i="9"/>
  <c r="X51" i="9"/>
  <c r="CQ13" i="9"/>
  <c r="X13" i="9"/>
  <c r="CQ54" i="9"/>
  <c r="X54" i="9"/>
  <c r="CQ46" i="9"/>
  <c r="X46" i="9"/>
  <c r="CQ50" i="9"/>
  <c r="X50" i="9"/>
  <c r="CQ42" i="9"/>
  <c r="X42" i="9"/>
  <c r="CQ10" i="9"/>
  <c r="X10" i="9"/>
  <c r="CV8" i="9"/>
  <c r="AC8" i="9"/>
  <c r="AD8" i="9"/>
  <c r="CV12" i="9"/>
  <c r="AC12" i="9"/>
  <c r="AD12" i="9"/>
  <c r="CV16" i="9"/>
  <c r="AC16" i="9"/>
  <c r="AD16" i="9"/>
  <c r="CV7" i="9"/>
  <c r="AC7" i="9"/>
  <c r="AD7" i="9"/>
  <c r="CV11" i="9"/>
  <c r="AC11" i="9"/>
  <c r="AD11" i="9"/>
  <c r="CV15" i="9"/>
  <c r="AC15" i="9"/>
  <c r="AD15" i="9"/>
  <c r="CV51" i="9"/>
  <c r="AC51" i="9"/>
  <c r="AD51" i="9"/>
  <c r="CV6" i="9"/>
  <c r="AC6" i="9"/>
  <c r="CV9" i="9"/>
  <c r="AC9" i="9"/>
  <c r="AD9" i="9"/>
  <c r="CV14" i="9"/>
  <c r="AC14" i="9"/>
  <c r="AD14" i="9"/>
  <c r="CV17" i="9"/>
  <c r="AC17" i="9"/>
  <c r="AD17" i="9"/>
  <c r="CV19" i="9"/>
  <c r="AC19" i="9"/>
  <c r="AD19" i="9"/>
  <c r="CV21" i="9"/>
  <c r="AC21" i="9"/>
  <c r="AD21" i="9"/>
  <c r="CV23" i="9"/>
  <c r="AC23" i="9"/>
  <c r="AD23" i="9"/>
  <c r="CV25" i="9"/>
  <c r="AC25" i="9"/>
  <c r="AD25" i="9"/>
  <c r="CV27" i="9"/>
  <c r="AC27" i="9"/>
  <c r="AD27" i="9"/>
  <c r="CV29" i="9"/>
  <c r="AC29" i="9"/>
  <c r="AD29" i="9"/>
  <c r="CV31" i="9"/>
  <c r="AC31" i="9"/>
  <c r="AD31" i="9"/>
  <c r="CV33" i="9"/>
  <c r="AC33" i="9"/>
  <c r="AD33" i="9"/>
  <c r="CV35" i="9"/>
  <c r="AC35" i="9"/>
  <c r="AD35" i="9"/>
  <c r="CV37" i="9"/>
  <c r="AC37" i="9"/>
  <c r="AD37" i="9"/>
  <c r="CV39" i="9"/>
  <c r="AC39" i="9"/>
  <c r="AD39" i="9"/>
  <c r="CV41" i="9"/>
  <c r="AC41" i="9"/>
  <c r="AD41" i="9"/>
  <c r="CV45" i="9"/>
  <c r="AC45" i="9"/>
  <c r="AD45" i="9"/>
  <c r="CV49" i="9"/>
  <c r="AC49" i="9"/>
  <c r="AD49" i="9"/>
  <c r="CV53" i="9"/>
  <c r="AC53" i="9"/>
  <c r="AD53" i="9"/>
  <c r="CV5" i="9"/>
  <c r="AC5" i="9"/>
  <c r="AD5" i="9"/>
  <c r="CV10" i="9"/>
  <c r="AC10" i="9"/>
  <c r="AD10" i="9"/>
  <c r="CV13" i="9"/>
  <c r="AC13" i="9"/>
  <c r="AD13" i="9"/>
  <c r="CV18" i="9"/>
  <c r="AC18" i="9"/>
  <c r="AD18" i="9"/>
  <c r="CV20" i="9"/>
  <c r="AC20" i="9"/>
  <c r="AD20" i="9"/>
  <c r="CV22" i="9"/>
  <c r="AC22" i="9"/>
  <c r="AD22" i="9"/>
  <c r="CV24" i="9"/>
  <c r="AC24" i="9"/>
  <c r="AD24" i="9"/>
  <c r="CV26" i="9"/>
  <c r="AC26" i="9"/>
  <c r="AD26" i="9"/>
  <c r="CV28" i="9"/>
  <c r="AC28" i="9"/>
  <c r="AD28" i="9"/>
  <c r="CV30" i="9"/>
  <c r="AC30" i="9"/>
  <c r="AD30" i="9"/>
  <c r="CV32" i="9"/>
  <c r="AC32" i="9"/>
  <c r="AD32" i="9"/>
  <c r="CV34" i="9"/>
  <c r="AC34" i="9"/>
  <c r="AD34" i="9"/>
  <c r="CV36" i="9"/>
  <c r="AC36" i="9"/>
  <c r="AD36" i="9"/>
  <c r="CV38" i="9"/>
  <c r="AC38" i="9"/>
  <c r="AD38" i="9"/>
  <c r="CV40" i="9"/>
  <c r="AC40" i="9"/>
  <c r="AD40" i="9"/>
  <c r="CV43" i="9"/>
  <c r="AC43" i="9"/>
  <c r="AD43" i="9"/>
  <c r="CV47" i="9"/>
  <c r="AC47" i="9"/>
  <c r="AD47" i="9"/>
  <c r="CV55" i="9"/>
  <c r="AC55" i="9"/>
  <c r="AD55" i="9"/>
  <c r="CV44" i="9"/>
  <c r="AC44" i="9"/>
  <c r="AD44" i="9"/>
  <c r="CV48" i="9"/>
  <c r="AC48" i="9"/>
  <c r="AD48" i="9"/>
  <c r="CV52" i="9"/>
  <c r="AC52" i="9"/>
  <c r="AD52" i="9"/>
  <c r="CV56" i="9"/>
  <c r="AC56" i="9"/>
  <c r="AD56" i="9"/>
  <c r="CV46" i="9"/>
  <c r="AC46" i="9"/>
  <c r="AD46" i="9"/>
  <c r="CV54" i="9"/>
  <c r="AC54" i="9"/>
  <c r="AD54" i="9"/>
  <c r="CV42" i="9"/>
  <c r="AC42" i="9"/>
  <c r="AD42" i="9"/>
  <c r="CV50" i="9"/>
  <c r="AC50" i="9"/>
  <c r="AD50" i="9"/>
  <c r="DB6" i="9"/>
  <c r="AI6" i="9"/>
  <c r="DB7" i="9"/>
  <c r="AI7" i="9"/>
  <c r="DB8" i="9"/>
  <c r="AI8" i="9"/>
  <c r="DB9" i="9"/>
  <c r="AI9" i="9"/>
  <c r="DB10" i="9"/>
  <c r="AI10" i="9"/>
  <c r="DB11" i="9"/>
  <c r="AI11" i="9"/>
  <c r="DB12" i="9"/>
  <c r="AI12" i="9"/>
  <c r="DB13" i="9"/>
  <c r="AI13" i="9"/>
  <c r="DB14" i="9"/>
  <c r="AI14" i="9"/>
  <c r="DB15" i="9"/>
  <c r="AI15" i="9"/>
  <c r="DB16" i="9"/>
  <c r="AI16" i="9"/>
  <c r="DB17" i="9"/>
  <c r="AI17" i="9"/>
  <c r="DB18" i="9"/>
  <c r="AI18" i="9"/>
  <c r="DB19" i="9"/>
  <c r="AI19" i="9"/>
  <c r="DB20" i="9"/>
  <c r="AI20" i="9"/>
  <c r="DB21" i="9"/>
  <c r="AI21" i="9"/>
  <c r="DB22" i="9"/>
  <c r="AI22" i="9"/>
  <c r="DB23" i="9"/>
  <c r="AI23" i="9"/>
  <c r="DB24" i="9"/>
  <c r="AI24" i="9"/>
  <c r="DB25" i="9"/>
  <c r="AI25" i="9"/>
  <c r="DB26" i="9"/>
  <c r="AI26" i="9"/>
  <c r="DB27" i="9"/>
  <c r="AI27" i="9"/>
  <c r="DB28" i="9"/>
  <c r="AI28" i="9"/>
  <c r="DB29" i="9"/>
  <c r="AI29" i="9"/>
  <c r="DB30" i="9"/>
  <c r="AI30" i="9"/>
  <c r="DB31" i="9"/>
  <c r="AI31" i="9"/>
  <c r="DB32" i="9"/>
  <c r="AI32" i="9"/>
  <c r="DB33" i="9"/>
  <c r="AI33" i="9"/>
  <c r="DB34" i="9"/>
  <c r="AI34" i="9"/>
  <c r="DB35" i="9"/>
  <c r="AI35" i="9"/>
  <c r="DB36" i="9"/>
  <c r="AI36" i="9"/>
  <c r="DB37" i="9"/>
  <c r="AI37" i="9"/>
  <c r="DB38" i="9"/>
  <c r="AI38" i="9"/>
  <c r="DB39" i="9"/>
  <c r="AI39" i="9"/>
  <c r="DB40" i="9"/>
  <c r="AI40" i="9"/>
  <c r="DB41" i="9"/>
  <c r="AI41" i="9"/>
  <c r="DB42" i="9"/>
  <c r="AI42" i="9"/>
  <c r="DB43" i="9"/>
  <c r="AI43" i="9"/>
  <c r="DB44" i="9"/>
  <c r="AI44" i="9"/>
  <c r="DB45" i="9"/>
  <c r="AI45" i="9"/>
  <c r="DB46" i="9"/>
  <c r="AI46" i="9"/>
  <c r="DB47" i="9"/>
  <c r="AI47" i="9"/>
  <c r="DB48" i="9"/>
  <c r="AI48" i="9"/>
  <c r="DB49" i="9"/>
  <c r="AI49" i="9"/>
  <c r="DB50" i="9"/>
  <c r="AI50" i="9"/>
  <c r="DB51" i="9"/>
  <c r="AI51" i="9"/>
  <c r="DB52" i="9"/>
  <c r="AI52" i="9"/>
  <c r="DB53" i="9"/>
  <c r="AI53" i="9"/>
  <c r="DB54" i="9"/>
  <c r="AI54" i="9"/>
  <c r="DB55" i="9"/>
  <c r="AI55" i="9"/>
  <c r="DB56" i="9"/>
  <c r="AI56" i="9"/>
  <c r="DB5" i="9"/>
  <c r="DG8" i="9"/>
  <c r="AN8" i="9"/>
  <c r="DG12" i="9"/>
  <c r="AN12" i="9"/>
  <c r="DG16" i="9"/>
  <c r="AN16" i="9"/>
  <c r="DG5" i="9"/>
  <c r="DG7" i="9"/>
  <c r="AN7" i="9"/>
  <c r="DG11" i="9"/>
  <c r="AN11" i="9"/>
  <c r="DG15" i="9"/>
  <c r="AN15" i="9"/>
  <c r="DG18" i="9"/>
  <c r="AN18" i="9"/>
  <c r="DG19" i="9"/>
  <c r="AN19" i="9"/>
  <c r="DG20" i="9"/>
  <c r="AN20" i="9"/>
  <c r="DG21" i="9"/>
  <c r="AN21" i="9"/>
  <c r="DG22" i="9"/>
  <c r="AN22" i="9"/>
  <c r="DG23" i="9"/>
  <c r="AN23" i="9"/>
  <c r="DG24" i="9"/>
  <c r="AN24" i="9"/>
  <c r="DG25" i="9"/>
  <c r="AN25" i="9"/>
  <c r="DG26" i="9"/>
  <c r="AN26" i="9"/>
  <c r="DG27" i="9"/>
  <c r="AN27" i="9"/>
  <c r="DG28" i="9"/>
  <c r="AN28" i="9"/>
  <c r="DG29" i="9"/>
  <c r="AN29" i="9"/>
  <c r="DG30" i="9"/>
  <c r="AN30" i="9"/>
  <c r="DG31" i="9"/>
  <c r="AN31" i="9"/>
  <c r="DG32" i="9"/>
  <c r="AN32" i="9"/>
  <c r="DG33" i="9"/>
  <c r="AN33" i="9"/>
  <c r="DG34" i="9"/>
  <c r="AN34" i="9"/>
  <c r="DG35" i="9"/>
  <c r="AN35" i="9"/>
  <c r="DG36" i="9"/>
  <c r="AN36" i="9"/>
  <c r="DG37" i="9"/>
  <c r="AN37" i="9"/>
  <c r="DG38" i="9"/>
  <c r="AN38" i="9"/>
  <c r="DG39" i="9"/>
  <c r="AN39" i="9"/>
  <c r="DG40" i="9"/>
  <c r="AN40" i="9"/>
  <c r="DG41" i="9"/>
  <c r="AN41" i="9"/>
  <c r="DG51" i="9"/>
  <c r="AN51" i="9"/>
  <c r="DG45" i="9"/>
  <c r="AN45" i="9"/>
  <c r="DG49" i="9"/>
  <c r="AN49" i="9"/>
  <c r="DG53" i="9"/>
  <c r="AN53" i="9"/>
  <c r="DG43" i="9"/>
  <c r="AN43" i="9"/>
  <c r="DG47" i="9"/>
  <c r="AN47" i="9"/>
  <c r="DG55" i="9"/>
  <c r="AN55" i="9"/>
  <c r="DG6" i="9"/>
  <c r="AN6" i="9"/>
  <c r="DG9" i="9"/>
  <c r="AN9" i="9"/>
  <c r="DG14" i="9"/>
  <c r="AN14" i="9"/>
  <c r="DG17" i="9"/>
  <c r="AN17" i="9"/>
  <c r="DG44" i="9"/>
  <c r="AN44" i="9"/>
  <c r="DG48" i="9"/>
  <c r="AN48" i="9"/>
  <c r="DG52" i="9"/>
  <c r="AN52" i="9"/>
  <c r="DG56" i="9"/>
  <c r="AN56" i="9"/>
  <c r="DG46" i="9"/>
  <c r="AN46" i="9"/>
  <c r="DG10" i="9"/>
  <c r="AN10" i="9"/>
  <c r="DG54" i="9"/>
  <c r="AN54" i="9"/>
  <c r="DG13" i="9"/>
  <c r="AN13" i="9"/>
  <c r="DG42" i="9"/>
  <c r="AN42" i="9"/>
  <c r="DG50" i="9"/>
  <c r="AN50" i="9"/>
  <c r="DP7" i="9"/>
  <c r="AW7" i="9"/>
  <c r="AX7" i="9"/>
  <c r="DP11" i="9"/>
  <c r="AW11" i="9"/>
  <c r="AX11" i="9"/>
  <c r="DP15" i="9"/>
  <c r="AW15" i="9"/>
  <c r="AX15" i="9"/>
  <c r="DP6" i="9"/>
  <c r="AW6" i="9"/>
  <c r="DP10" i="9"/>
  <c r="AW10" i="9"/>
  <c r="AX10" i="9"/>
  <c r="DP14" i="9"/>
  <c r="AW14" i="9"/>
  <c r="AX14" i="9"/>
  <c r="DP50" i="9"/>
  <c r="AW50" i="9"/>
  <c r="AX50" i="9"/>
  <c r="DP54" i="9"/>
  <c r="AW54" i="9"/>
  <c r="AX54" i="9"/>
  <c r="DP8" i="9"/>
  <c r="AW8" i="9"/>
  <c r="AX8" i="9"/>
  <c r="DP13" i="9"/>
  <c r="AW13" i="9"/>
  <c r="AX13" i="9"/>
  <c r="DP16" i="9"/>
  <c r="AW16" i="9"/>
  <c r="AX16" i="9"/>
  <c r="DP18" i="9"/>
  <c r="AW18" i="9"/>
  <c r="AX18" i="9"/>
  <c r="DP20" i="9"/>
  <c r="AW20" i="9"/>
  <c r="AX20" i="9"/>
  <c r="DP22" i="9"/>
  <c r="AW22" i="9"/>
  <c r="AX22" i="9"/>
  <c r="DP24" i="9"/>
  <c r="AW24" i="9"/>
  <c r="AX24" i="9"/>
  <c r="DP26" i="9"/>
  <c r="AW26" i="9"/>
  <c r="AX26" i="9"/>
  <c r="DP28" i="9"/>
  <c r="AW28" i="9"/>
  <c r="AX28" i="9"/>
  <c r="DP30" i="9"/>
  <c r="AW30" i="9"/>
  <c r="AX30" i="9"/>
  <c r="DP32" i="9"/>
  <c r="AW32" i="9"/>
  <c r="AX32" i="9"/>
  <c r="DP34" i="9"/>
  <c r="AW34" i="9"/>
  <c r="AX34" i="9"/>
  <c r="DP36" i="9"/>
  <c r="AW36" i="9"/>
  <c r="AX36" i="9"/>
  <c r="DP38" i="9"/>
  <c r="AW38" i="9"/>
  <c r="AX38" i="9"/>
  <c r="DP40" i="9"/>
  <c r="AW40" i="9"/>
  <c r="AX40" i="9"/>
  <c r="DP44" i="9"/>
  <c r="AW44" i="9"/>
  <c r="AX44" i="9"/>
  <c r="DP48" i="9"/>
  <c r="AW48" i="9"/>
  <c r="AX48" i="9"/>
  <c r="DP52" i="9"/>
  <c r="AW52" i="9"/>
  <c r="AX52" i="9"/>
  <c r="DP56" i="9"/>
  <c r="AW56" i="9"/>
  <c r="AX56" i="9"/>
  <c r="DP9" i="9"/>
  <c r="AW9" i="9"/>
  <c r="AX9" i="9"/>
  <c r="DP12" i="9"/>
  <c r="AW12" i="9"/>
  <c r="AX12" i="9"/>
  <c r="DP17" i="9"/>
  <c r="AW17" i="9"/>
  <c r="AX17" i="9"/>
  <c r="DP19" i="9"/>
  <c r="AW19" i="9"/>
  <c r="AX19" i="9"/>
  <c r="DP21" i="9"/>
  <c r="AW21" i="9"/>
  <c r="AX21" i="9"/>
  <c r="DP23" i="9"/>
  <c r="AW23" i="9"/>
  <c r="AX23" i="9"/>
  <c r="DP25" i="9"/>
  <c r="AW25" i="9"/>
  <c r="AX25" i="9"/>
  <c r="DP27" i="9"/>
  <c r="AW27" i="9"/>
  <c r="AX27" i="9"/>
  <c r="DP29" i="9"/>
  <c r="AW29" i="9"/>
  <c r="AX29" i="9"/>
  <c r="DP31" i="9"/>
  <c r="AW31" i="9"/>
  <c r="AX31" i="9"/>
  <c r="DP33" i="9"/>
  <c r="AW33" i="9"/>
  <c r="AX33" i="9"/>
  <c r="DP35" i="9"/>
  <c r="AW35" i="9"/>
  <c r="AX35" i="9"/>
  <c r="DP37" i="9"/>
  <c r="AW37" i="9"/>
  <c r="AX37" i="9"/>
  <c r="DP39" i="9"/>
  <c r="AW39" i="9"/>
  <c r="AX39" i="9"/>
  <c r="DP42" i="9"/>
  <c r="AW42" i="9"/>
  <c r="AX42" i="9"/>
  <c r="DP46" i="9"/>
  <c r="AW46" i="9"/>
  <c r="AX46" i="9"/>
  <c r="DP43" i="9"/>
  <c r="AW43" i="9"/>
  <c r="AX43" i="9"/>
  <c r="DP47" i="9"/>
  <c r="AW47" i="9"/>
  <c r="AX47" i="9"/>
  <c r="DP51" i="9"/>
  <c r="AW51" i="9"/>
  <c r="AX51" i="9"/>
  <c r="DP55" i="9"/>
  <c r="AW55" i="9"/>
  <c r="AX55" i="9"/>
  <c r="DP41" i="9"/>
  <c r="AW41" i="9"/>
  <c r="AX41" i="9"/>
  <c r="DP5" i="9"/>
  <c r="AW5" i="9"/>
  <c r="AX5" i="9"/>
  <c r="DP49" i="9"/>
  <c r="AW49" i="9"/>
  <c r="AX49" i="9"/>
  <c r="DP53" i="9"/>
  <c r="AW53" i="9"/>
  <c r="AX53" i="9"/>
  <c r="DP45" i="9"/>
  <c r="AW45" i="9"/>
  <c r="AX45" i="9"/>
  <c r="DV6" i="9"/>
  <c r="BC6" i="9"/>
  <c r="DV7" i="9"/>
  <c r="BC7" i="9"/>
  <c r="DV8" i="9"/>
  <c r="BC8" i="9"/>
  <c r="DV9" i="9"/>
  <c r="BC9" i="9"/>
  <c r="DV10" i="9"/>
  <c r="BC10" i="9"/>
  <c r="DV11" i="9"/>
  <c r="BC11" i="9"/>
  <c r="DV12" i="9"/>
  <c r="BC12" i="9"/>
  <c r="DV13" i="9"/>
  <c r="BC13" i="9"/>
  <c r="DV14" i="9"/>
  <c r="BC14" i="9"/>
  <c r="DV15" i="9"/>
  <c r="BC15" i="9"/>
  <c r="DV16" i="9"/>
  <c r="BC16" i="9"/>
  <c r="DV17" i="9"/>
  <c r="BC17" i="9"/>
  <c r="DV18" i="9"/>
  <c r="BC18" i="9"/>
  <c r="DV19" i="9"/>
  <c r="BC19" i="9"/>
  <c r="DV20" i="9"/>
  <c r="BC20" i="9"/>
  <c r="DV21" i="9"/>
  <c r="BC21" i="9"/>
  <c r="DV22" i="9"/>
  <c r="BC22" i="9"/>
  <c r="DV23" i="9"/>
  <c r="BC23" i="9"/>
  <c r="DV24" i="9"/>
  <c r="BC24" i="9"/>
  <c r="DV25" i="9"/>
  <c r="BC25" i="9"/>
  <c r="DV26" i="9"/>
  <c r="BC26" i="9"/>
  <c r="DV27" i="9"/>
  <c r="BC27" i="9"/>
  <c r="DV28" i="9"/>
  <c r="BC28" i="9"/>
  <c r="DV29" i="9"/>
  <c r="BC29" i="9"/>
  <c r="DV30" i="9"/>
  <c r="BC30" i="9"/>
  <c r="DV31" i="9"/>
  <c r="BC31" i="9"/>
  <c r="DV32" i="9"/>
  <c r="BC32" i="9"/>
  <c r="DV33" i="9"/>
  <c r="BC33" i="9"/>
  <c r="DV34" i="9"/>
  <c r="BC34" i="9"/>
  <c r="DV35" i="9"/>
  <c r="BC35" i="9"/>
  <c r="DV36" i="9"/>
  <c r="BC36" i="9"/>
  <c r="DV37" i="9"/>
  <c r="BC37" i="9"/>
  <c r="DV38" i="9"/>
  <c r="BC38" i="9"/>
  <c r="DV39" i="9"/>
  <c r="BC39" i="9"/>
  <c r="DV40" i="9"/>
  <c r="BC40" i="9"/>
  <c r="DV41" i="9"/>
  <c r="BC41" i="9"/>
  <c r="DV42" i="9"/>
  <c r="BC42" i="9"/>
  <c r="DV43" i="9"/>
  <c r="BC43" i="9"/>
  <c r="DV44" i="9"/>
  <c r="BC44" i="9"/>
  <c r="DV45" i="9"/>
  <c r="BC45" i="9"/>
  <c r="DV46" i="9"/>
  <c r="BC46" i="9"/>
  <c r="DV47" i="9"/>
  <c r="BC47" i="9"/>
  <c r="DV48" i="9"/>
  <c r="BC48" i="9"/>
  <c r="DV49" i="9"/>
  <c r="BC49" i="9"/>
  <c r="DV50" i="9"/>
  <c r="BC50" i="9"/>
  <c r="DV51" i="9"/>
  <c r="BC51" i="9"/>
  <c r="DV52" i="9"/>
  <c r="BC52" i="9"/>
  <c r="DV53" i="9"/>
  <c r="BC53" i="9"/>
  <c r="DV54" i="9"/>
  <c r="BC54" i="9"/>
  <c r="DV55" i="9"/>
  <c r="BC55" i="9"/>
  <c r="DV56" i="9"/>
  <c r="BC56" i="9"/>
  <c r="DV5" i="9"/>
  <c r="BC5" i="9"/>
  <c r="AS9" i="11"/>
  <c r="C9" i="11"/>
  <c r="AS13" i="11"/>
  <c r="C13" i="11"/>
  <c r="AS6" i="11"/>
  <c r="C6" i="11"/>
  <c r="AS10" i="11"/>
  <c r="C10" i="11"/>
  <c r="AS14" i="11"/>
  <c r="C14" i="11"/>
  <c r="AS19" i="11"/>
  <c r="C19" i="11"/>
  <c r="AS23" i="11"/>
  <c r="C23" i="11"/>
  <c r="AS27" i="11"/>
  <c r="C27" i="11"/>
  <c r="AS31" i="11"/>
  <c r="C31" i="11"/>
  <c r="AS35" i="11"/>
  <c r="C35" i="11"/>
  <c r="AS39" i="11"/>
  <c r="C39" i="11"/>
  <c r="AS43" i="11"/>
  <c r="C43" i="11"/>
  <c r="AS47" i="11"/>
  <c r="C47" i="11"/>
  <c r="AS51" i="11"/>
  <c r="C51" i="11"/>
  <c r="AS55" i="11"/>
  <c r="C55" i="11"/>
  <c r="AS17" i="11"/>
  <c r="C17" i="11"/>
  <c r="AS22" i="11"/>
  <c r="C22" i="11"/>
  <c r="AS25" i="11"/>
  <c r="C25" i="11"/>
  <c r="AS30" i="11"/>
  <c r="C30" i="11"/>
  <c r="AS33" i="11"/>
  <c r="C33" i="11"/>
  <c r="AS38" i="11"/>
  <c r="C38" i="11"/>
  <c r="AS41" i="11"/>
  <c r="C41" i="11"/>
  <c r="AS18" i="11"/>
  <c r="C18" i="11"/>
  <c r="AS21" i="11"/>
  <c r="C21" i="11"/>
  <c r="AS26" i="11"/>
  <c r="C26" i="11"/>
  <c r="AS29" i="11"/>
  <c r="C29" i="11"/>
  <c r="AS34" i="11"/>
  <c r="C34" i="11"/>
  <c r="AS37" i="11"/>
  <c r="C37" i="11"/>
  <c r="AS42" i="11"/>
  <c r="C42" i="11"/>
  <c r="AS45" i="11"/>
  <c r="C45" i="11"/>
  <c r="AS50" i="11"/>
  <c r="C50" i="11"/>
  <c r="AS53" i="11"/>
  <c r="C53" i="11"/>
  <c r="AS32" i="11"/>
  <c r="C32" i="11"/>
  <c r="AS40" i="11"/>
  <c r="C40" i="11"/>
  <c r="AS56" i="11"/>
  <c r="C56" i="11"/>
  <c r="AS5" i="11"/>
  <c r="C5" i="11"/>
  <c r="AS7" i="11"/>
  <c r="C7" i="11"/>
  <c r="AS8" i="11"/>
  <c r="C8" i="11"/>
  <c r="AS15" i="11"/>
  <c r="C15" i="11"/>
  <c r="AS16" i="11"/>
  <c r="C16" i="11"/>
  <c r="AS24" i="11"/>
  <c r="C24" i="11"/>
  <c r="AS48" i="11"/>
  <c r="C48" i="11"/>
  <c r="AS28" i="11"/>
  <c r="C28" i="11"/>
  <c r="AS44" i="11"/>
  <c r="C44" i="11"/>
  <c r="AS11" i="11"/>
  <c r="C11" i="11"/>
  <c r="AS12" i="11"/>
  <c r="C12" i="11"/>
  <c r="AS20" i="11"/>
  <c r="C20" i="11"/>
  <c r="AS36" i="11"/>
  <c r="C36" i="11"/>
  <c r="AS52" i="11"/>
  <c r="C52" i="11"/>
  <c r="AS49" i="11"/>
  <c r="C49" i="11"/>
  <c r="AS46" i="11"/>
  <c r="C46" i="11"/>
  <c r="AS54" i="11"/>
  <c r="C54" i="11"/>
  <c r="AX6" i="11"/>
  <c r="H6" i="11"/>
  <c r="AX10" i="11"/>
  <c r="H10" i="11"/>
  <c r="I10" i="11"/>
  <c r="AX14" i="11"/>
  <c r="H14" i="11"/>
  <c r="I14" i="11"/>
  <c r="AX7" i="11"/>
  <c r="H7" i="11"/>
  <c r="I7" i="11"/>
  <c r="AX11" i="11"/>
  <c r="H11" i="11"/>
  <c r="I11" i="11"/>
  <c r="AX15" i="11"/>
  <c r="H15" i="11"/>
  <c r="I15" i="11"/>
  <c r="AX20" i="11"/>
  <c r="H20" i="11"/>
  <c r="I20" i="11"/>
  <c r="AX24" i="11"/>
  <c r="H24" i="11"/>
  <c r="I24" i="11"/>
  <c r="AX28" i="11"/>
  <c r="H28" i="11"/>
  <c r="I28" i="11"/>
  <c r="AX32" i="11"/>
  <c r="H32" i="11"/>
  <c r="I32" i="11"/>
  <c r="AX36" i="11"/>
  <c r="H36" i="11"/>
  <c r="I36" i="11"/>
  <c r="AX40" i="11"/>
  <c r="H40" i="11"/>
  <c r="I40" i="11"/>
  <c r="AX44" i="11"/>
  <c r="H44" i="11"/>
  <c r="I44" i="11"/>
  <c r="AX48" i="11"/>
  <c r="H48" i="11"/>
  <c r="I48" i="11"/>
  <c r="AX52" i="11"/>
  <c r="H52" i="11"/>
  <c r="I52" i="11"/>
  <c r="AX56" i="11"/>
  <c r="H56" i="11"/>
  <c r="I56" i="11"/>
  <c r="AX9" i="11"/>
  <c r="H9" i="11"/>
  <c r="I9" i="11"/>
  <c r="AX12" i="11"/>
  <c r="H12" i="11"/>
  <c r="I12" i="11"/>
  <c r="AX22" i="11"/>
  <c r="H22" i="11"/>
  <c r="I22" i="11"/>
  <c r="AX30" i="11"/>
  <c r="H30" i="11"/>
  <c r="I30" i="11"/>
  <c r="AX38" i="11"/>
  <c r="H38" i="11"/>
  <c r="I38" i="11"/>
  <c r="AX8" i="11"/>
  <c r="H8" i="11"/>
  <c r="I8" i="11"/>
  <c r="AX13" i="11"/>
  <c r="H13" i="11"/>
  <c r="I13" i="11"/>
  <c r="AX16" i="11"/>
  <c r="H16" i="11"/>
  <c r="I16" i="11"/>
  <c r="AX18" i="11"/>
  <c r="H18" i="11"/>
  <c r="I18" i="11"/>
  <c r="AX26" i="11"/>
  <c r="H26" i="11"/>
  <c r="I26" i="11"/>
  <c r="AX34" i="11"/>
  <c r="H34" i="11"/>
  <c r="I34" i="11"/>
  <c r="AX42" i="11"/>
  <c r="H42" i="11"/>
  <c r="I42" i="11"/>
  <c r="AX50" i="11"/>
  <c r="H50" i="11"/>
  <c r="I50" i="11"/>
  <c r="AX43" i="11"/>
  <c r="H43" i="11"/>
  <c r="I43" i="11"/>
  <c r="AX45" i="11"/>
  <c r="H45" i="11"/>
  <c r="I45" i="11"/>
  <c r="AX51" i="11"/>
  <c r="H51" i="11"/>
  <c r="I51" i="11"/>
  <c r="AX53" i="11"/>
  <c r="H53" i="11"/>
  <c r="I53" i="11"/>
  <c r="AX5" i="11"/>
  <c r="H5" i="11"/>
  <c r="I5" i="11"/>
  <c r="AX19" i="11"/>
  <c r="H19" i="11"/>
  <c r="I19" i="11"/>
  <c r="AX21" i="11"/>
  <c r="H21" i="11"/>
  <c r="I21" i="11"/>
  <c r="AX27" i="11"/>
  <c r="H27" i="11"/>
  <c r="I27" i="11"/>
  <c r="AX29" i="11"/>
  <c r="H29" i="11"/>
  <c r="I29" i="11"/>
  <c r="AX35" i="11"/>
  <c r="H35" i="11"/>
  <c r="I35" i="11"/>
  <c r="AX37" i="11"/>
  <c r="H37" i="11"/>
  <c r="I37" i="11"/>
  <c r="AX17" i="11"/>
  <c r="H17" i="11"/>
  <c r="I17" i="11"/>
  <c r="AX23" i="11"/>
  <c r="H23" i="11"/>
  <c r="I23" i="11"/>
  <c r="AX33" i="11"/>
  <c r="H33" i="11"/>
  <c r="I33" i="11"/>
  <c r="AX25" i="11"/>
  <c r="H25" i="11"/>
  <c r="I25" i="11"/>
  <c r="AX31" i="11"/>
  <c r="H31" i="11"/>
  <c r="I31" i="11"/>
  <c r="AX41" i="11"/>
  <c r="H41" i="11"/>
  <c r="I41" i="11"/>
  <c r="AX46" i="11"/>
  <c r="H46" i="11"/>
  <c r="I46" i="11"/>
  <c r="AX47" i="11"/>
  <c r="H47" i="11"/>
  <c r="I47" i="11"/>
  <c r="AX49" i="11"/>
  <c r="H49" i="11"/>
  <c r="I49" i="11"/>
  <c r="AX39" i="11"/>
  <c r="H39" i="11"/>
  <c r="I39" i="11"/>
  <c r="AX54" i="11"/>
  <c r="H54" i="11"/>
  <c r="I54" i="11"/>
  <c r="AX55" i="11"/>
  <c r="H55" i="11"/>
  <c r="I55" i="11"/>
  <c r="BD8" i="11"/>
  <c r="N8" i="11"/>
  <c r="BD12" i="11"/>
  <c r="N12" i="11"/>
  <c r="BD16" i="11"/>
  <c r="N16" i="11"/>
  <c r="BD9" i="11"/>
  <c r="N9" i="11"/>
  <c r="BD13" i="11"/>
  <c r="N13" i="11"/>
  <c r="BD18" i="11"/>
  <c r="N18" i="11"/>
  <c r="BD22" i="11"/>
  <c r="N22" i="11"/>
  <c r="BD26" i="11"/>
  <c r="N26" i="11"/>
  <c r="BD30" i="11"/>
  <c r="N30" i="11"/>
  <c r="BD34" i="11"/>
  <c r="N34" i="11"/>
  <c r="BD38" i="11"/>
  <c r="N38" i="11"/>
  <c r="BD42" i="11"/>
  <c r="N42" i="11"/>
  <c r="BD46" i="11"/>
  <c r="N46" i="11"/>
  <c r="BD50" i="11"/>
  <c r="N50" i="11"/>
  <c r="BD54" i="11"/>
  <c r="N54" i="11"/>
  <c r="BD5" i="11"/>
  <c r="N5" i="11"/>
  <c r="BD11" i="11"/>
  <c r="N11" i="11"/>
  <c r="BD19" i="11"/>
  <c r="N19" i="11"/>
  <c r="BD27" i="11"/>
  <c r="N27" i="11"/>
  <c r="BD35" i="11"/>
  <c r="N35" i="11"/>
  <c r="BD43" i="11"/>
  <c r="N43" i="11"/>
  <c r="BD6" i="11"/>
  <c r="N6" i="11"/>
  <c r="BD7" i="11"/>
  <c r="N7" i="11"/>
  <c r="BD15" i="11"/>
  <c r="N15" i="11"/>
  <c r="BD23" i="11"/>
  <c r="N23" i="11"/>
  <c r="BD31" i="11"/>
  <c r="N31" i="11"/>
  <c r="BD39" i="11"/>
  <c r="N39" i="11"/>
  <c r="BD47" i="11"/>
  <c r="N47" i="11"/>
  <c r="BD55" i="11"/>
  <c r="N55" i="11"/>
  <c r="BD32" i="11"/>
  <c r="N32" i="11"/>
  <c r="BD33" i="11"/>
  <c r="N33" i="11"/>
  <c r="BD40" i="11"/>
  <c r="N40" i="11"/>
  <c r="BD41" i="11"/>
  <c r="N41" i="11"/>
  <c r="BD56" i="11"/>
  <c r="N56" i="11"/>
  <c r="BD10" i="11"/>
  <c r="N10" i="11"/>
  <c r="BD17" i="11"/>
  <c r="N17" i="11"/>
  <c r="BD24" i="11"/>
  <c r="N24" i="11"/>
  <c r="BD25" i="11"/>
  <c r="N25" i="11"/>
  <c r="BD48" i="11"/>
  <c r="N48" i="11"/>
  <c r="BD49" i="11"/>
  <c r="N49" i="11"/>
  <c r="BD28" i="11"/>
  <c r="N28" i="11"/>
  <c r="BD29" i="11"/>
  <c r="N29" i="11"/>
  <c r="BD14" i="11"/>
  <c r="N14" i="11"/>
  <c r="BD20" i="11"/>
  <c r="N20" i="11"/>
  <c r="BD21" i="11"/>
  <c r="N21" i="11"/>
  <c r="BD36" i="11"/>
  <c r="N36" i="11"/>
  <c r="BD37" i="11"/>
  <c r="N37" i="11"/>
  <c r="BD44" i="11"/>
  <c r="N44" i="11"/>
  <c r="BD45" i="11"/>
  <c r="N45" i="11"/>
  <c r="BD52" i="11"/>
  <c r="N52" i="11"/>
  <c r="BD53" i="11"/>
  <c r="N53" i="11"/>
  <c r="BD51" i="11"/>
  <c r="N51" i="11"/>
  <c r="BM9" i="11"/>
  <c r="W9" i="11"/>
  <c r="BM13" i="11"/>
  <c r="W13" i="11"/>
  <c r="BM6" i="11"/>
  <c r="W6" i="11"/>
  <c r="BM10" i="11"/>
  <c r="W10" i="11"/>
  <c r="BM14" i="11"/>
  <c r="W14" i="11"/>
  <c r="BM19" i="11"/>
  <c r="W19" i="11"/>
  <c r="BM23" i="11"/>
  <c r="W23" i="11"/>
  <c r="BM27" i="11"/>
  <c r="W27" i="11"/>
  <c r="BM31" i="11"/>
  <c r="W31" i="11"/>
  <c r="BM35" i="11"/>
  <c r="W35" i="11"/>
  <c r="BM39" i="11"/>
  <c r="W39" i="11"/>
  <c r="BM43" i="11"/>
  <c r="W43" i="11"/>
  <c r="BM47" i="11"/>
  <c r="W47" i="11"/>
  <c r="BM51" i="11"/>
  <c r="W51" i="11"/>
  <c r="BM55" i="11"/>
  <c r="W55" i="11"/>
  <c r="BM7" i="11"/>
  <c r="W7" i="11"/>
  <c r="BM15" i="11"/>
  <c r="W15" i="11"/>
  <c r="BM17" i="11"/>
  <c r="W17" i="11"/>
  <c r="BM20" i="11"/>
  <c r="W20" i="11"/>
  <c r="BM25" i="11"/>
  <c r="W25" i="11"/>
  <c r="BM28" i="11"/>
  <c r="W28" i="11"/>
  <c r="BM33" i="11"/>
  <c r="W33" i="11"/>
  <c r="BM36" i="11"/>
  <c r="W36" i="11"/>
  <c r="BM41" i="11"/>
  <c r="W41" i="11"/>
  <c r="BM11" i="11"/>
  <c r="W11" i="11"/>
  <c r="BM21" i="11"/>
  <c r="W21" i="11"/>
  <c r="BM24" i="11"/>
  <c r="W24" i="11"/>
  <c r="BM29" i="11"/>
  <c r="W29" i="11"/>
  <c r="BM32" i="11"/>
  <c r="W32" i="11"/>
  <c r="BM37" i="11"/>
  <c r="W37" i="11"/>
  <c r="BM40" i="11"/>
  <c r="W40" i="11"/>
  <c r="BM45" i="11"/>
  <c r="W45" i="11"/>
  <c r="BM48" i="11"/>
  <c r="W48" i="11"/>
  <c r="BM53" i="11"/>
  <c r="W53" i="11"/>
  <c r="BM56" i="11"/>
  <c r="W56" i="11"/>
  <c r="BM5" i="11"/>
  <c r="W5" i="11"/>
  <c r="BM30" i="11"/>
  <c r="W30" i="11"/>
  <c r="BM38" i="11"/>
  <c r="W38" i="11"/>
  <c r="BM54" i="11"/>
  <c r="W54" i="11"/>
  <c r="BM8" i="11"/>
  <c r="W8" i="11"/>
  <c r="BM16" i="11"/>
  <c r="W16" i="11"/>
  <c r="BM22" i="11"/>
  <c r="W22" i="11"/>
  <c r="BM46" i="11"/>
  <c r="W46" i="11"/>
  <c r="BM18" i="11"/>
  <c r="W18" i="11"/>
  <c r="BM34" i="11"/>
  <c r="W34" i="11"/>
  <c r="BM26" i="11"/>
  <c r="W26" i="11"/>
  <c r="BM42" i="11"/>
  <c r="W42" i="11"/>
  <c r="BM49" i="11"/>
  <c r="W49" i="11"/>
  <c r="BM12" i="11"/>
  <c r="W12" i="11"/>
  <c r="BM50" i="11"/>
  <c r="W50" i="11"/>
  <c r="BM44" i="11"/>
  <c r="W44" i="11"/>
  <c r="BM52" i="11"/>
  <c r="W52" i="11"/>
  <c r="BR6" i="11"/>
  <c r="AB6" i="11"/>
  <c r="BR10" i="11"/>
  <c r="AB10" i="11"/>
  <c r="AC10" i="11"/>
  <c r="BR14" i="11"/>
  <c r="AB14" i="11"/>
  <c r="AC14" i="11"/>
  <c r="BR7" i="11"/>
  <c r="AB7" i="11"/>
  <c r="AC7" i="11"/>
  <c r="BR11" i="11"/>
  <c r="AB11" i="11"/>
  <c r="AC11" i="11"/>
  <c r="BR15" i="11"/>
  <c r="AB15" i="11"/>
  <c r="AC15" i="11"/>
  <c r="BR9" i="11"/>
  <c r="AB9" i="11"/>
  <c r="AC9" i="11"/>
  <c r="BR13" i="11"/>
  <c r="AB13" i="11"/>
  <c r="AC13" i="11"/>
  <c r="BR20" i="11"/>
  <c r="AB20" i="11"/>
  <c r="AC20" i="11"/>
  <c r="BR24" i="11"/>
  <c r="AB24" i="11"/>
  <c r="AC24" i="11"/>
  <c r="BR28" i="11"/>
  <c r="AB28" i="11"/>
  <c r="AC28" i="11"/>
  <c r="BR32" i="11"/>
  <c r="AB32" i="11"/>
  <c r="AC32" i="11"/>
  <c r="BR36" i="11"/>
  <c r="AB36" i="11"/>
  <c r="AC36" i="11"/>
  <c r="BR40" i="11"/>
  <c r="AB40" i="11"/>
  <c r="AC40" i="11"/>
  <c r="BR44" i="11"/>
  <c r="AB44" i="11"/>
  <c r="AC44" i="11"/>
  <c r="BR48" i="11"/>
  <c r="AB48" i="11"/>
  <c r="AC48" i="11"/>
  <c r="BR52" i="11"/>
  <c r="AB52" i="11"/>
  <c r="AC52" i="11"/>
  <c r="BR56" i="11"/>
  <c r="AB56" i="11"/>
  <c r="AC56" i="11"/>
  <c r="BR23" i="11"/>
  <c r="AB23" i="11"/>
  <c r="AC23" i="11"/>
  <c r="BR31" i="11"/>
  <c r="AB31" i="11"/>
  <c r="AC31" i="11"/>
  <c r="BR39" i="11"/>
  <c r="AB39" i="11"/>
  <c r="AC39" i="11"/>
  <c r="BR19" i="11"/>
  <c r="AB19" i="11"/>
  <c r="AC19" i="11"/>
  <c r="BR27" i="11"/>
  <c r="AB27" i="11"/>
  <c r="AC27" i="11"/>
  <c r="BR35" i="11"/>
  <c r="AB35" i="11"/>
  <c r="AC35" i="11"/>
  <c r="BR43" i="11"/>
  <c r="AB43" i="11"/>
  <c r="AC43" i="11"/>
  <c r="BR51" i="11"/>
  <c r="AB51" i="11"/>
  <c r="AC51" i="11"/>
  <c r="BR5" i="11"/>
  <c r="AB5" i="11"/>
  <c r="BR30" i="11"/>
  <c r="AB30" i="11"/>
  <c r="AC30" i="11"/>
  <c r="BR38" i="11"/>
  <c r="AB38" i="11"/>
  <c r="AC38" i="11"/>
  <c r="BR45" i="11"/>
  <c r="AB45" i="11"/>
  <c r="AC45" i="11"/>
  <c r="BR53" i="11"/>
  <c r="AB53" i="11"/>
  <c r="AC53" i="11"/>
  <c r="BR54" i="11"/>
  <c r="AB54" i="11"/>
  <c r="AC54" i="11"/>
  <c r="BR8" i="11"/>
  <c r="AB8" i="11"/>
  <c r="AC8" i="11"/>
  <c r="BR16" i="11"/>
  <c r="AB16" i="11"/>
  <c r="AC16" i="11"/>
  <c r="BR21" i="11"/>
  <c r="AB21" i="11"/>
  <c r="AC21" i="11"/>
  <c r="BR22" i="11"/>
  <c r="AB22" i="11"/>
  <c r="AC22" i="11"/>
  <c r="BR29" i="11"/>
  <c r="AB29" i="11"/>
  <c r="AC29" i="11"/>
  <c r="BR37" i="11"/>
  <c r="AB37" i="11"/>
  <c r="AC37" i="11"/>
  <c r="BR46" i="11"/>
  <c r="AB46" i="11"/>
  <c r="AC46" i="11"/>
  <c r="BR25" i="11"/>
  <c r="AB25" i="11"/>
  <c r="AC25" i="11"/>
  <c r="BR26" i="11"/>
  <c r="AB26" i="11"/>
  <c r="AC26" i="11"/>
  <c r="BR42" i="11"/>
  <c r="AB42" i="11"/>
  <c r="AC42" i="11"/>
  <c r="BR17" i="11"/>
  <c r="AB17" i="11"/>
  <c r="AC17" i="11"/>
  <c r="BR18" i="11"/>
  <c r="AB18" i="11"/>
  <c r="AC18" i="11"/>
  <c r="BR33" i="11"/>
  <c r="AB33" i="11"/>
  <c r="AC33" i="11"/>
  <c r="BR34" i="11"/>
  <c r="AB34" i="11"/>
  <c r="AC34" i="11"/>
  <c r="BR49" i="11"/>
  <c r="AB49" i="11"/>
  <c r="AC49" i="11"/>
  <c r="BR55" i="11"/>
  <c r="AB55" i="11"/>
  <c r="AC55" i="11"/>
  <c r="BR47" i="11"/>
  <c r="AB47" i="11"/>
  <c r="AC47" i="11"/>
  <c r="BR12" i="11"/>
  <c r="AB12" i="11"/>
  <c r="AC12" i="11"/>
  <c r="BR41" i="11"/>
  <c r="AB41" i="11"/>
  <c r="AC41" i="11"/>
  <c r="BR50" i="11"/>
  <c r="AB50" i="11"/>
  <c r="AC50" i="11"/>
  <c r="I6" i="17"/>
  <c r="H6" i="17"/>
  <c r="I8" i="17"/>
  <c r="H8" i="17"/>
  <c r="I10" i="17"/>
  <c r="H10" i="17"/>
  <c r="H12" i="17"/>
  <c r="I12" i="17"/>
  <c r="H14" i="17"/>
  <c r="J14" i="17"/>
  <c r="I14" i="17"/>
  <c r="H16" i="17"/>
  <c r="J16" i="17"/>
  <c r="I16" i="17"/>
  <c r="I18" i="17"/>
  <c r="H18" i="17"/>
  <c r="H20" i="17"/>
  <c r="J20" i="17"/>
  <c r="I20" i="17"/>
  <c r="I22" i="17"/>
  <c r="H22" i="17"/>
  <c r="I24" i="17"/>
  <c r="H24" i="17"/>
  <c r="H26" i="17"/>
  <c r="J26" i="17"/>
  <c r="I26" i="17"/>
  <c r="I28" i="17"/>
  <c r="J28" i="17"/>
  <c r="H28" i="17"/>
  <c r="I30" i="17"/>
  <c r="H30" i="17"/>
  <c r="I32" i="17"/>
  <c r="H32" i="17"/>
  <c r="H34" i="17"/>
  <c r="J34" i="17"/>
  <c r="I34" i="17"/>
  <c r="H36" i="17"/>
  <c r="J36" i="17"/>
  <c r="I36" i="17"/>
  <c r="H38" i="17"/>
  <c r="J38" i="17"/>
  <c r="I38" i="17"/>
  <c r="H40" i="17"/>
  <c r="J40" i="17"/>
  <c r="I40" i="17"/>
  <c r="I42" i="17"/>
  <c r="H42" i="17"/>
  <c r="H44" i="17"/>
  <c r="I44" i="17"/>
  <c r="H46" i="17"/>
  <c r="J46" i="17"/>
  <c r="I46" i="17"/>
  <c r="I48" i="17"/>
  <c r="H48" i="17"/>
  <c r="I50" i="17"/>
  <c r="H50" i="17"/>
  <c r="I52" i="17"/>
  <c r="H52" i="17"/>
  <c r="H54" i="17"/>
  <c r="J54" i="17"/>
  <c r="I54" i="17"/>
  <c r="C54" i="17"/>
  <c r="B54" i="17"/>
  <c r="C50" i="17"/>
  <c r="D50" i="17"/>
  <c r="B50" i="17"/>
  <c r="C46" i="17"/>
  <c r="B46" i="17"/>
  <c r="C42" i="17"/>
  <c r="B42" i="17"/>
  <c r="B38" i="17"/>
  <c r="D38" i="17"/>
  <c r="C38" i="17"/>
  <c r="B34" i="17"/>
  <c r="C34" i="17"/>
  <c r="C30" i="17"/>
  <c r="B30" i="17"/>
  <c r="B26" i="17"/>
  <c r="C26" i="17"/>
  <c r="D26" i="17"/>
  <c r="C22" i="17"/>
  <c r="B22" i="17"/>
  <c r="B18" i="17"/>
  <c r="C18" i="17"/>
  <c r="B14" i="17"/>
  <c r="C14" i="17"/>
  <c r="C10" i="17"/>
  <c r="B10" i="17"/>
  <c r="B6" i="17"/>
  <c r="D6" i="17"/>
  <c r="C6" i="17"/>
  <c r="BU9" i="11"/>
  <c r="AE9" i="11"/>
  <c r="BU13" i="11"/>
  <c r="AE13" i="11"/>
  <c r="BU6" i="11"/>
  <c r="AE6" i="11"/>
  <c r="BU10" i="11"/>
  <c r="AE10" i="11"/>
  <c r="BU14" i="11"/>
  <c r="AE14" i="11"/>
  <c r="BU7" i="11"/>
  <c r="AE7" i="11"/>
  <c r="BU8" i="11"/>
  <c r="AE8" i="11"/>
  <c r="BU11" i="11"/>
  <c r="AE11" i="11"/>
  <c r="BU12" i="11"/>
  <c r="AE12" i="11"/>
  <c r="BU15" i="11"/>
  <c r="AE15" i="11"/>
  <c r="BU16" i="11"/>
  <c r="AE16" i="11"/>
  <c r="BU19" i="11"/>
  <c r="AE19" i="11"/>
  <c r="BU23" i="11"/>
  <c r="AE23" i="11"/>
  <c r="BU27" i="11"/>
  <c r="AE27" i="11"/>
  <c r="BU31" i="11"/>
  <c r="AE31" i="11"/>
  <c r="BU35" i="11"/>
  <c r="AE35" i="11"/>
  <c r="BU39" i="11"/>
  <c r="AE39" i="11"/>
  <c r="BU43" i="11"/>
  <c r="AE43" i="11"/>
  <c r="BU47" i="11"/>
  <c r="AE47" i="11"/>
  <c r="BU51" i="11"/>
  <c r="AE51" i="11"/>
  <c r="BU55" i="11"/>
  <c r="AE55" i="11"/>
  <c r="BU17" i="11"/>
  <c r="AE17" i="11"/>
  <c r="BU24" i="11"/>
  <c r="AE24" i="11"/>
  <c r="BU25" i="11"/>
  <c r="AE25" i="11"/>
  <c r="BU32" i="11"/>
  <c r="AE32" i="11"/>
  <c r="BU33" i="11"/>
  <c r="AE33" i="11"/>
  <c r="BU40" i="11"/>
  <c r="AE40" i="11"/>
  <c r="BU41" i="11"/>
  <c r="AE41" i="11"/>
  <c r="BU20" i="11"/>
  <c r="AE20" i="11"/>
  <c r="BU21" i="11"/>
  <c r="AE21" i="11"/>
  <c r="BU28" i="11"/>
  <c r="AE28" i="11"/>
  <c r="BU29" i="11"/>
  <c r="AE29" i="11"/>
  <c r="BU36" i="11"/>
  <c r="AE36" i="11"/>
  <c r="BU37" i="11"/>
  <c r="AE37" i="11"/>
  <c r="BU44" i="11"/>
  <c r="AE44" i="11"/>
  <c r="BU45" i="11"/>
  <c r="AE45" i="11"/>
  <c r="BU52" i="11"/>
  <c r="AE52" i="11"/>
  <c r="BU53" i="11"/>
  <c r="AE53" i="11"/>
  <c r="BU34" i="11"/>
  <c r="AE34" i="11"/>
  <c r="BU42" i="11"/>
  <c r="AE42" i="11"/>
  <c r="BU18" i="11"/>
  <c r="AE18" i="11"/>
  <c r="BU26" i="11"/>
  <c r="AE26" i="11"/>
  <c r="BU50" i="11"/>
  <c r="AE50" i="11"/>
  <c r="BU30" i="11"/>
  <c r="AE30" i="11"/>
  <c r="BU49" i="11"/>
  <c r="AE49" i="11"/>
  <c r="BU22" i="11"/>
  <c r="AE22" i="11"/>
  <c r="BU38" i="11"/>
  <c r="AE38" i="11"/>
  <c r="BU46" i="11"/>
  <c r="AE46" i="11"/>
  <c r="BU5" i="11"/>
  <c r="AE5" i="11"/>
  <c r="BU48" i="11"/>
  <c r="AE48" i="11"/>
  <c r="BU54" i="11"/>
  <c r="AE54" i="11"/>
  <c r="BU56" i="11"/>
  <c r="AE56" i="11"/>
  <c r="DX9" i="9"/>
  <c r="BE9" i="9"/>
  <c r="BF9" i="9"/>
  <c r="DX13" i="9"/>
  <c r="BE13" i="9"/>
  <c r="BF13" i="9"/>
  <c r="DX8" i="9"/>
  <c r="BE8" i="9"/>
  <c r="BF8" i="9"/>
  <c r="DX12" i="9"/>
  <c r="BE12" i="9"/>
  <c r="BF12" i="9"/>
  <c r="DX16" i="9"/>
  <c r="BE16" i="9"/>
  <c r="BF16" i="9"/>
  <c r="DX52" i="9"/>
  <c r="BE52" i="9"/>
  <c r="BF52" i="9"/>
  <c r="DX10" i="9"/>
  <c r="BE10" i="9"/>
  <c r="BF10" i="9"/>
  <c r="DX18" i="9"/>
  <c r="BE18" i="9"/>
  <c r="BF18" i="9"/>
  <c r="DX20" i="9"/>
  <c r="BE20" i="9"/>
  <c r="BF20" i="9"/>
  <c r="DX22" i="9"/>
  <c r="BE22" i="9"/>
  <c r="BF22" i="9"/>
  <c r="DX24" i="9"/>
  <c r="BE24" i="9"/>
  <c r="BF24" i="9"/>
  <c r="DX26" i="9"/>
  <c r="BE26" i="9"/>
  <c r="BF26" i="9"/>
  <c r="DX28" i="9"/>
  <c r="BE28" i="9"/>
  <c r="BF28" i="9"/>
  <c r="DX30" i="9"/>
  <c r="BE30" i="9"/>
  <c r="BF30" i="9"/>
  <c r="DX32" i="9"/>
  <c r="BE32" i="9"/>
  <c r="BF32" i="9"/>
  <c r="DX34" i="9"/>
  <c r="BE34" i="9"/>
  <c r="BF34" i="9"/>
  <c r="DX36" i="9"/>
  <c r="BE36" i="9"/>
  <c r="BF36" i="9"/>
  <c r="DX38" i="9"/>
  <c r="BE38" i="9"/>
  <c r="BF38" i="9"/>
  <c r="DX40" i="9"/>
  <c r="BE40" i="9"/>
  <c r="BF40" i="9"/>
  <c r="DX42" i="9"/>
  <c r="BE42" i="9"/>
  <c r="BF42" i="9"/>
  <c r="DX46" i="9"/>
  <c r="BE46" i="9"/>
  <c r="BF46" i="9"/>
  <c r="DX50" i="9"/>
  <c r="BE50" i="9"/>
  <c r="BF50" i="9"/>
  <c r="DX54" i="9"/>
  <c r="BE54" i="9"/>
  <c r="BF54" i="9"/>
  <c r="DX6" i="9"/>
  <c r="BE6" i="9"/>
  <c r="DX14" i="9"/>
  <c r="BE14" i="9"/>
  <c r="BF14" i="9"/>
  <c r="DX17" i="9"/>
  <c r="BE17" i="9"/>
  <c r="BF17" i="9"/>
  <c r="DX19" i="9"/>
  <c r="BE19" i="9"/>
  <c r="BF19" i="9"/>
  <c r="DX21" i="9"/>
  <c r="BE21" i="9"/>
  <c r="BF21" i="9"/>
  <c r="DX23" i="9"/>
  <c r="BE23" i="9"/>
  <c r="BF23" i="9"/>
  <c r="DX25" i="9"/>
  <c r="BE25" i="9"/>
  <c r="BF25" i="9"/>
  <c r="DX27" i="9"/>
  <c r="BE27" i="9"/>
  <c r="BF27" i="9"/>
  <c r="DX29" i="9"/>
  <c r="BE29" i="9"/>
  <c r="BF29" i="9"/>
  <c r="DX31" i="9"/>
  <c r="BE31" i="9"/>
  <c r="BF31" i="9"/>
  <c r="DX33" i="9"/>
  <c r="BE33" i="9"/>
  <c r="BF33" i="9"/>
  <c r="DX35" i="9"/>
  <c r="BE35" i="9"/>
  <c r="BF35" i="9"/>
  <c r="DX37" i="9"/>
  <c r="BE37" i="9"/>
  <c r="BF37" i="9"/>
  <c r="DX39" i="9"/>
  <c r="BE39" i="9"/>
  <c r="BF39" i="9"/>
  <c r="DX44" i="9"/>
  <c r="BE44" i="9"/>
  <c r="BF44" i="9"/>
  <c r="DX48" i="9"/>
  <c r="BE48" i="9"/>
  <c r="BF48" i="9"/>
  <c r="DX56" i="9"/>
  <c r="BE56" i="9"/>
  <c r="BF56" i="9"/>
  <c r="DX11" i="9"/>
  <c r="BE11" i="9"/>
  <c r="BF11" i="9"/>
  <c r="DX41" i="9"/>
  <c r="BE41" i="9"/>
  <c r="BF41" i="9"/>
  <c r="DX45" i="9"/>
  <c r="BE45" i="9"/>
  <c r="BF45" i="9"/>
  <c r="DX49" i="9"/>
  <c r="BE49" i="9"/>
  <c r="BF49" i="9"/>
  <c r="DX53" i="9"/>
  <c r="BE53" i="9"/>
  <c r="BF53" i="9"/>
  <c r="DX5" i="9"/>
  <c r="BE5" i="9"/>
  <c r="BF5" i="9"/>
  <c r="DX7" i="9"/>
  <c r="BE7" i="9"/>
  <c r="BF7" i="9"/>
  <c r="DX51" i="9"/>
  <c r="BE51" i="9"/>
  <c r="BF51" i="9"/>
  <c r="DX43" i="9"/>
  <c r="BE43" i="9"/>
  <c r="BF43" i="9"/>
  <c r="DX15" i="9"/>
  <c r="BE15" i="9"/>
  <c r="BF15" i="9"/>
  <c r="DX47" i="9"/>
  <c r="BE47" i="9"/>
  <c r="BF47" i="9"/>
  <c r="DX55" i="9"/>
  <c r="BE55" i="9"/>
  <c r="BF55" i="9"/>
  <c r="EF7" i="9"/>
  <c r="BM7" i="9"/>
  <c r="BN7" i="9"/>
  <c r="EF11" i="9"/>
  <c r="BM11" i="9"/>
  <c r="BN11" i="9"/>
  <c r="EF15" i="9"/>
  <c r="BM15" i="9"/>
  <c r="BN15" i="9"/>
  <c r="EF6" i="9"/>
  <c r="BM6" i="9"/>
  <c r="EF10" i="9"/>
  <c r="BM10" i="9"/>
  <c r="BN10" i="9"/>
  <c r="EF14" i="9"/>
  <c r="BM14" i="9"/>
  <c r="BN14" i="9"/>
  <c r="EF54" i="9"/>
  <c r="BM54" i="9"/>
  <c r="BN54" i="9"/>
  <c r="EF8" i="9"/>
  <c r="BM8" i="9"/>
  <c r="BN8" i="9"/>
  <c r="EF13" i="9"/>
  <c r="BM13" i="9"/>
  <c r="BN13" i="9"/>
  <c r="EF16" i="9"/>
  <c r="BM16" i="9"/>
  <c r="BN16" i="9"/>
  <c r="EF18" i="9"/>
  <c r="BM18" i="9"/>
  <c r="BN18" i="9"/>
  <c r="EF20" i="9"/>
  <c r="BM20" i="9"/>
  <c r="BN20" i="9"/>
  <c r="EF22" i="9"/>
  <c r="BM22" i="9"/>
  <c r="BN22" i="9"/>
  <c r="EF24" i="9"/>
  <c r="BM24" i="9"/>
  <c r="BN24" i="9"/>
  <c r="EF26" i="9"/>
  <c r="BM26" i="9"/>
  <c r="BN26" i="9"/>
  <c r="EF28" i="9"/>
  <c r="BM28" i="9"/>
  <c r="BN28" i="9"/>
  <c r="EF30" i="9"/>
  <c r="BM30" i="9"/>
  <c r="BN30" i="9"/>
  <c r="EF32" i="9"/>
  <c r="BM32" i="9"/>
  <c r="BN32" i="9"/>
  <c r="EF34" i="9"/>
  <c r="BM34" i="9"/>
  <c r="BN34" i="9"/>
  <c r="EF36" i="9"/>
  <c r="BM36" i="9"/>
  <c r="BN36" i="9"/>
  <c r="EF38" i="9"/>
  <c r="BM38" i="9"/>
  <c r="BN38" i="9"/>
  <c r="EF40" i="9"/>
  <c r="BM40" i="9"/>
  <c r="BN40" i="9"/>
  <c r="EF44" i="9"/>
  <c r="BM44" i="9"/>
  <c r="BN44" i="9"/>
  <c r="EF48" i="9"/>
  <c r="BM48" i="9"/>
  <c r="BN48" i="9"/>
  <c r="EF52" i="9"/>
  <c r="BM52" i="9"/>
  <c r="BN52" i="9"/>
  <c r="EF56" i="9"/>
  <c r="BM56" i="9"/>
  <c r="BN56" i="9"/>
  <c r="EF9" i="9"/>
  <c r="BM9" i="9"/>
  <c r="BN9" i="9"/>
  <c r="EF12" i="9"/>
  <c r="BM12" i="9"/>
  <c r="BN12" i="9"/>
  <c r="EF17" i="9"/>
  <c r="BM17" i="9"/>
  <c r="BN17" i="9"/>
  <c r="EF19" i="9"/>
  <c r="BM19" i="9"/>
  <c r="BN19" i="9"/>
  <c r="EF21" i="9"/>
  <c r="BM21" i="9"/>
  <c r="BN21" i="9"/>
  <c r="EF23" i="9"/>
  <c r="BM23" i="9"/>
  <c r="BN23" i="9"/>
  <c r="EF25" i="9"/>
  <c r="BM25" i="9"/>
  <c r="BN25" i="9"/>
  <c r="EF27" i="9"/>
  <c r="BM27" i="9"/>
  <c r="BN27" i="9"/>
  <c r="EF29" i="9"/>
  <c r="BM29" i="9"/>
  <c r="BN29" i="9"/>
  <c r="EF31" i="9"/>
  <c r="BM31" i="9"/>
  <c r="BN31" i="9"/>
  <c r="EF33" i="9"/>
  <c r="BM33" i="9"/>
  <c r="BN33" i="9"/>
  <c r="EF35" i="9"/>
  <c r="BM35" i="9"/>
  <c r="BN35" i="9"/>
  <c r="EF37" i="9"/>
  <c r="BM37" i="9"/>
  <c r="BN37" i="9"/>
  <c r="EF39" i="9"/>
  <c r="BM39" i="9"/>
  <c r="BN39" i="9"/>
  <c r="EF42" i="9"/>
  <c r="BM42" i="9"/>
  <c r="BN42" i="9"/>
  <c r="EF46" i="9"/>
  <c r="BM46" i="9"/>
  <c r="BN46" i="9"/>
  <c r="EF43" i="9"/>
  <c r="BM43" i="9"/>
  <c r="BN43" i="9"/>
  <c r="EF47" i="9"/>
  <c r="BM47" i="9"/>
  <c r="BN47" i="9"/>
  <c r="EF51" i="9"/>
  <c r="BM51" i="9"/>
  <c r="BN51" i="9"/>
  <c r="EF55" i="9"/>
  <c r="BM55" i="9"/>
  <c r="BN55" i="9"/>
  <c r="EF50" i="9"/>
  <c r="BM50" i="9"/>
  <c r="BN50" i="9"/>
  <c r="EF49" i="9"/>
  <c r="BM49" i="9"/>
  <c r="BN49" i="9"/>
  <c r="EF41" i="9"/>
  <c r="BM41" i="9"/>
  <c r="BN41" i="9"/>
  <c r="EF45" i="9"/>
  <c r="BM45" i="9"/>
  <c r="BN45" i="9"/>
  <c r="EF5" i="9"/>
  <c r="BM5" i="9"/>
  <c r="BN5" i="9"/>
  <c r="EF53" i="9"/>
  <c r="BM53" i="9"/>
  <c r="BN53" i="9"/>
  <c r="BH8" i="11"/>
  <c r="R8" i="11"/>
  <c r="BH12" i="11"/>
  <c r="R12" i="11"/>
  <c r="BH16" i="11"/>
  <c r="R16" i="11"/>
  <c r="BH9" i="11"/>
  <c r="R9" i="11"/>
  <c r="BH13" i="11"/>
  <c r="R13" i="11"/>
  <c r="BH18" i="11"/>
  <c r="R18" i="11"/>
  <c r="BH22" i="11"/>
  <c r="R22" i="11"/>
  <c r="BH26" i="11"/>
  <c r="R26" i="11"/>
  <c r="BH30" i="11"/>
  <c r="R30" i="11"/>
  <c r="BH34" i="11"/>
  <c r="R34" i="11"/>
  <c r="BH38" i="11"/>
  <c r="R38" i="11"/>
  <c r="BH42" i="11"/>
  <c r="R42" i="11"/>
  <c r="BH46" i="11"/>
  <c r="R46" i="11"/>
  <c r="BH50" i="11"/>
  <c r="R50" i="11"/>
  <c r="BH54" i="11"/>
  <c r="R54" i="11"/>
  <c r="BH5" i="11"/>
  <c r="R5" i="11"/>
  <c r="BH6" i="11"/>
  <c r="R6" i="11"/>
  <c r="BH7" i="11"/>
  <c r="R7" i="11"/>
  <c r="BH15" i="11"/>
  <c r="R15" i="11"/>
  <c r="BH20" i="11"/>
  <c r="R20" i="11"/>
  <c r="BH28" i="11"/>
  <c r="R28" i="11"/>
  <c r="BH36" i="11"/>
  <c r="R36" i="11"/>
  <c r="BH11" i="11"/>
  <c r="R11" i="11"/>
  <c r="BH24" i="11"/>
  <c r="R24" i="11"/>
  <c r="BH32" i="11"/>
  <c r="R32" i="11"/>
  <c r="BH40" i="11"/>
  <c r="R40" i="11"/>
  <c r="BH48" i="11"/>
  <c r="R48" i="11"/>
  <c r="BH56" i="11"/>
  <c r="R56" i="11"/>
  <c r="BH33" i="11"/>
  <c r="R33" i="11"/>
  <c r="BH41" i="11"/>
  <c r="R41" i="11"/>
  <c r="BH43" i="11"/>
  <c r="R43" i="11"/>
  <c r="BH51" i="11"/>
  <c r="R51" i="11"/>
  <c r="BH14" i="11"/>
  <c r="R14" i="11"/>
  <c r="BH17" i="11"/>
  <c r="R17" i="11"/>
  <c r="BH19" i="11"/>
  <c r="R19" i="11"/>
  <c r="BH25" i="11"/>
  <c r="R25" i="11"/>
  <c r="BH27" i="11"/>
  <c r="R27" i="11"/>
  <c r="BH35" i="11"/>
  <c r="R35" i="11"/>
  <c r="BH49" i="11"/>
  <c r="R49" i="11"/>
  <c r="BH21" i="11"/>
  <c r="R21" i="11"/>
  <c r="BH23" i="11"/>
  <c r="R23" i="11"/>
  <c r="BH37" i="11"/>
  <c r="R37" i="11"/>
  <c r="BH44" i="11"/>
  <c r="R44" i="11"/>
  <c r="BH55" i="11"/>
  <c r="R55" i="11"/>
  <c r="BH10" i="11"/>
  <c r="R10" i="11"/>
  <c r="BH29" i="11"/>
  <c r="R29" i="11"/>
  <c r="BH31" i="11"/>
  <c r="R31" i="11"/>
  <c r="BH45" i="11"/>
  <c r="R45" i="11"/>
  <c r="BH47" i="11"/>
  <c r="R47" i="11"/>
  <c r="BH52" i="11"/>
  <c r="R52" i="11"/>
  <c r="BH53" i="11"/>
  <c r="R53" i="11"/>
  <c r="BH39" i="11"/>
  <c r="R39" i="11"/>
  <c r="L53" i="15"/>
  <c r="L24" i="15"/>
  <c r="H30" i="15"/>
  <c r="B4" i="9"/>
  <c r="B5" i="9"/>
  <c r="B70" i="9"/>
  <c r="BY7" i="9"/>
  <c r="F7" i="9"/>
  <c r="BY11" i="9"/>
  <c r="F11" i="9"/>
  <c r="BY15" i="9"/>
  <c r="F15" i="9"/>
  <c r="BY6" i="9"/>
  <c r="F6" i="9"/>
  <c r="BY10" i="9"/>
  <c r="F10" i="9"/>
  <c r="BY14" i="9"/>
  <c r="F14" i="9"/>
  <c r="BY44" i="9"/>
  <c r="F44" i="9"/>
  <c r="BY48" i="9"/>
  <c r="F48" i="9"/>
  <c r="BY52" i="9"/>
  <c r="F52" i="9"/>
  <c r="BY56" i="9"/>
  <c r="F56" i="9"/>
  <c r="BY42" i="9"/>
  <c r="F42" i="9"/>
  <c r="BY46" i="9"/>
  <c r="F46" i="9"/>
  <c r="BY50" i="9"/>
  <c r="F50" i="9"/>
  <c r="BY54" i="9"/>
  <c r="F54" i="9"/>
  <c r="BY9" i="9"/>
  <c r="F9" i="9"/>
  <c r="BY12" i="9"/>
  <c r="F12" i="9"/>
  <c r="BY17" i="9"/>
  <c r="F17" i="9"/>
  <c r="BY19" i="9"/>
  <c r="F19" i="9"/>
  <c r="BY21" i="9"/>
  <c r="F21" i="9"/>
  <c r="BY23" i="9"/>
  <c r="F23" i="9"/>
  <c r="BY25" i="9"/>
  <c r="F25" i="9"/>
  <c r="BY27" i="9"/>
  <c r="F27" i="9"/>
  <c r="BY29" i="9"/>
  <c r="F29" i="9"/>
  <c r="BY31" i="9"/>
  <c r="F31" i="9"/>
  <c r="BY33" i="9"/>
  <c r="F33" i="9"/>
  <c r="BY35" i="9"/>
  <c r="F35" i="9"/>
  <c r="BY37" i="9"/>
  <c r="F37" i="9"/>
  <c r="BY39" i="9"/>
  <c r="F39" i="9"/>
  <c r="BY41" i="9"/>
  <c r="F41" i="9"/>
  <c r="BY43" i="9"/>
  <c r="F43" i="9"/>
  <c r="BY47" i="9"/>
  <c r="F47" i="9"/>
  <c r="BY51" i="9"/>
  <c r="F51" i="9"/>
  <c r="BY55" i="9"/>
  <c r="F55" i="9"/>
  <c r="BY16" i="9"/>
  <c r="F16" i="9"/>
  <c r="BY22" i="9"/>
  <c r="F22" i="9"/>
  <c r="BY30" i="9"/>
  <c r="F30" i="9"/>
  <c r="BY38" i="9"/>
  <c r="F38" i="9"/>
  <c r="BY53" i="9"/>
  <c r="F53" i="9"/>
  <c r="BY13" i="9"/>
  <c r="F13" i="9"/>
  <c r="BY18" i="9"/>
  <c r="F18" i="9"/>
  <c r="BY26" i="9"/>
  <c r="F26" i="9"/>
  <c r="BY34" i="9"/>
  <c r="F34" i="9"/>
  <c r="BY45" i="9"/>
  <c r="F45" i="9"/>
  <c r="BY5" i="9"/>
  <c r="BY49" i="9"/>
  <c r="F49" i="9"/>
  <c r="BY8" i="9"/>
  <c r="F8" i="9"/>
  <c r="BY24" i="9"/>
  <c r="F24" i="9"/>
  <c r="BY32" i="9"/>
  <c r="F32" i="9"/>
  <c r="BY40" i="9"/>
  <c r="F40" i="9"/>
  <c r="BY20" i="9"/>
  <c r="F20" i="9"/>
  <c r="BY28" i="9"/>
  <c r="F28" i="9"/>
  <c r="BY36" i="9"/>
  <c r="F36" i="9"/>
  <c r="CH6" i="9"/>
  <c r="O6" i="9"/>
  <c r="O67" i="9"/>
  <c r="CH7" i="9"/>
  <c r="O7" i="9"/>
  <c r="CH8" i="9"/>
  <c r="O8" i="9"/>
  <c r="CH9" i="9"/>
  <c r="O9" i="9"/>
  <c r="CH10" i="9"/>
  <c r="O10" i="9"/>
  <c r="CH11" i="9"/>
  <c r="O11" i="9"/>
  <c r="CH12" i="9"/>
  <c r="O12" i="9"/>
  <c r="CH13" i="9"/>
  <c r="O13" i="9"/>
  <c r="CH14" i="9"/>
  <c r="O14" i="9"/>
  <c r="CH15" i="9"/>
  <c r="O15" i="9"/>
  <c r="CH16" i="9"/>
  <c r="O16" i="9"/>
  <c r="CH17" i="9"/>
  <c r="O17" i="9"/>
  <c r="CH18" i="9"/>
  <c r="O18" i="9"/>
  <c r="CH19" i="9"/>
  <c r="O19" i="9"/>
  <c r="CH20" i="9"/>
  <c r="O20" i="9"/>
  <c r="CH21" i="9"/>
  <c r="O21" i="9"/>
  <c r="CH22" i="9"/>
  <c r="O22" i="9"/>
  <c r="CH23" i="9"/>
  <c r="O23" i="9"/>
  <c r="CH24" i="9"/>
  <c r="O24" i="9"/>
  <c r="CH25" i="9"/>
  <c r="O25" i="9"/>
  <c r="CH26" i="9"/>
  <c r="O26" i="9"/>
  <c r="CH27" i="9"/>
  <c r="O27" i="9"/>
  <c r="CH28" i="9"/>
  <c r="O28" i="9"/>
  <c r="CH29" i="9"/>
  <c r="O29" i="9"/>
  <c r="CH30" i="9"/>
  <c r="O30" i="9"/>
  <c r="CH31" i="9"/>
  <c r="O31" i="9"/>
  <c r="CH32" i="9"/>
  <c r="O32" i="9"/>
  <c r="CH33" i="9"/>
  <c r="O33" i="9"/>
  <c r="CH34" i="9"/>
  <c r="O34" i="9"/>
  <c r="CH35" i="9"/>
  <c r="O35" i="9"/>
  <c r="CH36" i="9"/>
  <c r="O36" i="9"/>
  <c r="CH37" i="9"/>
  <c r="O37" i="9"/>
  <c r="CH38" i="9"/>
  <c r="O38" i="9"/>
  <c r="CH39" i="9"/>
  <c r="O39" i="9"/>
  <c r="CH40" i="9"/>
  <c r="O40" i="9"/>
  <c r="CH41" i="9"/>
  <c r="O41" i="9"/>
  <c r="CH42" i="9"/>
  <c r="O42" i="9"/>
  <c r="CH43" i="9"/>
  <c r="O43" i="9"/>
  <c r="CH44" i="9"/>
  <c r="O44" i="9"/>
  <c r="CH45" i="9"/>
  <c r="O45" i="9"/>
  <c r="CH46" i="9"/>
  <c r="O46" i="9"/>
  <c r="CH47" i="9"/>
  <c r="O47" i="9"/>
  <c r="CH48" i="9"/>
  <c r="O48" i="9"/>
  <c r="CH49" i="9"/>
  <c r="O49" i="9"/>
  <c r="CH50" i="9"/>
  <c r="O50" i="9"/>
  <c r="CH51" i="9"/>
  <c r="O51" i="9"/>
  <c r="CH52" i="9"/>
  <c r="O52" i="9"/>
  <c r="CH53" i="9"/>
  <c r="O53" i="9"/>
  <c r="CH54" i="9"/>
  <c r="O54" i="9"/>
  <c r="CH55" i="9"/>
  <c r="O55" i="9"/>
  <c r="CH56" i="9"/>
  <c r="O56" i="9"/>
  <c r="CH5" i="9"/>
  <c r="CM9" i="9"/>
  <c r="T9" i="9"/>
  <c r="CM13" i="9"/>
  <c r="T13" i="9"/>
  <c r="CM17" i="9"/>
  <c r="T17" i="9"/>
  <c r="CM5" i="9"/>
  <c r="CM8" i="9"/>
  <c r="T8" i="9"/>
  <c r="CM12" i="9"/>
  <c r="T12" i="9"/>
  <c r="CM16" i="9"/>
  <c r="T16" i="9"/>
  <c r="CM18" i="9"/>
  <c r="T18" i="9"/>
  <c r="CM19" i="9"/>
  <c r="T19" i="9"/>
  <c r="CM20" i="9"/>
  <c r="T20" i="9"/>
  <c r="CM21" i="9"/>
  <c r="T21" i="9"/>
  <c r="CM22" i="9"/>
  <c r="T22" i="9"/>
  <c r="CM23" i="9"/>
  <c r="T23" i="9"/>
  <c r="CM24" i="9"/>
  <c r="T24" i="9"/>
  <c r="CM25" i="9"/>
  <c r="T25" i="9"/>
  <c r="CM26" i="9"/>
  <c r="T26" i="9"/>
  <c r="CM27" i="9"/>
  <c r="T27" i="9"/>
  <c r="CM28" i="9"/>
  <c r="T28" i="9"/>
  <c r="CM29" i="9"/>
  <c r="T29" i="9"/>
  <c r="CM30" i="9"/>
  <c r="T30" i="9"/>
  <c r="CM31" i="9"/>
  <c r="T31" i="9"/>
  <c r="CM32" i="9"/>
  <c r="T32" i="9"/>
  <c r="CM33" i="9"/>
  <c r="T33" i="9"/>
  <c r="CM34" i="9"/>
  <c r="T34" i="9"/>
  <c r="CM35" i="9"/>
  <c r="T35" i="9"/>
  <c r="CM36" i="9"/>
  <c r="T36" i="9"/>
  <c r="CM37" i="9"/>
  <c r="T37" i="9"/>
  <c r="CM38" i="9"/>
  <c r="T38" i="9"/>
  <c r="CM39" i="9"/>
  <c r="T39" i="9"/>
  <c r="CM40" i="9"/>
  <c r="T40" i="9"/>
  <c r="CM41" i="9"/>
  <c r="T41" i="9"/>
  <c r="CM7" i="9"/>
  <c r="T7" i="9"/>
  <c r="CM15" i="9"/>
  <c r="T15" i="9"/>
  <c r="CM42" i="9"/>
  <c r="T42" i="9"/>
  <c r="CM46" i="9"/>
  <c r="T46" i="9"/>
  <c r="CM50" i="9"/>
  <c r="T50" i="9"/>
  <c r="CM54" i="9"/>
  <c r="T54" i="9"/>
  <c r="CM11" i="9"/>
  <c r="T11" i="9"/>
  <c r="CM44" i="9"/>
  <c r="T44" i="9"/>
  <c r="CM48" i="9"/>
  <c r="T48" i="9"/>
  <c r="CM52" i="9"/>
  <c r="T52" i="9"/>
  <c r="CM56" i="9"/>
  <c r="T56" i="9"/>
  <c r="CM10" i="9"/>
  <c r="T10" i="9"/>
  <c r="CM45" i="9"/>
  <c r="T45" i="9"/>
  <c r="CM49" i="9"/>
  <c r="T49" i="9"/>
  <c r="CM53" i="9"/>
  <c r="T53" i="9"/>
  <c r="CM6" i="9"/>
  <c r="T6" i="9"/>
  <c r="CM43" i="9"/>
  <c r="T43" i="9"/>
  <c r="CM51" i="9"/>
  <c r="T51" i="9"/>
  <c r="CM14" i="9"/>
  <c r="T14" i="9"/>
  <c r="CM55" i="9"/>
  <c r="T55" i="9"/>
  <c r="CM47" i="9"/>
  <c r="T47" i="9"/>
  <c r="CR9" i="9"/>
  <c r="Y9" i="9"/>
  <c r="Z9" i="9"/>
  <c r="CR13" i="9"/>
  <c r="Y13" i="9"/>
  <c r="Z13" i="9"/>
  <c r="CR17" i="9"/>
  <c r="Y17" i="9"/>
  <c r="Z17" i="9"/>
  <c r="CR8" i="9"/>
  <c r="Y8" i="9"/>
  <c r="Z8" i="9"/>
  <c r="CR12" i="9"/>
  <c r="Y12" i="9"/>
  <c r="Z12" i="9"/>
  <c r="CR16" i="9"/>
  <c r="Y16" i="9"/>
  <c r="Z16" i="9"/>
  <c r="CR10" i="9"/>
  <c r="Y10" i="9"/>
  <c r="Z10" i="9"/>
  <c r="CR18" i="9"/>
  <c r="Y18" i="9"/>
  <c r="Z18" i="9"/>
  <c r="CR20" i="9"/>
  <c r="Y20" i="9"/>
  <c r="Z20" i="9"/>
  <c r="CR22" i="9"/>
  <c r="Y22" i="9"/>
  <c r="Z22" i="9"/>
  <c r="CR24" i="9"/>
  <c r="Y24" i="9"/>
  <c r="Z24" i="9"/>
  <c r="CR26" i="9"/>
  <c r="Y26" i="9"/>
  <c r="Z26" i="9"/>
  <c r="CR28" i="9"/>
  <c r="Y28" i="9"/>
  <c r="Z28" i="9"/>
  <c r="CR30" i="9"/>
  <c r="Y30" i="9"/>
  <c r="Z30" i="9"/>
  <c r="CR32" i="9"/>
  <c r="Y32" i="9"/>
  <c r="Z32" i="9"/>
  <c r="CR34" i="9"/>
  <c r="Y34" i="9"/>
  <c r="Z34" i="9"/>
  <c r="CR36" i="9"/>
  <c r="Y36" i="9"/>
  <c r="Z36" i="9"/>
  <c r="CR38" i="9"/>
  <c r="Y38" i="9"/>
  <c r="Z38" i="9"/>
  <c r="CR40" i="9"/>
  <c r="Y40" i="9"/>
  <c r="Z40" i="9"/>
  <c r="CR42" i="9"/>
  <c r="Y42" i="9"/>
  <c r="Z42" i="9"/>
  <c r="CR46" i="9"/>
  <c r="Y46" i="9"/>
  <c r="Z46" i="9"/>
  <c r="CR50" i="9"/>
  <c r="Y50" i="9"/>
  <c r="Z50" i="9"/>
  <c r="CR54" i="9"/>
  <c r="Y54" i="9"/>
  <c r="Z54" i="9"/>
  <c r="CR6" i="9"/>
  <c r="Y6" i="9"/>
  <c r="CR14" i="9"/>
  <c r="Y14" i="9"/>
  <c r="Z14" i="9"/>
  <c r="CR19" i="9"/>
  <c r="Y19" i="9"/>
  <c r="Z19" i="9"/>
  <c r="CR21" i="9"/>
  <c r="Y21" i="9"/>
  <c r="Z21" i="9"/>
  <c r="CR23" i="9"/>
  <c r="Y23" i="9"/>
  <c r="Z23" i="9"/>
  <c r="CR25" i="9"/>
  <c r="Y25" i="9"/>
  <c r="Z25" i="9"/>
  <c r="CR27" i="9"/>
  <c r="Y27" i="9"/>
  <c r="Z27" i="9"/>
  <c r="CR29" i="9"/>
  <c r="Y29" i="9"/>
  <c r="Z29" i="9"/>
  <c r="CR31" i="9"/>
  <c r="Y31" i="9"/>
  <c r="Z31" i="9"/>
  <c r="CR33" i="9"/>
  <c r="Y33" i="9"/>
  <c r="Z33" i="9"/>
  <c r="CR35" i="9"/>
  <c r="Y35" i="9"/>
  <c r="Z35" i="9"/>
  <c r="CR37" i="9"/>
  <c r="Y37" i="9"/>
  <c r="Z37" i="9"/>
  <c r="CR39" i="9"/>
  <c r="Y39" i="9"/>
  <c r="Z39" i="9"/>
  <c r="CR41" i="9"/>
  <c r="Y41" i="9"/>
  <c r="Z41" i="9"/>
  <c r="CR44" i="9"/>
  <c r="Y44" i="9"/>
  <c r="Z44" i="9"/>
  <c r="CR48" i="9"/>
  <c r="Y48" i="9"/>
  <c r="Z48" i="9"/>
  <c r="CR52" i="9"/>
  <c r="Y52" i="9"/>
  <c r="Z52" i="9"/>
  <c r="CR56" i="9"/>
  <c r="Y56" i="9"/>
  <c r="Z56" i="9"/>
  <c r="CR11" i="9"/>
  <c r="Y11" i="9"/>
  <c r="Z11" i="9"/>
  <c r="CR45" i="9"/>
  <c r="Y45" i="9"/>
  <c r="Z45" i="9"/>
  <c r="CR49" i="9"/>
  <c r="Y49" i="9"/>
  <c r="Z49" i="9"/>
  <c r="CR53" i="9"/>
  <c r="Y53" i="9"/>
  <c r="Z53" i="9"/>
  <c r="CR5" i="9"/>
  <c r="Y5" i="9"/>
  <c r="Z5" i="9"/>
  <c r="CR51" i="9"/>
  <c r="Y51" i="9"/>
  <c r="Z51" i="9"/>
  <c r="CR7" i="9"/>
  <c r="Y7" i="9"/>
  <c r="Z7" i="9"/>
  <c r="CR43" i="9"/>
  <c r="Y43" i="9"/>
  <c r="Z43" i="9"/>
  <c r="CR15" i="9"/>
  <c r="Y15" i="9"/>
  <c r="Z15" i="9"/>
  <c r="CR47" i="9"/>
  <c r="Y47" i="9"/>
  <c r="Z47" i="9"/>
  <c r="CR55" i="9"/>
  <c r="Y55" i="9"/>
  <c r="Z55" i="9"/>
  <c r="CX6" i="9"/>
  <c r="AE6" i="9"/>
  <c r="CX7" i="9"/>
  <c r="AE7" i="9"/>
  <c r="CX8" i="9"/>
  <c r="AE8" i="9"/>
  <c r="CX9" i="9"/>
  <c r="AE9" i="9"/>
  <c r="CX10" i="9"/>
  <c r="AE10" i="9"/>
  <c r="CX11" i="9"/>
  <c r="AE11" i="9"/>
  <c r="CX12" i="9"/>
  <c r="AE12" i="9"/>
  <c r="CX13" i="9"/>
  <c r="AE13" i="9"/>
  <c r="CX14" i="9"/>
  <c r="AE14" i="9"/>
  <c r="CX15" i="9"/>
  <c r="AE15" i="9"/>
  <c r="CX16" i="9"/>
  <c r="AE16" i="9"/>
  <c r="CX17" i="9"/>
  <c r="AE17" i="9"/>
  <c r="CX18" i="9"/>
  <c r="AE18" i="9"/>
  <c r="CX19" i="9"/>
  <c r="AE19" i="9"/>
  <c r="CX20" i="9"/>
  <c r="AE20" i="9"/>
  <c r="CX21" i="9"/>
  <c r="AE21" i="9"/>
  <c r="CX22" i="9"/>
  <c r="AE22" i="9"/>
  <c r="CX23" i="9"/>
  <c r="AE23" i="9"/>
  <c r="CX24" i="9"/>
  <c r="AE24" i="9"/>
  <c r="CX25" i="9"/>
  <c r="AE25" i="9"/>
  <c r="CX26" i="9"/>
  <c r="AE26" i="9"/>
  <c r="CX27" i="9"/>
  <c r="AE27" i="9"/>
  <c r="CX28" i="9"/>
  <c r="AE28" i="9"/>
  <c r="CX29" i="9"/>
  <c r="AE29" i="9"/>
  <c r="CX30" i="9"/>
  <c r="AE30" i="9"/>
  <c r="CX31" i="9"/>
  <c r="AE31" i="9"/>
  <c r="CX32" i="9"/>
  <c r="AE32" i="9"/>
  <c r="CX33" i="9"/>
  <c r="AE33" i="9"/>
  <c r="CX34" i="9"/>
  <c r="AE34" i="9"/>
  <c r="CX35" i="9"/>
  <c r="AE35" i="9"/>
  <c r="CX36" i="9"/>
  <c r="AE36" i="9"/>
  <c r="CX37" i="9"/>
  <c r="AE37" i="9"/>
  <c r="CX38" i="9"/>
  <c r="AE38" i="9"/>
  <c r="CX39" i="9"/>
  <c r="AE39" i="9"/>
  <c r="CX40" i="9"/>
  <c r="AE40" i="9"/>
  <c r="CX41" i="9"/>
  <c r="AE41" i="9"/>
  <c r="CX42" i="9"/>
  <c r="AE42" i="9"/>
  <c r="CX43" i="9"/>
  <c r="AE43" i="9"/>
  <c r="CX44" i="9"/>
  <c r="AE44" i="9"/>
  <c r="CX45" i="9"/>
  <c r="AE45" i="9"/>
  <c r="CX46" i="9"/>
  <c r="AE46" i="9"/>
  <c r="CX47" i="9"/>
  <c r="AE47" i="9"/>
  <c r="CX48" i="9"/>
  <c r="AE48" i="9"/>
  <c r="CX49" i="9"/>
  <c r="AE49" i="9"/>
  <c r="CX50" i="9"/>
  <c r="AE50" i="9"/>
  <c r="CX51" i="9"/>
  <c r="AE51" i="9"/>
  <c r="CX52" i="9"/>
  <c r="AE52" i="9"/>
  <c r="CX53" i="9"/>
  <c r="AE53" i="9"/>
  <c r="CX54" i="9"/>
  <c r="AE54" i="9"/>
  <c r="CX55" i="9"/>
  <c r="AE55" i="9"/>
  <c r="CX56" i="9"/>
  <c r="AE56" i="9"/>
  <c r="CX5" i="9"/>
  <c r="DC9" i="9"/>
  <c r="AJ9" i="9"/>
  <c r="DC13" i="9"/>
  <c r="AJ13" i="9"/>
  <c r="DC17" i="9"/>
  <c r="AJ17" i="9"/>
  <c r="DC5" i="9"/>
  <c r="DC8" i="9"/>
  <c r="AJ8" i="9"/>
  <c r="DC12" i="9"/>
  <c r="AJ12" i="9"/>
  <c r="DC16" i="9"/>
  <c r="AJ16" i="9"/>
  <c r="DC18" i="9"/>
  <c r="AJ18" i="9"/>
  <c r="DC19" i="9"/>
  <c r="AJ19" i="9"/>
  <c r="DC20" i="9"/>
  <c r="AJ20" i="9"/>
  <c r="DC21" i="9"/>
  <c r="AJ21" i="9"/>
  <c r="DC22" i="9"/>
  <c r="AJ22" i="9"/>
  <c r="DC23" i="9"/>
  <c r="AJ23" i="9"/>
  <c r="DC24" i="9"/>
  <c r="AJ24" i="9"/>
  <c r="DC25" i="9"/>
  <c r="AJ25" i="9"/>
  <c r="DC26" i="9"/>
  <c r="AJ26" i="9"/>
  <c r="DC27" i="9"/>
  <c r="AJ27" i="9"/>
  <c r="DC28" i="9"/>
  <c r="AJ28" i="9"/>
  <c r="DC29" i="9"/>
  <c r="AJ29" i="9"/>
  <c r="DC30" i="9"/>
  <c r="AJ30" i="9"/>
  <c r="DC31" i="9"/>
  <c r="AJ31" i="9"/>
  <c r="DC32" i="9"/>
  <c r="AJ32" i="9"/>
  <c r="DC33" i="9"/>
  <c r="AJ33" i="9"/>
  <c r="DC34" i="9"/>
  <c r="AJ34" i="9"/>
  <c r="DC35" i="9"/>
  <c r="AJ35" i="9"/>
  <c r="DC36" i="9"/>
  <c r="AJ36" i="9"/>
  <c r="DC37" i="9"/>
  <c r="AJ37" i="9"/>
  <c r="DC38" i="9"/>
  <c r="AJ38" i="9"/>
  <c r="DC39" i="9"/>
  <c r="AJ39" i="9"/>
  <c r="DC40" i="9"/>
  <c r="AJ40" i="9"/>
  <c r="DC41" i="9"/>
  <c r="AJ41" i="9"/>
  <c r="DC56" i="9"/>
  <c r="AJ56" i="9"/>
  <c r="DC7" i="9"/>
  <c r="AJ7" i="9"/>
  <c r="DC15" i="9"/>
  <c r="AJ15" i="9"/>
  <c r="DC42" i="9"/>
  <c r="AJ42" i="9"/>
  <c r="DC46" i="9"/>
  <c r="AJ46" i="9"/>
  <c r="DC50" i="9"/>
  <c r="AJ50" i="9"/>
  <c r="DC54" i="9"/>
  <c r="AJ54" i="9"/>
  <c r="DC11" i="9"/>
  <c r="AJ11" i="9"/>
  <c r="DC44" i="9"/>
  <c r="AJ44" i="9"/>
  <c r="DC48" i="9"/>
  <c r="AJ48" i="9"/>
  <c r="DC10" i="9"/>
  <c r="AJ10" i="9"/>
  <c r="DC45" i="9"/>
  <c r="AJ45" i="9"/>
  <c r="DC49" i="9"/>
  <c r="AJ49" i="9"/>
  <c r="DC53" i="9"/>
  <c r="AJ53" i="9"/>
  <c r="DC52" i="9"/>
  <c r="AJ52" i="9"/>
  <c r="DC14" i="9"/>
  <c r="AJ14" i="9"/>
  <c r="DC51" i="9"/>
  <c r="AJ51" i="9"/>
  <c r="DC43" i="9"/>
  <c r="AJ43" i="9"/>
  <c r="DC47" i="9"/>
  <c r="AJ47" i="9"/>
  <c r="DC6" i="9"/>
  <c r="AJ6" i="9"/>
  <c r="DC55" i="9"/>
  <c r="AJ55" i="9"/>
  <c r="DH9" i="9"/>
  <c r="AO9" i="9"/>
  <c r="AP9" i="9"/>
  <c r="DH13" i="9"/>
  <c r="AO13" i="9"/>
  <c r="AP13" i="9"/>
  <c r="DH17" i="9"/>
  <c r="AO17" i="9"/>
  <c r="AP17" i="9"/>
  <c r="DH8" i="9"/>
  <c r="AO8" i="9"/>
  <c r="AP8" i="9"/>
  <c r="DH12" i="9"/>
  <c r="AO12" i="9"/>
  <c r="AP12" i="9"/>
  <c r="DH16" i="9"/>
  <c r="AO16" i="9"/>
  <c r="AP16" i="9"/>
  <c r="DH52" i="9"/>
  <c r="AO52" i="9"/>
  <c r="AP52" i="9"/>
  <c r="DH10" i="9"/>
  <c r="AO10" i="9"/>
  <c r="AP10" i="9"/>
  <c r="DH18" i="9"/>
  <c r="AO18" i="9"/>
  <c r="AP18" i="9"/>
  <c r="DH20" i="9"/>
  <c r="AO20" i="9"/>
  <c r="AP20" i="9"/>
  <c r="DH22" i="9"/>
  <c r="AO22" i="9"/>
  <c r="AP22" i="9"/>
  <c r="DH24" i="9"/>
  <c r="AO24" i="9"/>
  <c r="AP24" i="9"/>
  <c r="DH26" i="9"/>
  <c r="AO26" i="9"/>
  <c r="AP26" i="9"/>
  <c r="DH28" i="9"/>
  <c r="AO28" i="9"/>
  <c r="AP28" i="9"/>
  <c r="DH30" i="9"/>
  <c r="AO30" i="9"/>
  <c r="AP30" i="9"/>
  <c r="DH32" i="9"/>
  <c r="AO32" i="9"/>
  <c r="AP32" i="9"/>
  <c r="DH34" i="9"/>
  <c r="AO34" i="9"/>
  <c r="AP34" i="9"/>
  <c r="DH36" i="9"/>
  <c r="AO36" i="9"/>
  <c r="AP36" i="9"/>
  <c r="DH38" i="9"/>
  <c r="AO38" i="9"/>
  <c r="AP38" i="9"/>
  <c r="DH40" i="9"/>
  <c r="AO40" i="9"/>
  <c r="AP40" i="9"/>
  <c r="DH42" i="9"/>
  <c r="AO42" i="9"/>
  <c r="AP42" i="9"/>
  <c r="DH46" i="9"/>
  <c r="AO46" i="9"/>
  <c r="AP46" i="9"/>
  <c r="DH50" i="9"/>
  <c r="AO50" i="9"/>
  <c r="AP50" i="9"/>
  <c r="DH54" i="9"/>
  <c r="AO54" i="9"/>
  <c r="AP54" i="9"/>
  <c r="DH6" i="9"/>
  <c r="AO6" i="9"/>
  <c r="DH14" i="9"/>
  <c r="AO14" i="9"/>
  <c r="AP14" i="9"/>
  <c r="DH19" i="9"/>
  <c r="AO19" i="9"/>
  <c r="AP19" i="9"/>
  <c r="DH21" i="9"/>
  <c r="AO21" i="9"/>
  <c r="AP21" i="9"/>
  <c r="DH23" i="9"/>
  <c r="AO23" i="9"/>
  <c r="AP23" i="9"/>
  <c r="DH25" i="9"/>
  <c r="AO25" i="9"/>
  <c r="AP25" i="9"/>
  <c r="DH27" i="9"/>
  <c r="AO27" i="9"/>
  <c r="AP27" i="9"/>
  <c r="DH29" i="9"/>
  <c r="AO29" i="9"/>
  <c r="AP29" i="9"/>
  <c r="DH31" i="9"/>
  <c r="AO31" i="9"/>
  <c r="AP31" i="9"/>
  <c r="DH33" i="9"/>
  <c r="AO33" i="9"/>
  <c r="AP33" i="9"/>
  <c r="DH35" i="9"/>
  <c r="AO35" i="9"/>
  <c r="AP35" i="9"/>
  <c r="DH37" i="9"/>
  <c r="AO37" i="9"/>
  <c r="AP37" i="9"/>
  <c r="DH39" i="9"/>
  <c r="AO39" i="9"/>
  <c r="AP39" i="9"/>
  <c r="DH41" i="9"/>
  <c r="AO41" i="9"/>
  <c r="AP41" i="9"/>
  <c r="DH44" i="9"/>
  <c r="AO44" i="9"/>
  <c r="AP44" i="9"/>
  <c r="DH48" i="9"/>
  <c r="AO48" i="9"/>
  <c r="AP48" i="9"/>
  <c r="DH56" i="9"/>
  <c r="AO56" i="9"/>
  <c r="AP56" i="9"/>
  <c r="DH11" i="9"/>
  <c r="AO11" i="9"/>
  <c r="AP11" i="9"/>
  <c r="DH45" i="9"/>
  <c r="AO45" i="9"/>
  <c r="AP45" i="9"/>
  <c r="DH49" i="9"/>
  <c r="AO49" i="9"/>
  <c r="AP49" i="9"/>
  <c r="DH53" i="9"/>
  <c r="AO53" i="9"/>
  <c r="AP53" i="9"/>
  <c r="DH5" i="9"/>
  <c r="AO5" i="9"/>
  <c r="AP5" i="9"/>
  <c r="DH43" i="9"/>
  <c r="AO43" i="9"/>
  <c r="AP43" i="9"/>
  <c r="DH15" i="9"/>
  <c r="AO15" i="9"/>
  <c r="AP15" i="9"/>
  <c r="DH51" i="9"/>
  <c r="AO51" i="9"/>
  <c r="AP51" i="9"/>
  <c r="DH7" i="9"/>
  <c r="AO7" i="9"/>
  <c r="AP7" i="9"/>
  <c r="DH55" i="9"/>
  <c r="AO55" i="9"/>
  <c r="AP55" i="9"/>
  <c r="DH47" i="9"/>
  <c r="AO47" i="9"/>
  <c r="AP47" i="9"/>
  <c r="DR6" i="9"/>
  <c r="AY6" i="9"/>
  <c r="AY67" i="9"/>
  <c r="DR7" i="9"/>
  <c r="AY7" i="9"/>
  <c r="DR8" i="9"/>
  <c r="AY8" i="9"/>
  <c r="DR9" i="9"/>
  <c r="AY9" i="9"/>
  <c r="DR10" i="9"/>
  <c r="AY10" i="9"/>
  <c r="DR11" i="9"/>
  <c r="AY11" i="9"/>
  <c r="DR12" i="9"/>
  <c r="AY12" i="9"/>
  <c r="DR13" i="9"/>
  <c r="AY13" i="9"/>
  <c r="DR14" i="9"/>
  <c r="AY14" i="9"/>
  <c r="DR15" i="9"/>
  <c r="AY15" i="9"/>
  <c r="DR16" i="9"/>
  <c r="AY16" i="9"/>
  <c r="DR17" i="9"/>
  <c r="AY17" i="9"/>
  <c r="DR18" i="9"/>
  <c r="AY18" i="9"/>
  <c r="DR19" i="9"/>
  <c r="AY19" i="9"/>
  <c r="DR20" i="9"/>
  <c r="AY20" i="9"/>
  <c r="DR21" i="9"/>
  <c r="AY21" i="9"/>
  <c r="DR22" i="9"/>
  <c r="AY22" i="9"/>
  <c r="DR23" i="9"/>
  <c r="AY23" i="9"/>
  <c r="DR24" i="9"/>
  <c r="AY24" i="9"/>
  <c r="DR25" i="9"/>
  <c r="AY25" i="9"/>
  <c r="DR26" i="9"/>
  <c r="AY26" i="9"/>
  <c r="DR27" i="9"/>
  <c r="AY27" i="9"/>
  <c r="DR28" i="9"/>
  <c r="AY28" i="9"/>
  <c r="DR29" i="9"/>
  <c r="AY29" i="9"/>
  <c r="DR30" i="9"/>
  <c r="AY30" i="9"/>
  <c r="DR31" i="9"/>
  <c r="AY31" i="9"/>
  <c r="DR32" i="9"/>
  <c r="AY32" i="9"/>
  <c r="DR33" i="9"/>
  <c r="AY33" i="9"/>
  <c r="DR34" i="9"/>
  <c r="AY34" i="9"/>
  <c r="DR35" i="9"/>
  <c r="AY35" i="9"/>
  <c r="DR36" i="9"/>
  <c r="AY36" i="9"/>
  <c r="DR37" i="9"/>
  <c r="AY37" i="9"/>
  <c r="DR38" i="9"/>
  <c r="AY38" i="9"/>
  <c r="DR39" i="9"/>
  <c r="AY39" i="9"/>
  <c r="DR40" i="9"/>
  <c r="AY40" i="9"/>
  <c r="DR41" i="9"/>
  <c r="AY41" i="9"/>
  <c r="DR42" i="9"/>
  <c r="AY42" i="9"/>
  <c r="DR43" i="9"/>
  <c r="AY43" i="9"/>
  <c r="DR44" i="9"/>
  <c r="AY44" i="9"/>
  <c r="DR45" i="9"/>
  <c r="AY45" i="9"/>
  <c r="DR46" i="9"/>
  <c r="AY46" i="9"/>
  <c r="DR47" i="9"/>
  <c r="AY47" i="9"/>
  <c r="DR48" i="9"/>
  <c r="AY48" i="9"/>
  <c r="DR49" i="9"/>
  <c r="AY49" i="9"/>
  <c r="DR50" i="9"/>
  <c r="AY50" i="9"/>
  <c r="DR51" i="9"/>
  <c r="AY51" i="9"/>
  <c r="DR52" i="9"/>
  <c r="AY52" i="9"/>
  <c r="DR53" i="9"/>
  <c r="AY53" i="9"/>
  <c r="DR54" i="9"/>
  <c r="AY54" i="9"/>
  <c r="DR55" i="9"/>
  <c r="AY55" i="9"/>
  <c r="DR56" i="9"/>
  <c r="AY56" i="9"/>
  <c r="DR5" i="9"/>
  <c r="DZ6" i="9"/>
  <c r="BG6" i="9"/>
  <c r="DZ7" i="9"/>
  <c r="BG7" i="9"/>
  <c r="DZ8" i="9"/>
  <c r="BG8" i="9"/>
  <c r="DZ9" i="9"/>
  <c r="BG9" i="9"/>
  <c r="DZ10" i="9"/>
  <c r="BG10" i="9"/>
  <c r="DZ11" i="9"/>
  <c r="BG11" i="9"/>
  <c r="DZ12" i="9"/>
  <c r="BG12" i="9"/>
  <c r="DZ13" i="9"/>
  <c r="BG13" i="9"/>
  <c r="DZ14" i="9"/>
  <c r="BG14" i="9"/>
  <c r="DZ15" i="9"/>
  <c r="BG15" i="9"/>
  <c r="DZ16" i="9"/>
  <c r="BG16" i="9"/>
  <c r="DZ17" i="9"/>
  <c r="BG17" i="9"/>
  <c r="DZ18" i="9"/>
  <c r="BG18" i="9"/>
  <c r="DZ19" i="9"/>
  <c r="BG19" i="9"/>
  <c r="DZ20" i="9"/>
  <c r="BG20" i="9"/>
  <c r="DZ21" i="9"/>
  <c r="BG21" i="9"/>
  <c r="DZ22" i="9"/>
  <c r="BG22" i="9"/>
  <c r="DZ23" i="9"/>
  <c r="BG23" i="9"/>
  <c r="DZ24" i="9"/>
  <c r="BG24" i="9"/>
  <c r="DZ25" i="9"/>
  <c r="BG25" i="9"/>
  <c r="DZ26" i="9"/>
  <c r="BG26" i="9"/>
  <c r="DZ27" i="9"/>
  <c r="BG27" i="9"/>
  <c r="DZ28" i="9"/>
  <c r="BG28" i="9"/>
  <c r="DZ29" i="9"/>
  <c r="BG29" i="9"/>
  <c r="DZ30" i="9"/>
  <c r="BG30" i="9"/>
  <c r="DZ31" i="9"/>
  <c r="BG31" i="9"/>
  <c r="DZ32" i="9"/>
  <c r="BG32" i="9"/>
  <c r="DZ33" i="9"/>
  <c r="BG33" i="9"/>
  <c r="DZ34" i="9"/>
  <c r="BG34" i="9"/>
  <c r="DZ35" i="9"/>
  <c r="BG35" i="9"/>
  <c r="DZ36" i="9"/>
  <c r="BG36" i="9"/>
  <c r="DZ37" i="9"/>
  <c r="BG37" i="9"/>
  <c r="DZ38" i="9"/>
  <c r="BG38" i="9"/>
  <c r="DZ39" i="9"/>
  <c r="BG39" i="9"/>
  <c r="DZ40" i="9"/>
  <c r="BG40" i="9"/>
  <c r="DZ41" i="9"/>
  <c r="BG41" i="9"/>
  <c r="DZ42" i="9"/>
  <c r="BG42" i="9"/>
  <c r="DZ43" i="9"/>
  <c r="BG43" i="9"/>
  <c r="DZ44" i="9"/>
  <c r="BG44" i="9"/>
  <c r="DZ45" i="9"/>
  <c r="BG45" i="9"/>
  <c r="DZ46" i="9"/>
  <c r="BG46" i="9"/>
  <c r="DZ47" i="9"/>
  <c r="BG47" i="9"/>
  <c r="DZ48" i="9"/>
  <c r="BG48" i="9"/>
  <c r="DZ49" i="9"/>
  <c r="BG49" i="9"/>
  <c r="DZ50" i="9"/>
  <c r="BG50" i="9"/>
  <c r="DZ51" i="9"/>
  <c r="BG51" i="9"/>
  <c r="DZ52" i="9"/>
  <c r="BG52" i="9"/>
  <c r="DZ53" i="9"/>
  <c r="BG53" i="9"/>
  <c r="DZ54" i="9"/>
  <c r="BG54" i="9"/>
  <c r="DZ55" i="9"/>
  <c r="BG55" i="9"/>
  <c r="DZ56" i="9"/>
  <c r="BG56" i="9"/>
  <c r="DZ5" i="9"/>
  <c r="AT6" i="11"/>
  <c r="D6" i="11"/>
  <c r="E6" i="11"/>
  <c r="AT10" i="11"/>
  <c r="D10" i="11"/>
  <c r="E10" i="11"/>
  <c r="AT14" i="11"/>
  <c r="D14" i="11"/>
  <c r="E14" i="11"/>
  <c r="AT7" i="11"/>
  <c r="D7" i="11"/>
  <c r="E7" i="11"/>
  <c r="AT11" i="11"/>
  <c r="D11" i="11"/>
  <c r="E11" i="11"/>
  <c r="AT15" i="11"/>
  <c r="D15" i="11"/>
  <c r="E15" i="11"/>
  <c r="AT8" i="11"/>
  <c r="D8" i="11"/>
  <c r="E8" i="11"/>
  <c r="AT9" i="11"/>
  <c r="D9" i="11"/>
  <c r="E9" i="11"/>
  <c r="AT12" i="11"/>
  <c r="D12" i="11"/>
  <c r="E12" i="11"/>
  <c r="AT13" i="11"/>
  <c r="D13" i="11"/>
  <c r="E13" i="11"/>
  <c r="AT16" i="11"/>
  <c r="D16" i="11"/>
  <c r="E16" i="11"/>
  <c r="AT20" i="11"/>
  <c r="D20" i="11"/>
  <c r="E20" i="11"/>
  <c r="AT24" i="11"/>
  <c r="D24" i="11"/>
  <c r="E24" i="11"/>
  <c r="AT28" i="11"/>
  <c r="D28" i="11"/>
  <c r="E28" i="11"/>
  <c r="AT32" i="11"/>
  <c r="D32" i="11"/>
  <c r="E32" i="11"/>
  <c r="AT36" i="11"/>
  <c r="D36" i="11"/>
  <c r="E36" i="11"/>
  <c r="AT40" i="11"/>
  <c r="D40" i="11"/>
  <c r="E40" i="11"/>
  <c r="AT44" i="11"/>
  <c r="D44" i="11"/>
  <c r="E44" i="11"/>
  <c r="AT48" i="11"/>
  <c r="D48" i="11"/>
  <c r="E48" i="11"/>
  <c r="AT52" i="11"/>
  <c r="D52" i="11"/>
  <c r="E52" i="11"/>
  <c r="AT56" i="11"/>
  <c r="D56" i="11"/>
  <c r="E56" i="11"/>
  <c r="AT19" i="11"/>
  <c r="D19" i="11"/>
  <c r="E19" i="11"/>
  <c r="AT27" i="11"/>
  <c r="D27" i="11"/>
  <c r="E27" i="11"/>
  <c r="AT35" i="11"/>
  <c r="D35" i="11"/>
  <c r="E35" i="11"/>
  <c r="AT43" i="11"/>
  <c r="D43" i="11"/>
  <c r="E43" i="11"/>
  <c r="AT23" i="11"/>
  <c r="D23" i="11"/>
  <c r="E23" i="11"/>
  <c r="AT31" i="11"/>
  <c r="D31" i="11"/>
  <c r="E31" i="11"/>
  <c r="AT39" i="11"/>
  <c r="D39" i="11"/>
  <c r="E39" i="11"/>
  <c r="AT47" i="11"/>
  <c r="D47" i="11"/>
  <c r="E47" i="11"/>
  <c r="AT55" i="11"/>
  <c r="D55" i="11"/>
  <c r="E55" i="11"/>
  <c r="AT34" i="11"/>
  <c r="D34" i="11"/>
  <c r="E34" i="11"/>
  <c r="AT42" i="11"/>
  <c r="D42" i="11"/>
  <c r="E42" i="11"/>
  <c r="AT45" i="11"/>
  <c r="D45" i="11"/>
  <c r="E45" i="11"/>
  <c r="AT53" i="11"/>
  <c r="D53" i="11"/>
  <c r="E53" i="11"/>
  <c r="AT18" i="11"/>
  <c r="D18" i="11"/>
  <c r="E18" i="11"/>
  <c r="AT21" i="11"/>
  <c r="D21" i="11"/>
  <c r="E21" i="11"/>
  <c r="AT26" i="11"/>
  <c r="D26" i="11"/>
  <c r="E26" i="11"/>
  <c r="AT29" i="11"/>
  <c r="D29" i="11"/>
  <c r="E29" i="11"/>
  <c r="AT37" i="11"/>
  <c r="D37" i="11"/>
  <c r="E37" i="11"/>
  <c r="AT50" i="11"/>
  <c r="D50" i="11"/>
  <c r="E50" i="11"/>
  <c r="AT22" i="11"/>
  <c r="D22" i="11"/>
  <c r="E22" i="11"/>
  <c r="AT25" i="11"/>
  <c r="D25" i="11"/>
  <c r="E25" i="11"/>
  <c r="AT38" i="11"/>
  <c r="D38" i="11"/>
  <c r="E38" i="11"/>
  <c r="AT49" i="11"/>
  <c r="D49" i="11"/>
  <c r="E49" i="11"/>
  <c r="AT17" i="11"/>
  <c r="D17" i="11"/>
  <c r="E17" i="11"/>
  <c r="AT30" i="11"/>
  <c r="D30" i="11"/>
  <c r="E30" i="11"/>
  <c r="AT33" i="11"/>
  <c r="D33" i="11"/>
  <c r="E33" i="11"/>
  <c r="AT54" i="11"/>
  <c r="D54" i="11"/>
  <c r="E54" i="11"/>
  <c r="AT51" i="11"/>
  <c r="D51" i="11"/>
  <c r="E51" i="11"/>
  <c r="AT41" i="11"/>
  <c r="D41" i="11"/>
  <c r="E41" i="11"/>
  <c r="AT5" i="11"/>
  <c r="D5" i="11"/>
  <c r="E5" i="11"/>
  <c r="AT46" i="11"/>
  <c r="D46" i="11"/>
  <c r="E46" i="11"/>
  <c r="AZ8" i="11"/>
  <c r="J8" i="11"/>
  <c r="AZ12" i="11"/>
  <c r="J12" i="11"/>
  <c r="AZ16" i="11"/>
  <c r="J16" i="11"/>
  <c r="AZ9" i="11"/>
  <c r="J9" i="11"/>
  <c r="AZ13" i="11"/>
  <c r="J13" i="11"/>
  <c r="AZ7" i="11"/>
  <c r="J7" i="11"/>
  <c r="AZ11" i="11"/>
  <c r="J11" i="11"/>
  <c r="AZ15" i="11"/>
  <c r="J15" i="11"/>
  <c r="AZ18" i="11"/>
  <c r="J18" i="11"/>
  <c r="AZ22" i="11"/>
  <c r="J22" i="11"/>
  <c r="AZ26" i="11"/>
  <c r="J26" i="11"/>
  <c r="AZ30" i="11"/>
  <c r="J30" i="11"/>
  <c r="AZ34" i="11"/>
  <c r="J34" i="11"/>
  <c r="AZ38" i="11"/>
  <c r="J38" i="11"/>
  <c r="AZ42" i="11"/>
  <c r="J42" i="11"/>
  <c r="AZ46" i="11"/>
  <c r="J46" i="11"/>
  <c r="AZ50" i="11"/>
  <c r="J50" i="11"/>
  <c r="AZ54" i="11"/>
  <c r="J54" i="11"/>
  <c r="AZ5" i="11"/>
  <c r="J5" i="11"/>
  <c r="AZ6" i="11"/>
  <c r="J6" i="11"/>
  <c r="AZ24" i="11"/>
  <c r="J24" i="11"/>
  <c r="AZ32" i="11"/>
  <c r="J32" i="11"/>
  <c r="AZ40" i="11"/>
  <c r="J40" i="11"/>
  <c r="AZ20" i="11"/>
  <c r="J20" i="11"/>
  <c r="AZ28" i="11"/>
  <c r="J28" i="11"/>
  <c r="AZ36" i="11"/>
  <c r="J36" i="11"/>
  <c r="AZ44" i="11"/>
  <c r="J44" i="11"/>
  <c r="AZ52" i="11"/>
  <c r="J52" i="11"/>
  <c r="AZ31" i="11"/>
  <c r="J31" i="11"/>
  <c r="AZ33" i="11"/>
  <c r="J33" i="11"/>
  <c r="AZ39" i="11"/>
  <c r="J39" i="11"/>
  <c r="AZ41" i="11"/>
  <c r="J41" i="11"/>
  <c r="AZ55" i="11"/>
  <c r="J55" i="11"/>
  <c r="AZ14" i="11"/>
  <c r="J14" i="11"/>
  <c r="AZ17" i="11"/>
  <c r="J17" i="11"/>
  <c r="AZ23" i="11"/>
  <c r="J23" i="11"/>
  <c r="AZ25" i="11"/>
  <c r="J25" i="11"/>
  <c r="AZ47" i="11"/>
  <c r="J47" i="11"/>
  <c r="AZ49" i="11"/>
  <c r="J49" i="11"/>
  <c r="AZ21" i="11"/>
  <c r="J21" i="11"/>
  <c r="AZ27" i="11"/>
  <c r="J27" i="11"/>
  <c r="AZ37" i="11"/>
  <c r="J37" i="11"/>
  <c r="AZ43" i="11"/>
  <c r="J43" i="11"/>
  <c r="AZ48" i="11"/>
  <c r="J48" i="11"/>
  <c r="AZ19" i="11"/>
  <c r="J19" i="11"/>
  <c r="AZ29" i="11"/>
  <c r="J29" i="11"/>
  <c r="AZ35" i="11"/>
  <c r="J35" i="11"/>
  <c r="AZ51" i="11"/>
  <c r="J51" i="11"/>
  <c r="AZ45" i="11"/>
  <c r="J45" i="11"/>
  <c r="AZ53" i="11"/>
  <c r="J53" i="11"/>
  <c r="AZ56" i="11"/>
  <c r="J56" i="11"/>
  <c r="AZ10" i="11"/>
  <c r="J10" i="11"/>
  <c r="BE9" i="11"/>
  <c r="O9" i="11"/>
  <c r="BE13" i="11"/>
  <c r="O13" i="11"/>
  <c r="BE6" i="11"/>
  <c r="O6" i="11"/>
  <c r="BE10" i="11"/>
  <c r="O10" i="11"/>
  <c r="BE14" i="11"/>
  <c r="O14" i="11"/>
  <c r="BE7" i="11"/>
  <c r="O7" i="11"/>
  <c r="BE8" i="11"/>
  <c r="O8" i="11"/>
  <c r="BE11" i="11"/>
  <c r="O11" i="11"/>
  <c r="BE12" i="11"/>
  <c r="O12" i="11"/>
  <c r="BE15" i="11"/>
  <c r="O15" i="11"/>
  <c r="BE16" i="11"/>
  <c r="O16" i="11"/>
  <c r="BE19" i="11"/>
  <c r="O19" i="11"/>
  <c r="BE23" i="11"/>
  <c r="O23" i="11"/>
  <c r="BE27" i="11"/>
  <c r="O27" i="11"/>
  <c r="BE31" i="11"/>
  <c r="O31" i="11"/>
  <c r="BE35" i="11"/>
  <c r="O35" i="11"/>
  <c r="BE39" i="11"/>
  <c r="O39" i="11"/>
  <c r="BE43" i="11"/>
  <c r="O43" i="11"/>
  <c r="BE47" i="11"/>
  <c r="O47" i="11"/>
  <c r="BE51" i="11"/>
  <c r="O51" i="11"/>
  <c r="BE55" i="11"/>
  <c r="O55" i="11"/>
  <c r="BE17" i="11"/>
  <c r="O17" i="11"/>
  <c r="BE24" i="11"/>
  <c r="O24" i="11"/>
  <c r="BE25" i="11"/>
  <c r="O25" i="11"/>
  <c r="BE32" i="11"/>
  <c r="O32" i="11"/>
  <c r="BE33" i="11"/>
  <c r="O33" i="11"/>
  <c r="BE40" i="11"/>
  <c r="O40" i="11"/>
  <c r="BE41" i="11"/>
  <c r="O41" i="11"/>
  <c r="BE20" i="11"/>
  <c r="O20" i="11"/>
  <c r="BE21" i="11"/>
  <c r="O21" i="11"/>
  <c r="BE28" i="11"/>
  <c r="O28" i="11"/>
  <c r="BE29" i="11"/>
  <c r="O29" i="11"/>
  <c r="BE36" i="11"/>
  <c r="O36" i="11"/>
  <c r="BE37" i="11"/>
  <c r="O37" i="11"/>
  <c r="BE44" i="11"/>
  <c r="O44" i="11"/>
  <c r="BE45" i="11"/>
  <c r="O45" i="11"/>
  <c r="BE52" i="11"/>
  <c r="O52" i="11"/>
  <c r="BE53" i="11"/>
  <c r="O53" i="11"/>
  <c r="BE34" i="11"/>
  <c r="O34" i="11"/>
  <c r="BE42" i="11"/>
  <c r="O42" i="11"/>
  <c r="BE18" i="11"/>
  <c r="O18" i="11"/>
  <c r="BE26" i="11"/>
  <c r="O26" i="11"/>
  <c r="BE50" i="11"/>
  <c r="O50" i="11"/>
  <c r="BE22" i="11"/>
  <c r="O22" i="11"/>
  <c r="BE38" i="11"/>
  <c r="O38" i="11"/>
  <c r="BE49" i="11"/>
  <c r="O49" i="11"/>
  <c r="BE30" i="11"/>
  <c r="O30" i="11"/>
  <c r="BE46" i="11"/>
  <c r="O46" i="11"/>
  <c r="BE5" i="11"/>
  <c r="O5" i="11"/>
  <c r="BE48" i="11"/>
  <c r="O48" i="11"/>
  <c r="BE54" i="11"/>
  <c r="O54" i="11"/>
  <c r="BE56" i="11"/>
  <c r="O56" i="11"/>
  <c r="BN6" i="11"/>
  <c r="X6" i="11"/>
  <c r="BN10" i="11"/>
  <c r="X10" i="11"/>
  <c r="Y10" i="11"/>
  <c r="BN14" i="11"/>
  <c r="X14" i="11"/>
  <c r="Y14" i="11"/>
  <c r="BN7" i="11"/>
  <c r="X7" i="11"/>
  <c r="Y7" i="11"/>
  <c r="BN11" i="11"/>
  <c r="X11" i="11"/>
  <c r="Y11" i="11"/>
  <c r="BN15" i="11"/>
  <c r="X15" i="11"/>
  <c r="Y15" i="11"/>
  <c r="BN20" i="11"/>
  <c r="X20" i="11"/>
  <c r="Y20" i="11"/>
  <c r="BN24" i="11"/>
  <c r="X24" i="11"/>
  <c r="Y24" i="11"/>
  <c r="BN28" i="11"/>
  <c r="X28" i="11"/>
  <c r="Y28" i="11"/>
  <c r="BN32" i="11"/>
  <c r="X32" i="11"/>
  <c r="Y32" i="11"/>
  <c r="BN36" i="11"/>
  <c r="X36" i="11"/>
  <c r="Y36" i="11"/>
  <c r="BN40" i="11"/>
  <c r="X40" i="11"/>
  <c r="Y40" i="11"/>
  <c r="BN44" i="11"/>
  <c r="X44" i="11"/>
  <c r="Y44" i="11"/>
  <c r="BN48" i="11"/>
  <c r="X48" i="11"/>
  <c r="Y48" i="11"/>
  <c r="BN52" i="11"/>
  <c r="X52" i="11"/>
  <c r="Y52" i="11"/>
  <c r="BN56" i="11"/>
  <c r="X56" i="11"/>
  <c r="Y56" i="11"/>
  <c r="BN8" i="11"/>
  <c r="X8" i="11"/>
  <c r="Y8" i="11"/>
  <c r="BN13" i="11"/>
  <c r="X13" i="11"/>
  <c r="Y13" i="11"/>
  <c r="BN16" i="11"/>
  <c r="X16" i="11"/>
  <c r="Y16" i="11"/>
  <c r="BN22" i="11"/>
  <c r="X22" i="11"/>
  <c r="Y22" i="11"/>
  <c r="BN30" i="11"/>
  <c r="X30" i="11"/>
  <c r="Y30" i="11"/>
  <c r="BN38" i="11"/>
  <c r="X38" i="11"/>
  <c r="Y38" i="11"/>
  <c r="BN9" i="11"/>
  <c r="X9" i="11"/>
  <c r="Y9" i="11"/>
  <c r="BN12" i="11"/>
  <c r="X12" i="11"/>
  <c r="Y12" i="11"/>
  <c r="BN18" i="11"/>
  <c r="X18" i="11"/>
  <c r="Y18" i="11"/>
  <c r="BN26" i="11"/>
  <c r="X26" i="11"/>
  <c r="Y26" i="11"/>
  <c r="BN34" i="11"/>
  <c r="X34" i="11"/>
  <c r="Y34" i="11"/>
  <c r="BN42" i="11"/>
  <c r="X42" i="11"/>
  <c r="Y42" i="11"/>
  <c r="BN50" i="11"/>
  <c r="X50" i="11"/>
  <c r="Y50" i="11"/>
  <c r="BN43" i="11"/>
  <c r="X43" i="11"/>
  <c r="Y43" i="11"/>
  <c r="BN45" i="11"/>
  <c r="X45" i="11"/>
  <c r="Y45" i="11"/>
  <c r="BN51" i="11"/>
  <c r="X51" i="11"/>
  <c r="Y51" i="11"/>
  <c r="BN53" i="11"/>
  <c r="X53" i="11"/>
  <c r="Y53" i="11"/>
  <c r="BN5" i="11"/>
  <c r="X5" i="11"/>
  <c r="Y5" i="11"/>
  <c r="BN19" i="11"/>
  <c r="X19" i="11"/>
  <c r="Y19" i="11"/>
  <c r="BN21" i="11"/>
  <c r="X21" i="11"/>
  <c r="Y21" i="11"/>
  <c r="BN27" i="11"/>
  <c r="X27" i="11"/>
  <c r="Y27" i="11"/>
  <c r="BN29" i="11"/>
  <c r="X29" i="11"/>
  <c r="Y29" i="11"/>
  <c r="BN35" i="11"/>
  <c r="X35" i="11"/>
  <c r="Y35" i="11"/>
  <c r="BN37" i="11"/>
  <c r="X37" i="11"/>
  <c r="Y37" i="11"/>
  <c r="BN17" i="11"/>
  <c r="X17" i="11"/>
  <c r="Y17" i="11"/>
  <c r="BN31" i="11"/>
  <c r="X31" i="11"/>
  <c r="Y31" i="11"/>
  <c r="BN33" i="11"/>
  <c r="X33" i="11"/>
  <c r="Y33" i="11"/>
  <c r="BN23" i="11"/>
  <c r="X23" i="11"/>
  <c r="Y23" i="11"/>
  <c r="BN25" i="11"/>
  <c r="X25" i="11"/>
  <c r="Y25" i="11"/>
  <c r="BN39" i="11"/>
  <c r="X39" i="11"/>
  <c r="Y39" i="11"/>
  <c r="BN41" i="11"/>
  <c r="X41" i="11"/>
  <c r="Y41" i="11"/>
  <c r="BN46" i="11"/>
  <c r="X46" i="11"/>
  <c r="Y46" i="11"/>
  <c r="BN47" i="11"/>
  <c r="X47" i="11"/>
  <c r="Y47" i="11"/>
  <c r="BN49" i="11"/>
  <c r="X49" i="11"/>
  <c r="Y49" i="11"/>
  <c r="BN54" i="11"/>
  <c r="X54" i="11"/>
  <c r="Y54" i="11"/>
  <c r="BN55" i="11"/>
  <c r="X55" i="11"/>
  <c r="Y55" i="11"/>
  <c r="BT8" i="11"/>
  <c r="AD8" i="11"/>
  <c r="BT12" i="11"/>
  <c r="AD12" i="11"/>
  <c r="BT16" i="11"/>
  <c r="AD16" i="11"/>
  <c r="BT9" i="11"/>
  <c r="AD9" i="11"/>
  <c r="BT13" i="11"/>
  <c r="AD13" i="11"/>
  <c r="BT18" i="11"/>
  <c r="AD18" i="11"/>
  <c r="BT22" i="11"/>
  <c r="AD22" i="11"/>
  <c r="BT26" i="11"/>
  <c r="AD26" i="11"/>
  <c r="BT30" i="11"/>
  <c r="AD30" i="11"/>
  <c r="BT34" i="11"/>
  <c r="AD34" i="11"/>
  <c r="BT38" i="11"/>
  <c r="AD38" i="11"/>
  <c r="BT42" i="11"/>
  <c r="AD42" i="11"/>
  <c r="BT46" i="11"/>
  <c r="AD46" i="11"/>
  <c r="BT50" i="11"/>
  <c r="AD50" i="11"/>
  <c r="BT54" i="11"/>
  <c r="AD54" i="11"/>
  <c r="BT5" i="11"/>
  <c r="AD5" i="11"/>
  <c r="BT7" i="11"/>
  <c r="AD7" i="11"/>
  <c r="BT15" i="11"/>
  <c r="AD15" i="11"/>
  <c r="BT19" i="11"/>
  <c r="AD19" i="11"/>
  <c r="BT27" i="11"/>
  <c r="AD27" i="11"/>
  <c r="BT35" i="11"/>
  <c r="AD35" i="11"/>
  <c r="BT43" i="11"/>
  <c r="AD43" i="11"/>
  <c r="BT6" i="11"/>
  <c r="AD6" i="11"/>
  <c r="BT11" i="11"/>
  <c r="AD11" i="11"/>
  <c r="BT23" i="11"/>
  <c r="AD23" i="11"/>
  <c r="BT31" i="11"/>
  <c r="AD31" i="11"/>
  <c r="BT39" i="11"/>
  <c r="AD39" i="11"/>
  <c r="BT47" i="11"/>
  <c r="AD47" i="11"/>
  <c r="BT55" i="11"/>
  <c r="AD55" i="11"/>
  <c r="BT32" i="11"/>
  <c r="AD32" i="11"/>
  <c r="BT33" i="11"/>
  <c r="AD33" i="11"/>
  <c r="BT40" i="11"/>
  <c r="AD40" i="11"/>
  <c r="BT41" i="11"/>
  <c r="AD41" i="11"/>
  <c r="BT56" i="11"/>
  <c r="AD56" i="11"/>
  <c r="BT10" i="11"/>
  <c r="AD10" i="11"/>
  <c r="BT17" i="11"/>
  <c r="AD17" i="11"/>
  <c r="BT24" i="11"/>
  <c r="AD24" i="11"/>
  <c r="BT25" i="11"/>
  <c r="AD25" i="11"/>
  <c r="BT48" i="11"/>
  <c r="AD48" i="11"/>
  <c r="BT49" i="11"/>
  <c r="AD49" i="11"/>
  <c r="BT14" i="11"/>
  <c r="AD14" i="11"/>
  <c r="BT20" i="11"/>
  <c r="AD20" i="11"/>
  <c r="BT29" i="11"/>
  <c r="AD29" i="11"/>
  <c r="BT36" i="11"/>
  <c r="AD36" i="11"/>
  <c r="BT21" i="11"/>
  <c r="AD21" i="11"/>
  <c r="BT28" i="11"/>
  <c r="AD28" i="11"/>
  <c r="BT37" i="11"/>
  <c r="AD37" i="11"/>
  <c r="BT44" i="11"/>
  <c r="AD44" i="11"/>
  <c r="BT45" i="11"/>
  <c r="AD45" i="11"/>
  <c r="BT52" i="11"/>
  <c r="AD52" i="11"/>
  <c r="BT53" i="11"/>
  <c r="AD53" i="11"/>
  <c r="BT51" i="11"/>
  <c r="AD51" i="11"/>
  <c r="E5" i="17"/>
  <c r="F5" i="17"/>
  <c r="F7" i="17"/>
  <c r="G7" i="17"/>
  <c r="E7" i="17"/>
  <c r="F9" i="17"/>
  <c r="E9" i="17"/>
  <c r="F11" i="17"/>
  <c r="E11" i="17"/>
  <c r="E13" i="17"/>
  <c r="F13" i="17"/>
  <c r="G13" i="17"/>
  <c r="E15" i="17"/>
  <c r="F15" i="17"/>
  <c r="G15" i="17"/>
  <c r="E17" i="17"/>
  <c r="F17" i="17"/>
  <c r="F19" i="17"/>
  <c r="E19" i="17"/>
  <c r="F21" i="17"/>
  <c r="E21" i="17"/>
  <c r="F23" i="17"/>
  <c r="G23" i="17"/>
  <c r="E23" i="17"/>
  <c r="F25" i="17"/>
  <c r="E25" i="17"/>
  <c r="F27" i="17"/>
  <c r="E27" i="17"/>
  <c r="F29" i="17"/>
  <c r="E29" i="17"/>
  <c r="F31" i="17"/>
  <c r="E31" i="17"/>
  <c r="E33" i="17"/>
  <c r="G33" i="17"/>
  <c r="F33" i="17"/>
  <c r="E35" i="17"/>
  <c r="G35" i="17"/>
  <c r="F35" i="17"/>
  <c r="E37" i="17"/>
  <c r="G37" i="17"/>
  <c r="F37" i="17"/>
  <c r="F39" i="17"/>
  <c r="G39" i="17"/>
  <c r="E39" i="17"/>
  <c r="E41" i="17"/>
  <c r="G41" i="17"/>
  <c r="F41" i="17"/>
  <c r="E43" i="17"/>
  <c r="G43" i="17"/>
  <c r="F43" i="17"/>
  <c r="F45" i="17"/>
  <c r="E45" i="17"/>
  <c r="E47" i="17"/>
  <c r="G47" i="17"/>
  <c r="F47" i="17"/>
  <c r="F49" i="17"/>
  <c r="E49" i="17"/>
  <c r="F51" i="17"/>
  <c r="E51" i="17"/>
  <c r="F53" i="17"/>
  <c r="E53" i="17"/>
  <c r="E55" i="17"/>
  <c r="F55" i="17"/>
  <c r="C53" i="17"/>
  <c r="B53" i="17"/>
  <c r="B49" i="17"/>
  <c r="D49" i="17"/>
  <c r="C49" i="17"/>
  <c r="B45" i="17"/>
  <c r="D45" i="17"/>
  <c r="C45" i="17"/>
  <c r="C41" i="17"/>
  <c r="B41" i="17"/>
  <c r="B37" i="17"/>
  <c r="D37" i="17"/>
  <c r="C37" i="17"/>
  <c r="C33" i="17"/>
  <c r="B33" i="17"/>
  <c r="C29" i="17"/>
  <c r="B29" i="17"/>
  <c r="B25" i="17"/>
  <c r="D25" i="17"/>
  <c r="C25" i="17"/>
  <c r="C21" i="17"/>
  <c r="B21" i="17"/>
  <c r="C17" i="17"/>
  <c r="B17" i="17"/>
  <c r="C13" i="17"/>
  <c r="B13" i="17"/>
  <c r="C9" i="17"/>
  <c r="B9" i="17"/>
  <c r="B5" i="17"/>
  <c r="C5" i="17"/>
  <c r="BV6" i="11"/>
  <c r="AF6" i="11"/>
  <c r="BV10" i="11"/>
  <c r="AF10" i="11"/>
  <c r="AG10" i="11"/>
  <c r="BV14" i="11"/>
  <c r="AF14" i="11"/>
  <c r="AG14" i="11"/>
  <c r="BV7" i="11"/>
  <c r="AF7" i="11"/>
  <c r="BV11" i="11"/>
  <c r="AF11" i="11"/>
  <c r="AG11" i="11"/>
  <c r="BV15" i="11"/>
  <c r="AF15" i="11"/>
  <c r="AG15" i="11"/>
  <c r="BV20" i="11"/>
  <c r="AF20" i="11"/>
  <c r="AG20" i="11"/>
  <c r="BV24" i="11"/>
  <c r="AF24" i="11"/>
  <c r="AG24" i="11"/>
  <c r="BV28" i="11"/>
  <c r="AF28" i="11"/>
  <c r="AG28" i="11"/>
  <c r="BV32" i="11"/>
  <c r="AF32" i="11"/>
  <c r="AG32" i="11"/>
  <c r="BV36" i="11"/>
  <c r="AF36" i="11"/>
  <c r="AG36" i="11"/>
  <c r="BV40" i="11"/>
  <c r="AF40" i="11"/>
  <c r="AG40" i="11"/>
  <c r="BV44" i="11"/>
  <c r="AF44" i="11"/>
  <c r="AG44" i="11"/>
  <c r="BV48" i="11"/>
  <c r="AF48" i="11"/>
  <c r="AG48" i="11"/>
  <c r="BV52" i="11"/>
  <c r="AF52" i="11"/>
  <c r="AG52" i="11"/>
  <c r="BV56" i="11"/>
  <c r="AF56" i="11"/>
  <c r="AG56" i="11"/>
  <c r="BV18" i="11"/>
  <c r="AF18" i="11"/>
  <c r="AG18" i="11"/>
  <c r="BV26" i="11"/>
  <c r="AF26" i="11"/>
  <c r="AG26" i="11"/>
  <c r="BV34" i="11"/>
  <c r="AF34" i="11"/>
  <c r="AG34" i="11"/>
  <c r="BV42" i="11"/>
  <c r="AF42" i="11"/>
  <c r="AG42" i="11"/>
  <c r="BV22" i="11"/>
  <c r="AF22" i="11"/>
  <c r="AG22" i="11"/>
  <c r="BV30" i="11"/>
  <c r="AF30" i="11"/>
  <c r="AG30" i="11"/>
  <c r="BV38" i="11"/>
  <c r="AF38" i="11"/>
  <c r="AG38" i="11"/>
  <c r="BV46" i="11"/>
  <c r="AF46" i="11"/>
  <c r="AG46" i="11"/>
  <c r="BV54" i="11"/>
  <c r="AF54" i="11"/>
  <c r="AG54" i="11"/>
  <c r="BV31" i="11"/>
  <c r="AF31" i="11"/>
  <c r="AG31" i="11"/>
  <c r="BV39" i="11"/>
  <c r="AF39" i="11"/>
  <c r="AG39" i="11"/>
  <c r="BV45" i="11"/>
  <c r="AF45" i="11"/>
  <c r="AG45" i="11"/>
  <c r="BV53" i="11"/>
  <c r="AF53" i="11"/>
  <c r="AG53" i="11"/>
  <c r="BV55" i="11"/>
  <c r="AF55" i="11"/>
  <c r="AG55" i="11"/>
  <c r="BV12" i="11"/>
  <c r="AF12" i="11"/>
  <c r="AG12" i="11"/>
  <c r="BV13" i="11"/>
  <c r="AF13" i="11"/>
  <c r="AG13" i="11"/>
  <c r="BV21" i="11"/>
  <c r="AF21" i="11"/>
  <c r="AG21" i="11"/>
  <c r="BV23" i="11"/>
  <c r="AF23" i="11"/>
  <c r="AG23" i="11"/>
  <c r="BV29" i="11"/>
  <c r="AF29" i="11"/>
  <c r="AG29" i="11"/>
  <c r="BV37" i="11"/>
  <c r="AF37" i="11"/>
  <c r="AG37" i="11"/>
  <c r="BV47" i="11"/>
  <c r="AF47" i="11"/>
  <c r="AG47" i="11"/>
  <c r="BV17" i="11"/>
  <c r="AF17" i="11"/>
  <c r="AG17" i="11"/>
  <c r="BV27" i="11"/>
  <c r="AF27" i="11"/>
  <c r="AG27" i="11"/>
  <c r="BV33" i="11"/>
  <c r="AF33" i="11"/>
  <c r="AG33" i="11"/>
  <c r="BV43" i="11"/>
  <c r="AF43" i="11"/>
  <c r="AG43" i="11"/>
  <c r="BV8" i="11"/>
  <c r="AF8" i="11"/>
  <c r="AG8" i="11"/>
  <c r="BV16" i="11"/>
  <c r="AF16" i="11"/>
  <c r="AG16" i="11"/>
  <c r="BV19" i="11"/>
  <c r="AF19" i="11"/>
  <c r="AG19" i="11"/>
  <c r="BV25" i="11"/>
  <c r="AF25" i="11"/>
  <c r="AG25" i="11"/>
  <c r="BV35" i="11"/>
  <c r="AF35" i="11"/>
  <c r="AG35" i="11"/>
  <c r="BV41" i="11"/>
  <c r="AF41" i="11"/>
  <c r="AG41" i="11"/>
  <c r="BV50" i="11"/>
  <c r="AF50" i="11"/>
  <c r="AG50" i="11"/>
  <c r="BV5" i="11"/>
  <c r="AF5" i="11"/>
  <c r="BV9" i="11"/>
  <c r="AF9" i="11"/>
  <c r="AG9" i="11"/>
  <c r="BV49" i="11"/>
  <c r="AF49" i="11"/>
  <c r="AG49" i="11"/>
  <c r="BV51" i="11"/>
  <c r="AF51" i="11"/>
  <c r="AG51" i="11"/>
  <c r="L25" i="15"/>
  <c r="EA7" i="9"/>
  <c r="BH7" i="9"/>
  <c r="EA11" i="9"/>
  <c r="BH11" i="9"/>
  <c r="EA15" i="9"/>
  <c r="BH15" i="9"/>
  <c r="EA5" i="9"/>
  <c r="EA6" i="9"/>
  <c r="BH6" i="9"/>
  <c r="EA10" i="9"/>
  <c r="BH10" i="9"/>
  <c r="EA14" i="9"/>
  <c r="BH14" i="9"/>
  <c r="EA17" i="9"/>
  <c r="BH17" i="9"/>
  <c r="EA18" i="9"/>
  <c r="BH18" i="9"/>
  <c r="EA19" i="9"/>
  <c r="BH19" i="9"/>
  <c r="EA20" i="9"/>
  <c r="BH20" i="9"/>
  <c r="EA21" i="9"/>
  <c r="BH21" i="9"/>
  <c r="EA22" i="9"/>
  <c r="BH22" i="9"/>
  <c r="EA23" i="9"/>
  <c r="BH23" i="9"/>
  <c r="EA24" i="9"/>
  <c r="BH24" i="9"/>
  <c r="EA25" i="9"/>
  <c r="BH25" i="9"/>
  <c r="EA26" i="9"/>
  <c r="BH26" i="9"/>
  <c r="EA27" i="9"/>
  <c r="BH27" i="9"/>
  <c r="EA28" i="9"/>
  <c r="BH28" i="9"/>
  <c r="EA29" i="9"/>
  <c r="BH29" i="9"/>
  <c r="EA30" i="9"/>
  <c r="BH30" i="9"/>
  <c r="EA31" i="9"/>
  <c r="BH31" i="9"/>
  <c r="EA32" i="9"/>
  <c r="BH32" i="9"/>
  <c r="EA33" i="9"/>
  <c r="BH33" i="9"/>
  <c r="EA34" i="9"/>
  <c r="BH34" i="9"/>
  <c r="EA35" i="9"/>
  <c r="BH35" i="9"/>
  <c r="EA36" i="9"/>
  <c r="BH36" i="9"/>
  <c r="EA37" i="9"/>
  <c r="BH37" i="9"/>
  <c r="EA38" i="9"/>
  <c r="BH38" i="9"/>
  <c r="EA39" i="9"/>
  <c r="BH39" i="9"/>
  <c r="EA40" i="9"/>
  <c r="BH40" i="9"/>
  <c r="EA54" i="9"/>
  <c r="BH54" i="9"/>
  <c r="EA44" i="9"/>
  <c r="BH44" i="9"/>
  <c r="EA48" i="9"/>
  <c r="BH48" i="9"/>
  <c r="EA52" i="9"/>
  <c r="BH52" i="9"/>
  <c r="EA56" i="9"/>
  <c r="BH56" i="9"/>
  <c r="EA42" i="9"/>
  <c r="BH42" i="9"/>
  <c r="EA46" i="9"/>
  <c r="BH46" i="9"/>
  <c r="EA8" i="9"/>
  <c r="BH8" i="9"/>
  <c r="EA13" i="9"/>
  <c r="BH13" i="9"/>
  <c r="EA16" i="9"/>
  <c r="BH16" i="9"/>
  <c r="EA43" i="9"/>
  <c r="BH43" i="9"/>
  <c r="EA47" i="9"/>
  <c r="BH47" i="9"/>
  <c r="EA51" i="9"/>
  <c r="BH51" i="9"/>
  <c r="EA55" i="9"/>
  <c r="BH55" i="9"/>
  <c r="EA50" i="9"/>
  <c r="BH50" i="9"/>
  <c r="EA9" i="9"/>
  <c r="BH9" i="9"/>
  <c r="EA41" i="9"/>
  <c r="BH41" i="9"/>
  <c r="EA12" i="9"/>
  <c r="BH12" i="9"/>
  <c r="EA49" i="9"/>
  <c r="BH49" i="9"/>
  <c r="EA53" i="9"/>
  <c r="BH53" i="9"/>
  <c r="EA45" i="9"/>
  <c r="BH45" i="9"/>
  <c r="EI9" i="9"/>
  <c r="BP9" i="9"/>
  <c r="EI13" i="9"/>
  <c r="BP13" i="9"/>
  <c r="EI5" i="9"/>
  <c r="EI8" i="9"/>
  <c r="BP8" i="9"/>
  <c r="EI12" i="9"/>
  <c r="BP12" i="9"/>
  <c r="EI16" i="9"/>
  <c r="BP16" i="9"/>
  <c r="EI17" i="9"/>
  <c r="BP17" i="9"/>
  <c r="EI18" i="9"/>
  <c r="BP18" i="9"/>
  <c r="EI19" i="9"/>
  <c r="BP19" i="9"/>
  <c r="EI20" i="9"/>
  <c r="BP20" i="9"/>
  <c r="EI21" i="9"/>
  <c r="BP21" i="9"/>
  <c r="EI22" i="9"/>
  <c r="BP22" i="9"/>
  <c r="EI23" i="9"/>
  <c r="BP23" i="9"/>
  <c r="EI24" i="9"/>
  <c r="BP24" i="9"/>
  <c r="EI25" i="9"/>
  <c r="BP25" i="9"/>
  <c r="EI26" i="9"/>
  <c r="BP26" i="9"/>
  <c r="EI27" i="9"/>
  <c r="BP27" i="9"/>
  <c r="EI28" i="9"/>
  <c r="BP28" i="9"/>
  <c r="EI29" i="9"/>
  <c r="BP29" i="9"/>
  <c r="EI30" i="9"/>
  <c r="BP30" i="9"/>
  <c r="EI31" i="9"/>
  <c r="BP31" i="9"/>
  <c r="EI32" i="9"/>
  <c r="BP32" i="9"/>
  <c r="EI33" i="9"/>
  <c r="BP33" i="9"/>
  <c r="EI34" i="9"/>
  <c r="BP34" i="9"/>
  <c r="EI35" i="9"/>
  <c r="BP35" i="9"/>
  <c r="EI36" i="9"/>
  <c r="BP36" i="9"/>
  <c r="EI37" i="9"/>
  <c r="BP37" i="9"/>
  <c r="EI38" i="9"/>
  <c r="BP38" i="9"/>
  <c r="EI39" i="9"/>
  <c r="BP39" i="9"/>
  <c r="EI40" i="9"/>
  <c r="BP40" i="9"/>
  <c r="EI52" i="9"/>
  <c r="BP52" i="9"/>
  <c r="EI56" i="9"/>
  <c r="BP56" i="9"/>
  <c r="EI7" i="9"/>
  <c r="BP7" i="9"/>
  <c r="EI15" i="9"/>
  <c r="BP15" i="9"/>
  <c r="EI42" i="9"/>
  <c r="BP42" i="9"/>
  <c r="EI46" i="9"/>
  <c r="BP46" i="9"/>
  <c r="EI50" i="9"/>
  <c r="BP50" i="9"/>
  <c r="EI54" i="9"/>
  <c r="BP54" i="9"/>
  <c r="EI11" i="9"/>
  <c r="BP11" i="9"/>
  <c r="EI44" i="9"/>
  <c r="BP44" i="9"/>
  <c r="EI48" i="9"/>
  <c r="BP48" i="9"/>
  <c r="EI10" i="9"/>
  <c r="BP10" i="9"/>
  <c r="EI41" i="9"/>
  <c r="BP41" i="9"/>
  <c r="EI45" i="9"/>
  <c r="BP45" i="9"/>
  <c r="EI49" i="9"/>
  <c r="BP49" i="9"/>
  <c r="EI53" i="9"/>
  <c r="BP53" i="9"/>
  <c r="EI51" i="9"/>
  <c r="BP51" i="9"/>
  <c r="EI14" i="9"/>
  <c r="BP14" i="9"/>
  <c r="EI43" i="9"/>
  <c r="BP43" i="9"/>
  <c r="EI6" i="9"/>
  <c r="BP6" i="9"/>
  <c r="EI47" i="9"/>
  <c r="BP47" i="9"/>
  <c r="EI55" i="9"/>
  <c r="BP55" i="9"/>
  <c r="BI9" i="11"/>
  <c r="S9" i="11"/>
  <c r="BI13" i="11"/>
  <c r="S13" i="11"/>
  <c r="BI6" i="11"/>
  <c r="S6" i="11"/>
  <c r="BI10" i="11"/>
  <c r="S10" i="11"/>
  <c r="BI14" i="11"/>
  <c r="S14" i="11"/>
  <c r="BI19" i="11"/>
  <c r="S19" i="11"/>
  <c r="BI23" i="11"/>
  <c r="S23" i="11"/>
  <c r="BI27" i="11"/>
  <c r="S27" i="11"/>
  <c r="BI31" i="11"/>
  <c r="S31" i="11"/>
  <c r="BI35" i="11"/>
  <c r="S35" i="11"/>
  <c r="BI39" i="11"/>
  <c r="S39" i="11"/>
  <c r="BI43" i="11"/>
  <c r="S43" i="11"/>
  <c r="BI47" i="11"/>
  <c r="S47" i="11"/>
  <c r="BI51" i="11"/>
  <c r="S51" i="11"/>
  <c r="BI55" i="11"/>
  <c r="S55" i="11"/>
  <c r="BI17" i="11"/>
  <c r="S17" i="11"/>
  <c r="BI22" i="11"/>
  <c r="S22" i="11"/>
  <c r="BI25" i="11"/>
  <c r="S25" i="11"/>
  <c r="BI30" i="11"/>
  <c r="S30" i="11"/>
  <c r="BI33" i="11"/>
  <c r="S33" i="11"/>
  <c r="BI38" i="11"/>
  <c r="S38" i="11"/>
  <c r="BI41" i="11"/>
  <c r="S41" i="11"/>
  <c r="BI18" i="11"/>
  <c r="S18" i="11"/>
  <c r="BI21" i="11"/>
  <c r="S21" i="11"/>
  <c r="BI26" i="11"/>
  <c r="S26" i="11"/>
  <c r="BI29" i="11"/>
  <c r="S29" i="11"/>
  <c r="BI34" i="11"/>
  <c r="S34" i="11"/>
  <c r="BI37" i="11"/>
  <c r="S37" i="11"/>
  <c r="BI42" i="11"/>
  <c r="S42" i="11"/>
  <c r="BI45" i="11"/>
  <c r="S45" i="11"/>
  <c r="BI50" i="11"/>
  <c r="S50" i="11"/>
  <c r="BI53" i="11"/>
  <c r="S53" i="11"/>
  <c r="BI32" i="11"/>
  <c r="S32" i="11"/>
  <c r="BI40" i="11"/>
  <c r="S40" i="11"/>
  <c r="BI56" i="11"/>
  <c r="S56" i="11"/>
  <c r="BI5" i="11"/>
  <c r="S5" i="11"/>
  <c r="BI11" i="11"/>
  <c r="S11" i="11"/>
  <c r="BI12" i="11"/>
  <c r="S12" i="11"/>
  <c r="BI24" i="11"/>
  <c r="S24" i="11"/>
  <c r="BI48" i="11"/>
  <c r="S48" i="11"/>
  <c r="BI20" i="11"/>
  <c r="S20" i="11"/>
  <c r="BI36" i="11"/>
  <c r="S36" i="11"/>
  <c r="BI44" i="11"/>
  <c r="S44" i="11"/>
  <c r="BI8" i="11"/>
  <c r="S8" i="11"/>
  <c r="BI16" i="11"/>
  <c r="S16" i="11"/>
  <c r="BI28" i="11"/>
  <c r="S28" i="11"/>
  <c r="BI52" i="11"/>
  <c r="S52" i="11"/>
  <c r="BI7" i="11"/>
  <c r="S7" i="11"/>
  <c r="BI15" i="11"/>
  <c r="S15" i="11"/>
  <c r="BI49" i="11"/>
  <c r="S49" i="11"/>
  <c r="BI46" i="11"/>
  <c r="S46" i="11"/>
  <c r="BI54" i="11"/>
  <c r="S54" i="11"/>
  <c r="AE39" i="15"/>
  <c r="AE45" i="15"/>
  <c r="AE8" i="15"/>
  <c r="AA27" i="15"/>
  <c r="AA55" i="15"/>
  <c r="AA46" i="15"/>
  <c r="AA51" i="15"/>
  <c r="AA15" i="15"/>
  <c r="AA48" i="15"/>
  <c r="AA9" i="15"/>
  <c r="AA18" i="15"/>
  <c r="AA41" i="15"/>
  <c r="AA56" i="15"/>
  <c r="AA29" i="15"/>
  <c r="AA10" i="15"/>
  <c r="AA16" i="15"/>
  <c r="AA8" i="15"/>
  <c r="AA11" i="15"/>
  <c r="AA49" i="15"/>
  <c r="AA23" i="15"/>
  <c r="AA34" i="15"/>
  <c r="AT19" i="14"/>
  <c r="C19" i="14"/>
  <c r="AT28" i="14"/>
  <c r="C28" i="14"/>
  <c r="AT39" i="14"/>
  <c r="C39" i="14"/>
  <c r="AT12" i="14"/>
  <c r="C12" i="14"/>
  <c r="AT13" i="14"/>
  <c r="C13" i="14"/>
  <c r="AT40" i="14"/>
  <c r="C40" i="14"/>
  <c r="AT56" i="14"/>
  <c r="C56" i="14"/>
  <c r="AT42" i="14"/>
  <c r="C42" i="14"/>
  <c r="AT26" i="14"/>
  <c r="C26" i="14"/>
  <c r="AT9" i="14"/>
  <c r="C9" i="14"/>
  <c r="AT41" i="14"/>
  <c r="C41" i="14"/>
  <c r="AT23" i="14"/>
  <c r="C23" i="14"/>
  <c r="AT48" i="14"/>
  <c r="C48" i="14"/>
  <c r="AT32" i="14"/>
  <c r="C32" i="14"/>
  <c r="AT47" i="14"/>
  <c r="C47" i="14"/>
  <c r="AT35" i="14"/>
  <c r="C35" i="14"/>
  <c r="AT50" i="14"/>
  <c r="C50" i="14"/>
  <c r="AT34" i="14"/>
  <c r="C34" i="14"/>
  <c r="AT18" i="14"/>
  <c r="C18" i="14"/>
  <c r="AY11" i="14"/>
  <c r="H11" i="14"/>
  <c r="I11" i="14"/>
  <c r="AY23" i="14"/>
  <c r="H23" i="14"/>
  <c r="I23" i="14"/>
  <c r="AY8" i="14"/>
  <c r="H8" i="14"/>
  <c r="I8" i="14"/>
  <c r="AY16" i="14"/>
  <c r="H16" i="14"/>
  <c r="I16" i="14"/>
  <c r="AY24" i="14"/>
  <c r="H24" i="14"/>
  <c r="I24" i="14"/>
  <c r="AY32" i="14"/>
  <c r="H32" i="14"/>
  <c r="I32" i="14"/>
  <c r="AY40" i="14"/>
  <c r="H40" i="14"/>
  <c r="I40" i="14"/>
  <c r="AY48" i="14"/>
  <c r="H48" i="14"/>
  <c r="I48" i="14"/>
  <c r="AY56" i="14"/>
  <c r="H56" i="14"/>
  <c r="I56" i="14"/>
  <c r="AY33" i="14"/>
  <c r="H33" i="14"/>
  <c r="I33" i="14"/>
  <c r="AY37" i="14"/>
  <c r="H37" i="14"/>
  <c r="I37" i="14"/>
  <c r="AY53" i="14"/>
  <c r="H53" i="14"/>
  <c r="I53" i="14"/>
  <c r="AY13" i="14"/>
  <c r="H13" i="14"/>
  <c r="I13" i="14"/>
  <c r="AY55" i="14"/>
  <c r="H55" i="14"/>
  <c r="I55" i="14"/>
  <c r="AY12" i="14"/>
  <c r="H12" i="14"/>
  <c r="I12" i="14"/>
  <c r="AY20" i="14"/>
  <c r="H20" i="14"/>
  <c r="I20" i="14"/>
  <c r="AY28" i="14"/>
  <c r="H28" i="14"/>
  <c r="I28" i="14"/>
  <c r="AY36" i="14"/>
  <c r="H36" i="14"/>
  <c r="I36" i="14"/>
  <c r="AY44" i="14"/>
  <c r="H44" i="14"/>
  <c r="I44" i="14"/>
  <c r="AY52" i="14"/>
  <c r="H52" i="14"/>
  <c r="I52" i="14"/>
  <c r="BE47" i="14"/>
  <c r="N47" i="14"/>
  <c r="BE51" i="14"/>
  <c r="N51" i="14"/>
  <c r="BE8" i="14"/>
  <c r="N8" i="14"/>
  <c r="BE16" i="14"/>
  <c r="N16" i="14"/>
  <c r="BE23" i="14"/>
  <c r="N23" i="14"/>
  <c r="BE36" i="14"/>
  <c r="N36" i="14"/>
  <c r="BE45" i="14"/>
  <c r="N45" i="14"/>
  <c r="BE33" i="14"/>
  <c r="N33" i="14"/>
  <c r="BE42" i="14"/>
  <c r="N42" i="14"/>
  <c r="BE26" i="14"/>
  <c r="N26" i="14"/>
  <c r="BE5" i="14"/>
  <c r="BE24" i="14"/>
  <c r="N24" i="14"/>
  <c r="BE37" i="14"/>
  <c r="N37" i="14"/>
  <c r="BE50" i="14"/>
  <c r="N50" i="14"/>
  <c r="BE34" i="14"/>
  <c r="N34" i="14"/>
  <c r="BE18" i="14"/>
  <c r="N18" i="14"/>
  <c r="BJ33" i="14"/>
  <c r="S33" i="14"/>
  <c r="BJ45" i="14"/>
  <c r="S45" i="14"/>
  <c r="BJ6" i="14"/>
  <c r="S6" i="14"/>
  <c r="BJ14" i="14"/>
  <c r="S14" i="14"/>
  <c r="BJ28" i="14"/>
  <c r="S28" i="14"/>
  <c r="BJ52" i="14"/>
  <c r="S52" i="14"/>
  <c r="BJ50" i="14"/>
  <c r="S50" i="14"/>
  <c r="BJ34" i="14"/>
  <c r="S34" i="14"/>
  <c r="BJ18" i="14"/>
  <c r="S18" i="14"/>
  <c r="BJ5" i="14"/>
  <c r="S4" i="14"/>
  <c r="BJ25" i="14"/>
  <c r="S25" i="14"/>
  <c r="BJ35" i="14"/>
  <c r="S35" i="14"/>
  <c r="BJ42" i="14"/>
  <c r="S42" i="14"/>
  <c r="BJ26" i="14"/>
  <c r="S26" i="14"/>
  <c r="BO51" i="14"/>
  <c r="X51" i="14"/>
  <c r="Y51" i="14"/>
  <c r="BO29" i="14"/>
  <c r="X29" i="14"/>
  <c r="Y29" i="14"/>
  <c r="BO12" i="14"/>
  <c r="X12" i="14"/>
  <c r="Y12" i="14"/>
  <c r="BO20" i="14"/>
  <c r="X20" i="14"/>
  <c r="Y20" i="14"/>
  <c r="BO28" i="14"/>
  <c r="X28" i="14"/>
  <c r="Y28" i="14"/>
  <c r="BO36" i="14"/>
  <c r="X36" i="14"/>
  <c r="Y36" i="14"/>
  <c r="BO44" i="14"/>
  <c r="X44" i="14"/>
  <c r="Y44" i="14"/>
  <c r="BO52" i="14"/>
  <c r="X52" i="14"/>
  <c r="Y52" i="14"/>
  <c r="BO15" i="14"/>
  <c r="X15" i="14"/>
  <c r="Y15" i="14"/>
  <c r="BO47" i="14"/>
  <c r="X47" i="14"/>
  <c r="Y47" i="14"/>
  <c r="BO35" i="14"/>
  <c r="X35" i="14"/>
  <c r="Y35" i="14"/>
  <c r="BO37" i="14"/>
  <c r="X37" i="14"/>
  <c r="Y37" i="14"/>
  <c r="BO45" i="14"/>
  <c r="X45" i="14"/>
  <c r="Y45" i="14"/>
  <c r="BO8" i="14"/>
  <c r="X8" i="14"/>
  <c r="Y8" i="14"/>
  <c r="BO16" i="14"/>
  <c r="X16" i="14"/>
  <c r="Y16" i="14"/>
  <c r="BO24" i="14"/>
  <c r="X24" i="14"/>
  <c r="Y24" i="14"/>
  <c r="BO32" i="14"/>
  <c r="X32" i="14"/>
  <c r="Y32" i="14"/>
  <c r="BO40" i="14"/>
  <c r="X40" i="14"/>
  <c r="Y40" i="14"/>
  <c r="BO48" i="14"/>
  <c r="X48" i="14"/>
  <c r="Y48" i="14"/>
  <c r="BO56" i="14"/>
  <c r="X56" i="14"/>
  <c r="Y56" i="14"/>
  <c r="BO31" i="14"/>
  <c r="X31" i="14"/>
  <c r="Y31" i="14"/>
  <c r="BU9" i="14"/>
  <c r="AD9" i="14"/>
  <c r="BU7" i="14"/>
  <c r="AD7" i="14"/>
  <c r="BU28" i="14"/>
  <c r="AD28" i="14"/>
  <c r="BU35" i="14"/>
  <c r="AD35" i="14"/>
  <c r="BU46" i="14"/>
  <c r="AD46" i="14"/>
  <c r="BU30" i="14"/>
  <c r="AD30" i="14"/>
  <c r="BU53" i="14"/>
  <c r="AD53" i="14"/>
  <c r="BU21" i="14"/>
  <c r="AD21" i="14"/>
  <c r="BU43" i="14"/>
  <c r="AD43" i="14"/>
  <c r="BU12" i="14"/>
  <c r="AD12" i="14"/>
  <c r="BU13" i="14"/>
  <c r="AD13" i="14"/>
  <c r="BU16" i="14"/>
  <c r="AD16" i="14"/>
  <c r="BU36" i="14"/>
  <c r="AD36" i="14"/>
  <c r="BU55" i="14"/>
  <c r="AD55" i="14"/>
  <c r="BU54" i="14"/>
  <c r="AD54" i="14"/>
  <c r="BU38" i="14"/>
  <c r="AD38" i="14"/>
  <c r="BU22" i="14"/>
  <c r="AD22" i="14"/>
  <c r="BZ39" i="14"/>
  <c r="AI39" i="14"/>
  <c r="BZ31" i="14"/>
  <c r="AI31" i="14"/>
  <c r="BZ15" i="14"/>
  <c r="AI15" i="14"/>
  <c r="BZ54" i="14"/>
  <c r="AI54" i="14"/>
  <c r="BZ38" i="14"/>
  <c r="AI38" i="14"/>
  <c r="BZ22" i="14"/>
  <c r="AI22" i="14"/>
  <c r="BZ40" i="14"/>
  <c r="AI40" i="14"/>
  <c r="BZ55" i="14"/>
  <c r="AI55" i="14"/>
  <c r="BZ9" i="14"/>
  <c r="AI9" i="14"/>
  <c r="BZ53" i="14"/>
  <c r="AI53" i="14"/>
  <c r="BZ14" i="14"/>
  <c r="AI14" i="14"/>
  <c r="BZ32" i="14"/>
  <c r="AI32" i="14"/>
  <c r="BZ10" i="14"/>
  <c r="AI10" i="14"/>
  <c r="BZ21" i="14"/>
  <c r="AI21" i="14"/>
  <c r="BZ8" i="14"/>
  <c r="AI8" i="14"/>
  <c r="BZ20" i="14"/>
  <c r="AI20" i="14"/>
  <c r="BZ49" i="14"/>
  <c r="AI49" i="14"/>
  <c r="BZ46" i="14"/>
  <c r="AI46" i="14"/>
  <c r="BZ30" i="14"/>
  <c r="AI30" i="14"/>
  <c r="BW46" i="14"/>
  <c r="AF46" i="14"/>
  <c r="AG46" i="14"/>
  <c r="BR48" i="14"/>
  <c r="AA48" i="14"/>
  <c r="BG50" i="14"/>
  <c r="P50" i="14"/>
  <c r="Q50" i="14"/>
  <c r="AW32" i="14"/>
  <c r="F32" i="14"/>
  <c r="BG40" i="14"/>
  <c r="P40" i="14"/>
  <c r="Q40" i="14"/>
  <c r="CI26" i="14"/>
  <c r="AO26" i="14"/>
  <c r="AP26" i="14"/>
  <c r="CI33" i="14"/>
  <c r="AO33" i="14"/>
  <c r="AP33" i="14"/>
  <c r="BR30" i="14"/>
  <c r="AA30" i="14"/>
  <c r="BG12" i="14"/>
  <c r="P12" i="14"/>
  <c r="Q12" i="14"/>
  <c r="AW10" i="14"/>
  <c r="F10" i="14"/>
  <c r="BR47" i="14"/>
  <c r="AA47" i="14"/>
  <c r="BW47" i="14"/>
  <c r="AF47" i="14"/>
  <c r="AG47" i="14"/>
  <c r="BW31" i="14"/>
  <c r="AF31" i="14"/>
  <c r="AG31" i="14"/>
  <c r="BW13" i="14"/>
  <c r="AF13" i="14"/>
  <c r="AG13" i="14"/>
  <c r="BG39" i="14"/>
  <c r="P39" i="14"/>
  <c r="Q39" i="14"/>
  <c r="BM48" i="14"/>
  <c r="V48" i="14"/>
  <c r="BB44" i="14"/>
  <c r="K44" i="14"/>
  <c r="BW56" i="14"/>
  <c r="AF56" i="14"/>
  <c r="AG56" i="14"/>
  <c r="CI21" i="14"/>
  <c r="AO21" i="14"/>
  <c r="AP21" i="14"/>
  <c r="C5" i="14"/>
  <c r="C70" i="14"/>
  <c r="C4" i="14"/>
  <c r="AU42" i="14"/>
  <c r="D42" i="14"/>
  <c r="E42" i="14"/>
  <c r="AU9" i="14"/>
  <c r="D9" i="14"/>
  <c r="E9" i="14"/>
  <c r="AU21" i="14"/>
  <c r="D21" i="14"/>
  <c r="E21" i="14"/>
  <c r="AU20" i="14"/>
  <c r="D20" i="14"/>
  <c r="E20" i="14"/>
  <c r="AU47" i="14"/>
  <c r="D47" i="14"/>
  <c r="E47" i="14"/>
  <c r="AU50" i="14"/>
  <c r="D50" i="14"/>
  <c r="E50" i="14"/>
  <c r="AU29" i="14"/>
  <c r="D29" i="14"/>
  <c r="E29" i="14"/>
  <c r="AU7" i="14"/>
  <c r="D7" i="14"/>
  <c r="E7" i="14"/>
  <c r="AU36" i="14"/>
  <c r="D36" i="14"/>
  <c r="E36" i="14"/>
  <c r="AU49" i="14"/>
  <c r="D49" i="14"/>
  <c r="E49" i="14"/>
  <c r="AU33" i="14"/>
  <c r="D33" i="14"/>
  <c r="E33" i="14"/>
  <c r="AU39" i="14"/>
  <c r="D39" i="14"/>
  <c r="E39" i="14"/>
  <c r="AU13" i="14"/>
  <c r="D13" i="14"/>
  <c r="E13" i="14"/>
  <c r="AU51" i="14"/>
  <c r="D51" i="14"/>
  <c r="E51" i="14"/>
  <c r="AU35" i="14"/>
  <c r="D35" i="14"/>
  <c r="E35" i="14"/>
  <c r="AU19" i="14"/>
  <c r="D19" i="14"/>
  <c r="E19" i="14"/>
  <c r="AU48" i="14"/>
  <c r="D48" i="14"/>
  <c r="E48" i="14"/>
  <c r="AU32" i="14"/>
  <c r="D32" i="14"/>
  <c r="E32" i="14"/>
  <c r="AU16" i="14"/>
  <c r="D16" i="14"/>
  <c r="E16" i="14"/>
  <c r="AU22" i="14"/>
  <c r="D22" i="14"/>
  <c r="E22" i="14"/>
  <c r="AU38" i="14"/>
  <c r="D38" i="14"/>
  <c r="E38" i="14"/>
  <c r="AU8" i="14"/>
  <c r="D8" i="14"/>
  <c r="E8" i="14"/>
  <c r="AU41" i="14"/>
  <c r="D41" i="14"/>
  <c r="E41" i="14"/>
  <c r="AU34" i="14"/>
  <c r="D34" i="14"/>
  <c r="E34" i="14"/>
  <c r="BA12" i="14"/>
  <c r="J12" i="14"/>
  <c r="BA7" i="14"/>
  <c r="J7" i="14"/>
  <c r="BA47" i="14"/>
  <c r="J47" i="14"/>
  <c r="BA35" i="14"/>
  <c r="J35" i="14"/>
  <c r="BA52" i="14"/>
  <c r="J52" i="14"/>
  <c r="BA36" i="14"/>
  <c r="J36" i="14"/>
  <c r="BA44" i="14"/>
  <c r="J44" i="14"/>
  <c r="BA49" i="14"/>
  <c r="J49" i="14"/>
  <c r="BA33" i="14"/>
  <c r="J33" i="14"/>
  <c r="BA17" i="14"/>
  <c r="J17" i="14"/>
  <c r="BA39" i="14"/>
  <c r="J39" i="14"/>
  <c r="BA55" i="14"/>
  <c r="J55" i="14"/>
  <c r="BA45" i="14"/>
  <c r="J45" i="14"/>
  <c r="BA29" i="14"/>
  <c r="J29" i="14"/>
  <c r="BA40" i="14"/>
  <c r="J40" i="14"/>
  <c r="BF11" i="14"/>
  <c r="O11" i="14"/>
  <c r="BF50" i="14"/>
  <c r="O50" i="14"/>
  <c r="BF34" i="14"/>
  <c r="O34" i="14"/>
  <c r="BF41" i="14"/>
  <c r="O41" i="14"/>
  <c r="BF25" i="14"/>
  <c r="O25" i="14"/>
  <c r="BF46" i="14"/>
  <c r="O46" i="14"/>
  <c r="BF47" i="14"/>
  <c r="O47" i="14"/>
  <c r="BF54" i="14"/>
  <c r="O54" i="14"/>
  <c r="BF51" i="14"/>
  <c r="O51" i="14"/>
  <c r="BF53" i="14"/>
  <c r="O53" i="14"/>
  <c r="BF37" i="14"/>
  <c r="O37" i="14"/>
  <c r="BF21" i="14"/>
  <c r="O21" i="14"/>
  <c r="BF39" i="14"/>
  <c r="O39" i="14"/>
  <c r="BK43" i="14"/>
  <c r="T43" i="14"/>
  <c r="U43" i="14"/>
  <c r="BK16" i="14"/>
  <c r="T16" i="14"/>
  <c r="U16" i="14"/>
  <c r="BK10" i="14"/>
  <c r="T10" i="14"/>
  <c r="U10" i="14"/>
  <c r="BK47" i="14"/>
  <c r="T47" i="14"/>
  <c r="U47" i="14"/>
  <c r="BK42" i="14"/>
  <c r="T42" i="14"/>
  <c r="U42" i="14"/>
  <c r="BK35" i="14"/>
  <c r="T35" i="14"/>
  <c r="U35" i="14"/>
  <c r="BK32" i="14"/>
  <c r="T32" i="14"/>
  <c r="U32" i="14"/>
  <c r="BK18" i="14"/>
  <c r="T18" i="14"/>
  <c r="U18" i="14"/>
  <c r="BK34" i="14"/>
  <c r="T34" i="14"/>
  <c r="U34" i="14"/>
  <c r="BK9" i="14"/>
  <c r="T9" i="14"/>
  <c r="U9" i="14"/>
  <c r="BK25" i="14"/>
  <c r="T25" i="14"/>
  <c r="U25" i="14"/>
  <c r="BK41" i="14"/>
  <c r="T41" i="14"/>
  <c r="U41" i="14"/>
  <c r="BK40" i="14"/>
  <c r="T40" i="14"/>
  <c r="U40" i="14"/>
  <c r="BK19" i="14"/>
  <c r="T19" i="14"/>
  <c r="U19" i="14"/>
  <c r="BK21" i="14"/>
  <c r="T21" i="14"/>
  <c r="U21" i="14"/>
  <c r="BK29" i="14"/>
  <c r="T29" i="14"/>
  <c r="U29" i="14"/>
  <c r="BK28" i="14"/>
  <c r="T28" i="14"/>
  <c r="U28" i="14"/>
  <c r="BK14" i="14"/>
  <c r="T14" i="14"/>
  <c r="U14" i="14"/>
  <c r="BK30" i="14"/>
  <c r="T30" i="14"/>
  <c r="U30" i="14"/>
  <c r="BK46" i="14"/>
  <c r="T46" i="14"/>
  <c r="U46" i="14"/>
  <c r="BK55" i="14"/>
  <c r="T55" i="14"/>
  <c r="U55" i="14"/>
  <c r="BK37" i="14"/>
  <c r="T37" i="14"/>
  <c r="U37" i="14"/>
  <c r="BK12" i="14"/>
  <c r="T12" i="14"/>
  <c r="U12" i="14"/>
  <c r="BQ31" i="14"/>
  <c r="Z31" i="14"/>
  <c r="BQ47" i="14"/>
  <c r="Z47" i="14"/>
  <c r="BQ51" i="14"/>
  <c r="Z51" i="14"/>
  <c r="BQ52" i="14"/>
  <c r="Z52" i="14"/>
  <c r="BQ53" i="14"/>
  <c r="Z53" i="14"/>
  <c r="BQ37" i="14"/>
  <c r="Z37" i="14"/>
  <c r="BQ21" i="14"/>
  <c r="Z21" i="14"/>
  <c r="BQ56" i="14"/>
  <c r="Z56" i="14"/>
  <c r="BQ46" i="14"/>
  <c r="Z46" i="14"/>
  <c r="BQ34" i="14"/>
  <c r="Z34" i="14"/>
  <c r="BQ49" i="14"/>
  <c r="Z49" i="14"/>
  <c r="BQ33" i="14"/>
  <c r="Z33" i="14"/>
  <c r="BQ17" i="14"/>
  <c r="Z17" i="14"/>
  <c r="BV32" i="14"/>
  <c r="AE32" i="14"/>
  <c r="BV52" i="14"/>
  <c r="AE52" i="14"/>
  <c r="BV50" i="14"/>
  <c r="AE50" i="14"/>
  <c r="BV45" i="14"/>
  <c r="AE45" i="14"/>
  <c r="BV29" i="14"/>
  <c r="AE29" i="14"/>
  <c r="BV40" i="14"/>
  <c r="AE40" i="14"/>
  <c r="BV54" i="14"/>
  <c r="AE54" i="14"/>
  <c r="BV55" i="14"/>
  <c r="AE55" i="14"/>
  <c r="BV56" i="14"/>
  <c r="AE56" i="14"/>
  <c r="BV47" i="14"/>
  <c r="AE47" i="14"/>
  <c r="BV41" i="14"/>
  <c r="AE41" i="14"/>
  <c r="BV25" i="14"/>
  <c r="AE25" i="14"/>
  <c r="CA48" i="14"/>
  <c r="AJ48" i="14"/>
  <c r="AK48" i="14"/>
  <c r="CA49" i="14"/>
  <c r="AJ49" i="14"/>
  <c r="AK49" i="14"/>
  <c r="CA27" i="14"/>
  <c r="AJ27" i="14"/>
  <c r="AK27" i="14"/>
  <c r="CA21" i="14"/>
  <c r="AJ21" i="14"/>
  <c r="AK21" i="14"/>
  <c r="CA13" i="14"/>
  <c r="AJ13" i="14"/>
  <c r="AK13" i="14"/>
  <c r="CA42" i="14"/>
  <c r="AJ42" i="14"/>
  <c r="AK42" i="14"/>
  <c r="CA50" i="14"/>
  <c r="AJ50" i="14"/>
  <c r="AK50" i="14"/>
  <c r="CA29" i="14"/>
  <c r="AJ29" i="14"/>
  <c r="AK29" i="14"/>
  <c r="CA7" i="14"/>
  <c r="AJ7" i="14"/>
  <c r="AK7" i="14"/>
  <c r="CA23" i="14"/>
  <c r="AJ23" i="14"/>
  <c r="AK23" i="14"/>
  <c r="CA39" i="14"/>
  <c r="AJ39" i="14"/>
  <c r="AK39" i="14"/>
  <c r="CA55" i="14"/>
  <c r="AJ55" i="14"/>
  <c r="AK55" i="14"/>
  <c r="CA54" i="14"/>
  <c r="AJ54" i="14"/>
  <c r="AK54" i="14"/>
  <c r="CA33" i="14"/>
  <c r="AJ33" i="14"/>
  <c r="AK33" i="14"/>
  <c r="CA8" i="14"/>
  <c r="AJ8" i="14"/>
  <c r="AK8" i="14"/>
  <c r="CA46" i="14"/>
  <c r="AJ46" i="14"/>
  <c r="AK46" i="14"/>
  <c r="CA41" i="14"/>
  <c r="AJ41" i="14"/>
  <c r="AK41" i="14"/>
  <c r="CA34" i="14"/>
  <c r="AJ34" i="14"/>
  <c r="AK34" i="14"/>
  <c r="CA25" i="14"/>
  <c r="AJ25" i="14"/>
  <c r="AK25" i="14"/>
  <c r="CA12" i="14"/>
  <c r="AJ12" i="14"/>
  <c r="AK12" i="14"/>
  <c r="CA28" i="14"/>
  <c r="AJ28" i="14"/>
  <c r="AK28" i="14"/>
  <c r="CA44" i="14"/>
  <c r="AJ44" i="14"/>
  <c r="AK44" i="14"/>
  <c r="CA51" i="14"/>
  <c r="AJ51" i="14"/>
  <c r="AK51" i="14"/>
  <c r="CA26" i="14"/>
  <c r="AJ26" i="14"/>
  <c r="AK26" i="14"/>
  <c r="CG15" i="14"/>
  <c r="AM15" i="14"/>
  <c r="CG48" i="14"/>
  <c r="AM48" i="14"/>
  <c r="CG54" i="14"/>
  <c r="AM54" i="14"/>
  <c r="CG31" i="14"/>
  <c r="AM31" i="14"/>
  <c r="CG36" i="14"/>
  <c r="AM36" i="14"/>
  <c r="CG41" i="14"/>
  <c r="AM41" i="14"/>
  <c r="CG25" i="14"/>
  <c r="AM25" i="14"/>
  <c r="CG39" i="14"/>
  <c r="AM39" i="14"/>
  <c r="CG55" i="14"/>
  <c r="AM55" i="14"/>
  <c r="CG44" i="14"/>
  <c r="AM44" i="14"/>
  <c r="CG53" i="14"/>
  <c r="AM53" i="14"/>
  <c r="CG37" i="14"/>
  <c r="AM37" i="14"/>
  <c r="CG21" i="14"/>
  <c r="AM21" i="14"/>
  <c r="CG40" i="14"/>
  <c r="AM40" i="14"/>
  <c r="CA19" i="14"/>
  <c r="AJ19" i="14"/>
  <c r="AK19" i="14"/>
  <c r="BK44" i="14"/>
  <c r="T44" i="14"/>
  <c r="U44" i="14"/>
  <c r="AU11" i="14"/>
  <c r="D11" i="14"/>
  <c r="E11" i="14"/>
  <c r="AU43" i="14"/>
  <c r="D43" i="14"/>
  <c r="E43" i="14"/>
  <c r="BA56" i="14"/>
  <c r="J56" i="14"/>
  <c r="BQ50" i="14"/>
  <c r="Z50" i="14"/>
  <c r="BQ40" i="14"/>
  <c r="Z40" i="14"/>
  <c r="BV38" i="14"/>
  <c r="AE38" i="14"/>
  <c r="CG45" i="14"/>
  <c r="AM45" i="14"/>
  <c r="CA36" i="14"/>
  <c r="AJ36" i="14"/>
  <c r="AK36" i="14"/>
  <c r="BV17" i="14"/>
  <c r="AE17" i="14"/>
  <c r="BV49" i="14"/>
  <c r="AE49" i="14"/>
  <c r="BQ41" i="14"/>
  <c r="Z41" i="14"/>
  <c r="BK38" i="14"/>
  <c r="T38" i="14"/>
  <c r="U38" i="14"/>
  <c r="BK6" i="14"/>
  <c r="T6" i="14"/>
  <c r="U6" i="14"/>
  <c r="BF45" i="14"/>
  <c r="O45" i="14"/>
  <c r="BA37" i="14"/>
  <c r="J37" i="14"/>
  <c r="CA32" i="14"/>
  <c r="AJ32" i="14"/>
  <c r="AK32" i="14"/>
  <c r="CA53" i="14"/>
  <c r="AJ53" i="14"/>
  <c r="AK53" i="14"/>
  <c r="AU18" i="14"/>
  <c r="D18" i="14"/>
  <c r="E18" i="14"/>
  <c r="BA48" i="14"/>
  <c r="J48" i="14"/>
  <c r="BF43" i="14"/>
  <c r="O43" i="14"/>
  <c r="CG50" i="14"/>
  <c r="AM50" i="14"/>
  <c r="BQ54" i="14"/>
  <c r="Z54" i="14"/>
  <c r="BA51" i="14"/>
  <c r="J51" i="14"/>
  <c r="AU30" i="14"/>
  <c r="D30" i="14"/>
  <c r="E30" i="14"/>
  <c r="CA9" i="14"/>
  <c r="AJ9" i="14"/>
  <c r="AK9" i="14"/>
  <c r="CA5" i="14"/>
  <c r="AJ5" i="14"/>
  <c r="AK5" i="14"/>
  <c r="AW23" i="14"/>
  <c r="F23" i="14"/>
  <c r="AW53" i="14"/>
  <c r="F53" i="14"/>
  <c r="AW22" i="14"/>
  <c r="F22" i="14"/>
  <c r="AW24" i="14"/>
  <c r="F24" i="14"/>
  <c r="AW49" i="14"/>
  <c r="F49" i="14"/>
  <c r="AW30" i="14"/>
  <c r="F30" i="14"/>
  <c r="AW14" i="14"/>
  <c r="F14" i="14"/>
  <c r="AW50" i="14"/>
  <c r="F50" i="14"/>
  <c r="AW41" i="14"/>
  <c r="F41" i="14"/>
  <c r="AW39" i="14"/>
  <c r="F39" i="14"/>
  <c r="AW29" i="14"/>
  <c r="F29" i="14"/>
  <c r="AW19" i="14"/>
  <c r="F19" i="14"/>
  <c r="AW7" i="14"/>
  <c r="F7" i="14"/>
  <c r="AW44" i="14"/>
  <c r="F44" i="14"/>
  <c r="AW31" i="14"/>
  <c r="F31" i="14"/>
  <c r="AW42" i="14"/>
  <c r="F42" i="14"/>
  <c r="AW37" i="14"/>
  <c r="F37" i="14"/>
  <c r="AW55" i="14"/>
  <c r="F55" i="14"/>
  <c r="AW18" i="14"/>
  <c r="F18" i="14"/>
  <c r="AW54" i="14"/>
  <c r="F54" i="14"/>
  <c r="BB41" i="14"/>
  <c r="K41" i="14"/>
  <c r="BB37" i="14"/>
  <c r="K37" i="14"/>
  <c r="BB46" i="14"/>
  <c r="K46" i="14"/>
  <c r="BB56" i="14"/>
  <c r="K56" i="14"/>
  <c r="BB29" i="14"/>
  <c r="K29" i="14"/>
  <c r="BB24" i="14"/>
  <c r="K24" i="14"/>
  <c r="BB17" i="14"/>
  <c r="K17" i="14"/>
  <c r="BB54" i="14"/>
  <c r="K54" i="14"/>
  <c r="BB55" i="14"/>
  <c r="K55" i="14"/>
  <c r="BB39" i="14"/>
  <c r="K39" i="14"/>
  <c r="BB47" i="14"/>
  <c r="K47" i="14"/>
  <c r="BB30" i="14"/>
  <c r="K30" i="14"/>
  <c r="BB21" i="14"/>
  <c r="K21" i="14"/>
  <c r="BB14" i="14"/>
  <c r="K14" i="14"/>
  <c r="BB34" i="14"/>
  <c r="K34" i="14"/>
  <c r="BB50" i="14"/>
  <c r="K50" i="14"/>
  <c r="BB32" i="14"/>
  <c r="K32" i="14"/>
  <c r="BB52" i="14"/>
  <c r="K52" i="14"/>
  <c r="BB28" i="14"/>
  <c r="K28" i="14"/>
  <c r="BB19" i="14"/>
  <c r="K19" i="14"/>
  <c r="BB10" i="14"/>
  <c r="K10" i="14"/>
  <c r="BG10" i="14"/>
  <c r="P10" i="14"/>
  <c r="Q10" i="14"/>
  <c r="BG42" i="14"/>
  <c r="P42" i="14"/>
  <c r="Q42" i="14"/>
  <c r="BG48" i="14"/>
  <c r="P48" i="14"/>
  <c r="Q48" i="14"/>
  <c r="BG20" i="14"/>
  <c r="P20" i="14"/>
  <c r="Q20" i="14"/>
  <c r="BG44" i="14"/>
  <c r="P44" i="14"/>
  <c r="Q44" i="14"/>
  <c r="BG28" i="14"/>
  <c r="P28" i="14"/>
  <c r="Q28" i="14"/>
  <c r="BG24" i="14"/>
  <c r="P24" i="14"/>
  <c r="Q24" i="14"/>
  <c r="BG32" i="14"/>
  <c r="P32" i="14"/>
  <c r="Q32" i="14"/>
  <c r="BG11" i="14"/>
  <c r="P11" i="14"/>
  <c r="Q11" i="14"/>
  <c r="BG19" i="14"/>
  <c r="P19" i="14"/>
  <c r="Q19" i="14"/>
  <c r="BG27" i="14"/>
  <c r="P27" i="14"/>
  <c r="Q27" i="14"/>
  <c r="BG35" i="14"/>
  <c r="P35" i="14"/>
  <c r="Q35" i="14"/>
  <c r="BG43" i="14"/>
  <c r="P43" i="14"/>
  <c r="Q43" i="14"/>
  <c r="BG51" i="14"/>
  <c r="P51" i="14"/>
  <c r="Q51" i="14"/>
  <c r="BG38" i="14"/>
  <c r="P38" i="14"/>
  <c r="Q38" i="14"/>
  <c r="BG34" i="14"/>
  <c r="P34" i="14"/>
  <c r="Q34" i="14"/>
  <c r="BG22" i="14"/>
  <c r="P22" i="14"/>
  <c r="Q22" i="14"/>
  <c r="BG52" i="14"/>
  <c r="P52" i="14"/>
  <c r="Q52" i="14"/>
  <c r="BG14" i="14"/>
  <c r="P14" i="14"/>
  <c r="Q14" i="14"/>
  <c r="BG16" i="14"/>
  <c r="P16" i="14"/>
  <c r="Q16" i="14"/>
  <c r="BG13" i="14"/>
  <c r="P13" i="14"/>
  <c r="BG21" i="14"/>
  <c r="P21" i="14"/>
  <c r="Q21" i="14"/>
  <c r="BG29" i="14"/>
  <c r="P29" i="14"/>
  <c r="Q29" i="14"/>
  <c r="BG37" i="14"/>
  <c r="P37" i="14"/>
  <c r="Q37" i="14"/>
  <c r="BG45" i="14"/>
  <c r="P45" i="14"/>
  <c r="Q45" i="14"/>
  <c r="BG53" i="14"/>
  <c r="P53" i="14"/>
  <c r="Q53" i="14"/>
  <c r="BM7" i="14"/>
  <c r="V7" i="14"/>
  <c r="BM28" i="14"/>
  <c r="V28" i="14"/>
  <c r="BM40" i="14"/>
  <c r="V40" i="14"/>
  <c r="BM37" i="14"/>
  <c r="V37" i="14"/>
  <c r="BM43" i="14"/>
  <c r="V43" i="14"/>
  <c r="BM51" i="14"/>
  <c r="V51" i="14"/>
  <c r="BM34" i="14"/>
  <c r="V34" i="14"/>
  <c r="BM15" i="14"/>
  <c r="V15" i="14"/>
  <c r="BM5" i="14"/>
  <c r="BM54" i="14"/>
  <c r="V54" i="14"/>
  <c r="BM44" i="14"/>
  <c r="V44" i="14"/>
  <c r="BM50" i="14"/>
  <c r="V50" i="14"/>
  <c r="BM47" i="14"/>
  <c r="V47" i="14"/>
  <c r="BM20" i="14"/>
  <c r="V20" i="14"/>
  <c r="BM10" i="14"/>
  <c r="V10" i="14"/>
  <c r="BM56" i="14"/>
  <c r="V56" i="14"/>
  <c r="BM32" i="14"/>
  <c r="V32" i="14"/>
  <c r="BM53" i="14"/>
  <c r="V53" i="14"/>
  <c r="BM31" i="14"/>
  <c r="V31" i="14"/>
  <c r="BM22" i="14"/>
  <c r="V22" i="14"/>
  <c r="BM30" i="14"/>
  <c r="V30" i="14"/>
  <c r="BM42" i="14"/>
  <c r="V42" i="14"/>
  <c r="BM19" i="14"/>
  <c r="V19" i="14"/>
  <c r="BM55" i="14"/>
  <c r="V55" i="14"/>
  <c r="BR38" i="14"/>
  <c r="AA38" i="14"/>
  <c r="BR23" i="14"/>
  <c r="AA23" i="14"/>
  <c r="BR15" i="14"/>
  <c r="AA15" i="14"/>
  <c r="BR36" i="14"/>
  <c r="AA36" i="14"/>
  <c r="BR24" i="14"/>
  <c r="AA24" i="14"/>
  <c r="BR42" i="14"/>
  <c r="AA42" i="14"/>
  <c r="BR21" i="14"/>
  <c r="AA21" i="14"/>
  <c r="BR10" i="14"/>
  <c r="AA10" i="14"/>
  <c r="BR45" i="14"/>
  <c r="AA45" i="14"/>
  <c r="BR33" i="14"/>
  <c r="AA33" i="14"/>
  <c r="BR44" i="14"/>
  <c r="AA44" i="14"/>
  <c r="BR32" i="14"/>
  <c r="AA32" i="14"/>
  <c r="BR55" i="14"/>
  <c r="AA55" i="14"/>
  <c r="BR19" i="14"/>
  <c r="AA19" i="14"/>
  <c r="BR56" i="14"/>
  <c r="AA56" i="14"/>
  <c r="BW38" i="14"/>
  <c r="AF38" i="14"/>
  <c r="AG38" i="14"/>
  <c r="BW36" i="14"/>
  <c r="AF36" i="14"/>
  <c r="AG36" i="14"/>
  <c r="BW6" i="14"/>
  <c r="AF6" i="14"/>
  <c r="AG6" i="14"/>
  <c r="BW12" i="14"/>
  <c r="AF12" i="14"/>
  <c r="AG12" i="14"/>
  <c r="BW50" i="14"/>
  <c r="AF50" i="14"/>
  <c r="AG50" i="14"/>
  <c r="BW16" i="14"/>
  <c r="AF16" i="14"/>
  <c r="AG16" i="14"/>
  <c r="BW40" i="14"/>
  <c r="AF40" i="14"/>
  <c r="AG40" i="14"/>
  <c r="BW44" i="14"/>
  <c r="AF44" i="14"/>
  <c r="AG44" i="14"/>
  <c r="BW24" i="14"/>
  <c r="AF24" i="14"/>
  <c r="AG24" i="14"/>
  <c r="BW20" i="14"/>
  <c r="AF20" i="14"/>
  <c r="AG20" i="14"/>
  <c r="BW52" i="14"/>
  <c r="AF52" i="14"/>
  <c r="AG52" i="14"/>
  <c r="BW9" i="14"/>
  <c r="AF9" i="14"/>
  <c r="AG9" i="14"/>
  <c r="BW17" i="14"/>
  <c r="AF17" i="14"/>
  <c r="AG17" i="14"/>
  <c r="BW25" i="14"/>
  <c r="AF25" i="14"/>
  <c r="AG25" i="14"/>
  <c r="BW33" i="14"/>
  <c r="AF33" i="14"/>
  <c r="AG33" i="14"/>
  <c r="BW41" i="14"/>
  <c r="AF41" i="14"/>
  <c r="AG41" i="14"/>
  <c r="BW49" i="14"/>
  <c r="AF49" i="14"/>
  <c r="AG49" i="14"/>
  <c r="BW26" i="14"/>
  <c r="AF26" i="14"/>
  <c r="AG26" i="14"/>
  <c r="BW18" i="14"/>
  <c r="AF18" i="14"/>
  <c r="AG18" i="14"/>
  <c r="BW30" i="14"/>
  <c r="AF30" i="14"/>
  <c r="AG30" i="14"/>
  <c r="BW8" i="14"/>
  <c r="AF8" i="14"/>
  <c r="AG8" i="14"/>
  <c r="BW11" i="14"/>
  <c r="AF11" i="14"/>
  <c r="AG11" i="14"/>
  <c r="BW19" i="14"/>
  <c r="AF19" i="14"/>
  <c r="AG19" i="14"/>
  <c r="BW27" i="14"/>
  <c r="AF27" i="14"/>
  <c r="AG27" i="14"/>
  <c r="BW35" i="14"/>
  <c r="AF35" i="14"/>
  <c r="AG35" i="14"/>
  <c r="CH29" i="14"/>
  <c r="AN29" i="14"/>
  <c r="CH46" i="14"/>
  <c r="AN46" i="14"/>
  <c r="CH40" i="14"/>
  <c r="AN40" i="14"/>
  <c r="CH54" i="14"/>
  <c r="AN54" i="14"/>
  <c r="CH28" i="14"/>
  <c r="AN28" i="14"/>
  <c r="CH19" i="14"/>
  <c r="AN19" i="14"/>
  <c r="CH5" i="14"/>
  <c r="CH49" i="14"/>
  <c r="AN49" i="14"/>
  <c r="CH21" i="14"/>
  <c r="AN21" i="14"/>
  <c r="CH51" i="14"/>
  <c r="AN51" i="14"/>
  <c r="CH24" i="14"/>
  <c r="AN24" i="14"/>
  <c r="CH10" i="14"/>
  <c r="AN10" i="14"/>
  <c r="CH55" i="14"/>
  <c r="AN55" i="14"/>
  <c r="CH39" i="14"/>
  <c r="AN39" i="14"/>
  <c r="CH31" i="14"/>
  <c r="AN31" i="14"/>
  <c r="CH38" i="14"/>
  <c r="AN38" i="14"/>
  <c r="CH52" i="14"/>
  <c r="AN52" i="14"/>
  <c r="CH42" i="14"/>
  <c r="AN42" i="14"/>
  <c r="CH50" i="14"/>
  <c r="AN50" i="14"/>
  <c r="CH22" i="14"/>
  <c r="AN22" i="14"/>
  <c r="CH53" i="14"/>
  <c r="AN53" i="14"/>
  <c r="BW51" i="14"/>
  <c r="AF51" i="14"/>
  <c r="AG51" i="14"/>
  <c r="BW39" i="14"/>
  <c r="AF39" i="14"/>
  <c r="AG39" i="14"/>
  <c r="BW23" i="14"/>
  <c r="AF23" i="14"/>
  <c r="AG23" i="14"/>
  <c r="BW7" i="14"/>
  <c r="AF7" i="14"/>
  <c r="AG7" i="14"/>
  <c r="BG41" i="14"/>
  <c r="P41" i="14"/>
  <c r="Q41" i="14"/>
  <c r="BG25" i="14"/>
  <c r="P25" i="14"/>
  <c r="Q25" i="14"/>
  <c r="BG9" i="14"/>
  <c r="P9" i="14"/>
  <c r="Q9" i="14"/>
  <c r="CA22" i="14"/>
  <c r="AJ22" i="14"/>
  <c r="AK22" i="14"/>
  <c r="BK8" i="14"/>
  <c r="T8" i="14"/>
  <c r="U8" i="14"/>
  <c r="BK51" i="14"/>
  <c r="T51" i="14"/>
  <c r="U51" i="14"/>
  <c r="AU24" i="14"/>
  <c r="D24" i="14"/>
  <c r="E24" i="14"/>
  <c r="AU56" i="14"/>
  <c r="D56" i="14"/>
  <c r="E56" i="14"/>
  <c r="BQ55" i="14"/>
  <c r="Z55" i="14"/>
  <c r="BF40" i="14"/>
  <c r="O40" i="14"/>
  <c r="CG17" i="14"/>
  <c r="AM17" i="14"/>
  <c r="CG49" i="14"/>
  <c r="AM49" i="14"/>
  <c r="CA31" i="14"/>
  <c r="AJ31" i="14"/>
  <c r="AK31" i="14"/>
  <c r="BV21" i="14"/>
  <c r="AE21" i="14"/>
  <c r="BV53" i="14"/>
  <c r="AE53" i="14"/>
  <c r="BQ45" i="14"/>
  <c r="Z45" i="14"/>
  <c r="BK33" i="14"/>
  <c r="T33" i="14"/>
  <c r="U33" i="14"/>
  <c r="BF17" i="14"/>
  <c r="O17" i="14"/>
  <c r="BF49" i="14"/>
  <c r="O49" i="14"/>
  <c r="BA41" i="14"/>
  <c r="J41" i="14"/>
  <c r="CA43" i="14"/>
  <c r="AJ43" i="14"/>
  <c r="AK43" i="14"/>
  <c r="CH32" i="14"/>
  <c r="AN32" i="14"/>
  <c r="BW32" i="14"/>
  <c r="AF32" i="14"/>
  <c r="AG32" i="14"/>
  <c r="BR40" i="14"/>
  <c r="AA40" i="14"/>
  <c r="BM49" i="14"/>
  <c r="V49" i="14"/>
  <c r="BB31" i="14"/>
  <c r="K31" i="14"/>
  <c r="AW34" i="14"/>
  <c r="F34" i="14"/>
  <c r="BW42" i="14"/>
  <c r="AF42" i="14"/>
  <c r="AG42" i="14"/>
  <c r="CH14" i="14"/>
  <c r="AN14" i="14"/>
  <c r="BR14" i="14"/>
  <c r="AA14" i="14"/>
  <c r="BM11" i="14"/>
  <c r="V11" i="14"/>
  <c r="BG46" i="14"/>
  <c r="P46" i="14"/>
  <c r="Q46" i="14"/>
  <c r="BB15" i="14"/>
  <c r="K15" i="14"/>
  <c r="BB40" i="14"/>
  <c r="K40" i="14"/>
  <c r="AW35" i="14"/>
  <c r="F35" i="14"/>
  <c r="BK20" i="14"/>
  <c r="T20" i="14"/>
  <c r="U20" i="14"/>
  <c r="AU23" i="14"/>
  <c r="D23" i="14"/>
  <c r="E23" i="14"/>
  <c r="BQ38" i="14"/>
  <c r="Z38" i="14"/>
  <c r="AW33" i="14"/>
  <c r="F33" i="14"/>
  <c r="BR52" i="14"/>
  <c r="AA52" i="14"/>
  <c r="CA56" i="14"/>
  <c r="AJ56" i="14"/>
  <c r="AK56" i="14"/>
  <c r="BK36" i="14"/>
  <c r="T36" i="14"/>
  <c r="U36" i="14"/>
  <c r="AU54" i="14"/>
  <c r="D54" i="14"/>
  <c r="E54" i="14"/>
  <c r="BB33" i="14"/>
  <c r="K33" i="14"/>
  <c r="CA38" i="14"/>
  <c r="AJ38" i="14"/>
  <c r="AK38" i="14"/>
  <c r="AU46" i="14"/>
  <c r="D46" i="14"/>
  <c r="E46" i="14"/>
  <c r="CH15" i="14"/>
  <c r="AN15" i="14"/>
  <c r="BW54" i="14"/>
  <c r="AF54" i="14"/>
  <c r="AG54" i="14"/>
  <c r="BR17" i="14"/>
  <c r="AA17" i="14"/>
  <c r="BM14" i="14"/>
  <c r="V14" i="14"/>
  <c r="BG30" i="14"/>
  <c r="P30" i="14"/>
  <c r="Q30" i="14"/>
  <c r="BB18" i="14"/>
  <c r="K18" i="14"/>
  <c r="BB49" i="14"/>
  <c r="K49" i="14"/>
  <c r="AW52" i="14"/>
  <c r="F52" i="14"/>
  <c r="BK48" i="14"/>
  <c r="T48" i="14"/>
  <c r="U48" i="14"/>
  <c r="AU45" i="14"/>
  <c r="D45" i="14"/>
  <c r="E45" i="14"/>
  <c r="BV51" i="14"/>
  <c r="AE51" i="14"/>
  <c r="BM46" i="14"/>
  <c r="V46" i="14"/>
  <c r="BB38" i="14"/>
  <c r="K38" i="14"/>
  <c r="BV30" i="14"/>
  <c r="AE30" i="14"/>
  <c r="CH23" i="14"/>
  <c r="AN23" i="14"/>
  <c r="BG6" i="14"/>
  <c r="P6" i="14"/>
  <c r="Q6" i="14"/>
  <c r="CA11" i="14"/>
  <c r="AJ11" i="14"/>
  <c r="AK11" i="14"/>
  <c r="BK13" i="14"/>
  <c r="T13" i="14"/>
  <c r="U13" i="14"/>
  <c r="AU26" i="14"/>
  <c r="D26" i="14"/>
  <c r="E26" i="14"/>
  <c r="CA35" i="14"/>
  <c r="AJ35" i="14"/>
  <c r="AK35" i="14"/>
  <c r="BF48" i="14"/>
  <c r="O48" i="14"/>
  <c r="AX30" i="14"/>
  <c r="G30" i="14"/>
  <c r="AX40" i="14"/>
  <c r="G40" i="14"/>
  <c r="BC23" i="14"/>
  <c r="L23" i="14"/>
  <c r="M23" i="14"/>
  <c r="BC21" i="14"/>
  <c r="L21" i="14"/>
  <c r="M21" i="14"/>
  <c r="BC22" i="14"/>
  <c r="L22" i="14"/>
  <c r="M22" i="14"/>
  <c r="CD5" i="14"/>
  <c r="CD35" i="14"/>
  <c r="AL35" i="14"/>
  <c r="CD7" i="14"/>
  <c r="AL7" i="14"/>
  <c r="CI52" i="14"/>
  <c r="AO52" i="14"/>
  <c r="AP52" i="14"/>
  <c r="CI53" i="14"/>
  <c r="AO53" i="14"/>
  <c r="AP53" i="14"/>
  <c r="CI20" i="14"/>
  <c r="AO20" i="14"/>
  <c r="AP20" i="14"/>
  <c r="CD54" i="14"/>
  <c r="AL54" i="14"/>
  <c r="BY24" i="14"/>
  <c r="AH24" i="14"/>
  <c r="BS48" i="14"/>
  <c r="AB48" i="14"/>
  <c r="AC48" i="14"/>
  <c r="BN41" i="14"/>
  <c r="W41" i="14"/>
  <c r="BI55" i="14"/>
  <c r="R55" i="14"/>
  <c r="AX24" i="14"/>
  <c r="G24" i="14"/>
  <c r="BI10" i="14"/>
  <c r="R10" i="14"/>
  <c r="S5" i="14"/>
  <c r="S70" i="14"/>
  <c r="R7" i="10"/>
  <c r="S7" i="10"/>
  <c r="S22" i="10"/>
  <c r="R22" i="10"/>
  <c r="R29" i="10"/>
  <c r="S29" i="10"/>
  <c r="S46" i="10"/>
  <c r="R46" i="10"/>
  <c r="R45" i="10"/>
  <c r="S45" i="10"/>
  <c r="S12" i="10"/>
  <c r="R12" i="10"/>
  <c r="S15" i="10"/>
  <c r="R15" i="10"/>
  <c r="S17" i="10"/>
  <c r="R17" i="10"/>
  <c r="R30" i="10"/>
  <c r="S30" i="10"/>
  <c r="S24" i="10"/>
  <c r="R24" i="10"/>
  <c r="S28" i="10"/>
  <c r="R28" i="10"/>
  <c r="S27" i="10"/>
  <c r="R27" i="10"/>
  <c r="R49" i="10"/>
  <c r="S49" i="10"/>
  <c r="S50" i="10"/>
  <c r="R50" i="10"/>
  <c r="R39" i="10"/>
  <c r="S39" i="10"/>
  <c r="S36" i="10"/>
  <c r="R36" i="10"/>
  <c r="S54" i="10"/>
  <c r="R54" i="10"/>
  <c r="S6" i="10"/>
  <c r="R6" i="10"/>
  <c r="R8" i="10"/>
  <c r="S8" i="10"/>
  <c r="R11" i="10"/>
  <c r="S11" i="10"/>
  <c r="R19" i="10"/>
  <c r="S19" i="10"/>
  <c r="R23" i="10"/>
  <c r="B23" i="10"/>
  <c r="S23" i="10"/>
  <c r="R25" i="10"/>
  <c r="S25" i="10"/>
  <c r="R26" i="10"/>
  <c r="S26" i="10"/>
  <c r="R34" i="10"/>
  <c r="S34" i="10"/>
  <c r="R42" i="10"/>
  <c r="S42" i="10"/>
  <c r="R48" i="10"/>
  <c r="S48" i="10"/>
  <c r="R41" i="10"/>
  <c r="S41" i="10"/>
  <c r="R51" i="10"/>
  <c r="S51" i="10"/>
  <c r="R55" i="10"/>
  <c r="S55" i="10"/>
  <c r="S9" i="10"/>
  <c r="R9" i="10"/>
  <c r="R16" i="10"/>
  <c r="S16" i="10"/>
  <c r="S18" i="10"/>
  <c r="R18" i="10"/>
  <c r="S20" i="10"/>
  <c r="R20" i="10"/>
  <c r="S38" i="10"/>
  <c r="R38" i="10"/>
  <c r="S35" i="10"/>
  <c r="R35" i="10"/>
  <c r="B43" i="10"/>
  <c r="R33" i="10"/>
  <c r="S33" i="10"/>
  <c r="S52" i="10"/>
  <c r="R52" i="10"/>
  <c r="S10" i="10"/>
  <c r="R10" i="10"/>
  <c r="R14" i="10"/>
  <c r="S14" i="10"/>
  <c r="R13" i="10"/>
  <c r="S13" i="10"/>
  <c r="R21" i="10"/>
  <c r="S21" i="10"/>
  <c r="S31" i="10"/>
  <c r="R31" i="10"/>
  <c r="S32" i="10"/>
  <c r="R32" i="10"/>
  <c r="S43" i="10"/>
  <c r="R43" i="10"/>
  <c r="S44" i="10"/>
  <c r="R44" i="10"/>
  <c r="R40" i="10"/>
  <c r="S40" i="10"/>
  <c r="S37" i="10"/>
  <c r="R37" i="10"/>
  <c r="S47" i="10"/>
  <c r="R47" i="10"/>
  <c r="R53" i="10"/>
  <c r="S53" i="10"/>
  <c r="AH12" i="8"/>
  <c r="AL12" i="8"/>
  <c r="AP12" i="8"/>
  <c r="AT12" i="8"/>
  <c r="AE12" i="8"/>
  <c r="D12" i="8"/>
  <c r="AJ12" i="8"/>
  <c r="AO12" i="8"/>
  <c r="AU12" i="8"/>
  <c r="AG12" i="8"/>
  <c r="AM12" i="8"/>
  <c r="AR12" i="8"/>
  <c r="AF12" i="8"/>
  <c r="E12" i="8"/>
  <c r="AQ12" i="8"/>
  <c r="AI12" i="8"/>
  <c r="AS12" i="8"/>
  <c r="AK12" i="8"/>
  <c r="AV12" i="8"/>
  <c r="AN12" i="8"/>
  <c r="AF19" i="8"/>
  <c r="E19" i="8"/>
  <c r="AJ19" i="8"/>
  <c r="AN19" i="8"/>
  <c r="AR19" i="8"/>
  <c r="AV19" i="8"/>
  <c r="AE19" i="8"/>
  <c r="D19" i="8"/>
  <c r="AK19" i="8"/>
  <c r="AP19" i="8"/>
  <c r="AU19" i="8"/>
  <c r="AH19" i="8"/>
  <c r="AM19" i="8"/>
  <c r="AS19" i="8"/>
  <c r="AL19" i="8"/>
  <c r="AO19" i="8"/>
  <c r="AG19" i="8"/>
  <c r="AQ19" i="8"/>
  <c r="AI19" i="8"/>
  <c r="AT19" i="8"/>
  <c r="AF26" i="8"/>
  <c r="E26" i="8"/>
  <c r="AJ26" i="8"/>
  <c r="AN26" i="8"/>
  <c r="AR26" i="8"/>
  <c r="AV26" i="8"/>
  <c r="AE26" i="8"/>
  <c r="D26" i="8"/>
  <c r="AK26" i="8"/>
  <c r="AP26" i="8"/>
  <c r="AU26" i="8"/>
  <c r="AH26" i="8"/>
  <c r="AM26" i="8"/>
  <c r="AS26" i="8"/>
  <c r="AG26" i="8"/>
  <c r="AQ26" i="8"/>
  <c r="AI26" i="8"/>
  <c r="AT26" i="8"/>
  <c r="AL26" i="8"/>
  <c r="AO26" i="8"/>
  <c r="AG37" i="8"/>
  <c r="AK37" i="8"/>
  <c r="AO37" i="8"/>
  <c r="AS37" i="8"/>
  <c r="AE37" i="8"/>
  <c r="D37" i="8"/>
  <c r="AI37" i="8"/>
  <c r="AM37" i="8"/>
  <c r="AQ37" i="8"/>
  <c r="AU37" i="8"/>
  <c r="AL37" i="8"/>
  <c r="AT37" i="8"/>
  <c r="AF37" i="8"/>
  <c r="E37" i="8"/>
  <c r="AN37" i="8"/>
  <c r="AV37" i="8"/>
  <c r="AH37" i="8"/>
  <c r="AP37" i="8"/>
  <c r="AJ37" i="8"/>
  <c r="AR37" i="8"/>
  <c r="AE43" i="8"/>
  <c r="D43" i="8"/>
  <c r="AI43" i="8"/>
  <c r="AM43" i="8"/>
  <c r="AG43" i="8"/>
  <c r="AK43" i="8"/>
  <c r="AO43" i="8"/>
  <c r="AS43" i="8"/>
  <c r="AF43" i="8"/>
  <c r="E43" i="8"/>
  <c r="AN43" i="8"/>
  <c r="AT43" i="8"/>
  <c r="AH43" i="8"/>
  <c r="AP43" i="8"/>
  <c r="AU43" i="8"/>
  <c r="AJ43" i="8"/>
  <c r="AQ43" i="8"/>
  <c r="AV43" i="8"/>
  <c r="AL43" i="8"/>
  <c r="AR43" i="8"/>
  <c r="AE44" i="8"/>
  <c r="D44" i="8"/>
  <c r="AI44" i="8"/>
  <c r="AM44" i="8"/>
  <c r="AH44" i="8"/>
  <c r="AN44" i="8"/>
  <c r="AR44" i="8"/>
  <c r="AV44" i="8"/>
  <c r="U44" i="8"/>
  <c r="AJ44" i="8"/>
  <c r="AO44" i="8"/>
  <c r="AS44" i="8"/>
  <c r="AF44" i="8"/>
  <c r="E44" i="8"/>
  <c r="AK44" i="8"/>
  <c r="AP44" i="8"/>
  <c r="AT44" i="8"/>
  <c r="AG44" i="8"/>
  <c r="F44" i="8"/>
  <c r="AL44" i="8"/>
  <c r="AQ44" i="8"/>
  <c r="AU44" i="8"/>
  <c r="AE11" i="8"/>
  <c r="D11" i="8"/>
  <c r="AI11" i="8"/>
  <c r="AF11" i="8"/>
  <c r="E11" i="8"/>
  <c r="AJ11" i="8"/>
  <c r="AN11" i="8"/>
  <c r="AR11" i="8"/>
  <c r="AV11" i="8"/>
  <c r="AG11" i="8"/>
  <c r="AM11" i="8"/>
  <c r="AK11" i="8"/>
  <c r="AH11" i="8"/>
  <c r="AQ11" i="8"/>
  <c r="AO11" i="8"/>
  <c r="AT11" i="8"/>
  <c r="AL11" i="8"/>
  <c r="AP11" i="8"/>
  <c r="AS11" i="8"/>
  <c r="AU11" i="8"/>
  <c r="AH22" i="8"/>
  <c r="AL22" i="8"/>
  <c r="AP22" i="8"/>
  <c r="AT22" i="8"/>
  <c r="AF22" i="8"/>
  <c r="E22" i="8"/>
  <c r="AK22" i="8"/>
  <c r="AQ22" i="8"/>
  <c r="AV22" i="8"/>
  <c r="AI22" i="8"/>
  <c r="AN22" i="8"/>
  <c r="AS22" i="8"/>
  <c r="AG22" i="8"/>
  <c r="AR22" i="8"/>
  <c r="AJ22" i="8"/>
  <c r="AU22" i="8"/>
  <c r="AM22" i="8"/>
  <c r="AE22" i="8"/>
  <c r="D22" i="8"/>
  <c r="AO22" i="8"/>
  <c r="AF23" i="8"/>
  <c r="E23" i="8"/>
  <c r="AJ23" i="8"/>
  <c r="AN23" i="8"/>
  <c r="AR23" i="8"/>
  <c r="AV23" i="8"/>
  <c r="AG23" i="8"/>
  <c r="AL23" i="8"/>
  <c r="AQ23" i="8"/>
  <c r="AI23" i="8"/>
  <c r="AO23" i="8"/>
  <c r="AT23" i="8"/>
  <c r="AH23" i="8"/>
  <c r="AS23" i="8"/>
  <c r="AK23" i="8"/>
  <c r="AU23" i="8"/>
  <c r="AM23" i="8"/>
  <c r="AE23" i="8"/>
  <c r="D23" i="8"/>
  <c r="AP23" i="8"/>
  <c r="AF30" i="8"/>
  <c r="E30" i="8"/>
  <c r="AJ30" i="8"/>
  <c r="AN30" i="8"/>
  <c r="M30" i="8"/>
  <c r="AR30" i="8"/>
  <c r="AV30" i="8"/>
  <c r="AE30" i="8"/>
  <c r="D30" i="8"/>
  <c r="AK30" i="8"/>
  <c r="AP30" i="8"/>
  <c r="AU30" i="8"/>
  <c r="AH30" i="8"/>
  <c r="AM30" i="8"/>
  <c r="AS30" i="8"/>
  <c r="AL30" i="8"/>
  <c r="AO30" i="8"/>
  <c r="AG30" i="8"/>
  <c r="AQ30" i="8"/>
  <c r="AI30" i="8"/>
  <c r="AT30" i="8"/>
  <c r="AF33" i="8"/>
  <c r="E33" i="8"/>
  <c r="AJ33" i="8"/>
  <c r="AN33" i="8"/>
  <c r="AR33" i="8"/>
  <c r="AV33" i="8"/>
  <c r="AH33" i="8"/>
  <c r="AM33" i="8"/>
  <c r="AS33" i="8"/>
  <c r="AE33" i="8"/>
  <c r="D33" i="8"/>
  <c r="AK33" i="8"/>
  <c r="AP33" i="8"/>
  <c r="AU33" i="8"/>
  <c r="AI33" i="8"/>
  <c r="AT33" i="8"/>
  <c r="AL33" i="8"/>
  <c r="AO33" i="8"/>
  <c r="AG33" i="8"/>
  <c r="AQ33" i="8"/>
  <c r="AG46" i="8"/>
  <c r="AK46" i="8"/>
  <c r="AO46" i="8"/>
  <c r="AS46" i="8"/>
  <c r="AE46" i="8"/>
  <c r="D46" i="8"/>
  <c r="AJ46" i="8"/>
  <c r="AP46" i="8"/>
  <c r="AU46" i="8"/>
  <c r="AF46" i="8"/>
  <c r="E46" i="8"/>
  <c r="AL46" i="8"/>
  <c r="AQ46" i="8"/>
  <c r="AV46" i="8"/>
  <c r="AH46" i="8"/>
  <c r="AM46" i="8"/>
  <c r="AR46" i="8"/>
  <c r="AI46" i="8"/>
  <c r="AN46" i="8"/>
  <c r="AT46" i="8"/>
  <c r="AF54" i="8"/>
  <c r="E54" i="8"/>
  <c r="AJ54" i="8"/>
  <c r="AN54" i="8"/>
  <c r="M54" i="8"/>
  <c r="AR54" i="8"/>
  <c r="AV54" i="8"/>
  <c r="AG54" i="8"/>
  <c r="AK54" i="8"/>
  <c r="J54" i="8"/>
  <c r="AO54" i="8"/>
  <c r="AS54" i="8"/>
  <c r="AH54" i="8"/>
  <c r="AL54" i="8"/>
  <c r="K54" i="8"/>
  <c r="AP54" i="8"/>
  <c r="AT54" i="8"/>
  <c r="AE54" i="8"/>
  <c r="D54" i="8"/>
  <c r="AI54" i="8"/>
  <c r="AM54" i="8"/>
  <c r="AQ54" i="8"/>
  <c r="AU54" i="8"/>
  <c r="AG6" i="8"/>
  <c r="AK6" i="8"/>
  <c r="AO6" i="8"/>
  <c r="AS6" i="8"/>
  <c r="AH6" i="8"/>
  <c r="G6" i="8"/>
  <c r="AP6" i="8"/>
  <c r="AI6" i="8"/>
  <c r="AM6" i="8"/>
  <c r="AQ6" i="8"/>
  <c r="AU6" i="8"/>
  <c r="AF6" i="8"/>
  <c r="E6" i="8"/>
  <c r="AJ6" i="8"/>
  <c r="AN6" i="8"/>
  <c r="AR6" i="8"/>
  <c r="AV6" i="8"/>
  <c r="AL6" i="8"/>
  <c r="AT6" i="8"/>
  <c r="AF13" i="8"/>
  <c r="E13" i="8"/>
  <c r="AJ13" i="8"/>
  <c r="I13" i="8"/>
  <c r="AN13" i="8"/>
  <c r="AR13" i="8"/>
  <c r="AV13" i="8"/>
  <c r="U13" i="8"/>
  <c r="AH13" i="8"/>
  <c r="G13" i="8"/>
  <c r="AM13" i="8"/>
  <c r="AS13" i="8"/>
  <c r="R13" i="8"/>
  <c r="AE13" i="8"/>
  <c r="D13" i="8"/>
  <c r="AK13" i="8"/>
  <c r="J13" i="8"/>
  <c r="AP13" i="8"/>
  <c r="O13" i="8"/>
  <c r="AU13" i="8"/>
  <c r="T13" i="8"/>
  <c r="AI13" i="8"/>
  <c r="H13" i="8"/>
  <c r="AT13" i="8"/>
  <c r="AL13" i="8"/>
  <c r="AO13" i="8"/>
  <c r="N13" i="8"/>
  <c r="AG13" i="8"/>
  <c r="F13" i="8"/>
  <c r="AQ13" i="8"/>
  <c r="AG9" i="8"/>
  <c r="AK9" i="8"/>
  <c r="AO9" i="8"/>
  <c r="AS9" i="8"/>
  <c r="AH9" i="8"/>
  <c r="AL9" i="8"/>
  <c r="AP9" i="8"/>
  <c r="AT9" i="8"/>
  <c r="AE9" i="8"/>
  <c r="D9" i="8"/>
  <c r="AM9" i="8"/>
  <c r="L9" i="8"/>
  <c r="AU9" i="8"/>
  <c r="AI9" i="8"/>
  <c r="AQ9" i="8"/>
  <c r="AN9" i="8"/>
  <c r="AF9" i="8"/>
  <c r="E9" i="8"/>
  <c r="AV9" i="8"/>
  <c r="AJ9" i="8"/>
  <c r="AR9" i="8"/>
  <c r="Q9" i="8"/>
  <c r="AH20" i="8"/>
  <c r="AL20" i="8"/>
  <c r="AP20" i="8"/>
  <c r="AT20" i="8"/>
  <c r="AE20" i="8"/>
  <c r="D20" i="8"/>
  <c r="AJ20" i="8"/>
  <c r="AO20" i="8"/>
  <c r="AU20" i="8"/>
  <c r="T20" i="8"/>
  <c r="AG20" i="8"/>
  <c r="AM20" i="8"/>
  <c r="AR20" i="8"/>
  <c r="AK20" i="8"/>
  <c r="AV20" i="8"/>
  <c r="AN20" i="8"/>
  <c r="AF20" i="8"/>
  <c r="E20" i="8"/>
  <c r="AQ20" i="8"/>
  <c r="AI20" i="8"/>
  <c r="AS20" i="8"/>
  <c r="AF24" i="8"/>
  <c r="E24" i="8"/>
  <c r="AJ24" i="8"/>
  <c r="AN24" i="8"/>
  <c r="M24" i="8"/>
  <c r="AR24" i="8"/>
  <c r="Q24" i="8"/>
  <c r="AV24" i="8"/>
  <c r="AI24" i="8"/>
  <c r="H24" i="8"/>
  <c r="AO24" i="8"/>
  <c r="N24" i="8"/>
  <c r="AT24" i="8"/>
  <c r="S24" i="8"/>
  <c r="AG24" i="8"/>
  <c r="AL24" i="8"/>
  <c r="K24" i="8"/>
  <c r="AQ24" i="8"/>
  <c r="P24" i="8"/>
  <c r="AK24" i="8"/>
  <c r="J24" i="8"/>
  <c r="AU24" i="8"/>
  <c r="T24" i="8"/>
  <c r="AM24" i="8"/>
  <c r="L24" i="8"/>
  <c r="AE24" i="8"/>
  <c r="D24" i="8"/>
  <c r="AP24" i="8"/>
  <c r="AH24" i="8"/>
  <c r="AS24" i="8"/>
  <c r="R24" i="8"/>
  <c r="AH27" i="8"/>
  <c r="AL27" i="8"/>
  <c r="AP27" i="8"/>
  <c r="AT27" i="8"/>
  <c r="AF27" i="8"/>
  <c r="E27" i="8"/>
  <c r="AK27" i="8"/>
  <c r="AQ27" i="8"/>
  <c r="AV27" i="8"/>
  <c r="AI27" i="8"/>
  <c r="AN27" i="8"/>
  <c r="M27" i="8"/>
  <c r="AS27" i="8"/>
  <c r="AM27" i="8"/>
  <c r="L27" i="8"/>
  <c r="AE27" i="8"/>
  <c r="D27" i="8"/>
  <c r="AO27" i="8"/>
  <c r="AG27" i="8"/>
  <c r="AR27" i="8"/>
  <c r="AJ27" i="8"/>
  <c r="AU27" i="8"/>
  <c r="AH32" i="8"/>
  <c r="AL32" i="8"/>
  <c r="AP32" i="8"/>
  <c r="AT32" i="8"/>
  <c r="S32" i="8"/>
  <c r="AE32" i="8"/>
  <c r="D32" i="8"/>
  <c r="AJ32" i="8"/>
  <c r="AO32" i="8"/>
  <c r="AU32" i="8"/>
  <c r="AG32" i="8"/>
  <c r="AM32" i="8"/>
  <c r="AR32" i="8"/>
  <c r="AF32" i="8"/>
  <c r="E32" i="8"/>
  <c r="AQ32" i="8"/>
  <c r="AI32" i="8"/>
  <c r="AS32" i="8"/>
  <c r="AK32" i="8"/>
  <c r="AV32" i="8"/>
  <c r="U32" i="8"/>
  <c r="AN32" i="8"/>
  <c r="AH29" i="8"/>
  <c r="AL29" i="8"/>
  <c r="AP29" i="8"/>
  <c r="AT29" i="8"/>
  <c r="AG29" i="8"/>
  <c r="AM29" i="8"/>
  <c r="AR29" i="8"/>
  <c r="AE29" i="8"/>
  <c r="D29" i="8"/>
  <c r="AJ29" i="8"/>
  <c r="AO29" i="8"/>
  <c r="AU29" i="8"/>
  <c r="AI29" i="8"/>
  <c r="AS29" i="8"/>
  <c r="AK29" i="8"/>
  <c r="AV29" i="8"/>
  <c r="AN29" i="8"/>
  <c r="AF29" i="8"/>
  <c r="E29" i="8"/>
  <c r="AQ29" i="8"/>
  <c r="AE38" i="8"/>
  <c r="D38" i="8"/>
  <c r="AI38" i="8"/>
  <c r="H38" i="8"/>
  <c r="AM38" i="8"/>
  <c r="L38" i="8"/>
  <c r="AQ38" i="8"/>
  <c r="P38" i="8"/>
  <c r="AU38" i="8"/>
  <c r="T38" i="8"/>
  <c r="AG38" i="8"/>
  <c r="AK38" i="8"/>
  <c r="J38" i="8"/>
  <c r="AO38" i="8"/>
  <c r="N38" i="8"/>
  <c r="AS38" i="8"/>
  <c r="AF38" i="8"/>
  <c r="E38" i="8"/>
  <c r="AN38" i="8"/>
  <c r="AV38" i="8"/>
  <c r="U38" i="8"/>
  <c r="AH38" i="8"/>
  <c r="AP38" i="8"/>
  <c r="O38" i="8"/>
  <c r="AJ38" i="8"/>
  <c r="I38" i="8"/>
  <c r="AR38" i="8"/>
  <c r="Q38" i="8"/>
  <c r="AL38" i="8"/>
  <c r="AT38" i="8"/>
  <c r="S38" i="8"/>
  <c r="AG39" i="8"/>
  <c r="AK39" i="8"/>
  <c r="AO39" i="8"/>
  <c r="AS39" i="8"/>
  <c r="AE39" i="8"/>
  <c r="D39" i="8"/>
  <c r="AI39" i="8"/>
  <c r="AM39" i="8"/>
  <c r="AQ39" i="8"/>
  <c r="AU39" i="8"/>
  <c r="T39" i="8"/>
  <c r="AL39" i="8"/>
  <c r="K39" i="8"/>
  <c r="AT39" i="8"/>
  <c r="AF39" i="8"/>
  <c r="E39" i="8"/>
  <c r="AN39" i="8"/>
  <c r="AV39" i="8"/>
  <c r="AH39" i="8"/>
  <c r="AP39" i="8"/>
  <c r="AJ39" i="8"/>
  <c r="AR39" i="8"/>
  <c r="AH53" i="8"/>
  <c r="G53" i="8"/>
  <c r="AL53" i="8"/>
  <c r="K53" i="8"/>
  <c r="AP53" i="8"/>
  <c r="O53" i="8"/>
  <c r="AT53" i="8"/>
  <c r="S53" i="8"/>
  <c r="AE53" i="8"/>
  <c r="D53" i="8"/>
  <c r="AI53" i="8"/>
  <c r="H53" i="8"/>
  <c r="AM53" i="8"/>
  <c r="AQ53" i="8"/>
  <c r="P53" i="8"/>
  <c r="AU53" i="8"/>
  <c r="AF53" i="8"/>
  <c r="E53" i="8"/>
  <c r="AJ53" i="8"/>
  <c r="AN53" i="8"/>
  <c r="AR53" i="8"/>
  <c r="AV53" i="8"/>
  <c r="U53" i="8"/>
  <c r="AG53" i="8"/>
  <c r="F53" i="8"/>
  <c r="AK53" i="8"/>
  <c r="J53" i="8"/>
  <c r="AO53" i="8"/>
  <c r="AS53" i="8"/>
  <c r="AH49" i="8"/>
  <c r="AL49" i="8"/>
  <c r="AP49" i="8"/>
  <c r="AT49" i="8"/>
  <c r="AE49" i="8"/>
  <c r="D49" i="8"/>
  <c r="AI49" i="8"/>
  <c r="AM49" i="8"/>
  <c r="AQ49" i="8"/>
  <c r="P49" i="8"/>
  <c r="AU49" i="8"/>
  <c r="AF49" i="8"/>
  <c r="E49" i="8"/>
  <c r="AJ49" i="8"/>
  <c r="AN49" i="8"/>
  <c r="M49" i="8"/>
  <c r="AR49" i="8"/>
  <c r="AV49" i="8"/>
  <c r="AG49" i="8"/>
  <c r="AK49" i="8"/>
  <c r="AO49" i="8"/>
  <c r="AS49" i="8"/>
  <c r="AH50" i="8"/>
  <c r="AL50" i="8"/>
  <c r="K50" i="8"/>
  <c r="AP50" i="8"/>
  <c r="AT50" i="8"/>
  <c r="AE50" i="8"/>
  <c r="D50" i="8"/>
  <c r="AI50" i="8"/>
  <c r="AM50" i="8"/>
  <c r="AQ50" i="8"/>
  <c r="AU50" i="8"/>
  <c r="AF50" i="8"/>
  <c r="E50" i="8"/>
  <c r="AJ50" i="8"/>
  <c r="AN50" i="8"/>
  <c r="AR50" i="8"/>
  <c r="AV50" i="8"/>
  <c r="U50" i="8"/>
  <c r="AG50" i="8"/>
  <c r="AK50" i="8"/>
  <c r="AO50" i="8"/>
  <c r="AS50" i="8"/>
  <c r="AE8" i="8"/>
  <c r="D8" i="8"/>
  <c r="AI8" i="8"/>
  <c r="AM8" i="8"/>
  <c r="L8" i="8"/>
  <c r="AQ8" i="8"/>
  <c r="P8" i="8"/>
  <c r="AU8" i="8"/>
  <c r="T8" i="8"/>
  <c r="AF8" i="8"/>
  <c r="E8" i="8"/>
  <c r="AJ8" i="8"/>
  <c r="I8" i="8"/>
  <c r="AN8" i="8"/>
  <c r="M8" i="8"/>
  <c r="AR8" i="8"/>
  <c r="Q8" i="8"/>
  <c r="AV8" i="8"/>
  <c r="U8" i="8"/>
  <c r="AG8" i="8"/>
  <c r="F8" i="8"/>
  <c r="AO8" i="8"/>
  <c r="N8" i="8"/>
  <c r="AK8" i="8"/>
  <c r="J8" i="8"/>
  <c r="AS8" i="8"/>
  <c r="R8" i="8"/>
  <c r="AP8" i="8"/>
  <c r="AH8" i="8"/>
  <c r="G8" i="8"/>
  <c r="AT8" i="8"/>
  <c r="S8" i="8"/>
  <c r="AL8" i="8"/>
  <c r="K8" i="8"/>
  <c r="AG10" i="8"/>
  <c r="AK10" i="8"/>
  <c r="AO10" i="8"/>
  <c r="AS10" i="8"/>
  <c r="AH10" i="8"/>
  <c r="AL10" i="8"/>
  <c r="AP10" i="8"/>
  <c r="AT10" i="8"/>
  <c r="AI10" i="8"/>
  <c r="AQ10" i="8"/>
  <c r="AE10" i="8"/>
  <c r="D10" i="8"/>
  <c r="AM10" i="8"/>
  <c r="AU10" i="8"/>
  <c r="AJ10" i="8"/>
  <c r="I10" i="8"/>
  <c r="AR10" i="8"/>
  <c r="AF10" i="8"/>
  <c r="E10" i="8"/>
  <c r="AN10" i="8"/>
  <c r="AV10" i="8"/>
  <c r="AH34" i="8"/>
  <c r="AL34" i="8"/>
  <c r="AP34" i="8"/>
  <c r="AT34" i="8"/>
  <c r="AI34" i="8"/>
  <c r="AN34" i="8"/>
  <c r="AS34" i="8"/>
  <c r="AF34" i="8"/>
  <c r="E34" i="8"/>
  <c r="AK34" i="8"/>
  <c r="AQ34" i="8"/>
  <c r="AV34" i="8"/>
  <c r="AJ34" i="8"/>
  <c r="AU34" i="8"/>
  <c r="AM34" i="8"/>
  <c r="AE34" i="8"/>
  <c r="D34" i="8"/>
  <c r="AO34" i="8"/>
  <c r="AG34" i="8"/>
  <c r="AR34" i="8"/>
  <c r="AF28" i="8"/>
  <c r="E28" i="8"/>
  <c r="AJ28" i="8"/>
  <c r="AN28" i="8"/>
  <c r="AR28" i="8"/>
  <c r="Q28" i="8"/>
  <c r="AV28" i="8"/>
  <c r="U28" i="8"/>
  <c r="U29" i="8"/>
  <c r="AI28" i="8"/>
  <c r="H29" i="8"/>
  <c r="AO28" i="8"/>
  <c r="AT28" i="8"/>
  <c r="AG28" i="8"/>
  <c r="AL28" i="8"/>
  <c r="K29" i="8"/>
  <c r="AQ28" i="8"/>
  <c r="AE28" i="8"/>
  <c r="D28" i="8"/>
  <c r="AP28" i="8"/>
  <c r="AH28" i="8"/>
  <c r="AS28" i="8"/>
  <c r="R29" i="8"/>
  <c r="AK28" i="8"/>
  <c r="AU28" i="8"/>
  <c r="T29" i="8"/>
  <c r="AM28" i="8"/>
  <c r="AG41" i="8"/>
  <c r="AK41" i="8"/>
  <c r="AO41" i="8"/>
  <c r="AS41" i="8"/>
  <c r="R41" i="8"/>
  <c r="AE41" i="8"/>
  <c r="D41" i="8"/>
  <c r="AI41" i="8"/>
  <c r="AM41" i="8"/>
  <c r="AQ41" i="8"/>
  <c r="P41" i="8"/>
  <c r="AU41" i="8"/>
  <c r="AH41" i="8"/>
  <c r="AP41" i="8"/>
  <c r="AJ41" i="8"/>
  <c r="AR41" i="8"/>
  <c r="AL41" i="8"/>
  <c r="AT41" i="8"/>
  <c r="AF41" i="8"/>
  <c r="E41" i="8"/>
  <c r="AN41" i="8"/>
  <c r="AV41" i="8"/>
  <c r="AE42" i="8"/>
  <c r="D42" i="8"/>
  <c r="AI42" i="8"/>
  <c r="H42" i="8"/>
  <c r="AM42" i="8"/>
  <c r="AQ42" i="8"/>
  <c r="AU42" i="8"/>
  <c r="AG42" i="8"/>
  <c r="AK42" i="8"/>
  <c r="AO42" i="8"/>
  <c r="AS42" i="8"/>
  <c r="AJ42" i="8"/>
  <c r="I42" i="8"/>
  <c r="AR42" i="8"/>
  <c r="Q42" i="8"/>
  <c r="AL42" i="8"/>
  <c r="K42" i="8"/>
  <c r="AT42" i="8"/>
  <c r="S42" i="8"/>
  <c r="AF42" i="8"/>
  <c r="E42" i="8"/>
  <c r="AN42" i="8"/>
  <c r="M42" i="8"/>
  <c r="AV42" i="8"/>
  <c r="U42" i="8"/>
  <c r="AH42" i="8"/>
  <c r="AP42" i="8"/>
  <c r="O42" i="8"/>
  <c r="AG5" i="8"/>
  <c r="AK5" i="8"/>
  <c r="AO5" i="8"/>
  <c r="AS5" i="8"/>
  <c r="AH5" i="8"/>
  <c r="AL5" i="8"/>
  <c r="AP5" i="8"/>
  <c r="AT5" i="8"/>
  <c r="AI5" i="8"/>
  <c r="AQ5" i="8"/>
  <c r="AE5" i="8"/>
  <c r="D5" i="8"/>
  <c r="AM5" i="8"/>
  <c r="AU5" i="8"/>
  <c r="AR5" i="8"/>
  <c r="AJ5" i="8"/>
  <c r="AF5" i="8"/>
  <c r="E5" i="8"/>
  <c r="AN5" i="8"/>
  <c r="AV5" i="8"/>
  <c r="AH18" i="8"/>
  <c r="AL18" i="8"/>
  <c r="K18" i="8"/>
  <c r="AP18" i="8"/>
  <c r="O18" i="8"/>
  <c r="AT18" i="8"/>
  <c r="AG18" i="8"/>
  <c r="F18" i="8"/>
  <c r="AM18" i="8"/>
  <c r="L18" i="8"/>
  <c r="AR18" i="8"/>
  <c r="AE18" i="8"/>
  <c r="D18" i="8"/>
  <c r="AJ18" i="8"/>
  <c r="I18" i="8"/>
  <c r="AO18" i="8"/>
  <c r="N18" i="8"/>
  <c r="AU18" i="8"/>
  <c r="T18" i="8"/>
  <c r="AI18" i="8"/>
  <c r="AS18" i="8"/>
  <c r="R18" i="8"/>
  <c r="AK18" i="8"/>
  <c r="J18" i="8"/>
  <c r="AV18" i="8"/>
  <c r="AN18" i="8"/>
  <c r="M18" i="8"/>
  <c r="AF18" i="8"/>
  <c r="E18" i="8"/>
  <c r="AQ18" i="8"/>
  <c r="P18" i="8"/>
  <c r="AF21" i="8"/>
  <c r="E21" i="8"/>
  <c r="AJ21" i="8"/>
  <c r="AN21" i="8"/>
  <c r="AR21" i="8"/>
  <c r="Q21" i="8"/>
  <c r="AV21" i="8"/>
  <c r="U21" i="8"/>
  <c r="AH21" i="8"/>
  <c r="G21" i="8"/>
  <c r="AM21" i="8"/>
  <c r="AS21" i="8"/>
  <c r="R21" i="8"/>
  <c r="AE21" i="8"/>
  <c r="D21" i="8"/>
  <c r="AK21" i="8"/>
  <c r="J21" i="8"/>
  <c r="AP21" i="8"/>
  <c r="O21" i="8"/>
  <c r="AU21" i="8"/>
  <c r="T21" i="8"/>
  <c r="AO21" i="8"/>
  <c r="N21" i="8"/>
  <c r="AG21" i="8"/>
  <c r="F21" i="8"/>
  <c r="AQ21" i="8"/>
  <c r="AI21" i="8"/>
  <c r="H21" i="8"/>
  <c r="AT21" i="8"/>
  <c r="S21" i="8"/>
  <c r="AL21" i="8"/>
  <c r="AG35" i="8"/>
  <c r="AK35" i="8"/>
  <c r="J35" i="8"/>
  <c r="AO35" i="8"/>
  <c r="AS35" i="8"/>
  <c r="AE35" i="8"/>
  <c r="D35" i="8"/>
  <c r="AI35" i="8"/>
  <c r="AM35" i="8"/>
  <c r="AQ35" i="8"/>
  <c r="AU35" i="8"/>
  <c r="AH35" i="8"/>
  <c r="G35" i="8"/>
  <c r="AP35" i="8"/>
  <c r="AJ35" i="8"/>
  <c r="AR35" i="8"/>
  <c r="AL35" i="8"/>
  <c r="AT35" i="8"/>
  <c r="AF35" i="8"/>
  <c r="E35" i="8"/>
  <c r="AN35" i="8"/>
  <c r="AV35" i="8"/>
  <c r="AH31" i="8"/>
  <c r="AI31" i="8"/>
  <c r="AM31" i="8"/>
  <c r="AQ31" i="8"/>
  <c r="P32" i="8"/>
  <c r="AU31" i="8"/>
  <c r="AF31" i="8"/>
  <c r="E31" i="8"/>
  <c r="AK31" i="8"/>
  <c r="AO31" i="8"/>
  <c r="AS31" i="8"/>
  <c r="R32" i="8"/>
  <c r="AE31" i="8"/>
  <c r="D31" i="8"/>
  <c r="AN31" i="8"/>
  <c r="AV31" i="8"/>
  <c r="AG31" i="8"/>
  <c r="AP31" i="8"/>
  <c r="AJ31" i="8"/>
  <c r="AR31" i="8"/>
  <c r="AL31" i="8"/>
  <c r="AT31" i="8"/>
  <c r="AF51" i="8"/>
  <c r="E51" i="8"/>
  <c r="AJ51" i="8"/>
  <c r="AN51" i="8"/>
  <c r="AR51" i="8"/>
  <c r="AV51" i="8"/>
  <c r="AG51" i="8"/>
  <c r="AK51" i="8"/>
  <c r="J51" i="8"/>
  <c r="AO51" i="8"/>
  <c r="AS51" i="8"/>
  <c r="AH51" i="8"/>
  <c r="AL51" i="8"/>
  <c r="AP51" i="8"/>
  <c r="AT51" i="8"/>
  <c r="AE51" i="8"/>
  <c r="D51" i="8"/>
  <c r="AI51" i="8"/>
  <c r="AM51" i="8"/>
  <c r="AQ51" i="8"/>
  <c r="AU51" i="8"/>
  <c r="T51" i="8"/>
  <c r="AE7" i="8"/>
  <c r="D7" i="8"/>
  <c r="AI7" i="8"/>
  <c r="AM7" i="8"/>
  <c r="AQ7" i="8"/>
  <c r="P7" i="8"/>
  <c r="AU7" i="8"/>
  <c r="AF7" i="8"/>
  <c r="E7" i="8"/>
  <c r="AJ7" i="8"/>
  <c r="AN7" i="8"/>
  <c r="AR7" i="8"/>
  <c r="AV7" i="8"/>
  <c r="AK7" i="8"/>
  <c r="AS7" i="8"/>
  <c r="R7" i="8"/>
  <c r="AG7" i="8"/>
  <c r="AO7" i="8"/>
  <c r="N7" i="8"/>
  <c r="AT7" i="8"/>
  <c r="S7" i="8"/>
  <c r="AL7" i="8"/>
  <c r="AH7" i="8"/>
  <c r="AP7" i="8"/>
  <c r="O7" i="8"/>
  <c r="AH15" i="8"/>
  <c r="AL15" i="8"/>
  <c r="K15" i="8"/>
  <c r="AP15" i="8"/>
  <c r="O15" i="8"/>
  <c r="AT15" i="8"/>
  <c r="AF15" i="8"/>
  <c r="E15" i="8"/>
  <c r="AK15" i="8"/>
  <c r="J15" i="8"/>
  <c r="AQ15" i="8"/>
  <c r="AV15" i="8"/>
  <c r="U15" i="8"/>
  <c r="AI15" i="8"/>
  <c r="AN15" i="8"/>
  <c r="M15" i="8"/>
  <c r="AS15" i="8"/>
  <c r="R15" i="8"/>
  <c r="AM15" i="8"/>
  <c r="L15" i="8"/>
  <c r="AE15" i="8"/>
  <c r="D15" i="8"/>
  <c r="AO15" i="8"/>
  <c r="AG15" i="8"/>
  <c r="F15" i="8"/>
  <c r="AR15" i="8"/>
  <c r="Q15" i="8"/>
  <c r="AJ15" i="8"/>
  <c r="I15" i="8"/>
  <c r="AU15" i="8"/>
  <c r="AE14" i="8"/>
  <c r="D14" i="8"/>
  <c r="AI14" i="8"/>
  <c r="AM14" i="8"/>
  <c r="AQ14" i="8"/>
  <c r="P14" i="8"/>
  <c r="AU14" i="8"/>
  <c r="AF14" i="8"/>
  <c r="E14" i="8"/>
  <c r="AJ14" i="8"/>
  <c r="AN14" i="8"/>
  <c r="AR14" i="8"/>
  <c r="AV14" i="8"/>
  <c r="AK14" i="8"/>
  <c r="AS14" i="8"/>
  <c r="R14" i="8"/>
  <c r="AG14" i="8"/>
  <c r="AO14" i="8"/>
  <c r="AL14" i="8"/>
  <c r="AT14" i="8"/>
  <c r="S14" i="8"/>
  <c r="AP14" i="8"/>
  <c r="AH14" i="8"/>
  <c r="AF16" i="8"/>
  <c r="E16" i="8"/>
  <c r="AJ16" i="8"/>
  <c r="AN16" i="8"/>
  <c r="M16" i="8"/>
  <c r="AR16" i="8"/>
  <c r="Q16" i="8"/>
  <c r="AV16" i="8"/>
  <c r="AI16" i="8"/>
  <c r="H16" i="8"/>
  <c r="AO16" i="8"/>
  <c r="N16" i="8"/>
  <c r="AT16" i="8"/>
  <c r="AG16" i="8"/>
  <c r="F16" i="8"/>
  <c r="AL16" i="8"/>
  <c r="K16" i="8"/>
  <c r="AQ16" i="8"/>
  <c r="P16" i="8"/>
  <c r="AE16" i="8"/>
  <c r="D16" i="8"/>
  <c r="AP16" i="8"/>
  <c r="O16" i="8"/>
  <c r="AH16" i="8"/>
  <c r="AS16" i="8"/>
  <c r="R16" i="8"/>
  <c r="AK16" i="8"/>
  <c r="J16" i="8"/>
  <c r="AU16" i="8"/>
  <c r="AM16" i="8"/>
  <c r="L16" i="8"/>
  <c r="AH17" i="8"/>
  <c r="G17" i="8"/>
  <c r="AL17" i="8"/>
  <c r="AP17" i="8"/>
  <c r="AT17" i="8"/>
  <c r="S17" i="8"/>
  <c r="AI17" i="8"/>
  <c r="H17" i="8"/>
  <c r="AN17" i="8"/>
  <c r="AS17" i="8"/>
  <c r="AF17" i="8"/>
  <c r="E17" i="8"/>
  <c r="AK17" i="8"/>
  <c r="J17" i="8"/>
  <c r="AQ17" i="8"/>
  <c r="P17" i="8"/>
  <c r="AV17" i="8"/>
  <c r="U17" i="8"/>
  <c r="AE17" i="8"/>
  <c r="D17" i="8"/>
  <c r="AO17" i="8"/>
  <c r="N17" i="8"/>
  <c r="AG17" i="8"/>
  <c r="F17" i="8"/>
  <c r="AR17" i="8"/>
  <c r="AJ17" i="8"/>
  <c r="I17" i="8"/>
  <c r="AU17" i="8"/>
  <c r="T17" i="8"/>
  <c r="AM17" i="8"/>
  <c r="AH25" i="8"/>
  <c r="AL25" i="8"/>
  <c r="K25" i="8"/>
  <c r="AP25" i="8"/>
  <c r="O25" i="8"/>
  <c r="AT25" i="8"/>
  <c r="AG25" i="8"/>
  <c r="AM25" i="8"/>
  <c r="L25" i="8"/>
  <c r="AR25" i="8"/>
  <c r="Q25" i="8"/>
  <c r="AE25" i="8"/>
  <c r="D25" i="8"/>
  <c r="AJ25" i="8"/>
  <c r="I25" i="8"/>
  <c r="AO25" i="8"/>
  <c r="N25" i="8"/>
  <c r="AU25" i="8"/>
  <c r="AN25" i="8"/>
  <c r="M25" i="8"/>
  <c r="AF25" i="8"/>
  <c r="E25" i="8"/>
  <c r="AQ25" i="8"/>
  <c r="P25" i="8"/>
  <c r="AI25" i="8"/>
  <c r="H25" i="8"/>
  <c r="AS25" i="8"/>
  <c r="R25" i="8"/>
  <c r="AK25" i="8"/>
  <c r="AV25" i="8"/>
  <c r="AF36" i="8"/>
  <c r="E36" i="8"/>
  <c r="AJ36" i="8"/>
  <c r="AN36" i="8"/>
  <c r="AR36" i="8"/>
  <c r="Q36" i="8"/>
  <c r="AV36" i="8"/>
  <c r="AG36" i="8"/>
  <c r="AL36" i="8"/>
  <c r="AQ36" i="8"/>
  <c r="P36" i="8"/>
  <c r="AI36" i="8"/>
  <c r="AO36" i="8"/>
  <c r="AT36" i="8"/>
  <c r="AM36" i="8"/>
  <c r="L36" i="8"/>
  <c r="AE36" i="8"/>
  <c r="D36" i="8"/>
  <c r="AP36" i="8"/>
  <c r="AH36" i="8"/>
  <c r="AS36" i="8"/>
  <c r="R36" i="8"/>
  <c r="AK36" i="8"/>
  <c r="AU36" i="8"/>
  <c r="AE45" i="8"/>
  <c r="D45" i="8"/>
  <c r="AI45" i="8"/>
  <c r="AM45" i="8"/>
  <c r="AQ45" i="8"/>
  <c r="AU45" i="8"/>
  <c r="AG45" i="8"/>
  <c r="AL45" i="8"/>
  <c r="AR45" i="8"/>
  <c r="AH45" i="8"/>
  <c r="AN45" i="8"/>
  <c r="M44" i="8"/>
  <c r="AS45" i="8"/>
  <c r="AJ45" i="8"/>
  <c r="AO45" i="8"/>
  <c r="AT45" i="8"/>
  <c r="AF45" i="8"/>
  <c r="E45" i="8"/>
  <c r="AK45" i="8"/>
  <c r="AP45" i="8"/>
  <c r="AV45" i="8"/>
  <c r="AE40" i="8"/>
  <c r="D40" i="8"/>
  <c r="AI40" i="8"/>
  <c r="AM40" i="8"/>
  <c r="AQ40" i="8"/>
  <c r="P39" i="8"/>
  <c r="AU40" i="8"/>
  <c r="AG40" i="8"/>
  <c r="AK40" i="8"/>
  <c r="AO40" i="8"/>
  <c r="AS40" i="8"/>
  <c r="AJ40" i="8"/>
  <c r="AR40" i="8"/>
  <c r="Q39" i="8"/>
  <c r="AL40" i="8"/>
  <c r="AT40" i="8"/>
  <c r="AF40" i="8"/>
  <c r="E40" i="8"/>
  <c r="AN40" i="8"/>
  <c r="AV40" i="8"/>
  <c r="U39" i="8"/>
  <c r="AH40" i="8"/>
  <c r="AP40" i="8"/>
  <c r="O40" i="8"/>
  <c r="AF48" i="8"/>
  <c r="E48" i="8"/>
  <c r="AJ48" i="8"/>
  <c r="AN48" i="8"/>
  <c r="M48" i="8"/>
  <c r="AR48" i="8"/>
  <c r="Q48" i="8"/>
  <c r="AV48" i="8"/>
  <c r="AG48" i="8"/>
  <c r="AK48" i="8"/>
  <c r="J48" i="8"/>
  <c r="AO48" i="8"/>
  <c r="N48" i="8"/>
  <c r="AS48" i="8"/>
  <c r="AH48" i="8"/>
  <c r="G48" i="8"/>
  <c r="AL48" i="8"/>
  <c r="AP48" i="8"/>
  <c r="AT48" i="8"/>
  <c r="S48" i="8"/>
  <c r="AE48" i="8"/>
  <c r="D48" i="8"/>
  <c r="AI48" i="8"/>
  <c r="AM48" i="8"/>
  <c r="AQ48" i="8"/>
  <c r="P48" i="8"/>
  <c r="AU48" i="8"/>
  <c r="T48" i="8"/>
  <c r="AH47" i="8"/>
  <c r="AL47" i="8"/>
  <c r="K47" i="8"/>
  <c r="AP47" i="8"/>
  <c r="AT47" i="8"/>
  <c r="S47" i="8"/>
  <c r="AE47" i="8"/>
  <c r="D47" i="8"/>
  <c r="AI47" i="8"/>
  <c r="H47" i="8"/>
  <c r="AM47" i="8"/>
  <c r="AQ47" i="8"/>
  <c r="P47" i="8"/>
  <c r="AU47" i="8"/>
  <c r="T47" i="8"/>
  <c r="AF47" i="8"/>
  <c r="E47" i="8"/>
  <c r="AJ47" i="8"/>
  <c r="I47" i="8"/>
  <c r="AN47" i="8"/>
  <c r="M47" i="8"/>
  <c r="AR47" i="8"/>
  <c r="Q47" i="8"/>
  <c r="AV47" i="8"/>
  <c r="AG47" i="8"/>
  <c r="AK47" i="8"/>
  <c r="J47" i="8"/>
  <c r="AO47" i="8"/>
  <c r="N47" i="8"/>
  <c r="AS47" i="8"/>
  <c r="AF52" i="8"/>
  <c r="E52" i="8"/>
  <c r="AJ52" i="8"/>
  <c r="AN52" i="8"/>
  <c r="M51" i="8"/>
  <c r="AR52" i="8"/>
  <c r="Q51" i="8"/>
  <c r="AV52" i="8"/>
  <c r="AG52" i="8"/>
  <c r="F51" i="8"/>
  <c r="AK52" i="8"/>
  <c r="AO52" i="8"/>
  <c r="AS52" i="8"/>
  <c r="R51" i="8"/>
  <c r="AH52" i="8"/>
  <c r="AL52" i="8"/>
  <c r="AP52" i="8"/>
  <c r="O51" i="8"/>
  <c r="AT52" i="8"/>
  <c r="AE52" i="8"/>
  <c r="D52" i="8"/>
  <c r="AI52" i="8"/>
  <c r="AM52" i="8"/>
  <c r="L51" i="8"/>
  <c r="AQ52" i="8"/>
  <c r="P51" i="8"/>
  <c r="AU52" i="8"/>
  <c r="AH55" i="8"/>
  <c r="G55" i="8"/>
  <c r="AL55" i="8"/>
  <c r="K55" i="8"/>
  <c r="AP55" i="8"/>
  <c r="O55" i="8"/>
  <c r="AT55" i="8"/>
  <c r="S55" i="8"/>
  <c r="AE55" i="8"/>
  <c r="D55" i="8"/>
  <c r="AI55" i="8"/>
  <c r="AQ55" i="8"/>
  <c r="P55" i="8"/>
  <c r="AF55" i="8"/>
  <c r="E55" i="8"/>
  <c r="AJ55" i="8"/>
  <c r="AN55" i="8"/>
  <c r="AR55" i="8"/>
  <c r="Q55" i="8"/>
  <c r="AV55" i="8"/>
  <c r="AG55" i="8"/>
  <c r="AK55" i="8"/>
  <c r="AO55" i="8"/>
  <c r="N55" i="8"/>
  <c r="AS55" i="8"/>
  <c r="R55" i="8"/>
  <c r="AM55" i="8"/>
  <c r="L55" i="8"/>
  <c r="AU55" i="8"/>
  <c r="AG7" i="7"/>
  <c r="AG10" i="7"/>
  <c r="AG17" i="7"/>
  <c r="AG20" i="7"/>
  <c r="AG23" i="7"/>
  <c r="AG26" i="7"/>
  <c r="AG33" i="7"/>
  <c r="AG36" i="7"/>
  <c r="AG39" i="7"/>
  <c r="AG42" i="7"/>
  <c r="AG49" i="7"/>
  <c r="AG52" i="7"/>
  <c r="AG6" i="7"/>
  <c r="AG16" i="7"/>
  <c r="AG19" i="7"/>
  <c r="AG27" i="7"/>
  <c r="AG28" i="7"/>
  <c r="AG40" i="7"/>
  <c r="AG41" i="7"/>
  <c r="AG45" i="7"/>
  <c r="AG53" i="7"/>
  <c r="AG5" i="7"/>
  <c r="AG14" i="7"/>
  <c r="AG15" i="7"/>
  <c r="AG18" i="7"/>
  <c r="AG22" i="7"/>
  <c r="AG32" i="7"/>
  <c r="AG35" i="7"/>
  <c r="AG43" i="7"/>
  <c r="AG44" i="7"/>
  <c r="AG8" i="7"/>
  <c r="AG9" i="7"/>
  <c r="AG13" i="7"/>
  <c r="AG31" i="7"/>
  <c r="AG34" i="7"/>
  <c r="AG48" i="7"/>
  <c r="AG50" i="7"/>
  <c r="AG11" i="7"/>
  <c r="AG12" i="7"/>
  <c r="AG21" i="7"/>
  <c r="AG24" i="7"/>
  <c r="AG25" i="7"/>
  <c r="AG37" i="7"/>
  <c r="AG51" i="7"/>
  <c r="AG54" i="7"/>
  <c r="AG38" i="7"/>
  <c r="AG29" i="7"/>
  <c r="AG30" i="7"/>
  <c r="AG46" i="7"/>
  <c r="AG47" i="7"/>
  <c r="AG55" i="7"/>
  <c r="AG56" i="7"/>
  <c r="AB6" i="7"/>
  <c r="F6" i="7"/>
  <c r="AB13" i="7"/>
  <c r="AB16" i="7"/>
  <c r="AB19" i="7"/>
  <c r="AB22" i="7"/>
  <c r="AB29" i="7"/>
  <c r="AB32" i="7"/>
  <c r="AB35" i="7"/>
  <c r="AB38" i="7"/>
  <c r="AB45" i="7"/>
  <c r="AB48" i="7"/>
  <c r="AB51" i="7"/>
  <c r="AB54" i="7"/>
  <c r="AB10" i="7"/>
  <c r="AB14" i="7"/>
  <c r="AB23" i="7"/>
  <c r="AB28" i="7"/>
  <c r="AB33" i="7"/>
  <c r="AB36" i="7"/>
  <c r="AB41" i="7"/>
  <c r="AB43" i="7"/>
  <c r="AB8" i="7"/>
  <c r="AB15" i="7"/>
  <c r="AB18" i="7"/>
  <c r="AB21" i="7"/>
  <c r="AB26" i="7"/>
  <c r="AB30" i="7"/>
  <c r="AB39" i="7"/>
  <c r="AB44" i="7"/>
  <c r="AB49" i="7"/>
  <c r="AB52" i="7"/>
  <c r="AB56" i="7"/>
  <c r="AB5" i="7"/>
  <c r="AB9" i="7"/>
  <c r="AB11" i="7"/>
  <c r="AB17" i="7"/>
  <c r="AB47" i="7"/>
  <c r="AB20" i="7"/>
  <c r="AB24" i="7"/>
  <c r="AB27" i="7"/>
  <c r="AB31" i="7"/>
  <c r="AB34" i="7"/>
  <c r="AB37" i="7"/>
  <c r="AB50" i="7"/>
  <c r="AB25" i="7"/>
  <c r="AB53" i="7"/>
  <c r="AB7" i="7"/>
  <c r="AB12" i="7"/>
  <c r="AB40" i="7"/>
  <c r="AB42" i="7"/>
  <c r="AB46" i="7"/>
  <c r="AB55" i="7"/>
  <c r="AN6" i="7"/>
  <c r="Q6" i="7"/>
  <c r="AN9" i="7"/>
  <c r="Q9" i="7"/>
  <c r="AN16" i="7"/>
  <c r="Q16" i="7"/>
  <c r="AN19" i="7"/>
  <c r="Q19" i="7"/>
  <c r="AN22" i="7"/>
  <c r="Q22" i="7"/>
  <c r="AN25" i="7"/>
  <c r="Q25" i="7"/>
  <c r="AN32" i="7"/>
  <c r="Q32" i="7"/>
  <c r="AN35" i="7"/>
  <c r="Q35" i="7"/>
  <c r="AN38" i="7"/>
  <c r="Q38" i="7"/>
  <c r="AN41" i="7"/>
  <c r="Q41" i="7"/>
  <c r="AN48" i="7"/>
  <c r="Q48" i="7"/>
  <c r="AN51" i="7"/>
  <c r="Q51" i="7"/>
  <c r="AN54" i="7"/>
  <c r="Q54" i="7"/>
  <c r="AN7" i="7"/>
  <c r="Q7" i="7"/>
  <c r="AN12" i="7"/>
  <c r="Q12" i="7"/>
  <c r="AN14" i="7"/>
  <c r="Q14" i="7"/>
  <c r="AN17" i="7"/>
  <c r="Q17" i="7"/>
  <c r="AN20" i="7"/>
  <c r="Q20" i="7"/>
  <c r="AN29" i="7"/>
  <c r="Q29" i="7"/>
  <c r="AN37" i="7"/>
  <c r="Q37" i="7"/>
  <c r="AN43" i="7"/>
  <c r="Q43" i="7"/>
  <c r="AN47" i="7"/>
  <c r="Q47" i="7"/>
  <c r="AN50" i="7"/>
  <c r="Q50" i="7"/>
  <c r="AN8" i="7"/>
  <c r="Q8" i="7"/>
  <c r="AN10" i="7"/>
  <c r="Q10" i="7"/>
  <c r="AN23" i="7"/>
  <c r="Q23" i="7"/>
  <c r="AN28" i="7"/>
  <c r="Q28" i="7"/>
  <c r="AN30" i="7"/>
  <c r="Q30" i="7"/>
  <c r="AN33" i="7"/>
  <c r="Q33" i="7"/>
  <c r="AN36" i="7"/>
  <c r="Q36" i="7"/>
  <c r="AN45" i="7"/>
  <c r="Q45" i="7"/>
  <c r="AN53" i="7"/>
  <c r="Q53" i="7"/>
  <c r="AN56" i="7"/>
  <c r="Q56" i="7"/>
  <c r="AN5" i="7"/>
  <c r="AN11" i="7"/>
  <c r="Q11" i="7"/>
  <c r="AN15" i="7"/>
  <c r="Q15" i="7"/>
  <c r="AN18" i="7"/>
  <c r="Q18" i="7"/>
  <c r="AN21" i="7"/>
  <c r="Q21" i="7"/>
  <c r="AN31" i="7"/>
  <c r="Q31" i="7"/>
  <c r="AN34" i="7"/>
  <c r="Q34" i="7"/>
  <c r="AN40" i="7"/>
  <c r="Q40" i="7"/>
  <c r="AN46" i="7"/>
  <c r="Q46" i="7"/>
  <c r="AN55" i="7"/>
  <c r="Q55" i="7"/>
  <c r="AN26" i="7"/>
  <c r="Q26" i="7"/>
  <c r="AN42" i="7"/>
  <c r="Q42" i="7"/>
  <c r="AN49" i="7"/>
  <c r="Q49" i="7"/>
  <c r="AN13" i="7"/>
  <c r="Q13" i="7"/>
  <c r="AN24" i="7"/>
  <c r="Q24" i="7"/>
  <c r="AN27" i="7"/>
  <c r="Q27" i="7"/>
  <c r="AN52" i="7"/>
  <c r="Q52" i="7"/>
  <c r="AN39" i="7"/>
  <c r="Q39" i="7"/>
  <c r="AN44" i="7"/>
  <c r="Q44" i="7"/>
  <c r="AA9" i="7"/>
  <c r="D9" i="7"/>
  <c r="AA12" i="7"/>
  <c r="D12" i="7"/>
  <c r="AA15" i="7"/>
  <c r="D15" i="7"/>
  <c r="AA18" i="7"/>
  <c r="D18" i="7"/>
  <c r="AA25" i="7"/>
  <c r="D25" i="7"/>
  <c r="AA28" i="7"/>
  <c r="D28" i="7"/>
  <c r="AA31" i="7"/>
  <c r="D31" i="7"/>
  <c r="AA34" i="7"/>
  <c r="D34" i="7"/>
  <c r="AA41" i="7"/>
  <c r="D41" i="7"/>
  <c r="AA44" i="7"/>
  <c r="D44" i="7"/>
  <c r="AA47" i="7"/>
  <c r="D47" i="7"/>
  <c r="AA50" i="7"/>
  <c r="D50" i="7"/>
  <c r="AA6" i="7"/>
  <c r="AA8" i="7"/>
  <c r="D8" i="7"/>
  <c r="AA16" i="7"/>
  <c r="D16" i="7"/>
  <c r="AA19" i="7"/>
  <c r="D19" i="7"/>
  <c r="AA21" i="7"/>
  <c r="D21" i="7"/>
  <c r="AA26" i="7"/>
  <c r="D26" i="7"/>
  <c r="AA30" i="7"/>
  <c r="D30" i="7"/>
  <c r="AA39" i="7"/>
  <c r="D39" i="7"/>
  <c r="AA45" i="7"/>
  <c r="D45" i="7"/>
  <c r="AA49" i="7"/>
  <c r="D49" i="7"/>
  <c r="AA52" i="7"/>
  <c r="D52" i="7"/>
  <c r="AA56" i="7"/>
  <c r="D56" i="7"/>
  <c r="AA11" i="7"/>
  <c r="D11" i="7"/>
  <c r="AA22" i="7"/>
  <c r="D22" i="7"/>
  <c r="AA24" i="7"/>
  <c r="D24" i="7"/>
  <c r="AA32" i="7"/>
  <c r="D32" i="7"/>
  <c r="AA35" i="7"/>
  <c r="D35" i="7"/>
  <c r="AA37" i="7"/>
  <c r="D37" i="7"/>
  <c r="AA42" i="7"/>
  <c r="D42" i="7"/>
  <c r="AA46" i="7"/>
  <c r="D46" i="7"/>
  <c r="AA55" i="7"/>
  <c r="D55" i="7"/>
  <c r="AA7" i="7"/>
  <c r="D7" i="7"/>
  <c r="AA13" i="7"/>
  <c r="D13" i="7"/>
  <c r="AA17" i="7"/>
  <c r="D17" i="7"/>
  <c r="AA20" i="7"/>
  <c r="D20" i="7"/>
  <c r="AA14" i="7"/>
  <c r="D14" i="7"/>
  <c r="AA23" i="7"/>
  <c r="D23" i="7"/>
  <c r="AA27" i="7"/>
  <c r="D27" i="7"/>
  <c r="AA29" i="7"/>
  <c r="D29" i="7"/>
  <c r="AA33" i="7"/>
  <c r="D33" i="7"/>
  <c r="AA36" i="7"/>
  <c r="D36" i="7"/>
  <c r="AA43" i="7"/>
  <c r="D43" i="7"/>
  <c r="AA10" i="7"/>
  <c r="D10" i="7"/>
  <c r="AA48" i="7"/>
  <c r="D48" i="7"/>
  <c r="AA53" i="7"/>
  <c r="D53" i="7"/>
  <c r="AA40" i="7"/>
  <c r="D40" i="7"/>
  <c r="AA51" i="7"/>
  <c r="D51" i="7"/>
  <c r="AA54" i="7"/>
  <c r="D54" i="7"/>
  <c r="AA38" i="7"/>
  <c r="D38" i="7"/>
  <c r="AP8" i="7"/>
  <c r="AP11" i="7"/>
  <c r="AP14" i="7"/>
  <c r="AP17" i="7"/>
  <c r="AP24" i="7"/>
  <c r="AP27" i="7"/>
  <c r="AP30" i="7"/>
  <c r="AP33" i="7"/>
  <c r="AP40" i="7"/>
  <c r="AP43" i="7"/>
  <c r="AP46" i="7"/>
  <c r="AP49" i="7"/>
  <c r="AP9" i="7"/>
  <c r="AP13" i="7"/>
  <c r="AP15" i="7"/>
  <c r="AP18" i="7"/>
  <c r="AP22" i="7"/>
  <c r="AP32" i="7"/>
  <c r="AP35" i="7"/>
  <c r="AP42" i="7"/>
  <c r="AP44" i="7"/>
  <c r="AP55" i="7"/>
  <c r="AP7" i="7"/>
  <c r="AP20" i="7"/>
  <c r="AP21" i="7"/>
  <c r="AP25" i="7"/>
  <c r="AP29" i="7"/>
  <c r="AP31" i="7"/>
  <c r="AP34" i="7"/>
  <c r="AP38" i="7"/>
  <c r="AP48" i="7"/>
  <c r="AP51" i="7"/>
  <c r="AP10" i="7"/>
  <c r="AP12" i="7"/>
  <c r="AP39" i="7"/>
  <c r="AP50" i="7"/>
  <c r="AP56" i="7"/>
  <c r="AP6" i="7"/>
  <c r="AP28" i="7"/>
  <c r="AP37" i="7"/>
  <c r="AP41" i="7"/>
  <c r="AP45" i="7"/>
  <c r="AP54" i="7"/>
  <c r="AP5" i="7"/>
  <c r="AP16" i="7"/>
  <c r="AP26" i="7"/>
  <c r="AP19" i="7"/>
  <c r="AP23" i="7"/>
  <c r="AP36" i="7"/>
  <c r="AP47" i="7"/>
  <c r="AP52" i="7"/>
  <c r="AP53" i="7"/>
  <c r="AE9" i="7"/>
  <c r="H9" i="7"/>
  <c r="AE12" i="7"/>
  <c r="H12" i="7"/>
  <c r="AE15" i="7"/>
  <c r="H15" i="7"/>
  <c r="AE18" i="7"/>
  <c r="H18" i="7"/>
  <c r="AE25" i="7"/>
  <c r="H25" i="7"/>
  <c r="AE28" i="7"/>
  <c r="H28" i="7"/>
  <c r="AE31" i="7"/>
  <c r="H31" i="7"/>
  <c r="AE34" i="7"/>
  <c r="H34" i="7"/>
  <c r="AE41" i="7"/>
  <c r="H41" i="7"/>
  <c r="AE44" i="7"/>
  <c r="H44" i="7"/>
  <c r="AE47" i="7"/>
  <c r="H47" i="7"/>
  <c r="AE50" i="7"/>
  <c r="H50" i="7"/>
  <c r="AE8" i="7"/>
  <c r="H8" i="7"/>
  <c r="AE21" i="7"/>
  <c r="H21" i="7"/>
  <c r="AE22" i="7"/>
  <c r="H22" i="7"/>
  <c r="AE30" i="7"/>
  <c r="H30" i="7"/>
  <c r="AE32" i="7"/>
  <c r="H32" i="7"/>
  <c r="AE35" i="7"/>
  <c r="H35" i="7"/>
  <c r="AE42" i="7"/>
  <c r="H42" i="7"/>
  <c r="AE56" i="7"/>
  <c r="H56" i="7"/>
  <c r="AE7" i="7"/>
  <c r="H7" i="7"/>
  <c r="AE11" i="7"/>
  <c r="H11" i="7"/>
  <c r="AE13" i="7"/>
  <c r="H13" i="7"/>
  <c r="AE17" i="7"/>
  <c r="H17" i="7"/>
  <c r="AE20" i="7"/>
  <c r="H20" i="7"/>
  <c r="AE24" i="7"/>
  <c r="H24" i="7"/>
  <c r="AE37" i="7"/>
  <c r="H37" i="7"/>
  <c r="AE38" i="7"/>
  <c r="H38" i="7"/>
  <c r="AE46" i="7"/>
  <c r="H46" i="7"/>
  <c r="AE48" i="7"/>
  <c r="H48" i="7"/>
  <c r="AE51" i="7"/>
  <c r="H51" i="7"/>
  <c r="AE55" i="7"/>
  <c r="H55" i="7"/>
  <c r="AE10" i="7"/>
  <c r="H10" i="7"/>
  <c r="AE26" i="7"/>
  <c r="H26" i="7"/>
  <c r="AE49" i="7"/>
  <c r="H49" i="7"/>
  <c r="AE53" i="7"/>
  <c r="H53" i="7"/>
  <c r="AE54" i="7"/>
  <c r="H54" i="7"/>
  <c r="AE6" i="7"/>
  <c r="H6" i="7"/>
  <c r="AE40" i="7"/>
  <c r="H40" i="7"/>
  <c r="AE45" i="7"/>
  <c r="H45" i="7"/>
  <c r="AE52" i="7"/>
  <c r="H52" i="7"/>
  <c r="AE14" i="7"/>
  <c r="H14" i="7"/>
  <c r="AE16" i="7"/>
  <c r="H16" i="7"/>
  <c r="AE23" i="7"/>
  <c r="H23" i="7"/>
  <c r="AE29" i="7"/>
  <c r="H29" i="7"/>
  <c r="AE33" i="7"/>
  <c r="H33" i="7"/>
  <c r="AE36" i="7"/>
  <c r="H36" i="7"/>
  <c r="AE39" i="7"/>
  <c r="H39" i="7"/>
  <c r="AE43" i="7"/>
  <c r="H43" i="7"/>
  <c r="AE5" i="7"/>
  <c r="AE19" i="7"/>
  <c r="H19" i="7"/>
  <c r="AE27" i="7"/>
  <c r="H27" i="7"/>
  <c r="AO7" i="7"/>
  <c r="AO10" i="7"/>
  <c r="AO13" i="7"/>
  <c r="AO20" i="7"/>
  <c r="AO23" i="7"/>
  <c r="AO26" i="7"/>
  <c r="AO29" i="7"/>
  <c r="AO36" i="7"/>
  <c r="AO39" i="7"/>
  <c r="AO42" i="7"/>
  <c r="AO45" i="7"/>
  <c r="AO52" i="7"/>
  <c r="AO21" i="7"/>
  <c r="AO25" i="7"/>
  <c r="AO27" i="7"/>
  <c r="AO31" i="7"/>
  <c r="AO34" i="7"/>
  <c r="AO38" i="7"/>
  <c r="AO40" i="7"/>
  <c r="AO48" i="7"/>
  <c r="AO51" i="7"/>
  <c r="AO5" i="7"/>
  <c r="AO12" i="7"/>
  <c r="AO14" i="7"/>
  <c r="AO17" i="7"/>
  <c r="AO37" i="7"/>
  <c r="AO41" i="7"/>
  <c r="AO43" i="7"/>
  <c r="AO47" i="7"/>
  <c r="AO50" i="7"/>
  <c r="AO54" i="7"/>
  <c r="AO6" i="7"/>
  <c r="AO8" i="7"/>
  <c r="AO16" i="7"/>
  <c r="AO19" i="7"/>
  <c r="AO28" i="7"/>
  <c r="AO44" i="7"/>
  <c r="AO11" i="7"/>
  <c r="AO22" i="7"/>
  <c r="AO32" i="7"/>
  <c r="AO35" i="7"/>
  <c r="AO46" i="7"/>
  <c r="AO55" i="7"/>
  <c r="AO15" i="7"/>
  <c r="AO49" i="7"/>
  <c r="AO53" i="7"/>
  <c r="AO9" i="7"/>
  <c r="AO18" i="7"/>
  <c r="AO24" i="7"/>
  <c r="AO30" i="7"/>
  <c r="AO33" i="7"/>
  <c r="AO56" i="7"/>
  <c r="AT6" i="7"/>
  <c r="AT10" i="7"/>
  <c r="AT14" i="7"/>
  <c r="AT18" i="7"/>
  <c r="AT22" i="7"/>
  <c r="AT26" i="7"/>
  <c r="AT30" i="7"/>
  <c r="AT34" i="7"/>
  <c r="AT38" i="7"/>
  <c r="AT42" i="7"/>
  <c r="AT46" i="7"/>
  <c r="AT50" i="7"/>
  <c r="AT54" i="7"/>
  <c r="AT9" i="7"/>
  <c r="AT15" i="7"/>
  <c r="AT20" i="7"/>
  <c r="AT25" i="7"/>
  <c r="AT31" i="7"/>
  <c r="AT36" i="7"/>
  <c r="AT41" i="7"/>
  <c r="AT47" i="7"/>
  <c r="AT52" i="7"/>
  <c r="AT11" i="7"/>
  <c r="AT16" i="7"/>
  <c r="AT21" i="7"/>
  <c r="AT27" i="7"/>
  <c r="AT32" i="7"/>
  <c r="AT37" i="7"/>
  <c r="AT43" i="7"/>
  <c r="AT48" i="7"/>
  <c r="AT53" i="7"/>
  <c r="AT7" i="7"/>
  <c r="AT12" i="7"/>
  <c r="AT17" i="7"/>
  <c r="AT23" i="7"/>
  <c r="AT28" i="7"/>
  <c r="AT33" i="7"/>
  <c r="AT39" i="7"/>
  <c r="AT44" i="7"/>
  <c r="AT49" i="7"/>
  <c r="AT55" i="7"/>
  <c r="AT19" i="7"/>
  <c r="AT40" i="7"/>
  <c r="AT24" i="7"/>
  <c r="AT45" i="7"/>
  <c r="AT8" i="7"/>
  <c r="AT29" i="7"/>
  <c r="AT51" i="7"/>
  <c r="AT13" i="7"/>
  <c r="AT35" i="7"/>
  <c r="AT56" i="7"/>
  <c r="AT5" i="7"/>
  <c r="AF6" i="7"/>
  <c r="AF13" i="7"/>
  <c r="I13" i="7"/>
  <c r="AF16" i="7"/>
  <c r="AF19" i="7"/>
  <c r="AF22" i="7"/>
  <c r="AF29" i="7"/>
  <c r="AF32" i="7"/>
  <c r="AF35" i="7"/>
  <c r="AF38" i="7"/>
  <c r="AF45" i="7"/>
  <c r="AF48" i="7"/>
  <c r="AF51" i="7"/>
  <c r="I51" i="7"/>
  <c r="AF54" i="7"/>
  <c r="AF14" i="7"/>
  <c r="I14" i="7"/>
  <c r="AF15" i="7"/>
  <c r="AF18" i="7"/>
  <c r="AF26" i="7"/>
  <c r="AF39" i="7"/>
  <c r="AF43" i="7"/>
  <c r="AF44" i="7"/>
  <c r="AF49" i="7"/>
  <c r="AF52" i="7"/>
  <c r="AF8" i="7"/>
  <c r="AF9" i="7"/>
  <c r="AF21" i="7"/>
  <c r="AF30" i="7"/>
  <c r="AF31" i="7"/>
  <c r="AF34" i="7"/>
  <c r="AF42" i="7"/>
  <c r="AF56" i="7"/>
  <c r="AF5" i="7"/>
  <c r="AF7" i="7"/>
  <c r="AF11" i="7"/>
  <c r="AF12" i="7"/>
  <c r="AF17" i="7"/>
  <c r="AF20" i="7"/>
  <c r="AF24" i="7"/>
  <c r="AF25" i="7"/>
  <c r="AF27" i="7"/>
  <c r="AF37" i="7"/>
  <c r="AF41" i="7"/>
  <c r="AF53" i="7"/>
  <c r="AF40" i="7"/>
  <c r="AF46" i="7"/>
  <c r="AF47" i="7"/>
  <c r="AF55" i="7"/>
  <c r="AF10" i="7"/>
  <c r="AF23" i="7"/>
  <c r="AF28" i="7"/>
  <c r="AF33" i="7"/>
  <c r="AF36" i="7"/>
  <c r="AF50" i="7"/>
  <c r="AR6" i="7"/>
  <c r="U6" i="7"/>
  <c r="AR9" i="7"/>
  <c r="U9" i="7"/>
  <c r="AR16" i="7"/>
  <c r="U16" i="7"/>
  <c r="AR19" i="7"/>
  <c r="U19" i="7"/>
  <c r="AR22" i="7"/>
  <c r="U22" i="7"/>
  <c r="AR25" i="7"/>
  <c r="U25" i="7"/>
  <c r="AR32" i="7"/>
  <c r="U32" i="7"/>
  <c r="AR35" i="7"/>
  <c r="U35" i="7"/>
  <c r="AR38" i="7"/>
  <c r="U38" i="7"/>
  <c r="AR41" i="7"/>
  <c r="U41" i="7"/>
  <c r="AR48" i="7"/>
  <c r="U48" i="7"/>
  <c r="AR51" i="7"/>
  <c r="U51" i="7"/>
  <c r="AR54" i="7"/>
  <c r="U54" i="7"/>
  <c r="AR8" i="7"/>
  <c r="U8" i="7"/>
  <c r="AR10" i="7"/>
  <c r="U10" i="7"/>
  <c r="AR12" i="7"/>
  <c r="U12" i="7"/>
  <c r="AR23" i="7"/>
  <c r="U23" i="7"/>
  <c r="AR30" i="7"/>
  <c r="U30" i="7"/>
  <c r="AR33" i="7"/>
  <c r="U33" i="7"/>
  <c r="AR36" i="7"/>
  <c r="U36" i="7"/>
  <c r="AR37" i="7"/>
  <c r="U37" i="7"/>
  <c r="AR45" i="7"/>
  <c r="U45" i="7"/>
  <c r="AR47" i="7"/>
  <c r="U47" i="7"/>
  <c r="AR50" i="7"/>
  <c r="U50" i="7"/>
  <c r="AR11" i="7"/>
  <c r="U11" i="7"/>
  <c r="AR24" i="7"/>
  <c r="U24" i="7"/>
  <c r="AR26" i="7"/>
  <c r="U26" i="7"/>
  <c r="AR28" i="7"/>
  <c r="U28" i="7"/>
  <c r="AR39" i="7"/>
  <c r="U39" i="7"/>
  <c r="AR46" i="7"/>
  <c r="U46" i="7"/>
  <c r="AR49" i="7"/>
  <c r="U49" i="7"/>
  <c r="AR52" i="7"/>
  <c r="U52" i="7"/>
  <c r="AR53" i="7"/>
  <c r="U53" i="7"/>
  <c r="AR56" i="7"/>
  <c r="U56" i="7"/>
  <c r="AR5" i="7"/>
  <c r="AR13" i="7"/>
  <c r="U13" i="7"/>
  <c r="AR15" i="7"/>
  <c r="U15" i="7"/>
  <c r="AR18" i="7"/>
  <c r="U18" i="7"/>
  <c r="AR27" i="7"/>
  <c r="U27" i="7"/>
  <c r="AR29" i="7"/>
  <c r="U29" i="7"/>
  <c r="AR7" i="7"/>
  <c r="U7" i="7"/>
  <c r="AR14" i="7"/>
  <c r="U14" i="7"/>
  <c r="AR43" i="7"/>
  <c r="U43" i="7"/>
  <c r="AR17" i="7"/>
  <c r="U17" i="7"/>
  <c r="AR21" i="7"/>
  <c r="U21" i="7"/>
  <c r="AR31" i="7"/>
  <c r="U31" i="7"/>
  <c r="AR34" i="7"/>
  <c r="U34" i="7"/>
  <c r="AR40" i="7"/>
  <c r="U40" i="7"/>
  <c r="AR44" i="7"/>
  <c r="U44" i="7"/>
  <c r="AR20" i="7"/>
  <c r="U20" i="7"/>
  <c r="AR42" i="7"/>
  <c r="U42" i="7"/>
  <c r="AR55" i="7"/>
  <c r="U55" i="7"/>
  <c r="AI9" i="7"/>
  <c r="L9" i="7"/>
  <c r="AI12" i="7"/>
  <c r="L12" i="7"/>
  <c r="AI15" i="7"/>
  <c r="L15" i="7"/>
  <c r="AI18" i="7"/>
  <c r="L18" i="7"/>
  <c r="AI25" i="7"/>
  <c r="L25" i="7"/>
  <c r="AI28" i="7"/>
  <c r="L28" i="7"/>
  <c r="AI31" i="7"/>
  <c r="L31" i="7"/>
  <c r="AI34" i="7"/>
  <c r="L34" i="7"/>
  <c r="AI41" i="7"/>
  <c r="L41" i="7"/>
  <c r="AI44" i="7"/>
  <c r="L44" i="7"/>
  <c r="AI47" i="7"/>
  <c r="L47" i="7"/>
  <c r="AI50" i="7"/>
  <c r="L50" i="7"/>
  <c r="AI7" i="7"/>
  <c r="L7" i="7"/>
  <c r="AI8" i="7"/>
  <c r="L8" i="7"/>
  <c r="AI13" i="7"/>
  <c r="L13" i="7"/>
  <c r="AI17" i="7"/>
  <c r="L17" i="7"/>
  <c r="AI20" i="7"/>
  <c r="L20" i="7"/>
  <c r="AI21" i="7"/>
  <c r="L21" i="7"/>
  <c r="AI30" i="7"/>
  <c r="L30" i="7"/>
  <c r="AI38" i="7"/>
  <c r="L38" i="7"/>
  <c r="AI48" i="7"/>
  <c r="L48" i="7"/>
  <c r="AI51" i="7"/>
  <c r="L51" i="7"/>
  <c r="AI56" i="7"/>
  <c r="L56" i="7"/>
  <c r="AI10" i="7"/>
  <c r="L10" i="7"/>
  <c r="AI11" i="7"/>
  <c r="L11" i="7"/>
  <c r="AI23" i="7"/>
  <c r="L23" i="7"/>
  <c r="AI24" i="7"/>
  <c r="L24" i="7"/>
  <c r="AI29" i="7"/>
  <c r="L29" i="7"/>
  <c r="AI33" i="7"/>
  <c r="L33" i="7"/>
  <c r="AI36" i="7"/>
  <c r="L36" i="7"/>
  <c r="AI37" i="7"/>
  <c r="L37" i="7"/>
  <c r="AI46" i="7"/>
  <c r="L46" i="7"/>
  <c r="AI54" i="7"/>
  <c r="L54" i="7"/>
  <c r="AI55" i="7"/>
  <c r="L55" i="7"/>
  <c r="AI6" i="7"/>
  <c r="L6" i="7"/>
  <c r="AI16" i="7"/>
  <c r="L16" i="7"/>
  <c r="AI19" i="7"/>
  <c r="L19" i="7"/>
  <c r="AI14" i="7"/>
  <c r="L14" i="7"/>
  <c r="AI39" i="7"/>
  <c r="L39" i="7"/>
  <c r="AI40" i="7"/>
  <c r="L40" i="7"/>
  <c r="AI43" i="7"/>
  <c r="L43" i="7"/>
  <c r="AI5" i="7"/>
  <c r="L5" i="7"/>
  <c r="AI22" i="7"/>
  <c r="L22" i="7"/>
  <c r="AI26" i="7"/>
  <c r="L26" i="7"/>
  <c r="AI27" i="7"/>
  <c r="L27" i="7"/>
  <c r="AI32" i="7"/>
  <c r="L32" i="7"/>
  <c r="AI35" i="7"/>
  <c r="L35" i="7"/>
  <c r="AI42" i="7"/>
  <c r="L42" i="7"/>
  <c r="AI49" i="7"/>
  <c r="L49" i="7"/>
  <c r="AI45" i="7"/>
  <c r="L45" i="7"/>
  <c r="AI52" i="7"/>
  <c r="L52" i="7"/>
  <c r="AI53" i="7"/>
  <c r="L53" i="7"/>
  <c r="AC7" i="7"/>
  <c r="AC10" i="7"/>
  <c r="AC17" i="7"/>
  <c r="AC20" i="7"/>
  <c r="AC23" i="7"/>
  <c r="AC26" i="7"/>
  <c r="AC33" i="7"/>
  <c r="AC36" i="7"/>
  <c r="AC39" i="7"/>
  <c r="AC42" i="7"/>
  <c r="AC49" i="7"/>
  <c r="AC52" i="7"/>
  <c r="AC12" i="7"/>
  <c r="AC25" i="7"/>
  <c r="AC27" i="7"/>
  <c r="AC29" i="7"/>
  <c r="AC40" i="7"/>
  <c r="AC47" i="7"/>
  <c r="AC50" i="7"/>
  <c r="AC53" i="7"/>
  <c r="AC54" i="7"/>
  <c r="AC5" i="7"/>
  <c r="AC6" i="7"/>
  <c r="AC14" i="7"/>
  <c r="AC16" i="7"/>
  <c r="AC19" i="7"/>
  <c r="AC28" i="7"/>
  <c r="AC41" i="7"/>
  <c r="AC43" i="7"/>
  <c r="AC45" i="7"/>
  <c r="AC8" i="7"/>
  <c r="AC15" i="7"/>
  <c r="AC18" i="7"/>
  <c r="AC21" i="7"/>
  <c r="AC38" i="7"/>
  <c r="AC46" i="7"/>
  <c r="AC55" i="7"/>
  <c r="AC30" i="7"/>
  <c r="AC56" i="7"/>
  <c r="AC13" i="7"/>
  <c r="AC24" i="7"/>
  <c r="AC31" i="7"/>
  <c r="AC34" i="7"/>
  <c r="AC37" i="7"/>
  <c r="AC44" i="7"/>
  <c r="AC48" i="7"/>
  <c r="AC9" i="7"/>
  <c r="AC11" i="7"/>
  <c r="AC22" i="7"/>
  <c r="AC32" i="7"/>
  <c r="AC35" i="7"/>
  <c r="AC51" i="7"/>
  <c r="AM12" i="7"/>
  <c r="P12" i="7"/>
  <c r="AM15" i="7"/>
  <c r="P15" i="7"/>
  <c r="AM18" i="7"/>
  <c r="P18" i="7"/>
  <c r="AM21" i="7"/>
  <c r="P21" i="7"/>
  <c r="AM28" i="7"/>
  <c r="P28" i="7"/>
  <c r="AM31" i="7"/>
  <c r="P31" i="7"/>
  <c r="AM34" i="7"/>
  <c r="P34" i="7"/>
  <c r="AM37" i="7"/>
  <c r="P37" i="7"/>
  <c r="AM44" i="7"/>
  <c r="P44" i="7"/>
  <c r="AM47" i="7"/>
  <c r="P47" i="7"/>
  <c r="AM50" i="7"/>
  <c r="P50" i="7"/>
  <c r="AM53" i="7"/>
  <c r="P53" i="7"/>
  <c r="AM8" i="7"/>
  <c r="P8" i="7"/>
  <c r="AM10" i="7"/>
  <c r="P10" i="7"/>
  <c r="AM23" i="7"/>
  <c r="P23" i="7"/>
  <c r="AM30" i="7"/>
  <c r="P30" i="7"/>
  <c r="AM33" i="7"/>
  <c r="P33" i="7"/>
  <c r="AM36" i="7"/>
  <c r="P36" i="7"/>
  <c r="AM41" i="7"/>
  <c r="P41" i="7"/>
  <c r="AM45" i="7"/>
  <c r="P45" i="7"/>
  <c r="AM54" i="7"/>
  <c r="P54" i="7"/>
  <c r="AM56" i="7"/>
  <c r="P56" i="7"/>
  <c r="AM6" i="7"/>
  <c r="P6" i="7"/>
  <c r="AM11" i="7"/>
  <c r="P11" i="7"/>
  <c r="AM16" i="7"/>
  <c r="P16" i="7"/>
  <c r="AM19" i="7"/>
  <c r="P19" i="7"/>
  <c r="AM24" i="7"/>
  <c r="P24" i="7"/>
  <c r="AM26" i="7"/>
  <c r="P26" i="7"/>
  <c r="AM39" i="7"/>
  <c r="P39" i="7"/>
  <c r="AM46" i="7"/>
  <c r="P46" i="7"/>
  <c r="AM49" i="7"/>
  <c r="P49" i="7"/>
  <c r="AM52" i="7"/>
  <c r="P52" i="7"/>
  <c r="AM55" i="7"/>
  <c r="P55" i="7"/>
  <c r="AM9" i="7"/>
  <c r="P9" i="7"/>
  <c r="AM13" i="7"/>
  <c r="P13" i="7"/>
  <c r="AM17" i="7"/>
  <c r="P17" i="7"/>
  <c r="AM22" i="7"/>
  <c r="P22" i="7"/>
  <c r="AM25" i="7"/>
  <c r="P25" i="7"/>
  <c r="AM32" i="7"/>
  <c r="P32" i="7"/>
  <c r="AM35" i="7"/>
  <c r="P35" i="7"/>
  <c r="AM42" i="7"/>
  <c r="P42" i="7"/>
  <c r="AM48" i="7"/>
  <c r="P48" i="7"/>
  <c r="AM20" i="7"/>
  <c r="P20" i="7"/>
  <c r="AM27" i="7"/>
  <c r="P27" i="7"/>
  <c r="AM51" i="7"/>
  <c r="P51" i="7"/>
  <c r="AM29" i="7"/>
  <c r="P29" i="7"/>
  <c r="AM38" i="7"/>
  <c r="P38" i="7"/>
  <c r="AM5" i="7"/>
  <c r="P4" i="7"/>
  <c r="AM7" i="7"/>
  <c r="P7" i="7"/>
  <c r="AM14" i="7"/>
  <c r="P14" i="7"/>
  <c r="AM40" i="7"/>
  <c r="P40" i="7"/>
  <c r="AM43" i="7"/>
  <c r="P43" i="7"/>
  <c r="AS7" i="7"/>
  <c r="AS10" i="7"/>
  <c r="AS13" i="7"/>
  <c r="AS20" i="7"/>
  <c r="AS23" i="7"/>
  <c r="AS26" i="7"/>
  <c r="AS29" i="7"/>
  <c r="AS36" i="7"/>
  <c r="AS39" i="7"/>
  <c r="AS42" i="7"/>
  <c r="AS45" i="7"/>
  <c r="AS52" i="7"/>
  <c r="AS14" i="7"/>
  <c r="AS17" i="7"/>
  <c r="AS21" i="7"/>
  <c r="AS31" i="7"/>
  <c r="AS34" i="7"/>
  <c r="AS41" i="7"/>
  <c r="AS43" i="7"/>
  <c r="AS54" i="7"/>
  <c r="AS5" i="7"/>
  <c r="AS6" i="7"/>
  <c r="AS8" i="7"/>
  <c r="AS12" i="7"/>
  <c r="AS16" i="7"/>
  <c r="AS19" i="7"/>
  <c r="AS30" i="7"/>
  <c r="AS33" i="7"/>
  <c r="AS37" i="7"/>
  <c r="AS47" i="7"/>
  <c r="AS50" i="7"/>
  <c r="AS9" i="7"/>
  <c r="AS11" i="7"/>
  <c r="AS15" i="7"/>
  <c r="AS38" i="7"/>
  <c r="AS49" i="7"/>
  <c r="AS55" i="7"/>
  <c r="AS18" i="7"/>
  <c r="AS24" i="7"/>
  <c r="AS27" i="7"/>
  <c r="AS53" i="7"/>
  <c r="AS25" i="7"/>
  <c r="AS48" i="7"/>
  <c r="AS56" i="7"/>
  <c r="AS22" i="7"/>
  <c r="AS28" i="7"/>
  <c r="AS32" i="7"/>
  <c r="AS35" i="7"/>
  <c r="AS40" i="7"/>
  <c r="AS44" i="7"/>
  <c r="AS46" i="7"/>
  <c r="AS51" i="7"/>
  <c r="AJ6" i="7"/>
  <c r="AJ13" i="7"/>
  <c r="AJ16" i="7"/>
  <c r="AJ19" i="7"/>
  <c r="AJ22" i="7"/>
  <c r="AJ29" i="7"/>
  <c r="AJ32" i="7"/>
  <c r="AJ35" i="7"/>
  <c r="AJ38" i="7"/>
  <c r="AJ45" i="7"/>
  <c r="AJ48" i="7"/>
  <c r="AJ51" i="7"/>
  <c r="AJ54" i="7"/>
  <c r="AJ9" i="7"/>
  <c r="AJ14" i="7"/>
  <c r="AJ31" i="7"/>
  <c r="AJ34" i="7"/>
  <c r="AJ42" i="7"/>
  <c r="AJ43" i="7"/>
  <c r="AJ7" i="7"/>
  <c r="AJ8" i="7"/>
  <c r="AJ12" i="7"/>
  <c r="AJ17" i="7"/>
  <c r="AJ20" i="7"/>
  <c r="AJ21" i="7"/>
  <c r="AJ25" i="7"/>
  <c r="AJ30" i="7"/>
  <c r="AJ47" i="7"/>
  <c r="AJ50" i="7"/>
  <c r="AJ56" i="7"/>
  <c r="AJ5" i="7"/>
  <c r="AJ10" i="7"/>
  <c r="AJ11" i="7"/>
  <c r="AJ15" i="7"/>
  <c r="AJ52" i="7"/>
  <c r="AJ53" i="7"/>
  <c r="AJ18" i="7"/>
  <c r="AJ23" i="7"/>
  <c r="AJ28" i="7"/>
  <c r="AJ33" i="7"/>
  <c r="AJ36" i="7"/>
  <c r="AJ39" i="7"/>
  <c r="AJ40" i="7"/>
  <c r="AJ44" i="7"/>
  <c r="AJ46" i="7"/>
  <c r="AJ55" i="7"/>
  <c r="AJ24" i="7"/>
  <c r="AJ26" i="7"/>
  <c r="AJ27" i="7"/>
  <c r="AJ37" i="7"/>
  <c r="AJ41" i="7"/>
  <c r="AJ49" i="7"/>
  <c r="Q5" i="6"/>
  <c r="R5" i="6"/>
  <c r="R14" i="6"/>
  <c r="Q14" i="6"/>
  <c r="Q15" i="6"/>
  <c r="R15" i="6"/>
  <c r="R18" i="6"/>
  <c r="Q18" i="6"/>
  <c r="R24" i="6"/>
  <c r="Q24" i="6"/>
  <c r="Q31" i="6"/>
  <c r="R31" i="6"/>
  <c r="R27" i="6"/>
  <c r="Q27" i="6"/>
  <c r="Q28" i="6"/>
  <c r="R28" i="6"/>
  <c r="R37" i="6"/>
  <c r="Q37" i="6"/>
  <c r="Q48" i="6"/>
  <c r="R48" i="6"/>
  <c r="R40" i="6"/>
  <c r="Q40" i="6"/>
  <c r="R51" i="6"/>
  <c r="Q51" i="6"/>
  <c r="B51" i="6"/>
  <c r="Q52" i="6"/>
  <c r="R52" i="6"/>
  <c r="Q7" i="6"/>
  <c r="R7" i="6"/>
  <c r="R11" i="6"/>
  <c r="Q11" i="6"/>
  <c r="Q13" i="6"/>
  <c r="B13" i="6"/>
  <c r="R13" i="6"/>
  <c r="Q17" i="6"/>
  <c r="R17" i="6"/>
  <c r="Q22" i="6"/>
  <c r="R22" i="6"/>
  <c r="R30" i="6"/>
  <c r="Q30" i="6"/>
  <c r="R29" i="6"/>
  <c r="Q29" i="6"/>
  <c r="Q36" i="6"/>
  <c r="R36" i="6"/>
  <c r="Q43" i="6"/>
  <c r="R43" i="6"/>
  <c r="Q41" i="6"/>
  <c r="B31" i="6"/>
  <c r="R41" i="6"/>
  <c r="R49" i="6"/>
  <c r="Q49" i="6"/>
  <c r="R42" i="6"/>
  <c r="Q42" i="6"/>
  <c r="R55" i="6"/>
  <c r="Q55" i="6"/>
  <c r="Q8" i="6"/>
  <c r="R8" i="6"/>
  <c r="Q12" i="6"/>
  <c r="R12" i="6"/>
  <c r="Q16" i="6"/>
  <c r="R16" i="6"/>
  <c r="Q25" i="6"/>
  <c r="R25" i="6"/>
  <c r="R26" i="6"/>
  <c r="Q26" i="6"/>
  <c r="R32" i="6"/>
  <c r="Q32" i="6"/>
  <c r="Q23" i="6"/>
  <c r="R23" i="6"/>
  <c r="Q38" i="6"/>
  <c r="R38" i="6"/>
  <c r="R44" i="6"/>
  <c r="Q44" i="6"/>
  <c r="Q46" i="6"/>
  <c r="R46" i="6"/>
  <c r="Q45" i="6"/>
  <c r="R45" i="6"/>
  <c r="R53" i="6"/>
  <c r="Q53" i="6"/>
  <c r="R6" i="6"/>
  <c r="Q6" i="6"/>
  <c r="Q9" i="6"/>
  <c r="R9" i="6"/>
  <c r="Q10" i="6"/>
  <c r="R10" i="6"/>
  <c r="Q19" i="6"/>
  <c r="R19" i="6"/>
  <c r="Q21" i="6"/>
  <c r="R21" i="6"/>
  <c r="Q20" i="6"/>
  <c r="R20" i="6"/>
  <c r="R34" i="6"/>
  <c r="Q34" i="6"/>
  <c r="Q33" i="6"/>
  <c r="R33" i="6"/>
  <c r="Q35" i="6"/>
  <c r="R35" i="6"/>
  <c r="R39" i="6"/>
  <c r="Q39" i="6"/>
  <c r="R47" i="6"/>
  <c r="Q47" i="6"/>
  <c r="Q50" i="6"/>
  <c r="R50" i="6"/>
  <c r="Q54" i="6"/>
  <c r="R54" i="6"/>
  <c r="S22" i="4"/>
  <c r="S30" i="4"/>
  <c r="S12" i="4"/>
  <c r="O26" i="4"/>
  <c r="O31" i="4"/>
  <c r="S32" i="4"/>
  <c r="S40" i="4"/>
  <c r="O47" i="4"/>
  <c r="S31" i="4"/>
  <c r="T17" i="13"/>
  <c r="U17" i="13"/>
  <c r="T19" i="13"/>
  <c r="B19" i="13"/>
  <c r="U19" i="13"/>
  <c r="T26" i="13"/>
  <c r="U26" i="13"/>
  <c r="T40" i="13"/>
  <c r="B40" i="13"/>
  <c r="U40" i="13"/>
  <c r="T53" i="13"/>
  <c r="U53" i="13"/>
  <c r="U8" i="13"/>
  <c r="T8" i="13"/>
  <c r="U15" i="13"/>
  <c r="T15" i="13"/>
  <c r="U27" i="13"/>
  <c r="T27" i="13"/>
  <c r="T28" i="13"/>
  <c r="U28" i="13"/>
  <c r="T41" i="13"/>
  <c r="U41" i="13"/>
  <c r="T48" i="13"/>
  <c r="U48" i="13"/>
  <c r="T10" i="13"/>
  <c r="U10" i="13"/>
  <c r="T11" i="13"/>
  <c r="U11" i="13"/>
  <c r="T16" i="13"/>
  <c r="B16" i="13"/>
  <c r="U16" i="13"/>
  <c r="T22" i="13"/>
  <c r="U22" i="13"/>
  <c r="T21" i="13"/>
  <c r="B21" i="13"/>
  <c r="U21" i="13"/>
  <c r="T37" i="13"/>
  <c r="U37" i="13"/>
  <c r="T30" i="13"/>
  <c r="B30" i="13"/>
  <c r="U30" i="13"/>
  <c r="T31" i="13"/>
  <c r="U31" i="13"/>
  <c r="T39" i="13"/>
  <c r="B39" i="13"/>
  <c r="U39" i="13"/>
  <c r="T42" i="13"/>
  <c r="U42" i="13"/>
  <c r="T46" i="13"/>
  <c r="U46" i="13"/>
  <c r="T49" i="13"/>
  <c r="U49" i="13"/>
  <c r="T55" i="13"/>
  <c r="B55" i="13"/>
  <c r="U55" i="13"/>
  <c r="T7" i="13"/>
  <c r="U7" i="13"/>
  <c r="T13" i="13"/>
  <c r="U13" i="13"/>
  <c r="T25" i="13"/>
  <c r="U25" i="13"/>
  <c r="T29" i="13"/>
  <c r="B29" i="13"/>
  <c r="U29" i="13"/>
  <c r="T38" i="13"/>
  <c r="U38" i="13"/>
  <c r="T45" i="13"/>
  <c r="U45" i="13"/>
  <c r="T50" i="13"/>
  <c r="U50" i="13"/>
  <c r="T6" i="13"/>
  <c r="B6" i="13"/>
  <c r="U6" i="13"/>
  <c r="U12" i="13"/>
  <c r="T12" i="13"/>
  <c r="U18" i="13"/>
  <c r="T18" i="13"/>
  <c r="U33" i="13"/>
  <c r="T33" i="13"/>
  <c r="U34" i="13"/>
  <c r="T34" i="13"/>
  <c r="T43" i="13"/>
  <c r="U43" i="13"/>
  <c r="T52" i="13"/>
  <c r="B52" i="13"/>
  <c r="U52" i="13"/>
  <c r="W6" i="13"/>
  <c r="T5" i="13"/>
  <c r="B5" i="13"/>
  <c r="U5" i="13"/>
  <c r="T9" i="13"/>
  <c r="B9" i="13"/>
  <c r="U9" i="13"/>
  <c r="T14" i="13"/>
  <c r="U14" i="13"/>
  <c r="T20" i="13"/>
  <c r="U20" i="13"/>
  <c r="T23" i="13"/>
  <c r="U23" i="13"/>
  <c r="T24" i="13"/>
  <c r="B24" i="13"/>
  <c r="U24" i="13"/>
  <c r="T35" i="13"/>
  <c r="U35" i="13"/>
  <c r="T36" i="13"/>
  <c r="B36" i="13"/>
  <c r="U36" i="13"/>
  <c r="T32" i="13"/>
  <c r="B32" i="13"/>
  <c r="U32" i="13"/>
  <c r="U44" i="13"/>
  <c r="T44" i="13"/>
  <c r="U47" i="13"/>
  <c r="T47" i="13"/>
  <c r="B47" i="13"/>
  <c r="T51" i="13"/>
  <c r="U51" i="13"/>
  <c r="T54" i="13"/>
  <c r="U54" i="13"/>
  <c r="W6" i="10"/>
  <c r="AA6" i="10"/>
  <c r="J6" i="10"/>
  <c r="X6" i="10"/>
  <c r="AB6" i="10"/>
  <c r="U6" i="10"/>
  <c r="AC6" i="10"/>
  <c r="V6" i="10"/>
  <c r="E6" i="10"/>
  <c r="AD6" i="10"/>
  <c r="Y6" i="10"/>
  <c r="Z6" i="10"/>
  <c r="W19" i="10"/>
  <c r="AA19" i="10"/>
  <c r="X19" i="10"/>
  <c r="AB19" i="10"/>
  <c r="U19" i="10"/>
  <c r="D19" i="10"/>
  <c r="AC19" i="10"/>
  <c r="V19" i="10"/>
  <c r="AD19" i="10"/>
  <c r="Y19" i="10"/>
  <c r="H19" i="10"/>
  <c r="Z19" i="10"/>
  <c r="W25" i="10"/>
  <c r="AA25" i="10"/>
  <c r="J25" i="10"/>
  <c r="X25" i="10"/>
  <c r="G25" i="10"/>
  <c r="AB25" i="10"/>
  <c r="U25" i="10"/>
  <c r="AC25" i="10"/>
  <c r="V25" i="10"/>
  <c r="AD25" i="10"/>
  <c r="Y25" i="10"/>
  <c r="Z25" i="10"/>
  <c r="I25" i="10"/>
  <c r="X42" i="10"/>
  <c r="G42" i="10"/>
  <c r="AB42" i="10"/>
  <c r="V42" i="10"/>
  <c r="AA42" i="10"/>
  <c r="J42" i="10"/>
  <c r="W42" i="10"/>
  <c r="AC42" i="10"/>
  <c r="Y42" i="10"/>
  <c r="Z42" i="10"/>
  <c r="I42" i="10"/>
  <c r="AD42" i="10"/>
  <c r="U42" i="10"/>
  <c r="X41" i="10"/>
  <c r="AB41" i="10"/>
  <c r="U41" i="10"/>
  <c r="Y41" i="10"/>
  <c r="AC41" i="10"/>
  <c r="Z41" i="10"/>
  <c r="I41" i="10"/>
  <c r="AA41" i="10"/>
  <c r="V41" i="10"/>
  <c r="AD41" i="10"/>
  <c r="W41" i="10"/>
  <c r="X55" i="10"/>
  <c r="U55" i="10"/>
  <c r="Y55" i="10"/>
  <c r="AC55" i="10"/>
  <c r="L55" i="10"/>
  <c r="Z55" i="10"/>
  <c r="I55" i="10"/>
  <c r="AA55" i="10"/>
  <c r="V55" i="10"/>
  <c r="AB55" i="10"/>
  <c r="W55" i="10"/>
  <c r="AD55" i="10"/>
  <c r="U14" i="10"/>
  <c r="Y14" i="10"/>
  <c r="AC14" i="10"/>
  <c r="L14" i="10"/>
  <c r="V14" i="10"/>
  <c r="Z14" i="10"/>
  <c r="AD14" i="10"/>
  <c r="AA14" i="10"/>
  <c r="J14" i="10"/>
  <c r="AB14" i="10"/>
  <c r="W14" i="10"/>
  <c r="X14" i="10"/>
  <c r="U13" i="10"/>
  <c r="Y13" i="10"/>
  <c r="AC13" i="10"/>
  <c r="V13" i="10"/>
  <c r="Z13" i="10"/>
  <c r="AD13" i="10"/>
  <c r="AA13" i="10"/>
  <c r="AB13" i="10"/>
  <c r="W13" i="10"/>
  <c r="X13" i="10"/>
  <c r="U31" i="10"/>
  <c r="Y31" i="10"/>
  <c r="AC31" i="10"/>
  <c r="V31" i="10"/>
  <c r="Z31" i="10"/>
  <c r="AD31" i="10"/>
  <c r="AA31" i="10"/>
  <c r="J31" i="10"/>
  <c r="AB31" i="10"/>
  <c r="W31" i="10"/>
  <c r="X31" i="10"/>
  <c r="G31" i="10"/>
  <c r="U43" i="10"/>
  <c r="D43" i="10"/>
  <c r="Y43" i="10"/>
  <c r="AC43" i="10"/>
  <c r="V43" i="10"/>
  <c r="Z43" i="10"/>
  <c r="AD43" i="10"/>
  <c r="AA43" i="10"/>
  <c r="AB43" i="10"/>
  <c r="W43" i="10"/>
  <c r="X43" i="10"/>
  <c r="V40" i="10"/>
  <c r="Z40" i="10"/>
  <c r="AD40" i="10"/>
  <c r="W40" i="10"/>
  <c r="AA40" i="10"/>
  <c r="X40" i="10"/>
  <c r="Y40" i="10"/>
  <c r="AB40" i="10"/>
  <c r="U40" i="10"/>
  <c r="AC40" i="10"/>
  <c r="V53" i="10"/>
  <c r="E53" i="10"/>
  <c r="Z53" i="10"/>
  <c r="I53" i="10"/>
  <c r="AD53" i="10"/>
  <c r="M53" i="10"/>
  <c r="W53" i="10"/>
  <c r="F53" i="10"/>
  <c r="AA53" i="10"/>
  <c r="J53" i="10"/>
  <c r="X53" i="10"/>
  <c r="G53" i="10"/>
  <c r="Y53" i="10"/>
  <c r="H53" i="10"/>
  <c r="AB53" i="10"/>
  <c r="K53" i="10"/>
  <c r="U53" i="10"/>
  <c r="D53" i="10"/>
  <c r="AC53" i="10"/>
  <c r="L53" i="10"/>
  <c r="X5" i="10"/>
  <c r="AB5" i="10"/>
  <c r="R5" i="10"/>
  <c r="V5" i="10"/>
  <c r="AA5" i="10"/>
  <c r="W5" i="10"/>
  <c r="AC5" i="10"/>
  <c r="Y5" i="10"/>
  <c r="AD5" i="10"/>
  <c r="S5" i="10"/>
  <c r="Z5" i="10"/>
  <c r="W12" i="10"/>
  <c r="F12" i="10"/>
  <c r="AA12" i="10"/>
  <c r="X12" i="10"/>
  <c r="AB12" i="10"/>
  <c r="Y12" i="10"/>
  <c r="Z12" i="10"/>
  <c r="AC12" i="10"/>
  <c r="AD12" i="10"/>
  <c r="U12" i="10"/>
  <c r="V12" i="10"/>
  <c r="W15" i="10"/>
  <c r="AA15" i="10"/>
  <c r="X15" i="10"/>
  <c r="AB15" i="10"/>
  <c r="K15" i="10"/>
  <c r="Y15" i="10"/>
  <c r="Z15" i="10"/>
  <c r="U15" i="10"/>
  <c r="V15" i="10"/>
  <c r="AC15" i="10"/>
  <c r="AD15" i="10"/>
  <c r="W17" i="10"/>
  <c r="F17" i="10"/>
  <c r="AA17" i="10"/>
  <c r="X17" i="10"/>
  <c r="AB17" i="10"/>
  <c r="Y17" i="10"/>
  <c r="Z17" i="10"/>
  <c r="AC17" i="10"/>
  <c r="AD17" i="10"/>
  <c r="U17" i="10"/>
  <c r="V17" i="10"/>
  <c r="W30" i="10"/>
  <c r="AA30" i="10"/>
  <c r="X30" i="10"/>
  <c r="AB30" i="10"/>
  <c r="Y30" i="10"/>
  <c r="Z30" i="10"/>
  <c r="U30" i="10"/>
  <c r="D55" i="10"/>
  <c r="V30" i="10"/>
  <c r="E55" i="10"/>
  <c r="AC30" i="10"/>
  <c r="L30" i="10"/>
  <c r="AD30" i="10"/>
  <c r="W24" i="10"/>
  <c r="F24" i="10"/>
  <c r="AA24" i="10"/>
  <c r="J24" i="10"/>
  <c r="X24" i="10"/>
  <c r="G24" i="10"/>
  <c r="AB24" i="10"/>
  <c r="K24" i="10"/>
  <c r="Y24" i="10"/>
  <c r="H24" i="10"/>
  <c r="Z24" i="10"/>
  <c r="I24" i="10"/>
  <c r="AC24" i="10"/>
  <c r="L24" i="10"/>
  <c r="AD24" i="10"/>
  <c r="M24" i="10"/>
  <c r="U24" i="10"/>
  <c r="D24" i="10"/>
  <c r="V24" i="10"/>
  <c r="E24" i="10"/>
  <c r="W28" i="10"/>
  <c r="AA28" i="10"/>
  <c r="X28" i="10"/>
  <c r="AB28" i="10"/>
  <c r="Y28" i="10"/>
  <c r="Z28" i="10"/>
  <c r="I28" i="10"/>
  <c r="U28" i="10"/>
  <c r="V28" i="10"/>
  <c r="AC28" i="10"/>
  <c r="AD28" i="10"/>
  <c r="W27" i="10"/>
  <c r="AA27" i="10"/>
  <c r="X27" i="10"/>
  <c r="G27" i="10"/>
  <c r="G15" i="10"/>
  <c r="AB27" i="10"/>
  <c r="Y27" i="10"/>
  <c r="Z27" i="10"/>
  <c r="AC27" i="10"/>
  <c r="AD27" i="10"/>
  <c r="U27" i="10"/>
  <c r="V27" i="10"/>
  <c r="X49" i="10"/>
  <c r="AB49" i="10"/>
  <c r="U49" i="10"/>
  <c r="Z49" i="10"/>
  <c r="I49" i="10"/>
  <c r="I14" i="10"/>
  <c r="V49" i="10"/>
  <c r="AA49" i="10"/>
  <c r="W49" i="10"/>
  <c r="Y49" i="10"/>
  <c r="AC49" i="10"/>
  <c r="AD49" i="10"/>
  <c r="X50" i="10"/>
  <c r="AB50" i="10"/>
  <c r="U50" i="10"/>
  <c r="Y50" i="10"/>
  <c r="AC50" i="10"/>
  <c r="V50" i="10"/>
  <c r="AD50" i="10"/>
  <c r="W50" i="10"/>
  <c r="Z50" i="10"/>
  <c r="AA50" i="10"/>
  <c r="X39" i="10"/>
  <c r="G39" i="10"/>
  <c r="AB39" i="10"/>
  <c r="U39" i="10"/>
  <c r="Y39" i="10"/>
  <c r="AC39" i="10"/>
  <c r="L39" i="10"/>
  <c r="V39" i="10"/>
  <c r="AD39" i="10"/>
  <c r="W39" i="10"/>
  <c r="Z39" i="10"/>
  <c r="AA39" i="10"/>
  <c r="X36" i="10"/>
  <c r="AB36" i="10"/>
  <c r="U36" i="10"/>
  <c r="Y36" i="10"/>
  <c r="AC36" i="10"/>
  <c r="V36" i="10"/>
  <c r="AD36" i="10"/>
  <c r="W36" i="10"/>
  <c r="Z36" i="10"/>
  <c r="AA36" i="10"/>
  <c r="J13" i="10"/>
  <c r="X54" i="10"/>
  <c r="AB54" i="10"/>
  <c r="U54" i="10"/>
  <c r="Y54" i="10"/>
  <c r="H54" i="10"/>
  <c r="AC54" i="10"/>
  <c r="V54" i="10"/>
  <c r="AD54" i="10"/>
  <c r="M54" i="10"/>
  <c r="W54" i="10"/>
  <c r="Z54" i="10"/>
  <c r="I54" i="10"/>
  <c r="AA54" i="10"/>
  <c r="W8" i="10"/>
  <c r="AA8" i="10"/>
  <c r="X8" i="10"/>
  <c r="AB8" i="10"/>
  <c r="U8" i="10"/>
  <c r="AC8" i="10"/>
  <c r="V8" i="10"/>
  <c r="AD8" i="10"/>
  <c r="Y8" i="10"/>
  <c r="H8" i="10"/>
  <c r="Z8" i="10"/>
  <c r="W11" i="10"/>
  <c r="AA11" i="10"/>
  <c r="X11" i="10"/>
  <c r="AB11" i="10"/>
  <c r="U11" i="10"/>
  <c r="D11" i="10"/>
  <c r="AC11" i="10"/>
  <c r="V11" i="10"/>
  <c r="AD11" i="10"/>
  <c r="Y11" i="10"/>
  <c r="Z11" i="10"/>
  <c r="W23" i="10"/>
  <c r="AA23" i="10"/>
  <c r="X23" i="10"/>
  <c r="G23" i="10"/>
  <c r="AB23" i="10"/>
  <c r="U23" i="10"/>
  <c r="AC23" i="10"/>
  <c r="L23" i="10"/>
  <c r="V23" i="10"/>
  <c r="E23" i="10"/>
  <c r="AD23" i="10"/>
  <c r="Y23" i="10"/>
  <c r="Z23" i="10"/>
  <c r="W26" i="10"/>
  <c r="F26" i="10"/>
  <c r="AA26" i="10"/>
  <c r="X26" i="10"/>
  <c r="AB26" i="10"/>
  <c r="U26" i="10"/>
  <c r="AC26" i="10"/>
  <c r="V26" i="10"/>
  <c r="AD26" i="10"/>
  <c r="Y26" i="10"/>
  <c r="Z26" i="10"/>
  <c r="X34" i="10"/>
  <c r="AB34" i="10"/>
  <c r="Y34" i="10"/>
  <c r="AD34" i="10"/>
  <c r="U34" i="10"/>
  <c r="Z34" i="10"/>
  <c r="I21" i="10"/>
  <c r="V34" i="10"/>
  <c r="W34" i="10"/>
  <c r="AA34" i="10"/>
  <c r="AC34" i="10"/>
  <c r="X48" i="10"/>
  <c r="AB48" i="10"/>
  <c r="U48" i="10"/>
  <c r="D27" i="10"/>
  <c r="Y48" i="10"/>
  <c r="H27" i="10"/>
  <c r="AC48" i="10"/>
  <c r="L27" i="10"/>
  <c r="Z48" i="10"/>
  <c r="AA48" i="10"/>
  <c r="V48" i="10"/>
  <c r="E27" i="10"/>
  <c r="AD48" i="10"/>
  <c r="W48" i="10"/>
  <c r="X51" i="10"/>
  <c r="AB51" i="10"/>
  <c r="U51" i="10"/>
  <c r="Y51" i="10"/>
  <c r="AC51" i="10"/>
  <c r="Z51" i="10"/>
  <c r="AA51" i="10"/>
  <c r="V51" i="10"/>
  <c r="AD51" i="10"/>
  <c r="M51" i="10"/>
  <c r="W51" i="10"/>
  <c r="F51" i="10"/>
  <c r="U10" i="10"/>
  <c r="Y10" i="10"/>
  <c r="AC10" i="10"/>
  <c r="V10" i="10"/>
  <c r="Z10" i="10"/>
  <c r="AD10" i="10"/>
  <c r="AA10" i="10"/>
  <c r="AB10" i="10"/>
  <c r="W10" i="10"/>
  <c r="X10" i="10"/>
  <c r="U21" i="10"/>
  <c r="D54" i="10"/>
  <c r="Y21" i="10"/>
  <c r="AC21" i="10"/>
  <c r="L21" i="10"/>
  <c r="L54" i="10"/>
  <c r="V21" i="10"/>
  <c r="E54" i="10"/>
  <c r="Z21" i="10"/>
  <c r="AD21" i="10"/>
  <c r="M21" i="10"/>
  <c r="AA21" i="10"/>
  <c r="AB21" i="10"/>
  <c r="K54" i="10"/>
  <c r="W21" i="10"/>
  <c r="X21" i="10"/>
  <c r="U32" i="10"/>
  <c r="D12" i="10"/>
  <c r="Y32" i="10"/>
  <c r="AC32" i="10"/>
  <c r="V32" i="10"/>
  <c r="E12" i="10"/>
  <c r="Z32" i="10"/>
  <c r="AD32" i="10"/>
  <c r="AA32" i="10"/>
  <c r="AB32" i="10"/>
  <c r="W32" i="10"/>
  <c r="X32" i="10"/>
  <c r="G32" i="10"/>
  <c r="V44" i="10"/>
  <c r="Z44" i="10"/>
  <c r="AD44" i="10"/>
  <c r="Y44" i="10"/>
  <c r="H44" i="10"/>
  <c r="U44" i="10"/>
  <c r="AA44" i="10"/>
  <c r="W44" i="10"/>
  <c r="X44" i="10"/>
  <c r="AB44" i="10"/>
  <c r="AC44" i="10"/>
  <c r="V37" i="10"/>
  <c r="E37" i="10"/>
  <c r="Z37" i="10"/>
  <c r="I37" i="10"/>
  <c r="AD37" i="10"/>
  <c r="W37" i="10"/>
  <c r="AA37" i="10"/>
  <c r="J37" i="10"/>
  <c r="X37" i="10"/>
  <c r="Y37" i="10"/>
  <c r="AB37" i="10"/>
  <c r="U37" i="10"/>
  <c r="D37" i="10"/>
  <c r="AC37" i="10"/>
  <c r="L37" i="10"/>
  <c r="V47" i="10"/>
  <c r="Z47" i="10"/>
  <c r="I18" i="10"/>
  <c r="AD47" i="10"/>
  <c r="W47" i="10"/>
  <c r="AA47" i="10"/>
  <c r="J47" i="10"/>
  <c r="X47" i="10"/>
  <c r="Y47" i="10"/>
  <c r="AB47" i="10"/>
  <c r="U47" i="10"/>
  <c r="AC47" i="10"/>
  <c r="U7" i="10"/>
  <c r="Y7" i="10"/>
  <c r="H42" i="10"/>
  <c r="AC7" i="10"/>
  <c r="V7" i="10"/>
  <c r="E42" i="10"/>
  <c r="Z7" i="10"/>
  <c r="AD7" i="10"/>
  <c r="W7" i="10"/>
  <c r="F7" i="10"/>
  <c r="X7" i="10"/>
  <c r="G7" i="10"/>
  <c r="AA7" i="10"/>
  <c r="AB7" i="10"/>
  <c r="U9" i="10"/>
  <c r="D9" i="10"/>
  <c r="Y9" i="10"/>
  <c r="AC9" i="10"/>
  <c r="V9" i="10"/>
  <c r="E9" i="10"/>
  <c r="Z9" i="10"/>
  <c r="AD9" i="10"/>
  <c r="W9" i="10"/>
  <c r="X9" i="10"/>
  <c r="AA9" i="10"/>
  <c r="J9" i="10"/>
  <c r="AB9" i="10"/>
  <c r="U16" i="10"/>
  <c r="Y16" i="10"/>
  <c r="AC16" i="10"/>
  <c r="V16" i="10"/>
  <c r="Z16" i="10"/>
  <c r="I16" i="10"/>
  <c r="I6" i="10"/>
  <c r="AD16" i="10"/>
  <c r="W16" i="10"/>
  <c r="X16" i="10"/>
  <c r="G16" i="10"/>
  <c r="G6" i="10"/>
  <c r="AA16" i="10"/>
  <c r="AB16" i="10"/>
  <c r="U18" i="10"/>
  <c r="Y18" i="10"/>
  <c r="H9" i="10"/>
  <c r="AC18" i="10"/>
  <c r="V18" i="10"/>
  <c r="Z18" i="10"/>
  <c r="AD18" i="10"/>
  <c r="M18" i="10"/>
  <c r="M9" i="10"/>
  <c r="W18" i="10"/>
  <c r="X18" i="10"/>
  <c r="AA18" i="10"/>
  <c r="J18" i="10"/>
  <c r="AB18" i="10"/>
  <c r="K18" i="10"/>
  <c r="K9" i="10"/>
  <c r="U22" i="10"/>
  <c r="Y22" i="10"/>
  <c r="AC22" i="10"/>
  <c r="V22" i="10"/>
  <c r="Z22" i="10"/>
  <c r="AD22" i="10"/>
  <c r="W22" i="10"/>
  <c r="X22" i="10"/>
  <c r="AA22" i="10"/>
  <c r="AB22" i="10"/>
  <c r="U20" i="10"/>
  <c r="Y20" i="10"/>
  <c r="H39" i="10"/>
  <c r="AC20" i="10"/>
  <c r="V20" i="10"/>
  <c r="Z20" i="10"/>
  <c r="AD20" i="10"/>
  <c r="M39" i="10"/>
  <c r="W20" i="10"/>
  <c r="X20" i="10"/>
  <c r="AA20" i="10"/>
  <c r="AB20" i="10"/>
  <c r="U38" i="10"/>
  <c r="Y38" i="10"/>
  <c r="AC38" i="10"/>
  <c r="V38" i="10"/>
  <c r="Z38" i="10"/>
  <c r="AD38" i="10"/>
  <c r="W38" i="10"/>
  <c r="F38" i="10"/>
  <c r="X38" i="10"/>
  <c r="AA38" i="10"/>
  <c r="AB38" i="10"/>
  <c r="U29" i="10"/>
  <c r="Y29" i="10"/>
  <c r="V29" i="10"/>
  <c r="Z29" i="10"/>
  <c r="I29" i="10"/>
  <c r="AD29" i="10"/>
  <c r="W29" i="10"/>
  <c r="AC29" i="10"/>
  <c r="L29" i="10"/>
  <c r="X29" i="10"/>
  <c r="AA29" i="10"/>
  <c r="AB29" i="10"/>
  <c r="K51" i="10"/>
  <c r="V35" i="10"/>
  <c r="Z35" i="10"/>
  <c r="AD35" i="10"/>
  <c r="M35" i="10"/>
  <c r="U35" i="10"/>
  <c r="D35" i="10"/>
  <c r="AA35" i="10"/>
  <c r="W35" i="10"/>
  <c r="F43" i="10"/>
  <c r="AB35" i="10"/>
  <c r="X35" i="10"/>
  <c r="G43" i="10"/>
  <c r="Y35" i="10"/>
  <c r="AC35" i="10"/>
  <c r="V46" i="10"/>
  <c r="Z46" i="10"/>
  <c r="I8" i="10"/>
  <c r="AD46" i="10"/>
  <c r="W46" i="10"/>
  <c r="AA46" i="10"/>
  <c r="AB46" i="10"/>
  <c r="U46" i="10"/>
  <c r="AC46" i="10"/>
  <c r="X46" i="10"/>
  <c r="Y46" i="10"/>
  <c r="H46" i="10"/>
  <c r="V33" i="10"/>
  <c r="Z33" i="10"/>
  <c r="I33" i="10"/>
  <c r="AD33" i="10"/>
  <c r="M25" i="10"/>
  <c r="W33" i="10"/>
  <c r="F25" i="10"/>
  <c r="AA33" i="10"/>
  <c r="AB33" i="10"/>
  <c r="U33" i="10"/>
  <c r="AC33" i="10"/>
  <c r="X33" i="10"/>
  <c r="Y33" i="10"/>
  <c r="V45" i="10"/>
  <c r="Z45" i="10"/>
  <c r="AD45" i="10"/>
  <c r="W45" i="10"/>
  <c r="AA45" i="10"/>
  <c r="AB45" i="10"/>
  <c r="K45" i="10"/>
  <c r="U45" i="10"/>
  <c r="AC45" i="10"/>
  <c r="X45" i="10"/>
  <c r="G45" i="10"/>
  <c r="Y45" i="10"/>
  <c r="V52" i="10"/>
  <c r="Z52" i="10"/>
  <c r="AD52" i="10"/>
  <c r="W52" i="10"/>
  <c r="F23" i="10"/>
  <c r="AA52" i="10"/>
  <c r="AB52" i="10"/>
  <c r="K23" i="10"/>
  <c r="U52" i="10"/>
  <c r="D23" i="10"/>
  <c r="AC52" i="10"/>
  <c r="X52" i="10"/>
  <c r="Y52" i="10"/>
  <c r="AC11" i="8"/>
  <c r="AB11" i="8"/>
  <c r="V8" i="6"/>
  <c r="Y8" i="6"/>
  <c r="I8" i="6"/>
  <c r="W8" i="6"/>
  <c r="X8" i="6"/>
  <c r="T8" i="6"/>
  <c r="U8" i="6"/>
  <c r="V12" i="6"/>
  <c r="Y12" i="6"/>
  <c r="W12" i="6"/>
  <c r="T12" i="6"/>
  <c r="U12" i="6"/>
  <c r="X12" i="6"/>
  <c r="V25" i="6"/>
  <c r="Y25" i="6"/>
  <c r="I25" i="6"/>
  <c r="W25" i="6"/>
  <c r="T25" i="6"/>
  <c r="U25" i="6"/>
  <c r="X25" i="6"/>
  <c r="V32" i="6"/>
  <c r="Y32" i="6"/>
  <c r="W32" i="6"/>
  <c r="T32" i="6"/>
  <c r="D32" i="6"/>
  <c r="U32" i="6"/>
  <c r="X32" i="6"/>
  <c r="V44" i="6"/>
  <c r="F44" i="6"/>
  <c r="Y44" i="6"/>
  <c r="W44" i="6"/>
  <c r="X44" i="6"/>
  <c r="T44" i="6"/>
  <c r="U44" i="6"/>
  <c r="V45" i="6"/>
  <c r="Y45" i="6"/>
  <c r="W45" i="6"/>
  <c r="T45" i="6"/>
  <c r="D45" i="6"/>
  <c r="X45" i="6"/>
  <c r="U45" i="6"/>
  <c r="V6" i="6"/>
  <c r="Y6" i="6"/>
  <c r="I6" i="6"/>
  <c r="W6" i="6"/>
  <c r="X6" i="6"/>
  <c r="U6" i="6"/>
  <c r="W19" i="6"/>
  <c r="T19" i="6"/>
  <c r="X19" i="6"/>
  <c r="Y19" i="6"/>
  <c r="I19" i="6"/>
  <c r="U19" i="6"/>
  <c r="E19" i="6"/>
  <c r="V19" i="6"/>
  <c r="W20" i="6"/>
  <c r="T20" i="6"/>
  <c r="D20" i="6"/>
  <c r="X20" i="6"/>
  <c r="H20" i="6"/>
  <c r="Y20" i="6"/>
  <c r="U20" i="6"/>
  <c r="V20" i="6"/>
  <c r="W33" i="6"/>
  <c r="G33" i="6"/>
  <c r="T33" i="6"/>
  <c r="X33" i="6"/>
  <c r="Y33" i="6"/>
  <c r="U33" i="6"/>
  <c r="E33" i="6"/>
  <c r="V33" i="6"/>
  <c r="W35" i="6"/>
  <c r="G35" i="6"/>
  <c r="T35" i="6"/>
  <c r="U35" i="6"/>
  <c r="V35" i="6"/>
  <c r="F32" i="6"/>
  <c r="X35" i="6"/>
  <c r="H32" i="6"/>
  <c r="Y35" i="6"/>
  <c r="T54" i="6"/>
  <c r="X54" i="6"/>
  <c r="V54" i="6"/>
  <c r="Y54" i="6"/>
  <c r="I54" i="6"/>
  <c r="U54" i="6"/>
  <c r="E54" i="6"/>
  <c r="W54" i="6"/>
  <c r="T5" i="6"/>
  <c r="U5" i="6"/>
  <c r="X5" i="6"/>
  <c r="V5" i="6"/>
  <c r="W5" i="6"/>
  <c r="Y5" i="6"/>
  <c r="T14" i="6"/>
  <c r="D14" i="6"/>
  <c r="U14" i="6"/>
  <c r="X14" i="6"/>
  <c r="Y14" i="6"/>
  <c r="V14" i="6"/>
  <c r="F14" i="6"/>
  <c r="W14" i="6"/>
  <c r="T15" i="6"/>
  <c r="U15" i="6"/>
  <c r="X15" i="6"/>
  <c r="V15" i="6"/>
  <c r="W15" i="6"/>
  <c r="Y15" i="6"/>
  <c r="T18" i="6"/>
  <c r="U18" i="6"/>
  <c r="X18" i="6"/>
  <c r="Y18" i="6"/>
  <c r="V18" i="6"/>
  <c r="W18" i="6"/>
  <c r="T24" i="6"/>
  <c r="U24" i="6"/>
  <c r="E24" i="6"/>
  <c r="X24" i="6"/>
  <c r="V24" i="6"/>
  <c r="W24" i="6"/>
  <c r="Y24" i="6"/>
  <c r="T31" i="6"/>
  <c r="D31" i="6"/>
  <c r="U31" i="6"/>
  <c r="X31" i="6"/>
  <c r="Y31" i="6"/>
  <c r="V31" i="6"/>
  <c r="W31" i="6"/>
  <c r="T27" i="6"/>
  <c r="U27" i="6"/>
  <c r="X27" i="6"/>
  <c r="V27" i="6"/>
  <c r="W27" i="6"/>
  <c r="Y27" i="6"/>
  <c r="T28" i="6"/>
  <c r="D28" i="6"/>
  <c r="U28" i="6"/>
  <c r="X28" i="6"/>
  <c r="H28" i="6"/>
  <c r="Y28" i="6"/>
  <c r="I28" i="6"/>
  <c r="V28" i="6"/>
  <c r="W28" i="6"/>
  <c r="T37" i="6"/>
  <c r="D37" i="6"/>
  <c r="U37" i="6"/>
  <c r="X37" i="6"/>
  <c r="V37" i="6"/>
  <c r="W37" i="6"/>
  <c r="Y37" i="6"/>
  <c r="I37" i="6"/>
  <c r="T48" i="6"/>
  <c r="U48" i="6"/>
  <c r="X48" i="6"/>
  <c r="H48" i="6"/>
  <c r="Y48" i="6"/>
  <c r="V48" i="6"/>
  <c r="W48" i="6"/>
  <c r="T40" i="6"/>
  <c r="U40" i="6"/>
  <c r="X40" i="6"/>
  <c r="V40" i="6"/>
  <c r="W40" i="6"/>
  <c r="G40" i="6"/>
  <c r="Y40" i="6"/>
  <c r="T51" i="6"/>
  <c r="U51" i="6"/>
  <c r="E51" i="6"/>
  <c r="X51" i="6"/>
  <c r="V51" i="6"/>
  <c r="Y51" i="6"/>
  <c r="W51" i="6"/>
  <c r="U52" i="6"/>
  <c r="W52" i="6"/>
  <c r="T52" i="6"/>
  <c r="X52" i="6"/>
  <c r="V52" i="6"/>
  <c r="Y52" i="6"/>
  <c r="V16" i="6"/>
  <c r="Y16" i="6"/>
  <c r="W16" i="6"/>
  <c r="X16" i="6"/>
  <c r="T16" i="6"/>
  <c r="U16" i="6"/>
  <c r="V26" i="6"/>
  <c r="Y26" i="6"/>
  <c r="W26" i="6"/>
  <c r="X26" i="6"/>
  <c r="T26" i="6"/>
  <c r="U26" i="6"/>
  <c r="V23" i="6"/>
  <c r="Y23" i="6"/>
  <c r="W23" i="6"/>
  <c r="X23" i="6"/>
  <c r="T23" i="6"/>
  <c r="U23" i="6"/>
  <c r="V38" i="6"/>
  <c r="Y38" i="6"/>
  <c r="W38" i="6"/>
  <c r="G38" i="6"/>
  <c r="T38" i="6"/>
  <c r="U38" i="6"/>
  <c r="X38" i="6"/>
  <c r="V46" i="6"/>
  <c r="F46" i="6"/>
  <c r="Y46" i="6"/>
  <c r="W46" i="6"/>
  <c r="T46" i="6"/>
  <c r="U46" i="6"/>
  <c r="X46" i="6"/>
  <c r="W53" i="6"/>
  <c r="U53" i="6"/>
  <c r="Y53" i="6"/>
  <c r="V53" i="6"/>
  <c r="X53" i="6"/>
  <c r="H53" i="6"/>
  <c r="T53" i="6"/>
  <c r="W9" i="6"/>
  <c r="T9" i="6"/>
  <c r="X9" i="6"/>
  <c r="Y9" i="6"/>
  <c r="U9" i="6"/>
  <c r="V9" i="6"/>
  <c r="W10" i="6"/>
  <c r="G10" i="6"/>
  <c r="T10" i="6"/>
  <c r="U10" i="6"/>
  <c r="V10" i="6"/>
  <c r="F10" i="6"/>
  <c r="X10" i="6"/>
  <c r="Y10" i="6"/>
  <c r="I10" i="6"/>
  <c r="W21" i="6"/>
  <c r="T21" i="6"/>
  <c r="D21" i="6"/>
  <c r="U21" i="6"/>
  <c r="V21" i="6"/>
  <c r="X21" i="6"/>
  <c r="Y21" i="6"/>
  <c r="W34" i="6"/>
  <c r="T34" i="6"/>
  <c r="U34" i="6"/>
  <c r="V34" i="6"/>
  <c r="X34" i="6"/>
  <c r="Y34" i="6"/>
  <c r="W39" i="6"/>
  <c r="T39" i="6"/>
  <c r="D39" i="6"/>
  <c r="X39" i="6"/>
  <c r="H39" i="6"/>
  <c r="Y39" i="6"/>
  <c r="I39" i="6"/>
  <c r="U39" i="6"/>
  <c r="E39" i="6"/>
  <c r="V39" i="6"/>
  <c r="F39" i="6"/>
  <c r="W47" i="6"/>
  <c r="T47" i="6"/>
  <c r="U47" i="6"/>
  <c r="V47" i="6"/>
  <c r="X47" i="6"/>
  <c r="H47" i="6"/>
  <c r="Y47" i="6"/>
  <c r="W50" i="6"/>
  <c r="T50" i="6"/>
  <c r="X50" i="6"/>
  <c r="U50" i="6"/>
  <c r="V50" i="6"/>
  <c r="Y50" i="6"/>
  <c r="I46" i="6"/>
  <c r="U7" i="6"/>
  <c r="X7" i="6"/>
  <c r="V7" i="6"/>
  <c r="F7" i="6"/>
  <c r="Y7" i="6"/>
  <c r="W7" i="6"/>
  <c r="T7" i="6"/>
  <c r="U11" i="6"/>
  <c r="X11" i="6"/>
  <c r="V11" i="6"/>
  <c r="Y11" i="6"/>
  <c r="T11" i="6"/>
  <c r="W11" i="6"/>
  <c r="U13" i="6"/>
  <c r="X13" i="6"/>
  <c r="V13" i="6"/>
  <c r="Y13" i="6"/>
  <c r="W13" i="6"/>
  <c r="T13" i="6"/>
  <c r="U17" i="6"/>
  <c r="X17" i="6"/>
  <c r="V17" i="6"/>
  <c r="F17" i="6"/>
  <c r="Y17" i="6"/>
  <c r="I17" i="6"/>
  <c r="T17" i="6"/>
  <c r="D17" i="6"/>
  <c r="W17" i="6"/>
  <c r="G17" i="6"/>
  <c r="U22" i="6"/>
  <c r="X22" i="6"/>
  <c r="V22" i="6"/>
  <c r="Y22" i="6"/>
  <c r="W22" i="6"/>
  <c r="T22" i="6"/>
  <c r="U30" i="6"/>
  <c r="X30" i="6"/>
  <c r="V30" i="6"/>
  <c r="Y30" i="6"/>
  <c r="T30" i="6"/>
  <c r="W30" i="6"/>
  <c r="U29" i="6"/>
  <c r="X29" i="6"/>
  <c r="V29" i="6"/>
  <c r="Y29" i="6"/>
  <c r="W29" i="6"/>
  <c r="G29" i="6"/>
  <c r="T29" i="6"/>
  <c r="D35" i="6"/>
  <c r="U36" i="6"/>
  <c r="X36" i="6"/>
  <c r="V36" i="6"/>
  <c r="Y36" i="6"/>
  <c r="T36" i="6"/>
  <c r="W36" i="6"/>
  <c r="U43" i="6"/>
  <c r="X43" i="6"/>
  <c r="V43" i="6"/>
  <c r="Y43" i="6"/>
  <c r="W43" i="6"/>
  <c r="T43" i="6"/>
  <c r="D44" i="6"/>
  <c r="U41" i="6"/>
  <c r="X41" i="6"/>
  <c r="V41" i="6"/>
  <c r="F38" i="6"/>
  <c r="Y41" i="6"/>
  <c r="I38" i="6"/>
  <c r="T41" i="6"/>
  <c r="W41" i="6"/>
  <c r="U49" i="6"/>
  <c r="X49" i="6"/>
  <c r="V49" i="6"/>
  <c r="F49" i="6"/>
  <c r="Y49" i="6"/>
  <c r="W49" i="6"/>
  <c r="G49" i="6"/>
  <c r="T49" i="6"/>
  <c r="D49" i="6"/>
  <c r="V42" i="6"/>
  <c r="Y42" i="6"/>
  <c r="W42" i="6"/>
  <c r="T42" i="6"/>
  <c r="X42" i="6"/>
  <c r="U42" i="6"/>
  <c r="T55" i="6"/>
  <c r="D55" i="6"/>
  <c r="V55" i="6"/>
  <c r="Y55" i="6"/>
  <c r="U55" i="6"/>
  <c r="E55" i="6"/>
  <c r="W55" i="6"/>
  <c r="X55" i="6"/>
  <c r="BV15" i="14"/>
  <c r="AE15" i="14"/>
  <c r="D5" i="17"/>
  <c r="J5" i="17"/>
  <c r="BB16" i="14"/>
  <c r="K16" i="14"/>
  <c r="BB43" i="14"/>
  <c r="K43" i="14"/>
  <c r="BB51" i="14"/>
  <c r="K51" i="14"/>
  <c r="BB53" i="14"/>
  <c r="K53" i="14"/>
  <c r="BM41" i="14"/>
  <c r="V41" i="14"/>
  <c r="AW51" i="14"/>
  <c r="F51" i="14"/>
  <c r="AV67" i="9"/>
  <c r="W39" i="15"/>
  <c r="W19" i="15"/>
  <c r="AW47" i="14"/>
  <c r="F47" i="14"/>
  <c r="AR5" i="11"/>
  <c r="B5" i="11"/>
  <c r="G69" i="11"/>
  <c r="S48" i="4"/>
  <c r="S50" i="4"/>
  <c r="S52" i="4"/>
  <c r="S54" i="4"/>
  <c r="O58" i="4"/>
  <c r="BA54" i="14"/>
  <c r="J54" i="14"/>
  <c r="BA28" i="14"/>
  <c r="J28" i="14"/>
  <c r="BA8" i="14"/>
  <c r="J8" i="14"/>
  <c r="CG12" i="14"/>
  <c r="AM12" i="14"/>
  <c r="CG11" i="14"/>
  <c r="AM11" i="14"/>
  <c r="BA13" i="14"/>
  <c r="J13" i="14"/>
  <c r="O6" i="4"/>
  <c r="O8" i="4"/>
  <c r="O12" i="4"/>
  <c r="O14" i="4"/>
  <c r="O20" i="4"/>
  <c r="O24" i="4"/>
  <c r="O28" i="4"/>
  <c r="O34" i="4"/>
  <c r="O38" i="4"/>
  <c r="O40" i="4"/>
  <c r="O42" i="4"/>
  <c r="O44" i="4"/>
  <c r="O46" i="4"/>
  <c r="O48" i="4"/>
  <c r="R69" i="9"/>
  <c r="BR22" i="14"/>
  <c r="AA22" i="14"/>
  <c r="BR26" i="14"/>
  <c r="AA26" i="14"/>
  <c r="AW40" i="14"/>
  <c r="F40" i="14"/>
  <c r="AW56" i="14"/>
  <c r="F56" i="14"/>
  <c r="AA68" i="11"/>
  <c r="M5" i="11"/>
  <c r="AW9" i="14"/>
  <c r="F9" i="14"/>
  <c r="O15" i="4"/>
  <c r="O23" i="4"/>
  <c r="S34" i="4"/>
  <c r="S36" i="4"/>
  <c r="O66" i="11"/>
  <c r="BA5" i="14"/>
  <c r="J4" i="14"/>
  <c r="BA15" i="14"/>
  <c r="J15" i="14"/>
  <c r="BA6" i="14"/>
  <c r="J6" i="14"/>
  <c r="BA14" i="14"/>
  <c r="J14" i="14"/>
  <c r="BF32" i="14"/>
  <c r="O32" i="14"/>
  <c r="BF31" i="14"/>
  <c r="O31" i="14"/>
  <c r="CG47" i="14"/>
  <c r="AM47" i="14"/>
  <c r="CG30" i="14"/>
  <c r="AM30" i="14"/>
  <c r="CG34" i="14"/>
  <c r="AM34" i="14"/>
  <c r="CG16" i="14"/>
  <c r="AM16" i="14"/>
  <c r="CG5" i="14"/>
  <c r="AM5" i="14"/>
  <c r="S5" i="4"/>
  <c r="S7" i="4"/>
  <c r="S9" i="4"/>
  <c r="S11" i="4"/>
  <c r="S13" i="4"/>
  <c r="S15" i="4"/>
  <c r="S17" i="4"/>
  <c r="S19" i="4"/>
  <c r="S21" i="4"/>
  <c r="S23" i="4"/>
  <c r="S25" i="4"/>
  <c r="S27" i="4"/>
  <c r="S29" i="4"/>
  <c r="S33" i="4"/>
  <c r="S35" i="4"/>
  <c r="S37" i="4"/>
  <c r="S39" i="4"/>
  <c r="S41" i="4"/>
  <c r="S43" i="4"/>
  <c r="S45" i="4"/>
  <c r="S47" i="4"/>
  <c r="S49" i="4"/>
  <c r="S6" i="4"/>
  <c r="S8" i="4"/>
  <c r="S10" i="4"/>
  <c r="S14" i="4"/>
  <c r="S16" i="4"/>
  <c r="S18" i="4"/>
  <c r="S20" i="4"/>
  <c r="S24" i="4"/>
  <c r="S26" i="4"/>
  <c r="S28" i="4"/>
  <c r="S38" i="4"/>
  <c r="S42" i="4"/>
  <c r="S44" i="4"/>
  <c r="S46" i="4"/>
  <c r="BM8" i="14"/>
  <c r="V8" i="14"/>
  <c r="BM24" i="14"/>
  <c r="V24" i="14"/>
  <c r="BA50" i="14"/>
  <c r="J50" i="14"/>
  <c r="BA26" i="14"/>
  <c r="J26" i="14"/>
  <c r="BA19" i="14"/>
  <c r="J19" i="14"/>
  <c r="BA18" i="14"/>
  <c r="J18" i="14"/>
  <c r="BA11" i="14"/>
  <c r="J11" i="14"/>
  <c r="BF52" i="14"/>
  <c r="O52" i="14"/>
  <c r="BF16" i="14"/>
  <c r="O16" i="14"/>
  <c r="BF9" i="14"/>
  <c r="O9" i="14"/>
  <c r="BF7" i="14"/>
  <c r="O7" i="14"/>
  <c r="BQ27" i="14"/>
  <c r="Z27" i="14"/>
  <c r="BQ16" i="14"/>
  <c r="Z16" i="14"/>
  <c r="BQ15" i="14"/>
  <c r="Z15" i="14"/>
  <c r="BQ9" i="14"/>
  <c r="Z9" i="14"/>
  <c r="CG52" i="14"/>
  <c r="AM52" i="14"/>
  <c r="CG14" i="14"/>
  <c r="AM14" i="14"/>
  <c r="T8" i="15"/>
  <c r="B8" i="15"/>
  <c r="AB6" i="15"/>
  <c r="J6" i="15"/>
  <c r="L6" i="15"/>
  <c r="AB7" i="15"/>
  <c r="J7" i="15"/>
  <c r="AW38" i="14"/>
  <c r="F38" i="14"/>
  <c r="AW17" i="14"/>
  <c r="F17" i="14"/>
  <c r="AW16" i="14"/>
  <c r="F16" i="14"/>
  <c r="BF5" i="14"/>
  <c r="O4" i="14"/>
  <c r="BQ5" i="14"/>
  <c r="AW6" i="14"/>
  <c r="F6" i="14"/>
  <c r="BF6" i="14"/>
  <c r="O6" i="14"/>
  <c r="BQ6" i="14"/>
  <c r="Z6" i="14"/>
  <c r="BV9" i="14"/>
  <c r="AE9" i="14"/>
  <c r="CG9" i="14"/>
  <c r="AM9" i="14"/>
  <c r="BV10" i="14"/>
  <c r="AE10" i="14"/>
  <c r="BF13" i="14"/>
  <c r="O13" i="14"/>
  <c r="CG13" i="14"/>
  <c r="AM13" i="14"/>
  <c r="BQ14" i="14"/>
  <c r="Z14" i="14"/>
  <c r="BA16" i="14"/>
  <c r="J16" i="14"/>
  <c r="BF18" i="14"/>
  <c r="O18" i="14"/>
  <c r="BQ20" i="14"/>
  <c r="Z20" i="14"/>
  <c r="BQ23" i="14"/>
  <c r="Z23" i="14"/>
  <c r="BQ24" i="14"/>
  <c r="Z24" i="14"/>
  <c r="BF28" i="14"/>
  <c r="O28" i="14"/>
  <c r="CG28" i="14"/>
  <c r="AM28" i="14"/>
  <c r="BA32" i="14"/>
  <c r="J32" i="14"/>
  <c r="BQ42" i="14"/>
  <c r="Z42" i="14"/>
  <c r="O50" i="4"/>
  <c r="S51" i="4"/>
  <c r="O52" i="4"/>
  <c r="S53" i="4"/>
  <c r="S55" i="4"/>
  <c r="B4" i="15"/>
  <c r="E30" i="15"/>
  <c r="X7" i="15"/>
  <c r="F7" i="15"/>
  <c r="X35" i="15"/>
  <c r="F35" i="15"/>
  <c r="X41" i="15"/>
  <c r="F41" i="15"/>
  <c r="X25" i="15"/>
  <c r="F25" i="15"/>
  <c r="X12" i="15"/>
  <c r="F12" i="15"/>
  <c r="X6" i="15"/>
  <c r="F6" i="15"/>
  <c r="X28" i="15"/>
  <c r="F28" i="15"/>
  <c r="X44" i="15"/>
  <c r="F44" i="15"/>
  <c r="AE20" i="15"/>
  <c r="AE52" i="15"/>
  <c r="AE50" i="15"/>
  <c r="AE14" i="15"/>
  <c r="AE51" i="15"/>
  <c r="AE12" i="15"/>
  <c r="T24" i="15"/>
  <c r="B24" i="15"/>
  <c r="Y9" i="15"/>
  <c r="G9" i="15"/>
  <c r="Y35" i="15"/>
  <c r="G35" i="15"/>
  <c r="Y40" i="15"/>
  <c r="G40" i="15"/>
  <c r="AA30" i="15"/>
  <c r="Y42" i="15"/>
  <c r="G42" i="15"/>
  <c r="Y50" i="15"/>
  <c r="G50" i="15"/>
  <c r="I50" i="15"/>
  <c r="T54" i="15"/>
  <c r="B54" i="15"/>
  <c r="AA54" i="15"/>
  <c r="AA31" i="15"/>
  <c r="T47" i="15"/>
  <c r="B47" i="15"/>
  <c r="AB49" i="15"/>
  <c r="J49" i="15"/>
  <c r="L49" i="15"/>
  <c r="U54" i="15"/>
  <c r="C54" i="15"/>
  <c r="AB43" i="15"/>
  <c r="J43" i="15"/>
  <c r="AA44" i="15"/>
  <c r="AA52" i="15"/>
  <c r="U36" i="15"/>
  <c r="C36" i="15"/>
  <c r="AA45" i="15"/>
  <c r="Y51" i="15"/>
  <c r="G51" i="15"/>
  <c r="AB51" i="15"/>
  <c r="J51" i="15"/>
  <c r="AA53" i="15"/>
  <c r="U29" i="15"/>
  <c r="C29" i="15"/>
  <c r="T49" i="15"/>
  <c r="B49" i="15"/>
  <c r="U35" i="15"/>
  <c r="C35" i="15"/>
  <c r="U45" i="15"/>
  <c r="C45" i="15"/>
  <c r="U15" i="15"/>
  <c r="C15" i="15"/>
  <c r="U40" i="15"/>
  <c r="C40" i="15"/>
  <c r="D40" i="15"/>
  <c r="U20" i="15"/>
  <c r="C20" i="15"/>
  <c r="U6" i="15"/>
  <c r="C6" i="15"/>
  <c r="Y18" i="15"/>
  <c r="G18" i="15"/>
  <c r="H18" i="15"/>
  <c r="Y19" i="15"/>
  <c r="G19" i="15"/>
  <c r="I19" i="15"/>
  <c r="U8" i="15"/>
  <c r="C8" i="15"/>
  <c r="Y12" i="15"/>
  <c r="G12" i="15"/>
  <c r="T35" i="15"/>
  <c r="B35" i="15"/>
  <c r="T43" i="15"/>
  <c r="B43" i="15"/>
  <c r="AB52" i="15"/>
  <c r="J52" i="15"/>
  <c r="U11" i="15"/>
  <c r="C11" i="15"/>
  <c r="AA38" i="15"/>
  <c r="AA20" i="15"/>
  <c r="AB20" i="15"/>
  <c r="J20" i="15"/>
  <c r="AA32" i="15"/>
  <c r="U53" i="15"/>
  <c r="C53" i="15"/>
  <c r="AA22" i="15"/>
  <c r="AA14" i="15"/>
  <c r="AA33" i="15"/>
  <c r="AB50" i="15"/>
  <c r="J50" i="15"/>
  <c r="L50" i="15"/>
  <c r="AB15" i="15"/>
  <c r="J15" i="15"/>
  <c r="L15" i="15"/>
  <c r="T13" i="15"/>
  <c r="B13" i="15"/>
  <c r="AB37" i="15"/>
  <c r="J37" i="15"/>
  <c r="T45" i="15"/>
  <c r="B45" i="15"/>
  <c r="T56" i="15"/>
  <c r="B56" i="15"/>
  <c r="T30" i="15"/>
  <c r="B30" i="15"/>
  <c r="D30" i="15"/>
  <c r="E19" i="15"/>
  <c r="X39" i="15"/>
  <c r="F39" i="15"/>
  <c r="X23" i="15"/>
  <c r="F23" i="15"/>
  <c r="X46" i="15"/>
  <c r="F46" i="15"/>
  <c r="H46" i="15"/>
  <c r="X26" i="15"/>
  <c r="F26" i="15"/>
  <c r="X18" i="15"/>
  <c r="F18" i="15"/>
  <c r="X20" i="15"/>
  <c r="F20" i="15"/>
  <c r="X16" i="15"/>
  <c r="F16" i="15"/>
  <c r="H16" i="15"/>
  <c r="X8" i="15"/>
  <c r="F8" i="15"/>
  <c r="X50" i="15"/>
  <c r="F50" i="15"/>
  <c r="X37" i="15"/>
  <c r="F37" i="15"/>
  <c r="H37" i="15"/>
  <c r="X5" i="15"/>
  <c r="F5" i="15"/>
  <c r="X53" i="15"/>
  <c r="F53" i="15"/>
  <c r="X51" i="15"/>
  <c r="F51" i="15"/>
  <c r="X13" i="15"/>
  <c r="F13" i="15"/>
  <c r="X27" i="15"/>
  <c r="F27" i="15"/>
  <c r="X17" i="15"/>
  <c r="F17" i="15"/>
  <c r="H17" i="15"/>
  <c r="X54" i="15"/>
  <c r="F54" i="15"/>
  <c r="X22" i="15"/>
  <c r="F22" i="15"/>
  <c r="X45" i="15"/>
  <c r="F45" i="15"/>
  <c r="X29" i="15"/>
  <c r="F29" i="15"/>
  <c r="H29" i="15"/>
  <c r="X52" i="15"/>
  <c r="F52" i="15"/>
  <c r="X15" i="15"/>
  <c r="F15" i="15"/>
  <c r="X19" i="15"/>
  <c r="F19" i="15"/>
  <c r="X10" i="15"/>
  <c r="F10" i="15"/>
  <c r="X48" i="15"/>
  <c r="F48" i="15"/>
  <c r="X49" i="15"/>
  <c r="F49" i="15"/>
  <c r="H49" i="15"/>
  <c r="X36" i="15"/>
  <c r="F36" i="15"/>
  <c r="X43" i="15"/>
  <c r="F43" i="15"/>
  <c r="X9" i="15"/>
  <c r="F9" i="15"/>
  <c r="X55" i="15"/>
  <c r="F55" i="15"/>
  <c r="X56" i="15"/>
  <c r="F56" i="15"/>
  <c r="X42" i="15"/>
  <c r="F42" i="15"/>
  <c r="X33" i="15"/>
  <c r="F33" i="15"/>
  <c r="H33" i="15"/>
  <c r="AE11" i="15"/>
  <c r="AE29" i="15"/>
  <c r="AE28" i="15"/>
  <c r="AE13" i="15"/>
  <c r="AE49" i="15"/>
  <c r="AE19" i="15"/>
  <c r="AE40" i="15"/>
  <c r="AE18" i="15"/>
  <c r="AE55" i="15"/>
  <c r="AE56" i="15"/>
  <c r="AE46" i="15"/>
  <c r="AE27" i="15"/>
  <c r="AE6" i="15"/>
  <c r="AE32" i="15"/>
  <c r="AE30" i="15"/>
  <c r="AE41" i="15"/>
  <c r="AE21" i="15"/>
  <c r="AE5" i="15"/>
  <c r="AE53" i="15"/>
  <c r="AE15" i="15"/>
  <c r="AE17" i="15"/>
  <c r="AE7" i="15"/>
  <c r="AE31" i="15"/>
  <c r="AE9" i="15"/>
  <c r="AE33" i="15"/>
  <c r="AE48" i="15"/>
  <c r="AE37" i="15"/>
  <c r="AE35" i="15"/>
  <c r="AE34" i="15"/>
  <c r="X34" i="15"/>
  <c r="F34" i="15"/>
  <c r="AE38" i="15"/>
  <c r="AE36" i="15"/>
  <c r="AE26" i="15"/>
  <c r="X24" i="15"/>
  <c r="F24" i="15"/>
  <c r="AE22" i="15"/>
  <c r="AE47" i="15"/>
  <c r="AE43" i="15"/>
  <c r="X32" i="15"/>
  <c r="F32" i="15"/>
  <c r="X14" i="15"/>
  <c r="F14" i="15"/>
  <c r="AE23" i="15"/>
  <c r="AE54" i="15"/>
  <c r="AE44" i="15"/>
  <c r="X31" i="15"/>
  <c r="F31" i="15"/>
  <c r="H31" i="15"/>
  <c r="X21" i="15"/>
  <c r="F21" i="15"/>
  <c r="X11" i="15"/>
  <c r="F11" i="15"/>
  <c r="AE10" i="15"/>
  <c r="T55" i="15"/>
  <c r="B55" i="15"/>
  <c r="D55" i="15"/>
  <c r="T36" i="15"/>
  <c r="B36" i="15"/>
  <c r="T38" i="15"/>
  <c r="B38" i="15"/>
  <c r="T50" i="15"/>
  <c r="B50" i="15"/>
  <c r="D50" i="15"/>
  <c r="T14" i="15"/>
  <c r="B14" i="15"/>
  <c r="T23" i="15"/>
  <c r="B23" i="15"/>
  <c r="T15" i="15"/>
  <c r="B15" i="15"/>
  <c r="T22" i="15"/>
  <c r="B22" i="15"/>
  <c r="T52" i="15"/>
  <c r="B52" i="15"/>
  <c r="T37" i="15"/>
  <c r="B37" i="15"/>
  <c r="T9" i="15"/>
  <c r="B9" i="15"/>
  <c r="T39" i="15"/>
  <c r="B39" i="15"/>
  <c r="T31" i="15"/>
  <c r="B31" i="15"/>
  <c r="T21" i="15"/>
  <c r="B21" i="15"/>
  <c r="T46" i="15"/>
  <c r="B46" i="15"/>
  <c r="D46" i="15"/>
  <c r="T29" i="15"/>
  <c r="B29" i="15"/>
  <c r="T33" i="15"/>
  <c r="B33" i="15"/>
  <c r="T44" i="15"/>
  <c r="B44" i="15"/>
  <c r="Y6" i="15"/>
  <c r="G6" i="15"/>
  <c r="I16" i="15"/>
  <c r="Y32" i="15"/>
  <c r="G32" i="15"/>
  <c r="Y54" i="15"/>
  <c r="G54" i="15"/>
  <c r="Y14" i="15"/>
  <c r="G14" i="15"/>
  <c r="H14" i="15"/>
  <c r="Y43" i="15"/>
  <c r="G43" i="15"/>
  <c r="I43" i="15"/>
  <c r="Y5" i="15"/>
  <c r="G5" i="15"/>
  <c r="Y25" i="15"/>
  <c r="G25" i="15"/>
  <c r="Y27" i="15"/>
  <c r="G27" i="15"/>
  <c r="Y21" i="15"/>
  <c r="G21" i="15"/>
  <c r="Y36" i="15"/>
  <c r="G36" i="15"/>
  <c r="Y26" i="15"/>
  <c r="G26" i="15"/>
  <c r="Y11" i="15"/>
  <c r="G11" i="15"/>
  <c r="I11" i="15"/>
  <c r="Y53" i="15"/>
  <c r="G53" i="15"/>
  <c r="I53" i="15"/>
  <c r="Y47" i="15"/>
  <c r="G47" i="15"/>
  <c r="Y39" i="15"/>
  <c r="G39" i="15"/>
  <c r="Y15" i="15"/>
  <c r="G15" i="15"/>
  <c r="Y34" i="15"/>
  <c r="G34" i="15"/>
  <c r="Y10" i="15"/>
  <c r="G10" i="15"/>
  <c r="T34" i="15"/>
  <c r="B34" i="15"/>
  <c r="Y41" i="15"/>
  <c r="G41" i="15"/>
  <c r="I41" i="15"/>
  <c r="Y55" i="15"/>
  <c r="G55" i="15"/>
  <c r="I55" i="15"/>
  <c r="T53" i="15"/>
  <c r="B53" i="15"/>
  <c r="Y56" i="15"/>
  <c r="G56" i="15"/>
  <c r="Y24" i="15"/>
  <c r="G24" i="15"/>
  <c r="Y38" i="15"/>
  <c r="G38" i="15"/>
  <c r="Y23" i="15"/>
  <c r="G23" i="15"/>
  <c r="Y7" i="15"/>
  <c r="G7" i="15"/>
  <c r="Y28" i="15"/>
  <c r="G28" i="15"/>
  <c r="H28" i="15"/>
  <c r="T19" i="15"/>
  <c r="B19" i="15"/>
  <c r="D19" i="15"/>
  <c r="T32" i="15"/>
  <c r="B32" i="15"/>
  <c r="T51" i="15"/>
  <c r="B51" i="15"/>
  <c r="T28" i="15"/>
  <c r="B28" i="15"/>
  <c r="T20" i="15"/>
  <c r="B20" i="15"/>
  <c r="T48" i="15"/>
  <c r="B48" i="15"/>
  <c r="Y48" i="15"/>
  <c r="G48" i="15"/>
  <c r="W17" i="15"/>
  <c r="W26" i="15"/>
  <c r="W12" i="15"/>
  <c r="W43" i="15"/>
  <c r="W22" i="15"/>
  <c r="W24" i="15"/>
  <c r="W27" i="15"/>
  <c r="W40" i="15"/>
  <c r="W54" i="15"/>
  <c r="W55" i="15"/>
  <c r="W42" i="15"/>
  <c r="AC40" i="15"/>
  <c r="K40" i="15"/>
  <c r="AC26" i="15"/>
  <c r="K26" i="15"/>
  <c r="AC13" i="15"/>
  <c r="K13" i="15"/>
  <c r="AC7" i="15"/>
  <c r="K7" i="15"/>
  <c r="AC28" i="15"/>
  <c r="K28" i="15"/>
  <c r="L28" i="15"/>
  <c r="AC35" i="15"/>
  <c r="K35" i="15"/>
  <c r="AC8" i="15"/>
  <c r="K8" i="15"/>
  <c r="AC52" i="15"/>
  <c r="K52" i="15"/>
  <c r="AC29" i="15"/>
  <c r="K29" i="15"/>
  <c r="AC37" i="15"/>
  <c r="K37" i="15"/>
  <c r="L37" i="15"/>
  <c r="AC49" i="15"/>
  <c r="K49" i="15"/>
  <c r="AC41" i="15"/>
  <c r="K41" i="15"/>
  <c r="AC45" i="15"/>
  <c r="K45" i="15"/>
  <c r="Y45" i="15"/>
  <c r="G45" i="15"/>
  <c r="AC5" i="15"/>
  <c r="K5" i="15"/>
  <c r="Y52" i="15"/>
  <c r="G52" i="15"/>
  <c r="Y22" i="15"/>
  <c r="G22" i="15"/>
  <c r="Y13" i="15"/>
  <c r="G13" i="15"/>
  <c r="I13" i="15"/>
  <c r="Y44" i="15"/>
  <c r="G44" i="15"/>
  <c r="Y8" i="15"/>
  <c r="G8" i="15"/>
  <c r="Y20" i="15"/>
  <c r="G20" i="15"/>
  <c r="H20" i="15"/>
  <c r="T17" i="15"/>
  <c r="B17" i="15"/>
  <c r="T27" i="15"/>
  <c r="B27" i="15"/>
  <c r="D27" i="15"/>
  <c r="T41" i="15"/>
  <c r="B41" i="15"/>
  <c r="T12" i="15"/>
  <c r="B12" i="15"/>
  <c r="W35" i="15"/>
  <c r="W8" i="15"/>
  <c r="AC12" i="15"/>
  <c r="K12" i="15"/>
  <c r="T16" i="15"/>
  <c r="B16" i="15"/>
  <c r="AC16" i="15"/>
  <c r="K16" i="15"/>
  <c r="AC20" i="15"/>
  <c r="K20" i="15"/>
  <c r="W31" i="15"/>
  <c r="W15" i="15"/>
  <c r="W13" i="15"/>
  <c r="T10" i="15"/>
  <c r="B10" i="15"/>
  <c r="T18" i="15"/>
  <c r="B18" i="15"/>
  <c r="AC21" i="15"/>
  <c r="K21" i="15"/>
  <c r="L5" i="5"/>
  <c r="AV69" i="9"/>
  <c r="BG67" i="9"/>
  <c r="BK68" i="9"/>
  <c r="BK69" i="9"/>
  <c r="BK67" i="9"/>
  <c r="T69" i="9"/>
  <c r="AE69" i="9"/>
  <c r="AJ68" i="9"/>
  <c r="AB68" i="9"/>
  <c r="AB69" i="9"/>
  <c r="AB67" i="9"/>
  <c r="BO68" i="9"/>
  <c r="BO69" i="9"/>
  <c r="BO67" i="9"/>
  <c r="AB12" i="8"/>
  <c r="AC12" i="8"/>
  <c r="AB19" i="8"/>
  <c r="AC19" i="8"/>
  <c r="AC26" i="8"/>
  <c r="AC37" i="8"/>
  <c r="AB43" i="8"/>
  <c r="AC43" i="8"/>
  <c r="AB44" i="8"/>
  <c r="AC44" i="8"/>
  <c r="AB8" i="8"/>
  <c r="B8" i="8"/>
  <c r="AC8" i="8"/>
  <c r="AB10" i="8"/>
  <c r="AC10" i="8"/>
  <c r="AC34" i="8"/>
  <c r="AC28" i="8"/>
  <c r="AC41" i="8"/>
  <c r="AB42" i="8"/>
  <c r="AC42" i="8"/>
  <c r="AC5" i="8"/>
  <c r="AB21" i="8"/>
  <c r="AC21" i="8"/>
  <c r="AB30" i="8"/>
  <c r="AC30" i="8"/>
  <c r="AB33" i="8"/>
  <c r="AC33" i="8"/>
  <c r="AB46" i="8"/>
  <c r="AC46" i="8"/>
  <c r="AC54" i="8"/>
  <c r="AB6" i="8"/>
  <c r="AC6" i="8"/>
  <c r="AB13" i="8"/>
  <c r="AC13" i="8"/>
  <c r="AB9" i="8"/>
  <c r="AC9" i="8"/>
  <c r="AC20" i="8"/>
  <c r="AB24" i="8"/>
  <c r="AC24" i="8"/>
  <c r="AB27" i="8"/>
  <c r="AC27" i="8"/>
  <c r="AC32" i="8"/>
  <c r="AC29" i="8"/>
  <c r="AC38" i="8"/>
  <c r="AB39" i="8"/>
  <c r="AC39" i="8"/>
  <c r="AC53" i="8"/>
  <c r="AC49" i="8"/>
  <c r="AB50" i="8"/>
  <c r="AC50" i="8"/>
  <c r="AC18" i="8"/>
  <c r="AB22" i="8"/>
  <c r="AC22" i="8"/>
  <c r="AB23" i="8"/>
  <c r="AC23" i="8"/>
  <c r="AB35" i="8"/>
  <c r="AC35" i="8"/>
  <c r="AB31" i="8"/>
  <c r="AC31" i="8"/>
  <c r="AC51" i="8"/>
  <c r="AC7" i="8"/>
  <c r="AC15" i="8"/>
  <c r="AC14" i="8"/>
  <c r="AB16" i="8"/>
  <c r="AC16" i="8"/>
  <c r="AC17" i="8"/>
  <c r="AB25" i="8"/>
  <c r="AC25" i="8"/>
  <c r="AC36" i="8"/>
  <c r="AC45" i="8"/>
  <c r="AC40" i="8"/>
  <c r="AC48" i="8"/>
  <c r="AC47" i="8"/>
  <c r="AB52" i="8"/>
  <c r="AC52" i="8"/>
  <c r="AC55" i="8"/>
  <c r="B52" i="6"/>
  <c r="O7" i="4"/>
  <c r="O9" i="4"/>
  <c r="O11" i="4"/>
  <c r="O13" i="4"/>
  <c r="O17" i="4"/>
  <c r="O19" i="4"/>
  <c r="O21" i="4"/>
  <c r="O25" i="4"/>
  <c r="O27" i="4"/>
  <c r="O29" i="4"/>
  <c r="O33" i="4"/>
  <c r="O35" i="4"/>
  <c r="O37" i="4"/>
  <c r="O39" i="4"/>
  <c r="O41" i="4"/>
  <c r="O43" i="4"/>
  <c r="O45" i="4"/>
  <c r="O49" i="4"/>
  <c r="O51" i="4"/>
  <c r="O53" i="4"/>
  <c r="O55" i="4"/>
  <c r="AS10" i="14"/>
  <c r="B10" i="14"/>
  <c r="AS15" i="14"/>
  <c r="B15" i="14"/>
  <c r="AS35" i="14"/>
  <c r="B35" i="14"/>
  <c r="AS14" i="14"/>
  <c r="B14" i="14"/>
  <c r="AS22" i="14"/>
  <c r="B22" i="14"/>
  <c r="AS54" i="14"/>
  <c r="B54" i="14"/>
  <c r="AS45" i="14"/>
  <c r="B45" i="14"/>
  <c r="AS33" i="14"/>
  <c r="B33" i="14"/>
  <c r="AS41" i="14"/>
  <c r="B41" i="14"/>
  <c r="AS53" i="14"/>
  <c r="B53" i="14"/>
  <c r="AS12" i="14"/>
  <c r="B12" i="14"/>
  <c r="AS21" i="14"/>
  <c r="B21" i="14"/>
  <c r="AS9" i="14"/>
  <c r="B9" i="14"/>
  <c r="AS51" i="14"/>
  <c r="B51" i="14"/>
  <c r="AS40" i="14"/>
  <c r="B40" i="14"/>
  <c r="AS50" i="14"/>
  <c r="B50" i="14"/>
  <c r="AS44" i="14"/>
  <c r="B44" i="14"/>
  <c r="AS26" i="14"/>
  <c r="B26" i="14"/>
  <c r="AS25" i="14"/>
  <c r="B25" i="14"/>
  <c r="AS18" i="14"/>
  <c r="B18" i="14"/>
  <c r="AS6" i="14"/>
  <c r="B6" i="14"/>
  <c r="AS5" i="14"/>
  <c r="B5" i="14"/>
  <c r="AS16" i="14"/>
  <c r="B16" i="14"/>
  <c r="AS17" i="14"/>
  <c r="B17" i="14"/>
  <c r="AS46" i="14"/>
  <c r="B46" i="14"/>
  <c r="AS55" i="14"/>
  <c r="B55" i="14"/>
  <c r="AS28" i="14"/>
  <c r="B28" i="14"/>
  <c r="AS38" i="14"/>
  <c r="B38" i="14"/>
  <c r="AS47" i="14"/>
  <c r="B47" i="14"/>
  <c r="AS23" i="14"/>
  <c r="B23" i="14"/>
  <c r="AS7" i="14"/>
  <c r="B7" i="14"/>
  <c r="AX56" i="14"/>
  <c r="G56" i="14"/>
  <c r="AX6" i="14"/>
  <c r="G6" i="14"/>
  <c r="AX39" i="14"/>
  <c r="G39" i="14"/>
  <c r="AX13" i="14"/>
  <c r="G13" i="14"/>
  <c r="AX17" i="14"/>
  <c r="G17" i="14"/>
  <c r="AX21" i="14"/>
  <c r="G21" i="14"/>
  <c r="AX18" i="14"/>
  <c r="G18" i="14"/>
  <c r="AX15" i="14"/>
  <c r="G15" i="14"/>
  <c r="AX19" i="14"/>
  <c r="G19" i="14"/>
  <c r="AX36" i="14"/>
  <c r="G36" i="14"/>
  <c r="AX49" i="14"/>
  <c r="G49" i="14"/>
  <c r="AX37" i="14"/>
  <c r="G37" i="14"/>
  <c r="AX48" i="14"/>
  <c r="G48" i="14"/>
  <c r="AX28" i="14"/>
  <c r="G28" i="14"/>
  <c r="AX32" i="14"/>
  <c r="G32" i="14"/>
  <c r="AX50" i="14"/>
  <c r="G50" i="14"/>
  <c r="AX26" i="14"/>
  <c r="G26" i="14"/>
  <c r="AX23" i="14"/>
  <c r="G23" i="14"/>
  <c r="AX54" i="14"/>
  <c r="G54" i="14"/>
  <c r="AX43" i="14"/>
  <c r="G43" i="14"/>
  <c r="AX55" i="14"/>
  <c r="G55" i="14"/>
  <c r="AX35" i="14"/>
  <c r="G35" i="14"/>
  <c r="AX41" i="14"/>
  <c r="G41" i="14"/>
  <c r="AX22" i="14"/>
  <c r="G22" i="14"/>
  <c r="AX44" i="14"/>
  <c r="G44" i="14"/>
  <c r="AX11" i="14"/>
  <c r="G11" i="14"/>
  <c r="BC9" i="14"/>
  <c r="L9" i="14"/>
  <c r="M9" i="14"/>
  <c r="BC36" i="14"/>
  <c r="L36" i="14"/>
  <c r="M36" i="14"/>
  <c r="BC53" i="14"/>
  <c r="L53" i="14"/>
  <c r="M53" i="14"/>
  <c r="BC7" i="14"/>
  <c r="L7" i="14"/>
  <c r="M7" i="14"/>
  <c r="BC25" i="14"/>
  <c r="L25" i="14"/>
  <c r="M25" i="14"/>
  <c r="BC41" i="14"/>
  <c r="L41" i="14"/>
  <c r="M41" i="14"/>
  <c r="BC6" i="14"/>
  <c r="L6" i="14"/>
  <c r="M6" i="14"/>
  <c r="BC24" i="14"/>
  <c r="L24" i="14"/>
  <c r="M24" i="14"/>
  <c r="BC42" i="14"/>
  <c r="L42" i="14"/>
  <c r="M42" i="14"/>
  <c r="BC16" i="14"/>
  <c r="L16" i="14"/>
  <c r="M16" i="14"/>
  <c r="BC34" i="14"/>
  <c r="L34" i="14"/>
  <c r="M34" i="14"/>
  <c r="BC8" i="14"/>
  <c r="L8" i="14"/>
  <c r="M8" i="14"/>
  <c r="BC31" i="14"/>
  <c r="L31" i="14"/>
  <c r="M31" i="14"/>
  <c r="BC52" i="14"/>
  <c r="L52" i="14"/>
  <c r="M52" i="14"/>
  <c r="BC45" i="14"/>
  <c r="L45" i="14"/>
  <c r="M45" i="14"/>
  <c r="BC18" i="14"/>
  <c r="L18" i="14"/>
  <c r="M18" i="14"/>
  <c r="BC32" i="14"/>
  <c r="L32" i="14"/>
  <c r="M32" i="14"/>
  <c r="BC48" i="14"/>
  <c r="L48" i="14"/>
  <c r="M48" i="14"/>
  <c r="BC15" i="14"/>
  <c r="L15" i="14"/>
  <c r="M15" i="14"/>
  <c r="BC33" i="14"/>
  <c r="L33" i="14"/>
  <c r="M33" i="14"/>
  <c r="BC50" i="14"/>
  <c r="L50" i="14"/>
  <c r="M50" i="14"/>
  <c r="BC26" i="14"/>
  <c r="L26" i="14"/>
  <c r="M26" i="14"/>
  <c r="BC51" i="14"/>
  <c r="L51" i="14"/>
  <c r="M51" i="14"/>
  <c r="BC17" i="14"/>
  <c r="L17" i="14"/>
  <c r="M17" i="14"/>
  <c r="BC39" i="14"/>
  <c r="L39" i="14"/>
  <c r="M39" i="14"/>
  <c r="BC5" i="14"/>
  <c r="L5" i="14"/>
  <c r="M5" i="14"/>
  <c r="BI14" i="14"/>
  <c r="R14" i="14"/>
  <c r="BI38" i="14"/>
  <c r="R38" i="14"/>
  <c r="BI9" i="14"/>
  <c r="R9" i="14"/>
  <c r="BI18" i="14"/>
  <c r="R18" i="14"/>
  <c r="BI26" i="14"/>
  <c r="R26" i="14"/>
  <c r="BI19" i="14"/>
  <c r="R19" i="14"/>
  <c r="BI25" i="14"/>
  <c r="R25" i="14"/>
  <c r="BI36" i="14"/>
  <c r="R36" i="14"/>
  <c r="BI13" i="14"/>
  <c r="R13" i="14"/>
  <c r="BI44" i="14"/>
  <c r="R44" i="14"/>
  <c r="BI16" i="14"/>
  <c r="R16" i="14"/>
  <c r="BI45" i="14"/>
  <c r="R45" i="14"/>
  <c r="BI51" i="14"/>
  <c r="R51" i="14"/>
  <c r="BI34" i="14"/>
  <c r="R34" i="14"/>
  <c r="BI49" i="14"/>
  <c r="R49" i="14"/>
  <c r="BI27" i="14"/>
  <c r="R27" i="14"/>
  <c r="BI40" i="14"/>
  <c r="R40" i="14"/>
  <c r="BI47" i="14"/>
  <c r="R47" i="14"/>
  <c r="BI24" i="14"/>
  <c r="R24" i="14"/>
  <c r="BI17" i="14"/>
  <c r="R17" i="14"/>
  <c r="BI5" i="14"/>
  <c r="BI43" i="14"/>
  <c r="R43" i="14"/>
  <c r="BI53" i="14"/>
  <c r="R53" i="14"/>
  <c r="BI30" i="14"/>
  <c r="R30" i="14"/>
  <c r="BI48" i="14"/>
  <c r="R48" i="14"/>
  <c r="BI31" i="14"/>
  <c r="R31" i="14"/>
  <c r="BI33" i="14"/>
  <c r="R33" i="14"/>
  <c r="BI22" i="14"/>
  <c r="R22" i="14"/>
  <c r="BI7" i="14"/>
  <c r="R7" i="14"/>
  <c r="BN10" i="14"/>
  <c r="W10" i="14"/>
  <c r="BN36" i="14"/>
  <c r="W36" i="14"/>
  <c r="BN45" i="14"/>
  <c r="W45" i="14"/>
  <c r="BN22" i="14"/>
  <c r="W22" i="14"/>
  <c r="BN25" i="14"/>
  <c r="W25" i="14"/>
  <c r="BN51" i="14"/>
  <c r="W51" i="14"/>
  <c r="BN38" i="14"/>
  <c r="W38" i="14"/>
  <c r="BN37" i="14"/>
  <c r="W37" i="14"/>
  <c r="BN53" i="14"/>
  <c r="W53" i="14"/>
  <c r="BN30" i="14"/>
  <c r="W30" i="14"/>
  <c r="BN54" i="14"/>
  <c r="W54" i="14"/>
  <c r="BN47" i="14"/>
  <c r="W47" i="14"/>
  <c r="BN31" i="14"/>
  <c r="W31" i="14"/>
  <c r="BN17" i="14"/>
  <c r="W17" i="14"/>
  <c r="BN12" i="14"/>
  <c r="W12" i="14"/>
  <c r="BN32" i="14"/>
  <c r="W32" i="14"/>
  <c r="BN9" i="14"/>
  <c r="W9" i="14"/>
  <c r="BN43" i="14"/>
  <c r="W43" i="14"/>
  <c r="BN44" i="14"/>
  <c r="W44" i="14"/>
  <c r="BN27" i="14"/>
  <c r="W27" i="14"/>
  <c r="BN34" i="14"/>
  <c r="W34" i="14"/>
  <c r="BN18" i="14"/>
  <c r="W18" i="14"/>
  <c r="BN49" i="14"/>
  <c r="W49" i="14"/>
  <c r="BN35" i="14"/>
  <c r="W35" i="14"/>
  <c r="BN23" i="14"/>
  <c r="W23" i="14"/>
  <c r="BN7" i="14"/>
  <c r="W7" i="14"/>
  <c r="BS11" i="14"/>
  <c r="AB11" i="14"/>
  <c r="AC11" i="14"/>
  <c r="BS34" i="14"/>
  <c r="AB34" i="14"/>
  <c r="AC34" i="14"/>
  <c r="BS30" i="14"/>
  <c r="AB30" i="14"/>
  <c r="AC30" i="14"/>
  <c r="BS16" i="14"/>
  <c r="AB16" i="14"/>
  <c r="AC16" i="14"/>
  <c r="BS47" i="14"/>
  <c r="AB47" i="14"/>
  <c r="AC47" i="14"/>
  <c r="BS12" i="14"/>
  <c r="AB12" i="14"/>
  <c r="AC12" i="14"/>
  <c r="BS25" i="14"/>
  <c r="AB25" i="14"/>
  <c r="AC25" i="14"/>
  <c r="BS42" i="14"/>
  <c r="AB42" i="14"/>
  <c r="AC42" i="14"/>
  <c r="BS8" i="14"/>
  <c r="AB8" i="14"/>
  <c r="AC8" i="14"/>
  <c r="BS35" i="14"/>
  <c r="AB35" i="14"/>
  <c r="AC35" i="14"/>
  <c r="BS53" i="14"/>
  <c r="AB53" i="14"/>
  <c r="AC53" i="14"/>
  <c r="BS23" i="14"/>
  <c r="AB23" i="14"/>
  <c r="AC23" i="14"/>
  <c r="BS49" i="14"/>
  <c r="AB49" i="14"/>
  <c r="AC49" i="14"/>
  <c r="BS19" i="14"/>
  <c r="AB19" i="14"/>
  <c r="AC19" i="14"/>
  <c r="BS38" i="14"/>
  <c r="AB38" i="14"/>
  <c r="AC38" i="14"/>
  <c r="BS55" i="14"/>
  <c r="AB55" i="14"/>
  <c r="AC55" i="14"/>
  <c r="BS43" i="14"/>
  <c r="AB43" i="14"/>
  <c r="AC43" i="14"/>
  <c r="BS18" i="14"/>
  <c r="AB18" i="14"/>
  <c r="AC18" i="14"/>
  <c r="BS36" i="14"/>
  <c r="AB36" i="14"/>
  <c r="AC36" i="14"/>
  <c r="BS52" i="14"/>
  <c r="AB52" i="14"/>
  <c r="AC52" i="14"/>
  <c r="BS26" i="14"/>
  <c r="AB26" i="14"/>
  <c r="AC26" i="14"/>
  <c r="BS44" i="14"/>
  <c r="AB44" i="14"/>
  <c r="AC44" i="14"/>
  <c r="BS13" i="14"/>
  <c r="AB13" i="14"/>
  <c r="AC13" i="14"/>
  <c r="BS32" i="14"/>
  <c r="AB32" i="14"/>
  <c r="AC32" i="14"/>
  <c r="BS10" i="14"/>
  <c r="AB10" i="14"/>
  <c r="AC10" i="14"/>
  <c r="BS28" i="14"/>
  <c r="AB28" i="14"/>
  <c r="AC28" i="14"/>
  <c r="BS46" i="14"/>
  <c r="AB46" i="14"/>
  <c r="AC46" i="14"/>
  <c r="BY16" i="14"/>
  <c r="AH16" i="14"/>
  <c r="BY48" i="14"/>
  <c r="AH48" i="14"/>
  <c r="BY31" i="14"/>
  <c r="AH31" i="14"/>
  <c r="BY35" i="14"/>
  <c r="AH35" i="14"/>
  <c r="BY39" i="14"/>
  <c r="AH39" i="14"/>
  <c r="BY42" i="14"/>
  <c r="AH42" i="14"/>
  <c r="BY15" i="14"/>
  <c r="AH15" i="14"/>
  <c r="BY14" i="14"/>
  <c r="AH14" i="14"/>
  <c r="BY38" i="14"/>
  <c r="AH38" i="14"/>
  <c r="BY43" i="14"/>
  <c r="AH43" i="14"/>
  <c r="BY56" i="14"/>
  <c r="AH56" i="14"/>
  <c r="BY50" i="14"/>
  <c r="AH50" i="14"/>
  <c r="BY27" i="14"/>
  <c r="AH27" i="14"/>
  <c r="BY29" i="14"/>
  <c r="AH29" i="14"/>
  <c r="BY34" i="14"/>
  <c r="AH34" i="14"/>
  <c r="BY23" i="14"/>
  <c r="AH23" i="14"/>
  <c r="BY7" i="14"/>
  <c r="AH7" i="14"/>
  <c r="BY8" i="14"/>
  <c r="AH8" i="14"/>
  <c r="BY13" i="14"/>
  <c r="AH13" i="14"/>
  <c r="BY19" i="14"/>
  <c r="AH19" i="14"/>
  <c r="BY17" i="14"/>
  <c r="AH17" i="14"/>
  <c r="BY51" i="14"/>
  <c r="AH51" i="14"/>
  <c r="BY37" i="14"/>
  <c r="AH37" i="14"/>
  <c r="BY53" i="14"/>
  <c r="AH53" i="14"/>
  <c r="BY32" i="14"/>
  <c r="AH32" i="14"/>
  <c r="BY46" i="14"/>
  <c r="AH46" i="14"/>
  <c r="BY47" i="14"/>
  <c r="AH47" i="14"/>
  <c r="BY25" i="14"/>
  <c r="AH25" i="14"/>
  <c r="BY18" i="14"/>
  <c r="AH18" i="14"/>
  <c r="CD21" i="14"/>
  <c r="AL21" i="14"/>
  <c r="CD6" i="14"/>
  <c r="AL6" i="14"/>
  <c r="CD30" i="14"/>
  <c r="AL30" i="14"/>
  <c r="CD16" i="14"/>
  <c r="AL16" i="14"/>
  <c r="CD13" i="14"/>
  <c r="AL13" i="14"/>
  <c r="CD18" i="14"/>
  <c r="AL18" i="14"/>
  <c r="CD14" i="14"/>
  <c r="AL14" i="14"/>
  <c r="CD9" i="14"/>
  <c r="AL9" i="14"/>
  <c r="CD37" i="14"/>
  <c r="AL37" i="14"/>
  <c r="CD52" i="14"/>
  <c r="AL52" i="14"/>
  <c r="CD31" i="14"/>
  <c r="AL31" i="14"/>
  <c r="CD49" i="14"/>
  <c r="AL49" i="14"/>
  <c r="CD22" i="14"/>
  <c r="AL22" i="14"/>
  <c r="CD44" i="14"/>
  <c r="AL44" i="14"/>
  <c r="CD23" i="14"/>
  <c r="AL23" i="14"/>
  <c r="CD39" i="14"/>
  <c r="AL39" i="14"/>
  <c r="CD50" i="14"/>
  <c r="AL50" i="14"/>
  <c r="CI31" i="14"/>
  <c r="AO31" i="14"/>
  <c r="AP31" i="14"/>
  <c r="CI9" i="14"/>
  <c r="AO9" i="14"/>
  <c r="AP9" i="14"/>
  <c r="CI19" i="14"/>
  <c r="AO19" i="14"/>
  <c r="AP19" i="14"/>
  <c r="CI10" i="14"/>
  <c r="AO10" i="14"/>
  <c r="AP10" i="14"/>
  <c r="CI30" i="14"/>
  <c r="AO30" i="14"/>
  <c r="AP30" i="14"/>
  <c r="CI44" i="14"/>
  <c r="AO44" i="14"/>
  <c r="AP44" i="14"/>
  <c r="CI6" i="14"/>
  <c r="AO6" i="14"/>
  <c r="AP6" i="14"/>
  <c r="CI24" i="14"/>
  <c r="AO24" i="14"/>
  <c r="AP24" i="14"/>
  <c r="CI42" i="14"/>
  <c r="AO42" i="14"/>
  <c r="AP42" i="14"/>
  <c r="CI12" i="14"/>
  <c r="AO12" i="14"/>
  <c r="AP12" i="14"/>
  <c r="CI29" i="14"/>
  <c r="AO29" i="14"/>
  <c r="AP29" i="14"/>
  <c r="CI56" i="14"/>
  <c r="AO56" i="14"/>
  <c r="AP56" i="14"/>
  <c r="CI22" i="14"/>
  <c r="AO22" i="14"/>
  <c r="AP22" i="14"/>
  <c r="CI45" i="14"/>
  <c r="AO45" i="14"/>
  <c r="AP45" i="14"/>
  <c r="CI49" i="14"/>
  <c r="AO49" i="14"/>
  <c r="AP49" i="14"/>
  <c r="CI18" i="14"/>
  <c r="AO18" i="14"/>
  <c r="AP18" i="14"/>
  <c r="CI43" i="14"/>
  <c r="AO43" i="14"/>
  <c r="AP43" i="14"/>
  <c r="CI16" i="14"/>
  <c r="AO16" i="14"/>
  <c r="AP16" i="14"/>
  <c r="CI38" i="14"/>
  <c r="AO38" i="14"/>
  <c r="AP38" i="14"/>
  <c r="CI15" i="14"/>
  <c r="AO15" i="14"/>
  <c r="AP15" i="14"/>
  <c r="CI47" i="14"/>
  <c r="AO47" i="14"/>
  <c r="AP47" i="14"/>
  <c r="CI23" i="14"/>
  <c r="AO23" i="14"/>
  <c r="AP23" i="14"/>
  <c r="CD11" i="14"/>
  <c r="AL11" i="14"/>
  <c r="CD26" i="14"/>
  <c r="AL26" i="14"/>
  <c r="CD29" i="14"/>
  <c r="AL29" i="14"/>
  <c r="CD27" i="14"/>
  <c r="AL27" i="14"/>
  <c r="CD48" i="14"/>
  <c r="AL48" i="14"/>
  <c r="CD40" i="14"/>
  <c r="AL40" i="14"/>
  <c r="CD51" i="14"/>
  <c r="AL51" i="14"/>
  <c r="BY30" i="14"/>
  <c r="AH30" i="14"/>
  <c r="BY54" i="14"/>
  <c r="AH54" i="14"/>
  <c r="BY55" i="14"/>
  <c r="AH55" i="14"/>
  <c r="BS5" i="14"/>
  <c r="AB5" i="14"/>
  <c r="AC5" i="14"/>
  <c r="BS24" i="14"/>
  <c r="AB24" i="14"/>
  <c r="AC24" i="14"/>
  <c r="BS27" i="14"/>
  <c r="AB27" i="14"/>
  <c r="AC27" i="14"/>
  <c r="BS40" i="14"/>
  <c r="AB40" i="14"/>
  <c r="AC40" i="14"/>
  <c r="BS45" i="14"/>
  <c r="AB45" i="14"/>
  <c r="AC45" i="14"/>
  <c r="BS15" i="14"/>
  <c r="AB15" i="14"/>
  <c r="AC15" i="14"/>
  <c r="BN24" i="14"/>
  <c r="W24" i="14"/>
  <c r="BN50" i="14"/>
  <c r="W50" i="14"/>
  <c r="BN40" i="14"/>
  <c r="W40" i="14"/>
  <c r="BN52" i="14"/>
  <c r="W52" i="14"/>
  <c r="BI11" i="14"/>
  <c r="R11" i="14"/>
  <c r="BI46" i="14"/>
  <c r="R46" i="14"/>
  <c r="BI56" i="14"/>
  <c r="R56" i="14"/>
  <c r="BI54" i="14"/>
  <c r="R54" i="14"/>
  <c r="BC56" i="14"/>
  <c r="L56" i="14"/>
  <c r="M56" i="14"/>
  <c r="BC12" i="14"/>
  <c r="L12" i="14"/>
  <c r="M12" i="14"/>
  <c r="BC20" i="14"/>
  <c r="L20" i="14"/>
  <c r="M20" i="14"/>
  <c r="BC29" i="14"/>
  <c r="L29" i="14"/>
  <c r="M29" i="14"/>
  <c r="BC44" i="14"/>
  <c r="L44" i="14"/>
  <c r="M44" i="14"/>
  <c r="BC14" i="14"/>
  <c r="L14" i="14"/>
  <c r="M14" i="14"/>
  <c r="AX25" i="14"/>
  <c r="G25" i="14"/>
  <c r="AX29" i="14"/>
  <c r="G29" i="14"/>
  <c r="AX46" i="14"/>
  <c r="G46" i="14"/>
  <c r="AX45" i="14"/>
  <c r="G45" i="14"/>
  <c r="AS24" i="14"/>
  <c r="B24" i="14"/>
  <c r="AS42" i="14"/>
  <c r="B42" i="14"/>
  <c r="AS37" i="14"/>
  <c r="B37" i="14"/>
  <c r="CI27" i="14"/>
  <c r="AO27" i="14"/>
  <c r="AP27" i="14"/>
  <c r="BC49" i="14"/>
  <c r="L49" i="14"/>
  <c r="M49" i="14"/>
  <c r="BN15" i="14"/>
  <c r="W15" i="14"/>
  <c r="CD19" i="14"/>
  <c r="AL19" i="14"/>
  <c r="BY12" i="14"/>
  <c r="AH12" i="14"/>
  <c r="CI39" i="14"/>
  <c r="AO39" i="14"/>
  <c r="AP39" i="14"/>
  <c r="CI13" i="14"/>
  <c r="AO13" i="14"/>
  <c r="AP13" i="14"/>
  <c r="CI34" i="14"/>
  <c r="AO34" i="14"/>
  <c r="AP34" i="14"/>
  <c r="CI7" i="14"/>
  <c r="AO7" i="14"/>
  <c r="AP7" i="14"/>
  <c r="CI32" i="14"/>
  <c r="AO32" i="14"/>
  <c r="AP32" i="14"/>
  <c r="CI11" i="14"/>
  <c r="AO11" i="14"/>
  <c r="AP11" i="14"/>
  <c r="CI40" i="14"/>
  <c r="AO40" i="14"/>
  <c r="AP40" i="14"/>
  <c r="CI17" i="14"/>
  <c r="AO17" i="14"/>
  <c r="AP17" i="14"/>
  <c r="CD20" i="14"/>
  <c r="AL20" i="14"/>
  <c r="CD46" i="14"/>
  <c r="AL46" i="14"/>
  <c r="CD32" i="14"/>
  <c r="AL32" i="14"/>
  <c r="CD28" i="14"/>
  <c r="AL28" i="14"/>
  <c r="CD53" i="14"/>
  <c r="AL53" i="14"/>
  <c r="CD42" i="14"/>
  <c r="AL42" i="14"/>
  <c r="BY11" i="14"/>
  <c r="AH11" i="14"/>
  <c r="BY41" i="14"/>
  <c r="AH41" i="14"/>
  <c r="BY28" i="14"/>
  <c r="AH28" i="14"/>
  <c r="BY33" i="14"/>
  <c r="AH33" i="14"/>
  <c r="BS50" i="14"/>
  <c r="AB50" i="14"/>
  <c r="AC50" i="14"/>
  <c r="BS14" i="14"/>
  <c r="AB14" i="14"/>
  <c r="AC14" i="14"/>
  <c r="BS17" i="14"/>
  <c r="AB17" i="14"/>
  <c r="AC17" i="14"/>
  <c r="BS31" i="14"/>
  <c r="AB31" i="14"/>
  <c r="AC31" i="14"/>
  <c r="BS39" i="14"/>
  <c r="AB39" i="14"/>
  <c r="AC39" i="14"/>
  <c r="BS6" i="14"/>
  <c r="AB6" i="14"/>
  <c r="AC6" i="14"/>
  <c r="BN33" i="14"/>
  <c r="W33" i="14"/>
  <c r="BN56" i="14"/>
  <c r="W56" i="14"/>
  <c r="BN26" i="14"/>
  <c r="W26" i="14"/>
  <c r="BN39" i="14"/>
  <c r="W39" i="14"/>
  <c r="BI20" i="14"/>
  <c r="R20" i="14"/>
  <c r="BI21" i="14"/>
  <c r="R21" i="14"/>
  <c r="BI28" i="14"/>
  <c r="R28" i="14"/>
  <c r="BI39" i="14"/>
  <c r="R39" i="14"/>
  <c r="BC43" i="14"/>
  <c r="L43" i="14"/>
  <c r="M43" i="14"/>
  <c r="BC55" i="14"/>
  <c r="L55" i="14"/>
  <c r="M55" i="14"/>
  <c r="BC11" i="14"/>
  <c r="L11" i="14"/>
  <c r="M11" i="14"/>
  <c r="BC19" i="14"/>
  <c r="L19" i="14"/>
  <c r="M19" i="14"/>
  <c r="BC38" i="14"/>
  <c r="L38" i="14"/>
  <c r="M38" i="14"/>
  <c r="AX7" i="14"/>
  <c r="G7" i="14"/>
  <c r="AX38" i="14"/>
  <c r="G38" i="14"/>
  <c r="AX34" i="14"/>
  <c r="G34" i="14"/>
  <c r="AX52" i="14"/>
  <c r="G52" i="14"/>
  <c r="AX51" i="14"/>
  <c r="G51" i="14"/>
  <c r="AS30" i="14"/>
  <c r="B30" i="14"/>
  <c r="AS27" i="14"/>
  <c r="B27" i="14"/>
  <c r="AS43" i="14"/>
  <c r="B43" i="14"/>
  <c r="CI50" i="14"/>
  <c r="AO50" i="14"/>
  <c r="AP50" i="14"/>
  <c r="BS20" i="14"/>
  <c r="AB20" i="14"/>
  <c r="AC20" i="14"/>
  <c r="AS31" i="14"/>
  <c r="B31" i="14"/>
  <c r="BY9" i="14"/>
  <c r="AH9" i="14"/>
  <c r="AS13" i="14"/>
  <c r="B13" i="14"/>
  <c r="CI36" i="14"/>
  <c r="AO36" i="14"/>
  <c r="AP36" i="14"/>
  <c r="BN16" i="14"/>
  <c r="W16" i="14"/>
  <c r="AS39" i="14"/>
  <c r="B39" i="14"/>
  <c r="AS8" i="14"/>
  <c r="B8" i="14"/>
  <c r="CI5" i="14"/>
  <c r="AO5" i="14"/>
  <c r="AP5" i="14"/>
  <c r="CI35" i="14"/>
  <c r="AO35" i="14"/>
  <c r="AP35" i="14"/>
  <c r="CI8" i="14"/>
  <c r="AO8" i="14"/>
  <c r="AP8" i="14"/>
  <c r="CI25" i="14"/>
  <c r="AO25" i="14"/>
  <c r="AP25" i="14"/>
  <c r="CI55" i="14"/>
  <c r="AO55" i="14"/>
  <c r="AP55" i="14"/>
  <c r="CI28" i="14"/>
  <c r="AO28" i="14"/>
  <c r="AP28" i="14"/>
  <c r="CI54" i="14"/>
  <c r="AO54" i="14"/>
  <c r="AP54" i="14"/>
  <c r="CI37" i="14"/>
  <c r="AO37" i="14"/>
  <c r="AP37" i="14"/>
  <c r="CI14" i="14"/>
  <c r="AO14" i="14"/>
  <c r="AP14" i="14"/>
  <c r="CD24" i="14"/>
  <c r="AL24" i="14"/>
  <c r="CD47" i="14"/>
  <c r="AL47" i="14"/>
  <c r="CD38" i="14"/>
  <c r="AL38" i="14"/>
  <c r="CD34" i="14"/>
  <c r="AL34" i="14"/>
  <c r="CD55" i="14"/>
  <c r="AL55" i="14"/>
  <c r="CD43" i="14"/>
  <c r="AL43" i="14"/>
  <c r="BY20" i="14"/>
  <c r="AH20" i="14"/>
  <c r="BY26" i="14"/>
  <c r="AH26" i="14"/>
  <c r="BY49" i="14"/>
  <c r="AH49" i="14"/>
  <c r="BY40" i="14"/>
  <c r="AH40" i="14"/>
  <c r="BS41" i="14"/>
  <c r="AB41" i="14"/>
  <c r="AC41" i="14"/>
  <c r="BS54" i="14"/>
  <c r="AB54" i="14"/>
  <c r="AC54" i="14"/>
  <c r="BS9" i="14"/>
  <c r="AB9" i="14"/>
  <c r="AC9" i="14"/>
  <c r="BS21" i="14"/>
  <c r="AB21" i="14"/>
  <c r="AC21" i="14"/>
  <c r="BS29" i="14"/>
  <c r="AB29" i="14"/>
  <c r="AC29" i="14"/>
  <c r="BN11" i="14"/>
  <c r="W11" i="14"/>
  <c r="BN42" i="14"/>
  <c r="W42" i="14"/>
  <c r="BN21" i="14"/>
  <c r="W21" i="14"/>
  <c r="BN28" i="14"/>
  <c r="W28" i="14"/>
  <c r="BN46" i="14"/>
  <c r="W46" i="14"/>
  <c r="BI23" i="14"/>
  <c r="R23" i="14"/>
  <c r="BI35" i="14"/>
  <c r="R35" i="14"/>
  <c r="BI37" i="14"/>
  <c r="R37" i="14"/>
  <c r="BI50" i="14"/>
  <c r="R50" i="14"/>
  <c r="BC35" i="14"/>
  <c r="L35" i="14"/>
  <c r="M35" i="14"/>
  <c r="BC47" i="14"/>
  <c r="L47" i="14"/>
  <c r="M47" i="14"/>
  <c r="BC46" i="14"/>
  <c r="L46" i="14"/>
  <c r="M46" i="14"/>
  <c r="BC10" i="14"/>
  <c r="L10" i="14"/>
  <c r="M10" i="14"/>
  <c r="BC28" i="14"/>
  <c r="L28" i="14"/>
  <c r="M28" i="14"/>
  <c r="AX20" i="14"/>
  <c r="G20" i="14"/>
  <c r="AX47" i="14"/>
  <c r="G47" i="14"/>
  <c r="AX27" i="14"/>
  <c r="G27" i="14"/>
  <c r="AX33" i="14"/>
  <c r="G33" i="14"/>
  <c r="AS11" i="14"/>
  <c r="B11" i="14"/>
  <c r="AS56" i="14"/>
  <c r="B56" i="14"/>
  <c r="AS32" i="14"/>
  <c r="B32" i="14"/>
  <c r="AS49" i="14"/>
  <c r="B49" i="14"/>
  <c r="BC27" i="14"/>
  <c r="L27" i="14"/>
  <c r="M27" i="14"/>
  <c r="AX9" i="14"/>
  <c r="G9" i="14"/>
  <c r="BS7" i="14"/>
  <c r="AB7" i="14"/>
  <c r="AC7" i="14"/>
  <c r="CD36" i="14"/>
  <c r="AL36" i="14"/>
  <c r="BI41" i="14"/>
  <c r="R41" i="14"/>
  <c r="AX14" i="14"/>
  <c r="G14" i="14"/>
  <c r="BC13" i="14"/>
  <c r="L13" i="14"/>
  <c r="M13" i="14"/>
  <c r="AS48" i="14"/>
  <c r="B48" i="14"/>
  <c r="AT51" i="14"/>
  <c r="C51" i="14"/>
  <c r="AT10" i="14"/>
  <c r="C10" i="14"/>
  <c r="AT17" i="14"/>
  <c r="C17" i="14"/>
  <c r="AT25" i="14"/>
  <c r="C25" i="14"/>
  <c r="AT31" i="14"/>
  <c r="C31" i="14"/>
  <c r="AT52" i="14"/>
  <c r="C52" i="14"/>
  <c r="AT11" i="14"/>
  <c r="C11" i="14"/>
  <c r="AT16" i="14"/>
  <c r="C16" i="14"/>
  <c r="AT36" i="14"/>
  <c r="C36" i="14"/>
  <c r="AT49" i="14"/>
  <c r="C49" i="14"/>
  <c r="AT6" i="14"/>
  <c r="C6" i="14"/>
  <c r="AT21" i="14"/>
  <c r="C21" i="14"/>
  <c r="AT43" i="14"/>
  <c r="C43" i="14"/>
  <c r="AY19" i="14"/>
  <c r="H19" i="14"/>
  <c r="I19" i="14"/>
  <c r="AY31" i="14"/>
  <c r="H31" i="14"/>
  <c r="I31" i="14"/>
  <c r="AY21" i="14"/>
  <c r="H21" i="14"/>
  <c r="I21" i="14"/>
  <c r="AY45" i="14"/>
  <c r="H45" i="14"/>
  <c r="I45" i="14"/>
  <c r="AY39" i="14"/>
  <c r="H39" i="14"/>
  <c r="I39" i="14"/>
  <c r="AY35" i="14"/>
  <c r="H35" i="14"/>
  <c r="I35" i="14"/>
  <c r="BE7" i="14"/>
  <c r="N7" i="14"/>
  <c r="BE43" i="14"/>
  <c r="N43" i="14"/>
  <c r="BE56" i="14"/>
  <c r="N56" i="14"/>
  <c r="BE17" i="14"/>
  <c r="N17" i="14"/>
  <c r="BE27" i="14"/>
  <c r="N27" i="14"/>
  <c r="BE31" i="14"/>
  <c r="N31" i="14"/>
  <c r="BE10" i="14"/>
  <c r="N10" i="14"/>
  <c r="BE15" i="14"/>
  <c r="N15" i="14"/>
  <c r="BE13" i="14"/>
  <c r="N13" i="14"/>
  <c r="BE41" i="14"/>
  <c r="N41" i="14"/>
  <c r="BE11" i="14"/>
  <c r="N11" i="14"/>
  <c r="BE20" i="14"/>
  <c r="N20" i="14"/>
  <c r="BE52" i="14"/>
  <c r="N52" i="14"/>
  <c r="BE14" i="14"/>
  <c r="N14" i="14"/>
  <c r="BE21" i="14"/>
  <c r="N21" i="14"/>
  <c r="BE25" i="14"/>
  <c r="N25" i="14"/>
  <c r="BJ24" i="14"/>
  <c r="S24" i="14"/>
  <c r="BJ43" i="14"/>
  <c r="S43" i="14"/>
  <c r="BJ48" i="14"/>
  <c r="S48" i="14"/>
  <c r="BJ40" i="14"/>
  <c r="S40" i="14"/>
  <c r="BJ53" i="14"/>
  <c r="S53" i="14"/>
  <c r="BJ7" i="14"/>
  <c r="S7" i="14"/>
  <c r="BJ12" i="14"/>
  <c r="S12" i="14"/>
  <c r="BJ27" i="14"/>
  <c r="S27" i="14"/>
  <c r="BJ31" i="14"/>
  <c r="S31" i="14"/>
  <c r="BJ15" i="14"/>
  <c r="S15" i="14"/>
  <c r="BO25" i="14"/>
  <c r="X25" i="14"/>
  <c r="Y25" i="14"/>
  <c r="BO9" i="14"/>
  <c r="X9" i="14"/>
  <c r="Y9" i="14"/>
  <c r="BO5" i="14"/>
  <c r="X5" i="14"/>
  <c r="Y5" i="14"/>
  <c r="BO19" i="14"/>
  <c r="X19" i="14"/>
  <c r="Y19" i="14"/>
  <c r="BO33" i="14"/>
  <c r="X33" i="14"/>
  <c r="Y33" i="14"/>
  <c r="BO27" i="14"/>
  <c r="X27" i="14"/>
  <c r="Y27" i="14"/>
  <c r="BO11" i="14"/>
  <c r="X11" i="14"/>
  <c r="Y11" i="14"/>
  <c r="BU6" i="14"/>
  <c r="AD6" i="14"/>
  <c r="BU11" i="14"/>
  <c r="AD11" i="14"/>
  <c r="BU20" i="14"/>
  <c r="AD20" i="14"/>
  <c r="BU56" i="14"/>
  <c r="AD56" i="14"/>
  <c r="BU8" i="14"/>
  <c r="AD8" i="14"/>
  <c r="BU29" i="14"/>
  <c r="AD29" i="14"/>
  <c r="BU44" i="14"/>
  <c r="AD44" i="14"/>
  <c r="BU31" i="14"/>
  <c r="AD31" i="14"/>
  <c r="BU48" i="14"/>
  <c r="AD48" i="14"/>
  <c r="BU10" i="14"/>
  <c r="AD10" i="14"/>
  <c r="BU45" i="14"/>
  <c r="AD45" i="14"/>
  <c r="BZ24" i="14"/>
  <c r="AI24" i="14"/>
  <c r="BZ52" i="14"/>
  <c r="AI52" i="14"/>
  <c r="BZ33" i="14"/>
  <c r="AI33" i="14"/>
  <c r="BZ41" i="14"/>
  <c r="AI41" i="14"/>
  <c r="BZ5" i="14"/>
  <c r="BZ19" i="14"/>
  <c r="AI19" i="14"/>
  <c r="BZ23" i="14"/>
  <c r="AI23" i="14"/>
  <c r="BZ16" i="14"/>
  <c r="AI16" i="14"/>
  <c r="BZ36" i="14"/>
  <c r="AI36" i="14"/>
  <c r="BZ28" i="14"/>
  <c r="AI28" i="14"/>
  <c r="BZ51" i="14"/>
  <c r="AI51" i="14"/>
  <c r="BZ6" i="14"/>
  <c r="AI6" i="14"/>
  <c r="BZ44" i="14"/>
  <c r="AI44" i="14"/>
  <c r="BZ17" i="14"/>
  <c r="AI17" i="14"/>
  <c r="BZ27" i="14"/>
  <c r="AI27" i="14"/>
  <c r="BZ37" i="14"/>
  <c r="AI37" i="14"/>
  <c r="CE23" i="14"/>
  <c r="CE39" i="14"/>
  <c r="CE25" i="14"/>
  <c r="CE43" i="14"/>
  <c r="CE9" i="14"/>
  <c r="CE5" i="14"/>
  <c r="Q3" i="6"/>
  <c r="T6" i="6"/>
  <c r="N61" i="4"/>
  <c r="M61" i="4"/>
  <c r="O10" i="4"/>
  <c r="O16" i="4"/>
  <c r="O18" i="4"/>
  <c r="O22" i="4"/>
  <c r="O30" i="4"/>
  <c r="O32" i="4"/>
  <c r="O36" i="4"/>
  <c r="O54" i="4"/>
  <c r="Q5" i="11"/>
  <c r="AC5" i="11"/>
  <c r="AE6" i="8"/>
  <c r="D6" i="8"/>
  <c r="AA5" i="7"/>
  <c r="E6" i="7"/>
  <c r="O5" i="4"/>
  <c r="AX8" i="14"/>
  <c r="G8" i="14"/>
  <c r="AT37" i="14"/>
  <c r="C37" i="14"/>
  <c r="AB20" i="8"/>
  <c r="AB32" i="8"/>
  <c r="AB29" i="8"/>
  <c r="AB38" i="8"/>
  <c r="AB53" i="8"/>
  <c r="AB51" i="8"/>
  <c r="AB54" i="8"/>
  <c r="B7" i="13"/>
  <c r="Z5" i="13"/>
  <c r="AD5" i="13"/>
  <c r="W5" i="13"/>
  <c r="D5" i="13"/>
  <c r="AA5" i="13"/>
  <c r="AE5" i="13"/>
  <c r="Y5" i="13"/>
  <c r="AC5" i="13"/>
  <c r="AG5" i="13"/>
  <c r="X5" i="13"/>
  <c r="E5" i="13"/>
  <c r="AB5" i="13"/>
  <c r="AF5" i="13"/>
  <c r="M5" i="13"/>
  <c r="Y11" i="13"/>
  <c r="AC11" i="13"/>
  <c r="J11" i="13"/>
  <c r="AG11" i="13"/>
  <c r="Z11" i="13"/>
  <c r="G11" i="13"/>
  <c r="AD11" i="13"/>
  <c r="X11" i="13"/>
  <c r="AB11" i="13"/>
  <c r="AF11" i="13"/>
  <c r="W11" i="13"/>
  <c r="AA11" i="13"/>
  <c r="H16" i="13"/>
  <c r="AE11" i="13"/>
  <c r="L11" i="13"/>
  <c r="Y16" i="13"/>
  <c r="AC16" i="13"/>
  <c r="J16" i="13"/>
  <c r="AG16" i="13"/>
  <c r="Z16" i="13"/>
  <c r="AD16" i="13"/>
  <c r="X16" i="13"/>
  <c r="AB16" i="13"/>
  <c r="AF16" i="13"/>
  <c r="AA16" i="13"/>
  <c r="AE16" i="13"/>
  <c r="L16" i="13"/>
  <c r="W16" i="13"/>
  <c r="Y22" i="13"/>
  <c r="F22" i="13"/>
  <c r="AC22" i="13"/>
  <c r="AG22" i="13"/>
  <c r="N22" i="13"/>
  <c r="Z22" i="13"/>
  <c r="AD22" i="13"/>
  <c r="X22" i="13"/>
  <c r="AB22" i="13"/>
  <c r="AF22" i="13"/>
  <c r="AE22" i="13"/>
  <c r="W22" i="13"/>
  <c r="AA22" i="13"/>
  <c r="Y21" i="13"/>
  <c r="AC21" i="13"/>
  <c r="AG21" i="13"/>
  <c r="Z21" i="13"/>
  <c r="G21" i="13"/>
  <c r="AD21" i="13"/>
  <c r="X21" i="13"/>
  <c r="E21" i="13"/>
  <c r="AB21" i="13"/>
  <c r="AF21" i="13"/>
  <c r="W21" i="13"/>
  <c r="D21" i="13"/>
  <c r="AA21" i="13"/>
  <c r="AE21" i="13"/>
  <c r="B26" i="13"/>
  <c r="Y37" i="13"/>
  <c r="AC37" i="13"/>
  <c r="J37" i="13"/>
  <c r="AG37" i="13"/>
  <c r="Z37" i="13"/>
  <c r="G37" i="13"/>
  <c r="AD37" i="13"/>
  <c r="K37" i="13"/>
  <c r="X37" i="13"/>
  <c r="AB37" i="13"/>
  <c r="AF37" i="13"/>
  <c r="W37" i="13"/>
  <c r="AA37" i="13"/>
  <c r="AE37" i="13"/>
  <c r="Y30" i="13"/>
  <c r="AC30" i="13"/>
  <c r="AG30" i="13"/>
  <c r="Z30" i="13"/>
  <c r="AD30" i="13"/>
  <c r="X30" i="13"/>
  <c r="E30" i="13"/>
  <c r="AB30" i="13"/>
  <c r="AF30" i="13"/>
  <c r="AA30" i="13"/>
  <c r="AE30" i="13"/>
  <c r="L30" i="13"/>
  <c r="W30" i="13"/>
  <c r="Y31" i="13"/>
  <c r="AC31" i="13"/>
  <c r="AG31" i="13"/>
  <c r="X31" i="13"/>
  <c r="AB31" i="13"/>
  <c r="AF31" i="13"/>
  <c r="AD31" i="13"/>
  <c r="W31" i="13"/>
  <c r="AE31" i="13"/>
  <c r="Z31" i="13"/>
  <c r="AA31" i="13"/>
  <c r="H31" i="13"/>
  <c r="Z39" i="13"/>
  <c r="G39" i="13"/>
  <c r="AD39" i="13"/>
  <c r="W39" i="13"/>
  <c r="AA39" i="13"/>
  <c r="H39" i="13"/>
  <c r="AE39" i="13"/>
  <c r="L39" i="13"/>
  <c r="X39" i="13"/>
  <c r="AB39" i="13"/>
  <c r="AF39" i="13"/>
  <c r="AC39" i="13"/>
  <c r="AG39" i="13"/>
  <c r="Y39" i="13"/>
  <c r="Z42" i="13"/>
  <c r="G42" i="13"/>
  <c r="AD42" i="13"/>
  <c r="W42" i="13"/>
  <c r="AA42" i="13"/>
  <c r="AE42" i="13"/>
  <c r="X42" i="13"/>
  <c r="AB42" i="13"/>
  <c r="AF42" i="13"/>
  <c r="AG42" i="13"/>
  <c r="AC42" i="13"/>
  <c r="Y42" i="13"/>
  <c r="Z46" i="13"/>
  <c r="AD46" i="13"/>
  <c r="W46" i="13"/>
  <c r="AA46" i="13"/>
  <c r="AE46" i="13"/>
  <c r="X46" i="13"/>
  <c r="AB46" i="13"/>
  <c r="AF46" i="13"/>
  <c r="Y46" i="13"/>
  <c r="AC46" i="13"/>
  <c r="AG46" i="13"/>
  <c r="Z49" i="13"/>
  <c r="AD49" i="13"/>
  <c r="W49" i="13"/>
  <c r="AA49" i="13"/>
  <c r="H49" i="13"/>
  <c r="AE49" i="13"/>
  <c r="X49" i="13"/>
  <c r="E49" i="13"/>
  <c r="AB49" i="13"/>
  <c r="I49" i="13"/>
  <c r="AF49" i="13"/>
  <c r="Y49" i="13"/>
  <c r="AC49" i="13"/>
  <c r="AG49" i="13"/>
  <c r="B54" i="13"/>
  <c r="Z55" i="13"/>
  <c r="AD55" i="13"/>
  <c r="W55" i="13"/>
  <c r="D55" i="13"/>
  <c r="AE55" i="13"/>
  <c r="AA55" i="13"/>
  <c r="X55" i="13"/>
  <c r="AB55" i="13"/>
  <c r="I55" i="13"/>
  <c r="AF55" i="13"/>
  <c r="AC55" i="13"/>
  <c r="AG55" i="13"/>
  <c r="Y55" i="13"/>
  <c r="AX42" i="14"/>
  <c r="G42" i="14"/>
  <c r="AX12" i="14"/>
  <c r="G12" i="14"/>
  <c r="BN19" i="14"/>
  <c r="W19" i="14"/>
  <c r="BN6" i="14"/>
  <c r="W6" i="14"/>
  <c r="BN5" i="14"/>
  <c r="W5" i="14"/>
  <c r="AB7" i="8"/>
  <c r="AB15" i="8"/>
  <c r="AB14" i="8"/>
  <c r="AB17" i="8"/>
  <c r="AB36" i="8"/>
  <c r="AB45" i="8"/>
  <c r="AB40" i="8"/>
  <c r="AB48" i="8"/>
  <c r="AB49" i="8"/>
  <c r="Z9" i="13"/>
  <c r="G9" i="13"/>
  <c r="AD9" i="13"/>
  <c r="K9" i="13"/>
  <c r="W9" i="13"/>
  <c r="D9" i="13"/>
  <c r="AA9" i="13"/>
  <c r="H9" i="13"/>
  <c r="AE9" i="13"/>
  <c r="L9" i="13"/>
  <c r="Y9" i="13"/>
  <c r="F9" i="13"/>
  <c r="AC9" i="13"/>
  <c r="J9" i="13"/>
  <c r="AG9" i="13"/>
  <c r="N9" i="13"/>
  <c r="AB9" i="13"/>
  <c r="I9" i="13"/>
  <c r="AF9" i="13"/>
  <c r="M9" i="13"/>
  <c r="X9" i="13"/>
  <c r="E9" i="13"/>
  <c r="Z14" i="13"/>
  <c r="G14" i="13"/>
  <c r="AD14" i="13"/>
  <c r="W14" i="13"/>
  <c r="D14" i="13"/>
  <c r="AA14" i="13"/>
  <c r="AE14" i="13"/>
  <c r="Y14" i="13"/>
  <c r="AC14" i="13"/>
  <c r="AG14" i="13"/>
  <c r="AF14" i="13"/>
  <c r="X14" i="13"/>
  <c r="AB14" i="13"/>
  <c r="Z20" i="13"/>
  <c r="AD20" i="13"/>
  <c r="W20" i="13"/>
  <c r="D42" i="13"/>
  <c r="AA20" i="13"/>
  <c r="H20" i="13"/>
  <c r="H42" i="13"/>
  <c r="AE20" i="13"/>
  <c r="Y20" i="13"/>
  <c r="AC20" i="13"/>
  <c r="AG20" i="13"/>
  <c r="N20" i="13"/>
  <c r="X20" i="13"/>
  <c r="AB20" i="13"/>
  <c r="I20" i="13"/>
  <c r="AF20" i="13"/>
  <c r="Z23" i="13"/>
  <c r="G55" i="13"/>
  <c r="AD23" i="13"/>
  <c r="K23" i="13"/>
  <c r="W23" i="13"/>
  <c r="D23" i="13"/>
  <c r="AA23" i="13"/>
  <c r="H55" i="13"/>
  <c r="AE23" i="13"/>
  <c r="Y23" i="13"/>
  <c r="AC23" i="13"/>
  <c r="AG23" i="13"/>
  <c r="X23" i="13"/>
  <c r="E55" i="13"/>
  <c r="AB23" i="13"/>
  <c r="AF23" i="13"/>
  <c r="Z24" i="13"/>
  <c r="G24" i="13"/>
  <c r="AD24" i="13"/>
  <c r="W24" i="13"/>
  <c r="D24" i="13"/>
  <c r="AA24" i="13"/>
  <c r="AE24" i="13"/>
  <c r="L24" i="13"/>
  <c r="Y24" i="13"/>
  <c r="AC24" i="13"/>
  <c r="AG24" i="13"/>
  <c r="AB24" i="13"/>
  <c r="AF24" i="13"/>
  <c r="X24" i="13"/>
  <c r="Z35" i="13"/>
  <c r="AD35" i="13"/>
  <c r="W35" i="13"/>
  <c r="AA35" i="13"/>
  <c r="Y35" i="13"/>
  <c r="AC35" i="13"/>
  <c r="J35" i="13"/>
  <c r="AG35" i="13"/>
  <c r="N21" i="13"/>
  <c r="AE35" i="13"/>
  <c r="L21" i="13"/>
  <c r="AF35" i="13"/>
  <c r="X35" i="13"/>
  <c r="AB35" i="13"/>
  <c r="I21" i="13"/>
  <c r="Z36" i="13"/>
  <c r="AD36" i="13"/>
  <c r="Y36" i="13"/>
  <c r="AC36" i="13"/>
  <c r="AG36" i="13"/>
  <c r="AA36" i="13"/>
  <c r="H36" i="13"/>
  <c r="AB36" i="13"/>
  <c r="W36" i="13"/>
  <c r="AE36" i="13"/>
  <c r="AF36" i="13"/>
  <c r="M36" i="13"/>
  <c r="X36" i="13"/>
  <c r="W32" i="13"/>
  <c r="AA32" i="13"/>
  <c r="H32" i="13"/>
  <c r="AE32" i="13"/>
  <c r="X32" i="13"/>
  <c r="AB32" i="13"/>
  <c r="AF32" i="13"/>
  <c r="Y32" i="13"/>
  <c r="AC32" i="13"/>
  <c r="AG32" i="13"/>
  <c r="Z32" i="13"/>
  <c r="AD32" i="13"/>
  <c r="B43" i="13"/>
  <c r="W44" i="13"/>
  <c r="D44" i="13"/>
  <c r="AA44" i="13"/>
  <c r="AE44" i="13"/>
  <c r="X44" i="13"/>
  <c r="AB44" i="13"/>
  <c r="AF44" i="13"/>
  <c r="Y44" i="13"/>
  <c r="F44" i="13"/>
  <c r="AC44" i="13"/>
  <c r="AG44" i="13"/>
  <c r="Z44" i="13"/>
  <c r="AD44" i="13"/>
  <c r="W47" i="13"/>
  <c r="AA47" i="13"/>
  <c r="AE47" i="13"/>
  <c r="L47" i="13"/>
  <c r="X47" i="13"/>
  <c r="AB47" i="13"/>
  <c r="AF47" i="13"/>
  <c r="Y47" i="13"/>
  <c r="AC47" i="13"/>
  <c r="AG47" i="13"/>
  <c r="Z47" i="13"/>
  <c r="AD47" i="13"/>
  <c r="W51" i="13"/>
  <c r="AA51" i="13"/>
  <c r="AE51" i="13"/>
  <c r="X51" i="13"/>
  <c r="AB51" i="13"/>
  <c r="AF51" i="13"/>
  <c r="Y51" i="13"/>
  <c r="AC51" i="13"/>
  <c r="J51" i="13"/>
  <c r="AG51" i="13"/>
  <c r="AD51" i="13"/>
  <c r="Z51" i="13"/>
  <c r="G51" i="13"/>
  <c r="W54" i="13"/>
  <c r="AA54" i="13"/>
  <c r="AE54" i="13"/>
  <c r="AB54" i="13"/>
  <c r="X54" i="13"/>
  <c r="AF54" i="13"/>
  <c r="Y54" i="13"/>
  <c r="AC54" i="13"/>
  <c r="J54" i="13"/>
  <c r="AG54" i="13"/>
  <c r="Z54" i="13"/>
  <c r="G54" i="13"/>
  <c r="AD54" i="13"/>
  <c r="AX5" i="14"/>
  <c r="G5" i="14"/>
  <c r="CD10" i="14"/>
  <c r="AL10" i="14"/>
  <c r="BB22" i="14"/>
  <c r="K22" i="14"/>
  <c r="CD41" i="14"/>
  <c r="AL41" i="14"/>
  <c r="AB34" i="8"/>
  <c r="AB26" i="8"/>
  <c r="AB28" i="8"/>
  <c r="AB37" i="8"/>
  <c r="AB41" i="8"/>
  <c r="AB47" i="8"/>
  <c r="AB55" i="8"/>
  <c r="B55" i="8"/>
  <c r="B48" i="10"/>
  <c r="Y6" i="13"/>
  <c r="AC6" i="13"/>
  <c r="AG6" i="13"/>
  <c r="Z6" i="13"/>
  <c r="AD6" i="13"/>
  <c r="AA6" i="13"/>
  <c r="AE6" i="13"/>
  <c r="L6" i="13"/>
  <c r="X6" i="13"/>
  <c r="AF6" i="13"/>
  <c r="AB6" i="13"/>
  <c r="W7" i="13"/>
  <c r="AA7" i="13"/>
  <c r="AE7" i="13"/>
  <c r="X7" i="13"/>
  <c r="E7" i="13"/>
  <c r="AB7" i="13"/>
  <c r="AF7" i="13"/>
  <c r="Z7" i="13"/>
  <c r="G7" i="13"/>
  <c r="AD7" i="13"/>
  <c r="AC7" i="13"/>
  <c r="J7" i="13"/>
  <c r="Y7" i="13"/>
  <c r="AG7" i="13"/>
  <c r="W17" i="13"/>
  <c r="D17" i="13"/>
  <c r="AA17" i="13"/>
  <c r="AE17" i="13"/>
  <c r="X17" i="13"/>
  <c r="E17" i="13"/>
  <c r="AB17" i="13"/>
  <c r="I17" i="13"/>
  <c r="AF17" i="13"/>
  <c r="Z17" i="13"/>
  <c r="AD17" i="13"/>
  <c r="AG17" i="13"/>
  <c r="N17" i="13"/>
  <c r="Y17" i="13"/>
  <c r="F17" i="13"/>
  <c r="AC17" i="13"/>
  <c r="W13" i="13"/>
  <c r="AA13" i="13"/>
  <c r="AE13" i="13"/>
  <c r="X13" i="13"/>
  <c r="AB13" i="13"/>
  <c r="AF13" i="13"/>
  <c r="Z13" i="13"/>
  <c r="AD13" i="13"/>
  <c r="Y13" i="13"/>
  <c r="F13" i="13"/>
  <c r="F35" i="13"/>
  <c r="AC13" i="13"/>
  <c r="J13" i="13"/>
  <c r="AG13" i="13"/>
  <c r="N35" i="13"/>
  <c r="W19" i="13"/>
  <c r="AA19" i="13"/>
  <c r="AE19" i="13"/>
  <c r="X19" i="13"/>
  <c r="AB19" i="13"/>
  <c r="I19" i="13"/>
  <c r="AF19" i="13"/>
  <c r="Z19" i="13"/>
  <c r="AD19" i="13"/>
  <c r="Y19" i="13"/>
  <c r="AC19" i="13"/>
  <c r="AG19" i="13"/>
  <c r="W25" i="13"/>
  <c r="D25" i="13"/>
  <c r="AA25" i="13"/>
  <c r="H25" i="13"/>
  <c r="AE25" i="13"/>
  <c r="L25" i="13"/>
  <c r="X25" i="13"/>
  <c r="E25" i="13"/>
  <c r="AB25" i="13"/>
  <c r="I25" i="13"/>
  <c r="AF25" i="13"/>
  <c r="M25" i="13"/>
  <c r="Z25" i="13"/>
  <c r="G25" i="13"/>
  <c r="AD25" i="13"/>
  <c r="K25" i="13"/>
  <c r="AC25" i="13"/>
  <c r="J25" i="13"/>
  <c r="AG25" i="13"/>
  <c r="N25" i="13"/>
  <c r="Y25" i="13"/>
  <c r="F25" i="13"/>
  <c r="W29" i="13"/>
  <c r="AA29" i="13"/>
  <c r="AE29" i="13"/>
  <c r="L29" i="13"/>
  <c r="X29" i="13"/>
  <c r="E29" i="13"/>
  <c r="AB29" i="13"/>
  <c r="AF29" i="13"/>
  <c r="M29" i="13"/>
  <c r="Z29" i="13"/>
  <c r="AD29" i="13"/>
  <c r="AG29" i="13"/>
  <c r="Y29" i="13"/>
  <c r="AC29" i="13"/>
  <c r="W26" i="13"/>
  <c r="D26" i="13"/>
  <c r="AA26" i="13"/>
  <c r="AE26" i="13"/>
  <c r="Z26" i="13"/>
  <c r="AD26" i="13"/>
  <c r="AB26" i="13"/>
  <c r="AC26" i="13"/>
  <c r="X26" i="13"/>
  <c r="E39" i="13"/>
  <c r="AF26" i="13"/>
  <c r="Y26" i="13"/>
  <c r="AG26" i="13"/>
  <c r="N26" i="13"/>
  <c r="N39" i="13"/>
  <c r="W38" i="13"/>
  <c r="D6" i="13"/>
  <c r="AA38" i="13"/>
  <c r="H6" i="13"/>
  <c r="AE38" i="13"/>
  <c r="Z38" i="13"/>
  <c r="G6" i="13"/>
  <c r="AD38" i="13"/>
  <c r="K6" i="13"/>
  <c r="X38" i="13"/>
  <c r="E38" i="13"/>
  <c r="AF38" i="13"/>
  <c r="Y38" i="13"/>
  <c r="AG38" i="13"/>
  <c r="N38" i="13"/>
  <c r="AB38" i="13"/>
  <c r="I38" i="13"/>
  <c r="I6" i="13"/>
  <c r="AC38" i="13"/>
  <c r="X40" i="13"/>
  <c r="AB40" i="13"/>
  <c r="I40" i="13"/>
  <c r="AF40" i="13"/>
  <c r="M40" i="13"/>
  <c r="Y40" i="13"/>
  <c r="AC40" i="13"/>
  <c r="AG40" i="13"/>
  <c r="Z40" i="13"/>
  <c r="AD40" i="13"/>
  <c r="W40" i="13"/>
  <c r="AA40" i="13"/>
  <c r="H40" i="13"/>
  <c r="AE40" i="13"/>
  <c r="X45" i="13"/>
  <c r="AB45" i="13"/>
  <c r="I45" i="13"/>
  <c r="AF45" i="13"/>
  <c r="M30" i="13"/>
  <c r="Y45" i="13"/>
  <c r="AC45" i="13"/>
  <c r="AG45" i="13"/>
  <c r="Z45" i="13"/>
  <c r="G30" i="13"/>
  <c r="AD45" i="13"/>
  <c r="AA45" i="13"/>
  <c r="H45" i="13"/>
  <c r="AE45" i="13"/>
  <c r="W45" i="13"/>
  <c r="X50" i="13"/>
  <c r="AB50" i="13"/>
  <c r="I50" i="13"/>
  <c r="AF50" i="13"/>
  <c r="Y50" i="13"/>
  <c r="AC50" i="13"/>
  <c r="AG50" i="13"/>
  <c r="Z50" i="13"/>
  <c r="AD50" i="13"/>
  <c r="AE50" i="13"/>
  <c r="W50" i="13"/>
  <c r="D22" i="13"/>
  <c r="AA50" i="13"/>
  <c r="H22" i="13"/>
  <c r="X53" i="13"/>
  <c r="E53" i="13"/>
  <c r="AB53" i="13"/>
  <c r="I53" i="13"/>
  <c r="AF53" i="13"/>
  <c r="Y53" i="13"/>
  <c r="AC53" i="13"/>
  <c r="AG53" i="13"/>
  <c r="N53" i="13"/>
  <c r="Z53" i="13"/>
  <c r="AD53" i="13"/>
  <c r="K53" i="13"/>
  <c r="AA53" i="13"/>
  <c r="W53" i="13"/>
  <c r="AE53" i="13"/>
  <c r="L53" i="13"/>
  <c r="BR5" i="14"/>
  <c r="BM9" i="14"/>
  <c r="V9" i="14"/>
  <c r="BB11" i="14"/>
  <c r="K11" i="14"/>
  <c r="BJ11" i="14"/>
  <c r="S11" i="14"/>
  <c r="BB12" i="14"/>
  <c r="K12" i="14"/>
  <c r="CD12" i="14"/>
  <c r="AL12" i="14"/>
  <c r="AT24" i="14"/>
  <c r="C24" i="14"/>
  <c r="BM27" i="14"/>
  <c r="V27" i="14"/>
  <c r="CA30" i="14"/>
  <c r="AJ30" i="14"/>
  <c r="AK30" i="14"/>
  <c r="CA16" i="14"/>
  <c r="AJ16" i="14"/>
  <c r="AK16" i="14"/>
  <c r="CA24" i="14"/>
  <c r="AJ24" i="14"/>
  <c r="AK24" i="14"/>
  <c r="CG27" i="14"/>
  <c r="AM27" i="14"/>
  <c r="CG43" i="14"/>
  <c r="AM43" i="14"/>
  <c r="CG18" i="14"/>
  <c r="AM18" i="14"/>
  <c r="CG6" i="14"/>
  <c r="AM6" i="14"/>
  <c r="AB5" i="8"/>
  <c r="AB18" i="8"/>
  <c r="Y10" i="13"/>
  <c r="F10" i="13"/>
  <c r="AC10" i="13"/>
  <c r="J10" i="13"/>
  <c r="AG10" i="13"/>
  <c r="N10" i="13"/>
  <c r="Z10" i="13"/>
  <c r="G10" i="13"/>
  <c r="AD10" i="13"/>
  <c r="K10" i="13"/>
  <c r="X10" i="13"/>
  <c r="E10" i="13"/>
  <c r="AB10" i="13"/>
  <c r="I10" i="13"/>
  <c r="AF10" i="13"/>
  <c r="M10" i="13"/>
  <c r="W10" i="13"/>
  <c r="D10" i="13"/>
  <c r="AA10" i="13"/>
  <c r="H10" i="13"/>
  <c r="AE10" i="13"/>
  <c r="L10" i="13"/>
  <c r="X8" i="13"/>
  <c r="AB8" i="13"/>
  <c r="I8" i="13"/>
  <c r="AF8" i="13"/>
  <c r="Y8" i="13"/>
  <c r="F49" i="13"/>
  <c r="AC8" i="13"/>
  <c r="J8" i="13"/>
  <c r="AG8" i="13"/>
  <c r="W8" i="13"/>
  <c r="AA8" i="13"/>
  <c r="AE8" i="13"/>
  <c r="L8" i="13"/>
  <c r="Z8" i="13"/>
  <c r="G49" i="13"/>
  <c r="AD8" i="13"/>
  <c r="K49" i="13"/>
  <c r="X12" i="13"/>
  <c r="AB12" i="13"/>
  <c r="AF12" i="13"/>
  <c r="M12" i="13"/>
  <c r="Y12" i="13"/>
  <c r="AC12" i="13"/>
  <c r="AG12" i="13"/>
  <c r="W12" i="13"/>
  <c r="AA12" i="13"/>
  <c r="H50" i="13"/>
  <c r="AE12" i="13"/>
  <c r="Z12" i="13"/>
  <c r="G12" i="13"/>
  <c r="AD12" i="13"/>
  <c r="X15" i="13"/>
  <c r="AB15" i="13"/>
  <c r="I37" i="13"/>
  <c r="AF15" i="13"/>
  <c r="Y15" i="13"/>
  <c r="AC15" i="13"/>
  <c r="AG15" i="13"/>
  <c r="N15" i="13"/>
  <c r="N37" i="13"/>
  <c r="W15" i="13"/>
  <c r="AA15" i="13"/>
  <c r="AE15" i="13"/>
  <c r="L37" i="13"/>
  <c r="Z15" i="13"/>
  <c r="AD15" i="13"/>
  <c r="X18" i="13"/>
  <c r="AB18" i="13"/>
  <c r="AF18" i="13"/>
  <c r="M18" i="13"/>
  <c r="Y18" i="13"/>
  <c r="F18" i="13"/>
  <c r="AC18" i="13"/>
  <c r="AG18" i="13"/>
  <c r="W18" i="13"/>
  <c r="AA18" i="13"/>
  <c r="AE18" i="13"/>
  <c r="AD18" i="13"/>
  <c r="K18" i="13"/>
  <c r="Z18" i="13"/>
  <c r="X27" i="13"/>
  <c r="AB27" i="13"/>
  <c r="AF27" i="13"/>
  <c r="M27" i="13"/>
  <c r="Y27" i="13"/>
  <c r="AC27" i="13"/>
  <c r="AG27" i="13"/>
  <c r="N27" i="13"/>
  <c r="W27" i="13"/>
  <c r="D27" i="13"/>
  <c r="D51" i="13"/>
  <c r="AA27" i="13"/>
  <c r="AE27" i="13"/>
  <c r="Z27" i="13"/>
  <c r="AD27" i="13"/>
  <c r="X33" i="13"/>
  <c r="AB33" i="13"/>
  <c r="I33" i="13"/>
  <c r="AF33" i="13"/>
  <c r="M33" i="13"/>
  <c r="Y33" i="13"/>
  <c r="F33" i="13"/>
  <c r="F31" i="13"/>
  <c r="AC33" i="13"/>
  <c r="AG33" i="13"/>
  <c r="W33" i="13"/>
  <c r="AA33" i="13"/>
  <c r="AE33" i="13"/>
  <c r="L31" i="13"/>
  <c r="Z33" i="13"/>
  <c r="AD33" i="13"/>
  <c r="B33" i="13"/>
  <c r="X28" i="13"/>
  <c r="AB28" i="13"/>
  <c r="AF28" i="13"/>
  <c r="M28" i="13"/>
  <c r="W28" i="13"/>
  <c r="D28" i="13"/>
  <c r="AA28" i="13"/>
  <c r="AE28" i="13"/>
  <c r="Y28" i="13"/>
  <c r="AG28" i="13"/>
  <c r="Z28" i="13"/>
  <c r="G28" i="13"/>
  <c r="AC28" i="13"/>
  <c r="AD28" i="13"/>
  <c r="B37" i="13"/>
  <c r="Y34" i="13"/>
  <c r="AC34" i="13"/>
  <c r="AG34" i="13"/>
  <c r="Z34" i="13"/>
  <c r="AD34" i="13"/>
  <c r="W34" i="13"/>
  <c r="AA34" i="13"/>
  <c r="H34" i="13"/>
  <c r="AE34" i="13"/>
  <c r="L34" i="13"/>
  <c r="X34" i="13"/>
  <c r="E12" i="13"/>
  <c r="AB34" i="13"/>
  <c r="I34" i="13"/>
  <c r="I12" i="13"/>
  <c r="AF34" i="13"/>
  <c r="Y41" i="13"/>
  <c r="F38" i="13"/>
  <c r="AC41" i="13"/>
  <c r="AG41" i="13"/>
  <c r="Z41" i="13"/>
  <c r="AD41" i="13"/>
  <c r="W41" i="13"/>
  <c r="AA41" i="13"/>
  <c r="AE41" i="13"/>
  <c r="AB41" i="13"/>
  <c r="AF41" i="13"/>
  <c r="X41" i="13"/>
  <c r="Y43" i="13"/>
  <c r="AC43" i="13"/>
  <c r="J40" i="13"/>
  <c r="AG43" i="13"/>
  <c r="N40" i="13"/>
  <c r="Z43" i="13"/>
  <c r="AD43" i="13"/>
  <c r="W43" i="13"/>
  <c r="D40" i="13"/>
  <c r="AA43" i="13"/>
  <c r="AE43" i="13"/>
  <c r="L43" i="13"/>
  <c r="AF43" i="13"/>
  <c r="M43" i="13"/>
  <c r="AB43" i="13"/>
  <c r="X43" i="13"/>
  <c r="E43" i="13"/>
  <c r="Y48" i="13"/>
  <c r="AC48" i="13"/>
  <c r="AG48" i="13"/>
  <c r="Z48" i="13"/>
  <c r="G48" i="13"/>
  <c r="AD48" i="13"/>
  <c r="K48" i="13"/>
  <c r="W48" i="13"/>
  <c r="AA48" i="13"/>
  <c r="H47" i="13"/>
  <c r="AE48" i="13"/>
  <c r="X48" i="13"/>
  <c r="E48" i="13"/>
  <c r="AF48" i="13"/>
  <c r="AB48" i="13"/>
  <c r="I48" i="13"/>
  <c r="Y52" i="13"/>
  <c r="F52" i="13"/>
  <c r="F8" i="13"/>
  <c r="AC52" i="13"/>
  <c r="AG52" i="13"/>
  <c r="N8" i="13"/>
  <c r="Z52" i="13"/>
  <c r="G8" i="13"/>
  <c r="AD52" i="13"/>
  <c r="W52" i="13"/>
  <c r="AA52" i="13"/>
  <c r="AE52" i="13"/>
  <c r="X52" i="13"/>
  <c r="AB52" i="13"/>
  <c r="AF52" i="13"/>
  <c r="E46" i="15"/>
  <c r="B28" i="13"/>
  <c r="BQ22" i="14"/>
  <c r="Z22" i="14"/>
  <c r="BQ30" i="14"/>
  <c r="Z30" i="14"/>
  <c r="BQ28" i="14"/>
  <c r="Z28" i="14"/>
  <c r="BQ18" i="14"/>
  <c r="Z18" i="14"/>
  <c r="BQ8" i="14"/>
  <c r="Z8" i="14"/>
  <c r="BQ44" i="14"/>
  <c r="Z44" i="14"/>
  <c r="BQ43" i="14"/>
  <c r="Z43" i="14"/>
  <c r="BQ36" i="14"/>
  <c r="Z36" i="14"/>
  <c r="BQ35" i="14"/>
  <c r="Z35" i="14"/>
  <c r="BQ26" i="14"/>
  <c r="Z26" i="14"/>
  <c r="BQ19" i="14"/>
  <c r="Z19" i="14"/>
  <c r="BQ13" i="14"/>
  <c r="Z13" i="14"/>
  <c r="BQ12" i="14"/>
  <c r="Z12" i="14"/>
  <c r="BQ11" i="14"/>
  <c r="Z11" i="14"/>
  <c r="BV46" i="14"/>
  <c r="AE46" i="14"/>
  <c r="BV35" i="14"/>
  <c r="AE35" i="14"/>
  <c r="BV5" i="14"/>
  <c r="BV22" i="14"/>
  <c r="AE22" i="14"/>
  <c r="BV18" i="14"/>
  <c r="AE18" i="14"/>
  <c r="BV7" i="14"/>
  <c r="AE7" i="14"/>
  <c r="B17" i="10"/>
  <c r="B25" i="10"/>
  <c r="BB25" i="14"/>
  <c r="K25" i="14"/>
  <c r="BB42" i="14"/>
  <c r="K42" i="14"/>
  <c r="BG36" i="14"/>
  <c r="P36" i="14"/>
  <c r="Q36" i="14"/>
  <c r="BG5" i="14"/>
  <c r="P5" i="14"/>
  <c r="Q5" i="14"/>
  <c r="BM26" i="14"/>
  <c r="V26" i="14"/>
  <c r="BM13" i="14"/>
  <c r="V13" i="14"/>
  <c r="BM52" i="14"/>
  <c r="V52" i="14"/>
  <c r="BM6" i="14"/>
  <c r="V6" i="14"/>
  <c r="BV31" i="14"/>
  <c r="AE31" i="14"/>
  <c r="BQ32" i="14"/>
  <c r="Z32" i="14"/>
  <c r="BV34" i="14"/>
  <c r="AE34" i="14"/>
  <c r="BI6" i="14"/>
  <c r="R6" i="14"/>
  <c r="BI29" i="14"/>
  <c r="R29" i="14"/>
  <c r="BI15" i="14"/>
  <c r="R15" i="14"/>
  <c r="BY21" i="14"/>
  <c r="AH21" i="14"/>
  <c r="BY5" i="14"/>
  <c r="CH45" i="14"/>
  <c r="AN45" i="14"/>
  <c r="CH25" i="14"/>
  <c r="AN25" i="14"/>
  <c r="CH20" i="14"/>
  <c r="AN20" i="14"/>
  <c r="B31" i="10"/>
  <c r="B47" i="10"/>
  <c r="B51" i="10"/>
  <c r="B23" i="13"/>
  <c r="CD8" i="14"/>
  <c r="AL8" i="14"/>
  <c r="AX10" i="14"/>
  <c r="G10" i="14"/>
  <c r="AX16" i="14"/>
  <c r="G16" i="14"/>
  <c r="AM67" i="9"/>
  <c r="BB5" i="14"/>
  <c r="BV6" i="14"/>
  <c r="AE6" i="14"/>
  <c r="BF8" i="14"/>
  <c r="O8" i="14"/>
  <c r="BV8" i="14"/>
  <c r="AE8" i="14"/>
  <c r="BB9" i="14"/>
  <c r="K9" i="14"/>
  <c r="BF14" i="14"/>
  <c r="O14" i="14"/>
  <c r="BF15" i="14"/>
  <c r="O15" i="14"/>
  <c r="BV19" i="14"/>
  <c r="AE19" i="14"/>
  <c r="CG19" i="14"/>
  <c r="AM19" i="14"/>
  <c r="BF20" i="14"/>
  <c r="O20" i="14"/>
  <c r="BF23" i="14"/>
  <c r="O23" i="14"/>
  <c r="BF26" i="14"/>
  <c r="O26" i="14"/>
  <c r="BV26" i="14"/>
  <c r="AE26" i="14"/>
  <c r="CG26" i="14"/>
  <c r="AM26" i="14"/>
  <c r="BF27" i="14"/>
  <c r="O27" i="14"/>
  <c r="BV27" i="14"/>
  <c r="AE27" i="14"/>
  <c r="BF35" i="14"/>
  <c r="O35" i="14"/>
  <c r="BV42" i="14"/>
  <c r="AE42" i="14"/>
  <c r="AU6" i="14"/>
  <c r="D6" i="14"/>
  <c r="E6" i="14"/>
  <c r="CA17" i="14"/>
  <c r="AJ17" i="14"/>
  <c r="AK17" i="14"/>
  <c r="BA34" i="14"/>
  <c r="J34" i="14"/>
  <c r="BA30" i="14"/>
  <c r="J30" i="14"/>
  <c r="BA24" i="14"/>
  <c r="J24" i="14"/>
  <c r="BA23" i="14"/>
  <c r="J23" i="14"/>
  <c r="BU49" i="14"/>
  <c r="AD49" i="14"/>
  <c r="BU33" i="14"/>
  <c r="AD33" i="14"/>
  <c r="D6" i="7"/>
  <c r="BY22" i="14"/>
  <c r="AH22" i="14"/>
  <c r="BF42" i="14"/>
  <c r="O42" i="14"/>
  <c r="BF22" i="14"/>
  <c r="O22" i="14"/>
  <c r="BR53" i="14"/>
  <c r="AA53" i="14"/>
  <c r="BR28" i="14"/>
  <c r="AA28" i="14"/>
  <c r="BV48" i="14"/>
  <c r="AE48" i="14"/>
  <c r="BV36" i="14"/>
  <c r="AE36" i="14"/>
  <c r="BV20" i="14"/>
  <c r="AE20" i="14"/>
  <c r="BY6" i="14"/>
  <c r="AH6" i="14"/>
  <c r="BF10" i="14"/>
  <c r="O10" i="14"/>
  <c r="BY10" i="14"/>
  <c r="AH10" i="14"/>
  <c r="BF12" i="14"/>
  <c r="O12" i="14"/>
  <c r="BV14" i="14"/>
  <c r="AE14" i="14"/>
  <c r="BR16" i="14"/>
  <c r="AA16" i="14"/>
  <c r="BF19" i="14"/>
  <c r="O19" i="14"/>
  <c r="BJ20" i="14"/>
  <c r="S20" i="14"/>
  <c r="BF24" i="14"/>
  <c r="O24" i="14"/>
  <c r="BF30" i="14"/>
  <c r="O30" i="14"/>
  <c r="BB35" i="14"/>
  <c r="K35" i="14"/>
  <c r="BF36" i="14"/>
  <c r="O36" i="14"/>
  <c r="BF38" i="14"/>
  <c r="O38" i="14"/>
  <c r="BJ39" i="14"/>
  <c r="S39" i="14"/>
  <c r="BR46" i="14"/>
  <c r="AA46" i="14"/>
  <c r="CG23" i="14"/>
  <c r="AM23" i="14"/>
  <c r="CG22" i="14"/>
  <c r="AM22" i="14"/>
  <c r="CC30" i="14"/>
  <c r="CC47" i="14"/>
  <c r="CC33" i="14"/>
  <c r="E55" i="15"/>
  <c r="BK7" i="14"/>
  <c r="T7" i="14"/>
  <c r="U7" i="14"/>
  <c r="BK15" i="14"/>
  <c r="T15" i="14"/>
  <c r="U15" i="14"/>
  <c r="BK31" i="14"/>
  <c r="T31" i="14"/>
  <c r="U31" i="14"/>
  <c r="BK50" i="14"/>
  <c r="T50" i="14"/>
  <c r="U50" i="14"/>
  <c r="BK24" i="14"/>
  <c r="T24" i="14"/>
  <c r="U24" i="14"/>
  <c r="BK39" i="14"/>
  <c r="T39" i="14"/>
  <c r="U39" i="14"/>
  <c r="BK27" i="14"/>
  <c r="T27" i="14"/>
  <c r="U27" i="14"/>
  <c r="BK53" i="14"/>
  <c r="T53" i="14"/>
  <c r="U53" i="14"/>
  <c r="BK5" i="14"/>
  <c r="T5" i="14"/>
  <c r="U5" i="14"/>
  <c r="AU10" i="14"/>
  <c r="D10" i="14"/>
  <c r="E10" i="14"/>
  <c r="AU25" i="14"/>
  <c r="D25" i="14"/>
  <c r="E25" i="14"/>
  <c r="AU53" i="14"/>
  <c r="D53" i="14"/>
  <c r="E53" i="14"/>
  <c r="AU15" i="14"/>
  <c r="D15" i="14"/>
  <c r="E15" i="14"/>
  <c r="AU52" i="14"/>
  <c r="D52" i="14"/>
  <c r="E52" i="14"/>
  <c r="AU17" i="14"/>
  <c r="D17" i="14"/>
  <c r="AU5" i="14"/>
  <c r="D5" i="14"/>
  <c r="E5" i="14"/>
  <c r="AY29" i="14"/>
  <c r="H29" i="14"/>
  <c r="I29" i="14"/>
  <c r="AY5" i="14"/>
  <c r="H5" i="14"/>
  <c r="I5" i="14"/>
  <c r="BE29" i="14"/>
  <c r="N29" i="14"/>
  <c r="BE44" i="14"/>
  <c r="N44" i="14"/>
  <c r="BK11" i="14"/>
  <c r="T11" i="14"/>
  <c r="BW22" i="14"/>
  <c r="AF22" i="14"/>
  <c r="AG22" i="14"/>
  <c r="BW5" i="14"/>
  <c r="AF5" i="14"/>
  <c r="AG5" i="14"/>
  <c r="CE15" i="14"/>
  <c r="CE55" i="14"/>
  <c r="W50" i="15"/>
  <c r="W10" i="15"/>
  <c r="W6" i="15"/>
  <c r="BU47" i="14"/>
  <c r="AD47" i="14"/>
  <c r="BU51" i="14"/>
  <c r="AD51" i="14"/>
  <c r="BU41" i="14"/>
  <c r="AD41" i="14"/>
  <c r="BU23" i="14"/>
  <c r="AD23" i="14"/>
  <c r="BU52" i="14"/>
  <c r="AD52" i="14"/>
  <c r="AO5" i="11"/>
  <c r="CC6" i="14"/>
  <c r="BR7" i="14"/>
  <c r="AA7" i="14"/>
  <c r="CH7" i="14"/>
  <c r="AN7" i="14"/>
  <c r="CH11" i="14"/>
  <c r="AN11" i="14"/>
  <c r="CH12" i="14"/>
  <c r="AN12" i="14"/>
  <c r="CH13" i="14"/>
  <c r="AN13" i="14"/>
  <c r="CH16" i="14"/>
  <c r="AN16" i="14"/>
  <c r="CC18" i="14"/>
  <c r="CH18" i="14"/>
  <c r="AN18" i="14"/>
  <c r="BR20" i="14"/>
  <c r="AA20" i="14"/>
  <c r="BB23" i="14"/>
  <c r="K23" i="14"/>
  <c r="CC24" i="14"/>
  <c r="BZ25" i="14"/>
  <c r="AI25" i="14"/>
  <c r="AT27" i="14"/>
  <c r="C27" i="14"/>
  <c r="CC28" i="14"/>
  <c r="BY36" i="14"/>
  <c r="AH36" i="14"/>
  <c r="BR51" i="14"/>
  <c r="AA51" i="14"/>
  <c r="BA43" i="14"/>
  <c r="J43" i="14"/>
  <c r="BA38" i="14"/>
  <c r="J38" i="14"/>
  <c r="BA27" i="14"/>
  <c r="J27" i="14"/>
  <c r="BA22" i="14"/>
  <c r="J22" i="14"/>
  <c r="BA20" i="14"/>
  <c r="J20" i="14"/>
  <c r="CG51" i="14"/>
  <c r="AM51" i="14"/>
  <c r="CG46" i="14"/>
  <c r="AM46" i="14"/>
  <c r="CG38" i="14"/>
  <c r="AM38" i="14"/>
  <c r="CG32" i="14"/>
  <c r="AM32" i="14"/>
  <c r="CG24" i="14"/>
  <c r="AM24" i="14"/>
  <c r="CG20" i="14"/>
  <c r="AM20" i="14"/>
  <c r="AT7" i="14"/>
  <c r="C7" i="14"/>
  <c r="CC8" i="14"/>
  <c r="CH8" i="14"/>
  <c r="AN8" i="14"/>
  <c r="BR11" i="14"/>
  <c r="AA11" i="14"/>
  <c r="BR12" i="14"/>
  <c r="AA12" i="14"/>
  <c r="BR13" i="14"/>
  <c r="AA13" i="14"/>
  <c r="CH17" i="14"/>
  <c r="AN17" i="14"/>
  <c r="BR18" i="14"/>
  <c r="AA18" i="14"/>
  <c r="CC20" i="14"/>
  <c r="CC21" i="14"/>
  <c r="BR25" i="14"/>
  <c r="AA25" i="14"/>
  <c r="BR29" i="14"/>
  <c r="AA29" i="14"/>
  <c r="BR49" i="14"/>
  <c r="AA49" i="14"/>
  <c r="AT55" i="14"/>
  <c r="C55" i="14"/>
  <c r="AT45" i="14"/>
  <c r="C45" i="14"/>
  <c r="AT44" i="14"/>
  <c r="C44" i="14"/>
  <c r="BR41" i="14"/>
  <c r="AA41" i="14"/>
  <c r="BR34" i="14"/>
  <c r="AA34" i="14"/>
  <c r="BR27" i="14"/>
  <c r="AA27" i="14"/>
  <c r="BZ7" i="14"/>
  <c r="AI7" i="14"/>
  <c r="BZ43" i="14"/>
  <c r="AI43" i="14"/>
  <c r="CC35" i="14"/>
  <c r="CC26" i="14"/>
  <c r="CH33" i="14"/>
  <c r="AN33" i="14"/>
  <c r="CH26" i="14"/>
  <c r="AN26" i="14"/>
  <c r="B50" i="13"/>
  <c r="AB47" i="15"/>
  <c r="J47" i="15"/>
  <c r="AB34" i="15"/>
  <c r="J34" i="15"/>
  <c r="L34" i="15"/>
  <c r="U5" i="11"/>
  <c r="E50" i="15"/>
  <c r="BB36" i="14"/>
  <c r="K36" i="14"/>
  <c r="BB8" i="14"/>
  <c r="K8" i="14"/>
  <c r="BB7" i="14"/>
  <c r="K7" i="14"/>
  <c r="BB6" i="14"/>
  <c r="K6" i="14"/>
  <c r="BB45" i="14"/>
  <c r="K45" i="14"/>
  <c r="BB20" i="14"/>
  <c r="K20" i="14"/>
  <c r="BB13" i="14"/>
  <c r="K13" i="14"/>
  <c r="BI12" i="14"/>
  <c r="R12" i="14"/>
  <c r="BI8" i="14"/>
  <c r="R8" i="14"/>
  <c r="AS34" i="14"/>
  <c r="B34" i="14"/>
  <c r="AS36" i="14"/>
  <c r="B36" i="14"/>
  <c r="AY51" i="14"/>
  <c r="H51" i="14"/>
  <c r="I51" i="14"/>
  <c r="AY7" i="14"/>
  <c r="H7" i="14"/>
  <c r="I7" i="14"/>
  <c r="B15" i="13"/>
  <c r="B31" i="13"/>
  <c r="BM39" i="14"/>
  <c r="V39" i="14"/>
  <c r="BM38" i="14"/>
  <c r="V38" i="14"/>
  <c r="BM36" i="14"/>
  <c r="V36" i="14"/>
  <c r="BM25" i="14"/>
  <c r="V25" i="14"/>
  <c r="BM21" i="14"/>
  <c r="V21" i="14"/>
  <c r="BM17" i="14"/>
  <c r="V17" i="14"/>
  <c r="BM16" i="14"/>
  <c r="V16" i="14"/>
  <c r="BM12" i="14"/>
  <c r="V12" i="14"/>
  <c r="BM45" i="14"/>
  <c r="V45" i="14"/>
  <c r="BM29" i="14"/>
  <c r="V29" i="14"/>
  <c r="BM18" i="14"/>
  <c r="V18" i="14"/>
  <c r="B22" i="13"/>
  <c r="B25" i="13"/>
  <c r="AW45" i="14"/>
  <c r="F45" i="14"/>
  <c r="AW46" i="14"/>
  <c r="F46" i="14"/>
  <c r="AW36" i="14"/>
  <c r="F36" i="14"/>
  <c r="AW27" i="14"/>
  <c r="F27" i="14"/>
  <c r="AW25" i="14"/>
  <c r="F25" i="14"/>
  <c r="AW12" i="14"/>
  <c r="F12" i="14"/>
  <c r="AW11" i="14"/>
  <c r="F11" i="14"/>
  <c r="AW5" i="14"/>
  <c r="AW28" i="14"/>
  <c r="F28" i="14"/>
  <c r="AW21" i="14"/>
  <c r="F21" i="14"/>
  <c r="AW20" i="14"/>
  <c r="F20" i="14"/>
  <c r="AW13" i="14"/>
  <c r="F13" i="14"/>
  <c r="AW8" i="14"/>
  <c r="F8" i="14"/>
  <c r="BE55" i="14"/>
  <c r="N55" i="14"/>
  <c r="BE32" i="14"/>
  <c r="N32" i="14"/>
  <c r="BE28" i="14"/>
  <c r="N28" i="14"/>
  <c r="BE9" i="14"/>
  <c r="N9" i="14"/>
  <c r="BN14" i="14"/>
  <c r="W14" i="14"/>
  <c r="BN13" i="14"/>
  <c r="W13" i="14"/>
  <c r="BN29" i="14"/>
  <c r="W29" i="14"/>
  <c r="BN8" i="14"/>
  <c r="W8" i="14"/>
  <c r="AU14" i="14"/>
  <c r="D14" i="14"/>
  <c r="E14" i="14"/>
  <c r="AU28" i="14"/>
  <c r="D28" i="14"/>
  <c r="E28" i="14"/>
  <c r="AU37" i="14"/>
  <c r="D37" i="14"/>
  <c r="E37" i="14"/>
  <c r="AU44" i="14"/>
  <c r="D44" i="14"/>
  <c r="E44" i="14"/>
  <c r="AU31" i="14"/>
  <c r="D31" i="14"/>
  <c r="E31" i="14"/>
  <c r="BA10" i="14"/>
  <c r="J10" i="14"/>
  <c r="BA9" i="14"/>
  <c r="J9" i="14"/>
  <c r="BA46" i="14"/>
  <c r="J46" i="14"/>
  <c r="BA31" i="14"/>
  <c r="J31" i="14"/>
  <c r="BJ51" i="14"/>
  <c r="S51" i="14"/>
  <c r="BJ47" i="14"/>
  <c r="S47" i="14"/>
  <c r="BR50" i="14"/>
  <c r="AA50" i="14"/>
  <c r="BR9" i="14"/>
  <c r="AA9" i="14"/>
  <c r="BR8" i="14"/>
  <c r="AA8" i="14"/>
  <c r="BR6" i="14"/>
  <c r="AA6" i="14"/>
  <c r="BR39" i="14"/>
  <c r="AA39" i="14"/>
  <c r="BV44" i="14"/>
  <c r="AE44" i="14"/>
  <c r="BV28" i="14"/>
  <c r="AE28" i="14"/>
  <c r="BV24" i="14"/>
  <c r="AE24" i="14"/>
  <c r="BV23" i="14"/>
  <c r="AE23" i="14"/>
  <c r="BV16" i="14"/>
  <c r="AE16" i="14"/>
  <c r="BV13" i="14"/>
  <c r="AE13" i="14"/>
  <c r="BV12" i="14"/>
  <c r="AE12" i="14"/>
  <c r="BV11" i="14"/>
  <c r="AE11" i="14"/>
  <c r="CA6" i="14"/>
  <c r="AJ6" i="14"/>
  <c r="CA45" i="14"/>
  <c r="AJ45" i="14"/>
  <c r="AK45" i="14"/>
  <c r="CH9" i="14"/>
  <c r="AN9" i="14"/>
  <c r="CH6" i="14"/>
  <c r="AN6" i="14"/>
  <c r="CH56" i="14"/>
  <c r="AN56" i="14"/>
  <c r="CH41" i="14"/>
  <c r="AN41" i="14"/>
  <c r="CH37" i="14"/>
  <c r="AN37" i="14"/>
  <c r="CH30" i="14"/>
  <c r="AN30" i="14"/>
  <c r="AC43" i="15"/>
  <c r="K43" i="15"/>
  <c r="AC44" i="15"/>
  <c r="K44" i="15"/>
  <c r="L44" i="15"/>
  <c r="AC18" i="15"/>
  <c r="K18" i="15"/>
  <c r="AC22" i="15"/>
  <c r="K22" i="15"/>
  <c r="L22" i="15"/>
  <c r="AC32" i="15"/>
  <c r="K32" i="15"/>
  <c r="AC38" i="15"/>
  <c r="K38" i="15"/>
  <c r="AC42" i="15"/>
  <c r="K42" i="15"/>
  <c r="AC46" i="15"/>
  <c r="K46" i="15"/>
  <c r="BQ10" i="14"/>
  <c r="Z10" i="14"/>
  <c r="BQ7" i="14"/>
  <c r="Z7" i="14"/>
  <c r="BU37" i="14"/>
  <c r="AD37" i="14"/>
  <c r="BU19" i="14"/>
  <c r="AD19" i="14"/>
  <c r="BU17" i="14"/>
  <c r="AD17" i="14"/>
  <c r="BU15" i="14"/>
  <c r="AD15" i="14"/>
  <c r="BU5" i="14"/>
  <c r="AD5" i="14"/>
  <c r="CC53" i="14"/>
  <c r="CC45" i="14"/>
  <c r="CC39" i="14"/>
  <c r="CC37" i="14"/>
  <c r="CC36" i="14"/>
  <c r="CC23" i="14"/>
  <c r="CC22" i="14"/>
  <c r="CC17" i="14"/>
  <c r="CC16" i="14"/>
  <c r="CC13" i="14"/>
  <c r="CC12" i="14"/>
  <c r="CC11" i="14"/>
  <c r="CC5" i="14"/>
  <c r="CG10" i="14"/>
  <c r="AM10" i="14"/>
  <c r="CG8" i="14"/>
  <c r="AM8" i="14"/>
  <c r="CG7" i="14"/>
  <c r="AM7" i="14"/>
  <c r="B11" i="13"/>
  <c r="AB12" i="15"/>
  <c r="J12" i="15"/>
  <c r="AB17" i="15"/>
  <c r="J17" i="15"/>
  <c r="L17" i="15"/>
  <c r="AB23" i="15"/>
  <c r="J23" i="15"/>
  <c r="L23" i="15"/>
  <c r="AB22" i="15"/>
  <c r="J22" i="15"/>
  <c r="D17" i="15"/>
  <c r="E17" i="15"/>
  <c r="C4" i="15"/>
  <c r="D14" i="15"/>
  <c r="E14" i="15"/>
  <c r="E43" i="15"/>
  <c r="E34" i="15"/>
  <c r="D16" i="15"/>
  <c r="D34" i="15"/>
  <c r="E16" i="15"/>
  <c r="D43" i="15"/>
  <c r="E27" i="15"/>
  <c r="E12" i="15"/>
  <c r="D10" i="15"/>
  <c r="E10" i="15"/>
  <c r="D28" i="15"/>
  <c r="E28" i="15"/>
  <c r="D44" i="15"/>
  <c r="E44" i="15"/>
  <c r="D12" i="15"/>
  <c r="D24" i="15"/>
  <c r="E24" i="15"/>
  <c r="D49" i="15"/>
  <c r="E49" i="15"/>
  <c r="D8" i="15"/>
  <c r="E27" i="6"/>
  <c r="B49" i="6"/>
  <c r="G55" i="6"/>
  <c r="E49" i="6"/>
  <c r="F36" i="6"/>
  <c r="E20" i="6"/>
  <c r="H10" i="6"/>
  <c r="G24" i="6"/>
  <c r="D25" i="6"/>
  <c r="H51" i="6"/>
  <c r="G37" i="6"/>
  <c r="G27" i="6"/>
  <c r="D27" i="6"/>
  <c r="F54" i="6"/>
  <c r="I49" i="6"/>
  <c r="H36" i="6"/>
  <c r="G8" i="6"/>
  <c r="F47" i="6"/>
  <c r="F53" i="6"/>
  <c r="G51" i="6"/>
  <c r="F37" i="6"/>
  <c r="G54" i="6"/>
  <c r="B30" i="6"/>
  <c r="S44" i="8"/>
  <c r="Q32" i="8"/>
  <c r="G29" i="8"/>
  <c r="I29" i="8"/>
  <c r="N33" i="8"/>
  <c r="S30" i="8"/>
  <c r="H44" i="8"/>
  <c r="J55" i="8"/>
  <c r="H55" i="8"/>
  <c r="N51" i="8"/>
  <c r="U47" i="8"/>
  <c r="L48" i="8"/>
  <c r="O48" i="8"/>
  <c r="H39" i="8"/>
  <c r="S16" i="8"/>
  <c r="H14" i="8"/>
  <c r="H7" i="8"/>
  <c r="H18" i="8"/>
  <c r="J41" i="8"/>
  <c r="H8" i="8"/>
  <c r="O24" i="8"/>
  <c r="P13" i="8"/>
  <c r="G51" i="8"/>
  <c r="F48" i="8"/>
  <c r="I48" i="8"/>
  <c r="U25" i="8"/>
  <c r="G16" i="8"/>
  <c r="K7" i="8"/>
  <c r="N32" i="8"/>
  <c r="H35" i="8"/>
  <c r="F42" i="8"/>
  <c r="I33" i="8"/>
  <c r="U10" i="8"/>
  <c r="H50" i="8"/>
  <c r="S49" i="8"/>
  <c r="R53" i="8"/>
  <c r="F38" i="8"/>
  <c r="H30" i="8"/>
  <c r="I27" i="8"/>
  <c r="K27" i="8"/>
  <c r="S28" i="8"/>
  <c r="I24" i="8"/>
  <c r="S20" i="8"/>
  <c r="M9" i="8"/>
  <c r="K9" i="8"/>
  <c r="J9" i="8"/>
  <c r="Q13" i="8"/>
  <c r="S6" i="8"/>
  <c r="M6" i="8"/>
  <c r="P6" i="8"/>
  <c r="F6" i="8"/>
  <c r="H54" i="8"/>
  <c r="M46" i="8"/>
  <c r="F46" i="8"/>
  <c r="T23" i="8"/>
  <c r="K23" i="8"/>
  <c r="Q22" i="8"/>
  <c r="H22" i="8"/>
  <c r="G22" i="8"/>
  <c r="G11" i="8"/>
  <c r="U11" i="8"/>
  <c r="P43" i="8"/>
  <c r="G43" i="8"/>
  <c r="R43" i="8"/>
  <c r="L43" i="8"/>
  <c r="M37" i="8"/>
  <c r="T37" i="8"/>
  <c r="F37" i="8"/>
  <c r="H26" i="8"/>
  <c r="L26" i="8"/>
  <c r="J26" i="8"/>
  <c r="K19" i="8"/>
  <c r="T19" i="8"/>
  <c r="U19" i="8"/>
  <c r="Q12" i="8"/>
  <c r="N12" i="8"/>
  <c r="O12" i="8"/>
  <c r="U55" i="8"/>
  <c r="I51" i="8"/>
  <c r="N39" i="8"/>
  <c r="I16" i="8"/>
  <c r="M14" i="8"/>
  <c r="T15" i="8"/>
  <c r="N15" i="8"/>
  <c r="M7" i="8"/>
  <c r="L29" i="8"/>
  <c r="S51" i="8"/>
  <c r="F47" i="8"/>
  <c r="O47" i="8"/>
  <c r="J39" i="8"/>
  <c r="L39" i="8"/>
  <c r="G44" i="8"/>
  <c r="K36" i="8"/>
  <c r="M36" i="8"/>
  <c r="F25" i="8"/>
  <c r="G25" i="8"/>
  <c r="Q17" i="8"/>
  <c r="R17" i="8"/>
  <c r="K14" i="8"/>
  <c r="J14" i="8"/>
  <c r="H15" i="8"/>
  <c r="G15" i="8"/>
  <c r="J7" i="8"/>
  <c r="L7" i="8"/>
  <c r="J32" i="8"/>
  <c r="Q35" i="8"/>
  <c r="T35" i="8"/>
  <c r="P21" i="8"/>
  <c r="M21" i="8"/>
  <c r="G18" i="8"/>
  <c r="G42" i="8"/>
  <c r="T42" i="8"/>
  <c r="L41" i="8"/>
  <c r="N41" i="8"/>
  <c r="O29" i="8"/>
  <c r="T10" i="8"/>
  <c r="N53" i="8"/>
  <c r="Q53" i="8"/>
  <c r="T53" i="8"/>
  <c r="K38" i="8"/>
  <c r="F24" i="8"/>
  <c r="L13" i="8"/>
  <c r="G54" i="8"/>
  <c r="I54" i="8"/>
  <c r="F18" i="10"/>
  <c r="J38" i="10"/>
  <c r="M14" i="10"/>
  <c r="B35" i="10"/>
  <c r="K8" i="10"/>
  <c r="H51" i="10"/>
  <c r="G37" i="10"/>
  <c r="K39" i="10"/>
  <c r="G20" i="10"/>
  <c r="E20" i="10"/>
  <c r="E13" i="10"/>
  <c r="K13" i="10"/>
  <c r="J35" i="10"/>
  <c r="E35" i="10"/>
  <c r="H14" i="10"/>
  <c r="J11" i="10"/>
  <c r="L11" i="10"/>
  <c r="H29" i="10"/>
  <c r="L25" i="10"/>
  <c r="M31" i="10"/>
  <c r="L18" i="10"/>
  <c r="G18" i="10"/>
  <c r="L26" i="10"/>
  <c r="J26" i="10"/>
  <c r="I26" i="10"/>
  <c r="K12" i="10"/>
  <c r="G54" i="10"/>
  <c r="E52" i="10"/>
  <c r="F41" i="10"/>
  <c r="M38" i="10"/>
  <c r="K38" i="10"/>
  <c r="J33" i="10"/>
  <c r="J49" i="10"/>
  <c r="I15" i="10"/>
  <c r="J15" i="10"/>
  <c r="K55" i="10"/>
  <c r="K43" i="10"/>
  <c r="F20" i="10"/>
  <c r="L20" i="10"/>
  <c r="D26" i="10"/>
  <c r="D14" i="10"/>
  <c r="H10" i="10"/>
  <c r="B19" i="10"/>
  <c r="N47" i="13"/>
  <c r="K51" i="13"/>
  <c r="M51" i="13"/>
  <c r="D47" i="13"/>
  <c r="K40" i="13"/>
  <c r="F40" i="13"/>
  <c r="L38" i="13"/>
  <c r="D50" i="13"/>
  <c r="J23" i="13"/>
  <c r="N6" i="13"/>
  <c r="J18" i="13"/>
  <c r="L18" i="13"/>
  <c r="F20" i="13"/>
  <c r="D20" i="13"/>
  <c r="K35" i="13"/>
  <c r="E35" i="13"/>
  <c r="K28" i="13"/>
  <c r="F28" i="13"/>
  <c r="N29" i="13"/>
  <c r="D29" i="13"/>
  <c r="E41" i="13"/>
  <c r="K45" i="13"/>
  <c r="F45" i="13"/>
  <c r="M15" i="13"/>
  <c r="H15" i="13"/>
  <c r="G43" i="13"/>
  <c r="N46" i="13"/>
  <c r="H21" i="13"/>
  <c r="E14" i="13"/>
  <c r="F55" i="13"/>
  <c r="E42" i="13"/>
  <c r="L42" i="13"/>
  <c r="N52" i="13"/>
  <c r="H52" i="13"/>
  <c r="M54" i="13"/>
  <c r="L44" i="13"/>
  <c r="I47" i="13"/>
  <c r="D7" i="13"/>
  <c r="E37" i="13"/>
  <c r="M49" i="13"/>
  <c r="J19" i="13"/>
  <c r="H24" i="13"/>
  <c r="N24" i="13"/>
  <c r="D13" i="13"/>
  <c r="E47" i="13"/>
  <c r="L40" i="13"/>
  <c r="G40" i="13"/>
  <c r="H38" i="13"/>
  <c r="N30" i="13"/>
  <c r="I30" i="13"/>
  <c r="H18" i="13"/>
  <c r="K20" i="13"/>
  <c r="G35" i="13"/>
  <c r="J34" i="13"/>
  <c r="M26" i="13"/>
  <c r="D15" i="13"/>
  <c r="M14" i="13"/>
  <c r="J44" i="8"/>
  <c r="I44" i="8"/>
  <c r="F22" i="10"/>
  <c r="F40" i="10"/>
  <c r="K35" i="10"/>
  <c r="E15" i="10"/>
  <c r="E45" i="10"/>
  <c r="I50" i="10"/>
  <c r="E10" i="10"/>
  <c r="J10" i="10"/>
  <c r="J19" i="10"/>
  <c r="D34" i="10"/>
  <c r="L36" i="10"/>
  <c r="E29" i="10"/>
  <c r="L47" i="10"/>
  <c r="G47" i="10"/>
  <c r="E48" i="10"/>
  <c r="K30" i="10"/>
  <c r="F30" i="10"/>
  <c r="K25" i="10"/>
  <c r="H23" i="10"/>
  <c r="L43" i="10"/>
  <c r="I43" i="10"/>
  <c r="K20" i="10"/>
  <c r="M20" i="10"/>
  <c r="H20" i="10"/>
  <c r="K6" i="10"/>
  <c r="M6" i="10"/>
  <c r="K42" i="10"/>
  <c r="I30" i="10"/>
  <c r="K27" i="10"/>
  <c r="I45" i="10"/>
  <c r="D8" i="10"/>
  <c r="J43" i="10"/>
  <c r="J20" i="10"/>
  <c r="I20" i="10"/>
  <c r="D20" i="10"/>
  <c r="AJ69" i="9"/>
  <c r="AY69" i="9"/>
  <c r="AE68" i="9"/>
  <c r="O69" i="9"/>
  <c r="BG68" i="9"/>
  <c r="AY68" i="9"/>
  <c r="T67" i="9"/>
  <c r="O68" i="9"/>
  <c r="B6" i="6"/>
  <c r="D53" i="15"/>
  <c r="D29" i="15"/>
  <c r="K38" i="13"/>
  <c r="L12" i="13"/>
  <c r="N7" i="13"/>
  <c r="K17" i="13"/>
  <c r="F50" i="13"/>
  <c r="D49" i="13"/>
  <c r="F23" i="13"/>
  <c r="G22" i="13"/>
  <c r="M22" i="13"/>
  <c r="D33" i="13"/>
  <c r="J33" i="13"/>
  <c r="E33" i="13"/>
  <c r="F26" i="13"/>
  <c r="H26" i="13"/>
  <c r="E28" i="13"/>
  <c r="I29" i="13"/>
  <c r="G45" i="13"/>
  <c r="M45" i="13"/>
  <c r="I15" i="13"/>
  <c r="N43" i="13"/>
  <c r="J46" i="13"/>
  <c r="F14" i="13"/>
  <c r="K14" i="13"/>
  <c r="N42" i="13"/>
  <c r="H27" i="13"/>
  <c r="K16" i="13"/>
  <c r="F16" i="13"/>
  <c r="D16" i="17"/>
  <c r="D24" i="17"/>
  <c r="J51" i="17"/>
  <c r="J47" i="17"/>
  <c r="J43" i="17"/>
  <c r="J27" i="17"/>
  <c r="J23" i="17"/>
  <c r="J15" i="17"/>
  <c r="J7" i="17"/>
  <c r="L8" i="10"/>
  <c r="F8" i="10"/>
  <c r="G51" i="10"/>
  <c r="M37" i="10"/>
  <c r="H37" i="10"/>
  <c r="G30" i="10"/>
  <c r="G26" i="10"/>
  <c r="G12" i="10"/>
  <c r="F27" i="10"/>
  <c r="F13" i="10"/>
  <c r="H13" i="10"/>
  <c r="M45" i="10"/>
  <c r="M55" i="10"/>
  <c r="Q29" i="8"/>
  <c r="AN60" i="9"/>
  <c r="AN59" i="9"/>
  <c r="D27" i="17"/>
  <c r="G46" i="17"/>
  <c r="G34" i="17"/>
  <c r="G26" i="17"/>
  <c r="G22" i="17"/>
  <c r="G10" i="17"/>
  <c r="I7" i="13"/>
  <c r="I31" i="13"/>
  <c r="H17" i="13"/>
  <c r="L49" i="13"/>
  <c r="N23" i="13"/>
  <c r="J22" i="13"/>
  <c r="E22" i="13"/>
  <c r="K39" i="13"/>
  <c r="M46" i="13"/>
  <c r="H46" i="13"/>
  <c r="J55" i="13"/>
  <c r="I42" i="13"/>
  <c r="F42" i="13"/>
  <c r="M53" i="13"/>
  <c r="N19" i="13"/>
  <c r="D48" i="13"/>
  <c r="H13" i="13"/>
  <c r="M55" i="15"/>
  <c r="L51" i="10"/>
  <c r="F39" i="10"/>
  <c r="F9" i="10"/>
  <c r="D30" i="10"/>
  <c r="D52" i="10"/>
  <c r="D38" i="10"/>
  <c r="D7" i="10"/>
  <c r="E49" i="10"/>
  <c r="I22" i="10"/>
  <c r="D13" i="10"/>
  <c r="G14" i="10"/>
  <c r="H45" i="10"/>
  <c r="L50" i="10"/>
  <c r="G50" i="10"/>
  <c r="G10" i="10"/>
  <c r="F16" i="10"/>
  <c r="I19" i="10"/>
  <c r="G34" i="10"/>
  <c r="F47" i="10"/>
  <c r="L17" i="10"/>
  <c r="G39" i="8"/>
  <c r="F32" i="8"/>
  <c r="T32" i="8"/>
  <c r="P29" i="8"/>
  <c r="N29" i="8"/>
  <c r="D31" i="17"/>
  <c r="D39" i="17"/>
  <c r="D47" i="17"/>
  <c r="G40" i="17"/>
  <c r="G36" i="17"/>
  <c r="G32" i="17"/>
  <c r="G12" i="17"/>
  <c r="G8" i="17"/>
  <c r="D12" i="17"/>
  <c r="D36" i="17"/>
  <c r="J53" i="17"/>
  <c r="J45" i="17"/>
  <c r="J41" i="17"/>
  <c r="J33" i="17"/>
  <c r="J13" i="17"/>
  <c r="J9" i="17"/>
  <c r="L38" i="15"/>
  <c r="M38" i="15"/>
  <c r="M44" i="15"/>
  <c r="H8" i="13"/>
  <c r="M47" i="13"/>
  <c r="J47" i="13"/>
  <c r="G38" i="13"/>
  <c r="N12" i="13"/>
  <c r="K7" i="13"/>
  <c r="F7" i="13"/>
  <c r="M7" i="13"/>
  <c r="K31" i="13"/>
  <c r="M31" i="13"/>
  <c r="N51" i="13"/>
  <c r="I51" i="13"/>
  <c r="L17" i="13"/>
  <c r="J17" i="13"/>
  <c r="F37" i="13"/>
  <c r="K50" i="13"/>
  <c r="N49" i="13"/>
  <c r="L23" i="13"/>
  <c r="G23" i="13"/>
  <c r="M23" i="13"/>
  <c r="I22" i="13"/>
  <c r="H30" i="13"/>
  <c r="J30" i="13"/>
  <c r="J6" i="13"/>
  <c r="F39" i="13"/>
  <c r="I39" i="13"/>
  <c r="D18" i="13"/>
  <c r="M35" i="13"/>
  <c r="F34" i="13"/>
  <c r="K29" i="13"/>
  <c r="M41" i="13"/>
  <c r="D45" i="13"/>
  <c r="F46" i="13"/>
  <c r="K21" i="13"/>
  <c r="L14" i="13"/>
  <c r="N55" i="13"/>
  <c r="M42" i="13"/>
  <c r="E52" i="13"/>
  <c r="K52" i="13"/>
  <c r="L16" i="15"/>
  <c r="M16" i="15"/>
  <c r="H13" i="15"/>
  <c r="H45" i="15"/>
  <c r="I45" i="15"/>
  <c r="M37" i="15"/>
  <c r="M26" i="15"/>
  <c r="L26" i="15"/>
  <c r="I28" i="15"/>
  <c r="H24" i="15"/>
  <c r="I24" i="15"/>
  <c r="H41" i="15"/>
  <c r="H15" i="15"/>
  <c r="I15" i="15"/>
  <c r="H11" i="15"/>
  <c r="H27" i="15"/>
  <c r="I27" i="15"/>
  <c r="I14" i="15"/>
  <c r="E11" i="15"/>
  <c r="D11" i="15"/>
  <c r="H12" i="15"/>
  <c r="I12" i="15"/>
  <c r="E6" i="15"/>
  <c r="D6" i="15"/>
  <c r="D45" i="15"/>
  <c r="D36" i="15"/>
  <c r="E54" i="15"/>
  <c r="D54" i="15"/>
  <c r="H9" i="15"/>
  <c r="E45" i="6"/>
  <c r="I45" i="6"/>
  <c r="H38" i="6"/>
  <c r="I44" i="6"/>
  <c r="I35" i="6"/>
  <c r="I11" i="6"/>
  <c r="D46" i="6"/>
  <c r="F29" i="6"/>
  <c r="D13" i="6"/>
  <c r="H50" i="6"/>
  <c r="D42" i="6"/>
  <c r="I24" i="6"/>
  <c r="E15" i="6"/>
  <c r="I15" i="6"/>
  <c r="F43" i="6"/>
  <c r="E52" i="6"/>
  <c r="E30" i="6"/>
  <c r="F18" i="6"/>
  <c r="D18" i="6"/>
  <c r="H40" i="6"/>
  <c r="J4" i="11"/>
  <c r="J70" i="11"/>
  <c r="AJ5" i="9"/>
  <c r="AJ70" i="9"/>
  <c r="AJ4" i="9"/>
  <c r="AE4" i="9"/>
  <c r="AE5" i="9"/>
  <c r="AE70" i="9"/>
  <c r="I33" i="15"/>
  <c r="AE4" i="11"/>
  <c r="AC6" i="11"/>
  <c r="AA58" i="11"/>
  <c r="AA60" i="11"/>
  <c r="AA59" i="11"/>
  <c r="I6" i="11"/>
  <c r="G60" i="11"/>
  <c r="G58" i="11"/>
  <c r="G59" i="11"/>
  <c r="I17" i="15"/>
  <c r="I37" i="15"/>
  <c r="D11" i="17"/>
  <c r="D19" i="17"/>
  <c r="D35" i="17"/>
  <c r="D43" i="17"/>
  <c r="D51" i="17"/>
  <c r="G54" i="17"/>
  <c r="G50" i="17"/>
  <c r="G42" i="17"/>
  <c r="G38" i="17"/>
  <c r="G30" i="17"/>
  <c r="G18" i="17"/>
  <c r="G14" i="17"/>
  <c r="G6" i="17"/>
  <c r="AA4" i="11"/>
  <c r="AA70" i="11"/>
  <c r="V4" i="11"/>
  <c r="V70" i="11"/>
  <c r="G70" i="11"/>
  <c r="G4" i="11"/>
  <c r="M34" i="15"/>
  <c r="U6" i="11"/>
  <c r="BR6" i="9"/>
  <c r="BP58" i="9"/>
  <c r="AM4" i="11"/>
  <c r="AM70" i="11"/>
  <c r="AZ4" i="9"/>
  <c r="AZ5" i="9"/>
  <c r="M17" i="15"/>
  <c r="J12" i="13"/>
  <c r="G31" i="13"/>
  <c r="N31" i="13"/>
  <c r="D37" i="13"/>
  <c r="M37" i="13"/>
  <c r="J49" i="13"/>
  <c r="K30" i="13"/>
  <c r="F30" i="13"/>
  <c r="L33" i="13"/>
  <c r="J27" i="13"/>
  <c r="E27" i="13"/>
  <c r="J36" i="13"/>
  <c r="H54" i="13"/>
  <c r="L32" i="13"/>
  <c r="K32" i="13"/>
  <c r="F32" i="13"/>
  <c r="I16" i="13"/>
  <c r="N16" i="13"/>
  <c r="F11" i="13"/>
  <c r="K11" i="13"/>
  <c r="L21" i="15"/>
  <c r="M21" i="15"/>
  <c r="I20" i="15"/>
  <c r="I22" i="15"/>
  <c r="H22" i="15"/>
  <c r="L45" i="15"/>
  <c r="L29" i="15"/>
  <c r="M29" i="15"/>
  <c r="M28" i="15"/>
  <c r="H48" i="15"/>
  <c r="I48" i="15"/>
  <c r="I7" i="15"/>
  <c r="H7" i="15"/>
  <c r="H56" i="15"/>
  <c r="I56" i="15"/>
  <c r="I39" i="15"/>
  <c r="H39" i="15"/>
  <c r="I26" i="15"/>
  <c r="H26" i="15"/>
  <c r="I25" i="15"/>
  <c r="H25" i="15"/>
  <c r="H54" i="15"/>
  <c r="I54" i="15"/>
  <c r="F4" i="15"/>
  <c r="E20" i="15"/>
  <c r="D20" i="15"/>
  <c r="D35" i="15"/>
  <c r="E38" i="6"/>
  <c r="G20" i="6"/>
  <c r="G42" i="6"/>
  <c r="I23" i="10"/>
  <c r="H25" i="10"/>
  <c r="I51" i="10"/>
  <c r="E39" i="10"/>
  <c r="G9" i="10"/>
  <c r="H6" i="10"/>
  <c r="E31" i="10"/>
  <c r="M42" i="10"/>
  <c r="H26" i="10"/>
  <c r="M12" i="10"/>
  <c r="H12" i="10"/>
  <c r="G52" i="10"/>
  <c r="M52" i="10"/>
  <c r="I27" i="10"/>
  <c r="F21" i="10"/>
  <c r="I38" i="10"/>
  <c r="L38" i="10"/>
  <c r="M33" i="10"/>
  <c r="I7" i="10"/>
  <c r="L7" i="10"/>
  <c r="J7" i="10"/>
  <c r="M49" i="10"/>
  <c r="J22" i="10"/>
  <c r="E40" i="10"/>
  <c r="K40" i="10"/>
  <c r="H35" i="10"/>
  <c r="K14" i="10"/>
  <c r="M15" i="10"/>
  <c r="J45" i="10"/>
  <c r="J55" i="10"/>
  <c r="M50" i="10"/>
  <c r="M46" i="10"/>
  <c r="J46" i="10"/>
  <c r="M10" i="10"/>
  <c r="K10" i="10"/>
  <c r="L16" i="10"/>
  <c r="F11" i="10"/>
  <c r="I11" i="10"/>
  <c r="J34" i="10"/>
  <c r="I36" i="10"/>
  <c r="D36" i="10"/>
  <c r="F29" i="10"/>
  <c r="G29" i="10"/>
  <c r="D47" i="10"/>
  <c r="M48" i="10"/>
  <c r="G48" i="10"/>
  <c r="E44" i="10"/>
  <c r="G44" i="10"/>
  <c r="D32" i="10"/>
  <c r="F32" i="10"/>
  <c r="S4" i="11"/>
  <c r="BH4" i="9"/>
  <c r="BH5" i="9"/>
  <c r="D9" i="17"/>
  <c r="D17" i="17"/>
  <c r="D33" i="17"/>
  <c r="D41" i="17"/>
  <c r="G55" i="17"/>
  <c r="G51" i="17"/>
  <c r="G31" i="17"/>
  <c r="G27" i="17"/>
  <c r="G19" i="17"/>
  <c r="G11" i="17"/>
  <c r="Z6" i="9"/>
  <c r="X60" i="9"/>
  <c r="X58" i="9"/>
  <c r="X59" i="9"/>
  <c r="T5" i="9"/>
  <c r="T70" i="9"/>
  <c r="T4" i="9"/>
  <c r="O5" i="9"/>
  <c r="O70" i="9"/>
  <c r="O4" i="9"/>
  <c r="M24" i="15"/>
  <c r="R4" i="11"/>
  <c r="BN6" i="9"/>
  <c r="BL58" i="9"/>
  <c r="BF6" i="9"/>
  <c r="BD60" i="9"/>
  <c r="BD58" i="9"/>
  <c r="BD59" i="9"/>
  <c r="D22" i="17"/>
  <c r="D30" i="17"/>
  <c r="D46" i="17"/>
  <c r="D54" i="17"/>
  <c r="J52" i="17"/>
  <c r="J48" i="17"/>
  <c r="J44" i="17"/>
  <c r="J32" i="17"/>
  <c r="J24" i="17"/>
  <c r="J12" i="17"/>
  <c r="J8" i="17"/>
  <c r="W70" i="11"/>
  <c r="W4" i="11"/>
  <c r="N4" i="11"/>
  <c r="C4" i="11"/>
  <c r="BC4" i="9"/>
  <c r="AX6" i="9"/>
  <c r="AV60" i="9"/>
  <c r="AV59" i="9"/>
  <c r="AV58" i="9"/>
  <c r="AN5" i="9"/>
  <c r="AN70" i="9"/>
  <c r="AN4" i="9"/>
  <c r="AI4" i="9"/>
  <c r="AI5" i="9"/>
  <c r="AD6" i="9"/>
  <c r="AB58" i="9"/>
  <c r="X5" i="9"/>
  <c r="X70" i="9"/>
  <c r="X4" i="9"/>
  <c r="S4" i="9"/>
  <c r="S5" i="9"/>
  <c r="M50" i="15"/>
  <c r="AM58" i="11"/>
  <c r="AM59" i="11"/>
  <c r="AM60" i="11"/>
  <c r="AO6" i="11"/>
  <c r="BJ6" i="9"/>
  <c r="BH60" i="9"/>
  <c r="BH59" i="9"/>
  <c r="BH58" i="9"/>
  <c r="D20" i="17"/>
  <c r="D28" i="17"/>
  <c r="D44" i="17"/>
  <c r="D52" i="17"/>
  <c r="J49" i="17"/>
  <c r="J37" i="17"/>
  <c r="J29" i="17"/>
  <c r="J25" i="17"/>
  <c r="J21" i="17"/>
  <c r="J17" i="17"/>
  <c r="L42" i="15"/>
  <c r="L46" i="15"/>
  <c r="M46" i="15"/>
  <c r="M22" i="15"/>
  <c r="G18" i="13"/>
  <c r="K34" i="13"/>
  <c r="E34" i="13"/>
  <c r="L26" i="13"/>
  <c r="J41" i="13"/>
  <c r="G15" i="13"/>
  <c r="H43" i="13"/>
  <c r="L46" i="13"/>
  <c r="G46" i="13"/>
  <c r="J14" i="13"/>
  <c r="K55" i="13"/>
  <c r="L48" i="13"/>
  <c r="E16" i="13"/>
  <c r="L12" i="15"/>
  <c r="M12" i="15"/>
  <c r="H8" i="15"/>
  <c r="I52" i="15"/>
  <c r="H52" i="15"/>
  <c r="M41" i="15"/>
  <c r="L41" i="15"/>
  <c r="L52" i="15"/>
  <c r="M52" i="15"/>
  <c r="M7" i="15"/>
  <c r="L7" i="15"/>
  <c r="I23" i="15"/>
  <c r="H23" i="15"/>
  <c r="H10" i="15"/>
  <c r="I47" i="15"/>
  <c r="I36" i="15"/>
  <c r="H36" i="15"/>
  <c r="G4" i="15"/>
  <c r="I32" i="15"/>
  <c r="H32" i="15"/>
  <c r="H19" i="15"/>
  <c r="H51" i="15"/>
  <c r="I51" i="15"/>
  <c r="H50" i="15"/>
  <c r="H40" i="15"/>
  <c r="I40" i="15"/>
  <c r="B70" i="11"/>
  <c r="H35" i="6"/>
  <c r="H19" i="6"/>
  <c r="E21" i="6"/>
  <c r="H43" i="10"/>
  <c r="E43" i="10"/>
  <c r="D6" i="10"/>
  <c r="I40" i="8"/>
  <c r="F40" i="8"/>
  <c r="BP5" i="9"/>
  <c r="AE59" i="11"/>
  <c r="AG6" i="11"/>
  <c r="AE58" i="11"/>
  <c r="Y6" i="11"/>
  <c r="W58" i="11"/>
  <c r="W59" i="11"/>
  <c r="W60" i="11"/>
  <c r="O4" i="11"/>
  <c r="F5" i="9"/>
  <c r="F70" i="9"/>
  <c r="F4" i="9"/>
  <c r="I49" i="15"/>
  <c r="N4" i="9"/>
  <c r="N5" i="9"/>
  <c r="R4" i="9"/>
  <c r="M6" i="15"/>
  <c r="M30" i="15"/>
  <c r="H47" i="15"/>
  <c r="BL5" i="9"/>
  <c r="BL70" i="9"/>
  <c r="BD5" i="9"/>
  <c r="BD4" i="9"/>
  <c r="BB6" i="9"/>
  <c r="AZ59" i="9"/>
  <c r="AZ60" i="9"/>
  <c r="AZ58" i="9"/>
  <c r="G59" i="9"/>
  <c r="G60" i="9"/>
  <c r="I6" i="9"/>
  <c r="G58" i="9"/>
  <c r="M19" i="15"/>
  <c r="M53" i="15"/>
  <c r="D23" i="18"/>
  <c r="D24" i="18"/>
  <c r="D25" i="18"/>
  <c r="D26" i="18"/>
  <c r="D27" i="18"/>
  <c r="D28" i="18"/>
  <c r="D29" i="18"/>
  <c r="D31" i="18"/>
  <c r="D32" i="18"/>
  <c r="D33" i="18"/>
  <c r="D34" i="18"/>
  <c r="D35" i="18"/>
  <c r="D36" i="18"/>
  <c r="D37" i="18"/>
  <c r="D38" i="18"/>
  <c r="D39" i="18"/>
  <c r="D41" i="18"/>
  <c r="D42" i="18"/>
  <c r="D43" i="18"/>
  <c r="D44" i="18"/>
  <c r="D45" i="18"/>
  <c r="D46" i="18"/>
  <c r="D47" i="18"/>
  <c r="D48" i="18"/>
  <c r="D49" i="18"/>
  <c r="D50" i="18"/>
  <c r="D51" i="18"/>
  <c r="Q6" i="11"/>
  <c r="AL6" i="9"/>
  <c r="M9" i="15"/>
  <c r="L20" i="15"/>
  <c r="M20" i="15"/>
  <c r="H44" i="15"/>
  <c r="L5" i="15"/>
  <c r="K4" i="15"/>
  <c r="M49" i="15"/>
  <c r="L8" i="15"/>
  <c r="M8" i="15"/>
  <c r="L13" i="15"/>
  <c r="H38" i="15"/>
  <c r="I38" i="15"/>
  <c r="H55" i="15"/>
  <c r="H34" i="15"/>
  <c r="I34" i="15"/>
  <c r="H53" i="15"/>
  <c r="I21" i="15"/>
  <c r="H21" i="15"/>
  <c r="H43" i="15"/>
  <c r="H6" i="15"/>
  <c r="I6" i="15"/>
  <c r="I18" i="15"/>
  <c r="E15" i="15"/>
  <c r="D15" i="15"/>
  <c r="L43" i="15"/>
  <c r="H42" i="15"/>
  <c r="I42" i="15"/>
  <c r="H35" i="15"/>
  <c r="R40" i="8"/>
  <c r="K34" i="8"/>
  <c r="O34" i="8"/>
  <c r="L34" i="8"/>
  <c r="H31" i="8"/>
  <c r="T31" i="8"/>
  <c r="P45" i="8"/>
  <c r="O45" i="8"/>
  <c r="N45" i="8"/>
  <c r="D13" i="17"/>
  <c r="D21" i="17"/>
  <c r="D29" i="17"/>
  <c r="D53" i="17"/>
  <c r="G53" i="17"/>
  <c r="G49" i="17"/>
  <c r="G45" i="17"/>
  <c r="G29" i="17"/>
  <c r="G25" i="17"/>
  <c r="G21" i="17"/>
  <c r="G9" i="17"/>
  <c r="AD4" i="11"/>
  <c r="BG5" i="9"/>
  <c r="BG70" i="9"/>
  <c r="BG4" i="9"/>
  <c r="AY4" i="9"/>
  <c r="AY5" i="9"/>
  <c r="AY70" i="9"/>
  <c r="AP6" i="9"/>
  <c r="AN58" i="9"/>
  <c r="M11" i="15"/>
  <c r="D10" i="17"/>
  <c r="D18" i="17"/>
  <c r="D34" i="17"/>
  <c r="D42" i="17"/>
  <c r="J50" i="17"/>
  <c r="J42" i="17"/>
  <c r="J30" i="17"/>
  <c r="J22" i="17"/>
  <c r="J18" i="17"/>
  <c r="J10" i="17"/>
  <c r="J6" i="17"/>
  <c r="I29" i="15"/>
  <c r="M54" i="15"/>
  <c r="I31" i="15"/>
  <c r="D7" i="17"/>
  <c r="D15" i="17"/>
  <c r="D23" i="17"/>
  <c r="D55" i="17"/>
  <c r="G52" i="17"/>
  <c r="G48" i="17"/>
  <c r="G44" i="17"/>
  <c r="G28" i="17"/>
  <c r="G24" i="17"/>
  <c r="G20" i="17"/>
  <c r="G16" i="17"/>
  <c r="M6" i="11"/>
  <c r="K58" i="11"/>
  <c r="K59" i="11"/>
  <c r="K60" i="11"/>
  <c r="BO5" i="9"/>
  <c r="BO70" i="9"/>
  <c r="AV5" i="9"/>
  <c r="AV70" i="9"/>
  <c r="AV4" i="9"/>
  <c r="AM5" i="9"/>
  <c r="AM70" i="9"/>
  <c r="AM4" i="9"/>
  <c r="AH6" i="9"/>
  <c r="AF58" i="9"/>
  <c r="AB5" i="9"/>
  <c r="AB70" i="9"/>
  <c r="AB4" i="9"/>
  <c r="W4" i="9"/>
  <c r="W5" i="9"/>
  <c r="W70" i="9"/>
  <c r="C5" i="9"/>
  <c r="C70" i="9"/>
  <c r="C4" i="9"/>
  <c r="M33" i="15"/>
  <c r="I46" i="15"/>
  <c r="M14" i="15"/>
  <c r="D8" i="17"/>
  <c r="D32" i="17"/>
  <c r="D40" i="17"/>
  <c r="D48" i="17"/>
  <c r="J55" i="17"/>
  <c r="J39" i="17"/>
  <c r="J35" i="17"/>
  <c r="J31" i="17"/>
  <c r="J19" i="17"/>
  <c r="J11" i="17"/>
  <c r="K4" i="11"/>
  <c r="F4" i="11"/>
  <c r="BK5" i="9"/>
  <c r="BK70" i="9"/>
  <c r="AU5" i="9"/>
  <c r="AU70" i="9"/>
  <c r="AU4" i="9"/>
  <c r="AF5" i="9"/>
  <c r="AF70" i="9"/>
  <c r="AF4" i="9"/>
  <c r="M31" i="15"/>
  <c r="B4" i="14"/>
  <c r="O5" i="14"/>
  <c r="O70" i="14"/>
  <c r="V5" i="14"/>
  <c r="V70" i="14"/>
  <c r="V4" i="14"/>
  <c r="W4" i="14"/>
  <c r="AA5" i="14"/>
  <c r="AA4" i="14"/>
  <c r="G4" i="14"/>
  <c r="AI5" i="14"/>
  <c r="AI4" i="14"/>
  <c r="AM70" i="14"/>
  <c r="AM4" i="14"/>
  <c r="J5" i="14"/>
  <c r="AL5" i="14"/>
  <c r="AL70" i="14"/>
  <c r="AL4" i="14"/>
  <c r="AD4" i="14"/>
  <c r="F5" i="14"/>
  <c r="F4" i="14"/>
  <c r="AH5" i="14"/>
  <c r="AH70" i="14"/>
  <c r="AH4" i="14"/>
  <c r="R5" i="14"/>
  <c r="R70" i="14"/>
  <c r="R4" i="14"/>
  <c r="AN5" i="14"/>
  <c r="AN70" i="14"/>
  <c r="AN4" i="14"/>
  <c r="K5" i="14"/>
  <c r="K70" i="14"/>
  <c r="K4" i="14"/>
  <c r="AE5" i="14"/>
  <c r="AE70" i="14"/>
  <c r="AE4" i="14"/>
  <c r="Z5" i="14"/>
  <c r="Z70" i="14"/>
  <c r="Z4" i="14"/>
  <c r="G36" i="13"/>
  <c r="N48" i="13"/>
  <c r="M44" i="13"/>
  <c r="G44" i="13"/>
  <c r="M8" i="13"/>
  <c r="H12" i="13"/>
  <c r="D31" i="13"/>
  <c r="G34" i="13"/>
  <c r="G41" i="13"/>
  <c r="F41" i="13"/>
  <c r="L41" i="13"/>
  <c r="I43" i="13"/>
  <c r="D43" i="13"/>
  <c r="D46" i="13"/>
  <c r="D8" i="13"/>
  <c r="K47" i="13"/>
  <c r="F47" i="13"/>
  <c r="D12" i="13"/>
  <c r="L7" i="13"/>
  <c r="L51" i="13"/>
  <c r="E51" i="13"/>
  <c r="G50" i="13"/>
  <c r="N50" i="13"/>
  <c r="I23" i="13"/>
  <c r="L22" i="13"/>
  <c r="G33" i="13"/>
  <c r="M6" i="13"/>
  <c r="N18" i="13"/>
  <c r="I18" i="13"/>
  <c r="G20" i="13"/>
  <c r="L20" i="13"/>
  <c r="M34" i="13"/>
  <c r="J26" i="13"/>
  <c r="I26" i="13"/>
  <c r="F29" i="13"/>
  <c r="K41" i="13"/>
  <c r="H41" i="13"/>
  <c r="N45" i="13"/>
  <c r="J15" i="13"/>
  <c r="E15" i="13"/>
  <c r="J43" i="13"/>
  <c r="J21" i="13"/>
  <c r="I14" i="13"/>
  <c r="J42" i="13"/>
  <c r="F19" i="13"/>
  <c r="L19" i="13"/>
  <c r="G19" i="13"/>
  <c r="F36" i="13"/>
  <c r="I36" i="13"/>
  <c r="D36" i="13"/>
  <c r="M24" i="13"/>
  <c r="J24" i="13"/>
  <c r="H48" i="13"/>
  <c r="F48" i="13"/>
  <c r="M13" i="13"/>
  <c r="G13" i="13"/>
  <c r="I32" i="13"/>
  <c r="N32" i="13"/>
  <c r="E44" i="13"/>
  <c r="J44" i="13"/>
  <c r="D16" i="13"/>
  <c r="E8" i="13"/>
  <c r="K8" i="13"/>
  <c r="G47" i="13"/>
  <c r="E40" i="13"/>
  <c r="M38" i="13"/>
  <c r="D38" i="13"/>
  <c r="J38" i="13"/>
  <c r="K12" i="13"/>
  <c r="F12" i="13"/>
  <c r="H7" i="13"/>
  <c r="J31" i="13"/>
  <c r="E31" i="13"/>
  <c r="H51" i="13"/>
  <c r="F51" i="13"/>
  <c r="G17" i="13"/>
  <c r="M17" i="13"/>
  <c r="L50" i="13"/>
  <c r="J50" i="13"/>
  <c r="E50" i="13"/>
  <c r="H23" i="13"/>
  <c r="E23" i="13"/>
  <c r="L45" i="13"/>
  <c r="D19" i="13"/>
  <c r="E13" i="13"/>
  <c r="J39" i="13"/>
  <c r="E20" i="13"/>
  <c r="J29" i="13"/>
  <c r="L55" i="13"/>
  <c r="I52" i="13"/>
  <c r="J52" i="13"/>
  <c r="D52" i="13"/>
  <c r="F53" i="13"/>
  <c r="D53" i="13"/>
  <c r="E19" i="13"/>
  <c r="K19" i="13"/>
  <c r="L27" i="13"/>
  <c r="G27" i="13"/>
  <c r="K24" i="13"/>
  <c r="J48" i="13"/>
  <c r="K13" i="13"/>
  <c r="D54" i="13"/>
  <c r="K54" i="13"/>
  <c r="F54" i="13"/>
  <c r="M32" i="13"/>
  <c r="G32" i="13"/>
  <c r="I44" i="13"/>
  <c r="N44" i="13"/>
  <c r="E11" i="13"/>
  <c r="G26" i="13"/>
  <c r="K27" i="13"/>
  <c r="L36" i="13"/>
  <c r="E24" i="13"/>
  <c r="E54" i="13"/>
  <c r="I11" i="13"/>
  <c r="H37" i="13"/>
  <c r="M50" i="13"/>
  <c r="K33" i="13"/>
  <c r="F6" i="13"/>
  <c r="L35" i="13"/>
  <c r="H35" i="13"/>
  <c r="L28" i="13"/>
  <c r="N28" i="13"/>
  <c r="E46" i="13"/>
  <c r="I46" i="13"/>
  <c r="N11" i="13"/>
  <c r="H11" i="13"/>
  <c r="K22" i="13"/>
  <c r="D30" i="13"/>
  <c r="H33" i="13"/>
  <c r="N33" i="13"/>
  <c r="E6" i="13"/>
  <c r="M39" i="13"/>
  <c r="D39" i="13"/>
  <c r="E18" i="13"/>
  <c r="J20" i="13"/>
  <c r="M20" i="13"/>
  <c r="I35" i="13"/>
  <c r="D35" i="13"/>
  <c r="N34" i="13"/>
  <c r="D34" i="13"/>
  <c r="K26" i="13"/>
  <c r="E26" i="13"/>
  <c r="I28" i="13"/>
  <c r="H28" i="13"/>
  <c r="J28" i="13"/>
  <c r="G29" i="13"/>
  <c r="H29" i="13"/>
  <c r="N41" i="13"/>
  <c r="I41" i="13"/>
  <c r="D41" i="13"/>
  <c r="J45" i="13"/>
  <c r="E45" i="13"/>
  <c r="K15" i="13"/>
  <c r="F15" i="13"/>
  <c r="L15" i="13"/>
  <c r="K43" i="13"/>
  <c r="F43" i="13"/>
  <c r="K46" i="13"/>
  <c r="M21" i="13"/>
  <c r="F21" i="13"/>
  <c r="N14" i="13"/>
  <c r="H14" i="13"/>
  <c r="M55" i="13"/>
  <c r="K42" i="13"/>
  <c r="M52" i="13"/>
  <c r="L52" i="13"/>
  <c r="G52" i="13"/>
  <c r="J53" i="13"/>
  <c r="H53" i="13"/>
  <c r="G53" i="13"/>
  <c r="M19" i="13"/>
  <c r="H19" i="13"/>
  <c r="F27" i="13"/>
  <c r="I27" i="13"/>
  <c r="N36" i="13"/>
  <c r="E36" i="13"/>
  <c r="K36" i="13"/>
  <c r="I24" i="13"/>
  <c r="F24" i="13"/>
  <c r="M48" i="13"/>
  <c r="L13" i="13"/>
  <c r="I13" i="13"/>
  <c r="N13" i="13"/>
  <c r="L54" i="13"/>
  <c r="I54" i="13"/>
  <c r="N54" i="13"/>
  <c r="D32" i="13"/>
  <c r="E32" i="13"/>
  <c r="J32" i="13"/>
  <c r="H44" i="13"/>
  <c r="K44" i="13"/>
  <c r="M16" i="13"/>
  <c r="G16" i="13"/>
  <c r="M11" i="13"/>
  <c r="D11" i="13"/>
  <c r="B41" i="13"/>
  <c r="B12" i="13"/>
  <c r="F5" i="13"/>
  <c r="L5" i="13"/>
  <c r="G5" i="13"/>
  <c r="H5" i="13"/>
  <c r="N5" i="13"/>
  <c r="I5" i="13"/>
  <c r="B45" i="13"/>
  <c r="B14" i="13"/>
  <c r="J5" i="13"/>
  <c r="K5" i="13"/>
  <c r="H31" i="10"/>
  <c r="K37" i="10"/>
  <c r="H52" i="10"/>
  <c r="E41" i="10"/>
  <c r="H41" i="10"/>
  <c r="K33" i="10"/>
  <c r="E22" i="10"/>
  <c r="K22" i="10"/>
  <c r="J40" i="10"/>
  <c r="F35" i="10"/>
  <c r="K50" i="10"/>
  <c r="I46" i="10"/>
  <c r="M19" i="10"/>
  <c r="J28" i="10"/>
  <c r="L28" i="10"/>
  <c r="F48" i="10"/>
  <c r="H32" i="10"/>
  <c r="J23" i="10"/>
  <c r="E25" i="10"/>
  <c r="M8" i="10"/>
  <c r="E51" i="10"/>
  <c r="L9" i="10"/>
  <c r="F31" i="10"/>
  <c r="L31" i="10"/>
  <c r="D42" i="10"/>
  <c r="H18" i="10"/>
  <c r="J30" i="10"/>
  <c r="E30" i="10"/>
  <c r="M26" i="10"/>
  <c r="I12" i="10"/>
  <c r="J54" i="10"/>
  <c r="F52" i="10"/>
  <c r="I52" i="10"/>
  <c r="J41" i="10"/>
  <c r="D41" i="10"/>
  <c r="M27" i="10"/>
  <c r="E21" i="10"/>
  <c r="H21" i="10"/>
  <c r="H38" i="10"/>
  <c r="E33" i="10"/>
  <c r="G33" i="10"/>
  <c r="H7" i="10"/>
  <c r="G49" i="10"/>
  <c r="L22" i="10"/>
  <c r="G22" i="10"/>
  <c r="M13" i="10"/>
  <c r="I40" i="10"/>
  <c r="L40" i="10"/>
  <c r="G40" i="10"/>
  <c r="E14" i="10"/>
  <c r="L15" i="10"/>
  <c r="L45" i="10"/>
  <c r="F45" i="10"/>
  <c r="H55" i="10"/>
  <c r="F55" i="10"/>
  <c r="L46" i="10"/>
  <c r="F46" i="10"/>
  <c r="L10" i="10"/>
  <c r="K16" i="10"/>
  <c r="L19" i="10"/>
  <c r="G19" i="10"/>
  <c r="K11" i="10"/>
  <c r="E11" i="10"/>
  <c r="M34" i="10"/>
  <c r="H34" i="10"/>
  <c r="K36" i="10"/>
  <c r="E36" i="10"/>
  <c r="G28" i="10"/>
  <c r="M28" i="10"/>
  <c r="H28" i="10"/>
  <c r="K29" i="10"/>
  <c r="I47" i="10"/>
  <c r="K47" i="10"/>
  <c r="I48" i="10"/>
  <c r="J48" i="10"/>
  <c r="I44" i="10"/>
  <c r="L44" i="10"/>
  <c r="J44" i="10"/>
  <c r="M32" i="10"/>
  <c r="K32" i="10"/>
  <c r="I17" i="10"/>
  <c r="J17" i="10"/>
  <c r="K31" i="10"/>
  <c r="K52" i="10"/>
  <c r="K41" i="10"/>
  <c r="K21" i="10"/>
  <c r="L33" i="10"/>
  <c r="M7" i="10"/>
  <c r="K7" i="10"/>
  <c r="L49" i="10"/>
  <c r="H22" i="10"/>
  <c r="H40" i="10"/>
  <c r="E50" i="10"/>
  <c r="J50" i="10"/>
  <c r="E46" i="10"/>
  <c r="K46" i="10"/>
  <c r="I10" i="10"/>
  <c r="M16" i="10"/>
  <c r="J16" i="10"/>
  <c r="E19" i="10"/>
  <c r="F34" i="10"/>
  <c r="I34" i="10"/>
  <c r="J36" i="10"/>
  <c r="F28" i="10"/>
  <c r="D28" i="10"/>
  <c r="M47" i="10"/>
  <c r="H48" i="10"/>
  <c r="D44" i="10"/>
  <c r="F44" i="10"/>
  <c r="E32" i="10"/>
  <c r="H17" i="10"/>
  <c r="D17" i="10"/>
  <c r="M23" i="10"/>
  <c r="D25" i="10"/>
  <c r="G8" i="10"/>
  <c r="J8" i="10"/>
  <c r="E8" i="10"/>
  <c r="M43" i="10"/>
  <c r="J51" i="10"/>
  <c r="D51" i="10"/>
  <c r="F37" i="10"/>
  <c r="J39" i="10"/>
  <c r="I39" i="10"/>
  <c r="D39" i="10"/>
  <c r="I9" i="10"/>
  <c r="F6" i="10"/>
  <c r="L6" i="10"/>
  <c r="K49" i="10"/>
  <c r="L34" i="10"/>
  <c r="F36" i="10"/>
  <c r="E17" i="10"/>
  <c r="G17" i="10"/>
  <c r="I31" i="10"/>
  <c r="D31" i="10"/>
  <c r="F42" i="10"/>
  <c r="L42" i="10"/>
  <c r="D18" i="10"/>
  <c r="E18" i="10"/>
  <c r="H30" i="10"/>
  <c r="M30" i="10"/>
  <c r="K26" i="10"/>
  <c r="E26" i="10"/>
  <c r="J12" i="10"/>
  <c r="L12" i="10"/>
  <c r="F54" i="10"/>
  <c r="J52" i="10"/>
  <c r="L52" i="10"/>
  <c r="M41" i="10"/>
  <c r="L41" i="10"/>
  <c r="G41" i="10"/>
  <c r="J27" i="10"/>
  <c r="J21" i="10"/>
  <c r="D21" i="10"/>
  <c r="G21" i="10"/>
  <c r="E38" i="10"/>
  <c r="G38" i="10"/>
  <c r="H33" i="10"/>
  <c r="D33" i="10"/>
  <c r="F33" i="10"/>
  <c r="E7" i="10"/>
  <c r="H49" i="10"/>
  <c r="D49" i="10"/>
  <c r="F49" i="10"/>
  <c r="M22" i="10"/>
  <c r="D22" i="10"/>
  <c r="I13" i="10"/>
  <c r="L13" i="10"/>
  <c r="G13" i="10"/>
  <c r="M40" i="10"/>
  <c r="D40" i="10"/>
  <c r="I35" i="10"/>
  <c r="L35" i="10"/>
  <c r="G35" i="10"/>
  <c r="F14" i="10"/>
  <c r="D15" i="10"/>
  <c r="H15" i="10"/>
  <c r="F15" i="10"/>
  <c r="D45" i="10"/>
  <c r="G55" i="10"/>
  <c r="D50" i="10"/>
  <c r="H50" i="10"/>
  <c r="F50" i="10"/>
  <c r="D46" i="10"/>
  <c r="G46" i="10"/>
  <c r="D10" i="10"/>
  <c r="F10" i="10"/>
  <c r="H16" i="10"/>
  <c r="E16" i="10"/>
  <c r="K19" i="10"/>
  <c r="F19" i="10"/>
  <c r="G11" i="10"/>
  <c r="M11" i="10"/>
  <c r="H11" i="10"/>
  <c r="K34" i="10"/>
  <c r="E34" i="10"/>
  <c r="G36" i="10"/>
  <c r="M36" i="10"/>
  <c r="H36" i="10"/>
  <c r="K28" i="10"/>
  <c r="E28" i="10"/>
  <c r="M29" i="10"/>
  <c r="J29" i="10"/>
  <c r="D29" i="10"/>
  <c r="E47" i="10"/>
  <c r="H47" i="10"/>
  <c r="D48" i="10"/>
  <c r="L48" i="10"/>
  <c r="K48" i="10"/>
  <c r="M44" i="10"/>
  <c r="K44" i="10"/>
  <c r="I32" i="10"/>
  <c r="L32" i="10"/>
  <c r="J32" i="10"/>
  <c r="M17" i="10"/>
  <c r="K17" i="10"/>
  <c r="D16" i="10"/>
  <c r="L5" i="10"/>
  <c r="F5" i="10"/>
  <c r="H5" i="10"/>
  <c r="K5" i="10"/>
  <c r="I5" i="10"/>
  <c r="G5" i="10"/>
  <c r="J5" i="10"/>
  <c r="E5" i="10"/>
  <c r="D5" i="10"/>
  <c r="M5" i="10"/>
  <c r="I50" i="6"/>
  <c r="F40" i="6"/>
  <c r="E14" i="6"/>
  <c r="H45" i="6"/>
  <c r="F35" i="6"/>
  <c r="I29" i="6"/>
  <c r="D29" i="6"/>
  <c r="I42" i="6"/>
  <c r="H24" i="6"/>
  <c r="I52" i="6"/>
  <c r="I30" i="6"/>
  <c r="E12" i="6"/>
  <c r="F22" i="6"/>
  <c r="D22" i="6"/>
  <c r="G45" i="6"/>
  <c r="G44" i="6"/>
  <c r="E44" i="6"/>
  <c r="E35" i="6"/>
  <c r="G19" i="6"/>
  <c r="G11" i="6"/>
  <c r="E11" i="6"/>
  <c r="F8" i="6"/>
  <c r="G6" i="6"/>
  <c r="E6" i="6"/>
  <c r="H46" i="6"/>
  <c r="H29" i="6"/>
  <c r="H13" i="6"/>
  <c r="G50" i="6"/>
  <c r="E42" i="6"/>
  <c r="F42" i="6"/>
  <c r="F25" i="6"/>
  <c r="F48" i="6"/>
  <c r="E48" i="6"/>
  <c r="D43" i="6"/>
  <c r="H52" i="6"/>
  <c r="H30" i="6"/>
  <c r="G21" i="6"/>
  <c r="D12" i="6"/>
  <c r="H16" i="6"/>
  <c r="D7" i="6"/>
  <c r="G32" i="6"/>
  <c r="H34" i="6"/>
  <c r="E22" i="6"/>
  <c r="H18" i="6"/>
  <c r="I40" i="6"/>
  <c r="H41" i="6"/>
  <c r="H33" i="6"/>
  <c r="I33" i="6"/>
  <c r="D26" i="6"/>
  <c r="H14" i="6"/>
  <c r="I14" i="6"/>
  <c r="B17" i="6"/>
  <c r="B23" i="6"/>
  <c r="B50" i="6"/>
  <c r="D38" i="6"/>
  <c r="D6" i="6"/>
  <c r="D41" i="6"/>
  <c r="D9" i="6"/>
  <c r="F9" i="6"/>
  <c r="F31" i="6"/>
  <c r="G47" i="6"/>
  <c r="G53" i="6"/>
  <c r="G7" i="6"/>
  <c r="G15" i="6"/>
  <c r="G43" i="6"/>
  <c r="H23" i="6"/>
  <c r="G12" i="6"/>
  <c r="G22" i="6"/>
  <c r="E40" i="6"/>
  <c r="B55" i="6"/>
  <c r="H17" i="6"/>
  <c r="H8" i="6"/>
  <c r="F13" i="6"/>
  <c r="H25" i="6"/>
  <c r="G52" i="6"/>
  <c r="F21" i="6"/>
  <c r="G23" i="6"/>
  <c r="E23" i="6"/>
  <c r="F12" i="6"/>
  <c r="G16" i="6"/>
  <c r="E16" i="6"/>
  <c r="H54" i="6"/>
  <c r="G41" i="6"/>
  <c r="F33" i="6"/>
  <c r="G26" i="6"/>
  <c r="G9" i="6"/>
  <c r="I55" i="6"/>
  <c r="F45" i="6"/>
  <c r="D36" i="6"/>
  <c r="E36" i="6"/>
  <c r="E31" i="6"/>
  <c r="F19" i="6"/>
  <c r="E17" i="6"/>
  <c r="F11" i="6"/>
  <c r="D8" i="6"/>
  <c r="E8" i="6"/>
  <c r="F6" i="6"/>
  <c r="G46" i="6"/>
  <c r="E47" i="6"/>
  <c r="G39" i="6"/>
  <c r="E29" i="6"/>
  <c r="E10" i="6"/>
  <c r="E13" i="6"/>
  <c r="G13" i="6"/>
  <c r="I53" i="6"/>
  <c r="E50" i="6"/>
  <c r="F50" i="6"/>
  <c r="D24" i="6"/>
  <c r="F24" i="6"/>
  <c r="G25" i="6"/>
  <c r="D15" i="6"/>
  <c r="F15" i="6"/>
  <c r="D48" i="6"/>
  <c r="I51" i="6"/>
  <c r="D51" i="6"/>
  <c r="H43" i="6"/>
  <c r="F52" i="6"/>
  <c r="D52" i="6"/>
  <c r="H37" i="6"/>
  <c r="F28" i="6"/>
  <c r="H27" i="6"/>
  <c r="F30" i="6"/>
  <c r="D30" i="6"/>
  <c r="H21" i="6"/>
  <c r="F23" i="6"/>
  <c r="D23" i="6"/>
  <c r="H12" i="6"/>
  <c r="F16" i="6"/>
  <c r="D16" i="6"/>
  <c r="H7" i="6"/>
  <c r="D54" i="6"/>
  <c r="E32" i="6"/>
  <c r="E34" i="6"/>
  <c r="G34" i="6"/>
  <c r="H22" i="6"/>
  <c r="E18" i="6"/>
  <c r="G18" i="6"/>
  <c r="D40" i="6"/>
  <c r="E41" i="6"/>
  <c r="I41" i="6"/>
  <c r="D33" i="6"/>
  <c r="H26" i="6"/>
  <c r="I26" i="6"/>
  <c r="E9" i="6"/>
  <c r="I9" i="6"/>
  <c r="B29" i="6"/>
  <c r="B25" i="6"/>
  <c r="H9" i="6"/>
  <c r="G36" i="6"/>
  <c r="G31" i="6"/>
  <c r="H31" i="6"/>
  <c r="I20" i="6"/>
  <c r="G28" i="6"/>
  <c r="E28" i="6"/>
  <c r="F27" i="6"/>
  <c r="G30" i="6"/>
  <c r="F34" i="6"/>
  <c r="D34" i="6"/>
  <c r="I22" i="6"/>
  <c r="B42" i="6"/>
  <c r="H55" i="6"/>
  <c r="F55" i="6"/>
  <c r="H49" i="6"/>
  <c r="H44" i="6"/>
  <c r="I36" i="6"/>
  <c r="I31" i="6"/>
  <c r="D19" i="6"/>
  <c r="D11" i="6"/>
  <c r="H11" i="6"/>
  <c r="H6" i="6"/>
  <c r="E46" i="6"/>
  <c r="I47" i="6"/>
  <c r="D47" i="6"/>
  <c r="F20" i="6"/>
  <c r="D10" i="6"/>
  <c r="I13" i="6"/>
  <c r="D53" i="6"/>
  <c r="E53" i="6"/>
  <c r="D50" i="6"/>
  <c r="H42" i="6"/>
  <c r="E25" i="6"/>
  <c r="H15" i="6"/>
  <c r="I48" i="6"/>
  <c r="G48" i="6"/>
  <c r="F51" i="6"/>
  <c r="I43" i="6"/>
  <c r="E43" i="6"/>
  <c r="E37" i="6"/>
  <c r="I27" i="6"/>
  <c r="I21" i="6"/>
  <c r="I23" i="6"/>
  <c r="I12" i="6"/>
  <c r="I16" i="6"/>
  <c r="I7" i="6"/>
  <c r="E7" i="6"/>
  <c r="I32" i="6"/>
  <c r="I34" i="6"/>
  <c r="I18" i="6"/>
  <c r="F41" i="6"/>
  <c r="E26" i="6"/>
  <c r="F26" i="6"/>
  <c r="G14" i="6"/>
  <c r="T52" i="8"/>
  <c r="G52" i="8"/>
  <c r="F52" i="8"/>
  <c r="I52" i="8"/>
  <c r="K52" i="8"/>
  <c r="K32" i="8"/>
  <c r="T40" i="8"/>
  <c r="I28" i="8"/>
  <c r="H28" i="8"/>
  <c r="G28" i="8"/>
  <c r="P40" i="8"/>
  <c r="L28" i="8"/>
  <c r="M39" i="8"/>
  <c r="O44" i="8"/>
  <c r="N44" i="8"/>
  <c r="T44" i="8"/>
  <c r="S52" i="8"/>
  <c r="R52" i="8"/>
  <c r="I32" i="8"/>
  <c r="M32" i="8"/>
  <c r="L32" i="8"/>
  <c r="F29" i="8"/>
  <c r="G40" i="8"/>
  <c r="S40" i="8"/>
  <c r="N40" i="8"/>
  <c r="F28" i="8"/>
  <c r="P28" i="8"/>
  <c r="F39" i="8"/>
  <c r="Q44" i="8"/>
  <c r="O52" i="8"/>
  <c r="O32" i="8"/>
  <c r="S29" i="8"/>
  <c r="Q40" i="8"/>
  <c r="U40" i="8"/>
  <c r="K40" i="8"/>
  <c r="T28" i="8"/>
  <c r="M28" i="8"/>
  <c r="J28" i="8"/>
  <c r="K28" i="8"/>
  <c r="U35" i="8"/>
  <c r="K35" i="8"/>
  <c r="I41" i="8"/>
  <c r="P10" i="8"/>
  <c r="K10" i="8"/>
  <c r="J10" i="8"/>
  <c r="R50" i="8"/>
  <c r="G46" i="8"/>
  <c r="U31" i="8"/>
  <c r="S23" i="8"/>
  <c r="M45" i="8"/>
  <c r="M26" i="8"/>
  <c r="H19" i="8"/>
  <c r="R48" i="8"/>
  <c r="U48" i="8"/>
  <c r="B32" i="8"/>
  <c r="B34" i="8"/>
  <c r="H27" i="8"/>
  <c r="K31" i="8"/>
  <c r="I37" i="8"/>
  <c r="L47" i="8"/>
  <c r="G36" i="8"/>
  <c r="S36" i="8"/>
  <c r="J25" i="8"/>
  <c r="S33" i="8"/>
  <c r="J49" i="8"/>
  <c r="P20" i="8"/>
  <c r="J20" i="8"/>
  <c r="M34" i="8"/>
  <c r="M23" i="8"/>
  <c r="K11" i="8"/>
  <c r="R12" i="8"/>
  <c r="U51" i="8"/>
  <c r="T55" i="8"/>
  <c r="I39" i="8"/>
  <c r="B13" i="8"/>
  <c r="F55" i="8"/>
  <c r="I55" i="8"/>
  <c r="H51" i="8"/>
  <c r="K51" i="8"/>
  <c r="G47" i="8"/>
  <c r="H48" i="8"/>
  <c r="K48" i="8"/>
  <c r="S39" i="8"/>
  <c r="R39" i="8"/>
  <c r="R44" i="8"/>
  <c r="K44" i="8"/>
  <c r="L44" i="8"/>
  <c r="J36" i="8"/>
  <c r="H36" i="8"/>
  <c r="U36" i="8"/>
  <c r="T25" i="8"/>
  <c r="O14" i="8"/>
  <c r="F14" i="8"/>
  <c r="Q14" i="8"/>
  <c r="T14" i="8"/>
  <c r="P15" i="8"/>
  <c r="G7" i="8"/>
  <c r="F7" i="8"/>
  <c r="Q7" i="8"/>
  <c r="T7" i="8"/>
  <c r="H52" i="8"/>
  <c r="J52" i="8"/>
  <c r="M52" i="8"/>
  <c r="G32" i="8"/>
  <c r="S35" i="8"/>
  <c r="O35" i="8"/>
  <c r="L35" i="8"/>
  <c r="N35" i="8"/>
  <c r="U18" i="8"/>
  <c r="Q18" i="8"/>
  <c r="J42" i="8"/>
  <c r="L42" i="8"/>
  <c r="M41" i="8"/>
  <c r="Q41" i="8"/>
  <c r="T41" i="8"/>
  <c r="F41" i="8"/>
  <c r="M29" i="8"/>
  <c r="F33" i="8"/>
  <c r="T33" i="8"/>
  <c r="J33" i="8"/>
  <c r="H33" i="8"/>
  <c r="G33" i="8"/>
  <c r="Q10" i="8"/>
  <c r="O10" i="8"/>
  <c r="N10" i="8"/>
  <c r="F50" i="8"/>
  <c r="I50" i="8"/>
  <c r="L50" i="8"/>
  <c r="O50" i="8"/>
  <c r="N49" i="8"/>
  <c r="Q49" i="8"/>
  <c r="T49" i="8"/>
  <c r="G49" i="8"/>
  <c r="I53" i="8"/>
  <c r="L53" i="8"/>
  <c r="M40" i="8"/>
  <c r="M38" i="8"/>
  <c r="R30" i="8"/>
  <c r="I30" i="8"/>
  <c r="F30" i="8"/>
  <c r="G30" i="8"/>
  <c r="R27" i="8"/>
  <c r="Q27" i="8"/>
  <c r="N27" i="8"/>
  <c r="O27" i="8"/>
  <c r="O17" i="8"/>
  <c r="T16" i="8"/>
  <c r="U16" i="8"/>
  <c r="I14" i="8"/>
  <c r="L14" i="8"/>
  <c r="I7" i="8"/>
  <c r="P52" i="8"/>
  <c r="U52" i="8"/>
  <c r="M35" i="8"/>
  <c r="F35" i="8"/>
  <c r="L21" i="8"/>
  <c r="R42" i="8"/>
  <c r="S41" i="8"/>
  <c r="O41" i="8"/>
  <c r="U33" i="8"/>
  <c r="R33" i="8"/>
  <c r="O33" i="8"/>
  <c r="M10" i="8"/>
  <c r="H10" i="8"/>
  <c r="G10" i="8"/>
  <c r="F10" i="8"/>
  <c r="O8" i="8"/>
  <c r="N50" i="8"/>
  <c r="Q50" i="8"/>
  <c r="T50" i="8"/>
  <c r="G50" i="8"/>
  <c r="F49" i="8"/>
  <c r="I49" i="8"/>
  <c r="L49" i="8"/>
  <c r="O49" i="8"/>
  <c r="L40" i="8"/>
  <c r="G38" i="8"/>
  <c r="R38" i="8"/>
  <c r="U30" i="8"/>
  <c r="M55" i="8"/>
  <c r="R47" i="8"/>
  <c r="O39" i="8"/>
  <c r="P44" i="8"/>
  <c r="T36" i="8"/>
  <c r="O36" i="8"/>
  <c r="N36" i="8"/>
  <c r="F36" i="8"/>
  <c r="I36" i="8"/>
  <c r="S25" i="8"/>
  <c r="L17" i="8"/>
  <c r="M17" i="8"/>
  <c r="K17" i="8"/>
  <c r="G14" i="8"/>
  <c r="N14" i="8"/>
  <c r="U14" i="8"/>
  <c r="S15" i="8"/>
  <c r="U7" i="8"/>
  <c r="L52" i="8"/>
  <c r="N52" i="8"/>
  <c r="Q52" i="8"/>
  <c r="H32" i="8"/>
  <c r="I35" i="8"/>
  <c r="P35" i="8"/>
  <c r="R35" i="8"/>
  <c r="K21" i="8"/>
  <c r="I21" i="8"/>
  <c r="S18" i="8"/>
  <c r="N42" i="8"/>
  <c r="P42" i="8"/>
  <c r="U41" i="8"/>
  <c r="K41" i="8"/>
  <c r="G41" i="8"/>
  <c r="H41" i="8"/>
  <c r="J29" i="8"/>
  <c r="Q33" i="8"/>
  <c r="L33" i="8"/>
  <c r="P33" i="8"/>
  <c r="M33" i="8"/>
  <c r="K33" i="8"/>
  <c r="L10" i="8"/>
  <c r="S10" i="8"/>
  <c r="R10" i="8"/>
  <c r="J50" i="8"/>
  <c r="M50" i="8"/>
  <c r="P50" i="8"/>
  <c r="S50" i="8"/>
  <c r="R49" i="8"/>
  <c r="U49" i="8"/>
  <c r="H49" i="8"/>
  <c r="K49" i="8"/>
  <c r="M53" i="8"/>
  <c r="H40" i="8"/>
  <c r="J40" i="8"/>
  <c r="H20" i="8"/>
  <c r="U20" i="8"/>
  <c r="F20" i="8"/>
  <c r="G20" i="8"/>
  <c r="T9" i="8"/>
  <c r="O9" i="8"/>
  <c r="N9" i="8"/>
  <c r="Q6" i="8"/>
  <c r="T6" i="8"/>
  <c r="O6" i="8"/>
  <c r="J6" i="8"/>
  <c r="L54" i="8"/>
  <c r="O54" i="8"/>
  <c r="N54" i="8"/>
  <c r="Q54" i="8"/>
  <c r="S46" i="8"/>
  <c r="L46" i="8"/>
  <c r="K46" i="8"/>
  <c r="I46" i="8"/>
  <c r="J46" i="8"/>
  <c r="N34" i="8"/>
  <c r="T34" i="8"/>
  <c r="R34" i="8"/>
  <c r="Q34" i="8"/>
  <c r="S31" i="8"/>
  <c r="N31" i="8"/>
  <c r="G31" i="8"/>
  <c r="I31" i="8"/>
  <c r="L23" i="8"/>
  <c r="G23" i="8"/>
  <c r="P23" i="8"/>
  <c r="Q23" i="8"/>
  <c r="N22" i="8"/>
  <c r="I22" i="8"/>
  <c r="M22" i="8"/>
  <c r="J22" i="8"/>
  <c r="K22" i="8"/>
  <c r="O11" i="8"/>
  <c r="P11" i="8"/>
  <c r="F11" i="8"/>
  <c r="I11" i="8"/>
  <c r="T45" i="8"/>
  <c r="S45" i="8"/>
  <c r="R45" i="8"/>
  <c r="Q45" i="8"/>
  <c r="H45" i="8"/>
  <c r="U43" i="8"/>
  <c r="O43" i="8"/>
  <c r="F43" i="8"/>
  <c r="Q37" i="8"/>
  <c r="U37" i="8"/>
  <c r="K37" i="8"/>
  <c r="H37" i="8"/>
  <c r="J37" i="8"/>
  <c r="S26" i="8"/>
  <c r="R26" i="8"/>
  <c r="O26" i="8"/>
  <c r="Q26" i="8"/>
  <c r="S19" i="8"/>
  <c r="N19" i="8"/>
  <c r="G19" i="8"/>
  <c r="I19" i="8"/>
  <c r="J12" i="8"/>
  <c r="T12" i="8"/>
  <c r="S12" i="8"/>
  <c r="T30" i="8"/>
  <c r="Q30" i="8"/>
  <c r="O30" i="8"/>
  <c r="U27" i="8"/>
  <c r="P27" i="8"/>
  <c r="F27" i="8"/>
  <c r="G27" i="8"/>
  <c r="R28" i="8"/>
  <c r="O28" i="8"/>
  <c r="G24" i="8"/>
  <c r="U24" i="8"/>
  <c r="Q20" i="8"/>
  <c r="N20" i="8"/>
  <c r="O20" i="8"/>
  <c r="I9" i="8"/>
  <c r="P9" i="8"/>
  <c r="G9" i="8"/>
  <c r="F9" i="8"/>
  <c r="K13" i="8"/>
  <c r="M13" i="8"/>
  <c r="K6" i="8"/>
  <c r="I6" i="8"/>
  <c r="L6" i="8"/>
  <c r="R6" i="8"/>
  <c r="T54" i="8"/>
  <c r="F54" i="8"/>
  <c r="H46" i="8"/>
  <c r="U46" i="8"/>
  <c r="T46" i="8"/>
  <c r="R46" i="8"/>
  <c r="P34" i="8"/>
  <c r="S34" i="8"/>
  <c r="J34" i="8"/>
  <c r="G34" i="8"/>
  <c r="I34" i="8"/>
  <c r="P31" i="8"/>
  <c r="R31" i="8"/>
  <c r="O31" i="8"/>
  <c r="Q31" i="8"/>
  <c r="O23" i="8"/>
  <c r="J23" i="8"/>
  <c r="N23" i="8"/>
  <c r="F23" i="8"/>
  <c r="I23" i="8"/>
  <c r="L22" i="8"/>
  <c r="F22" i="8"/>
  <c r="U22" i="8"/>
  <c r="S22" i="8"/>
  <c r="T11" i="8"/>
  <c r="S11" i="8"/>
  <c r="J11" i="8"/>
  <c r="Q11" i="8"/>
  <c r="H11" i="8"/>
  <c r="K45" i="8"/>
  <c r="J45" i="8"/>
  <c r="I45" i="8"/>
  <c r="G45" i="8"/>
  <c r="Q43" i="8"/>
  <c r="I43" i="8"/>
  <c r="S43" i="8"/>
  <c r="N43" i="8"/>
  <c r="H43" i="8"/>
  <c r="O37" i="8"/>
  <c r="P37" i="8"/>
  <c r="R37" i="8"/>
  <c r="N26" i="8"/>
  <c r="P26" i="8"/>
  <c r="G26" i="8"/>
  <c r="I26" i="8"/>
  <c r="P19" i="8"/>
  <c r="R19" i="8"/>
  <c r="O19" i="8"/>
  <c r="Q19" i="8"/>
  <c r="M12" i="8"/>
  <c r="H12" i="8"/>
  <c r="L12" i="8"/>
  <c r="I12" i="8"/>
  <c r="K12" i="8"/>
  <c r="P30" i="8"/>
  <c r="J30" i="8"/>
  <c r="N30" i="8"/>
  <c r="L30" i="8"/>
  <c r="K30" i="8"/>
  <c r="J27" i="8"/>
  <c r="T27" i="8"/>
  <c r="S27" i="8"/>
  <c r="N28" i="8"/>
  <c r="R20" i="8"/>
  <c r="M20" i="8"/>
  <c r="L20" i="8"/>
  <c r="I20" i="8"/>
  <c r="K20" i="8"/>
  <c r="U9" i="8"/>
  <c r="H9" i="8"/>
  <c r="S9" i="8"/>
  <c r="R9" i="8"/>
  <c r="S13" i="8"/>
  <c r="U6" i="8"/>
  <c r="H6" i="8"/>
  <c r="N6" i="8"/>
  <c r="P54" i="8"/>
  <c r="S54" i="8"/>
  <c r="R54" i="8"/>
  <c r="U54" i="8"/>
  <c r="Q46" i="8"/>
  <c r="P46" i="8"/>
  <c r="O46" i="8"/>
  <c r="N46" i="8"/>
  <c r="F34" i="8"/>
  <c r="H34" i="8"/>
  <c r="U34" i="8"/>
  <c r="F31" i="8"/>
  <c r="L31" i="8"/>
  <c r="J31" i="8"/>
  <c r="M31" i="8"/>
  <c r="R23" i="8"/>
  <c r="H23" i="8"/>
  <c r="U23" i="8"/>
  <c r="T22" i="8"/>
  <c r="R22" i="8"/>
  <c r="P22" i="8"/>
  <c r="O22" i="8"/>
  <c r="R11" i="8"/>
  <c r="N11" i="8"/>
  <c r="L11" i="8"/>
  <c r="M11" i="8"/>
  <c r="F45" i="8"/>
  <c r="U45" i="8"/>
  <c r="L45" i="8"/>
  <c r="K43" i="8"/>
  <c r="T43" i="8"/>
  <c r="M43" i="8"/>
  <c r="J43" i="8"/>
  <c r="G37" i="8"/>
  <c r="S37" i="8"/>
  <c r="L37" i="8"/>
  <c r="N37" i="8"/>
  <c r="K26" i="8"/>
  <c r="F26" i="8"/>
  <c r="T26" i="8"/>
  <c r="U26" i="8"/>
  <c r="F19" i="8"/>
  <c r="L19" i="8"/>
  <c r="J19" i="8"/>
  <c r="M19" i="8"/>
  <c r="U12" i="8"/>
  <c r="P12" i="8"/>
  <c r="F12" i="8"/>
  <c r="G12" i="8"/>
  <c r="M5" i="8"/>
  <c r="T5" i="8"/>
  <c r="H5" i="8"/>
  <c r="G5" i="8"/>
  <c r="F5" i="8"/>
  <c r="B18" i="8"/>
  <c r="L5" i="8"/>
  <c r="S5" i="8"/>
  <c r="R5" i="8"/>
  <c r="I5" i="8"/>
  <c r="O5" i="8"/>
  <c r="N5" i="8"/>
  <c r="U5" i="8"/>
  <c r="Q5" i="8"/>
  <c r="P5" i="8"/>
  <c r="K5" i="8"/>
  <c r="J5" i="8"/>
  <c r="V50" i="7"/>
  <c r="W50" i="7"/>
  <c r="X50" i="7"/>
  <c r="D5" i="7"/>
  <c r="D70" i="7"/>
  <c r="D4" i="7"/>
  <c r="M27" i="7"/>
  <c r="N27" i="7"/>
  <c r="O27" i="7"/>
  <c r="N46" i="7"/>
  <c r="O46" i="7"/>
  <c r="M46" i="7"/>
  <c r="M36" i="7"/>
  <c r="N36" i="7"/>
  <c r="O36" i="7"/>
  <c r="M18" i="7"/>
  <c r="N18" i="7"/>
  <c r="O18" i="7"/>
  <c r="M11" i="7"/>
  <c r="N11" i="7"/>
  <c r="O11" i="7"/>
  <c r="N50" i="7"/>
  <c r="O50" i="7"/>
  <c r="M50" i="7"/>
  <c r="M21" i="7"/>
  <c r="N21" i="7"/>
  <c r="O21" i="7"/>
  <c r="N8" i="7"/>
  <c r="O8" i="7"/>
  <c r="M8" i="7"/>
  <c r="M34" i="7"/>
  <c r="N34" i="7"/>
  <c r="O34" i="7"/>
  <c r="N54" i="7"/>
  <c r="O54" i="7"/>
  <c r="M54" i="7"/>
  <c r="N38" i="7"/>
  <c r="O38" i="7"/>
  <c r="M38" i="7"/>
  <c r="M22" i="7"/>
  <c r="N22" i="7"/>
  <c r="O22" i="7"/>
  <c r="N6" i="7"/>
  <c r="O6" i="7"/>
  <c r="M6" i="7"/>
  <c r="W40" i="7"/>
  <c r="X40" i="7"/>
  <c r="V40" i="7"/>
  <c r="W22" i="7"/>
  <c r="X22" i="7"/>
  <c r="V22" i="7"/>
  <c r="W53" i="7"/>
  <c r="X53" i="7"/>
  <c r="V53" i="7"/>
  <c r="W55" i="7"/>
  <c r="X55" i="7"/>
  <c r="V55" i="7"/>
  <c r="W11" i="7"/>
  <c r="X11" i="7"/>
  <c r="V11" i="7"/>
  <c r="W37" i="7"/>
  <c r="X37" i="7"/>
  <c r="V37" i="7"/>
  <c r="W16" i="7"/>
  <c r="X16" i="7"/>
  <c r="V16" i="7"/>
  <c r="V5" i="7"/>
  <c r="W5" i="7"/>
  <c r="X5" i="7"/>
  <c r="V4" i="7"/>
  <c r="W34" i="7"/>
  <c r="X34" i="7"/>
  <c r="V34" i="7"/>
  <c r="W14" i="7"/>
  <c r="X14" i="7"/>
  <c r="V14" i="7"/>
  <c r="W39" i="7"/>
  <c r="X39" i="7"/>
  <c r="V39" i="7"/>
  <c r="W23" i="7"/>
  <c r="X23" i="7"/>
  <c r="V23" i="7"/>
  <c r="V7" i="7"/>
  <c r="W7" i="7"/>
  <c r="X7" i="7"/>
  <c r="I28" i="7"/>
  <c r="J28" i="7"/>
  <c r="K28" i="7"/>
  <c r="I47" i="7"/>
  <c r="J47" i="7"/>
  <c r="K47" i="7"/>
  <c r="I41" i="7"/>
  <c r="J41" i="7"/>
  <c r="K41" i="7"/>
  <c r="I24" i="7"/>
  <c r="J24" i="7"/>
  <c r="K24" i="7"/>
  <c r="J11" i="7"/>
  <c r="K11" i="7"/>
  <c r="I11" i="7"/>
  <c r="I42" i="7"/>
  <c r="J42" i="7"/>
  <c r="K42" i="7"/>
  <c r="J21" i="7"/>
  <c r="K21" i="7"/>
  <c r="I21" i="7"/>
  <c r="I49" i="7"/>
  <c r="J49" i="7"/>
  <c r="K49" i="7"/>
  <c r="J26" i="7"/>
  <c r="K26" i="7"/>
  <c r="I26" i="7"/>
  <c r="I54" i="7"/>
  <c r="J54" i="7"/>
  <c r="K54" i="7"/>
  <c r="I38" i="7"/>
  <c r="J38" i="7"/>
  <c r="K38" i="7"/>
  <c r="J22" i="7"/>
  <c r="K22" i="7"/>
  <c r="I22" i="7"/>
  <c r="I6" i="7"/>
  <c r="J6" i="7"/>
  <c r="K6" i="7"/>
  <c r="R24" i="7"/>
  <c r="S24" i="7"/>
  <c r="T24" i="7"/>
  <c r="S49" i="7"/>
  <c r="T49" i="7"/>
  <c r="R49" i="7"/>
  <c r="R35" i="7"/>
  <c r="S35" i="7"/>
  <c r="T35" i="7"/>
  <c r="S44" i="7"/>
  <c r="T44" i="7"/>
  <c r="R44" i="7"/>
  <c r="S8" i="7"/>
  <c r="T8" i="7"/>
  <c r="R8" i="7"/>
  <c r="S47" i="7"/>
  <c r="T47" i="7"/>
  <c r="R47" i="7"/>
  <c r="R17" i="7"/>
  <c r="S17" i="7"/>
  <c r="T17" i="7"/>
  <c r="S51" i="7"/>
  <c r="T51" i="7"/>
  <c r="R51" i="7"/>
  <c r="R34" i="7"/>
  <c r="S34" i="7"/>
  <c r="T34" i="7"/>
  <c r="R21" i="7"/>
  <c r="S21" i="7"/>
  <c r="T21" i="7"/>
  <c r="S39" i="7"/>
  <c r="T39" i="7"/>
  <c r="R39" i="7"/>
  <c r="R23" i="7"/>
  <c r="S23" i="7"/>
  <c r="T23" i="7"/>
  <c r="S7" i="7"/>
  <c r="T7" i="7"/>
  <c r="R7" i="7"/>
  <c r="R68" i="7"/>
  <c r="F55" i="7"/>
  <c r="G55" i="7"/>
  <c r="E55" i="7"/>
  <c r="F12" i="7"/>
  <c r="G12" i="7"/>
  <c r="E12" i="7"/>
  <c r="F50" i="7"/>
  <c r="G50" i="7"/>
  <c r="E50" i="7"/>
  <c r="F27" i="7"/>
  <c r="G27" i="7"/>
  <c r="E27" i="7"/>
  <c r="F17" i="7"/>
  <c r="G17" i="7"/>
  <c r="E17" i="7"/>
  <c r="F56" i="7"/>
  <c r="G56" i="7"/>
  <c r="E56" i="7"/>
  <c r="F39" i="7"/>
  <c r="G39" i="7"/>
  <c r="E39" i="7"/>
  <c r="F18" i="7"/>
  <c r="G18" i="7"/>
  <c r="E18" i="7"/>
  <c r="F41" i="7"/>
  <c r="G41" i="7"/>
  <c r="E41" i="7"/>
  <c r="F23" i="7"/>
  <c r="G23" i="7"/>
  <c r="E23" i="7"/>
  <c r="F51" i="7"/>
  <c r="G51" i="7"/>
  <c r="E51" i="7"/>
  <c r="F35" i="7"/>
  <c r="G35" i="7"/>
  <c r="E35" i="7"/>
  <c r="F19" i="7"/>
  <c r="G19" i="7"/>
  <c r="E19" i="7"/>
  <c r="N49" i="7"/>
  <c r="O49" i="7"/>
  <c r="M49" i="7"/>
  <c r="M26" i="7"/>
  <c r="N26" i="7"/>
  <c r="O26" i="7"/>
  <c r="N44" i="7"/>
  <c r="O44" i="7"/>
  <c r="M44" i="7"/>
  <c r="M33" i="7"/>
  <c r="N33" i="7"/>
  <c r="O33" i="7"/>
  <c r="N53" i="7"/>
  <c r="O53" i="7"/>
  <c r="M53" i="7"/>
  <c r="N10" i="7"/>
  <c r="O10" i="7"/>
  <c r="M10" i="7"/>
  <c r="N47" i="7"/>
  <c r="O47" i="7"/>
  <c r="M47" i="7"/>
  <c r="M20" i="7"/>
  <c r="N20" i="7"/>
  <c r="O20" i="7"/>
  <c r="N7" i="7"/>
  <c r="O7" i="7"/>
  <c r="M7" i="7"/>
  <c r="M67" i="7"/>
  <c r="M31" i="7"/>
  <c r="N31" i="7"/>
  <c r="O31" i="7"/>
  <c r="N51" i="7"/>
  <c r="O51" i="7"/>
  <c r="M51" i="7"/>
  <c r="M35" i="7"/>
  <c r="N35" i="7"/>
  <c r="O35" i="7"/>
  <c r="M19" i="7"/>
  <c r="N19" i="7"/>
  <c r="O19" i="7"/>
  <c r="V51" i="7"/>
  <c r="W51" i="7"/>
  <c r="X51" i="7"/>
  <c r="W35" i="7"/>
  <c r="X35" i="7"/>
  <c r="V35" i="7"/>
  <c r="W56" i="7"/>
  <c r="X56" i="7"/>
  <c r="V56" i="7"/>
  <c r="W27" i="7"/>
  <c r="X27" i="7"/>
  <c r="V27" i="7"/>
  <c r="W49" i="7"/>
  <c r="X49" i="7"/>
  <c r="V49" i="7"/>
  <c r="V9" i="7"/>
  <c r="W9" i="7"/>
  <c r="X9" i="7"/>
  <c r="W33" i="7"/>
  <c r="X33" i="7"/>
  <c r="V33" i="7"/>
  <c r="W12" i="7"/>
  <c r="X12" i="7"/>
  <c r="V12" i="7"/>
  <c r="V54" i="7"/>
  <c r="W54" i="7"/>
  <c r="X54" i="7"/>
  <c r="W31" i="7"/>
  <c r="X31" i="7"/>
  <c r="V31" i="7"/>
  <c r="W52" i="7"/>
  <c r="X52" i="7"/>
  <c r="V52" i="7"/>
  <c r="W36" i="7"/>
  <c r="X36" i="7"/>
  <c r="V36" i="7"/>
  <c r="W20" i="7"/>
  <c r="X20" i="7"/>
  <c r="V20" i="7"/>
  <c r="I50" i="7"/>
  <c r="J50" i="7"/>
  <c r="K50" i="7"/>
  <c r="J23" i="7"/>
  <c r="K23" i="7"/>
  <c r="I23" i="7"/>
  <c r="I46" i="7"/>
  <c r="J46" i="7"/>
  <c r="K46" i="7"/>
  <c r="J37" i="7"/>
  <c r="K37" i="7"/>
  <c r="I37" i="7"/>
  <c r="I20" i="7"/>
  <c r="J20" i="7"/>
  <c r="K20" i="7"/>
  <c r="J7" i="7"/>
  <c r="I59" i="7"/>
  <c r="I7" i="7"/>
  <c r="J34" i="7"/>
  <c r="K34" i="7"/>
  <c r="I34" i="7"/>
  <c r="J9" i="7"/>
  <c r="K9" i="7"/>
  <c r="I9" i="7"/>
  <c r="I69" i="7"/>
  <c r="I44" i="7"/>
  <c r="J44" i="7"/>
  <c r="K44" i="7"/>
  <c r="J18" i="7"/>
  <c r="K18" i="7"/>
  <c r="I18" i="7"/>
  <c r="J51" i="7"/>
  <c r="J35" i="7"/>
  <c r="K35" i="7"/>
  <c r="I35" i="7"/>
  <c r="J19" i="7"/>
  <c r="K19" i="7"/>
  <c r="I19" i="7"/>
  <c r="S56" i="7"/>
  <c r="T56" i="7"/>
  <c r="R56" i="7"/>
  <c r="R18" i="7"/>
  <c r="S18" i="7"/>
  <c r="T18" i="7"/>
  <c r="R15" i="7"/>
  <c r="S15" i="7"/>
  <c r="T15" i="7"/>
  <c r="R32" i="7"/>
  <c r="S32" i="7"/>
  <c r="T32" i="7"/>
  <c r="R28" i="7"/>
  <c r="S28" i="7"/>
  <c r="T28" i="7"/>
  <c r="S6" i="7"/>
  <c r="R6" i="7"/>
  <c r="R69" i="7"/>
  <c r="S43" i="7"/>
  <c r="T43" i="7"/>
  <c r="R43" i="7"/>
  <c r="R14" i="7"/>
  <c r="S14" i="7"/>
  <c r="T14" i="7"/>
  <c r="S48" i="7"/>
  <c r="T48" i="7"/>
  <c r="R48" i="7"/>
  <c r="R31" i="7"/>
  <c r="S31" i="7"/>
  <c r="T31" i="7"/>
  <c r="S52" i="7"/>
  <c r="T52" i="7"/>
  <c r="R52" i="7"/>
  <c r="R36" i="7"/>
  <c r="S36" i="7"/>
  <c r="T36" i="7"/>
  <c r="R20" i="7"/>
  <c r="S20" i="7"/>
  <c r="T20" i="7"/>
  <c r="F46" i="7"/>
  <c r="G46" i="7"/>
  <c r="E46" i="7"/>
  <c r="E7" i="7"/>
  <c r="E69" i="7"/>
  <c r="F7" i="7"/>
  <c r="E59" i="7"/>
  <c r="F37" i="7"/>
  <c r="G37" i="7"/>
  <c r="E37" i="7"/>
  <c r="F24" i="7"/>
  <c r="G24" i="7"/>
  <c r="E24" i="7"/>
  <c r="F11" i="7"/>
  <c r="G11" i="7"/>
  <c r="E11" i="7"/>
  <c r="F52" i="7"/>
  <c r="G52" i="7"/>
  <c r="E52" i="7"/>
  <c r="F30" i="7"/>
  <c r="G30" i="7"/>
  <c r="E30" i="7"/>
  <c r="F15" i="7"/>
  <c r="G15" i="7"/>
  <c r="E15" i="7"/>
  <c r="F36" i="7"/>
  <c r="G36" i="7"/>
  <c r="E36" i="7"/>
  <c r="F14" i="7"/>
  <c r="G14" i="7"/>
  <c r="E14" i="7"/>
  <c r="F48" i="7"/>
  <c r="G48" i="7"/>
  <c r="E48" i="7"/>
  <c r="F32" i="7"/>
  <c r="G32" i="7"/>
  <c r="E32" i="7"/>
  <c r="F16" i="7"/>
  <c r="G16" i="7"/>
  <c r="E16" i="7"/>
  <c r="N41" i="7"/>
  <c r="O41" i="7"/>
  <c r="M41" i="7"/>
  <c r="M24" i="7"/>
  <c r="N24" i="7"/>
  <c r="O24" i="7"/>
  <c r="N40" i="7"/>
  <c r="O40" i="7"/>
  <c r="M40" i="7"/>
  <c r="M28" i="7"/>
  <c r="N28" i="7"/>
  <c r="O28" i="7"/>
  <c r="N52" i="7"/>
  <c r="O52" i="7"/>
  <c r="M52" i="7"/>
  <c r="M4" i="7"/>
  <c r="N5" i="7"/>
  <c r="O5" i="7"/>
  <c r="M5" i="7"/>
  <c r="M70" i="7"/>
  <c r="M30" i="7"/>
  <c r="N30" i="7"/>
  <c r="O30" i="7"/>
  <c r="M17" i="7"/>
  <c r="N17" i="7"/>
  <c r="O17" i="7"/>
  <c r="N43" i="7"/>
  <c r="O43" i="7"/>
  <c r="M43" i="7"/>
  <c r="M14" i="7"/>
  <c r="N14" i="7"/>
  <c r="O14" i="7"/>
  <c r="N48" i="7"/>
  <c r="O48" i="7"/>
  <c r="M48" i="7"/>
  <c r="M32" i="7"/>
  <c r="N32" i="7"/>
  <c r="O32" i="7"/>
  <c r="M16" i="7"/>
  <c r="N16" i="7"/>
  <c r="O16" i="7"/>
  <c r="V46" i="7"/>
  <c r="W46" i="7"/>
  <c r="X46" i="7"/>
  <c r="W32" i="7"/>
  <c r="X32" i="7"/>
  <c r="V32" i="7"/>
  <c r="V48" i="7"/>
  <c r="W48" i="7"/>
  <c r="X48" i="7"/>
  <c r="W24" i="7"/>
  <c r="X24" i="7"/>
  <c r="V24" i="7"/>
  <c r="V38" i="7"/>
  <c r="W38" i="7"/>
  <c r="X38" i="7"/>
  <c r="W30" i="7"/>
  <c r="X30" i="7"/>
  <c r="V30" i="7"/>
  <c r="V8" i="7"/>
  <c r="W8" i="7"/>
  <c r="X8" i="7"/>
  <c r="W43" i="7"/>
  <c r="X43" i="7"/>
  <c r="V43" i="7"/>
  <c r="W21" i="7"/>
  <c r="X21" i="7"/>
  <c r="V21" i="7"/>
  <c r="W45" i="7"/>
  <c r="X45" i="7"/>
  <c r="V45" i="7"/>
  <c r="W29" i="7"/>
  <c r="X29" i="7"/>
  <c r="V29" i="7"/>
  <c r="W13" i="7"/>
  <c r="X13" i="7"/>
  <c r="V13" i="7"/>
  <c r="U4" i="7"/>
  <c r="U5" i="7"/>
  <c r="U70" i="7"/>
  <c r="I36" i="7"/>
  <c r="J36" i="7"/>
  <c r="K36" i="7"/>
  <c r="J10" i="7"/>
  <c r="K10" i="7"/>
  <c r="I10" i="7"/>
  <c r="I40" i="7"/>
  <c r="J40" i="7"/>
  <c r="K40" i="7"/>
  <c r="J27" i="7"/>
  <c r="K27" i="7"/>
  <c r="I27" i="7"/>
  <c r="J17" i="7"/>
  <c r="K17" i="7"/>
  <c r="I17" i="7"/>
  <c r="I5" i="7"/>
  <c r="I4" i="7"/>
  <c r="J5" i="7"/>
  <c r="K5" i="7"/>
  <c r="J31" i="7"/>
  <c r="K31" i="7"/>
  <c r="I31" i="7"/>
  <c r="J8" i="7"/>
  <c r="K8" i="7"/>
  <c r="I8" i="7"/>
  <c r="I68" i="7"/>
  <c r="I43" i="7"/>
  <c r="J43" i="7"/>
  <c r="K43" i="7"/>
  <c r="J15" i="7"/>
  <c r="K15" i="7"/>
  <c r="I15" i="7"/>
  <c r="I48" i="7"/>
  <c r="J48" i="7"/>
  <c r="K48" i="7"/>
  <c r="I32" i="7"/>
  <c r="J32" i="7"/>
  <c r="K32" i="7"/>
  <c r="I16" i="7"/>
  <c r="J16" i="7"/>
  <c r="K16" i="7"/>
  <c r="R33" i="7"/>
  <c r="S33" i="7"/>
  <c r="T33" i="7"/>
  <c r="S9" i="7"/>
  <c r="T9" i="7"/>
  <c r="R9" i="7"/>
  <c r="R67" i="7"/>
  <c r="S55" i="7"/>
  <c r="T55" i="7"/>
  <c r="R55" i="7"/>
  <c r="R22" i="7"/>
  <c r="S22" i="7"/>
  <c r="T22" i="7"/>
  <c r="R19" i="7"/>
  <c r="S19" i="7"/>
  <c r="T19" i="7"/>
  <c r="S54" i="7"/>
  <c r="T54" i="7"/>
  <c r="R54" i="7"/>
  <c r="S41" i="7"/>
  <c r="T41" i="7"/>
  <c r="R41" i="7"/>
  <c r="R12" i="7"/>
  <c r="S12" i="7"/>
  <c r="T12" i="7"/>
  <c r="S40" i="7"/>
  <c r="T40" i="7"/>
  <c r="R40" i="7"/>
  <c r="R27" i="7"/>
  <c r="S27" i="7"/>
  <c r="T27" i="7"/>
  <c r="S45" i="7"/>
  <c r="T45" i="7"/>
  <c r="R45" i="7"/>
  <c r="R29" i="7"/>
  <c r="S29" i="7"/>
  <c r="T29" i="7"/>
  <c r="R13" i="7"/>
  <c r="S13" i="7"/>
  <c r="T13" i="7"/>
  <c r="Q4" i="7"/>
  <c r="Q5" i="7"/>
  <c r="Q70" i="7"/>
  <c r="F42" i="7"/>
  <c r="G42" i="7"/>
  <c r="E42" i="7"/>
  <c r="F53" i="7"/>
  <c r="G53" i="7"/>
  <c r="E53" i="7"/>
  <c r="F34" i="7"/>
  <c r="G34" i="7"/>
  <c r="E34" i="7"/>
  <c r="F20" i="7"/>
  <c r="G20" i="7"/>
  <c r="E20" i="7"/>
  <c r="E9" i="7"/>
  <c r="F9" i="7"/>
  <c r="G9" i="7"/>
  <c r="F49" i="7"/>
  <c r="G49" i="7"/>
  <c r="E49" i="7"/>
  <c r="F26" i="7"/>
  <c r="G26" i="7"/>
  <c r="E26" i="7"/>
  <c r="E8" i="7"/>
  <c r="F8" i="7"/>
  <c r="G8" i="7"/>
  <c r="F33" i="7"/>
  <c r="G33" i="7"/>
  <c r="E33" i="7"/>
  <c r="E10" i="7"/>
  <c r="F10" i="7"/>
  <c r="G10" i="7"/>
  <c r="F45" i="7"/>
  <c r="G45" i="7"/>
  <c r="E45" i="7"/>
  <c r="F29" i="7"/>
  <c r="G29" i="7"/>
  <c r="E29" i="7"/>
  <c r="F13" i="7"/>
  <c r="G13" i="7"/>
  <c r="E13" i="7"/>
  <c r="N37" i="7"/>
  <c r="O37" i="7"/>
  <c r="M37" i="7"/>
  <c r="N55" i="7"/>
  <c r="O55" i="7"/>
  <c r="M55" i="7"/>
  <c r="N39" i="7"/>
  <c r="O39" i="7"/>
  <c r="M39" i="7"/>
  <c r="M23" i="7"/>
  <c r="N23" i="7"/>
  <c r="O23" i="7"/>
  <c r="M15" i="7"/>
  <c r="N15" i="7"/>
  <c r="O15" i="7"/>
  <c r="N56" i="7"/>
  <c r="O56" i="7"/>
  <c r="M56" i="7"/>
  <c r="M25" i="7"/>
  <c r="N25" i="7"/>
  <c r="O25" i="7"/>
  <c r="M12" i="7"/>
  <c r="N12" i="7"/>
  <c r="O12" i="7"/>
  <c r="N42" i="7"/>
  <c r="O42" i="7"/>
  <c r="M42" i="7"/>
  <c r="N9" i="7"/>
  <c r="O9" i="7"/>
  <c r="M9" i="7"/>
  <c r="M68" i="7"/>
  <c r="N45" i="7"/>
  <c r="O45" i="7"/>
  <c r="M45" i="7"/>
  <c r="M29" i="7"/>
  <c r="N29" i="7"/>
  <c r="O29" i="7"/>
  <c r="M13" i="7"/>
  <c r="N13" i="7"/>
  <c r="O13" i="7"/>
  <c r="W44" i="7"/>
  <c r="X44" i="7"/>
  <c r="V44" i="7"/>
  <c r="W28" i="7"/>
  <c r="X28" i="7"/>
  <c r="V28" i="7"/>
  <c r="W25" i="7"/>
  <c r="X25" i="7"/>
  <c r="V25" i="7"/>
  <c r="W18" i="7"/>
  <c r="X18" i="7"/>
  <c r="V18" i="7"/>
  <c r="W15" i="7"/>
  <c r="X15" i="7"/>
  <c r="V15" i="7"/>
  <c r="V69" i="7"/>
  <c r="W47" i="7"/>
  <c r="X47" i="7"/>
  <c r="V47" i="7"/>
  <c r="W19" i="7"/>
  <c r="X19" i="7"/>
  <c r="V19" i="7"/>
  <c r="V6" i="7"/>
  <c r="V68" i="7"/>
  <c r="W6" i="7"/>
  <c r="V60" i="7"/>
  <c r="W41" i="7"/>
  <c r="X41" i="7"/>
  <c r="V41" i="7"/>
  <c r="W17" i="7"/>
  <c r="X17" i="7"/>
  <c r="V17" i="7"/>
  <c r="V42" i="7"/>
  <c r="W42" i="7"/>
  <c r="X42" i="7"/>
  <c r="W26" i="7"/>
  <c r="X26" i="7"/>
  <c r="V26" i="7"/>
  <c r="W10" i="7"/>
  <c r="X10" i="7"/>
  <c r="V10" i="7"/>
  <c r="L4" i="7"/>
  <c r="L70" i="7"/>
  <c r="J33" i="7"/>
  <c r="K33" i="7"/>
  <c r="I33" i="7"/>
  <c r="I55" i="7"/>
  <c r="J55" i="7"/>
  <c r="K55" i="7"/>
  <c r="I53" i="7"/>
  <c r="J53" i="7"/>
  <c r="K53" i="7"/>
  <c r="J25" i="7"/>
  <c r="K25" i="7"/>
  <c r="I25" i="7"/>
  <c r="I12" i="7"/>
  <c r="J12" i="7"/>
  <c r="K12" i="7"/>
  <c r="I56" i="7"/>
  <c r="J56" i="7"/>
  <c r="K56" i="7"/>
  <c r="J30" i="7"/>
  <c r="K30" i="7"/>
  <c r="I30" i="7"/>
  <c r="I52" i="7"/>
  <c r="J52" i="7"/>
  <c r="K52" i="7"/>
  <c r="I39" i="7"/>
  <c r="J39" i="7"/>
  <c r="K39" i="7"/>
  <c r="J14" i="7"/>
  <c r="I45" i="7"/>
  <c r="J45" i="7"/>
  <c r="K45" i="7"/>
  <c r="J29" i="7"/>
  <c r="K29" i="7"/>
  <c r="I29" i="7"/>
  <c r="J13" i="7"/>
  <c r="R30" i="7"/>
  <c r="S30" i="7"/>
  <c r="T30" i="7"/>
  <c r="S53" i="7"/>
  <c r="T53" i="7"/>
  <c r="R53" i="7"/>
  <c r="S46" i="7"/>
  <c r="T46" i="7"/>
  <c r="R46" i="7"/>
  <c r="R11" i="7"/>
  <c r="S11" i="7"/>
  <c r="T11" i="7"/>
  <c r="R16" i="7"/>
  <c r="S16" i="7"/>
  <c r="T16" i="7"/>
  <c r="S50" i="7"/>
  <c r="T50" i="7"/>
  <c r="R50" i="7"/>
  <c r="S37" i="7"/>
  <c r="T37" i="7"/>
  <c r="R37" i="7"/>
  <c r="R4" i="7"/>
  <c r="S5" i="7"/>
  <c r="T5" i="7"/>
  <c r="R5" i="7"/>
  <c r="R70" i="7"/>
  <c r="S38" i="7"/>
  <c r="T38" i="7"/>
  <c r="R38" i="7"/>
  <c r="R25" i="7"/>
  <c r="S25" i="7"/>
  <c r="T25" i="7"/>
  <c r="S42" i="7"/>
  <c r="T42" i="7"/>
  <c r="R42" i="7"/>
  <c r="R26" i="7"/>
  <c r="S26" i="7"/>
  <c r="T26" i="7"/>
  <c r="S10" i="7"/>
  <c r="T10" i="7"/>
  <c r="R10" i="7"/>
  <c r="H5" i="7"/>
  <c r="H70" i="7"/>
  <c r="H4" i="7"/>
  <c r="F40" i="7"/>
  <c r="G40" i="7"/>
  <c r="E40" i="7"/>
  <c r="F25" i="7"/>
  <c r="G25" i="7"/>
  <c r="E25" i="7"/>
  <c r="F31" i="7"/>
  <c r="G31" i="7"/>
  <c r="E31" i="7"/>
  <c r="F47" i="7"/>
  <c r="G47" i="7"/>
  <c r="E47" i="7"/>
  <c r="E4" i="7"/>
  <c r="F5" i="7"/>
  <c r="G5" i="7"/>
  <c r="E5" i="7"/>
  <c r="E70" i="7"/>
  <c r="F44" i="7"/>
  <c r="G44" i="7"/>
  <c r="E44" i="7"/>
  <c r="F21" i="7"/>
  <c r="G21" i="7"/>
  <c r="E21" i="7"/>
  <c r="F43" i="7"/>
  <c r="G43" i="7"/>
  <c r="E43" i="7"/>
  <c r="F28" i="7"/>
  <c r="G28" i="7"/>
  <c r="E28" i="7"/>
  <c r="F54" i="7"/>
  <c r="G54" i="7"/>
  <c r="E54" i="7"/>
  <c r="F38" i="7"/>
  <c r="G38" i="7"/>
  <c r="E38" i="7"/>
  <c r="F22" i="7"/>
  <c r="G22" i="7"/>
  <c r="E22" i="7"/>
  <c r="I5" i="6"/>
  <c r="H5" i="6"/>
  <c r="F5" i="6"/>
  <c r="G5" i="6"/>
  <c r="D5" i="6"/>
  <c r="B53" i="8"/>
  <c r="B40" i="8"/>
  <c r="B42" i="13"/>
  <c r="B17" i="13"/>
  <c r="B53" i="13"/>
  <c r="B46" i="13"/>
  <c r="B35" i="13"/>
  <c r="B44" i="13"/>
  <c r="B38" i="13"/>
  <c r="K60" i="14"/>
  <c r="B49" i="13"/>
  <c r="C59" i="11"/>
  <c r="AA67" i="11"/>
  <c r="V67" i="11"/>
  <c r="AD69" i="11"/>
  <c r="R67" i="9"/>
  <c r="AV68" i="9"/>
  <c r="R68" i="9"/>
  <c r="AZ67" i="9"/>
  <c r="AZ69" i="9"/>
  <c r="AZ68" i="9"/>
  <c r="C59" i="9"/>
  <c r="F67" i="9"/>
  <c r="F69" i="9"/>
  <c r="C58" i="9"/>
  <c r="F68" i="9"/>
  <c r="C60" i="9"/>
  <c r="H68" i="7"/>
  <c r="B51" i="13"/>
  <c r="B18" i="13"/>
  <c r="B10" i="13"/>
  <c r="B27" i="13"/>
  <c r="B8" i="13"/>
  <c r="B48" i="13"/>
  <c r="B20" i="13"/>
  <c r="B13" i="13"/>
  <c r="B34" i="13"/>
  <c r="B54" i="10"/>
  <c r="B32" i="10"/>
  <c r="B8" i="10"/>
  <c r="B24" i="10"/>
  <c r="B36" i="10"/>
  <c r="B10" i="10"/>
  <c r="B53" i="10"/>
  <c r="B13" i="10"/>
  <c r="B12" i="10"/>
  <c r="B14" i="10"/>
  <c r="B37" i="10"/>
  <c r="B29" i="10"/>
  <c r="B27" i="10"/>
  <c r="B50" i="10"/>
  <c r="B5" i="10"/>
  <c r="B11" i="10"/>
  <c r="B45" i="10"/>
  <c r="B21" i="10"/>
  <c r="B22" i="10"/>
  <c r="B6" i="10"/>
  <c r="B44" i="10"/>
  <c r="B42" i="10"/>
  <c r="B46" i="10"/>
  <c r="B30" i="10"/>
  <c r="B18" i="10"/>
  <c r="B34" i="10"/>
  <c r="B26" i="10"/>
  <c r="B16" i="10"/>
  <c r="B39" i="10"/>
  <c r="B15" i="10"/>
  <c r="B7" i="10"/>
  <c r="B52" i="10"/>
  <c r="B55" i="10"/>
  <c r="B40" i="10"/>
  <c r="B28" i="10"/>
  <c r="B20" i="10"/>
  <c r="B38" i="10"/>
  <c r="B49" i="10"/>
  <c r="B41" i="10"/>
  <c r="B33" i="10"/>
  <c r="B9" i="10"/>
  <c r="B16" i="8"/>
  <c r="B17" i="8"/>
  <c r="B38" i="8"/>
  <c r="B54" i="8"/>
  <c r="B41" i="8"/>
  <c r="B9" i="8"/>
  <c r="B15" i="8"/>
  <c r="B7" i="8"/>
  <c r="B5" i="8"/>
  <c r="B47" i="8"/>
  <c r="B23" i="8"/>
  <c r="B11" i="8"/>
  <c r="B46" i="8"/>
  <c r="B47" i="6"/>
  <c r="B38" i="6"/>
  <c r="B15" i="6"/>
  <c r="B20" i="6"/>
  <c r="B39" i="6"/>
  <c r="B11" i="6"/>
  <c r="B40" i="6"/>
  <c r="B24" i="6"/>
  <c r="B8" i="6"/>
  <c r="B5" i="6"/>
  <c r="B54" i="6"/>
  <c r="B36" i="6"/>
  <c r="B28" i="6"/>
  <c r="B44" i="6"/>
  <c r="B16" i="6"/>
  <c r="B12" i="6"/>
  <c r="B7" i="6"/>
  <c r="B37" i="6"/>
  <c r="B27" i="6"/>
  <c r="B18" i="6"/>
  <c r="B34" i="6"/>
  <c r="B45" i="6"/>
  <c r="B14" i="6"/>
  <c r="B21" i="6"/>
  <c r="B43" i="6"/>
  <c r="B48" i="6"/>
  <c r="B41" i="6"/>
  <c r="B33" i="6"/>
  <c r="B9" i="6"/>
  <c r="B32" i="6"/>
  <c r="B19" i="6"/>
  <c r="B53" i="6"/>
  <c r="B10" i="6"/>
  <c r="B22" i="6"/>
  <c r="B26" i="6"/>
  <c r="B35" i="6"/>
  <c r="B46" i="6"/>
  <c r="H69" i="7"/>
  <c r="AD70" i="11"/>
  <c r="G5" i="17"/>
  <c r="B27" i="8"/>
  <c r="O68" i="11"/>
  <c r="B51" i="8"/>
  <c r="B36" i="8"/>
  <c r="B28" i="8"/>
  <c r="B35" i="8"/>
  <c r="B49" i="8"/>
  <c r="B31" i="8"/>
  <c r="B24" i="8"/>
  <c r="B19" i="8"/>
  <c r="B43" i="8"/>
  <c r="B50" i="8"/>
  <c r="B39" i="8"/>
  <c r="B30" i="8"/>
  <c r="B45" i="8"/>
  <c r="B25" i="8"/>
  <c r="B22" i="8"/>
  <c r="B14" i="8"/>
  <c r="B6" i="8"/>
  <c r="B29" i="8"/>
  <c r="B12" i="8"/>
  <c r="B33" i="8"/>
  <c r="B42" i="8"/>
  <c r="B52" i="8"/>
  <c r="B20" i="8"/>
  <c r="B26" i="8"/>
  <c r="B10" i="8"/>
  <c r="B37" i="8"/>
  <c r="B21" i="8"/>
  <c r="B48" i="8"/>
  <c r="B44" i="8"/>
  <c r="O67" i="11"/>
  <c r="B60" i="17"/>
  <c r="B59" i="17"/>
  <c r="AD68" i="11"/>
  <c r="B67" i="11"/>
  <c r="G67" i="11"/>
  <c r="V69" i="11"/>
  <c r="AA69" i="11"/>
  <c r="B69" i="11"/>
  <c r="G68" i="11"/>
  <c r="V68" i="11"/>
  <c r="AD67" i="11"/>
  <c r="H67" i="7"/>
  <c r="B68" i="11"/>
  <c r="J68" i="11"/>
  <c r="J67" i="11"/>
  <c r="O69" i="11"/>
  <c r="AZ70" i="9"/>
  <c r="C58" i="11"/>
  <c r="J69" i="11"/>
  <c r="O70" i="11"/>
  <c r="E29" i="15"/>
  <c r="J70" i="14"/>
  <c r="C60" i="11"/>
  <c r="F69" i="14"/>
  <c r="X67" i="9"/>
  <c r="E36" i="15"/>
  <c r="E8" i="15"/>
  <c r="E53" i="15"/>
  <c r="E45" i="15"/>
  <c r="E40" i="15"/>
  <c r="BC69" i="9"/>
  <c r="W68" i="9"/>
  <c r="BD67" i="9"/>
  <c r="AU68" i="9"/>
  <c r="C68" i="11"/>
  <c r="S68" i="11"/>
  <c r="S67" i="11"/>
  <c r="S69" i="11"/>
  <c r="AM68" i="11"/>
  <c r="AM67" i="11"/>
  <c r="AM69" i="11"/>
  <c r="F68" i="14"/>
  <c r="AM69" i="9"/>
  <c r="BC68" i="9"/>
  <c r="BD68" i="9"/>
  <c r="C69" i="11"/>
  <c r="X69" i="9"/>
  <c r="C68" i="9"/>
  <c r="C67" i="9"/>
  <c r="C69" i="9"/>
  <c r="Q68" i="7"/>
  <c r="Q69" i="7"/>
  <c r="Q67" i="7"/>
  <c r="AM68" i="9"/>
  <c r="W69" i="9"/>
  <c r="C67" i="11"/>
  <c r="X68" i="9"/>
  <c r="AU67" i="9"/>
  <c r="AN68" i="9"/>
  <c r="AN67" i="9"/>
  <c r="AN69" i="9"/>
  <c r="AH68" i="14"/>
  <c r="AH67" i="14"/>
  <c r="AH69" i="14"/>
  <c r="D68" i="7"/>
  <c r="D67" i="7"/>
  <c r="D69" i="7"/>
  <c r="R68" i="11"/>
  <c r="R69" i="11"/>
  <c r="R67" i="11"/>
  <c r="W68" i="11"/>
  <c r="W67" i="11"/>
  <c r="W69" i="11"/>
  <c r="U68" i="7"/>
  <c r="U69" i="7"/>
  <c r="U67" i="7"/>
  <c r="F67" i="14"/>
  <c r="BC67" i="9"/>
  <c r="W67" i="9"/>
  <c r="BD69" i="9"/>
  <c r="AU69" i="9"/>
  <c r="BP68" i="9"/>
  <c r="BP67" i="9"/>
  <c r="BP69" i="9"/>
  <c r="L68" i="7"/>
  <c r="L67" i="7"/>
  <c r="L69" i="7"/>
  <c r="AE68" i="11"/>
  <c r="AE67" i="11"/>
  <c r="AE69" i="11"/>
  <c r="BH68" i="9"/>
  <c r="BH67" i="9"/>
  <c r="BH69" i="9"/>
  <c r="BL68" i="9"/>
  <c r="BL67" i="9"/>
  <c r="BL69" i="9"/>
  <c r="N68" i="11"/>
  <c r="N69" i="11"/>
  <c r="N67" i="11"/>
  <c r="P68" i="7"/>
  <c r="P67" i="7"/>
  <c r="P69" i="7"/>
  <c r="I70" i="7"/>
  <c r="AE58" i="14"/>
  <c r="AA59" i="14"/>
  <c r="AA58" i="14"/>
  <c r="K59" i="14"/>
  <c r="AI70" i="14"/>
  <c r="AE59" i="14"/>
  <c r="AE60" i="14"/>
  <c r="B70" i="14"/>
  <c r="AA60" i="14"/>
  <c r="K58" i="14"/>
  <c r="N66" i="11"/>
  <c r="C70" i="11"/>
  <c r="V70" i="7"/>
  <c r="P5" i="7"/>
  <c r="P70" i="7"/>
  <c r="AE70" i="11"/>
  <c r="N70" i="11"/>
  <c r="F70" i="11"/>
  <c r="K70" i="11"/>
  <c r="G70" i="14"/>
  <c r="W70" i="14"/>
  <c r="AA70" i="14"/>
  <c r="BP70" i="9"/>
  <c r="G58" i="14"/>
  <c r="BC70" i="9"/>
  <c r="S70" i="11"/>
  <c r="AG5" i="11"/>
  <c r="F70" i="14"/>
  <c r="R70" i="11"/>
  <c r="AD70" i="14"/>
  <c r="G60" i="14"/>
  <c r="G59" i="14"/>
  <c r="BD70" i="9"/>
  <c r="BH70" i="9"/>
  <c r="I60" i="7"/>
  <c r="V59" i="7"/>
  <c r="M59" i="7"/>
  <c r="T6" i="7"/>
  <c r="R60" i="7"/>
  <c r="H5" i="15"/>
  <c r="E68" i="7"/>
  <c r="M69" i="7"/>
  <c r="I67" i="7"/>
  <c r="G6" i="7"/>
  <c r="E58" i="7"/>
  <c r="AI58" i="15"/>
  <c r="AH58" i="15"/>
  <c r="K68" i="14"/>
  <c r="K67" i="14"/>
  <c r="K69" i="14"/>
  <c r="AI69" i="14"/>
  <c r="AI68" i="14"/>
  <c r="AI67" i="14"/>
  <c r="E17" i="14"/>
  <c r="AK6" i="14"/>
  <c r="U11" i="14"/>
  <c r="AM67" i="14"/>
  <c r="AM69" i="14"/>
  <c r="AM68" i="14"/>
  <c r="B69" i="14"/>
  <c r="B67" i="14"/>
  <c r="B68" i="14"/>
  <c r="C68" i="14"/>
  <c r="C67" i="14"/>
  <c r="C69" i="14"/>
  <c r="AE68" i="14"/>
  <c r="AE67" i="14"/>
  <c r="AE69" i="14"/>
  <c r="M58" i="7"/>
  <c r="E60" i="7"/>
  <c r="E67" i="7"/>
  <c r="V67" i="7"/>
  <c r="R59" i="7"/>
  <c r="M60" i="7"/>
  <c r="V58" i="7"/>
  <c r="I58" i="7"/>
  <c r="X6" i="7"/>
  <c r="G7" i="7"/>
  <c r="K7" i="7"/>
  <c r="M23" i="15"/>
  <c r="M45" i="15"/>
  <c r="Q13" i="14"/>
  <c r="AG7" i="11"/>
  <c r="AE60" i="11"/>
  <c r="R58" i="7"/>
  <c r="M42" i="15"/>
  <c r="G17" i="17"/>
  <c r="M27" i="15"/>
  <c r="M48" i="15"/>
  <c r="M15" i="15"/>
  <c r="I35" i="15"/>
  <c r="M13" i="15"/>
  <c r="I44" i="15"/>
  <c r="M10" i="15"/>
  <c r="M25" i="15"/>
  <c r="B4" i="11"/>
  <c r="I10" i="15"/>
  <c r="I8" i="15"/>
  <c r="M39" i="15"/>
  <c r="I30" i="15"/>
  <c r="M43" i="15"/>
  <c r="M36" i="15"/>
  <c r="I9" i="15"/>
  <c r="N5" i="14"/>
  <c r="N70" i="14"/>
  <c r="N4" i="14"/>
  <c r="E35" i="15"/>
  <c r="BG69" i="9"/>
  <c r="D14" i="17"/>
  <c r="AJ67" i="9"/>
  <c r="AE67" i="9"/>
  <c r="T68" i="9"/>
  <c r="AX31" i="14"/>
  <c r="G31" i="14"/>
  <c r="W21" i="15"/>
  <c r="W53" i="15"/>
  <c r="W56" i="15"/>
  <c r="W36" i="15"/>
  <c r="W7" i="15"/>
  <c r="W14" i="15"/>
  <c r="W38" i="15"/>
  <c r="W44" i="15"/>
  <c r="W9" i="15"/>
  <c r="W37" i="15"/>
  <c r="W32" i="15"/>
  <c r="W20" i="15"/>
  <c r="W16" i="15"/>
  <c r="W34" i="15"/>
  <c r="W48" i="15"/>
  <c r="W28" i="15"/>
  <c r="W33" i="15"/>
  <c r="W49" i="15"/>
  <c r="W18" i="15"/>
  <c r="BJ11" i="11"/>
  <c r="T11" i="11"/>
  <c r="BJ12" i="11"/>
  <c r="T12" i="11"/>
  <c r="U12" i="11"/>
  <c r="BJ24" i="11"/>
  <c r="T24" i="11"/>
  <c r="U24" i="11"/>
  <c r="BJ40" i="11"/>
  <c r="T40" i="11"/>
  <c r="U40" i="11"/>
  <c r="BJ56" i="11"/>
  <c r="T56" i="11"/>
  <c r="U56" i="11"/>
  <c r="BJ43" i="11"/>
  <c r="T43" i="11"/>
  <c r="U43" i="11"/>
  <c r="BJ47" i="11"/>
  <c r="T47" i="11"/>
  <c r="U47" i="11"/>
  <c r="BJ45" i="11"/>
  <c r="T45" i="11"/>
  <c r="U45" i="11"/>
  <c r="BJ26" i="11"/>
  <c r="T26" i="11"/>
  <c r="U26" i="11"/>
  <c r="N6" i="27"/>
  <c r="N22" i="27"/>
  <c r="N32" i="27"/>
  <c r="N38" i="27"/>
  <c r="N48" i="27"/>
  <c r="C13" i="15"/>
  <c r="D13" i="15"/>
  <c r="E13" i="15"/>
  <c r="BO13" i="14"/>
  <c r="X13" i="14"/>
  <c r="Y13" i="14"/>
  <c r="BO41" i="14"/>
  <c r="X41" i="14"/>
  <c r="Y41" i="14"/>
  <c r="BO18" i="14"/>
  <c r="X18" i="14"/>
  <c r="Y18" i="14"/>
  <c r="BO34" i="14"/>
  <c r="X34" i="14"/>
  <c r="Y34" i="14"/>
  <c r="BO50" i="14"/>
  <c r="X50" i="14"/>
  <c r="Y50" i="14"/>
  <c r="BO39" i="14"/>
  <c r="X39" i="14"/>
  <c r="Y39" i="14"/>
  <c r="BO17" i="14"/>
  <c r="X17" i="14"/>
  <c r="Y17" i="14"/>
  <c r="BO43" i="14"/>
  <c r="X43" i="14"/>
  <c r="Y43" i="14"/>
  <c r="BO6" i="14"/>
  <c r="X6" i="14"/>
  <c r="BO22" i="14"/>
  <c r="X22" i="14"/>
  <c r="Y22" i="14"/>
  <c r="BO38" i="14"/>
  <c r="X38" i="14"/>
  <c r="Y38" i="14"/>
  <c r="BO54" i="14"/>
  <c r="X54" i="14"/>
  <c r="Y54" i="14"/>
  <c r="BO55" i="14"/>
  <c r="X55" i="14"/>
  <c r="Y55" i="14"/>
  <c r="BO53" i="14"/>
  <c r="X53" i="14"/>
  <c r="Y53" i="14"/>
  <c r="CD15" i="14"/>
  <c r="AL15" i="14"/>
  <c r="CD25" i="14"/>
  <c r="AL25" i="14"/>
  <c r="CD56" i="14"/>
  <c r="AL56" i="14"/>
  <c r="CD33" i="14"/>
  <c r="AL33" i="14"/>
  <c r="CD17" i="14"/>
  <c r="AL17" i="14"/>
  <c r="CD45" i="14"/>
  <c r="AL45" i="14"/>
  <c r="CH36" i="14"/>
  <c r="AN36" i="14"/>
  <c r="CH27" i="14"/>
  <c r="AN27" i="14"/>
  <c r="AN69" i="14"/>
  <c r="CH44" i="14"/>
  <c r="AN44" i="14"/>
  <c r="CH34" i="14"/>
  <c r="AN34" i="14"/>
  <c r="CH43" i="14"/>
  <c r="AN43" i="14"/>
  <c r="BM33" i="14"/>
  <c r="V33" i="14"/>
  <c r="V67" i="14"/>
  <c r="BQ48" i="14"/>
  <c r="Z48" i="14"/>
  <c r="BQ29" i="14"/>
  <c r="Z29" i="14"/>
  <c r="BQ39" i="14"/>
  <c r="Z39" i="14"/>
  <c r="C31" i="15"/>
  <c r="D31" i="15"/>
  <c r="E31" i="15"/>
  <c r="BO21" i="14"/>
  <c r="X21" i="14"/>
  <c r="Y21" i="14"/>
  <c r="BO23" i="14"/>
  <c r="X23" i="14"/>
  <c r="Y23" i="14"/>
  <c r="BO30" i="14"/>
  <c r="X30" i="14"/>
  <c r="Y30" i="14"/>
  <c r="BF33" i="14"/>
  <c r="O33" i="14"/>
  <c r="BF56" i="14"/>
  <c r="O56" i="14"/>
  <c r="BF44" i="14"/>
  <c r="O44" i="14"/>
  <c r="BI32" i="14"/>
  <c r="R32" i="14"/>
  <c r="R68" i="14"/>
  <c r="BI42" i="14"/>
  <c r="R42" i="14"/>
  <c r="CA18" i="14"/>
  <c r="AJ18" i="14"/>
  <c r="AK18" i="14"/>
  <c r="CA15" i="14"/>
  <c r="AJ15" i="14"/>
  <c r="AK15" i="14"/>
  <c r="CA14" i="14"/>
  <c r="AJ14" i="14"/>
  <c r="AK14" i="14"/>
  <c r="CA20" i="14"/>
  <c r="AJ20" i="14"/>
  <c r="AK20" i="14"/>
  <c r="CA40" i="14"/>
  <c r="AJ40" i="14"/>
  <c r="AK40" i="14"/>
  <c r="U37" i="15"/>
  <c r="U51" i="15"/>
  <c r="U26" i="15"/>
  <c r="U22" i="15"/>
  <c r="U33" i="15"/>
  <c r="U41" i="15"/>
  <c r="U18" i="15"/>
  <c r="U25" i="15"/>
  <c r="U52" i="15"/>
  <c r="U32" i="15"/>
  <c r="U56" i="15"/>
  <c r="U48" i="15"/>
  <c r="U21" i="15"/>
  <c r="U39" i="15"/>
  <c r="U38" i="15"/>
  <c r="U47" i="15"/>
  <c r="U23" i="15"/>
  <c r="U9" i="15"/>
  <c r="AK7" i="11"/>
  <c r="BE12" i="14"/>
  <c r="N12" i="14"/>
  <c r="BE49" i="14"/>
  <c r="N49" i="14"/>
  <c r="BE35" i="14"/>
  <c r="N35" i="14"/>
  <c r="BK52" i="14"/>
  <c r="T52" i="14"/>
  <c r="U52" i="14"/>
  <c r="BK56" i="14"/>
  <c r="T56" i="14"/>
  <c r="U56" i="14"/>
  <c r="BU24" i="14"/>
  <c r="AD24" i="14"/>
  <c r="AD67" i="14"/>
  <c r="BU40" i="14"/>
  <c r="AD40" i="14"/>
  <c r="N12" i="27"/>
  <c r="N18" i="27"/>
  <c r="N26" i="27"/>
  <c r="N34" i="27"/>
  <c r="N42" i="27"/>
  <c r="N50" i="27"/>
  <c r="AK6" i="11"/>
  <c r="BZ35" i="11"/>
  <c r="AJ35" i="11"/>
  <c r="AK35" i="11"/>
  <c r="AQ5" i="9"/>
  <c r="AQ4" i="9"/>
  <c r="BZ18" i="11"/>
  <c r="AJ18" i="11"/>
  <c r="AK18" i="11"/>
  <c r="BZ41" i="11"/>
  <c r="AJ41" i="11"/>
  <c r="AK41" i="11"/>
  <c r="BZ43" i="11"/>
  <c r="AJ43" i="11"/>
  <c r="AK43" i="11"/>
  <c r="BZ42" i="11"/>
  <c r="AJ42" i="11"/>
  <c r="AK42" i="11"/>
  <c r="BZ29" i="11"/>
  <c r="AJ29" i="11"/>
  <c r="AK29" i="11"/>
  <c r="BZ25" i="11"/>
  <c r="AJ25" i="11"/>
  <c r="AK25" i="11"/>
  <c r="BZ5" i="11"/>
  <c r="AJ5" i="11"/>
  <c r="BZ34" i="11"/>
  <c r="AJ34" i="11"/>
  <c r="AK34" i="11"/>
  <c r="BZ21" i="11"/>
  <c r="AJ21" i="11"/>
  <c r="AK21" i="11"/>
  <c r="BZ17" i="11"/>
  <c r="AJ17" i="11"/>
  <c r="AK17" i="11"/>
  <c r="BZ53" i="11"/>
  <c r="AJ53" i="11"/>
  <c r="AK53" i="11"/>
  <c r="BZ30" i="11"/>
  <c r="AJ30" i="11"/>
  <c r="AK30" i="11"/>
  <c r="BZ47" i="11"/>
  <c r="AJ47" i="11"/>
  <c r="AK47" i="11"/>
  <c r="BZ45" i="11"/>
  <c r="AJ45" i="11"/>
  <c r="AK45" i="11"/>
  <c r="BZ38" i="11"/>
  <c r="AJ38" i="11"/>
  <c r="AK38" i="11"/>
  <c r="BZ46" i="11"/>
  <c r="AJ46" i="11"/>
  <c r="AK46" i="11"/>
  <c r="BZ37" i="11"/>
  <c r="AJ37" i="11"/>
  <c r="AK37" i="11"/>
  <c r="BZ33" i="11"/>
  <c r="AJ33" i="11"/>
  <c r="AK33" i="11"/>
  <c r="BZ49" i="11"/>
  <c r="AJ49" i="11"/>
  <c r="AK49" i="11"/>
  <c r="BZ26" i="11"/>
  <c r="AJ26" i="11"/>
  <c r="AK26" i="11"/>
  <c r="BZ31" i="11"/>
  <c r="AJ31" i="11"/>
  <c r="AK31" i="11"/>
  <c r="BZ27" i="11"/>
  <c r="AJ27" i="11"/>
  <c r="AK27" i="11"/>
  <c r="BZ23" i="11"/>
  <c r="AJ23" i="11"/>
  <c r="AK23" i="11"/>
  <c r="BZ19" i="11"/>
  <c r="AJ19" i="11"/>
  <c r="AK19" i="11"/>
  <c r="BZ54" i="11"/>
  <c r="AJ54" i="11"/>
  <c r="AK54" i="11"/>
  <c r="H7" i="35"/>
  <c r="W7" i="35"/>
  <c r="U7" i="35"/>
  <c r="BZ55" i="11"/>
  <c r="AJ55" i="11"/>
  <c r="AK55" i="11"/>
  <c r="CD5" i="9"/>
  <c r="CD7" i="9"/>
  <c r="K7" i="9"/>
  <c r="CD9" i="9"/>
  <c r="K9" i="9"/>
  <c r="CD11" i="9"/>
  <c r="K11" i="9"/>
  <c r="CD13" i="9"/>
  <c r="K13" i="9"/>
  <c r="CD15" i="9"/>
  <c r="K15" i="9"/>
  <c r="CD17" i="9"/>
  <c r="K17" i="9"/>
  <c r="CD19" i="9"/>
  <c r="K19" i="9"/>
  <c r="CD21" i="9"/>
  <c r="K21" i="9"/>
  <c r="CD23" i="9"/>
  <c r="K23" i="9"/>
  <c r="CD25" i="9"/>
  <c r="K25" i="9"/>
  <c r="CD27" i="9"/>
  <c r="K27" i="9"/>
  <c r="CD29" i="9"/>
  <c r="K29" i="9"/>
  <c r="CD31" i="9"/>
  <c r="K31" i="9"/>
  <c r="CD33" i="9"/>
  <c r="K33" i="9"/>
  <c r="CD35" i="9"/>
  <c r="K35" i="9"/>
  <c r="CD37" i="9"/>
  <c r="K37" i="9"/>
  <c r="CD39" i="9"/>
  <c r="K39" i="9"/>
  <c r="CD41" i="9"/>
  <c r="K41" i="9"/>
  <c r="CD43" i="9"/>
  <c r="K43" i="9"/>
  <c r="CD45" i="9"/>
  <c r="K45" i="9"/>
  <c r="CD47" i="9"/>
  <c r="K47" i="9"/>
  <c r="CD49" i="9"/>
  <c r="K49" i="9"/>
  <c r="CD51" i="9"/>
  <c r="K51" i="9"/>
  <c r="CD53" i="9"/>
  <c r="K53" i="9"/>
  <c r="CD55" i="9"/>
  <c r="K55" i="9"/>
  <c r="B39" i="35"/>
  <c r="G39" i="35"/>
  <c r="U38" i="35"/>
  <c r="D39" i="35"/>
  <c r="K39" i="35"/>
  <c r="L38" i="35"/>
  <c r="F39" i="35"/>
  <c r="C39" i="35"/>
  <c r="E39" i="35"/>
  <c r="M38" i="35"/>
  <c r="I39" i="35"/>
  <c r="H39" i="35"/>
  <c r="W38" i="35"/>
  <c r="E31" i="35"/>
  <c r="D31" i="35"/>
  <c r="K31" i="35"/>
  <c r="C31" i="35"/>
  <c r="I31" i="35"/>
  <c r="B31" i="35"/>
  <c r="H31" i="35"/>
  <c r="F31" i="35"/>
  <c r="G31" i="35"/>
  <c r="CB53" i="11"/>
  <c r="AL53" i="11"/>
  <c r="CB40" i="11"/>
  <c r="AL40" i="11"/>
  <c r="CB15" i="11"/>
  <c r="AL15" i="11"/>
  <c r="CB48" i="11"/>
  <c r="AL48" i="11"/>
  <c r="CB36" i="11"/>
  <c r="AL36" i="11"/>
  <c r="CB17" i="11"/>
  <c r="AL17" i="11"/>
  <c r="CB44" i="11"/>
  <c r="AL44" i="11"/>
  <c r="CB43" i="11"/>
  <c r="AL43" i="11"/>
  <c r="CB6" i="11"/>
  <c r="AL6" i="11"/>
  <c r="CB5" i="11"/>
  <c r="CB42" i="11"/>
  <c r="AL42" i="11"/>
  <c r="CB26" i="11"/>
  <c r="AL26" i="11"/>
  <c r="BP53" i="11"/>
  <c r="Z53" i="11"/>
  <c r="BP43" i="11"/>
  <c r="Z43" i="11"/>
  <c r="BP37" i="11"/>
  <c r="Z37" i="11"/>
  <c r="BP49" i="11"/>
  <c r="Z49" i="11"/>
  <c r="BP17" i="11"/>
  <c r="Z17" i="11"/>
  <c r="BP39" i="11"/>
  <c r="Z39" i="11"/>
  <c r="BP44" i="11"/>
  <c r="Z44" i="11"/>
  <c r="BP40" i="11"/>
  <c r="Z40" i="11"/>
  <c r="BP5" i="11"/>
  <c r="BP42" i="11"/>
  <c r="Z42" i="11"/>
  <c r="BP26" i="11"/>
  <c r="Z26" i="11"/>
  <c r="BP11" i="11"/>
  <c r="Z11" i="11"/>
  <c r="BF51" i="11"/>
  <c r="P51" i="11"/>
  <c r="Q51" i="11"/>
  <c r="BF50" i="11"/>
  <c r="P50" i="11"/>
  <c r="Q50" i="11"/>
  <c r="BF25" i="11"/>
  <c r="P25" i="11"/>
  <c r="Q25" i="11"/>
  <c r="BF19" i="11"/>
  <c r="P19" i="11"/>
  <c r="Q19" i="11"/>
  <c r="BF29" i="11"/>
  <c r="P29" i="11"/>
  <c r="Q29" i="11"/>
  <c r="BF9" i="11"/>
  <c r="P9" i="11"/>
  <c r="Q9" i="11"/>
  <c r="BF45" i="11"/>
  <c r="P45" i="11"/>
  <c r="Q45" i="11"/>
  <c r="BF46" i="11"/>
  <c r="P46" i="11"/>
  <c r="Q46" i="11"/>
  <c r="BF42" i="11"/>
  <c r="P42" i="11"/>
  <c r="Q42" i="11"/>
  <c r="BF56" i="11"/>
  <c r="P56" i="11"/>
  <c r="Q56" i="11"/>
  <c r="BF40" i="11"/>
  <c r="P40" i="11"/>
  <c r="Q40" i="11"/>
  <c r="BF24" i="11"/>
  <c r="P24" i="11"/>
  <c r="Q24" i="11"/>
  <c r="BF7" i="11"/>
  <c r="P7" i="11"/>
  <c r="BA49" i="11"/>
  <c r="K49" i="11"/>
  <c r="BA24" i="11"/>
  <c r="K24" i="11"/>
  <c r="BA52" i="11"/>
  <c r="K52" i="11"/>
  <c r="BA46" i="11"/>
  <c r="K46" i="11"/>
  <c r="BA30" i="11"/>
  <c r="K30" i="11"/>
  <c r="BA12" i="11"/>
  <c r="K12" i="11"/>
  <c r="BA34" i="11"/>
  <c r="K34" i="11"/>
  <c r="BA18" i="11"/>
  <c r="K18" i="11"/>
  <c r="BA8" i="11"/>
  <c r="K8" i="11"/>
  <c r="BA47" i="11"/>
  <c r="K47" i="11"/>
  <c r="BA31" i="11"/>
  <c r="K31" i="11"/>
  <c r="BA14" i="11"/>
  <c r="K14" i="11"/>
  <c r="AV40" i="11"/>
  <c r="F40" i="11"/>
  <c r="AV7" i="11"/>
  <c r="F7" i="11"/>
  <c r="AV37" i="11"/>
  <c r="F37" i="11"/>
  <c r="AV49" i="11"/>
  <c r="F49" i="11"/>
  <c r="AV20" i="11"/>
  <c r="F20" i="11"/>
  <c r="AV52" i="11"/>
  <c r="F52" i="11"/>
  <c r="AV51" i="11"/>
  <c r="F51" i="11"/>
  <c r="AV19" i="11"/>
  <c r="F19" i="11"/>
  <c r="AV23" i="11"/>
  <c r="F23" i="11"/>
  <c r="AV46" i="11"/>
  <c r="F46" i="11"/>
  <c r="AV30" i="11"/>
  <c r="F30" i="11"/>
  <c r="AV13" i="11"/>
  <c r="F13" i="11"/>
  <c r="DD48" i="9"/>
  <c r="AK48" i="9"/>
  <c r="AL48" i="9"/>
  <c r="DD44" i="9"/>
  <c r="AK44" i="9"/>
  <c r="AL44" i="9"/>
  <c r="DD42" i="9"/>
  <c r="AK42" i="9"/>
  <c r="AL42" i="9"/>
  <c r="DD45" i="9"/>
  <c r="AK45" i="9"/>
  <c r="AL45" i="9"/>
  <c r="DD34" i="9"/>
  <c r="AK34" i="9"/>
  <c r="AL34" i="9"/>
  <c r="DD26" i="9"/>
  <c r="AK26" i="9"/>
  <c r="AL26" i="9"/>
  <c r="DD18" i="9"/>
  <c r="AK18" i="9"/>
  <c r="AL18" i="9"/>
  <c r="DD51" i="9"/>
  <c r="AK51" i="9"/>
  <c r="AL51" i="9"/>
  <c r="DD39" i="9"/>
  <c r="AK39" i="9"/>
  <c r="AL39" i="9"/>
  <c r="DD31" i="9"/>
  <c r="AK31" i="9"/>
  <c r="AL31" i="9"/>
  <c r="DD23" i="9"/>
  <c r="AK23" i="9"/>
  <c r="AL23" i="9"/>
  <c r="DD5" i="9"/>
  <c r="AK5" i="9"/>
  <c r="AL5" i="9"/>
  <c r="DD9" i="9"/>
  <c r="AK9" i="9"/>
  <c r="CY48" i="9"/>
  <c r="AF48" i="9"/>
  <c r="CY56" i="9"/>
  <c r="AF56" i="9"/>
  <c r="CY16" i="9"/>
  <c r="AF16" i="9"/>
  <c r="CY54" i="9"/>
  <c r="AF54" i="9"/>
  <c r="CY46" i="9"/>
  <c r="AF46" i="9"/>
  <c r="CY12" i="9"/>
  <c r="AF12" i="9"/>
  <c r="CY45" i="9"/>
  <c r="AF45" i="9"/>
  <c r="CY7" i="9"/>
  <c r="AF7" i="9"/>
  <c r="CY51" i="9"/>
  <c r="AF51" i="9"/>
  <c r="CY43" i="9"/>
  <c r="AF43" i="9"/>
  <c r="CY41" i="9"/>
  <c r="AF41" i="9"/>
  <c r="CY39" i="9"/>
  <c r="AF39" i="9"/>
  <c r="CY37" i="9"/>
  <c r="AF37" i="9"/>
  <c r="CY35" i="9"/>
  <c r="AF35" i="9"/>
  <c r="CY33" i="9"/>
  <c r="AF33" i="9"/>
  <c r="CY31" i="9"/>
  <c r="AF31" i="9"/>
  <c r="CY29" i="9"/>
  <c r="AF29" i="9"/>
  <c r="CY27" i="9"/>
  <c r="AF27" i="9"/>
  <c r="CY25" i="9"/>
  <c r="AF25" i="9"/>
  <c r="CY23" i="9"/>
  <c r="AF23" i="9"/>
  <c r="CY21" i="9"/>
  <c r="AF21" i="9"/>
  <c r="CY19" i="9"/>
  <c r="AF19" i="9"/>
  <c r="CY17" i="9"/>
  <c r="AF17" i="9"/>
  <c r="CT5" i="9"/>
  <c r="CT55" i="9"/>
  <c r="AA55" i="9"/>
  <c r="CT53" i="9"/>
  <c r="AA53" i="9"/>
  <c r="CT51" i="9"/>
  <c r="AA51" i="9"/>
  <c r="CT49" i="9"/>
  <c r="AA49" i="9"/>
  <c r="CT47" i="9"/>
  <c r="AA47" i="9"/>
  <c r="CT45" i="9"/>
  <c r="AA45" i="9"/>
  <c r="CT43" i="9"/>
  <c r="AA43" i="9"/>
  <c r="CT41" i="9"/>
  <c r="AA41" i="9"/>
  <c r="CT39" i="9"/>
  <c r="AA39" i="9"/>
  <c r="CT37" i="9"/>
  <c r="AA37" i="9"/>
  <c r="CT35" i="9"/>
  <c r="AA35" i="9"/>
  <c r="CT33" i="9"/>
  <c r="AA33" i="9"/>
  <c r="CT31" i="9"/>
  <c r="AA31" i="9"/>
  <c r="CT29" i="9"/>
  <c r="AA29" i="9"/>
  <c r="CT27" i="9"/>
  <c r="AA27" i="9"/>
  <c r="CT25" i="9"/>
  <c r="AA25" i="9"/>
  <c r="CT23" i="9"/>
  <c r="AA23" i="9"/>
  <c r="CT21" i="9"/>
  <c r="AA21" i="9"/>
  <c r="CT19" i="9"/>
  <c r="AA19" i="9"/>
  <c r="CT17" i="9"/>
  <c r="AA17" i="9"/>
  <c r="CT15" i="9"/>
  <c r="AA15" i="9"/>
  <c r="CT13" i="9"/>
  <c r="AA13" i="9"/>
  <c r="CT11" i="9"/>
  <c r="AA11" i="9"/>
  <c r="CN56" i="9"/>
  <c r="U56" i="9"/>
  <c r="V56" i="9"/>
  <c r="CN54" i="9"/>
  <c r="U54" i="9"/>
  <c r="V54" i="9"/>
  <c r="CN15" i="9"/>
  <c r="U15" i="9"/>
  <c r="V15" i="9"/>
  <c r="CN40" i="9"/>
  <c r="U40" i="9"/>
  <c r="V40" i="9"/>
  <c r="CN32" i="9"/>
  <c r="U32" i="9"/>
  <c r="V32" i="9"/>
  <c r="CN24" i="9"/>
  <c r="U24" i="9"/>
  <c r="V24" i="9"/>
  <c r="CN16" i="9"/>
  <c r="U16" i="9"/>
  <c r="V16" i="9"/>
  <c r="CN51" i="9"/>
  <c r="U51" i="9"/>
  <c r="V51" i="9"/>
  <c r="CN39" i="9"/>
  <c r="U39" i="9"/>
  <c r="V39" i="9"/>
  <c r="CN31" i="9"/>
  <c r="U31" i="9"/>
  <c r="V31" i="9"/>
  <c r="CN23" i="9"/>
  <c r="U23" i="9"/>
  <c r="V23" i="9"/>
  <c r="CN17" i="9"/>
  <c r="U17" i="9"/>
  <c r="V17" i="9"/>
  <c r="CI52" i="9"/>
  <c r="P52" i="9"/>
  <c r="Q52" i="9"/>
  <c r="CI46" i="9"/>
  <c r="P46" i="9"/>
  <c r="Q46" i="9"/>
  <c r="CI45" i="9"/>
  <c r="P45" i="9"/>
  <c r="Q45" i="9"/>
  <c r="CI55" i="9"/>
  <c r="P55" i="9"/>
  <c r="Q55" i="9"/>
  <c r="CI16" i="9"/>
  <c r="P16" i="9"/>
  <c r="Q16" i="9"/>
  <c r="CI40" i="9"/>
  <c r="P40" i="9"/>
  <c r="Q40" i="9"/>
  <c r="CI36" i="9"/>
  <c r="P36" i="9"/>
  <c r="Q36" i="9"/>
  <c r="CI32" i="9"/>
  <c r="P32" i="9"/>
  <c r="Q32" i="9"/>
  <c r="CI28" i="9"/>
  <c r="P28" i="9"/>
  <c r="Q28" i="9"/>
  <c r="CI24" i="9"/>
  <c r="P24" i="9"/>
  <c r="Q24" i="9"/>
  <c r="CI20" i="9"/>
  <c r="P20" i="9"/>
  <c r="Q20" i="9"/>
  <c r="CI13" i="9"/>
  <c r="P13" i="9"/>
  <c r="Q13" i="9"/>
  <c r="BZ5" i="9"/>
  <c r="BZ55" i="9"/>
  <c r="G55" i="9"/>
  <c r="BZ53" i="9"/>
  <c r="G53" i="9"/>
  <c r="BZ51" i="9"/>
  <c r="G51" i="9"/>
  <c r="BZ49" i="9"/>
  <c r="G49" i="9"/>
  <c r="BZ47" i="9"/>
  <c r="G47" i="9"/>
  <c r="BZ45" i="9"/>
  <c r="G45" i="9"/>
  <c r="BZ43" i="9"/>
  <c r="G43" i="9"/>
  <c r="BZ41" i="9"/>
  <c r="G41" i="9"/>
  <c r="BZ39" i="9"/>
  <c r="G39" i="9"/>
  <c r="BZ37" i="9"/>
  <c r="G37" i="9"/>
  <c r="BZ35" i="9"/>
  <c r="G35" i="9"/>
  <c r="BZ33" i="9"/>
  <c r="G33" i="9"/>
  <c r="BZ31" i="9"/>
  <c r="G31" i="9"/>
  <c r="BZ29" i="9"/>
  <c r="G29" i="9"/>
  <c r="BZ27" i="9"/>
  <c r="G27" i="9"/>
  <c r="BZ25" i="9"/>
  <c r="G25" i="9"/>
  <c r="BZ23" i="9"/>
  <c r="G23" i="9"/>
  <c r="BZ21" i="9"/>
  <c r="G21" i="9"/>
  <c r="BZ19" i="9"/>
  <c r="G19" i="9"/>
  <c r="BZ17" i="9"/>
  <c r="G17" i="9"/>
  <c r="BZ15" i="9"/>
  <c r="G15" i="9"/>
  <c r="BZ13" i="9"/>
  <c r="G13" i="9"/>
  <c r="BZ11" i="9"/>
  <c r="G11" i="9"/>
  <c r="BZ9" i="9"/>
  <c r="G9" i="9"/>
  <c r="BU46" i="9"/>
  <c r="B46" i="9"/>
  <c r="BU9" i="9"/>
  <c r="B9" i="9"/>
  <c r="BU35" i="9"/>
  <c r="B35" i="9"/>
  <c r="BU19" i="9"/>
  <c r="B19" i="9"/>
  <c r="BU23" i="9"/>
  <c r="B23" i="9"/>
  <c r="BU41" i="9"/>
  <c r="B41" i="9"/>
  <c r="BU25" i="9"/>
  <c r="B25" i="9"/>
  <c r="BU37" i="9"/>
  <c r="B37" i="9"/>
  <c r="BU21" i="9"/>
  <c r="B21" i="9"/>
  <c r="BU51" i="9"/>
  <c r="B51" i="9"/>
  <c r="BU52" i="9"/>
  <c r="B52" i="9"/>
  <c r="BU44" i="9"/>
  <c r="B44" i="9"/>
  <c r="BU38" i="9"/>
  <c r="B38" i="9"/>
  <c r="BU34" i="9"/>
  <c r="B34" i="9"/>
  <c r="BU30" i="9"/>
  <c r="B30" i="9"/>
  <c r="BU26" i="9"/>
  <c r="B26" i="9"/>
  <c r="BU22" i="9"/>
  <c r="B22" i="9"/>
  <c r="BU18" i="9"/>
  <c r="B18" i="9"/>
  <c r="BU47" i="9"/>
  <c r="B47" i="9"/>
  <c r="BU14" i="9"/>
  <c r="B14" i="9"/>
  <c r="BU53" i="9"/>
  <c r="B53" i="9"/>
  <c r="BU45" i="9"/>
  <c r="B45" i="9"/>
  <c r="BU55" i="9"/>
  <c r="B55" i="9"/>
  <c r="BU11" i="9"/>
  <c r="B11" i="9"/>
  <c r="BU16" i="9"/>
  <c r="B16" i="9"/>
  <c r="BN48" i="14"/>
  <c r="W48" i="14"/>
  <c r="BG49" i="14"/>
  <c r="P49" i="14"/>
  <c r="Q49" i="14"/>
  <c r="BG23" i="14"/>
  <c r="P23" i="14"/>
  <c r="Q23" i="14"/>
  <c r="BK23" i="14"/>
  <c r="T23" i="14"/>
  <c r="U23" i="14"/>
  <c r="AU40" i="14"/>
  <c r="D40" i="14"/>
  <c r="E40" i="14"/>
  <c r="BA42" i="14"/>
  <c r="J42" i="14"/>
  <c r="J67" i="14"/>
  <c r="BK17" i="14"/>
  <c r="T17" i="14"/>
  <c r="U17" i="14"/>
  <c r="BU26" i="14"/>
  <c r="AD26" i="14"/>
  <c r="BU42" i="14"/>
  <c r="AD42" i="14"/>
  <c r="BG56" i="14"/>
  <c r="P56" i="14"/>
  <c r="Q56" i="14"/>
  <c r="BE40" i="14"/>
  <c r="N40" i="14"/>
  <c r="CI51" i="14"/>
  <c r="AO51" i="14"/>
  <c r="BU32" i="14"/>
  <c r="AD32" i="14"/>
  <c r="BE53" i="14"/>
  <c r="N53" i="14"/>
  <c r="BG17" i="14"/>
  <c r="P17" i="14"/>
  <c r="O58" i="14"/>
  <c r="BJ8" i="14"/>
  <c r="S8" i="14"/>
  <c r="BJ13" i="14"/>
  <c r="S13" i="14"/>
  <c r="BJ16" i="14"/>
  <c r="S16" i="14"/>
  <c r="BJ36" i="14"/>
  <c r="S36" i="14"/>
  <c r="BR31" i="14"/>
  <c r="AA31" i="14"/>
  <c r="AA69" i="14"/>
  <c r="L5" i="30"/>
  <c r="B5" i="30"/>
  <c r="O5" i="30"/>
  <c r="D5" i="30"/>
  <c r="M6" i="30"/>
  <c r="O6" i="30"/>
  <c r="D6" i="30"/>
  <c r="L13" i="30"/>
  <c r="B13" i="30"/>
  <c r="O13" i="30"/>
  <c r="D13" i="30"/>
  <c r="M10" i="30"/>
  <c r="P10" i="30"/>
  <c r="F10" i="30"/>
  <c r="L29" i="30"/>
  <c r="B29" i="30"/>
  <c r="O29" i="30"/>
  <c r="D29" i="30"/>
  <c r="M39" i="30"/>
  <c r="O39" i="30"/>
  <c r="D39" i="30"/>
  <c r="L51" i="30"/>
  <c r="B51" i="30"/>
  <c r="P51" i="30"/>
  <c r="F51" i="30"/>
  <c r="M40" i="30"/>
  <c r="P40" i="30"/>
  <c r="F40" i="30"/>
  <c r="L55" i="30"/>
  <c r="B55" i="30"/>
  <c r="O55" i="30"/>
  <c r="D55" i="30"/>
  <c r="BZ22" i="11"/>
  <c r="AJ22" i="11"/>
  <c r="AK22" i="11"/>
  <c r="BZ51" i="11"/>
  <c r="AJ51" i="11"/>
  <c r="AK51" i="11"/>
  <c r="DK17" i="9"/>
  <c r="AR17" i="9"/>
  <c r="DK53" i="9"/>
  <c r="AR53" i="9"/>
  <c r="DK45" i="9"/>
  <c r="AR45" i="9"/>
  <c r="DK9" i="9"/>
  <c r="AR9" i="9"/>
  <c r="DK6" i="9"/>
  <c r="AR6" i="9"/>
  <c r="DK14" i="9"/>
  <c r="AR14" i="9"/>
  <c r="DK19" i="9"/>
  <c r="AR19" i="9"/>
  <c r="DK21" i="9"/>
  <c r="AR21" i="9"/>
  <c r="DK23" i="9"/>
  <c r="AR23" i="9"/>
  <c r="DK25" i="9"/>
  <c r="AR25" i="9"/>
  <c r="DK27" i="9"/>
  <c r="AR27" i="9"/>
  <c r="DK29" i="9"/>
  <c r="AR29" i="9"/>
  <c r="DK31" i="9"/>
  <c r="AR31" i="9"/>
  <c r="DK33" i="9"/>
  <c r="AR33" i="9"/>
  <c r="DK35" i="9"/>
  <c r="AR35" i="9"/>
  <c r="DK37" i="9"/>
  <c r="AR37" i="9"/>
  <c r="DK39" i="9"/>
  <c r="AR39" i="9"/>
  <c r="DK41" i="9"/>
  <c r="AR41" i="9"/>
  <c r="DK54" i="9"/>
  <c r="AR54" i="9"/>
  <c r="DK48" i="9"/>
  <c r="AR48" i="9"/>
  <c r="DK56" i="9"/>
  <c r="AR56" i="9"/>
  <c r="DK46" i="9"/>
  <c r="AR46" i="9"/>
  <c r="DK13" i="9"/>
  <c r="AR13" i="9"/>
  <c r="DK43" i="9"/>
  <c r="AR43" i="9"/>
  <c r="DK51" i="9"/>
  <c r="AR51" i="9"/>
  <c r="DK49" i="9"/>
  <c r="AR49" i="9"/>
  <c r="DK7" i="9"/>
  <c r="AR7" i="9"/>
  <c r="DK15" i="9"/>
  <c r="AR15" i="9"/>
  <c r="DK12" i="9"/>
  <c r="AR12" i="9"/>
  <c r="DK10" i="9"/>
  <c r="AR10" i="9"/>
  <c r="DK18" i="9"/>
  <c r="AR18" i="9"/>
  <c r="DK20" i="9"/>
  <c r="AR20" i="9"/>
  <c r="DK22" i="9"/>
  <c r="AR22" i="9"/>
  <c r="DK24" i="9"/>
  <c r="AR24" i="9"/>
  <c r="DK26" i="9"/>
  <c r="AR26" i="9"/>
  <c r="DK28" i="9"/>
  <c r="AR28" i="9"/>
  <c r="DK30" i="9"/>
  <c r="AR30" i="9"/>
  <c r="DK32" i="9"/>
  <c r="AR32" i="9"/>
  <c r="DK34" i="9"/>
  <c r="AR34" i="9"/>
  <c r="DK36" i="9"/>
  <c r="AR36" i="9"/>
  <c r="DK38" i="9"/>
  <c r="AR38" i="9"/>
  <c r="DK40" i="9"/>
  <c r="AR40" i="9"/>
  <c r="DK50" i="9"/>
  <c r="AR50" i="9"/>
  <c r="DK44" i="9"/>
  <c r="AR44" i="9"/>
  <c r="DK52" i="9"/>
  <c r="AR52" i="9"/>
  <c r="DK42" i="9"/>
  <c r="AR42" i="9"/>
  <c r="DK8" i="9"/>
  <c r="AR8" i="9"/>
  <c r="DK16" i="9"/>
  <c r="AR16" i="9"/>
  <c r="DK47" i="9"/>
  <c r="AR47" i="9"/>
  <c r="DK55" i="9"/>
  <c r="AR55" i="9"/>
  <c r="M53" i="35"/>
  <c r="C54" i="35"/>
  <c r="F54" i="35"/>
  <c r="I54" i="35"/>
  <c r="B54" i="35"/>
  <c r="E54" i="35"/>
  <c r="L53" i="35"/>
  <c r="H54" i="35"/>
  <c r="W53" i="35"/>
  <c r="D54" i="35"/>
  <c r="K54" i="35"/>
  <c r="G54" i="35"/>
  <c r="U48" i="35"/>
  <c r="H49" i="35"/>
  <c r="W48" i="35"/>
  <c r="DL50" i="9"/>
  <c r="AS50" i="9"/>
  <c r="AT50" i="9"/>
  <c r="DL6" i="9"/>
  <c r="AS6" i="9"/>
  <c r="DL46" i="9"/>
  <c r="AS46" i="9"/>
  <c r="AT46" i="9"/>
  <c r="G35" i="33"/>
  <c r="S35" i="33"/>
  <c r="G15" i="33"/>
  <c r="S15" i="33"/>
  <c r="T15" i="33"/>
  <c r="M52" i="35"/>
  <c r="E53" i="35"/>
  <c r="L52" i="35"/>
  <c r="D53" i="35"/>
  <c r="K53" i="35"/>
  <c r="B53" i="35"/>
  <c r="C53" i="35"/>
  <c r="F53" i="35"/>
  <c r="G53" i="35"/>
  <c r="I53" i="35"/>
  <c r="D30" i="35"/>
  <c r="K30" i="35"/>
  <c r="I30" i="35"/>
  <c r="H30" i="35"/>
  <c r="C30" i="35"/>
  <c r="F30" i="35"/>
  <c r="E30" i="35"/>
  <c r="G30" i="35"/>
  <c r="B30" i="35"/>
  <c r="P10" i="15"/>
  <c r="P22" i="15"/>
  <c r="U37" i="35"/>
  <c r="H38" i="35"/>
  <c r="W37" i="35"/>
  <c r="L18" i="35"/>
  <c r="B19" i="35"/>
  <c r="I19" i="35"/>
  <c r="E19" i="35"/>
  <c r="G19" i="35"/>
  <c r="C19" i="35"/>
  <c r="D19" i="35"/>
  <c r="K19" i="35"/>
  <c r="F19" i="35"/>
  <c r="M18" i="35"/>
  <c r="DL14" i="9"/>
  <c r="AS14" i="9"/>
  <c r="AT14" i="9"/>
  <c r="DL23" i="9"/>
  <c r="AS23" i="9"/>
  <c r="AT23" i="9"/>
  <c r="DL31" i="9"/>
  <c r="AS31" i="9"/>
  <c r="AT31" i="9"/>
  <c r="DL39" i="9"/>
  <c r="AS39" i="9"/>
  <c r="AT39" i="9"/>
  <c r="DL53" i="9"/>
  <c r="AS53" i="9"/>
  <c r="AT53" i="9"/>
  <c r="DL20" i="9"/>
  <c r="AS20" i="9"/>
  <c r="AT20" i="9"/>
  <c r="DL28" i="9"/>
  <c r="AS28" i="9"/>
  <c r="AT28" i="9"/>
  <c r="DL36" i="9"/>
  <c r="AS36" i="9"/>
  <c r="AT36" i="9"/>
  <c r="DL47" i="9"/>
  <c r="AS47" i="9"/>
  <c r="AT47" i="9"/>
  <c r="CE9" i="9"/>
  <c r="L9" i="9"/>
  <c r="CE46" i="9"/>
  <c r="L46" i="9"/>
  <c r="M46" i="9"/>
  <c r="CE45" i="9"/>
  <c r="L45" i="9"/>
  <c r="M45" i="9"/>
  <c r="CE53" i="9"/>
  <c r="L53" i="9"/>
  <c r="M53" i="9"/>
  <c r="CE42" i="9"/>
  <c r="L42" i="9"/>
  <c r="M42" i="9"/>
  <c r="T35" i="33"/>
  <c r="C43" i="35"/>
  <c r="I43" i="35"/>
  <c r="D43" i="35"/>
  <c r="K43" i="35"/>
  <c r="M42" i="35"/>
  <c r="B43" i="35"/>
  <c r="G43" i="35"/>
  <c r="U42" i="35"/>
  <c r="L42" i="35"/>
  <c r="E43" i="35"/>
  <c r="F43" i="35"/>
  <c r="H43" i="35"/>
  <c r="W42" i="35"/>
  <c r="G22" i="33"/>
  <c r="S22" i="33"/>
  <c r="E18" i="33"/>
  <c r="J18" i="33"/>
  <c r="H18" i="33"/>
  <c r="C10" i="35"/>
  <c r="G10" i="35"/>
  <c r="B10" i="35"/>
  <c r="E10" i="35"/>
  <c r="M10" i="35"/>
  <c r="D8" i="35"/>
  <c r="K8" i="35"/>
  <c r="C8" i="35"/>
  <c r="G8" i="35"/>
  <c r="M8" i="35"/>
  <c r="F8" i="35"/>
  <c r="L6" i="35"/>
  <c r="P31" i="15"/>
  <c r="P26" i="15"/>
  <c r="P21" i="15"/>
  <c r="T24" i="33"/>
  <c r="U22" i="35"/>
  <c r="H9" i="35"/>
  <c r="W9" i="35"/>
  <c r="H34" i="33"/>
  <c r="F34" i="33"/>
  <c r="G33" i="33"/>
  <c r="S33" i="33"/>
  <c r="T33" i="33"/>
  <c r="T32" i="33"/>
  <c r="F31" i="33"/>
  <c r="H31" i="33"/>
  <c r="J31" i="33"/>
  <c r="E30" i="33"/>
  <c r="G30" i="33"/>
  <c r="S30" i="33"/>
  <c r="T30" i="33"/>
  <c r="J30" i="33"/>
  <c r="H30" i="33"/>
  <c r="J29" i="33"/>
  <c r="E29" i="33"/>
  <c r="G23" i="33"/>
  <c r="S23" i="33"/>
  <c r="T23" i="33"/>
  <c r="G11" i="33"/>
  <c r="J8" i="33"/>
  <c r="H8" i="33"/>
  <c r="G8" i="33"/>
  <c r="S8" i="33"/>
  <c r="T8" i="33"/>
  <c r="H56" i="35"/>
  <c r="W55" i="35"/>
  <c r="U55" i="35"/>
  <c r="H47" i="35"/>
  <c r="W46" i="35"/>
  <c r="C36" i="35"/>
  <c r="G36" i="35"/>
  <c r="M35" i="35"/>
  <c r="B36" i="35"/>
  <c r="F36" i="35"/>
  <c r="I36" i="35"/>
  <c r="E27" i="35"/>
  <c r="G27" i="35"/>
  <c r="B27" i="35"/>
  <c r="F27" i="35"/>
  <c r="D18" i="35"/>
  <c r="K18" i="35"/>
  <c r="L17" i="35"/>
  <c r="E18" i="35"/>
  <c r="G18" i="35"/>
  <c r="U17" i="35"/>
  <c r="F18" i="35"/>
  <c r="D16" i="35"/>
  <c r="K16" i="35"/>
  <c r="C16" i="35"/>
  <c r="G16" i="35"/>
  <c r="I16" i="35"/>
  <c r="C6" i="35"/>
  <c r="G6" i="35"/>
  <c r="I6" i="35"/>
  <c r="F6" i="35"/>
  <c r="B6" i="35"/>
  <c r="E6" i="35"/>
  <c r="H18" i="35"/>
  <c r="W17" i="35"/>
  <c r="J19" i="33"/>
  <c r="H41" i="35"/>
  <c r="W40" i="35"/>
  <c r="I27" i="35"/>
  <c r="C18" i="35"/>
  <c r="M17" i="35"/>
  <c r="F29" i="33"/>
  <c r="R29" i="33"/>
  <c r="F27" i="33"/>
  <c r="R27" i="33"/>
  <c r="H27" i="33"/>
  <c r="E26" i="33"/>
  <c r="G26" i="33"/>
  <c r="S26" i="33"/>
  <c r="H26" i="33"/>
  <c r="F26" i="33"/>
  <c r="R26" i="33"/>
  <c r="F25" i="33"/>
  <c r="R25" i="33"/>
  <c r="J25" i="33"/>
  <c r="E25" i="33"/>
  <c r="H25" i="33"/>
  <c r="F5" i="33"/>
  <c r="R5" i="33"/>
  <c r="H5" i="33"/>
  <c r="G5" i="33"/>
  <c r="S5" i="33"/>
  <c r="C46" i="35"/>
  <c r="F46" i="35"/>
  <c r="B46" i="35"/>
  <c r="E46" i="35"/>
  <c r="I46" i="35"/>
  <c r="H46" i="35"/>
  <c r="M41" i="35"/>
  <c r="D42" i="35"/>
  <c r="K42" i="35"/>
  <c r="G42" i="35"/>
  <c r="U41" i="35"/>
  <c r="H42" i="35"/>
  <c r="W41" i="35"/>
  <c r="B37" i="35"/>
  <c r="I37" i="35"/>
  <c r="H37" i="35"/>
  <c r="W36" i="35"/>
  <c r="E37" i="35"/>
  <c r="G37" i="35"/>
  <c r="E36" i="35"/>
  <c r="D34" i="35"/>
  <c r="K34" i="35"/>
  <c r="C34" i="35"/>
  <c r="G34" i="35"/>
  <c r="H34" i="35"/>
  <c r="B29" i="35"/>
  <c r="I29" i="35"/>
  <c r="D29" i="35"/>
  <c r="K29" i="35"/>
  <c r="E29" i="35"/>
  <c r="G29" i="35"/>
  <c r="L20" i="35"/>
  <c r="G21" i="35"/>
  <c r="U20" i="35"/>
  <c r="D21" i="35"/>
  <c r="K21" i="35"/>
  <c r="C21" i="35"/>
  <c r="H21" i="35"/>
  <c r="W20" i="35"/>
  <c r="F21" i="35"/>
  <c r="M20" i="35"/>
  <c r="E16" i="35"/>
  <c r="P42" i="15"/>
  <c r="AF23" i="15"/>
  <c r="N23" i="15"/>
  <c r="P23" i="15"/>
  <c r="AF39" i="15"/>
  <c r="N39" i="15"/>
  <c r="P39" i="15"/>
  <c r="AF55" i="15"/>
  <c r="N55" i="15"/>
  <c r="P55" i="15"/>
  <c r="AF56" i="15"/>
  <c r="N56" i="15"/>
  <c r="P56" i="15"/>
  <c r="AF28" i="15"/>
  <c r="N28" i="15"/>
  <c r="P28" i="15"/>
  <c r="AF16" i="15"/>
  <c r="N16" i="15"/>
  <c r="AF6" i="15"/>
  <c r="N6" i="15"/>
  <c r="P6" i="15"/>
  <c r="AF45" i="15"/>
  <c r="N45" i="15"/>
  <c r="AF33" i="15"/>
  <c r="N33" i="15"/>
  <c r="P33" i="15"/>
  <c r="AF13" i="15"/>
  <c r="N13" i="15"/>
  <c r="AF18" i="15"/>
  <c r="N18" i="15"/>
  <c r="P18" i="15"/>
  <c r="AF19" i="15"/>
  <c r="N19" i="15"/>
  <c r="P19" i="15"/>
  <c r="AF35" i="15"/>
  <c r="N35" i="15"/>
  <c r="AF51" i="15"/>
  <c r="N51" i="15"/>
  <c r="AF52" i="15"/>
  <c r="N52" i="15"/>
  <c r="AF40" i="15"/>
  <c r="N40" i="15"/>
  <c r="AF12" i="15"/>
  <c r="N12" i="15"/>
  <c r="P12" i="15"/>
  <c r="AF49" i="15"/>
  <c r="N49" i="15"/>
  <c r="P49" i="15"/>
  <c r="AF37" i="15"/>
  <c r="N37" i="15"/>
  <c r="P37" i="15"/>
  <c r="AF25" i="15"/>
  <c r="N25" i="15"/>
  <c r="AF11" i="15"/>
  <c r="N11" i="15"/>
  <c r="P11" i="15"/>
  <c r="AF27" i="15"/>
  <c r="N27" i="15"/>
  <c r="P27" i="15"/>
  <c r="AF43" i="15"/>
  <c r="N43" i="15"/>
  <c r="P43" i="15"/>
  <c r="AF7" i="15"/>
  <c r="N7" i="15"/>
  <c r="AF44" i="15"/>
  <c r="N44" i="15"/>
  <c r="AF32" i="15"/>
  <c r="N32" i="15"/>
  <c r="AF20" i="15"/>
  <c r="N20" i="15"/>
  <c r="AF8" i="15"/>
  <c r="N8" i="15"/>
  <c r="P8" i="15"/>
  <c r="AF41" i="15"/>
  <c r="N41" i="15"/>
  <c r="AF21" i="15"/>
  <c r="N21" i="15"/>
  <c r="AF9" i="15"/>
  <c r="N9" i="15"/>
  <c r="P9" i="15"/>
  <c r="AF54" i="15"/>
  <c r="N54" i="15"/>
  <c r="AF46" i="15"/>
  <c r="N46" i="15"/>
  <c r="P46" i="15"/>
  <c r="AF38" i="15"/>
  <c r="N38" i="15"/>
  <c r="P38" i="15"/>
  <c r="AF30" i="15"/>
  <c r="N30" i="15"/>
  <c r="P30" i="15"/>
  <c r="AF14" i="15"/>
  <c r="N14" i="15"/>
  <c r="P14" i="15"/>
  <c r="AF5" i="15"/>
  <c r="P53" i="15"/>
  <c r="AF47" i="15"/>
  <c r="N47" i="15"/>
  <c r="P44" i="15"/>
  <c r="C11" i="35"/>
  <c r="I35" i="35"/>
  <c r="H35" i="35"/>
  <c r="W34" i="35"/>
  <c r="E35" i="35"/>
  <c r="M46" i="35"/>
  <c r="I23" i="35"/>
  <c r="H23" i="35"/>
  <c r="W22" i="35"/>
  <c r="C49" i="35"/>
  <c r="D49" i="35"/>
  <c r="K49" i="35"/>
  <c r="E9" i="35"/>
  <c r="L9" i="35"/>
  <c r="J23" i="33"/>
  <c r="J14" i="33"/>
  <c r="F50" i="35"/>
  <c r="C50" i="35"/>
  <c r="C41" i="35"/>
  <c r="AG52" i="15"/>
  <c r="O52" i="15"/>
  <c r="AG45" i="15"/>
  <c r="O45" i="15"/>
  <c r="AG36" i="15"/>
  <c r="O36" i="15"/>
  <c r="AG29" i="15"/>
  <c r="O29" i="15"/>
  <c r="AG20" i="15"/>
  <c r="O20" i="15"/>
  <c r="AG13" i="15"/>
  <c r="O13" i="15"/>
  <c r="Q49" i="15"/>
  <c r="AG48" i="15"/>
  <c r="O48" i="15"/>
  <c r="AG41" i="15"/>
  <c r="O41" i="15"/>
  <c r="AG32" i="15"/>
  <c r="O32" i="15"/>
  <c r="AG25" i="15"/>
  <c r="O25" i="15"/>
  <c r="AG16" i="15"/>
  <c r="O16" i="15"/>
  <c r="Q37" i="15"/>
  <c r="P36" i="15"/>
  <c r="Q36" i="15"/>
  <c r="Q18" i="15"/>
  <c r="Q26" i="15"/>
  <c r="Q24" i="15"/>
  <c r="U34" i="35"/>
  <c r="P20" i="15"/>
  <c r="Q20" i="15"/>
  <c r="T26" i="33"/>
  <c r="G27" i="33"/>
  <c r="S27" i="33"/>
  <c r="R31" i="33"/>
  <c r="G31" i="33"/>
  <c r="S31" i="33"/>
  <c r="Q12" i="15"/>
  <c r="Q41" i="15"/>
  <c r="P41" i="15"/>
  <c r="P29" i="15"/>
  <c r="Q29" i="15"/>
  <c r="H29" i="35"/>
  <c r="G25" i="33"/>
  <c r="S25" i="33"/>
  <c r="Q27" i="15"/>
  <c r="H27" i="35"/>
  <c r="G29" i="33"/>
  <c r="S29" i="33"/>
  <c r="T29" i="33"/>
  <c r="Q9" i="15"/>
  <c r="Q15" i="15"/>
  <c r="U8" i="35"/>
  <c r="H8" i="35"/>
  <c r="W8" i="35"/>
  <c r="M9" i="9"/>
  <c r="K60" i="9"/>
  <c r="U18" i="35"/>
  <c r="Q28" i="15"/>
  <c r="Q19" i="15"/>
  <c r="Q23" i="15"/>
  <c r="U52" i="35"/>
  <c r="H53" i="35"/>
  <c r="W52" i="35"/>
  <c r="AT6" i="9"/>
  <c r="AR58" i="9"/>
  <c r="AR59" i="9"/>
  <c r="AR60" i="9"/>
  <c r="U53" i="35"/>
  <c r="AA67" i="9"/>
  <c r="AA68" i="9"/>
  <c r="AA69" i="9"/>
  <c r="Q7" i="11"/>
  <c r="O59" i="11"/>
  <c r="O60" i="11"/>
  <c r="O58" i="11"/>
  <c r="Z5" i="11"/>
  <c r="Z70" i="11"/>
  <c r="Z4" i="11"/>
  <c r="AL67" i="11"/>
  <c r="AL68" i="11"/>
  <c r="AL69" i="11"/>
  <c r="K58" i="9"/>
  <c r="AI58" i="11"/>
  <c r="C47" i="15"/>
  <c r="D47" i="15"/>
  <c r="E47" i="15"/>
  <c r="C48" i="15"/>
  <c r="D48" i="15"/>
  <c r="E48" i="15"/>
  <c r="C25" i="15"/>
  <c r="D25" i="15"/>
  <c r="E25" i="15"/>
  <c r="C22" i="15"/>
  <c r="D22" i="15"/>
  <c r="E22" i="15"/>
  <c r="Z68" i="14"/>
  <c r="Z69" i="14"/>
  <c r="Z67" i="14"/>
  <c r="R67" i="14"/>
  <c r="J68" i="14"/>
  <c r="S60" i="14"/>
  <c r="AD69" i="14"/>
  <c r="AI60" i="14"/>
  <c r="AA67" i="14"/>
  <c r="C60" i="14"/>
  <c r="W69" i="14"/>
  <c r="W68" i="14"/>
  <c r="W67" i="14"/>
  <c r="B69" i="9"/>
  <c r="B67" i="9"/>
  <c r="B68" i="9"/>
  <c r="Z68" i="11"/>
  <c r="Z69" i="11"/>
  <c r="Z67" i="11"/>
  <c r="K4" i="9"/>
  <c r="K5" i="9"/>
  <c r="Q46" i="15"/>
  <c r="AI59" i="11"/>
  <c r="C38" i="15"/>
  <c r="D38" i="15"/>
  <c r="E38" i="15"/>
  <c r="C56" i="15"/>
  <c r="D56" i="15"/>
  <c r="E56" i="15"/>
  <c r="C18" i="15"/>
  <c r="D18" i="15"/>
  <c r="E18" i="15"/>
  <c r="C26" i="15"/>
  <c r="D26" i="15"/>
  <c r="E26" i="15"/>
  <c r="O69" i="14"/>
  <c r="O67" i="14"/>
  <c r="O68" i="14"/>
  <c r="AL69" i="14"/>
  <c r="AL67" i="14"/>
  <c r="AL68" i="14"/>
  <c r="R69" i="14"/>
  <c r="AN67" i="14"/>
  <c r="V69" i="14"/>
  <c r="S59" i="14"/>
  <c r="AD68" i="14"/>
  <c r="AI58" i="14"/>
  <c r="AA68" i="14"/>
  <c r="P48" i="15"/>
  <c r="Q48" i="15"/>
  <c r="P13" i="15"/>
  <c r="Q6" i="15"/>
  <c r="Q13" i="15"/>
  <c r="Q43" i="15"/>
  <c r="Q30" i="15"/>
  <c r="Q42" i="15"/>
  <c r="Q14" i="15"/>
  <c r="Q45" i="15"/>
  <c r="P45" i="15"/>
  <c r="Q56" i="15"/>
  <c r="Q55" i="15"/>
  <c r="U36" i="35"/>
  <c r="T5" i="33"/>
  <c r="R21" i="33"/>
  <c r="T25" i="33"/>
  <c r="Q38" i="15"/>
  <c r="U15" i="35"/>
  <c r="H16" i="35"/>
  <c r="W15" i="35"/>
  <c r="U35" i="35"/>
  <c r="H36" i="35"/>
  <c r="W35" i="35"/>
  <c r="R34" i="33"/>
  <c r="T34" i="33"/>
  <c r="G34" i="33"/>
  <c r="S34" i="33"/>
  <c r="Q33" i="15"/>
  <c r="U10" i="35"/>
  <c r="H10" i="35"/>
  <c r="W10" i="35"/>
  <c r="T22" i="33"/>
  <c r="Q39" i="15"/>
  <c r="H19" i="35"/>
  <c r="W18" i="35"/>
  <c r="Q7" i="15"/>
  <c r="Q17" i="15"/>
  <c r="Q50" i="15"/>
  <c r="S69" i="14"/>
  <c r="S68" i="14"/>
  <c r="S67" i="14"/>
  <c r="AP51" i="14"/>
  <c r="AN60" i="14"/>
  <c r="AN59" i="14"/>
  <c r="AN58" i="14"/>
  <c r="F68" i="11"/>
  <c r="F69" i="11"/>
  <c r="F67" i="11"/>
  <c r="N68" i="14"/>
  <c r="N69" i="14"/>
  <c r="N67" i="14"/>
  <c r="C9" i="15"/>
  <c r="D9" i="15"/>
  <c r="E9" i="15"/>
  <c r="C39" i="15"/>
  <c r="D39" i="15"/>
  <c r="E39" i="15"/>
  <c r="C32" i="15"/>
  <c r="D32" i="15"/>
  <c r="E32" i="15"/>
  <c r="C41" i="15"/>
  <c r="D41" i="15"/>
  <c r="E41" i="15"/>
  <c r="C51" i="15"/>
  <c r="D51" i="15"/>
  <c r="E51" i="15"/>
  <c r="J69" i="14"/>
  <c r="AN68" i="14"/>
  <c r="V68" i="14"/>
  <c r="S58" i="14"/>
  <c r="C59" i="14"/>
  <c r="Q16" i="15"/>
  <c r="P16" i="15"/>
  <c r="Q22" i="15"/>
  <c r="Q44" i="15"/>
  <c r="Q34" i="15"/>
  <c r="Q10" i="15"/>
  <c r="P52" i="15"/>
  <c r="Q52" i="15"/>
  <c r="N5" i="15"/>
  <c r="P5" i="15"/>
  <c r="N4" i="15"/>
  <c r="Q11" i="15"/>
  <c r="T27" i="33"/>
  <c r="Q8" i="15"/>
  <c r="U6" i="35"/>
  <c r="U60" i="35"/>
  <c r="H6" i="35"/>
  <c r="W6" i="35"/>
  <c r="G18" i="33"/>
  <c r="S18" i="33"/>
  <c r="T18" i="33"/>
  <c r="Q31" i="15"/>
  <c r="Q53" i="15"/>
  <c r="Q21" i="15"/>
  <c r="Q17" i="14"/>
  <c r="O59" i="14"/>
  <c r="O60" i="14"/>
  <c r="G69" i="9"/>
  <c r="G68" i="9"/>
  <c r="G67" i="9"/>
  <c r="G4" i="9"/>
  <c r="G5" i="9"/>
  <c r="G70" i="9"/>
  <c r="AA5" i="9"/>
  <c r="AA70" i="9"/>
  <c r="AA4" i="9"/>
  <c r="AF67" i="9"/>
  <c r="AF69" i="9"/>
  <c r="AF68" i="9"/>
  <c r="AL9" i="9"/>
  <c r="AJ58" i="9"/>
  <c r="AJ59" i="9"/>
  <c r="AJ60" i="9"/>
  <c r="K68" i="11"/>
  <c r="K69" i="11"/>
  <c r="K67" i="11"/>
  <c r="AL5" i="11"/>
  <c r="AL70" i="11"/>
  <c r="AL4" i="11"/>
  <c r="K59" i="9"/>
  <c r="AI60" i="11"/>
  <c r="C23" i="15"/>
  <c r="D23" i="15"/>
  <c r="E23" i="15"/>
  <c r="C21" i="15"/>
  <c r="D21" i="15"/>
  <c r="E21" i="15"/>
  <c r="C52" i="15"/>
  <c r="D52" i="15"/>
  <c r="E52" i="15"/>
  <c r="C33" i="15"/>
  <c r="D33" i="15"/>
  <c r="E33" i="15"/>
  <c r="C37" i="15"/>
  <c r="D37" i="15"/>
  <c r="E37" i="15"/>
  <c r="Y6" i="14"/>
  <c r="W60" i="14"/>
  <c r="W59" i="14"/>
  <c r="W58" i="14"/>
  <c r="U11" i="11"/>
  <c r="S58" i="11"/>
  <c r="S60" i="11"/>
  <c r="S59" i="11"/>
  <c r="G69" i="14"/>
  <c r="G68" i="14"/>
  <c r="G67" i="14"/>
  <c r="AI59" i="14"/>
  <c r="C58" i="14"/>
  <c r="W60" i="35"/>
  <c r="T31" i="33"/>
  <c r="S36" i="33"/>
  <c r="T21" i="33"/>
  <c r="S21" i="33"/>
  <c r="R36" i="33"/>
  <c r="T36" i="33"/>
</calcChain>
</file>

<file path=xl/sharedStrings.xml><?xml version="1.0" encoding="utf-8"?>
<sst xmlns="http://schemas.openxmlformats.org/spreadsheetml/2006/main" count="65842" uniqueCount="9567">
  <si>
    <t>ID2</t>
  </si>
  <si>
    <t>ID</t>
  </si>
  <si>
    <t>state</t>
  </si>
  <si>
    <t>st</t>
  </si>
  <si>
    <t>mxid</t>
  </si>
  <si>
    <t>stime</t>
  </si>
  <si>
    <t>Appendix_Description</t>
  </si>
  <si>
    <t>DATAYEAR</t>
  </si>
  <si>
    <t>PointEstimate</t>
  </si>
  <si>
    <t>RANK</t>
  </si>
  <si>
    <t>QUARTILE</t>
  </si>
  <si>
    <t>ALa001_0</t>
  </si>
  <si>
    <t>a001_0</t>
  </si>
  <si>
    <t>Alabama</t>
  </si>
  <si>
    <t>AL</t>
  </si>
  <si>
    <t>a001</t>
  </si>
  <si>
    <t>ALa001_1</t>
  </si>
  <si>
    <t>a001_1</t>
  </si>
  <si>
    <t>2013</t>
  </si>
  <si>
    <t>2014</t>
  </si>
  <si>
    <t>AKa001_0</t>
  </si>
  <si>
    <t>Alaska</t>
  </si>
  <si>
    <t>AK</t>
  </si>
  <si>
    <t>AKa001_1</t>
  </si>
  <si>
    <t>AZa001_0</t>
  </si>
  <si>
    <t>Arizona</t>
  </si>
  <si>
    <t>AZ</t>
  </si>
  <si>
    <t>AZa001_1</t>
  </si>
  <si>
    <t>ARa001_0</t>
  </si>
  <si>
    <t>Arkansas</t>
  </si>
  <si>
    <t>AR</t>
  </si>
  <si>
    <t>ARa001_1</t>
  </si>
  <si>
    <t>CAa001_0</t>
  </si>
  <si>
    <t>California</t>
  </si>
  <si>
    <t>CA</t>
  </si>
  <si>
    <t>CAa001_1</t>
  </si>
  <si>
    <t>COa001_0</t>
  </si>
  <si>
    <t>Colorado</t>
  </si>
  <si>
    <t>CO</t>
  </si>
  <si>
    <t>COa001_1</t>
  </si>
  <si>
    <t>CTa001_0</t>
  </si>
  <si>
    <t>Connecticut</t>
  </si>
  <si>
    <t>CT</t>
  </si>
  <si>
    <t>CTa001_1</t>
  </si>
  <si>
    <t>DEa001_0</t>
  </si>
  <si>
    <t>Delaware</t>
  </si>
  <si>
    <t>DE</t>
  </si>
  <si>
    <t>DEa001_1</t>
  </si>
  <si>
    <t>DCa001_0</t>
  </si>
  <si>
    <t>District of Columbia</t>
  </si>
  <si>
    <t>DC</t>
  </si>
  <si>
    <t>DCa001_1</t>
  </si>
  <si>
    <t>FLa001_0</t>
  </si>
  <si>
    <t>Florida</t>
  </si>
  <si>
    <t>FL</t>
  </si>
  <si>
    <t>FLa001_1</t>
  </si>
  <si>
    <t>GAa001_0</t>
  </si>
  <si>
    <t>Georgia</t>
  </si>
  <si>
    <t>GA</t>
  </si>
  <si>
    <t>GAa001_1</t>
  </si>
  <si>
    <t>HIa001_0</t>
  </si>
  <si>
    <t>Hawaii</t>
  </si>
  <si>
    <t>HI</t>
  </si>
  <si>
    <t>HIa001_1</t>
  </si>
  <si>
    <t>IDa001_0</t>
  </si>
  <si>
    <t>Idaho</t>
  </si>
  <si>
    <t>IDa001_1</t>
  </si>
  <si>
    <t>ILa001_0</t>
  </si>
  <si>
    <t>Illinois</t>
  </si>
  <si>
    <t>IL</t>
  </si>
  <si>
    <t>ILa001_1</t>
  </si>
  <si>
    <t>INa001_0</t>
  </si>
  <si>
    <t>Indiana</t>
  </si>
  <si>
    <t>IN</t>
  </si>
  <si>
    <t>INa001_1</t>
  </si>
  <si>
    <t>IAa001_0</t>
  </si>
  <si>
    <t>Iowa</t>
  </si>
  <si>
    <t>IA</t>
  </si>
  <si>
    <t>IAa001_1</t>
  </si>
  <si>
    <t>KSa001_0</t>
  </si>
  <si>
    <t>Kansas</t>
  </si>
  <si>
    <t>KS</t>
  </si>
  <si>
    <t>KSa001_1</t>
  </si>
  <si>
    <t>KYa001_0</t>
  </si>
  <si>
    <t>Kentucky</t>
  </si>
  <si>
    <t>KY</t>
  </si>
  <si>
    <t>KYa001_1</t>
  </si>
  <si>
    <t>LAa001_0</t>
  </si>
  <si>
    <t>Louisiana</t>
  </si>
  <si>
    <t>LA</t>
  </si>
  <si>
    <t>LAa001_1</t>
  </si>
  <si>
    <t>MEa001_0</t>
  </si>
  <si>
    <t>Maine</t>
  </si>
  <si>
    <t>ME</t>
  </si>
  <si>
    <t>MEa001_1</t>
  </si>
  <si>
    <t>MDa001_0</t>
  </si>
  <si>
    <t>Maryland</t>
  </si>
  <si>
    <t>MD</t>
  </si>
  <si>
    <t>MDa001_1</t>
  </si>
  <si>
    <t>MAa001_0</t>
  </si>
  <si>
    <t>Massachusetts</t>
  </si>
  <si>
    <t>MA</t>
  </si>
  <si>
    <t>MAa001_1</t>
  </si>
  <si>
    <t>MIa001_0</t>
  </si>
  <si>
    <t>Michigan</t>
  </si>
  <si>
    <t>MI</t>
  </si>
  <si>
    <t>MIa001_1</t>
  </si>
  <si>
    <t>MNa001_0</t>
  </si>
  <si>
    <t>Minnesota</t>
  </si>
  <si>
    <t>MN</t>
  </si>
  <si>
    <t>MNa001_1</t>
  </si>
  <si>
    <t>MSa001_0</t>
  </si>
  <si>
    <t>Mississippi</t>
  </si>
  <si>
    <t>MS</t>
  </si>
  <si>
    <t>MSa001_1</t>
  </si>
  <si>
    <t>MOa001_0</t>
  </si>
  <si>
    <t>Missouri</t>
  </si>
  <si>
    <t>MO</t>
  </si>
  <si>
    <t>MOa001_1</t>
  </si>
  <si>
    <t>MTa001_0</t>
  </si>
  <si>
    <t>Montana</t>
  </si>
  <si>
    <t>MT</t>
  </si>
  <si>
    <t>MTa001_1</t>
  </si>
  <si>
    <t>NEa001_0</t>
  </si>
  <si>
    <t>Nebraska</t>
  </si>
  <si>
    <t>NE</t>
  </si>
  <si>
    <t>NEa001_1</t>
  </si>
  <si>
    <t>NVa001_0</t>
  </si>
  <si>
    <t>Nevada</t>
  </si>
  <si>
    <t>NV</t>
  </si>
  <si>
    <t>NVa001_1</t>
  </si>
  <si>
    <t>NHa001_0</t>
  </si>
  <si>
    <t>New Hampshire</t>
  </si>
  <si>
    <t>NH</t>
  </si>
  <si>
    <t>NHa001_1</t>
  </si>
  <si>
    <t>NJa001_0</t>
  </si>
  <si>
    <t>New Jersey</t>
  </si>
  <si>
    <t>NJ</t>
  </si>
  <si>
    <t>NJa001_1</t>
  </si>
  <si>
    <t>NMa001_0</t>
  </si>
  <si>
    <t>New Mexico</t>
  </si>
  <si>
    <t>NM</t>
  </si>
  <si>
    <t>NMa001_1</t>
  </si>
  <si>
    <t>NYa001_0</t>
  </si>
  <si>
    <t>New York</t>
  </si>
  <si>
    <t>NY</t>
  </si>
  <si>
    <t>NYa001_1</t>
  </si>
  <si>
    <t>NCa001_0</t>
  </si>
  <si>
    <t>North Carolina</t>
  </si>
  <si>
    <t>NC</t>
  </si>
  <si>
    <t>NCa001_1</t>
  </si>
  <si>
    <t>NDa001_0</t>
  </si>
  <si>
    <t>North Dakota</t>
  </si>
  <si>
    <t>ND</t>
  </si>
  <si>
    <t>NDa001_1</t>
  </si>
  <si>
    <t>OHa001_0</t>
  </si>
  <si>
    <t>Ohio</t>
  </si>
  <si>
    <t>OH</t>
  </si>
  <si>
    <t>OHa001_1</t>
  </si>
  <si>
    <t>OKa001_0</t>
  </si>
  <si>
    <t>Oklahoma</t>
  </si>
  <si>
    <t>OK</t>
  </si>
  <si>
    <t>OKa001_1</t>
  </si>
  <si>
    <t>ORa001_0</t>
  </si>
  <si>
    <t>Oregon</t>
  </si>
  <si>
    <t>OR</t>
  </si>
  <si>
    <t>ORa001_1</t>
  </si>
  <si>
    <t>PAa001_0</t>
  </si>
  <si>
    <t>Pennsylvania</t>
  </si>
  <si>
    <t>PA</t>
  </si>
  <si>
    <t>PAa001_1</t>
  </si>
  <si>
    <t>RIa001_0</t>
  </si>
  <si>
    <t>Rhode Island</t>
  </si>
  <si>
    <t>RI</t>
  </si>
  <si>
    <t>RIa001_1</t>
  </si>
  <si>
    <t>SCa001_0</t>
  </si>
  <si>
    <t>South Carolina</t>
  </si>
  <si>
    <t>SC</t>
  </si>
  <si>
    <t>SCa001_1</t>
  </si>
  <si>
    <t>SDa001_0</t>
  </si>
  <si>
    <t>South Dakota</t>
  </si>
  <si>
    <t>SD</t>
  </si>
  <si>
    <t>SDa001_1</t>
  </si>
  <si>
    <t>TNa001_0</t>
  </si>
  <si>
    <t>Tennessee</t>
  </si>
  <si>
    <t>TN</t>
  </si>
  <si>
    <t>TNa001_1</t>
  </si>
  <si>
    <t>TXa001_0</t>
  </si>
  <si>
    <t>Texas</t>
  </si>
  <si>
    <t>TX</t>
  </si>
  <si>
    <t>TXa001_1</t>
  </si>
  <si>
    <t>USa001_0</t>
  </si>
  <si>
    <t>United States</t>
  </si>
  <si>
    <t>US</t>
  </si>
  <si>
    <t>USa001_1</t>
  </si>
  <si>
    <t>UTa001_0</t>
  </si>
  <si>
    <t>Utah</t>
  </si>
  <si>
    <t>UT</t>
  </si>
  <si>
    <t>UTa001_1</t>
  </si>
  <si>
    <t>VTa001_0</t>
  </si>
  <si>
    <t>Vermont</t>
  </si>
  <si>
    <t>VT</t>
  </si>
  <si>
    <t>VTa001_1</t>
  </si>
  <si>
    <t>VAa001_0</t>
  </si>
  <si>
    <t>Virginia</t>
  </si>
  <si>
    <t>VA</t>
  </si>
  <si>
    <t>VAa001_1</t>
  </si>
  <si>
    <t>WAa001_0</t>
  </si>
  <si>
    <t>Washington</t>
  </si>
  <si>
    <t>WA</t>
  </si>
  <si>
    <t>WAa001_1</t>
  </si>
  <si>
    <t>WVa001_0</t>
  </si>
  <si>
    <t>West Virginia</t>
  </si>
  <si>
    <t>WV</t>
  </si>
  <si>
    <t>WVa001_1</t>
  </si>
  <si>
    <t>WIa001_0</t>
  </si>
  <si>
    <t>Wisconsin</t>
  </si>
  <si>
    <t>WI</t>
  </si>
  <si>
    <t>WIa001_1</t>
  </si>
  <si>
    <t>WYa001_0</t>
  </si>
  <si>
    <t>Wyoming</t>
  </si>
  <si>
    <t>WY</t>
  </si>
  <si>
    <t>WYa001_1</t>
  </si>
  <si>
    <t>ALa002_0</t>
  </si>
  <si>
    <t>a002_0</t>
  </si>
  <si>
    <t>a002</t>
  </si>
  <si>
    <t>ALa002_1</t>
  </si>
  <si>
    <t>a002_1</t>
  </si>
  <si>
    <t>AKa002_0</t>
  </si>
  <si>
    <t>AKa002_1</t>
  </si>
  <si>
    <t>AZa002_0</t>
  </si>
  <si>
    <t>AZa002_1</t>
  </si>
  <si>
    <t>ARa002_0</t>
  </si>
  <si>
    <t>ARa002_1</t>
  </si>
  <si>
    <t>CAa002_0</t>
  </si>
  <si>
    <t>CAa002_1</t>
  </si>
  <si>
    <t>COa002_0</t>
  </si>
  <si>
    <t>COa002_1</t>
  </si>
  <si>
    <t>CTa002_0</t>
  </si>
  <si>
    <t>CTa002_1</t>
  </si>
  <si>
    <t>DEa002_0</t>
  </si>
  <si>
    <t>DEa002_1</t>
  </si>
  <si>
    <t>DCa002_0</t>
  </si>
  <si>
    <t>DCa002_1</t>
  </si>
  <si>
    <t>FLa002_0</t>
  </si>
  <si>
    <t>FLa002_1</t>
  </si>
  <si>
    <t>GAa002_0</t>
  </si>
  <si>
    <t>GAa002_1</t>
  </si>
  <si>
    <t>HIa002_0</t>
  </si>
  <si>
    <t>HIa002_1</t>
  </si>
  <si>
    <t>IDa002_0</t>
  </si>
  <si>
    <t>IDa002_1</t>
  </si>
  <si>
    <t>ILa002_0</t>
  </si>
  <si>
    <t>ILa002_1</t>
  </si>
  <si>
    <t>INa002_0</t>
  </si>
  <si>
    <t>INa002_1</t>
  </si>
  <si>
    <t>IAa002_0</t>
  </si>
  <si>
    <t>IAa002_1</t>
  </si>
  <si>
    <t>KSa002_0</t>
  </si>
  <si>
    <t>KSa002_1</t>
  </si>
  <si>
    <t>KYa002_0</t>
  </si>
  <si>
    <t>KYa002_1</t>
  </si>
  <si>
    <t>LAa002_0</t>
  </si>
  <si>
    <t>LAa002_1</t>
  </si>
  <si>
    <t>MEa002_0</t>
  </si>
  <si>
    <t>MEa002_1</t>
  </si>
  <si>
    <t>MDa002_0</t>
  </si>
  <si>
    <t>MDa002_1</t>
  </si>
  <si>
    <t>MAa002_0</t>
  </si>
  <si>
    <t>MAa002_1</t>
  </si>
  <si>
    <t>MIa002_0</t>
  </si>
  <si>
    <t>MIa002_1</t>
  </si>
  <si>
    <t>MNa002_0</t>
  </si>
  <si>
    <t>MNa002_1</t>
  </si>
  <si>
    <t>MSa002_0</t>
  </si>
  <si>
    <t>MSa002_1</t>
  </si>
  <si>
    <t>MOa002_0</t>
  </si>
  <si>
    <t>MOa002_1</t>
  </si>
  <si>
    <t>MTa002_0</t>
  </si>
  <si>
    <t>MTa002_1</t>
  </si>
  <si>
    <t>NEa002_0</t>
  </si>
  <si>
    <t>NEa002_1</t>
  </si>
  <si>
    <t>NVa002_0</t>
  </si>
  <si>
    <t>NVa002_1</t>
  </si>
  <si>
    <t>NHa002_0</t>
  </si>
  <si>
    <t>NHa002_1</t>
  </si>
  <si>
    <t>NJa002_0</t>
  </si>
  <si>
    <t>NJa002_1</t>
  </si>
  <si>
    <t>NMa002_0</t>
  </si>
  <si>
    <t>NMa002_1</t>
  </si>
  <si>
    <t>NYa002_0</t>
  </si>
  <si>
    <t>NYa002_1</t>
  </si>
  <si>
    <t>NCa002_0</t>
  </si>
  <si>
    <t>NCa002_1</t>
  </si>
  <si>
    <t>NDa002_0</t>
  </si>
  <si>
    <t>NDa002_1</t>
  </si>
  <si>
    <t>OHa002_0</t>
  </si>
  <si>
    <t>OHa002_1</t>
  </si>
  <si>
    <t>OKa002_0</t>
  </si>
  <si>
    <t>OKa002_1</t>
  </si>
  <si>
    <t>ORa002_0</t>
  </si>
  <si>
    <t>ORa002_1</t>
  </si>
  <si>
    <t>PAa002_0</t>
  </si>
  <si>
    <t>PAa002_1</t>
  </si>
  <si>
    <t>RIa002_0</t>
  </si>
  <si>
    <t>RIa002_1</t>
  </si>
  <si>
    <t>SCa002_0</t>
  </si>
  <si>
    <t>SCa002_1</t>
  </si>
  <si>
    <t>SDa002_0</t>
  </si>
  <si>
    <t>SDa002_1</t>
  </si>
  <si>
    <t>TNa002_0</t>
  </si>
  <si>
    <t>TNa002_1</t>
  </si>
  <si>
    <t>TXa002_0</t>
  </si>
  <si>
    <t>TXa002_1</t>
  </si>
  <si>
    <t>USa002_0</t>
  </si>
  <si>
    <t>USa002_1</t>
  </si>
  <si>
    <t>UTa002_0</t>
  </si>
  <si>
    <t>UTa002_1</t>
  </si>
  <si>
    <t>VTa002_0</t>
  </si>
  <si>
    <t>VTa002_1</t>
  </si>
  <si>
    <t>VAa002_0</t>
  </si>
  <si>
    <t>VAa002_1</t>
  </si>
  <si>
    <t>WAa002_0</t>
  </si>
  <si>
    <t>WAa002_1</t>
  </si>
  <si>
    <t>WVa002_0</t>
  </si>
  <si>
    <t>WVa002_1</t>
  </si>
  <si>
    <t>WIa002_0</t>
  </si>
  <si>
    <t>WIa002_1</t>
  </si>
  <si>
    <t>WYa002_0</t>
  </si>
  <si>
    <t>WYa002_1</t>
  </si>
  <si>
    <t>ALa003_0</t>
  </si>
  <si>
    <t>a003_0</t>
  </si>
  <si>
    <t>a003</t>
  </si>
  <si>
    <t>No dental visit in past year</t>
  </si>
  <si>
    <t>2012</t>
  </si>
  <si>
    <t>ALa003_1</t>
  </si>
  <si>
    <t>a003_1</t>
  </si>
  <si>
    <t>AKa003_0</t>
  </si>
  <si>
    <t>AKa003_1</t>
  </si>
  <si>
    <t>AZa003_0</t>
  </si>
  <si>
    <t>AZa003_1</t>
  </si>
  <si>
    <t>ARa003_0</t>
  </si>
  <si>
    <t>ARa003_1</t>
  </si>
  <si>
    <t>CAa003_0</t>
  </si>
  <si>
    <t>CAa003_1</t>
  </si>
  <si>
    <t>COa003_0</t>
  </si>
  <si>
    <t>COa003_1</t>
  </si>
  <si>
    <t>CTa003_0</t>
  </si>
  <si>
    <t>CTa003_1</t>
  </si>
  <si>
    <t>DEa003_0</t>
  </si>
  <si>
    <t>DEa003_1</t>
  </si>
  <si>
    <t>DCa003_0</t>
  </si>
  <si>
    <t>DCa003_1</t>
  </si>
  <si>
    <t>FLa003_0</t>
  </si>
  <si>
    <t>FLa003_1</t>
  </si>
  <si>
    <t>GAa003_0</t>
  </si>
  <si>
    <t>GAa003_1</t>
  </si>
  <si>
    <t>HIa003_0</t>
  </si>
  <si>
    <t>HIa003_1</t>
  </si>
  <si>
    <t>IDa003_0</t>
  </si>
  <si>
    <t>IDa003_1</t>
  </si>
  <si>
    <t>ILa003_0</t>
  </si>
  <si>
    <t>ILa003_1</t>
  </si>
  <si>
    <t>INa003_0</t>
  </si>
  <si>
    <t>INa003_1</t>
  </si>
  <si>
    <t>IAa003_0</t>
  </si>
  <si>
    <t>IAa003_1</t>
  </si>
  <si>
    <t>KSa003_0</t>
  </si>
  <si>
    <t>KSa003_1</t>
  </si>
  <si>
    <t>KYa003_0</t>
  </si>
  <si>
    <t>KYa003_1</t>
  </si>
  <si>
    <t>LAa003_0</t>
  </si>
  <si>
    <t>LAa003_1</t>
  </si>
  <si>
    <t>MEa003_0</t>
  </si>
  <si>
    <t>MEa003_1</t>
  </si>
  <si>
    <t>MDa003_0</t>
  </si>
  <si>
    <t>MDa003_1</t>
  </si>
  <si>
    <t>MAa003_0</t>
  </si>
  <si>
    <t>MAa003_1</t>
  </si>
  <si>
    <t>MIa003_0</t>
  </si>
  <si>
    <t>MIa003_1</t>
  </si>
  <si>
    <t>MNa003_0</t>
  </si>
  <si>
    <t>MNa003_1</t>
  </si>
  <si>
    <t>MSa003_0</t>
  </si>
  <si>
    <t>MSa003_1</t>
  </si>
  <si>
    <t>MOa003_0</t>
  </si>
  <si>
    <t>MOa003_1</t>
  </si>
  <si>
    <t>MTa003_0</t>
  </si>
  <si>
    <t>MTa003_1</t>
  </si>
  <si>
    <t>NEa003_0</t>
  </si>
  <si>
    <t>NEa003_1</t>
  </si>
  <si>
    <t>NVa003_0</t>
  </si>
  <si>
    <t>NVa003_1</t>
  </si>
  <si>
    <t>NHa003_0</t>
  </si>
  <si>
    <t>NHa003_1</t>
  </si>
  <si>
    <t>NJa003_0</t>
  </si>
  <si>
    <t>NJa003_1</t>
  </si>
  <si>
    <t>NMa003_0</t>
  </si>
  <si>
    <t>NMa003_1</t>
  </si>
  <si>
    <t>NYa003_0</t>
  </si>
  <si>
    <t>NYa003_1</t>
  </si>
  <si>
    <t>NCa003_0</t>
  </si>
  <si>
    <t>NCa003_1</t>
  </si>
  <si>
    <t>NDa003_0</t>
  </si>
  <si>
    <t>NDa003_1</t>
  </si>
  <si>
    <t>OHa003_0</t>
  </si>
  <si>
    <t>OHa003_1</t>
  </si>
  <si>
    <t>OKa003_0</t>
  </si>
  <si>
    <t>OKa003_1</t>
  </si>
  <si>
    <t>ORa003_0</t>
  </si>
  <si>
    <t>ORa003_1</t>
  </si>
  <si>
    <t>PAa003_0</t>
  </si>
  <si>
    <t>PAa003_1</t>
  </si>
  <si>
    <t>RIa003_0</t>
  </si>
  <si>
    <t>RIa003_1</t>
  </si>
  <si>
    <t>SCa003_0</t>
  </si>
  <si>
    <t>SCa003_1</t>
  </si>
  <si>
    <t>SDa003_0</t>
  </si>
  <si>
    <t>SDa003_1</t>
  </si>
  <si>
    <t>TNa003_0</t>
  </si>
  <si>
    <t>TNa003_1</t>
  </si>
  <si>
    <t>TXa003_0</t>
  </si>
  <si>
    <t>TXa003_1</t>
  </si>
  <si>
    <t>USa003_0</t>
  </si>
  <si>
    <t>USa003_1</t>
  </si>
  <si>
    <t>UTa003_0</t>
  </si>
  <si>
    <t>UTa003_1</t>
  </si>
  <si>
    <t>VTa003_0</t>
  </si>
  <si>
    <t>VTa003_1</t>
  </si>
  <si>
    <t>VAa003_0</t>
  </si>
  <si>
    <t>VAa003_1</t>
  </si>
  <si>
    <t>WAa003_0</t>
  </si>
  <si>
    <t>WAa003_1</t>
  </si>
  <si>
    <t>WVa003_0</t>
  </si>
  <si>
    <t>WVa003_1</t>
  </si>
  <si>
    <t>WIa003_0</t>
  </si>
  <si>
    <t>WIa003_1</t>
  </si>
  <si>
    <t>WYa003_0</t>
  </si>
  <si>
    <t>WYa003_1</t>
  </si>
  <si>
    <t>ALa004_0</t>
  </si>
  <si>
    <t>a004_0</t>
  </si>
  <si>
    <t>a004</t>
  </si>
  <si>
    <t>Went without care because of cost</t>
  </si>
  <si>
    <t>2011</t>
  </si>
  <si>
    <t>ALa004_1</t>
  </si>
  <si>
    <t>a004_1</t>
  </si>
  <si>
    <t>AKa004_0</t>
  </si>
  <si>
    <t>AKa004_1</t>
  </si>
  <si>
    <t>AZa004_0</t>
  </si>
  <si>
    <t>AZa004_1</t>
  </si>
  <si>
    <t>ARa004_0</t>
  </si>
  <si>
    <t>ARa004_1</t>
  </si>
  <si>
    <t>CAa004_0</t>
  </si>
  <si>
    <t>CAa004_1</t>
  </si>
  <si>
    <t>COa004_0</t>
  </si>
  <si>
    <t>COa004_1</t>
  </si>
  <si>
    <t>CTa004_0</t>
  </si>
  <si>
    <t>CTa004_1</t>
  </si>
  <si>
    <t>DEa004_0</t>
  </si>
  <si>
    <t>DEa004_1</t>
  </si>
  <si>
    <t>DCa004_0</t>
  </si>
  <si>
    <t>DCa004_1</t>
  </si>
  <si>
    <t>FLa004_0</t>
  </si>
  <si>
    <t>FLa004_1</t>
  </si>
  <si>
    <t>GAa004_0</t>
  </si>
  <si>
    <t>GAa004_1</t>
  </si>
  <si>
    <t>HIa004_0</t>
  </si>
  <si>
    <t>HIa004_1</t>
  </si>
  <si>
    <t>IDa004_0</t>
  </si>
  <si>
    <t>IDa004_1</t>
  </si>
  <si>
    <t>ILa004_0</t>
  </si>
  <si>
    <t>ILa004_1</t>
  </si>
  <si>
    <t>INa004_0</t>
  </si>
  <si>
    <t>INa004_1</t>
  </si>
  <si>
    <t>IAa004_0</t>
  </si>
  <si>
    <t>IAa004_1</t>
  </si>
  <si>
    <t>KSa004_0</t>
  </si>
  <si>
    <t>KSa004_1</t>
  </si>
  <si>
    <t>KYa004_0</t>
  </si>
  <si>
    <t>KYa004_1</t>
  </si>
  <si>
    <t>LAa004_0</t>
  </si>
  <si>
    <t>LAa004_1</t>
  </si>
  <si>
    <t>MEa004_0</t>
  </si>
  <si>
    <t>MEa004_1</t>
  </si>
  <si>
    <t>MDa004_0</t>
  </si>
  <si>
    <t>MDa004_1</t>
  </si>
  <si>
    <t>MAa004_0</t>
  </si>
  <si>
    <t>MAa004_1</t>
  </si>
  <si>
    <t>MIa004_0</t>
  </si>
  <si>
    <t>MIa004_1</t>
  </si>
  <si>
    <t>MNa004_0</t>
  </si>
  <si>
    <t>MNa004_1</t>
  </si>
  <si>
    <t>MSa004_0</t>
  </si>
  <si>
    <t>MSa004_1</t>
  </si>
  <si>
    <t>MOa004_0</t>
  </si>
  <si>
    <t>MOa004_1</t>
  </si>
  <si>
    <t>MTa004_0</t>
  </si>
  <si>
    <t>MTa004_1</t>
  </si>
  <si>
    <t>NEa004_0</t>
  </si>
  <si>
    <t>NEa004_1</t>
  </si>
  <si>
    <t>NVa004_0</t>
  </si>
  <si>
    <t>NVa004_1</t>
  </si>
  <si>
    <t>NHa004_0</t>
  </si>
  <si>
    <t>NHa004_1</t>
  </si>
  <si>
    <t>NJa004_0</t>
  </si>
  <si>
    <t>NJa004_1</t>
  </si>
  <si>
    <t>NMa004_0</t>
  </si>
  <si>
    <t>NMa004_1</t>
  </si>
  <si>
    <t>NYa004_0</t>
  </si>
  <si>
    <t>NYa004_1</t>
  </si>
  <si>
    <t>NCa004_0</t>
  </si>
  <si>
    <t>NCa004_1</t>
  </si>
  <si>
    <t>NDa004_0</t>
  </si>
  <si>
    <t>NDa004_1</t>
  </si>
  <si>
    <t>OHa004_0</t>
  </si>
  <si>
    <t>OHa004_1</t>
  </si>
  <si>
    <t>OKa004_0</t>
  </si>
  <si>
    <t>OKa004_1</t>
  </si>
  <si>
    <t>ORa004_0</t>
  </si>
  <si>
    <t>ORa004_1</t>
  </si>
  <si>
    <t>PAa004_0</t>
  </si>
  <si>
    <t>PAa004_1</t>
  </si>
  <si>
    <t>RIa004_0</t>
  </si>
  <si>
    <t>RIa004_1</t>
  </si>
  <si>
    <t>SCa004_0</t>
  </si>
  <si>
    <t>SCa004_1</t>
  </si>
  <si>
    <t>SDa004_0</t>
  </si>
  <si>
    <t>SDa004_1</t>
  </si>
  <si>
    <t>TNa004_0</t>
  </si>
  <si>
    <t>TNa004_1</t>
  </si>
  <si>
    <t>TXa004_0</t>
  </si>
  <si>
    <t>TXa004_1</t>
  </si>
  <si>
    <t>USa004_0</t>
  </si>
  <si>
    <t>USa004_1</t>
  </si>
  <si>
    <t>UTa004_0</t>
  </si>
  <si>
    <t>UTa004_1</t>
  </si>
  <si>
    <t>VTa004_0</t>
  </si>
  <si>
    <t>VTa004_1</t>
  </si>
  <si>
    <t>VAa004_0</t>
  </si>
  <si>
    <t>VAa004_1</t>
  </si>
  <si>
    <t>WAa004_0</t>
  </si>
  <si>
    <t>WAa004_1</t>
  </si>
  <si>
    <t>WVa004_0</t>
  </si>
  <si>
    <t>WVa004_1</t>
  </si>
  <si>
    <t>WIa004_0</t>
  </si>
  <si>
    <t>WIa004_1</t>
  </si>
  <si>
    <t>WYa004_0</t>
  </si>
  <si>
    <t>WYa004_1</t>
  </si>
  <si>
    <t>ALa005_0</t>
  </si>
  <si>
    <t>a005_0</t>
  </si>
  <si>
    <t>a005</t>
  </si>
  <si>
    <t>High out-of-pocket medical spending</t>
  </si>
  <si>
    <t>2011-12</t>
  </si>
  <si>
    <t>ALa005_1</t>
  </si>
  <si>
    <t>a005_1</t>
  </si>
  <si>
    <t>2012-13</t>
  </si>
  <si>
    <t>AKa005_0</t>
  </si>
  <si>
    <t>AKa005_1</t>
  </si>
  <si>
    <t>AZa005_0</t>
  </si>
  <si>
    <t>AZa005_1</t>
  </si>
  <si>
    <t>ARa005_0</t>
  </si>
  <si>
    <t>ARa005_1</t>
  </si>
  <si>
    <t>CAa005_0</t>
  </si>
  <si>
    <t>CAa005_1</t>
  </si>
  <si>
    <t>COa005_0</t>
  </si>
  <si>
    <t>COa005_1</t>
  </si>
  <si>
    <t>CTa005_0</t>
  </si>
  <si>
    <t>CTa005_1</t>
  </si>
  <si>
    <t>DEa005_0</t>
  </si>
  <si>
    <t>DEa005_1</t>
  </si>
  <si>
    <t>DCa005_0</t>
  </si>
  <si>
    <t>DCa005_1</t>
  </si>
  <si>
    <t>FLa005_0</t>
  </si>
  <si>
    <t>FLa005_1</t>
  </si>
  <si>
    <t>GAa005_0</t>
  </si>
  <si>
    <t>GAa005_1</t>
  </si>
  <si>
    <t>HIa005_0</t>
  </si>
  <si>
    <t>HIa005_1</t>
  </si>
  <si>
    <t>IDa005_0</t>
  </si>
  <si>
    <t>IDa005_1</t>
  </si>
  <si>
    <t>ILa005_0</t>
  </si>
  <si>
    <t>ILa005_1</t>
  </si>
  <si>
    <t>INa005_0</t>
  </si>
  <si>
    <t>INa005_1</t>
  </si>
  <si>
    <t>IAa005_0</t>
  </si>
  <si>
    <t>IAa005_1</t>
  </si>
  <si>
    <t>KSa005_0</t>
  </si>
  <si>
    <t>KSa005_1</t>
  </si>
  <si>
    <t>KYa005_0</t>
  </si>
  <si>
    <t>KYa005_1</t>
  </si>
  <si>
    <t>LAa005_0</t>
  </si>
  <si>
    <t>LAa005_1</t>
  </si>
  <si>
    <t>MEa005_0</t>
  </si>
  <si>
    <t>MEa005_1</t>
  </si>
  <si>
    <t>MDa005_0</t>
  </si>
  <si>
    <t>MDa005_1</t>
  </si>
  <si>
    <t>MAa005_0</t>
  </si>
  <si>
    <t>MAa005_1</t>
  </si>
  <si>
    <t>MIa005_0</t>
  </si>
  <si>
    <t>MIa005_1</t>
  </si>
  <si>
    <t>MNa005_0</t>
  </si>
  <si>
    <t>MNa005_1</t>
  </si>
  <si>
    <t>MSa005_0</t>
  </si>
  <si>
    <t>MSa005_1</t>
  </si>
  <si>
    <t>MOa005_0</t>
  </si>
  <si>
    <t>MOa005_1</t>
  </si>
  <si>
    <t>MTa005_0</t>
  </si>
  <si>
    <t>MTa005_1</t>
  </si>
  <si>
    <t>NEa005_0</t>
  </si>
  <si>
    <t>NEa005_1</t>
  </si>
  <si>
    <t>NVa005_0</t>
  </si>
  <si>
    <t>NVa005_1</t>
  </si>
  <si>
    <t>NHa005_0</t>
  </si>
  <si>
    <t>NHa005_1</t>
  </si>
  <si>
    <t>NJa005_0</t>
  </si>
  <si>
    <t>NJa005_1</t>
  </si>
  <si>
    <t>NMa005_0</t>
  </si>
  <si>
    <t>NMa005_1</t>
  </si>
  <si>
    <t>NYa005_0</t>
  </si>
  <si>
    <t>NYa005_1</t>
  </si>
  <si>
    <t>NCa005_0</t>
  </si>
  <si>
    <t>NCa005_1</t>
  </si>
  <si>
    <t>NDa005_0</t>
  </si>
  <si>
    <t>NDa005_1</t>
  </si>
  <si>
    <t>OHa005_0</t>
  </si>
  <si>
    <t>OHa005_1</t>
  </si>
  <si>
    <t>OKa005_0</t>
  </si>
  <si>
    <t>OKa005_1</t>
  </si>
  <si>
    <t>ORa005_0</t>
  </si>
  <si>
    <t>ORa005_1</t>
  </si>
  <si>
    <t>PAa005_0</t>
  </si>
  <si>
    <t>PAa005_1</t>
  </si>
  <si>
    <t>RIa005_0</t>
  </si>
  <si>
    <t>RIa005_1</t>
  </si>
  <si>
    <t>SCa005_0</t>
  </si>
  <si>
    <t>SCa005_1</t>
  </si>
  <si>
    <t>SDa005_0</t>
  </si>
  <si>
    <t>SDa005_1</t>
  </si>
  <si>
    <t>TNa005_0</t>
  </si>
  <si>
    <t>TNa005_1</t>
  </si>
  <si>
    <t>TXa005_0</t>
  </si>
  <si>
    <t>TXa005_1</t>
  </si>
  <si>
    <t>USa005_0</t>
  </si>
  <si>
    <t>USa005_1</t>
  </si>
  <si>
    <t>UTa005_0</t>
  </si>
  <si>
    <t>UTa005_1</t>
  </si>
  <si>
    <t>VTa005_0</t>
  </si>
  <si>
    <t>VTa005_1</t>
  </si>
  <si>
    <t>VAa005_0</t>
  </si>
  <si>
    <t>VAa005_1</t>
  </si>
  <si>
    <t>WAa005_0</t>
  </si>
  <si>
    <t>WAa005_1</t>
  </si>
  <si>
    <t>WVa005_0</t>
  </si>
  <si>
    <t>WVa005_1</t>
  </si>
  <si>
    <t>WIa005_0</t>
  </si>
  <si>
    <t>WIa005_1</t>
  </si>
  <si>
    <t>WYa005_0</t>
  </si>
  <si>
    <t>WYa005_1</t>
  </si>
  <si>
    <t>ALa006_0</t>
  </si>
  <si>
    <t>a006_0</t>
  </si>
  <si>
    <t>a006</t>
  </si>
  <si>
    <t>At-risk adults without a doctor visit</t>
  </si>
  <si>
    <t>ALa006_1</t>
  </si>
  <si>
    <t>a006_1</t>
  </si>
  <si>
    <t>AKa006_0</t>
  </si>
  <si>
    <t>AKa006_1</t>
  </si>
  <si>
    <t>AZa006_0</t>
  </si>
  <si>
    <t>AZa006_1</t>
  </si>
  <si>
    <t>ARa006_0</t>
  </si>
  <si>
    <t>ARa006_1</t>
  </si>
  <si>
    <t>CAa006_0</t>
  </si>
  <si>
    <t>CAa006_1</t>
  </si>
  <si>
    <t>COa006_0</t>
  </si>
  <si>
    <t>COa006_1</t>
  </si>
  <si>
    <t>CTa006_0</t>
  </si>
  <si>
    <t>CTa006_1</t>
  </si>
  <si>
    <t>DEa006_0</t>
  </si>
  <si>
    <t>DEa006_1</t>
  </si>
  <si>
    <t>DCa006_0</t>
  </si>
  <si>
    <t>DCa006_1</t>
  </si>
  <si>
    <t>FLa006_0</t>
  </si>
  <si>
    <t>FLa006_1</t>
  </si>
  <si>
    <t>GAa006_0</t>
  </si>
  <si>
    <t>GAa006_1</t>
  </si>
  <si>
    <t>HIa006_0</t>
  </si>
  <si>
    <t>HIa006_1</t>
  </si>
  <si>
    <t>IDa006_0</t>
  </si>
  <si>
    <t>IDa006_1</t>
  </si>
  <si>
    <t>ILa006_0</t>
  </si>
  <si>
    <t>ILa006_1</t>
  </si>
  <si>
    <t>INa006_0</t>
  </si>
  <si>
    <t>INa006_1</t>
  </si>
  <si>
    <t>IAa006_0</t>
  </si>
  <si>
    <t>IAa006_1</t>
  </si>
  <si>
    <t>KSa006_0</t>
  </si>
  <si>
    <t>KSa006_1</t>
  </si>
  <si>
    <t>KYa006_0</t>
  </si>
  <si>
    <t>KYa006_1</t>
  </si>
  <si>
    <t>LAa006_0</t>
  </si>
  <si>
    <t>LAa006_1</t>
  </si>
  <si>
    <t>MEa006_0</t>
  </si>
  <si>
    <t>MEa006_1</t>
  </si>
  <si>
    <t>MDa006_0</t>
  </si>
  <si>
    <t>MDa006_1</t>
  </si>
  <si>
    <t>MAa006_0</t>
  </si>
  <si>
    <t>MAa006_1</t>
  </si>
  <si>
    <t>MIa006_0</t>
  </si>
  <si>
    <t>MIa006_1</t>
  </si>
  <si>
    <t>MNa006_0</t>
  </si>
  <si>
    <t>MNa006_1</t>
  </si>
  <si>
    <t>MSa006_0</t>
  </si>
  <si>
    <t>MSa006_1</t>
  </si>
  <si>
    <t>MOa006_0</t>
  </si>
  <si>
    <t>MOa006_1</t>
  </si>
  <si>
    <t>MTa006_0</t>
  </si>
  <si>
    <t>MTa006_1</t>
  </si>
  <si>
    <t>NEa006_0</t>
  </si>
  <si>
    <t>NEa006_1</t>
  </si>
  <si>
    <t>NVa006_0</t>
  </si>
  <si>
    <t>NVa006_1</t>
  </si>
  <si>
    <t>NHa006_0</t>
  </si>
  <si>
    <t>NHa006_1</t>
  </si>
  <si>
    <t>NJa006_0</t>
  </si>
  <si>
    <t>NJa006_1</t>
  </si>
  <si>
    <t>NMa006_0</t>
  </si>
  <si>
    <t>NMa006_1</t>
  </si>
  <si>
    <t>NYa006_0</t>
  </si>
  <si>
    <t>NYa006_1</t>
  </si>
  <si>
    <t>NCa006_0</t>
  </si>
  <si>
    <t>NCa006_1</t>
  </si>
  <si>
    <t>NDa006_0</t>
  </si>
  <si>
    <t>NDa006_1</t>
  </si>
  <si>
    <t>OHa006_0</t>
  </si>
  <si>
    <t>OHa006_1</t>
  </si>
  <si>
    <t>OKa006_0</t>
  </si>
  <si>
    <t>OKa006_1</t>
  </si>
  <si>
    <t>ORa006_0</t>
  </si>
  <si>
    <t>ORa006_1</t>
  </si>
  <si>
    <t>PAa006_0</t>
  </si>
  <si>
    <t>PAa006_1</t>
  </si>
  <si>
    <t>RIa006_0</t>
  </si>
  <si>
    <t>RIa006_1</t>
  </si>
  <si>
    <t>SCa006_0</t>
  </si>
  <si>
    <t>SCa006_1</t>
  </si>
  <si>
    <t>SDa006_0</t>
  </si>
  <si>
    <t>SDa006_1</t>
  </si>
  <si>
    <t>TNa006_0</t>
  </si>
  <si>
    <t>TNa006_1</t>
  </si>
  <si>
    <t>TXa006_0</t>
  </si>
  <si>
    <t>TXa006_1</t>
  </si>
  <si>
    <t>USa006_0</t>
  </si>
  <si>
    <t>USa006_1</t>
  </si>
  <si>
    <t>UTa006_0</t>
  </si>
  <si>
    <t>UTa006_1</t>
  </si>
  <si>
    <t>VTa006_0</t>
  </si>
  <si>
    <t>VTa006_1</t>
  </si>
  <si>
    <t>VAa006_0</t>
  </si>
  <si>
    <t>VAa006_1</t>
  </si>
  <si>
    <t>WAa006_0</t>
  </si>
  <si>
    <t>WAa006_1</t>
  </si>
  <si>
    <t>WVa006_0</t>
  </si>
  <si>
    <t>WVa006_1</t>
  </si>
  <si>
    <t>WIa006_0</t>
  </si>
  <si>
    <t>WIa006_1</t>
  </si>
  <si>
    <t>WYa006_0</t>
  </si>
  <si>
    <t>WYa006_1</t>
  </si>
  <si>
    <t>ALa100_0</t>
  </si>
  <si>
    <t>a100_0</t>
  </si>
  <si>
    <t>a100</t>
  </si>
  <si>
    <t>Baseline</t>
  </si>
  <si>
    <t>ALa100_1</t>
  </si>
  <si>
    <t>a100_1</t>
  </si>
  <si>
    <t>2015</t>
  </si>
  <si>
    <t>AKa100_0</t>
  </si>
  <si>
    <t>AKa100_1</t>
  </si>
  <si>
    <t>AZa100_0</t>
  </si>
  <si>
    <t>AZa100_1</t>
  </si>
  <si>
    <t>ARa100_0</t>
  </si>
  <si>
    <t>ARa100_1</t>
  </si>
  <si>
    <t>CAa100_0</t>
  </si>
  <si>
    <t>CAa100_1</t>
  </si>
  <si>
    <t>COa100_0</t>
  </si>
  <si>
    <t>COa100_1</t>
  </si>
  <si>
    <t>CTa100_0</t>
  </si>
  <si>
    <t>CTa100_1</t>
  </si>
  <si>
    <t>DEa100_0</t>
  </si>
  <si>
    <t>DEa100_1</t>
  </si>
  <si>
    <t>DCa100_0</t>
  </si>
  <si>
    <t>DCa100_1</t>
  </si>
  <si>
    <t>FLa100_0</t>
  </si>
  <si>
    <t>FLa100_1</t>
  </si>
  <si>
    <t>GAa100_0</t>
  </si>
  <si>
    <t>GAa100_1</t>
  </si>
  <si>
    <t>HIa100_0</t>
  </si>
  <si>
    <t>HIa100_1</t>
  </si>
  <si>
    <t>IDa100_0</t>
  </si>
  <si>
    <t>IDa100_1</t>
  </si>
  <si>
    <t>ILa100_0</t>
  </si>
  <si>
    <t>ILa100_1</t>
  </si>
  <si>
    <t>INa100_0</t>
  </si>
  <si>
    <t>INa100_1</t>
  </si>
  <si>
    <t>IAa100_0</t>
  </si>
  <si>
    <t>IAa100_1</t>
  </si>
  <si>
    <t>KSa100_0</t>
  </si>
  <si>
    <t>KSa100_1</t>
  </si>
  <si>
    <t>KYa100_0</t>
  </si>
  <si>
    <t>KYa100_1</t>
  </si>
  <si>
    <t>LAa100_0</t>
  </si>
  <si>
    <t>LAa100_1</t>
  </si>
  <si>
    <t>MEa100_0</t>
  </si>
  <si>
    <t>MEa100_1</t>
  </si>
  <si>
    <t>MDa100_0</t>
  </si>
  <si>
    <t>MDa100_1</t>
  </si>
  <si>
    <t>MAa100_0</t>
  </si>
  <si>
    <t>MAa100_1</t>
  </si>
  <si>
    <t>MIa100_0</t>
  </si>
  <si>
    <t>MIa100_1</t>
  </si>
  <si>
    <t>MNa100_0</t>
  </si>
  <si>
    <t>MNa100_1</t>
  </si>
  <si>
    <t>MSa100_0</t>
  </si>
  <si>
    <t>MSa100_1</t>
  </si>
  <si>
    <t>MOa100_0</t>
  </si>
  <si>
    <t>MOa100_1</t>
  </si>
  <si>
    <t>MTa100_0</t>
  </si>
  <si>
    <t>MTa100_1</t>
  </si>
  <si>
    <t>NEa100_0</t>
  </si>
  <si>
    <t>NEa100_1</t>
  </si>
  <si>
    <t>NVa100_0</t>
  </si>
  <si>
    <t>NVa100_1</t>
  </si>
  <si>
    <t>NHa100_0</t>
  </si>
  <si>
    <t>NHa100_1</t>
  </si>
  <si>
    <t>NJa100_0</t>
  </si>
  <si>
    <t>NJa100_1</t>
  </si>
  <si>
    <t>NMa100_0</t>
  </si>
  <si>
    <t>NMa100_1</t>
  </si>
  <si>
    <t>NYa100_0</t>
  </si>
  <si>
    <t>NYa100_1</t>
  </si>
  <si>
    <t>NCa100_0</t>
  </si>
  <si>
    <t>NCa100_1</t>
  </si>
  <si>
    <t>NDa100_0</t>
  </si>
  <si>
    <t>NDa100_1</t>
  </si>
  <si>
    <t>OHa100_0</t>
  </si>
  <si>
    <t>OHa100_1</t>
  </si>
  <si>
    <t>OKa100_0</t>
  </si>
  <si>
    <t>OKa100_1</t>
  </si>
  <si>
    <t>ORa100_0</t>
  </si>
  <si>
    <t>ORa100_1</t>
  </si>
  <si>
    <t>PAa100_0</t>
  </si>
  <si>
    <t>PAa100_1</t>
  </si>
  <si>
    <t>RIa100_0</t>
  </si>
  <si>
    <t>RIa100_1</t>
  </si>
  <si>
    <t>SCa100_0</t>
  </si>
  <si>
    <t>SCa100_1</t>
  </si>
  <si>
    <t>SDa100_0</t>
  </si>
  <si>
    <t>SDa100_1</t>
  </si>
  <si>
    <t>TNa100_0</t>
  </si>
  <si>
    <t>TNa100_1</t>
  </si>
  <si>
    <t>TXa100_0</t>
  </si>
  <si>
    <t>TXa100_1</t>
  </si>
  <si>
    <t>USa100_0</t>
  </si>
  <si>
    <t>USa100_1</t>
  </si>
  <si>
    <t>UTa100_0</t>
  </si>
  <si>
    <t>UTa100_1</t>
  </si>
  <si>
    <t>VTa100_0</t>
  </si>
  <si>
    <t>VTa100_1</t>
  </si>
  <si>
    <t>VAa100_0</t>
  </si>
  <si>
    <t>VAa100_1</t>
  </si>
  <si>
    <t>WAa100_0</t>
  </si>
  <si>
    <t>WAa100_1</t>
  </si>
  <si>
    <t>WVa100_0</t>
  </si>
  <si>
    <t>WVa100_1</t>
  </si>
  <si>
    <t>WIa100_0</t>
  </si>
  <si>
    <t>WIa100_1</t>
  </si>
  <si>
    <t>WYa100_0</t>
  </si>
  <si>
    <t>WYa100_1</t>
  </si>
  <si>
    <t>ALe100_0</t>
  </si>
  <si>
    <t>e100_0</t>
  </si>
  <si>
    <t>e100</t>
  </si>
  <si>
    <t>ALe100_1</t>
  </si>
  <si>
    <t>e100_1</t>
  </si>
  <si>
    <t>AKe100_0</t>
  </si>
  <si>
    <t>AKe100_1</t>
  </si>
  <si>
    <t>AZe100_0</t>
  </si>
  <si>
    <t>AZe100_1</t>
  </si>
  <si>
    <t>ARe100_0</t>
  </si>
  <si>
    <t>ARe100_1</t>
  </si>
  <si>
    <t>CAe100_0</t>
  </si>
  <si>
    <t>CAe100_1</t>
  </si>
  <si>
    <t>COe100_0</t>
  </si>
  <si>
    <t>COe100_1</t>
  </si>
  <si>
    <t>CTe100_0</t>
  </si>
  <si>
    <t>CTe100_1</t>
  </si>
  <si>
    <t>DEe100_0</t>
  </si>
  <si>
    <t>DEe100_1</t>
  </si>
  <si>
    <t>DCe100_0</t>
  </si>
  <si>
    <t>DCe100_1</t>
  </si>
  <si>
    <t>FLe100_0</t>
  </si>
  <si>
    <t>FLe100_1</t>
  </si>
  <si>
    <t>GAe100_0</t>
  </si>
  <si>
    <t>GAe100_1</t>
  </si>
  <si>
    <t>HIe100_0</t>
  </si>
  <si>
    <t>HIe100_1</t>
  </si>
  <si>
    <t>IDe100_0</t>
  </si>
  <si>
    <t>IDe100_1</t>
  </si>
  <si>
    <t>ILe100_0</t>
  </si>
  <si>
    <t>ILe100_1</t>
  </si>
  <si>
    <t>INe100_0</t>
  </si>
  <si>
    <t>INe100_1</t>
  </si>
  <si>
    <t>IAe100_0</t>
  </si>
  <si>
    <t>IAe100_1</t>
  </si>
  <si>
    <t>KSe100_0</t>
  </si>
  <si>
    <t>KSe100_1</t>
  </si>
  <si>
    <t>KYe100_0</t>
  </si>
  <si>
    <t>KYe100_1</t>
  </si>
  <si>
    <t>LAe100_0</t>
  </si>
  <si>
    <t>LAe100_1</t>
  </si>
  <si>
    <t>MEe100_0</t>
  </si>
  <si>
    <t>MEe100_1</t>
  </si>
  <si>
    <t>MDe100_0</t>
  </si>
  <si>
    <t>MDe100_1</t>
  </si>
  <si>
    <t>MAe100_0</t>
  </si>
  <si>
    <t>MAe100_1</t>
  </si>
  <si>
    <t>MIe100_0</t>
  </si>
  <si>
    <t>MIe100_1</t>
  </si>
  <si>
    <t>MNe100_0</t>
  </si>
  <si>
    <t>MNe100_1</t>
  </si>
  <si>
    <t>MSe100_0</t>
  </si>
  <si>
    <t>MSe100_1</t>
  </si>
  <si>
    <t>MOe100_0</t>
  </si>
  <si>
    <t>MOe100_1</t>
  </si>
  <si>
    <t>MTe100_0</t>
  </si>
  <si>
    <t>MTe100_1</t>
  </si>
  <si>
    <t>NEe100_0</t>
  </si>
  <si>
    <t>NEe100_1</t>
  </si>
  <si>
    <t>NVe100_0</t>
  </si>
  <si>
    <t>NVe100_1</t>
  </si>
  <si>
    <t>NHe100_0</t>
  </si>
  <si>
    <t>NHe100_1</t>
  </si>
  <si>
    <t>NJe100_0</t>
  </si>
  <si>
    <t>NJe100_1</t>
  </si>
  <si>
    <t>NMe100_0</t>
  </si>
  <si>
    <t>NMe100_1</t>
  </si>
  <si>
    <t>NYe100_0</t>
  </si>
  <si>
    <t>NYe100_1</t>
  </si>
  <si>
    <t>NCe100_0</t>
  </si>
  <si>
    <t>NCe100_1</t>
  </si>
  <si>
    <t>NDe100_0</t>
  </si>
  <si>
    <t>NDe100_1</t>
  </si>
  <si>
    <t>OHe100_0</t>
  </si>
  <si>
    <t>OHe100_1</t>
  </si>
  <si>
    <t>OKe100_0</t>
  </si>
  <si>
    <t>OKe100_1</t>
  </si>
  <si>
    <t>ORe100_0</t>
  </si>
  <si>
    <t>ORe100_1</t>
  </si>
  <si>
    <t>PAe100_0</t>
  </si>
  <si>
    <t>PAe100_1</t>
  </si>
  <si>
    <t>RIe100_0</t>
  </si>
  <si>
    <t>RIe100_1</t>
  </si>
  <si>
    <t>SCe100_0</t>
  </si>
  <si>
    <t>SCe100_1</t>
  </si>
  <si>
    <t>SDe100_0</t>
  </si>
  <si>
    <t>SDe100_1</t>
  </si>
  <si>
    <t>TNe100_0</t>
  </si>
  <si>
    <t>TNe100_1</t>
  </si>
  <si>
    <t>TXe100_0</t>
  </si>
  <si>
    <t>TXe100_1</t>
  </si>
  <si>
    <t>USe100_0</t>
  </si>
  <si>
    <t>USe100_1</t>
  </si>
  <si>
    <t>UTe100_0</t>
  </si>
  <si>
    <t>UTe100_1</t>
  </si>
  <si>
    <t>VTe100_0</t>
  </si>
  <si>
    <t>VTe100_1</t>
  </si>
  <si>
    <t>VAe100_0</t>
  </si>
  <si>
    <t>VAe100_1</t>
  </si>
  <si>
    <t>WAe100_0</t>
  </si>
  <si>
    <t>WAe100_1</t>
  </si>
  <si>
    <t>WVe100_0</t>
  </si>
  <si>
    <t>WVe100_1</t>
  </si>
  <si>
    <t>WIe100_0</t>
  </si>
  <si>
    <t>WIe100_1</t>
  </si>
  <si>
    <t>WYe100_0</t>
  </si>
  <si>
    <t>WYe100_1</t>
  </si>
  <si>
    <t>ALh001_0</t>
  </si>
  <si>
    <t>h001_0</t>
  </si>
  <si>
    <t>h001</t>
  </si>
  <si>
    <t>Mortality amenable to health care (deaths per 100,000 population)</t>
  </si>
  <si>
    <t>ALh001_1</t>
  </si>
  <si>
    <t>h001_1</t>
  </si>
  <si>
    <t>2010-11</t>
  </si>
  <si>
    <t>AKh001_0</t>
  </si>
  <si>
    <t>AKh001_1</t>
  </si>
  <si>
    <t>AZh001_0</t>
  </si>
  <si>
    <t>AZh001_1</t>
  </si>
  <si>
    <t>ARh001_0</t>
  </si>
  <si>
    <t>ARh001_1</t>
  </si>
  <si>
    <t>CAh001_0</t>
  </si>
  <si>
    <t>CAh001_1</t>
  </si>
  <si>
    <t>COh001_0</t>
  </si>
  <si>
    <t>COh001_1</t>
  </si>
  <si>
    <t>CTh001_0</t>
  </si>
  <si>
    <t>CTh001_1</t>
  </si>
  <si>
    <t>DEh001_0</t>
  </si>
  <si>
    <t>DEh001_1</t>
  </si>
  <si>
    <t>DCh001_0</t>
  </si>
  <si>
    <t>DCh001_1</t>
  </si>
  <si>
    <t>FLh001_0</t>
  </si>
  <si>
    <t>FLh001_1</t>
  </si>
  <si>
    <t>GAh001_0</t>
  </si>
  <si>
    <t>GAh001_1</t>
  </si>
  <si>
    <t>HIh001_0</t>
  </si>
  <si>
    <t>HIh001_1</t>
  </si>
  <si>
    <t>IDh001_0</t>
  </si>
  <si>
    <t>IDh001_1</t>
  </si>
  <si>
    <t>ILh001_0</t>
  </si>
  <si>
    <t>ILh001_1</t>
  </si>
  <si>
    <t>INh001_0</t>
  </si>
  <si>
    <t>INh001_1</t>
  </si>
  <si>
    <t>IAh001_0</t>
  </si>
  <si>
    <t>IAh001_1</t>
  </si>
  <si>
    <t>KSh001_0</t>
  </si>
  <si>
    <t>KSh001_1</t>
  </si>
  <si>
    <t>KYh001_0</t>
  </si>
  <si>
    <t>KYh001_1</t>
  </si>
  <si>
    <t>LAh001_0</t>
  </si>
  <si>
    <t>LAh001_1</t>
  </si>
  <si>
    <t>MEh001_0</t>
  </si>
  <si>
    <t>MEh001_1</t>
  </si>
  <si>
    <t>MDh001_0</t>
  </si>
  <si>
    <t>MDh001_1</t>
  </si>
  <si>
    <t>MAh001_0</t>
  </si>
  <si>
    <t>MAh001_1</t>
  </si>
  <si>
    <t>MIh001_0</t>
  </si>
  <si>
    <t>MIh001_1</t>
  </si>
  <si>
    <t>MNh001_0</t>
  </si>
  <si>
    <t>MNh001_1</t>
  </si>
  <si>
    <t>MSh001_0</t>
  </si>
  <si>
    <t>MSh001_1</t>
  </si>
  <si>
    <t>MOh001_0</t>
  </si>
  <si>
    <t>MOh001_1</t>
  </si>
  <si>
    <t>MTh001_0</t>
  </si>
  <si>
    <t>MTh001_1</t>
  </si>
  <si>
    <t>NEh001_0</t>
  </si>
  <si>
    <t>NEh001_1</t>
  </si>
  <si>
    <t>NVh001_0</t>
  </si>
  <si>
    <t>NVh001_1</t>
  </si>
  <si>
    <t>NHh001_0</t>
  </si>
  <si>
    <t>NHh001_1</t>
  </si>
  <si>
    <t>NJh001_0</t>
  </si>
  <si>
    <t>NJh001_1</t>
  </si>
  <si>
    <t>NMh001_0</t>
  </si>
  <si>
    <t>NMh001_1</t>
  </si>
  <si>
    <t>NYh001_0</t>
  </si>
  <si>
    <t>NYh001_1</t>
  </si>
  <si>
    <t>NCh001_0</t>
  </si>
  <si>
    <t>NCh001_1</t>
  </si>
  <si>
    <t>NDh001_0</t>
  </si>
  <si>
    <t>NDh001_1</t>
  </si>
  <si>
    <t>OHh001_0</t>
  </si>
  <si>
    <t>OHh001_1</t>
  </si>
  <si>
    <t>OKh001_0</t>
  </si>
  <si>
    <t>OKh001_1</t>
  </si>
  <si>
    <t>ORh001_0</t>
  </si>
  <si>
    <t>ORh001_1</t>
  </si>
  <si>
    <t>PAh001_0</t>
  </si>
  <si>
    <t>PAh001_1</t>
  </si>
  <si>
    <t>RIh001_0</t>
  </si>
  <si>
    <t>RIh001_1</t>
  </si>
  <si>
    <t>SCh001_0</t>
  </si>
  <si>
    <t>SCh001_1</t>
  </si>
  <si>
    <t>SDh001_0</t>
  </si>
  <si>
    <t>SDh001_1</t>
  </si>
  <si>
    <t>TNh001_0</t>
  </si>
  <si>
    <t>TNh001_1</t>
  </si>
  <si>
    <t>TXh001_0</t>
  </si>
  <si>
    <t>TXh001_1</t>
  </si>
  <si>
    <t>USh001_0</t>
  </si>
  <si>
    <t>USh001_1</t>
  </si>
  <si>
    <t>UTh001_0</t>
  </si>
  <si>
    <t>UTh001_1</t>
  </si>
  <si>
    <t>VTh001_0</t>
  </si>
  <si>
    <t>VTh001_1</t>
  </si>
  <si>
    <t>VAh001_0</t>
  </si>
  <si>
    <t>VAh001_1</t>
  </si>
  <si>
    <t>WAh001_0</t>
  </si>
  <si>
    <t>WAh001_1</t>
  </si>
  <si>
    <t>WVh001_0</t>
  </si>
  <si>
    <t>WVh001_1</t>
  </si>
  <si>
    <t>WIh001_0</t>
  </si>
  <si>
    <t>WIh001_1</t>
  </si>
  <si>
    <t>WYh001_0</t>
  </si>
  <si>
    <t>WYh001_1</t>
  </si>
  <si>
    <t>ALh002_0</t>
  </si>
  <si>
    <t>h002_0</t>
  </si>
  <si>
    <t>h002</t>
  </si>
  <si>
    <t>Infant mortality (per 1,000 live births)</t>
  </si>
  <si>
    <t>ALh002_1</t>
  </si>
  <si>
    <t>h002_1</t>
  </si>
  <si>
    <t>AKh002_0</t>
  </si>
  <si>
    <t>AKh002_1</t>
  </si>
  <si>
    <t>AZh002_0</t>
  </si>
  <si>
    <t>AZh002_1</t>
  </si>
  <si>
    <t>ARh002_0</t>
  </si>
  <si>
    <t>ARh002_1</t>
  </si>
  <si>
    <t>CAh002_0</t>
  </si>
  <si>
    <t>CAh002_1</t>
  </si>
  <si>
    <t>COh002_0</t>
  </si>
  <si>
    <t>COh002_1</t>
  </si>
  <si>
    <t>CTh002_0</t>
  </si>
  <si>
    <t>CTh002_1</t>
  </si>
  <si>
    <t>DEh002_0</t>
  </si>
  <si>
    <t>DEh002_1</t>
  </si>
  <si>
    <t>DCh002_0</t>
  </si>
  <si>
    <t>DCh002_1</t>
  </si>
  <si>
    <t>FLh002_0</t>
  </si>
  <si>
    <t>FLh002_1</t>
  </si>
  <si>
    <t>GAh002_0</t>
  </si>
  <si>
    <t>GAh002_1</t>
  </si>
  <si>
    <t>HIh002_0</t>
  </si>
  <si>
    <t>HIh002_1</t>
  </si>
  <si>
    <t>IDh002_0</t>
  </si>
  <si>
    <t>IDh002_1</t>
  </si>
  <si>
    <t>ILh002_0</t>
  </si>
  <si>
    <t>ILh002_1</t>
  </si>
  <si>
    <t>INh002_0</t>
  </si>
  <si>
    <t>INh002_1</t>
  </si>
  <si>
    <t>IAh002_0</t>
  </si>
  <si>
    <t>IAh002_1</t>
  </si>
  <si>
    <t>KSh002_0</t>
  </si>
  <si>
    <t>KSh002_1</t>
  </si>
  <si>
    <t>KYh002_0</t>
  </si>
  <si>
    <t>KYh002_1</t>
  </si>
  <si>
    <t>LAh002_0</t>
  </si>
  <si>
    <t>LAh002_1</t>
  </si>
  <si>
    <t>MEh002_0</t>
  </si>
  <si>
    <t>MEh002_1</t>
  </si>
  <si>
    <t>MDh002_0</t>
  </si>
  <si>
    <t>MDh002_1</t>
  </si>
  <si>
    <t>MAh002_0</t>
  </si>
  <si>
    <t>MAh002_1</t>
  </si>
  <si>
    <t>MIh002_0</t>
  </si>
  <si>
    <t>MIh002_1</t>
  </si>
  <si>
    <t>MNh002_0</t>
  </si>
  <si>
    <t>MNh002_1</t>
  </si>
  <si>
    <t>MSh002_0</t>
  </si>
  <si>
    <t>MSh002_1</t>
  </si>
  <si>
    <t>MOh002_0</t>
  </si>
  <si>
    <t>MOh002_1</t>
  </si>
  <si>
    <t>MTh002_0</t>
  </si>
  <si>
    <t>MTh002_1</t>
  </si>
  <si>
    <t>NEh002_0</t>
  </si>
  <si>
    <t>NEh002_1</t>
  </si>
  <si>
    <t>NVh002_0</t>
  </si>
  <si>
    <t>NVh002_1</t>
  </si>
  <si>
    <t>NHh002_0</t>
  </si>
  <si>
    <t>NHh002_1</t>
  </si>
  <si>
    <t>NJh002_0</t>
  </si>
  <si>
    <t>NJh002_1</t>
  </si>
  <si>
    <t>NMh002_0</t>
  </si>
  <si>
    <t>NMh002_1</t>
  </si>
  <si>
    <t>NYh002_0</t>
  </si>
  <si>
    <t>NYh002_1</t>
  </si>
  <si>
    <t>NCh002_0</t>
  </si>
  <si>
    <t>NCh002_1</t>
  </si>
  <si>
    <t>NDh002_0</t>
  </si>
  <si>
    <t>NDh002_1</t>
  </si>
  <si>
    <t>OHh002_0</t>
  </si>
  <si>
    <t>OHh002_1</t>
  </si>
  <si>
    <t>OKh002_0</t>
  </si>
  <si>
    <t>OKh002_1</t>
  </si>
  <si>
    <t>ORh002_0</t>
  </si>
  <si>
    <t>ORh002_1</t>
  </si>
  <si>
    <t>PAh002_0</t>
  </si>
  <si>
    <t>PAh002_1</t>
  </si>
  <si>
    <t>RIh002_0</t>
  </si>
  <si>
    <t>RIh002_1</t>
  </si>
  <si>
    <t>SCh002_0</t>
  </si>
  <si>
    <t>SCh002_1</t>
  </si>
  <si>
    <t>SDh002_0</t>
  </si>
  <si>
    <t>SDh002_1</t>
  </si>
  <si>
    <t>TNh002_0</t>
  </si>
  <si>
    <t>TNh002_1</t>
  </si>
  <si>
    <t>TXh002_0</t>
  </si>
  <si>
    <t>TXh002_1</t>
  </si>
  <si>
    <t>USh002_0</t>
  </si>
  <si>
    <t>USh002_1</t>
  </si>
  <si>
    <t>UTh002_0</t>
  </si>
  <si>
    <t>UTh002_1</t>
  </si>
  <si>
    <t>VTh002_0</t>
  </si>
  <si>
    <t>VTh002_1</t>
  </si>
  <si>
    <t>VAh002_0</t>
  </si>
  <si>
    <t>VAh002_1</t>
  </si>
  <si>
    <t>WAh002_0</t>
  </si>
  <si>
    <t>WAh002_1</t>
  </si>
  <si>
    <t>WVh002_0</t>
  </si>
  <si>
    <t>WVh002_1</t>
  </si>
  <si>
    <t>WIh002_0</t>
  </si>
  <si>
    <t>WIh002_1</t>
  </si>
  <si>
    <t>WYh002_0</t>
  </si>
  <si>
    <t>WYh002_1</t>
  </si>
  <si>
    <t>ALh003_0</t>
  </si>
  <si>
    <t>h003_0</t>
  </si>
  <si>
    <t>h003</t>
  </si>
  <si>
    <t>Adults who smoke</t>
  </si>
  <si>
    <t>ALh003_1</t>
  </si>
  <si>
    <t>h003_1</t>
  </si>
  <si>
    <t>AKh003_0</t>
  </si>
  <si>
    <t>AKh003_1</t>
  </si>
  <si>
    <t>AZh003_0</t>
  </si>
  <si>
    <t>AZh003_1</t>
  </si>
  <si>
    <t>ARh003_0</t>
  </si>
  <si>
    <t>ARh003_1</t>
  </si>
  <si>
    <t>CAh003_0</t>
  </si>
  <si>
    <t>CAh003_1</t>
  </si>
  <si>
    <t>COh003_0</t>
  </si>
  <si>
    <t>COh003_1</t>
  </si>
  <si>
    <t>CTh003_0</t>
  </si>
  <si>
    <t>CTh003_1</t>
  </si>
  <si>
    <t>DEh003_0</t>
  </si>
  <si>
    <t>DEh003_1</t>
  </si>
  <si>
    <t>DCh003_0</t>
  </si>
  <si>
    <t>DCh003_1</t>
  </si>
  <si>
    <t>FLh003_0</t>
  </si>
  <si>
    <t>FLh003_1</t>
  </si>
  <si>
    <t>GAh003_0</t>
  </si>
  <si>
    <t>GAh003_1</t>
  </si>
  <si>
    <t>HIh003_0</t>
  </si>
  <si>
    <t>HIh003_1</t>
  </si>
  <si>
    <t>IDh003_0</t>
  </si>
  <si>
    <t>IDh003_1</t>
  </si>
  <si>
    <t>ILh003_0</t>
  </si>
  <si>
    <t>ILh003_1</t>
  </si>
  <si>
    <t>INh003_0</t>
  </si>
  <si>
    <t>INh003_1</t>
  </si>
  <si>
    <t>IAh003_0</t>
  </si>
  <si>
    <t>IAh003_1</t>
  </si>
  <si>
    <t>KSh003_0</t>
  </si>
  <si>
    <t>KSh003_1</t>
  </si>
  <si>
    <t>KYh003_0</t>
  </si>
  <si>
    <t>KYh003_1</t>
  </si>
  <si>
    <t>LAh003_0</t>
  </si>
  <si>
    <t>LAh003_1</t>
  </si>
  <si>
    <t>MEh003_0</t>
  </si>
  <si>
    <t>MEh003_1</t>
  </si>
  <si>
    <t>MDh003_0</t>
  </si>
  <si>
    <t>MDh003_1</t>
  </si>
  <si>
    <t>MAh003_0</t>
  </si>
  <si>
    <t>MAh003_1</t>
  </si>
  <si>
    <t>MIh003_0</t>
  </si>
  <si>
    <t>MIh003_1</t>
  </si>
  <si>
    <t>MNh003_0</t>
  </si>
  <si>
    <t>MNh003_1</t>
  </si>
  <si>
    <t>MSh003_0</t>
  </si>
  <si>
    <t>MSh003_1</t>
  </si>
  <si>
    <t>MOh003_0</t>
  </si>
  <si>
    <t>MOh003_1</t>
  </si>
  <si>
    <t>MTh003_0</t>
  </si>
  <si>
    <t>MTh003_1</t>
  </si>
  <si>
    <t>NEh003_0</t>
  </si>
  <si>
    <t>NEh003_1</t>
  </si>
  <si>
    <t>NVh003_0</t>
  </si>
  <si>
    <t>NVh003_1</t>
  </si>
  <si>
    <t>NHh003_0</t>
  </si>
  <si>
    <t>NHh003_1</t>
  </si>
  <si>
    <t>NJh003_0</t>
  </si>
  <si>
    <t>NJh003_1</t>
  </si>
  <si>
    <t>NMh003_0</t>
  </si>
  <si>
    <t>NMh003_1</t>
  </si>
  <si>
    <t>NYh003_0</t>
  </si>
  <si>
    <t>NYh003_1</t>
  </si>
  <si>
    <t>NCh003_0</t>
  </si>
  <si>
    <t>NCh003_1</t>
  </si>
  <si>
    <t>NDh003_0</t>
  </si>
  <si>
    <t>NDh003_1</t>
  </si>
  <si>
    <t>OHh003_0</t>
  </si>
  <si>
    <t>OHh003_1</t>
  </si>
  <si>
    <t>OKh003_0</t>
  </si>
  <si>
    <t>OKh003_1</t>
  </si>
  <si>
    <t>ORh003_0</t>
  </si>
  <si>
    <t>ORh003_1</t>
  </si>
  <si>
    <t>PAh003_0</t>
  </si>
  <si>
    <t>PAh003_1</t>
  </si>
  <si>
    <t>RIh003_0</t>
  </si>
  <si>
    <t>RIh003_1</t>
  </si>
  <si>
    <t>SCh003_0</t>
  </si>
  <si>
    <t>SCh003_1</t>
  </si>
  <si>
    <t>SDh003_0</t>
  </si>
  <si>
    <t>SDh003_1</t>
  </si>
  <si>
    <t>TNh003_0</t>
  </si>
  <si>
    <t>TNh003_1</t>
  </si>
  <si>
    <t>TXh003_0</t>
  </si>
  <si>
    <t>TXh003_1</t>
  </si>
  <si>
    <t>USh003_0</t>
  </si>
  <si>
    <t>USh003_1</t>
  </si>
  <si>
    <t>UTh003_0</t>
  </si>
  <si>
    <t>UTh003_1</t>
  </si>
  <si>
    <t>VTh003_0</t>
  </si>
  <si>
    <t>VTh003_1</t>
  </si>
  <si>
    <t>VAh003_0</t>
  </si>
  <si>
    <t>VAh003_1</t>
  </si>
  <si>
    <t>WAh003_0</t>
  </si>
  <si>
    <t>WAh003_1</t>
  </si>
  <si>
    <t>WVh003_0</t>
  </si>
  <si>
    <t>WVh003_1</t>
  </si>
  <si>
    <t>WIh003_0</t>
  </si>
  <si>
    <t>WIh003_1</t>
  </si>
  <si>
    <t>WYh003_0</t>
  </si>
  <si>
    <t>WYh003_1</t>
  </si>
  <si>
    <t>ALh004_0</t>
  </si>
  <si>
    <t>h004_0</t>
  </si>
  <si>
    <t>h004</t>
  </si>
  <si>
    <t>Adults who are obese</t>
  </si>
  <si>
    <t>ALh004_1</t>
  </si>
  <si>
    <t>h004_1</t>
  </si>
  <si>
    <t>AKh004_0</t>
  </si>
  <si>
    <t>AKh004_1</t>
  </si>
  <si>
    <t>AZh004_0</t>
  </si>
  <si>
    <t>AZh004_1</t>
  </si>
  <si>
    <t>ARh004_0</t>
  </si>
  <si>
    <t>ARh004_1</t>
  </si>
  <si>
    <t>CAh004_0</t>
  </si>
  <si>
    <t>CAh004_1</t>
  </si>
  <si>
    <t>COh004_0</t>
  </si>
  <si>
    <t>COh004_1</t>
  </si>
  <si>
    <t>CTh004_0</t>
  </si>
  <si>
    <t>CTh004_1</t>
  </si>
  <si>
    <t>DEh004_0</t>
  </si>
  <si>
    <t>DEh004_1</t>
  </si>
  <si>
    <t>DCh004_0</t>
  </si>
  <si>
    <t>DCh004_1</t>
  </si>
  <si>
    <t>FLh004_0</t>
  </si>
  <si>
    <t>FLh004_1</t>
  </si>
  <si>
    <t>GAh004_0</t>
  </si>
  <si>
    <t>GAh004_1</t>
  </si>
  <si>
    <t>HIh004_0</t>
  </si>
  <si>
    <t>HIh004_1</t>
  </si>
  <si>
    <t>IDh004_0</t>
  </si>
  <si>
    <t>IDh004_1</t>
  </si>
  <si>
    <t>ILh004_0</t>
  </si>
  <si>
    <t>ILh004_1</t>
  </si>
  <si>
    <t>INh004_0</t>
  </si>
  <si>
    <t>INh004_1</t>
  </si>
  <si>
    <t>IAh004_0</t>
  </si>
  <si>
    <t>IAh004_1</t>
  </si>
  <si>
    <t>KSh004_0</t>
  </si>
  <si>
    <t>KSh004_1</t>
  </si>
  <si>
    <t>KYh004_0</t>
  </si>
  <si>
    <t>KYh004_1</t>
  </si>
  <si>
    <t>LAh004_0</t>
  </si>
  <si>
    <t>LAh004_1</t>
  </si>
  <si>
    <t>MEh004_0</t>
  </si>
  <si>
    <t>MEh004_1</t>
  </si>
  <si>
    <t>MDh004_0</t>
  </si>
  <si>
    <t>MDh004_1</t>
  </si>
  <si>
    <t>MAh004_0</t>
  </si>
  <si>
    <t>MAh004_1</t>
  </si>
  <si>
    <t>MIh004_0</t>
  </si>
  <si>
    <t>MIh004_1</t>
  </si>
  <si>
    <t>MNh004_0</t>
  </si>
  <si>
    <t>MNh004_1</t>
  </si>
  <si>
    <t>MSh004_0</t>
  </si>
  <si>
    <t>MSh004_1</t>
  </si>
  <si>
    <t>MOh004_0</t>
  </si>
  <si>
    <t>MOh004_1</t>
  </si>
  <si>
    <t>MTh004_0</t>
  </si>
  <si>
    <t>MTh004_1</t>
  </si>
  <si>
    <t>NEh004_0</t>
  </si>
  <si>
    <t>NEh004_1</t>
  </si>
  <si>
    <t>NVh004_0</t>
  </si>
  <si>
    <t>NVh004_1</t>
  </si>
  <si>
    <t>NHh004_0</t>
  </si>
  <si>
    <t>NHh004_1</t>
  </si>
  <si>
    <t>NJh004_0</t>
  </si>
  <si>
    <t>NJh004_1</t>
  </si>
  <si>
    <t>NMh004_0</t>
  </si>
  <si>
    <t>NMh004_1</t>
  </si>
  <si>
    <t>NYh004_0</t>
  </si>
  <si>
    <t>NYh004_1</t>
  </si>
  <si>
    <t>NCh004_0</t>
  </si>
  <si>
    <t>NCh004_1</t>
  </si>
  <si>
    <t>NDh004_0</t>
  </si>
  <si>
    <t>NDh004_1</t>
  </si>
  <si>
    <t>OHh004_0</t>
  </si>
  <si>
    <t>OHh004_1</t>
  </si>
  <si>
    <t>OKh004_0</t>
  </si>
  <si>
    <t>OKh004_1</t>
  </si>
  <si>
    <t>ORh004_0</t>
  </si>
  <si>
    <t>ORh004_1</t>
  </si>
  <si>
    <t>PAh004_0</t>
  </si>
  <si>
    <t>PAh004_1</t>
  </si>
  <si>
    <t>RIh004_0</t>
  </si>
  <si>
    <t>RIh004_1</t>
  </si>
  <si>
    <t>SCh004_0</t>
  </si>
  <si>
    <t>SCh004_1</t>
  </si>
  <si>
    <t>SDh004_0</t>
  </si>
  <si>
    <t>SDh004_1</t>
  </si>
  <si>
    <t>TNh004_0</t>
  </si>
  <si>
    <t>TNh004_1</t>
  </si>
  <si>
    <t>TXh004_0</t>
  </si>
  <si>
    <t>TXh004_1</t>
  </si>
  <si>
    <t>USh004_0</t>
  </si>
  <si>
    <t>USh004_1</t>
  </si>
  <si>
    <t>UTh004_0</t>
  </si>
  <si>
    <t>UTh004_1</t>
  </si>
  <si>
    <t>VTh004_0</t>
  </si>
  <si>
    <t>VTh004_1</t>
  </si>
  <si>
    <t>VAh004_0</t>
  </si>
  <si>
    <t>VAh004_1</t>
  </si>
  <si>
    <t>WAh004_0</t>
  </si>
  <si>
    <t>WAh004_1</t>
  </si>
  <si>
    <t>WVh004_0</t>
  </si>
  <si>
    <t>WVh004_1</t>
  </si>
  <si>
    <t>WIh004_0</t>
  </si>
  <si>
    <t>WIh004_1</t>
  </si>
  <si>
    <t>WYh004_0</t>
  </si>
  <si>
    <t>WYh004_1</t>
  </si>
  <si>
    <t>ALh005_0</t>
  </si>
  <si>
    <t>h005_0</t>
  </si>
  <si>
    <t>h005</t>
  </si>
  <si>
    <t>Adults with poor health-related quality of life</t>
  </si>
  <si>
    <t>ALh005_1</t>
  </si>
  <si>
    <t>h005_1</t>
  </si>
  <si>
    <t>AKh005_0</t>
  </si>
  <si>
    <t>AKh005_1</t>
  </si>
  <si>
    <t>AZh005_0</t>
  </si>
  <si>
    <t>AZh005_1</t>
  </si>
  <si>
    <t>ARh005_0</t>
  </si>
  <si>
    <t>ARh005_1</t>
  </si>
  <si>
    <t>CAh005_0</t>
  </si>
  <si>
    <t>CAh005_1</t>
  </si>
  <si>
    <t>COh005_0</t>
  </si>
  <si>
    <t>COh005_1</t>
  </si>
  <si>
    <t>CTh005_0</t>
  </si>
  <si>
    <t>CTh005_1</t>
  </si>
  <si>
    <t>DEh005_0</t>
  </si>
  <si>
    <t>DEh005_1</t>
  </si>
  <si>
    <t>DCh005_0</t>
  </si>
  <si>
    <t>DCh005_1</t>
  </si>
  <si>
    <t>FLh005_0</t>
  </si>
  <si>
    <t>FLh005_1</t>
  </si>
  <si>
    <t>GAh005_0</t>
  </si>
  <si>
    <t>GAh005_1</t>
  </si>
  <si>
    <t>HIh005_0</t>
  </si>
  <si>
    <t>HIh005_1</t>
  </si>
  <si>
    <t>IDh005_0</t>
  </si>
  <si>
    <t>IDh005_1</t>
  </si>
  <si>
    <t>ILh005_0</t>
  </si>
  <si>
    <t>ILh005_1</t>
  </si>
  <si>
    <t>INh005_0</t>
  </si>
  <si>
    <t>INh005_1</t>
  </si>
  <si>
    <t>IAh005_0</t>
  </si>
  <si>
    <t>IAh005_1</t>
  </si>
  <si>
    <t>KSh005_0</t>
  </si>
  <si>
    <t>KSh005_1</t>
  </si>
  <si>
    <t>KYh005_0</t>
  </si>
  <si>
    <t>KYh005_1</t>
  </si>
  <si>
    <t>LAh005_0</t>
  </si>
  <si>
    <t>LAh005_1</t>
  </si>
  <si>
    <t>MEh005_0</t>
  </si>
  <si>
    <t>MEh005_1</t>
  </si>
  <si>
    <t>MDh005_0</t>
  </si>
  <si>
    <t>MDh005_1</t>
  </si>
  <si>
    <t>MAh005_0</t>
  </si>
  <si>
    <t>MAh005_1</t>
  </si>
  <si>
    <t>MIh005_0</t>
  </si>
  <si>
    <t>MIh005_1</t>
  </si>
  <si>
    <t>MNh005_0</t>
  </si>
  <si>
    <t>MNh005_1</t>
  </si>
  <si>
    <t>MSh005_0</t>
  </si>
  <si>
    <t>MSh005_1</t>
  </si>
  <si>
    <t>MOh005_0</t>
  </si>
  <si>
    <t>MOh005_1</t>
  </si>
  <si>
    <t>MTh005_0</t>
  </si>
  <si>
    <t>MTh005_1</t>
  </si>
  <si>
    <t>NEh005_0</t>
  </si>
  <si>
    <t>NEh005_1</t>
  </si>
  <si>
    <t>NVh005_0</t>
  </si>
  <si>
    <t>NVh005_1</t>
  </si>
  <si>
    <t>NHh005_0</t>
  </si>
  <si>
    <t>NHh005_1</t>
  </si>
  <si>
    <t>NJh005_0</t>
  </si>
  <si>
    <t>NJh005_1</t>
  </si>
  <si>
    <t>NMh005_0</t>
  </si>
  <si>
    <t>NMh005_1</t>
  </si>
  <si>
    <t>NYh005_0</t>
  </si>
  <si>
    <t>NYh005_1</t>
  </si>
  <si>
    <t>NCh005_0</t>
  </si>
  <si>
    <t>NCh005_1</t>
  </si>
  <si>
    <t>NDh005_0</t>
  </si>
  <si>
    <t>NDh005_1</t>
  </si>
  <si>
    <t>OHh005_0</t>
  </si>
  <si>
    <t>OHh005_1</t>
  </si>
  <si>
    <t>OKh005_0</t>
  </si>
  <si>
    <t>OKh005_1</t>
  </si>
  <si>
    <t>ORh005_0</t>
  </si>
  <si>
    <t>ORh005_1</t>
  </si>
  <si>
    <t>PAh005_0</t>
  </si>
  <si>
    <t>PAh005_1</t>
  </si>
  <si>
    <t>RIh005_0</t>
  </si>
  <si>
    <t>RIh005_1</t>
  </si>
  <si>
    <t>SCh005_0</t>
  </si>
  <si>
    <t>SCh005_1</t>
  </si>
  <si>
    <t>SDh005_0</t>
  </si>
  <si>
    <t>SDh005_1</t>
  </si>
  <si>
    <t>TNh005_0</t>
  </si>
  <si>
    <t>TNh005_1</t>
  </si>
  <si>
    <t>TXh005_0</t>
  </si>
  <si>
    <t>TXh005_1</t>
  </si>
  <si>
    <t>USh005_0</t>
  </si>
  <si>
    <t>USh005_1</t>
  </si>
  <si>
    <t>UTh005_0</t>
  </si>
  <si>
    <t>UTh005_1</t>
  </si>
  <si>
    <t>VTh005_0</t>
  </si>
  <si>
    <t>VTh005_1</t>
  </si>
  <si>
    <t>VAh005_0</t>
  </si>
  <si>
    <t>VAh005_1</t>
  </si>
  <si>
    <t>WAh005_0</t>
  </si>
  <si>
    <t>WAh005_1</t>
  </si>
  <si>
    <t>WVh005_0</t>
  </si>
  <si>
    <t>WVh005_1</t>
  </si>
  <si>
    <t>WIh005_0</t>
  </si>
  <si>
    <t>WIh005_1</t>
  </si>
  <si>
    <t>WYh005_0</t>
  </si>
  <si>
    <t>WYh005_1</t>
  </si>
  <si>
    <t>ALh007_0</t>
  </si>
  <si>
    <t>h007_0</t>
  </si>
  <si>
    <t>h007</t>
  </si>
  <si>
    <t>ALh007_1</t>
  </si>
  <si>
    <t>h007_1</t>
  </si>
  <si>
    <t>AKh007_0</t>
  </si>
  <si>
    <t>AKh007_1</t>
  </si>
  <si>
    <t>AZh007_0</t>
  </si>
  <si>
    <t>AZh007_1</t>
  </si>
  <si>
    <t>ARh007_0</t>
  </si>
  <si>
    <t>ARh007_1</t>
  </si>
  <si>
    <t>CAh007_0</t>
  </si>
  <si>
    <t>CAh007_1</t>
  </si>
  <si>
    <t>COh007_0</t>
  </si>
  <si>
    <t>COh007_1</t>
  </si>
  <si>
    <t>CTh007_0</t>
  </si>
  <si>
    <t>CTh007_1</t>
  </si>
  <si>
    <t>DEh007_0</t>
  </si>
  <si>
    <t>DEh007_1</t>
  </si>
  <si>
    <t>DCh007_0</t>
  </si>
  <si>
    <t>DCh007_1</t>
  </si>
  <si>
    <t>FLh007_0</t>
  </si>
  <si>
    <t>FLh007_1</t>
  </si>
  <si>
    <t>GAh007_0</t>
  </si>
  <si>
    <t>GAh007_1</t>
  </si>
  <si>
    <t>HIh007_0</t>
  </si>
  <si>
    <t>HIh007_1</t>
  </si>
  <si>
    <t>IDh007_0</t>
  </si>
  <si>
    <t>IDh007_1</t>
  </si>
  <si>
    <t>ILh007_0</t>
  </si>
  <si>
    <t>ILh007_1</t>
  </si>
  <si>
    <t>INh007_0</t>
  </si>
  <si>
    <t>INh007_1</t>
  </si>
  <si>
    <t>IAh007_0</t>
  </si>
  <si>
    <t>IAh007_1</t>
  </si>
  <si>
    <t>KSh007_0</t>
  </si>
  <si>
    <t>KSh007_1</t>
  </si>
  <si>
    <t>KYh007_0</t>
  </si>
  <si>
    <t>KYh007_1</t>
  </si>
  <si>
    <t>LAh007_0</t>
  </si>
  <si>
    <t>LAh007_1</t>
  </si>
  <si>
    <t>MEh007_0</t>
  </si>
  <si>
    <t>MEh007_1</t>
  </si>
  <si>
    <t>MDh007_0</t>
  </si>
  <si>
    <t>MDh007_1</t>
  </si>
  <si>
    <t>MAh007_0</t>
  </si>
  <si>
    <t>MAh007_1</t>
  </si>
  <si>
    <t>MIh007_0</t>
  </si>
  <si>
    <t>MIh007_1</t>
  </si>
  <si>
    <t>MNh007_0</t>
  </si>
  <si>
    <t>MNh007_1</t>
  </si>
  <si>
    <t>MSh007_0</t>
  </si>
  <si>
    <t>MSh007_1</t>
  </si>
  <si>
    <t>MOh007_0</t>
  </si>
  <si>
    <t>MOh007_1</t>
  </si>
  <si>
    <t>MTh007_0</t>
  </si>
  <si>
    <t>MTh007_1</t>
  </si>
  <si>
    <t>NEh007_0</t>
  </si>
  <si>
    <t>NEh007_1</t>
  </si>
  <si>
    <t>NVh007_0</t>
  </si>
  <si>
    <t>NVh007_1</t>
  </si>
  <si>
    <t>NHh007_0</t>
  </si>
  <si>
    <t>NHh007_1</t>
  </si>
  <si>
    <t>NJh007_0</t>
  </si>
  <si>
    <t>NJh007_1</t>
  </si>
  <si>
    <t>NMh007_0</t>
  </si>
  <si>
    <t>NMh007_1</t>
  </si>
  <si>
    <t>NYh007_0</t>
  </si>
  <si>
    <t>NYh007_1</t>
  </si>
  <si>
    <t>NCh007_0</t>
  </si>
  <si>
    <t>NCh007_1</t>
  </si>
  <si>
    <t>NDh007_0</t>
  </si>
  <si>
    <t>NDh007_1</t>
  </si>
  <si>
    <t>OHh007_0</t>
  </si>
  <si>
    <t>OHh007_1</t>
  </si>
  <si>
    <t>OKh007_0</t>
  </si>
  <si>
    <t>OKh007_1</t>
  </si>
  <si>
    <t>ORh007_0</t>
  </si>
  <si>
    <t>ORh007_1</t>
  </si>
  <si>
    <t>PAh007_0</t>
  </si>
  <si>
    <t>PAh007_1</t>
  </si>
  <si>
    <t>RIh007_0</t>
  </si>
  <si>
    <t>RIh007_1</t>
  </si>
  <si>
    <t>SCh007_0</t>
  </si>
  <si>
    <t>SCh007_1</t>
  </si>
  <si>
    <t>SDh007_0</t>
  </si>
  <si>
    <t>SDh007_1</t>
  </si>
  <si>
    <t>TNh007_0</t>
  </si>
  <si>
    <t>TNh007_1</t>
  </si>
  <si>
    <t>TXh007_0</t>
  </si>
  <si>
    <t>TXh007_1</t>
  </si>
  <si>
    <t>USh007_0</t>
  </si>
  <si>
    <t>USh007_1</t>
  </si>
  <si>
    <t>UTh007_0</t>
  </si>
  <si>
    <t>UTh007_1</t>
  </si>
  <si>
    <t>VTh007_0</t>
  </si>
  <si>
    <t>VTh007_1</t>
  </si>
  <si>
    <t>VAh007_0</t>
  </si>
  <si>
    <t>VAh007_1</t>
  </si>
  <si>
    <t>WAh007_0</t>
  </si>
  <si>
    <t>WAh007_1</t>
  </si>
  <si>
    <t>WVh007_0</t>
  </si>
  <si>
    <t>WVh007_1</t>
  </si>
  <si>
    <t>WIh007_0</t>
  </si>
  <si>
    <t>WIh007_1</t>
  </si>
  <si>
    <t>WYh007_0</t>
  </si>
  <si>
    <t>WYh007_1</t>
  </si>
  <si>
    <t>ALh008_0</t>
  </si>
  <si>
    <t>h008_0</t>
  </si>
  <si>
    <t>h008</t>
  </si>
  <si>
    <t>Adults who have lost six or more teeth</t>
  </si>
  <si>
    <t>ALh008_1</t>
  </si>
  <si>
    <t>h008_1</t>
  </si>
  <si>
    <t>AKh008_0</t>
  </si>
  <si>
    <t>AKh008_1</t>
  </si>
  <si>
    <t>AZh008_0</t>
  </si>
  <si>
    <t>AZh008_1</t>
  </si>
  <si>
    <t>ARh008_0</t>
  </si>
  <si>
    <t>ARh008_1</t>
  </si>
  <si>
    <t>CAh008_0</t>
  </si>
  <si>
    <t>CAh008_1</t>
  </si>
  <si>
    <t>COh008_0</t>
  </si>
  <si>
    <t>COh008_1</t>
  </si>
  <si>
    <t>CTh008_0</t>
  </si>
  <si>
    <t>CTh008_1</t>
  </si>
  <si>
    <t>DEh008_0</t>
  </si>
  <si>
    <t>DEh008_1</t>
  </si>
  <si>
    <t>DCh008_0</t>
  </si>
  <si>
    <t>DCh008_1</t>
  </si>
  <si>
    <t>FLh008_0</t>
  </si>
  <si>
    <t>FLh008_1</t>
  </si>
  <si>
    <t>GAh008_0</t>
  </si>
  <si>
    <t>GAh008_1</t>
  </si>
  <si>
    <t>HIh008_0</t>
  </si>
  <si>
    <t>HIh008_1</t>
  </si>
  <si>
    <t>IDh008_0</t>
  </si>
  <si>
    <t>IDh008_1</t>
  </si>
  <si>
    <t>ILh008_0</t>
  </si>
  <si>
    <t>ILh008_1</t>
  </si>
  <si>
    <t>INh008_0</t>
  </si>
  <si>
    <t>INh008_1</t>
  </si>
  <si>
    <t>IAh008_0</t>
  </si>
  <si>
    <t>IAh008_1</t>
  </si>
  <si>
    <t>KSh008_0</t>
  </si>
  <si>
    <t>KSh008_1</t>
  </si>
  <si>
    <t>KYh008_0</t>
  </si>
  <si>
    <t>KYh008_1</t>
  </si>
  <si>
    <t>LAh008_0</t>
  </si>
  <si>
    <t>LAh008_1</t>
  </si>
  <si>
    <t>MEh008_0</t>
  </si>
  <si>
    <t>MEh008_1</t>
  </si>
  <si>
    <t>MDh008_0</t>
  </si>
  <si>
    <t>MDh008_1</t>
  </si>
  <si>
    <t>MAh008_0</t>
  </si>
  <si>
    <t>MAh008_1</t>
  </si>
  <si>
    <t>MIh008_0</t>
  </si>
  <si>
    <t>MIh008_1</t>
  </si>
  <si>
    <t>MNh008_0</t>
  </si>
  <si>
    <t>MNh008_1</t>
  </si>
  <si>
    <t>MSh008_0</t>
  </si>
  <si>
    <t>MSh008_1</t>
  </si>
  <si>
    <t>MOh008_0</t>
  </si>
  <si>
    <t>MOh008_1</t>
  </si>
  <si>
    <t>MTh008_0</t>
  </si>
  <si>
    <t>MTh008_1</t>
  </si>
  <si>
    <t>NEh008_0</t>
  </si>
  <si>
    <t>NEh008_1</t>
  </si>
  <si>
    <t>NVh008_0</t>
  </si>
  <si>
    <t>NVh008_1</t>
  </si>
  <si>
    <t>NHh008_0</t>
  </si>
  <si>
    <t>NHh008_1</t>
  </si>
  <si>
    <t>NJh008_0</t>
  </si>
  <si>
    <t>NJh008_1</t>
  </si>
  <si>
    <t>NMh008_0</t>
  </si>
  <si>
    <t>NMh008_1</t>
  </si>
  <si>
    <t>NYh008_0</t>
  </si>
  <si>
    <t>NYh008_1</t>
  </si>
  <si>
    <t>NCh008_0</t>
  </si>
  <si>
    <t>NCh008_1</t>
  </si>
  <si>
    <t>NDh008_0</t>
  </si>
  <si>
    <t>NDh008_1</t>
  </si>
  <si>
    <t>OHh008_0</t>
  </si>
  <si>
    <t>OHh008_1</t>
  </si>
  <si>
    <t>OKh008_0</t>
  </si>
  <si>
    <t>OKh008_1</t>
  </si>
  <si>
    <t>ORh008_0</t>
  </si>
  <si>
    <t>ORh008_1</t>
  </si>
  <si>
    <t>PAh008_0</t>
  </si>
  <si>
    <t>PAh008_1</t>
  </si>
  <si>
    <t>RIh008_0</t>
  </si>
  <si>
    <t>RIh008_1</t>
  </si>
  <si>
    <t>SCh008_0</t>
  </si>
  <si>
    <t>SCh008_1</t>
  </si>
  <si>
    <t>SDh008_0</t>
  </si>
  <si>
    <t>SDh008_1</t>
  </si>
  <si>
    <t>TNh008_0</t>
  </si>
  <si>
    <t>TNh008_1</t>
  </si>
  <si>
    <t>TXh008_0</t>
  </si>
  <si>
    <t>TXh008_1</t>
  </si>
  <si>
    <t>USh008_0</t>
  </si>
  <si>
    <t>USh008_1</t>
  </si>
  <si>
    <t>UTh008_0</t>
  </si>
  <si>
    <t>UTh008_1</t>
  </si>
  <si>
    <t>VTh008_0</t>
  </si>
  <si>
    <t>VTh008_1</t>
  </si>
  <si>
    <t>VAh008_0</t>
  </si>
  <si>
    <t>VAh008_1</t>
  </si>
  <si>
    <t>WAh008_0</t>
  </si>
  <si>
    <t>WAh008_1</t>
  </si>
  <si>
    <t>WVh008_0</t>
  </si>
  <si>
    <t>WVh008_1</t>
  </si>
  <si>
    <t>WIh008_0</t>
  </si>
  <si>
    <t>WIh008_1</t>
  </si>
  <si>
    <t>WYh008_0</t>
  </si>
  <si>
    <t>WYh008_1</t>
  </si>
  <si>
    <t>ALh009_0</t>
  </si>
  <si>
    <t>h009_0</t>
  </si>
  <si>
    <t>h009</t>
  </si>
  <si>
    <t>ALh009_1</t>
  </si>
  <si>
    <t>h009_1</t>
  </si>
  <si>
    <t>AKh009_0</t>
  </si>
  <si>
    <t>AKh009_1</t>
  </si>
  <si>
    <t>AZh009_0</t>
  </si>
  <si>
    <t>AZh009_1</t>
  </si>
  <si>
    <t>ARh009_0</t>
  </si>
  <si>
    <t>ARh009_1</t>
  </si>
  <si>
    <t>CAh009_0</t>
  </si>
  <si>
    <t>CAh009_1</t>
  </si>
  <si>
    <t>COh009_0</t>
  </si>
  <si>
    <t>COh009_1</t>
  </si>
  <si>
    <t>CTh009_0</t>
  </si>
  <si>
    <t>CTh009_1</t>
  </si>
  <si>
    <t>DEh009_0</t>
  </si>
  <si>
    <t>DEh009_1</t>
  </si>
  <si>
    <t>DCh009_0</t>
  </si>
  <si>
    <t>DCh009_1</t>
  </si>
  <si>
    <t>FLh009_0</t>
  </si>
  <si>
    <t>FLh009_1</t>
  </si>
  <si>
    <t>GAh009_0</t>
  </si>
  <si>
    <t>GAh009_1</t>
  </si>
  <si>
    <t>HIh009_0</t>
  </si>
  <si>
    <t>HIh009_1</t>
  </si>
  <si>
    <t>IDh009_0</t>
  </si>
  <si>
    <t>IDh009_1</t>
  </si>
  <si>
    <t>ILh009_0</t>
  </si>
  <si>
    <t>ILh009_1</t>
  </si>
  <si>
    <t>INh009_0</t>
  </si>
  <si>
    <t>INh009_1</t>
  </si>
  <si>
    <t>IAh009_0</t>
  </si>
  <si>
    <t>IAh009_1</t>
  </si>
  <si>
    <t>KSh009_0</t>
  </si>
  <si>
    <t>KSh009_1</t>
  </si>
  <si>
    <t>KYh009_0</t>
  </si>
  <si>
    <t>KYh009_1</t>
  </si>
  <si>
    <t>LAh009_0</t>
  </si>
  <si>
    <t>LAh009_1</t>
  </si>
  <si>
    <t>MEh009_0</t>
  </si>
  <si>
    <t>MEh009_1</t>
  </si>
  <si>
    <t>MDh009_0</t>
  </si>
  <si>
    <t>MDh009_1</t>
  </si>
  <si>
    <t>MAh009_0</t>
  </si>
  <si>
    <t>MAh009_1</t>
  </si>
  <si>
    <t>MIh009_0</t>
  </si>
  <si>
    <t>MIh009_1</t>
  </si>
  <si>
    <t>MNh009_0</t>
  </si>
  <si>
    <t>MNh009_1</t>
  </si>
  <si>
    <t>MSh009_0</t>
  </si>
  <si>
    <t>MSh009_1</t>
  </si>
  <si>
    <t>MOh009_0</t>
  </si>
  <si>
    <t>MOh009_1</t>
  </si>
  <si>
    <t>MTh009_0</t>
  </si>
  <si>
    <t>MTh009_1</t>
  </si>
  <si>
    <t>NEh009_0</t>
  </si>
  <si>
    <t>NEh009_1</t>
  </si>
  <si>
    <t>NVh009_0</t>
  </si>
  <si>
    <t>NVh009_1</t>
  </si>
  <si>
    <t>NHh009_0</t>
  </si>
  <si>
    <t>NHh009_1</t>
  </si>
  <si>
    <t>NJh009_0</t>
  </si>
  <si>
    <t>NJh009_1</t>
  </si>
  <si>
    <t>NMh009_0</t>
  </si>
  <si>
    <t>NMh009_1</t>
  </si>
  <si>
    <t>NYh009_0</t>
  </si>
  <si>
    <t>NYh009_1</t>
  </si>
  <si>
    <t>NCh009_0</t>
  </si>
  <si>
    <t>NCh009_1</t>
  </si>
  <si>
    <t>NDh009_0</t>
  </si>
  <si>
    <t>NDh009_1</t>
  </si>
  <si>
    <t>OHh009_0</t>
  </si>
  <si>
    <t>OHh009_1</t>
  </si>
  <si>
    <t>OKh009_0</t>
  </si>
  <si>
    <t>OKh009_1</t>
  </si>
  <si>
    <t>ORh009_0</t>
  </si>
  <si>
    <t>ORh009_1</t>
  </si>
  <si>
    <t>PAh009_0</t>
  </si>
  <si>
    <t>PAh009_1</t>
  </si>
  <si>
    <t>RIh009_0</t>
  </si>
  <si>
    <t>RIh009_1</t>
  </si>
  <si>
    <t>SCh009_0</t>
  </si>
  <si>
    <t>SCh009_1</t>
  </si>
  <si>
    <t>SDh009_0</t>
  </si>
  <si>
    <t>SDh009_1</t>
  </si>
  <si>
    <t>TNh009_0</t>
  </si>
  <si>
    <t>TNh009_1</t>
  </si>
  <si>
    <t>TXh009_0</t>
  </si>
  <si>
    <t>TXh009_1</t>
  </si>
  <si>
    <t>USh009_0</t>
  </si>
  <si>
    <t>USh009_1</t>
  </si>
  <si>
    <t>UTh009_0</t>
  </si>
  <si>
    <t>UTh009_1</t>
  </si>
  <si>
    <t>VTh009_0</t>
  </si>
  <si>
    <t>VTh009_1</t>
  </si>
  <si>
    <t>VAh009_0</t>
  </si>
  <si>
    <t>VAh009_1</t>
  </si>
  <si>
    <t>WAh009_0</t>
  </si>
  <si>
    <t>WAh009_1</t>
  </si>
  <si>
    <t>WVh009_0</t>
  </si>
  <si>
    <t>WVh009_1</t>
  </si>
  <si>
    <t>WIh009_0</t>
  </si>
  <si>
    <t>WIh009_1</t>
  </si>
  <si>
    <t>WYh009_0</t>
  </si>
  <si>
    <t>WYh009_1</t>
  </si>
  <si>
    <t>ALh010_0</t>
  </si>
  <si>
    <t>h010_0</t>
  </si>
  <si>
    <t>h010</t>
  </si>
  <si>
    <t>ALh010_1</t>
  </si>
  <si>
    <t>h010_1</t>
  </si>
  <si>
    <t>AKh010_0</t>
  </si>
  <si>
    <t>AKh010_1</t>
  </si>
  <si>
    <t>AZh010_0</t>
  </si>
  <si>
    <t>AZh010_1</t>
  </si>
  <si>
    <t>ARh010_0</t>
  </si>
  <si>
    <t>ARh010_1</t>
  </si>
  <si>
    <t>CAh010_0</t>
  </si>
  <si>
    <t>CAh010_1</t>
  </si>
  <si>
    <t>COh010_0</t>
  </si>
  <si>
    <t>COh010_1</t>
  </si>
  <si>
    <t>CTh010_0</t>
  </si>
  <si>
    <t>CTh010_1</t>
  </si>
  <si>
    <t>DEh010_0</t>
  </si>
  <si>
    <t>DEh010_1</t>
  </si>
  <si>
    <t>DCh010_0</t>
  </si>
  <si>
    <t>DCh010_1</t>
  </si>
  <si>
    <t>FLh010_0</t>
  </si>
  <si>
    <t>FLh010_1</t>
  </si>
  <si>
    <t>GAh010_0</t>
  </si>
  <si>
    <t>GAh010_1</t>
  </si>
  <si>
    <t>HIh010_0</t>
  </si>
  <si>
    <t>HIh010_1</t>
  </si>
  <si>
    <t>IDh010_0</t>
  </si>
  <si>
    <t>IDh010_1</t>
  </si>
  <si>
    <t>ILh010_0</t>
  </si>
  <si>
    <t>ILh010_1</t>
  </si>
  <si>
    <t>INh010_0</t>
  </si>
  <si>
    <t>INh010_1</t>
  </si>
  <si>
    <t>IAh010_0</t>
  </si>
  <si>
    <t>IAh010_1</t>
  </si>
  <si>
    <t>KSh010_0</t>
  </si>
  <si>
    <t>KSh010_1</t>
  </si>
  <si>
    <t>KYh010_0</t>
  </si>
  <si>
    <t>KYh010_1</t>
  </si>
  <si>
    <t>LAh010_0</t>
  </si>
  <si>
    <t>LAh010_1</t>
  </si>
  <si>
    <t>MEh010_0</t>
  </si>
  <si>
    <t>MEh010_1</t>
  </si>
  <si>
    <t>MDh010_0</t>
  </si>
  <si>
    <t>MDh010_1</t>
  </si>
  <si>
    <t>MAh010_0</t>
  </si>
  <si>
    <t>MAh010_1</t>
  </si>
  <si>
    <t>MIh010_0</t>
  </si>
  <si>
    <t>MIh010_1</t>
  </si>
  <si>
    <t>MNh010_0</t>
  </si>
  <si>
    <t>MNh010_1</t>
  </si>
  <si>
    <t>MSh010_0</t>
  </si>
  <si>
    <t>MSh010_1</t>
  </si>
  <si>
    <t>MOh010_0</t>
  </si>
  <si>
    <t>MOh010_1</t>
  </si>
  <si>
    <t>MTh010_0</t>
  </si>
  <si>
    <t>MTh010_1</t>
  </si>
  <si>
    <t>NEh010_0</t>
  </si>
  <si>
    <t>NEh010_1</t>
  </si>
  <si>
    <t>NVh010_0</t>
  </si>
  <si>
    <t>NVh010_1</t>
  </si>
  <si>
    <t>NHh010_0</t>
  </si>
  <si>
    <t>NHh010_1</t>
  </si>
  <si>
    <t>NJh010_0</t>
  </si>
  <si>
    <t>NJh010_1</t>
  </si>
  <si>
    <t>NMh010_0</t>
  </si>
  <si>
    <t>NMh010_1</t>
  </si>
  <si>
    <t>NYh010_0</t>
  </si>
  <si>
    <t>NYh010_1</t>
  </si>
  <si>
    <t>NCh010_0</t>
  </si>
  <si>
    <t>NCh010_1</t>
  </si>
  <si>
    <t>NDh010_0</t>
  </si>
  <si>
    <t>NDh010_1</t>
  </si>
  <si>
    <t>OHh010_0</t>
  </si>
  <si>
    <t>OHh010_1</t>
  </si>
  <si>
    <t>OKh010_0</t>
  </si>
  <si>
    <t>OKh010_1</t>
  </si>
  <si>
    <t>ORh010_0</t>
  </si>
  <si>
    <t>ORh010_1</t>
  </si>
  <si>
    <t>PAh010_0</t>
  </si>
  <si>
    <t>PAh010_1</t>
  </si>
  <si>
    <t>RIh010_0</t>
  </si>
  <si>
    <t>RIh010_1</t>
  </si>
  <si>
    <t>SCh010_0</t>
  </si>
  <si>
    <t>SCh010_1</t>
  </si>
  <si>
    <t>SDh010_0</t>
  </si>
  <si>
    <t>SDh010_1</t>
  </si>
  <si>
    <t>TNh010_0</t>
  </si>
  <si>
    <t>TNh010_1</t>
  </si>
  <si>
    <t>TXh010_0</t>
  </si>
  <si>
    <t>TXh010_1</t>
  </si>
  <si>
    <t>USh010_0</t>
  </si>
  <si>
    <t>USh010_1</t>
  </si>
  <si>
    <t>UTh010_0</t>
  </si>
  <si>
    <t>UTh010_1</t>
  </si>
  <si>
    <t>VTh010_0</t>
  </si>
  <si>
    <t>VTh010_1</t>
  </si>
  <si>
    <t>VAh010_0</t>
  </si>
  <si>
    <t>VAh010_1</t>
  </si>
  <si>
    <t>WAh010_0</t>
  </si>
  <si>
    <t>WAh010_1</t>
  </si>
  <si>
    <t>WVh010_0</t>
  </si>
  <si>
    <t>WVh010_1</t>
  </si>
  <si>
    <t>WIh010_0</t>
  </si>
  <si>
    <t>WIh010_1</t>
  </si>
  <si>
    <t>WYh010_0</t>
  </si>
  <si>
    <t>WYh010_1</t>
  </si>
  <si>
    <t>ALh011_0</t>
  </si>
  <si>
    <t>h011_0</t>
  </si>
  <si>
    <t>h011</t>
  </si>
  <si>
    <t>Children who are overweight or obese</t>
  </si>
  <si>
    <t>ALh011_1</t>
  </si>
  <si>
    <t>h011_1</t>
  </si>
  <si>
    <t>2011/12</t>
  </si>
  <si>
    <t>AKh011_0</t>
  </si>
  <si>
    <t>AKh011_1</t>
  </si>
  <si>
    <t>AZh011_0</t>
  </si>
  <si>
    <t>AZh011_1</t>
  </si>
  <si>
    <t>ARh011_0</t>
  </si>
  <si>
    <t>ARh011_1</t>
  </si>
  <si>
    <t>CAh011_0</t>
  </si>
  <si>
    <t>CAh011_1</t>
  </si>
  <si>
    <t>COh011_0</t>
  </si>
  <si>
    <t>COh011_1</t>
  </si>
  <si>
    <t>CTh011_0</t>
  </si>
  <si>
    <t>CTh011_1</t>
  </si>
  <si>
    <t>DEh011_0</t>
  </si>
  <si>
    <t>DEh011_1</t>
  </si>
  <si>
    <t>DCh011_0</t>
  </si>
  <si>
    <t>DCh011_1</t>
  </si>
  <si>
    <t>FLh011_0</t>
  </si>
  <si>
    <t>FLh011_1</t>
  </si>
  <si>
    <t>GAh011_0</t>
  </si>
  <si>
    <t>GAh011_1</t>
  </si>
  <si>
    <t>HIh011_0</t>
  </si>
  <si>
    <t>HIh011_1</t>
  </si>
  <si>
    <t>IDh011_0</t>
  </si>
  <si>
    <t>IDh011_1</t>
  </si>
  <si>
    <t>ILh011_0</t>
  </si>
  <si>
    <t>ILh011_1</t>
  </si>
  <si>
    <t>INh011_0</t>
  </si>
  <si>
    <t>INh011_1</t>
  </si>
  <si>
    <t>IAh011_0</t>
  </si>
  <si>
    <t>IAh011_1</t>
  </si>
  <si>
    <t>KSh011_0</t>
  </si>
  <si>
    <t>KSh011_1</t>
  </si>
  <si>
    <t>KYh011_0</t>
  </si>
  <si>
    <t>KYh011_1</t>
  </si>
  <si>
    <t>LAh011_0</t>
  </si>
  <si>
    <t>LAh011_1</t>
  </si>
  <si>
    <t>MEh011_0</t>
  </si>
  <si>
    <t>MEh011_1</t>
  </si>
  <si>
    <t>MDh011_0</t>
  </si>
  <si>
    <t>MDh011_1</t>
  </si>
  <si>
    <t>MAh011_0</t>
  </si>
  <si>
    <t>MAh011_1</t>
  </si>
  <si>
    <t>MIh011_0</t>
  </si>
  <si>
    <t>MIh011_1</t>
  </si>
  <si>
    <t>MNh011_0</t>
  </si>
  <si>
    <t>MNh011_1</t>
  </si>
  <si>
    <t>MSh011_0</t>
  </si>
  <si>
    <t>MSh011_1</t>
  </si>
  <si>
    <t>MOh011_0</t>
  </si>
  <si>
    <t>MOh011_1</t>
  </si>
  <si>
    <t>MTh011_0</t>
  </si>
  <si>
    <t>MTh011_1</t>
  </si>
  <si>
    <t>NEh011_0</t>
  </si>
  <si>
    <t>NEh011_1</t>
  </si>
  <si>
    <t>NVh011_0</t>
  </si>
  <si>
    <t>NVh011_1</t>
  </si>
  <si>
    <t>NHh011_0</t>
  </si>
  <si>
    <t>NHh011_1</t>
  </si>
  <si>
    <t>NJh011_0</t>
  </si>
  <si>
    <t>NJh011_1</t>
  </si>
  <si>
    <t>NMh011_0</t>
  </si>
  <si>
    <t>NMh011_1</t>
  </si>
  <si>
    <t>NYh011_0</t>
  </si>
  <si>
    <t>NYh011_1</t>
  </si>
  <si>
    <t>NCh011_0</t>
  </si>
  <si>
    <t>NCh011_1</t>
  </si>
  <si>
    <t>NDh011_0</t>
  </si>
  <si>
    <t>NDh011_1</t>
  </si>
  <si>
    <t>OHh011_0</t>
  </si>
  <si>
    <t>OHh011_1</t>
  </si>
  <si>
    <t>OKh011_0</t>
  </si>
  <si>
    <t>OKh011_1</t>
  </si>
  <si>
    <t>ORh011_0</t>
  </si>
  <si>
    <t>ORh011_1</t>
  </si>
  <si>
    <t>PAh011_0</t>
  </si>
  <si>
    <t>PAh011_1</t>
  </si>
  <si>
    <t>RIh011_0</t>
  </si>
  <si>
    <t>RIh011_1</t>
  </si>
  <si>
    <t>SCh011_0</t>
  </si>
  <si>
    <t>SCh011_1</t>
  </si>
  <si>
    <t>SDh011_0</t>
  </si>
  <si>
    <t>SDh011_1</t>
  </si>
  <si>
    <t>TNh011_0</t>
  </si>
  <si>
    <t>TNh011_1</t>
  </si>
  <si>
    <t>TXh011_0</t>
  </si>
  <si>
    <t>TXh011_1</t>
  </si>
  <si>
    <t>USh011_0</t>
  </si>
  <si>
    <t>USh011_1</t>
  </si>
  <si>
    <t>UTh011_0</t>
  </si>
  <si>
    <t>UTh011_1</t>
  </si>
  <si>
    <t>VTh011_0</t>
  </si>
  <si>
    <t>VTh011_1</t>
  </si>
  <si>
    <t>VAh011_0</t>
  </si>
  <si>
    <t>VAh011_1</t>
  </si>
  <si>
    <t>WAh011_0</t>
  </si>
  <si>
    <t>WAh011_1</t>
  </si>
  <si>
    <t>WVh011_0</t>
  </si>
  <si>
    <t>WVh011_1</t>
  </si>
  <si>
    <t>WIh011_0</t>
  </si>
  <si>
    <t>WIh011_1</t>
  </si>
  <si>
    <t>WYh011_0</t>
  </si>
  <si>
    <t>WYh011_1</t>
  </si>
  <si>
    <t>ALh015_0</t>
  </si>
  <si>
    <t>h015_0</t>
  </si>
  <si>
    <t>h015</t>
  </si>
  <si>
    <t>ALh015_1</t>
  </si>
  <si>
    <t>h015_1</t>
  </si>
  <si>
    <t>AKh015_0</t>
  </si>
  <si>
    <t>AKh015_1</t>
  </si>
  <si>
    <t>AZh015_0</t>
  </si>
  <si>
    <t>AZh015_1</t>
  </si>
  <si>
    <t>ARh015_0</t>
  </si>
  <si>
    <t>ARh015_1</t>
  </si>
  <si>
    <t>CAh015_0</t>
  </si>
  <si>
    <t>CAh015_1</t>
  </si>
  <si>
    <t>COh015_0</t>
  </si>
  <si>
    <t>COh015_1</t>
  </si>
  <si>
    <t>CTh015_0</t>
  </si>
  <si>
    <t>CTh015_1</t>
  </si>
  <si>
    <t>DEh015_0</t>
  </si>
  <si>
    <t>DEh015_1</t>
  </si>
  <si>
    <t>DCh015_0</t>
  </si>
  <si>
    <t>DCh015_1</t>
  </si>
  <si>
    <t>FLh015_0</t>
  </si>
  <si>
    <t>FLh015_1</t>
  </si>
  <si>
    <t>GAh015_0</t>
  </si>
  <si>
    <t>GAh015_1</t>
  </si>
  <si>
    <t>HIh015_0</t>
  </si>
  <si>
    <t>HIh015_1</t>
  </si>
  <si>
    <t>IDh015_0</t>
  </si>
  <si>
    <t>IDh015_1</t>
  </si>
  <si>
    <t>ILh015_0</t>
  </si>
  <si>
    <t>ILh015_1</t>
  </si>
  <si>
    <t>INh015_0</t>
  </si>
  <si>
    <t>INh015_1</t>
  </si>
  <si>
    <t>IAh015_0</t>
  </si>
  <si>
    <t>IAh015_1</t>
  </si>
  <si>
    <t>KSh015_0</t>
  </si>
  <si>
    <t>KSh015_1</t>
  </si>
  <si>
    <t>KYh015_0</t>
  </si>
  <si>
    <t>KYh015_1</t>
  </si>
  <si>
    <t>LAh015_0</t>
  </si>
  <si>
    <t>LAh015_1</t>
  </si>
  <si>
    <t>MEh015_0</t>
  </si>
  <si>
    <t>MEh015_1</t>
  </si>
  <si>
    <t>MDh015_0</t>
  </si>
  <si>
    <t>MDh015_1</t>
  </si>
  <si>
    <t>MAh015_0</t>
  </si>
  <si>
    <t>MAh015_1</t>
  </si>
  <si>
    <t>MIh015_0</t>
  </si>
  <si>
    <t>MIh015_1</t>
  </si>
  <si>
    <t>MNh015_0</t>
  </si>
  <si>
    <t>MNh015_1</t>
  </si>
  <si>
    <t>MSh015_0</t>
  </si>
  <si>
    <t>MSh015_1</t>
  </si>
  <si>
    <t>MOh015_0</t>
  </si>
  <si>
    <t>MOh015_1</t>
  </si>
  <si>
    <t>MTh015_0</t>
  </si>
  <si>
    <t>MTh015_1</t>
  </si>
  <si>
    <t>NEh015_0</t>
  </si>
  <si>
    <t>NEh015_1</t>
  </si>
  <si>
    <t>NVh015_0</t>
  </si>
  <si>
    <t>NVh015_1</t>
  </si>
  <si>
    <t>NHh015_0</t>
  </si>
  <si>
    <t>NHh015_1</t>
  </si>
  <si>
    <t>NJh015_0</t>
  </si>
  <si>
    <t>NJh015_1</t>
  </si>
  <si>
    <t>NMh015_0</t>
  </si>
  <si>
    <t>NMh015_1</t>
  </si>
  <si>
    <t>NYh015_0</t>
  </si>
  <si>
    <t>NYh015_1</t>
  </si>
  <si>
    <t>NCh015_0</t>
  </si>
  <si>
    <t>NCh015_1</t>
  </si>
  <si>
    <t>NDh015_0</t>
  </si>
  <si>
    <t>NDh015_1</t>
  </si>
  <si>
    <t>OHh015_0</t>
  </si>
  <si>
    <t>OHh015_1</t>
  </si>
  <si>
    <t>OKh015_0</t>
  </si>
  <si>
    <t>OKh015_1</t>
  </si>
  <si>
    <t>ORh015_0</t>
  </si>
  <si>
    <t>ORh015_1</t>
  </si>
  <si>
    <t>PAh015_0</t>
  </si>
  <si>
    <t>PAh015_1</t>
  </si>
  <si>
    <t>RIh015_0</t>
  </si>
  <si>
    <t>RIh015_1</t>
  </si>
  <si>
    <t>SCh015_0</t>
  </si>
  <si>
    <t>SCh015_1</t>
  </si>
  <si>
    <t>SDh015_0</t>
  </si>
  <si>
    <t>SDh015_1</t>
  </si>
  <si>
    <t>TNh015_0</t>
  </si>
  <si>
    <t>TNh015_1</t>
  </si>
  <si>
    <t>TXh015_0</t>
  </si>
  <si>
    <t>TXh015_1</t>
  </si>
  <si>
    <t>USh015_0</t>
  </si>
  <si>
    <t>USh015_1</t>
  </si>
  <si>
    <t>UTh015_0</t>
  </si>
  <si>
    <t>UTh015_1</t>
  </si>
  <si>
    <t>VTh015_0</t>
  </si>
  <si>
    <t>VTh015_1</t>
  </si>
  <si>
    <t>VAh015_0</t>
  </si>
  <si>
    <t>VAh015_1</t>
  </si>
  <si>
    <t>WAh015_0</t>
  </si>
  <si>
    <t>WAh015_1</t>
  </si>
  <si>
    <t>WVh015_0</t>
  </si>
  <si>
    <t>WVh015_1</t>
  </si>
  <si>
    <t>WIh015_0</t>
  </si>
  <si>
    <t>WIh015_1</t>
  </si>
  <si>
    <t>WYh015_0</t>
  </si>
  <si>
    <t>WYh015_1</t>
  </si>
  <si>
    <t>ALh100_0</t>
  </si>
  <si>
    <t>h100_0</t>
  </si>
  <si>
    <t>h100</t>
  </si>
  <si>
    <t>ALh100_1</t>
  </si>
  <si>
    <t>h100_1</t>
  </si>
  <si>
    <t>AKh100_0</t>
  </si>
  <si>
    <t>AKh100_1</t>
  </si>
  <si>
    <t>AZh100_0</t>
  </si>
  <si>
    <t>AZh100_1</t>
  </si>
  <si>
    <t>ARh100_0</t>
  </si>
  <si>
    <t>ARh100_1</t>
  </si>
  <si>
    <t>CAh100_0</t>
  </si>
  <si>
    <t>CAh100_1</t>
  </si>
  <si>
    <t>COh100_0</t>
  </si>
  <si>
    <t>COh100_1</t>
  </si>
  <si>
    <t>CTh100_0</t>
  </si>
  <si>
    <t>CTh100_1</t>
  </si>
  <si>
    <t>DEh100_0</t>
  </si>
  <si>
    <t>DEh100_1</t>
  </si>
  <si>
    <t>DCh100_0</t>
  </si>
  <si>
    <t>DCh100_1</t>
  </si>
  <si>
    <t>FLh100_0</t>
  </si>
  <si>
    <t>FLh100_1</t>
  </si>
  <si>
    <t>GAh100_0</t>
  </si>
  <si>
    <t>GAh100_1</t>
  </si>
  <si>
    <t>HIh100_0</t>
  </si>
  <si>
    <t>HIh100_1</t>
  </si>
  <si>
    <t>IDh100_0</t>
  </si>
  <si>
    <t>IDh100_1</t>
  </si>
  <si>
    <t>ILh100_0</t>
  </si>
  <si>
    <t>ILh100_1</t>
  </si>
  <si>
    <t>INh100_0</t>
  </si>
  <si>
    <t>INh100_1</t>
  </si>
  <si>
    <t>IAh100_0</t>
  </si>
  <si>
    <t>IAh100_1</t>
  </si>
  <si>
    <t>KSh100_0</t>
  </si>
  <si>
    <t>KSh100_1</t>
  </si>
  <si>
    <t>KYh100_0</t>
  </si>
  <si>
    <t>KYh100_1</t>
  </si>
  <si>
    <t>LAh100_0</t>
  </si>
  <si>
    <t>LAh100_1</t>
  </si>
  <si>
    <t>MEh100_0</t>
  </si>
  <si>
    <t>MEh100_1</t>
  </si>
  <si>
    <t>MDh100_0</t>
  </si>
  <si>
    <t>MDh100_1</t>
  </si>
  <si>
    <t>MAh100_0</t>
  </si>
  <si>
    <t>MAh100_1</t>
  </si>
  <si>
    <t>MIh100_0</t>
  </si>
  <si>
    <t>MIh100_1</t>
  </si>
  <si>
    <t>MNh100_0</t>
  </si>
  <si>
    <t>MNh100_1</t>
  </si>
  <si>
    <t>MSh100_0</t>
  </si>
  <si>
    <t>MSh100_1</t>
  </si>
  <si>
    <t>MOh100_0</t>
  </si>
  <si>
    <t>MOh100_1</t>
  </si>
  <si>
    <t>MTh100_0</t>
  </si>
  <si>
    <t>MTh100_1</t>
  </si>
  <si>
    <t>NEh100_0</t>
  </si>
  <si>
    <t>NEh100_1</t>
  </si>
  <si>
    <t>NVh100_0</t>
  </si>
  <si>
    <t>NVh100_1</t>
  </si>
  <si>
    <t>NHh100_0</t>
  </si>
  <si>
    <t>NHh100_1</t>
  </si>
  <si>
    <t>NJh100_0</t>
  </si>
  <si>
    <t>NJh100_1</t>
  </si>
  <si>
    <t>NMh100_0</t>
  </si>
  <si>
    <t>NMh100_1</t>
  </si>
  <si>
    <t>NYh100_0</t>
  </si>
  <si>
    <t>NYh100_1</t>
  </si>
  <si>
    <t>NCh100_0</t>
  </si>
  <si>
    <t>NCh100_1</t>
  </si>
  <si>
    <t>NDh100_0</t>
  </si>
  <si>
    <t>NDh100_1</t>
  </si>
  <si>
    <t>OHh100_0</t>
  </si>
  <si>
    <t>OHh100_1</t>
  </si>
  <si>
    <t>OKh100_0</t>
  </si>
  <si>
    <t>OKh100_1</t>
  </si>
  <si>
    <t>ORh100_0</t>
  </si>
  <si>
    <t>ORh100_1</t>
  </si>
  <si>
    <t>PAh100_0</t>
  </si>
  <si>
    <t>PAh100_1</t>
  </si>
  <si>
    <t>RIh100_0</t>
  </si>
  <si>
    <t>RIh100_1</t>
  </si>
  <si>
    <t>SCh100_0</t>
  </si>
  <si>
    <t>SCh100_1</t>
  </si>
  <si>
    <t>SDh100_0</t>
  </si>
  <si>
    <t>SDh100_1</t>
  </si>
  <si>
    <t>TNh100_0</t>
  </si>
  <si>
    <t>TNh100_1</t>
  </si>
  <si>
    <t>TXh100_0</t>
  </si>
  <si>
    <t>TXh100_1</t>
  </si>
  <si>
    <t>USh100_0</t>
  </si>
  <si>
    <t>USh100_1</t>
  </si>
  <si>
    <t>UTh100_0</t>
  </si>
  <si>
    <t>UTh100_1</t>
  </si>
  <si>
    <t>VTh100_0</t>
  </si>
  <si>
    <t>VTh100_1</t>
  </si>
  <si>
    <t>VAh100_0</t>
  </si>
  <si>
    <t>VAh100_1</t>
  </si>
  <si>
    <t>WAh100_0</t>
  </si>
  <si>
    <t>WAh100_1</t>
  </si>
  <si>
    <t>WVh100_0</t>
  </si>
  <si>
    <t>WVh100_1</t>
  </si>
  <si>
    <t>WIh100_0</t>
  </si>
  <si>
    <t>WIh100_1</t>
  </si>
  <si>
    <t>WYh100_0</t>
  </si>
  <si>
    <t>WYh100_1</t>
  </si>
  <si>
    <t>q001</t>
  </si>
  <si>
    <t>ALq002_0</t>
  </si>
  <si>
    <t>q002_0</t>
  </si>
  <si>
    <t>q002</t>
  </si>
  <si>
    <t>ALq002_1</t>
  </si>
  <si>
    <t>q002_1</t>
  </si>
  <si>
    <t>AKq002_0</t>
  </si>
  <si>
    <t>AKq002_1</t>
  </si>
  <si>
    <t>AZq002_0</t>
  </si>
  <si>
    <t>AZq002_1</t>
  </si>
  <si>
    <t>ARq002_0</t>
  </si>
  <si>
    <t>ARq002_1</t>
  </si>
  <si>
    <t>CAq002_0</t>
  </si>
  <si>
    <t>CAq002_1</t>
  </si>
  <si>
    <t>COq002_0</t>
  </si>
  <si>
    <t>COq002_1</t>
  </si>
  <si>
    <t>CTq002_0</t>
  </si>
  <si>
    <t>CTq002_1</t>
  </si>
  <si>
    <t>DEq002_0</t>
  </si>
  <si>
    <t>DEq002_1</t>
  </si>
  <si>
    <t>DCq002_0</t>
  </si>
  <si>
    <t>DCq002_1</t>
  </si>
  <si>
    <t>FLq002_0</t>
  </si>
  <si>
    <t>FLq002_1</t>
  </si>
  <si>
    <t>GAq002_0</t>
  </si>
  <si>
    <t>GAq002_1</t>
  </si>
  <si>
    <t>HIq002_0</t>
  </si>
  <si>
    <t>HIq002_1</t>
  </si>
  <si>
    <t>IDq002_0</t>
  </si>
  <si>
    <t>IDq002_1</t>
  </si>
  <si>
    <t>ILq002_0</t>
  </si>
  <si>
    <t>ILq002_1</t>
  </si>
  <si>
    <t>INq002_0</t>
  </si>
  <si>
    <t>INq002_1</t>
  </si>
  <si>
    <t>IAq002_0</t>
  </si>
  <si>
    <t>IAq002_1</t>
  </si>
  <si>
    <t>KSq002_0</t>
  </si>
  <si>
    <t>KSq002_1</t>
  </si>
  <si>
    <t>KYq002_0</t>
  </si>
  <si>
    <t>KYq002_1</t>
  </si>
  <si>
    <t>LAq002_0</t>
  </si>
  <si>
    <t>LAq002_1</t>
  </si>
  <si>
    <t>MEq002_0</t>
  </si>
  <si>
    <t>MEq002_1</t>
  </si>
  <si>
    <t>MDq002_0</t>
  </si>
  <si>
    <t>MDq002_1</t>
  </si>
  <si>
    <t>MAq002_0</t>
  </si>
  <si>
    <t>MAq002_1</t>
  </si>
  <si>
    <t>MIq002_0</t>
  </si>
  <si>
    <t>MIq002_1</t>
  </si>
  <si>
    <t>MNq002_0</t>
  </si>
  <si>
    <t>MNq002_1</t>
  </si>
  <si>
    <t>MSq002_0</t>
  </si>
  <si>
    <t>MSq002_1</t>
  </si>
  <si>
    <t>MOq002_0</t>
  </si>
  <si>
    <t>MOq002_1</t>
  </si>
  <si>
    <t>MTq002_0</t>
  </si>
  <si>
    <t>MTq002_1</t>
  </si>
  <si>
    <t>NEq002_0</t>
  </si>
  <si>
    <t>NEq002_1</t>
  </si>
  <si>
    <t>NVq002_0</t>
  </si>
  <si>
    <t>NVq002_1</t>
  </si>
  <si>
    <t>NHq002_0</t>
  </si>
  <si>
    <t>NHq002_1</t>
  </si>
  <si>
    <t>NJq002_0</t>
  </si>
  <si>
    <t>NJq002_1</t>
  </si>
  <si>
    <t>NMq002_0</t>
  </si>
  <si>
    <t>NMq002_1</t>
  </si>
  <si>
    <t>NYq002_0</t>
  </si>
  <si>
    <t>NYq002_1</t>
  </si>
  <si>
    <t>NCq002_0</t>
  </si>
  <si>
    <t>NCq002_1</t>
  </si>
  <si>
    <t>NDq002_0</t>
  </si>
  <si>
    <t>NDq002_1</t>
  </si>
  <si>
    <t>OHq002_0</t>
  </si>
  <si>
    <t>OHq002_1</t>
  </si>
  <si>
    <t>OKq002_0</t>
  </si>
  <si>
    <t>OKq002_1</t>
  </si>
  <si>
    <t>ORq002_0</t>
  </si>
  <si>
    <t>ORq002_1</t>
  </si>
  <si>
    <t>PAq002_0</t>
  </si>
  <si>
    <t>PAq002_1</t>
  </si>
  <si>
    <t>RIq002_0</t>
  </si>
  <si>
    <t>RIq002_1</t>
  </si>
  <si>
    <t>SCq002_0</t>
  </si>
  <si>
    <t>SCq002_1</t>
  </si>
  <si>
    <t>SDq002_0</t>
  </si>
  <si>
    <t>SDq002_1</t>
  </si>
  <si>
    <t>TNq002_0</t>
  </si>
  <si>
    <t>TNq002_1</t>
  </si>
  <si>
    <t>TXq002_0</t>
  </si>
  <si>
    <t>TXq002_1</t>
  </si>
  <si>
    <t>USq002_0</t>
  </si>
  <si>
    <t>USq002_1</t>
  </si>
  <si>
    <t>UTq002_0</t>
  </si>
  <si>
    <t>UTq002_1</t>
  </si>
  <si>
    <t>VTq002_0</t>
  </si>
  <si>
    <t>VTq002_1</t>
  </si>
  <si>
    <t>VAq002_0</t>
  </si>
  <si>
    <t>VAq002_1</t>
  </si>
  <si>
    <t>WAq002_0</t>
  </si>
  <si>
    <t>WAq002_1</t>
  </si>
  <si>
    <t>WVq002_0</t>
  </si>
  <si>
    <t>WVq002_1</t>
  </si>
  <si>
    <t>WIq002_0</t>
  </si>
  <si>
    <t>WIq002_1</t>
  </si>
  <si>
    <t>WYq002_0</t>
  </si>
  <si>
    <t>WYq002_1</t>
  </si>
  <si>
    <t>ALq003_0</t>
  </si>
  <si>
    <t>q003_0</t>
  </si>
  <si>
    <t>q003</t>
  </si>
  <si>
    <t>ALq003_1</t>
  </si>
  <si>
    <t>q003_1</t>
  </si>
  <si>
    <t>AKq003_0</t>
  </si>
  <si>
    <t>AKq003_1</t>
  </si>
  <si>
    <t>AZq003_0</t>
  </si>
  <si>
    <t>AZq003_1</t>
  </si>
  <si>
    <t>ARq003_0</t>
  </si>
  <si>
    <t>ARq003_1</t>
  </si>
  <si>
    <t>CAq003_0</t>
  </si>
  <si>
    <t>CAq003_1</t>
  </si>
  <si>
    <t>COq003_0</t>
  </si>
  <si>
    <t>COq003_1</t>
  </si>
  <si>
    <t>CTq003_0</t>
  </si>
  <si>
    <t>CTq003_1</t>
  </si>
  <si>
    <t>DEq003_0</t>
  </si>
  <si>
    <t>DEq003_1</t>
  </si>
  <si>
    <t>DCq003_0</t>
  </si>
  <si>
    <t>DCq003_1</t>
  </si>
  <si>
    <t>FLq003_0</t>
  </si>
  <si>
    <t>FLq003_1</t>
  </si>
  <si>
    <t>GAq003_0</t>
  </si>
  <si>
    <t>GAq003_1</t>
  </si>
  <si>
    <t>HIq003_0</t>
  </si>
  <si>
    <t>HIq003_1</t>
  </si>
  <si>
    <t>IDq003_0</t>
  </si>
  <si>
    <t>IDq003_1</t>
  </si>
  <si>
    <t>ILq003_0</t>
  </si>
  <si>
    <t>ILq003_1</t>
  </si>
  <si>
    <t>INq003_0</t>
  </si>
  <si>
    <t>INq003_1</t>
  </si>
  <si>
    <t>IAq003_0</t>
  </si>
  <si>
    <t>IAq003_1</t>
  </si>
  <si>
    <t>KSq003_0</t>
  </si>
  <si>
    <t>KSq003_1</t>
  </si>
  <si>
    <t>KYq003_0</t>
  </si>
  <si>
    <t>KYq003_1</t>
  </si>
  <si>
    <t>LAq003_0</t>
  </si>
  <si>
    <t>LAq003_1</t>
  </si>
  <si>
    <t>MEq003_0</t>
  </si>
  <si>
    <t>MEq003_1</t>
  </si>
  <si>
    <t>MDq003_0</t>
  </si>
  <si>
    <t>MDq003_1</t>
  </si>
  <si>
    <t>MAq003_0</t>
  </si>
  <si>
    <t>MAq003_1</t>
  </si>
  <si>
    <t>MIq003_0</t>
  </si>
  <si>
    <t>MIq003_1</t>
  </si>
  <si>
    <t>MNq003_0</t>
  </si>
  <si>
    <t>MNq003_1</t>
  </si>
  <si>
    <t>MSq003_0</t>
  </si>
  <si>
    <t>MSq003_1</t>
  </si>
  <si>
    <t>MOq003_0</t>
  </si>
  <si>
    <t>MOq003_1</t>
  </si>
  <si>
    <t>MTq003_0</t>
  </si>
  <si>
    <t>MTq003_1</t>
  </si>
  <si>
    <t>NEq003_0</t>
  </si>
  <si>
    <t>NEq003_1</t>
  </si>
  <si>
    <t>NVq003_0</t>
  </si>
  <si>
    <t>NVq003_1</t>
  </si>
  <si>
    <t>NHq003_0</t>
  </si>
  <si>
    <t>NHq003_1</t>
  </si>
  <si>
    <t>NJq003_0</t>
  </si>
  <si>
    <t>NJq003_1</t>
  </si>
  <si>
    <t>NMq003_0</t>
  </si>
  <si>
    <t>NMq003_1</t>
  </si>
  <si>
    <t>NYq003_0</t>
  </si>
  <si>
    <t>NYq003_1</t>
  </si>
  <si>
    <t>NCq003_0</t>
  </si>
  <si>
    <t>NCq003_1</t>
  </si>
  <si>
    <t>NDq003_0</t>
  </si>
  <si>
    <t>NDq003_1</t>
  </si>
  <si>
    <t>OHq003_0</t>
  </si>
  <si>
    <t>OHq003_1</t>
  </si>
  <si>
    <t>OKq003_0</t>
  </si>
  <si>
    <t>OKq003_1</t>
  </si>
  <si>
    <t>ORq003_0</t>
  </si>
  <si>
    <t>ORq003_1</t>
  </si>
  <si>
    <t>PAq003_0</t>
  </si>
  <si>
    <t>PAq003_1</t>
  </si>
  <si>
    <t>RIq003_0</t>
  </si>
  <si>
    <t>RIq003_1</t>
  </si>
  <si>
    <t>SCq003_0</t>
  </si>
  <si>
    <t>SCq003_1</t>
  </si>
  <si>
    <t>SDq003_0</t>
  </si>
  <si>
    <t>SDq003_1</t>
  </si>
  <si>
    <t>TNq003_0</t>
  </si>
  <si>
    <t>TNq003_1</t>
  </si>
  <si>
    <t>TXq003_0</t>
  </si>
  <si>
    <t>TXq003_1</t>
  </si>
  <si>
    <t>USq003_0</t>
  </si>
  <si>
    <t>USq003_1</t>
  </si>
  <si>
    <t>UTq003_0</t>
  </si>
  <si>
    <t>UTq003_1</t>
  </si>
  <si>
    <t>VTq003_0</t>
  </si>
  <si>
    <t>VTq003_1</t>
  </si>
  <si>
    <t>VAq003_0</t>
  </si>
  <si>
    <t>VAq003_1</t>
  </si>
  <si>
    <t>WAq003_0</t>
  </si>
  <si>
    <t>WAq003_1</t>
  </si>
  <si>
    <t>WVq003_0</t>
  </si>
  <si>
    <t>WVq003_1</t>
  </si>
  <si>
    <t>WIq003_0</t>
  </si>
  <si>
    <t>WIq003_1</t>
  </si>
  <si>
    <t>WYq003_0</t>
  </si>
  <si>
    <t>WYq003_1</t>
  </si>
  <si>
    <t>ALq004_0</t>
  </si>
  <si>
    <t>q004_0</t>
  </si>
  <si>
    <t>q004</t>
  </si>
  <si>
    <t>ALq004_1</t>
  </si>
  <si>
    <t>q004_1</t>
  </si>
  <si>
    <t>AKq004_0</t>
  </si>
  <si>
    <t>AKq004_1</t>
  </si>
  <si>
    <t>AZq004_0</t>
  </si>
  <si>
    <t>AZq004_1</t>
  </si>
  <si>
    <t>ARq004_0</t>
  </si>
  <si>
    <t>ARq004_1</t>
  </si>
  <si>
    <t>CAq004_0</t>
  </si>
  <si>
    <t>CAq004_1</t>
  </si>
  <si>
    <t>COq004_0</t>
  </si>
  <si>
    <t>COq004_1</t>
  </si>
  <si>
    <t>CTq004_0</t>
  </si>
  <si>
    <t>CTq004_1</t>
  </si>
  <si>
    <t>DEq004_0</t>
  </si>
  <si>
    <t>DEq004_1</t>
  </si>
  <si>
    <t>DCq004_0</t>
  </si>
  <si>
    <t>DCq004_1</t>
  </si>
  <si>
    <t>FLq004_0</t>
  </si>
  <si>
    <t>FLq004_1</t>
  </si>
  <si>
    <t>GAq004_0</t>
  </si>
  <si>
    <t>GAq004_1</t>
  </si>
  <si>
    <t>HIq004_0</t>
  </si>
  <si>
    <t>HIq004_1</t>
  </si>
  <si>
    <t>IDq004_0</t>
  </si>
  <si>
    <t>IDq004_1</t>
  </si>
  <si>
    <t>ILq004_0</t>
  </si>
  <si>
    <t>ILq004_1</t>
  </si>
  <si>
    <t>INq004_0</t>
  </si>
  <si>
    <t>INq004_1</t>
  </si>
  <si>
    <t>IAq004_0</t>
  </si>
  <si>
    <t>IAq004_1</t>
  </si>
  <si>
    <t>KSq004_0</t>
  </si>
  <si>
    <t>KSq004_1</t>
  </si>
  <si>
    <t>KYq004_0</t>
  </si>
  <si>
    <t>KYq004_1</t>
  </si>
  <si>
    <t>LAq004_0</t>
  </si>
  <si>
    <t>LAq004_1</t>
  </si>
  <si>
    <t>MEq004_0</t>
  </si>
  <si>
    <t>MEq004_1</t>
  </si>
  <si>
    <t>MDq004_0</t>
  </si>
  <si>
    <t>MDq004_1</t>
  </si>
  <si>
    <t>MAq004_0</t>
  </si>
  <si>
    <t>MAq004_1</t>
  </si>
  <si>
    <t>MIq004_0</t>
  </si>
  <si>
    <t>MIq004_1</t>
  </si>
  <si>
    <t>MNq004_0</t>
  </si>
  <si>
    <t>MNq004_1</t>
  </si>
  <si>
    <t>MSq004_0</t>
  </si>
  <si>
    <t>MSq004_1</t>
  </si>
  <si>
    <t>MOq004_0</t>
  </si>
  <si>
    <t>MOq004_1</t>
  </si>
  <si>
    <t>MTq004_0</t>
  </si>
  <si>
    <t>MTq004_1</t>
  </si>
  <si>
    <t>NEq004_0</t>
  </si>
  <si>
    <t>NEq004_1</t>
  </si>
  <si>
    <t>NVq004_0</t>
  </si>
  <si>
    <t>NVq004_1</t>
  </si>
  <si>
    <t>NHq004_0</t>
  </si>
  <si>
    <t>NHq004_1</t>
  </si>
  <si>
    <t>NJq004_0</t>
  </si>
  <si>
    <t>NJq004_1</t>
  </si>
  <si>
    <t>NMq004_0</t>
  </si>
  <si>
    <t>NMq004_1</t>
  </si>
  <si>
    <t>NYq004_0</t>
  </si>
  <si>
    <t>NYq004_1</t>
  </si>
  <si>
    <t>NCq004_0</t>
  </si>
  <si>
    <t>NCq004_1</t>
  </si>
  <si>
    <t>NDq004_0</t>
  </si>
  <si>
    <t>NDq004_1</t>
  </si>
  <si>
    <t>OHq004_0</t>
  </si>
  <si>
    <t>OHq004_1</t>
  </si>
  <si>
    <t>OKq004_0</t>
  </si>
  <si>
    <t>OKq004_1</t>
  </si>
  <si>
    <t>ORq004_0</t>
  </si>
  <si>
    <t>ORq004_1</t>
  </si>
  <si>
    <t>PAq004_0</t>
  </si>
  <si>
    <t>PAq004_1</t>
  </si>
  <si>
    <t>RIq004_0</t>
  </si>
  <si>
    <t>RIq004_1</t>
  </si>
  <si>
    <t>SCq004_0</t>
  </si>
  <si>
    <t>SCq004_1</t>
  </si>
  <si>
    <t>SDq004_0</t>
  </si>
  <si>
    <t>SDq004_1</t>
  </si>
  <si>
    <t>TNq004_0</t>
  </si>
  <si>
    <t>TNq004_1</t>
  </si>
  <si>
    <t>TXq004_0</t>
  </si>
  <si>
    <t>TXq004_1</t>
  </si>
  <si>
    <t>USq004_0</t>
  </si>
  <si>
    <t>USq004_1</t>
  </si>
  <si>
    <t>UTq004_0</t>
  </si>
  <si>
    <t>UTq004_1</t>
  </si>
  <si>
    <t>VTq004_0</t>
  </si>
  <si>
    <t>VTq004_1</t>
  </si>
  <si>
    <t>VAq004_0</t>
  </si>
  <si>
    <t>VAq004_1</t>
  </si>
  <si>
    <t>WAq004_0</t>
  </si>
  <si>
    <t>WAq004_1</t>
  </si>
  <si>
    <t>WVq004_0</t>
  </si>
  <si>
    <t>WVq004_1</t>
  </si>
  <si>
    <t>WIq004_0</t>
  </si>
  <si>
    <t>WIq004_1</t>
  </si>
  <si>
    <t>WYq004_0</t>
  </si>
  <si>
    <t>WYq004_1</t>
  </si>
  <si>
    <t>ALq005_0</t>
  </si>
  <si>
    <t>q005_0</t>
  </si>
  <si>
    <t>q005</t>
  </si>
  <si>
    <t>ALq005_1</t>
  </si>
  <si>
    <t>q005_1</t>
  </si>
  <si>
    <t>AKq005_0</t>
  </si>
  <si>
    <t>AKq005_1</t>
  </si>
  <si>
    <t>AZq005_0</t>
  </si>
  <si>
    <t>AZq005_1</t>
  </si>
  <si>
    <t>ARq005_0</t>
  </si>
  <si>
    <t>ARq005_1</t>
  </si>
  <si>
    <t>CAq005_0</t>
  </si>
  <si>
    <t>CAq005_1</t>
  </si>
  <si>
    <t>COq005_0</t>
  </si>
  <si>
    <t>COq005_1</t>
  </si>
  <si>
    <t>CTq005_0</t>
  </si>
  <si>
    <t>CTq005_1</t>
  </si>
  <si>
    <t>DEq005_0</t>
  </si>
  <si>
    <t>DEq005_1</t>
  </si>
  <si>
    <t>DCq005_0</t>
  </si>
  <si>
    <t>DCq005_1</t>
  </si>
  <si>
    <t>FLq005_0</t>
  </si>
  <si>
    <t>FLq005_1</t>
  </si>
  <si>
    <t>GAq005_0</t>
  </si>
  <si>
    <t>GAq005_1</t>
  </si>
  <si>
    <t>HIq005_0</t>
  </si>
  <si>
    <t>HIq005_1</t>
  </si>
  <si>
    <t>IDq005_0</t>
  </si>
  <si>
    <t>IDq005_1</t>
  </si>
  <si>
    <t>ILq005_0</t>
  </si>
  <si>
    <t>ILq005_1</t>
  </si>
  <si>
    <t>INq005_0</t>
  </si>
  <si>
    <t>INq005_1</t>
  </si>
  <si>
    <t>IAq005_0</t>
  </si>
  <si>
    <t>IAq005_1</t>
  </si>
  <si>
    <t>KSq005_0</t>
  </si>
  <si>
    <t>KSq005_1</t>
  </si>
  <si>
    <t>KYq005_0</t>
  </si>
  <si>
    <t>KYq005_1</t>
  </si>
  <si>
    <t>LAq005_0</t>
  </si>
  <si>
    <t>LAq005_1</t>
  </si>
  <si>
    <t>MEq005_0</t>
  </si>
  <si>
    <t>MEq005_1</t>
  </si>
  <si>
    <t>MDq005_0</t>
  </si>
  <si>
    <t>MDq005_1</t>
  </si>
  <si>
    <t>MAq005_0</t>
  </si>
  <si>
    <t>MAq005_1</t>
  </si>
  <si>
    <t>MIq005_0</t>
  </si>
  <si>
    <t>MIq005_1</t>
  </si>
  <si>
    <t>MNq005_0</t>
  </si>
  <si>
    <t>MNq005_1</t>
  </si>
  <si>
    <t>MSq005_0</t>
  </si>
  <si>
    <t>MSq005_1</t>
  </si>
  <si>
    <t>MOq005_0</t>
  </si>
  <si>
    <t>MOq005_1</t>
  </si>
  <si>
    <t>MTq005_0</t>
  </si>
  <si>
    <t>MTq005_1</t>
  </si>
  <si>
    <t>NEq005_0</t>
  </si>
  <si>
    <t>NEq005_1</t>
  </si>
  <si>
    <t>NVq005_0</t>
  </si>
  <si>
    <t>NVq005_1</t>
  </si>
  <si>
    <t>NHq005_0</t>
  </si>
  <si>
    <t>NHq005_1</t>
  </si>
  <si>
    <t>NJq005_0</t>
  </si>
  <si>
    <t>NJq005_1</t>
  </si>
  <si>
    <t>NMq005_0</t>
  </si>
  <si>
    <t>NMq005_1</t>
  </si>
  <si>
    <t>NYq005_0</t>
  </si>
  <si>
    <t>NYq005_1</t>
  </si>
  <si>
    <t>NCq005_0</t>
  </si>
  <si>
    <t>NCq005_1</t>
  </si>
  <si>
    <t>NDq005_0</t>
  </si>
  <si>
    <t>NDq005_1</t>
  </si>
  <si>
    <t>OHq005_0</t>
  </si>
  <si>
    <t>OHq005_1</t>
  </si>
  <si>
    <t>OKq005_0</t>
  </si>
  <si>
    <t>OKq005_1</t>
  </si>
  <si>
    <t>ORq005_0</t>
  </si>
  <si>
    <t>ORq005_1</t>
  </si>
  <si>
    <t>PAq005_0</t>
  </si>
  <si>
    <t>PAq005_1</t>
  </si>
  <si>
    <t>RIq005_0</t>
  </si>
  <si>
    <t>RIq005_1</t>
  </si>
  <si>
    <t>SCq005_0</t>
  </si>
  <si>
    <t>SCq005_1</t>
  </si>
  <si>
    <t>SDq005_0</t>
  </si>
  <si>
    <t>SDq005_1</t>
  </si>
  <si>
    <t>TNq005_0</t>
  </si>
  <si>
    <t>TNq005_1</t>
  </si>
  <si>
    <t>TXq005_0</t>
  </si>
  <si>
    <t>TXq005_1</t>
  </si>
  <si>
    <t>USq005_0</t>
  </si>
  <si>
    <t>USq005_1</t>
  </si>
  <si>
    <t>UTq005_0</t>
  </si>
  <si>
    <t>UTq005_1</t>
  </si>
  <si>
    <t>VTq005_0</t>
  </si>
  <si>
    <t>VTq005_1</t>
  </si>
  <si>
    <t>VAq005_0</t>
  </si>
  <si>
    <t>VAq005_1</t>
  </si>
  <si>
    <t>WAq005_0</t>
  </si>
  <si>
    <t>WAq005_1</t>
  </si>
  <si>
    <t>WVq005_0</t>
  </si>
  <si>
    <t>WVq005_1</t>
  </si>
  <si>
    <t>WIq005_0</t>
  </si>
  <si>
    <t>WIq005_1</t>
  </si>
  <si>
    <t>WYq005_0</t>
  </si>
  <si>
    <t>WYq005_1</t>
  </si>
  <si>
    <t>ALq006_0</t>
  </si>
  <si>
    <t>q006_0</t>
  </si>
  <si>
    <t>q006</t>
  </si>
  <si>
    <t>Children ages 19–35 months with all recommended vaccines</t>
  </si>
  <si>
    <t>ALq006_1</t>
  </si>
  <si>
    <t>q006_1</t>
  </si>
  <si>
    <t>AKq006_0</t>
  </si>
  <si>
    <t>AKq006_1</t>
  </si>
  <si>
    <t>AZq006_0</t>
  </si>
  <si>
    <t>AZq006_1</t>
  </si>
  <si>
    <t>ARq006_0</t>
  </si>
  <si>
    <t>ARq006_1</t>
  </si>
  <si>
    <t>CAq006_0</t>
  </si>
  <si>
    <t>CAq006_1</t>
  </si>
  <si>
    <t>COq006_0</t>
  </si>
  <si>
    <t>COq006_1</t>
  </si>
  <si>
    <t>CTq006_0</t>
  </si>
  <si>
    <t>CTq006_1</t>
  </si>
  <si>
    <t>DEq006_0</t>
  </si>
  <si>
    <t>DEq006_1</t>
  </si>
  <si>
    <t>DCq006_0</t>
  </si>
  <si>
    <t>DCq006_1</t>
  </si>
  <si>
    <t>FLq006_0</t>
  </si>
  <si>
    <t>FLq006_1</t>
  </si>
  <si>
    <t>GAq006_0</t>
  </si>
  <si>
    <t>GAq006_1</t>
  </si>
  <si>
    <t>HIq006_0</t>
  </si>
  <si>
    <t>HIq006_1</t>
  </si>
  <si>
    <t>IDq006_0</t>
  </si>
  <si>
    <t>IDq006_1</t>
  </si>
  <si>
    <t>ILq006_0</t>
  </si>
  <si>
    <t>ILq006_1</t>
  </si>
  <si>
    <t>INq006_0</t>
  </si>
  <si>
    <t>INq006_1</t>
  </si>
  <si>
    <t>IAq006_0</t>
  </si>
  <si>
    <t>IAq006_1</t>
  </si>
  <si>
    <t>KSq006_0</t>
  </si>
  <si>
    <t>KSq006_1</t>
  </si>
  <si>
    <t>KYq006_0</t>
  </si>
  <si>
    <t>KYq006_1</t>
  </si>
  <si>
    <t>LAq006_0</t>
  </si>
  <si>
    <t>LAq006_1</t>
  </si>
  <si>
    <t>MEq006_0</t>
  </si>
  <si>
    <t>MEq006_1</t>
  </si>
  <si>
    <t>MDq006_0</t>
  </si>
  <si>
    <t>MDq006_1</t>
  </si>
  <si>
    <t>MAq006_0</t>
  </si>
  <si>
    <t>MAq006_1</t>
  </si>
  <si>
    <t>MIq006_0</t>
  </si>
  <si>
    <t>MIq006_1</t>
  </si>
  <si>
    <t>MNq006_0</t>
  </si>
  <si>
    <t>MNq006_1</t>
  </si>
  <si>
    <t>MSq006_0</t>
  </si>
  <si>
    <t>MSq006_1</t>
  </si>
  <si>
    <t>MOq006_0</t>
  </si>
  <si>
    <t>MOq006_1</t>
  </si>
  <si>
    <t>MTq006_0</t>
  </si>
  <si>
    <t>MTq006_1</t>
  </si>
  <si>
    <t>NEq006_0</t>
  </si>
  <si>
    <t>NEq006_1</t>
  </si>
  <si>
    <t>NVq006_0</t>
  </si>
  <si>
    <t>NVq006_1</t>
  </si>
  <si>
    <t>NHq006_0</t>
  </si>
  <si>
    <t>NHq006_1</t>
  </si>
  <si>
    <t>NJq006_0</t>
  </si>
  <si>
    <t>NJq006_1</t>
  </si>
  <si>
    <t>NMq006_0</t>
  </si>
  <si>
    <t>NMq006_1</t>
  </si>
  <si>
    <t>NYq006_0</t>
  </si>
  <si>
    <t>NYq006_1</t>
  </si>
  <si>
    <t>NCq006_0</t>
  </si>
  <si>
    <t>NCq006_1</t>
  </si>
  <si>
    <t>NDq006_0</t>
  </si>
  <si>
    <t>NDq006_1</t>
  </si>
  <si>
    <t>OHq006_0</t>
  </si>
  <si>
    <t>OHq006_1</t>
  </si>
  <si>
    <t>OKq006_0</t>
  </si>
  <si>
    <t>OKq006_1</t>
  </si>
  <si>
    <t>ORq006_0</t>
  </si>
  <si>
    <t>ORq006_1</t>
  </si>
  <si>
    <t>PAq006_0</t>
  </si>
  <si>
    <t>PAq006_1</t>
  </si>
  <si>
    <t>RIq006_0</t>
  </si>
  <si>
    <t>RIq006_1</t>
  </si>
  <si>
    <t>SCq006_0</t>
  </si>
  <si>
    <t>SCq006_1</t>
  </si>
  <si>
    <t>SDq006_0</t>
  </si>
  <si>
    <t>SDq006_1</t>
  </si>
  <si>
    <t>TNq006_0</t>
  </si>
  <si>
    <t>TNq006_1</t>
  </si>
  <si>
    <t>TXq006_0</t>
  </si>
  <si>
    <t>TXq006_1</t>
  </si>
  <si>
    <t>USq006_0</t>
  </si>
  <si>
    <t>USq006_1</t>
  </si>
  <si>
    <t>UTq006_0</t>
  </si>
  <si>
    <t>UTq006_1</t>
  </si>
  <si>
    <t>VTq006_0</t>
  </si>
  <si>
    <t>VTq006_1</t>
  </si>
  <si>
    <t>VAq006_0</t>
  </si>
  <si>
    <t>VAq006_1</t>
  </si>
  <si>
    <t>WAq006_0</t>
  </si>
  <si>
    <t>WAq006_1</t>
  </si>
  <si>
    <t>WVq006_0</t>
  </si>
  <si>
    <t>WVq006_1</t>
  </si>
  <si>
    <t>WIq006_0</t>
  </si>
  <si>
    <t>WIq006_1</t>
  </si>
  <si>
    <t>WYq006_0</t>
  </si>
  <si>
    <t>WYq006_1</t>
  </si>
  <si>
    <t>ALq009_0</t>
  </si>
  <si>
    <t>q009_0</t>
  </si>
  <si>
    <t>q009</t>
  </si>
  <si>
    <t>Hospital 30-day mortality</t>
  </si>
  <si>
    <t>ALq009_1</t>
  </si>
  <si>
    <t>q009_1</t>
  </si>
  <si>
    <t>AKq009_0</t>
  </si>
  <si>
    <t>AKq009_1</t>
  </si>
  <si>
    <t>AZq009_0</t>
  </si>
  <si>
    <t>AZq009_1</t>
  </si>
  <si>
    <t>ARq009_0</t>
  </si>
  <si>
    <t>ARq009_1</t>
  </si>
  <si>
    <t>CAq009_0</t>
  </si>
  <si>
    <t>CAq009_1</t>
  </si>
  <si>
    <t>COq009_0</t>
  </si>
  <si>
    <t>COq009_1</t>
  </si>
  <si>
    <t>CTq009_0</t>
  </si>
  <si>
    <t>CTq009_1</t>
  </si>
  <si>
    <t>DEq009_0</t>
  </si>
  <si>
    <t>DEq009_1</t>
  </si>
  <si>
    <t>DCq009_0</t>
  </si>
  <si>
    <t>DCq009_1</t>
  </si>
  <si>
    <t>FLq009_0</t>
  </si>
  <si>
    <t>FLq009_1</t>
  </si>
  <si>
    <t>GAq009_0</t>
  </si>
  <si>
    <t>GAq009_1</t>
  </si>
  <si>
    <t>HIq009_0</t>
  </si>
  <si>
    <t>HIq009_1</t>
  </si>
  <si>
    <t>IDq009_0</t>
  </si>
  <si>
    <t>IDq009_1</t>
  </si>
  <si>
    <t>ILq009_0</t>
  </si>
  <si>
    <t>ILq009_1</t>
  </si>
  <si>
    <t>INq009_0</t>
  </si>
  <si>
    <t>INq009_1</t>
  </si>
  <si>
    <t>IAq009_0</t>
  </si>
  <si>
    <t>IAq009_1</t>
  </si>
  <si>
    <t>KSq009_0</t>
  </si>
  <si>
    <t>KSq009_1</t>
  </si>
  <si>
    <t>KYq009_0</t>
  </si>
  <si>
    <t>KYq009_1</t>
  </si>
  <si>
    <t>LAq009_0</t>
  </si>
  <si>
    <t>LAq009_1</t>
  </si>
  <si>
    <t>MEq009_0</t>
  </si>
  <si>
    <t>MEq009_1</t>
  </si>
  <si>
    <t>MDq009_0</t>
  </si>
  <si>
    <t>MDq009_1</t>
  </si>
  <si>
    <t>MAq009_0</t>
  </si>
  <si>
    <t>MAq009_1</t>
  </si>
  <si>
    <t>MIq009_0</t>
  </si>
  <si>
    <t>MIq009_1</t>
  </si>
  <si>
    <t>MNq009_0</t>
  </si>
  <si>
    <t>MNq009_1</t>
  </si>
  <si>
    <t>MSq009_0</t>
  </si>
  <si>
    <t>MSq009_1</t>
  </si>
  <si>
    <t>MOq009_0</t>
  </si>
  <si>
    <t>MOq009_1</t>
  </si>
  <si>
    <t>MTq009_0</t>
  </si>
  <si>
    <t>MTq009_1</t>
  </si>
  <si>
    <t>NEq009_0</t>
  </si>
  <si>
    <t>NEq009_1</t>
  </si>
  <si>
    <t>NVq009_0</t>
  </si>
  <si>
    <t>NVq009_1</t>
  </si>
  <si>
    <t>NHq009_0</t>
  </si>
  <si>
    <t>NHq009_1</t>
  </si>
  <si>
    <t>NJq009_0</t>
  </si>
  <si>
    <t>NJq009_1</t>
  </si>
  <si>
    <t>NMq009_0</t>
  </si>
  <si>
    <t>NMq009_1</t>
  </si>
  <si>
    <t>NYq009_0</t>
  </si>
  <si>
    <t>NYq009_1</t>
  </si>
  <si>
    <t>NCq009_0</t>
  </si>
  <si>
    <t>NCq009_1</t>
  </si>
  <si>
    <t>NDq009_0</t>
  </si>
  <si>
    <t>NDq009_1</t>
  </si>
  <si>
    <t>OHq009_0</t>
  </si>
  <si>
    <t>OHq009_1</t>
  </si>
  <si>
    <t>OKq009_0</t>
  </si>
  <si>
    <t>OKq009_1</t>
  </si>
  <si>
    <t>ORq009_0</t>
  </si>
  <si>
    <t>ORq009_1</t>
  </si>
  <si>
    <t>PAq009_0</t>
  </si>
  <si>
    <t>PAq009_1</t>
  </si>
  <si>
    <t>RIq009_0</t>
  </si>
  <si>
    <t>RIq009_1</t>
  </si>
  <si>
    <t>SCq009_0</t>
  </si>
  <si>
    <t>SCq009_1</t>
  </si>
  <si>
    <t>SDq009_0</t>
  </si>
  <si>
    <t>SDq009_1</t>
  </si>
  <si>
    <t>TNq009_0</t>
  </si>
  <si>
    <t>TNq009_1</t>
  </si>
  <si>
    <t>TXq009_0</t>
  </si>
  <si>
    <t>TXq009_1</t>
  </si>
  <si>
    <t>USq009_0</t>
  </si>
  <si>
    <t>USq009_1</t>
  </si>
  <si>
    <t>UTq009_0</t>
  </si>
  <si>
    <t>UTq009_1</t>
  </si>
  <si>
    <t>VTq009_0</t>
  </si>
  <si>
    <t>VTq009_1</t>
  </si>
  <si>
    <t>VAq009_0</t>
  </si>
  <si>
    <t>VAq009_1</t>
  </si>
  <si>
    <t>WAq009_0</t>
  </si>
  <si>
    <t>WAq009_1</t>
  </si>
  <si>
    <t>WVq009_0</t>
  </si>
  <si>
    <t>WVq009_1</t>
  </si>
  <si>
    <t>WIq009_0</t>
  </si>
  <si>
    <t>WIq009_1</t>
  </si>
  <si>
    <t>WYq009_0</t>
  </si>
  <si>
    <t>WYq009_1</t>
  </si>
  <si>
    <t>ALq010_0</t>
  </si>
  <si>
    <t>q010_0</t>
  </si>
  <si>
    <t>q010</t>
  </si>
  <si>
    <t>Hospital discharge instructions for home recovery</t>
  </si>
  <si>
    <t>ALq010_1</t>
  </si>
  <si>
    <t>q010_1</t>
  </si>
  <si>
    <t>AKq010_0</t>
  </si>
  <si>
    <t>AKq010_1</t>
  </si>
  <si>
    <t>AZq010_0</t>
  </si>
  <si>
    <t>AZq010_1</t>
  </si>
  <si>
    <t>ARq010_0</t>
  </si>
  <si>
    <t>ARq010_1</t>
  </si>
  <si>
    <t>CAq010_0</t>
  </si>
  <si>
    <t>CAq010_1</t>
  </si>
  <si>
    <t>COq010_0</t>
  </si>
  <si>
    <t>COq010_1</t>
  </si>
  <si>
    <t>CTq010_0</t>
  </si>
  <si>
    <t>CTq010_1</t>
  </si>
  <si>
    <t>DEq010_0</t>
  </si>
  <si>
    <t>DEq010_1</t>
  </si>
  <si>
    <t>DCq010_0</t>
  </si>
  <si>
    <t>DCq010_1</t>
  </si>
  <si>
    <t>FLq010_0</t>
  </si>
  <si>
    <t>FLq010_1</t>
  </si>
  <si>
    <t>GAq010_0</t>
  </si>
  <si>
    <t>GAq010_1</t>
  </si>
  <si>
    <t>HIq010_0</t>
  </si>
  <si>
    <t>HIq010_1</t>
  </si>
  <si>
    <t>IDq010_0</t>
  </si>
  <si>
    <t>IDq010_1</t>
  </si>
  <si>
    <t>ILq010_0</t>
  </si>
  <si>
    <t>ILq010_1</t>
  </si>
  <si>
    <t>INq010_0</t>
  </si>
  <si>
    <t>INq010_1</t>
  </si>
  <si>
    <t>IAq010_0</t>
  </si>
  <si>
    <t>IAq010_1</t>
  </si>
  <si>
    <t>KSq010_0</t>
  </si>
  <si>
    <t>KSq010_1</t>
  </si>
  <si>
    <t>KYq010_0</t>
  </si>
  <si>
    <t>KYq010_1</t>
  </si>
  <si>
    <t>LAq010_0</t>
  </si>
  <si>
    <t>LAq010_1</t>
  </si>
  <si>
    <t>MEq010_0</t>
  </si>
  <si>
    <t>MEq010_1</t>
  </si>
  <si>
    <t>MDq010_0</t>
  </si>
  <si>
    <t>MDq010_1</t>
  </si>
  <si>
    <t>MAq010_0</t>
  </si>
  <si>
    <t>MAq010_1</t>
  </si>
  <si>
    <t>MIq010_0</t>
  </si>
  <si>
    <t>MIq010_1</t>
  </si>
  <si>
    <t>MNq010_0</t>
  </si>
  <si>
    <t>MNq010_1</t>
  </si>
  <si>
    <t>MSq010_0</t>
  </si>
  <si>
    <t>MSq010_1</t>
  </si>
  <si>
    <t>MOq010_0</t>
  </si>
  <si>
    <t>MOq010_1</t>
  </si>
  <si>
    <t>MTq010_0</t>
  </si>
  <si>
    <t>MTq010_1</t>
  </si>
  <si>
    <t>NEq010_0</t>
  </si>
  <si>
    <t>NEq010_1</t>
  </si>
  <si>
    <t>NVq010_0</t>
  </si>
  <si>
    <t>NVq010_1</t>
  </si>
  <si>
    <t>NHq010_0</t>
  </si>
  <si>
    <t>NHq010_1</t>
  </si>
  <si>
    <t>NJq010_0</t>
  </si>
  <si>
    <t>NJq010_1</t>
  </si>
  <si>
    <t>NMq010_0</t>
  </si>
  <si>
    <t>NMq010_1</t>
  </si>
  <si>
    <t>NYq010_0</t>
  </si>
  <si>
    <t>NYq010_1</t>
  </si>
  <si>
    <t>NCq010_0</t>
  </si>
  <si>
    <t>NCq010_1</t>
  </si>
  <si>
    <t>NDq010_0</t>
  </si>
  <si>
    <t>NDq010_1</t>
  </si>
  <si>
    <t>OHq010_0</t>
  </si>
  <si>
    <t>OHq010_1</t>
  </si>
  <si>
    <t>OKq010_0</t>
  </si>
  <si>
    <t>OKq010_1</t>
  </si>
  <si>
    <t>ORq010_0</t>
  </si>
  <si>
    <t>ORq010_1</t>
  </si>
  <si>
    <t>PAq010_0</t>
  </si>
  <si>
    <t>PAq010_1</t>
  </si>
  <si>
    <t>RIq010_0</t>
  </si>
  <si>
    <t>RIq010_1</t>
  </si>
  <si>
    <t>SCq010_0</t>
  </si>
  <si>
    <t>SCq010_1</t>
  </si>
  <si>
    <t>SDq010_0</t>
  </si>
  <si>
    <t>SDq010_1</t>
  </si>
  <si>
    <t>TNq010_0</t>
  </si>
  <si>
    <t>TNq010_1</t>
  </si>
  <si>
    <t>TXq010_0</t>
  </si>
  <si>
    <t>TXq010_1</t>
  </si>
  <si>
    <t>USq010_0</t>
  </si>
  <si>
    <t>USq010_1</t>
  </si>
  <si>
    <t>UTq010_0</t>
  </si>
  <si>
    <t>UTq010_1</t>
  </si>
  <si>
    <t>VTq010_0</t>
  </si>
  <si>
    <t>VTq010_1</t>
  </si>
  <si>
    <t>VAq010_0</t>
  </si>
  <si>
    <t>VAq010_1</t>
  </si>
  <si>
    <t>WAq010_0</t>
  </si>
  <si>
    <t>WAq010_1</t>
  </si>
  <si>
    <t>WVq010_0</t>
  </si>
  <si>
    <t>WVq010_1</t>
  </si>
  <si>
    <t>WIq010_0</t>
  </si>
  <si>
    <t>WIq010_1</t>
  </si>
  <si>
    <t>WYq010_0</t>
  </si>
  <si>
    <t>WYq010_1</t>
  </si>
  <si>
    <t>ALq011_0</t>
  </si>
  <si>
    <t>q011_0</t>
  </si>
  <si>
    <t>q011</t>
  </si>
  <si>
    <t>Patient-centered hospital care</t>
  </si>
  <si>
    <t>ALq011_1</t>
  </si>
  <si>
    <t>q011_1</t>
  </si>
  <si>
    <t>AKq011_0</t>
  </si>
  <si>
    <t>AKq011_1</t>
  </si>
  <si>
    <t>AZq011_0</t>
  </si>
  <si>
    <t>AZq011_1</t>
  </si>
  <si>
    <t>ARq011_0</t>
  </si>
  <si>
    <t>ARq011_1</t>
  </si>
  <si>
    <t>CAq011_0</t>
  </si>
  <si>
    <t>CAq011_1</t>
  </si>
  <si>
    <t>COq011_0</t>
  </si>
  <si>
    <t>COq011_1</t>
  </si>
  <si>
    <t>CTq011_0</t>
  </si>
  <si>
    <t>CTq011_1</t>
  </si>
  <si>
    <t>DEq011_0</t>
  </si>
  <si>
    <t>DEq011_1</t>
  </si>
  <si>
    <t>DCq011_0</t>
  </si>
  <si>
    <t>DCq011_1</t>
  </si>
  <si>
    <t>FLq011_0</t>
  </si>
  <si>
    <t>FLq011_1</t>
  </si>
  <si>
    <t>GAq011_0</t>
  </si>
  <si>
    <t>GAq011_1</t>
  </si>
  <si>
    <t>HIq011_0</t>
  </si>
  <si>
    <t>HIq011_1</t>
  </si>
  <si>
    <t>IDq011_0</t>
  </si>
  <si>
    <t>IDq011_1</t>
  </si>
  <si>
    <t>ILq011_0</t>
  </si>
  <si>
    <t>ILq011_1</t>
  </si>
  <si>
    <t>INq011_0</t>
  </si>
  <si>
    <t>INq011_1</t>
  </si>
  <si>
    <t>IAq011_0</t>
  </si>
  <si>
    <t>IAq011_1</t>
  </si>
  <si>
    <t>KSq011_0</t>
  </si>
  <si>
    <t>KSq011_1</t>
  </si>
  <si>
    <t>KYq011_0</t>
  </si>
  <si>
    <t>KYq011_1</t>
  </si>
  <si>
    <t>LAq011_0</t>
  </si>
  <si>
    <t>LAq011_1</t>
  </si>
  <si>
    <t>MEq011_0</t>
  </si>
  <si>
    <t>MEq011_1</t>
  </si>
  <si>
    <t>MDq011_0</t>
  </si>
  <si>
    <t>MDq011_1</t>
  </si>
  <si>
    <t>MAq011_0</t>
  </si>
  <si>
    <t>MAq011_1</t>
  </si>
  <si>
    <t>MIq011_0</t>
  </si>
  <si>
    <t>MIq011_1</t>
  </si>
  <si>
    <t>MNq011_0</t>
  </si>
  <si>
    <t>MNq011_1</t>
  </si>
  <si>
    <t>MSq011_0</t>
  </si>
  <si>
    <t>MSq011_1</t>
  </si>
  <si>
    <t>MOq011_0</t>
  </si>
  <si>
    <t>MOq011_1</t>
  </si>
  <si>
    <t>MTq011_0</t>
  </si>
  <si>
    <t>MTq011_1</t>
  </si>
  <si>
    <t>NEq011_0</t>
  </si>
  <si>
    <t>NEq011_1</t>
  </si>
  <si>
    <t>NVq011_0</t>
  </si>
  <si>
    <t>NVq011_1</t>
  </si>
  <si>
    <t>NHq011_0</t>
  </si>
  <si>
    <t>NHq011_1</t>
  </si>
  <si>
    <t>NJq011_0</t>
  </si>
  <si>
    <t>NJq011_1</t>
  </si>
  <si>
    <t>NMq011_0</t>
  </si>
  <si>
    <t>NMq011_1</t>
  </si>
  <si>
    <t>NYq011_0</t>
  </si>
  <si>
    <t>NYq011_1</t>
  </si>
  <si>
    <t>NCq011_0</t>
  </si>
  <si>
    <t>NCq011_1</t>
  </si>
  <si>
    <t>NDq011_0</t>
  </si>
  <si>
    <t>NDq011_1</t>
  </si>
  <si>
    <t>OHq011_0</t>
  </si>
  <si>
    <t>OHq011_1</t>
  </si>
  <si>
    <t>OKq011_0</t>
  </si>
  <si>
    <t>OKq011_1</t>
  </si>
  <si>
    <t>ORq011_0</t>
  </si>
  <si>
    <t>ORq011_1</t>
  </si>
  <si>
    <t>PAq011_0</t>
  </si>
  <si>
    <t>PAq011_1</t>
  </si>
  <si>
    <t>RIq011_0</t>
  </si>
  <si>
    <t>RIq011_1</t>
  </si>
  <si>
    <t>SCq011_0</t>
  </si>
  <si>
    <t>SCq011_1</t>
  </si>
  <si>
    <t>SDq011_0</t>
  </si>
  <si>
    <t>SDq011_1</t>
  </si>
  <si>
    <t>TNq011_0</t>
  </si>
  <si>
    <t>TNq011_1</t>
  </si>
  <si>
    <t>TXq011_0</t>
  </si>
  <si>
    <t>TXq011_1</t>
  </si>
  <si>
    <t>USq011_0</t>
  </si>
  <si>
    <t>USq011_1</t>
  </si>
  <si>
    <t>UTq011_0</t>
  </si>
  <si>
    <t>UTq011_1</t>
  </si>
  <si>
    <t>VTq011_0</t>
  </si>
  <si>
    <t>VTq011_1</t>
  </si>
  <si>
    <t>VAq011_0</t>
  </si>
  <si>
    <t>VAq011_1</t>
  </si>
  <si>
    <t>WAq011_0</t>
  </si>
  <si>
    <t>WAq011_1</t>
  </si>
  <si>
    <t>WVq011_0</t>
  </si>
  <si>
    <t>WVq011_1</t>
  </si>
  <si>
    <t>WIq011_0</t>
  </si>
  <si>
    <t>WIq011_1</t>
  </si>
  <si>
    <t>WYq011_0</t>
  </si>
  <si>
    <t>WYq011_1</t>
  </si>
  <si>
    <t>ALq014_0</t>
  </si>
  <si>
    <t>q014_0</t>
  </si>
  <si>
    <t>q014</t>
  </si>
  <si>
    <t>Medicare received a high-risk drug</t>
  </si>
  <si>
    <t>ALq014_1</t>
  </si>
  <si>
    <t>q014_1</t>
  </si>
  <si>
    <t>2010</t>
  </si>
  <si>
    <t>AKq014_0</t>
  </si>
  <si>
    <t>AKq014_1</t>
  </si>
  <si>
    <t>AZq014_0</t>
  </si>
  <si>
    <t>AZq014_1</t>
  </si>
  <si>
    <t>ARq014_0</t>
  </si>
  <si>
    <t>ARq014_1</t>
  </si>
  <si>
    <t>CAq014_0</t>
  </si>
  <si>
    <t>CAq014_1</t>
  </si>
  <si>
    <t>COq014_0</t>
  </si>
  <si>
    <t>COq014_1</t>
  </si>
  <si>
    <t>CTq014_0</t>
  </si>
  <si>
    <t>CTq014_1</t>
  </si>
  <si>
    <t>DEq014_0</t>
  </si>
  <si>
    <t>DEq014_1</t>
  </si>
  <si>
    <t>DCq014_0</t>
  </si>
  <si>
    <t>DCq014_1</t>
  </si>
  <si>
    <t>FLq014_0</t>
  </si>
  <si>
    <t>FLq014_1</t>
  </si>
  <si>
    <t>GAq014_0</t>
  </si>
  <si>
    <t>GAq014_1</t>
  </si>
  <si>
    <t>HIq014_0</t>
  </si>
  <si>
    <t>HIq014_1</t>
  </si>
  <si>
    <t>IDq014_0</t>
  </si>
  <si>
    <t>IDq014_1</t>
  </si>
  <si>
    <t>ILq014_0</t>
  </si>
  <si>
    <t>ILq014_1</t>
  </si>
  <si>
    <t>INq014_0</t>
  </si>
  <si>
    <t>INq014_1</t>
  </si>
  <si>
    <t>IAq014_0</t>
  </si>
  <si>
    <t>IAq014_1</t>
  </si>
  <si>
    <t>KSq014_0</t>
  </si>
  <si>
    <t>KSq014_1</t>
  </si>
  <si>
    <t>KYq014_0</t>
  </si>
  <si>
    <t>KYq014_1</t>
  </si>
  <si>
    <t>LAq014_0</t>
  </si>
  <si>
    <t>LAq014_1</t>
  </si>
  <si>
    <t>MEq014_0</t>
  </si>
  <si>
    <t>MEq014_1</t>
  </si>
  <si>
    <t>MDq014_0</t>
  </si>
  <si>
    <t>MDq014_1</t>
  </si>
  <si>
    <t>MAq014_0</t>
  </si>
  <si>
    <t>MAq014_1</t>
  </si>
  <si>
    <t>MIq014_0</t>
  </si>
  <si>
    <t>MIq014_1</t>
  </si>
  <si>
    <t>MNq014_0</t>
  </si>
  <si>
    <t>MNq014_1</t>
  </si>
  <si>
    <t>MSq014_0</t>
  </si>
  <si>
    <t>MSq014_1</t>
  </si>
  <si>
    <t>MOq014_0</t>
  </si>
  <si>
    <t>MOq014_1</t>
  </si>
  <si>
    <t>MTq014_0</t>
  </si>
  <si>
    <t>MTq014_1</t>
  </si>
  <si>
    <t>NEq014_0</t>
  </si>
  <si>
    <t>NEq014_1</t>
  </si>
  <si>
    <t>NVq014_0</t>
  </si>
  <si>
    <t>NVq014_1</t>
  </si>
  <si>
    <t>NHq014_0</t>
  </si>
  <si>
    <t>NHq014_1</t>
  </si>
  <si>
    <t>NJq014_0</t>
  </si>
  <si>
    <t>NJq014_1</t>
  </si>
  <si>
    <t>NMq014_0</t>
  </si>
  <si>
    <t>NMq014_1</t>
  </si>
  <si>
    <t>NYq014_0</t>
  </si>
  <si>
    <t>NYq014_1</t>
  </si>
  <si>
    <t>NCq014_0</t>
  </si>
  <si>
    <t>NCq014_1</t>
  </si>
  <si>
    <t>NDq014_0</t>
  </si>
  <si>
    <t>NDq014_1</t>
  </si>
  <si>
    <t>OHq014_0</t>
  </si>
  <si>
    <t>OHq014_1</t>
  </si>
  <si>
    <t>OKq014_0</t>
  </si>
  <si>
    <t>OKq014_1</t>
  </si>
  <si>
    <t>ORq014_0</t>
  </si>
  <si>
    <t>ORq014_1</t>
  </si>
  <si>
    <t>PAq014_0</t>
  </si>
  <si>
    <t>PAq014_1</t>
  </si>
  <si>
    <t>RIq014_0</t>
  </si>
  <si>
    <t>RIq014_1</t>
  </si>
  <si>
    <t>SCq014_0</t>
  </si>
  <si>
    <t>SCq014_1</t>
  </si>
  <si>
    <t>SDq014_0</t>
  </si>
  <si>
    <t>SDq014_1</t>
  </si>
  <si>
    <t>TNq014_0</t>
  </si>
  <si>
    <t>TNq014_1</t>
  </si>
  <si>
    <t>TXq014_0</t>
  </si>
  <si>
    <t>TXq014_1</t>
  </si>
  <si>
    <t>USq014_0</t>
  </si>
  <si>
    <t>USq014_1</t>
  </si>
  <si>
    <t>UTq014_0</t>
  </si>
  <si>
    <t>UTq014_1</t>
  </si>
  <si>
    <t>VTq014_0</t>
  </si>
  <si>
    <t>VTq014_1</t>
  </si>
  <si>
    <t>VAq014_0</t>
  </si>
  <si>
    <t>VAq014_1</t>
  </si>
  <si>
    <t>WAq014_0</t>
  </si>
  <si>
    <t>WAq014_1</t>
  </si>
  <si>
    <t>WVq014_0</t>
  </si>
  <si>
    <t>WVq014_1</t>
  </si>
  <si>
    <t>WIq014_0</t>
  </si>
  <si>
    <t>WIq014_1</t>
  </si>
  <si>
    <t>WYq014_0</t>
  </si>
  <si>
    <t>WYq014_1</t>
  </si>
  <si>
    <t>ALq015_0</t>
  </si>
  <si>
    <t>q015_0</t>
  </si>
  <si>
    <t>q015</t>
  </si>
  <si>
    <t>ALq015_1</t>
  </si>
  <si>
    <t>q015_1</t>
  </si>
  <si>
    <t>AKq015_0</t>
  </si>
  <si>
    <t>AKq015_1</t>
  </si>
  <si>
    <t>AZq015_0</t>
  </si>
  <si>
    <t>AZq015_1</t>
  </si>
  <si>
    <t>ARq015_0</t>
  </si>
  <si>
    <t>ARq015_1</t>
  </si>
  <si>
    <t>CAq015_0</t>
  </si>
  <si>
    <t>CAq015_1</t>
  </si>
  <si>
    <t>COq015_0</t>
  </si>
  <si>
    <t>COq015_1</t>
  </si>
  <si>
    <t>CTq015_0</t>
  </si>
  <si>
    <t>CTq015_1</t>
  </si>
  <si>
    <t>DEq015_0</t>
  </si>
  <si>
    <t>DEq015_1</t>
  </si>
  <si>
    <t>DCq015_0</t>
  </si>
  <si>
    <t>DCq015_1</t>
  </si>
  <si>
    <t>FLq015_0</t>
  </si>
  <si>
    <t>FLq015_1</t>
  </si>
  <si>
    <t>GAq015_0</t>
  </si>
  <si>
    <t>GAq015_1</t>
  </si>
  <si>
    <t>HIq015_0</t>
  </si>
  <si>
    <t>HIq015_1</t>
  </si>
  <si>
    <t>IDq015_0</t>
  </si>
  <si>
    <t>IDq015_1</t>
  </si>
  <si>
    <t>ILq015_0</t>
  </si>
  <si>
    <t>ILq015_1</t>
  </si>
  <si>
    <t>INq015_0</t>
  </si>
  <si>
    <t>INq015_1</t>
  </si>
  <si>
    <t>IAq015_0</t>
  </si>
  <si>
    <t>IAq015_1</t>
  </si>
  <si>
    <t>KSq015_0</t>
  </si>
  <si>
    <t>KSq015_1</t>
  </si>
  <si>
    <t>KYq015_0</t>
  </si>
  <si>
    <t>KYq015_1</t>
  </si>
  <si>
    <t>LAq015_0</t>
  </si>
  <si>
    <t>LAq015_1</t>
  </si>
  <si>
    <t>MEq015_0</t>
  </si>
  <si>
    <t>MEq015_1</t>
  </si>
  <si>
    <t>MDq015_0</t>
  </si>
  <si>
    <t>MDq015_1</t>
  </si>
  <si>
    <t>MAq015_0</t>
  </si>
  <si>
    <t>MAq015_1</t>
  </si>
  <si>
    <t>MIq015_0</t>
  </si>
  <si>
    <t>MIq015_1</t>
  </si>
  <si>
    <t>MNq015_0</t>
  </si>
  <si>
    <t>MNq015_1</t>
  </si>
  <si>
    <t>MSq015_0</t>
  </si>
  <si>
    <t>MSq015_1</t>
  </si>
  <si>
    <t>MOq015_0</t>
  </si>
  <si>
    <t>MOq015_1</t>
  </si>
  <si>
    <t>MTq015_0</t>
  </si>
  <si>
    <t>MTq015_1</t>
  </si>
  <si>
    <t>NEq015_0</t>
  </si>
  <si>
    <t>NEq015_1</t>
  </si>
  <si>
    <t>NVq015_0</t>
  </si>
  <si>
    <t>NVq015_1</t>
  </si>
  <si>
    <t>NHq015_0</t>
  </si>
  <si>
    <t>NHq015_1</t>
  </si>
  <si>
    <t>NJq015_0</t>
  </si>
  <si>
    <t>NJq015_1</t>
  </si>
  <si>
    <t>NMq015_0</t>
  </si>
  <si>
    <t>NMq015_1</t>
  </si>
  <si>
    <t>NYq015_0</t>
  </si>
  <si>
    <t>NYq015_1</t>
  </si>
  <si>
    <t>NCq015_0</t>
  </si>
  <si>
    <t>NCq015_1</t>
  </si>
  <si>
    <t>NDq015_0</t>
  </si>
  <si>
    <t>NDq015_1</t>
  </si>
  <si>
    <t>OHq015_0</t>
  </si>
  <si>
    <t>OHq015_1</t>
  </si>
  <si>
    <t>OKq015_0</t>
  </si>
  <si>
    <t>OKq015_1</t>
  </si>
  <si>
    <t>ORq015_0</t>
  </si>
  <si>
    <t>ORq015_1</t>
  </si>
  <si>
    <t>PAq015_0</t>
  </si>
  <si>
    <t>PAq015_1</t>
  </si>
  <si>
    <t>RIq015_0</t>
  </si>
  <si>
    <t>RIq015_1</t>
  </si>
  <si>
    <t>SCq015_0</t>
  </si>
  <si>
    <t>SCq015_1</t>
  </si>
  <si>
    <t>SDq015_0</t>
  </si>
  <si>
    <t>SDq015_1</t>
  </si>
  <si>
    <t>TNq015_0</t>
  </si>
  <si>
    <t>TNq015_1</t>
  </si>
  <si>
    <t>TXq015_0</t>
  </si>
  <si>
    <t>TXq015_1</t>
  </si>
  <si>
    <t>USq015_0</t>
  </si>
  <si>
    <t>USq015_1</t>
  </si>
  <si>
    <t>UTq015_0</t>
  </si>
  <si>
    <t>UTq015_1</t>
  </si>
  <si>
    <t>VTq015_0</t>
  </si>
  <si>
    <t>VTq015_1</t>
  </si>
  <si>
    <t>VAq015_0</t>
  </si>
  <si>
    <t>VAq015_1</t>
  </si>
  <si>
    <t>WAq015_0</t>
  </si>
  <si>
    <t>WAq015_1</t>
  </si>
  <si>
    <t>WVq015_0</t>
  </si>
  <si>
    <t>WVq015_1</t>
  </si>
  <si>
    <t>WIq015_0</t>
  </si>
  <si>
    <t>WIq015_1</t>
  </si>
  <si>
    <t>WYq015_0</t>
  </si>
  <si>
    <t>WYq015_1</t>
  </si>
  <si>
    <t>ALq016_0</t>
  </si>
  <si>
    <t>q016_0</t>
  </si>
  <si>
    <t>q016</t>
  </si>
  <si>
    <t>Medicare patients experienced good communication with provider</t>
  </si>
  <si>
    <t>ALq016_1</t>
  </si>
  <si>
    <t>q016_1</t>
  </si>
  <si>
    <t>AKq016_0</t>
  </si>
  <si>
    <t>AKq016_1</t>
  </si>
  <si>
    <t>AZq016_0</t>
  </si>
  <si>
    <t>AZq016_1</t>
  </si>
  <si>
    <t>ARq016_0</t>
  </si>
  <si>
    <t>ARq016_1</t>
  </si>
  <si>
    <t>CAq016_0</t>
  </si>
  <si>
    <t>CAq016_1</t>
  </si>
  <si>
    <t>COq016_0</t>
  </si>
  <si>
    <t>COq016_1</t>
  </si>
  <si>
    <t>CTq016_0</t>
  </si>
  <si>
    <t>CTq016_1</t>
  </si>
  <si>
    <t>DEq016_0</t>
  </si>
  <si>
    <t>DEq016_1</t>
  </si>
  <si>
    <t>DCq016_0</t>
  </si>
  <si>
    <t>DCq016_1</t>
  </si>
  <si>
    <t>FLq016_0</t>
  </si>
  <si>
    <t>FLq016_1</t>
  </si>
  <si>
    <t>GAq016_0</t>
  </si>
  <si>
    <t>GAq016_1</t>
  </si>
  <si>
    <t>HIq016_0</t>
  </si>
  <si>
    <t>HIq016_1</t>
  </si>
  <si>
    <t>IDq016_0</t>
  </si>
  <si>
    <t>IDq016_1</t>
  </si>
  <si>
    <t>ILq016_0</t>
  </si>
  <si>
    <t>ILq016_1</t>
  </si>
  <si>
    <t>INq016_0</t>
  </si>
  <si>
    <t>INq016_1</t>
  </si>
  <si>
    <t>IAq016_0</t>
  </si>
  <si>
    <t>IAq016_1</t>
  </si>
  <si>
    <t>KSq016_0</t>
  </si>
  <si>
    <t>KSq016_1</t>
  </si>
  <si>
    <t>KYq016_0</t>
  </si>
  <si>
    <t>KYq016_1</t>
  </si>
  <si>
    <t>LAq016_0</t>
  </si>
  <si>
    <t>LAq016_1</t>
  </si>
  <si>
    <t>MEq016_0</t>
  </si>
  <si>
    <t>MEq016_1</t>
  </si>
  <si>
    <t>MDq016_0</t>
  </si>
  <si>
    <t>MDq016_1</t>
  </si>
  <si>
    <t>MAq016_0</t>
  </si>
  <si>
    <t>MAq016_1</t>
  </si>
  <si>
    <t>MIq016_0</t>
  </si>
  <si>
    <t>MIq016_1</t>
  </si>
  <si>
    <t>MNq016_0</t>
  </si>
  <si>
    <t>MNq016_1</t>
  </si>
  <si>
    <t>MSq016_0</t>
  </si>
  <si>
    <t>MSq016_1</t>
  </si>
  <si>
    <t>MOq016_0</t>
  </si>
  <si>
    <t>MOq016_1</t>
  </si>
  <si>
    <t>MTq016_0</t>
  </si>
  <si>
    <t>MTq016_1</t>
  </si>
  <si>
    <t>NEq016_0</t>
  </si>
  <si>
    <t>NEq016_1</t>
  </si>
  <si>
    <t>NVq016_0</t>
  </si>
  <si>
    <t>NVq016_1</t>
  </si>
  <si>
    <t>NHq016_0</t>
  </si>
  <si>
    <t>NHq016_1</t>
  </si>
  <si>
    <t>NJq016_0</t>
  </si>
  <si>
    <t>NJq016_1</t>
  </si>
  <si>
    <t>NMq016_0</t>
  </si>
  <si>
    <t>NMq016_1</t>
  </si>
  <si>
    <t>NYq016_0</t>
  </si>
  <si>
    <t>NYq016_1</t>
  </si>
  <si>
    <t>NCq016_0</t>
  </si>
  <si>
    <t>NCq016_1</t>
  </si>
  <si>
    <t>NDq016_0</t>
  </si>
  <si>
    <t>NDq016_1</t>
  </si>
  <si>
    <t>OHq016_0</t>
  </si>
  <si>
    <t>OHq016_1</t>
  </si>
  <si>
    <t>OKq016_0</t>
  </si>
  <si>
    <t>OKq016_1</t>
  </si>
  <si>
    <t>ORq016_0</t>
  </si>
  <si>
    <t>ORq016_1</t>
  </si>
  <si>
    <t>PAq016_0</t>
  </si>
  <si>
    <t>PAq016_1</t>
  </si>
  <si>
    <t>RIq016_0</t>
  </si>
  <si>
    <t>RIq016_1</t>
  </si>
  <si>
    <t>SCq016_0</t>
  </si>
  <si>
    <t>SCq016_1</t>
  </si>
  <si>
    <t>SDq016_0</t>
  </si>
  <si>
    <t>SDq016_1</t>
  </si>
  <si>
    <t>TNq016_0</t>
  </si>
  <si>
    <t>TNq016_1</t>
  </si>
  <si>
    <t>TXq016_0</t>
  </si>
  <si>
    <t>TXq016_1</t>
  </si>
  <si>
    <t>USq016_0</t>
  </si>
  <si>
    <t>USq016_1</t>
  </si>
  <si>
    <t>UTq016_0</t>
  </si>
  <si>
    <t>UTq016_1</t>
  </si>
  <si>
    <t>VTq016_0</t>
  </si>
  <si>
    <t>VTq016_1</t>
  </si>
  <si>
    <t>VAq016_0</t>
  </si>
  <si>
    <t>VAq016_1</t>
  </si>
  <si>
    <t>WAq016_0</t>
  </si>
  <si>
    <t>WAq016_1</t>
  </si>
  <si>
    <t>WVq016_0</t>
  </si>
  <si>
    <t>WVq016_1</t>
  </si>
  <si>
    <t>WIq016_0</t>
  </si>
  <si>
    <t>WIq016_1</t>
  </si>
  <si>
    <t>WYq016_0</t>
  </si>
  <si>
    <t>WYq016_1</t>
  </si>
  <si>
    <t>ALq017_0</t>
  </si>
  <si>
    <t>q017_0</t>
  </si>
  <si>
    <t>q017</t>
  </si>
  <si>
    <t>Home health patients better at walking or moving around</t>
  </si>
  <si>
    <t>04/2012 - 03/2013</t>
  </si>
  <si>
    <t>ALq017_1</t>
  </si>
  <si>
    <t>q017_1</t>
  </si>
  <si>
    <t>AKq017_0</t>
  </si>
  <si>
    <t>AKq017_1</t>
  </si>
  <si>
    <t>AZq017_0</t>
  </si>
  <si>
    <t>AZq017_1</t>
  </si>
  <si>
    <t>ARq017_0</t>
  </si>
  <si>
    <t>ARq017_1</t>
  </si>
  <si>
    <t>CAq017_0</t>
  </si>
  <si>
    <t>CAq017_1</t>
  </si>
  <si>
    <t>COq017_0</t>
  </si>
  <si>
    <t>COq017_1</t>
  </si>
  <si>
    <t>CTq017_0</t>
  </si>
  <si>
    <t>CTq017_1</t>
  </si>
  <si>
    <t>DEq017_0</t>
  </si>
  <si>
    <t>DEq017_1</t>
  </si>
  <si>
    <t>DCq017_0</t>
  </si>
  <si>
    <t>DCq017_1</t>
  </si>
  <si>
    <t>FLq017_0</t>
  </si>
  <si>
    <t>FLq017_1</t>
  </si>
  <si>
    <t>GAq017_0</t>
  </si>
  <si>
    <t>GAq017_1</t>
  </si>
  <si>
    <t>HIq017_0</t>
  </si>
  <si>
    <t>HIq017_1</t>
  </si>
  <si>
    <t>IDq017_0</t>
  </si>
  <si>
    <t>IDq017_1</t>
  </si>
  <si>
    <t>ILq017_0</t>
  </si>
  <si>
    <t>ILq017_1</t>
  </si>
  <si>
    <t>INq017_0</t>
  </si>
  <si>
    <t>INq017_1</t>
  </si>
  <si>
    <t>IAq017_0</t>
  </si>
  <si>
    <t>IAq017_1</t>
  </si>
  <si>
    <t>KSq017_0</t>
  </si>
  <si>
    <t>KSq017_1</t>
  </si>
  <si>
    <t>KYq017_0</t>
  </si>
  <si>
    <t>KYq017_1</t>
  </si>
  <si>
    <t>LAq017_0</t>
  </si>
  <si>
    <t>LAq017_1</t>
  </si>
  <si>
    <t>MEq017_0</t>
  </si>
  <si>
    <t>MEq017_1</t>
  </si>
  <si>
    <t>MDq017_0</t>
  </si>
  <si>
    <t>MDq017_1</t>
  </si>
  <si>
    <t>MAq017_0</t>
  </si>
  <si>
    <t>MAq017_1</t>
  </si>
  <si>
    <t>MIq017_0</t>
  </si>
  <si>
    <t>MIq017_1</t>
  </si>
  <si>
    <t>MNq017_0</t>
  </si>
  <si>
    <t>MNq017_1</t>
  </si>
  <si>
    <t>MSq017_0</t>
  </si>
  <si>
    <t>MSq017_1</t>
  </si>
  <si>
    <t>MOq017_0</t>
  </si>
  <si>
    <t>MOq017_1</t>
  </si>
  <si>
    <t>MTq017_0</t>
  </si>
  <si>
    <t>MTq017_1</t>
  </si>
  <si>
    <t>NEq017_0</t>
  </si>
  <si>
    <t>NEq017_1</t>
  </si>
  <si>
    <t>NVq017_0</t>
  </si>
  <si>
    <t>NVq017_1</t>
  </si>
  <si>
    <t>NHq017_0</t>
  </si>
  <si>
    <t>NHq017_1</t>
  </si>
  <si>
    <t>NJq017_0</t>
  </si>
  <si>
    <t>NJq017_1</t>
  </si>
  <si>
    <t>NMq017_0</t>
  </si>
  <si>
    <t>NMq017_1</t>
  </si>
  <si>
    <t>NYq017_0</t>
  </si>
  <si>
    <t>NYq017_1</t>
  </si>
  <si>
    <t>NCq017_0</t>
  </si>
  <si>
    <t>NCq017_1</t>
  </si>
  <si>
    <t>NDq017_0</t>
  </si>
  <si>
    <t>NDq017_1</t>
  </si>
  <si>
    <t>OHq017_0</t>
  </si>
  <si>
    <t>OHq017_1</t>
  </si>
  <si>
    <t>OKq017_0</t>
  </si>
  <si>
    <t>OKq017_1</t>
  </si>
  <si>
    <t>ORq017_0</t>
  </si>
  <si>
    <t>ORq017_1</t>
  </si>
  <si>
    <t>PAq017_0</t>
  </si>
  <si>
    <t>PAq017_1</t>
  </si>
  <si>
    <t>RIq017_0</t>
  </si>
  <si>
    <t>RIq017_1</t>
  </si>
  <si>
    <t>SCq017_0</t>
  </si>
  <si>
    <t>SCq017_1</t>
  </si>
  <si>
    <t>SDq017_0</t>
  </si>
  <si>
    <t>SDq017_1</t>
  </si>
  <si>
    <t>TNq017_0</t>
  </si>
  <si>
    <t>TNq017_1</t>
  </si>
  <si>
    <t>TXq017_0</t>
  </si>
  <si>
    <t>TXq017_1</t>
  </si>
  <si>
    <t>USq017_0</t>
  </si>
  <si>
    <t>USq017_1</t>
  </si>
  <si>
    <t>UTq017_0</t>
  </si>
  <si>
    <t>UTq017_1</t>
  </si>
  <si>
    <t>VTq017_0</t>
  </si>
  <si>
    <t>VTq017_1</t>
  </si>
  <si>
    <t>VAq017_0</t>
  </si>
  <si>
    <t>VAq017_1</t>
  </si>
  <si>
    <t>WAq017_0</t>
  </si>
  <si>
    <t>WAq017_1</t>
  </si>
  <si>
    <t>WVq017_0</t>
  </si>
  <si>
    <t>WVq017_1</t>
  </si>
  <si>
    <t>WIq017_0</t>
  </si>
  <si>
    <t>WIq017_1</t>
  </si>
  <si>
    <t>WYq017_0</t>
  </si>
  <si>
    <t>WYq017_1</t>
  </si>
  <si>
    <t>ALq018_0</t>
  </si>
  <si>
    <t>q018_0</t>
  </si>
  <si>
    <t>q018</t>
  </si>
  <si>
    <t>Home health patients whose wounds healed after an operation</t>
  </si>
  <si>
    <t>ALq018_1</t>
  </si>
  <si>
    <t>q018_1</t>
  </si>
  <si>
    <t>AKq018_0</t>
  </si>
  <si>
    <t>AKq018_1</t>
  </si>
  <si>
    <t>AZq018_0</t>
  </si>
  <si>
    <t>AZq018_1</t>
  </si>
  <si>
    <t>ARq018_0</t>
  </si>
  <si>
    <t>ARq018_1</t>
  </si>
  <si>
    <t>CAq018_0</t>
  </si>
  <si>
    <t>CAq018_1</t>
  </si>
  <si>
    <t>COq018_0</t>
  </si>
  <si>
    <t>COq018_1</t>
  </si>
  <si>
    <t>CTq018_0</t>
  </si>
  <si>
    <t>CTq018_1</t>
  </si>
  <si>
    <t>DEq018_0</t>
  </si>
  <si>
    <t>DEq018_1</t>
  </si>
  <si>
    <t>DCq018_0</t>
  </si>
  <si>
    <t>DCq018_1</t>
  </si>
  <si>
    <t>FLq018_0</t>
  </si>
  <si>
    <t>FLq018_1</t>
  </si>
  <si>
    <t>GAq018_0</t>
  </si>
  <si>
    <t>GAq018_1</t>
  </si>
  <si>
    <t>HIq018_0</t>
  </si>
  <si>
    <t>HIq018_1</t>
  </si>
  <si>
    <t>IDq018_0</t>
  </si>
  <si>
    <t>IDq018_1</t>
  </si>
  <si>
    <t>ILq018_0</t>
  </si>
  <si>
    <t>ILq018_1</t>
  </si>
  <si>
    <t>INq018_0</t>
  </si>
  <si>
    <t>INq018_1</t>
  </si>
  <si>
    <t>IAq018_0</t>
  </si>
  <si>
    <t>IAq018_1</t>
  </si>
  <si>
    <t>KSq018_0</t>
  </si>
  <si>
    <t>KSq018_1</t>
  </si>
  <si>
    <t>KYq018_0</t>
  </si>
  <si>
    <t>KYq018_1</t>
  </si>
  <si>
    <t>LAq018_0</t>
  </si>
  <si>
    <t>LAq018_1</t>
  </si>
  <si>
    <t>MEq018_0</t>
  </si>
  <si>
    <t>MEq018_1</t>
  </si>
  <si>
    <t>MDq018_0</t>
  </si>
  <si>
    <t>MDq018_1</t>
  </si>
  <si>
    <t>MAq018_0</t>
  </si>
  <si>
    <t>MAq018_1</t>
  </si>
  <si>
    <t>MIq018_0</t>
  </si>
  <si>
    <t>MIq018_1</t>
  </si>
  <si>
    <t>MNq018_0</t>
  </si>
  <si>
    <t>MNq018_1</t>
  </si>
  <si>
    <t>MSq018_0</t>
  </si>
  <si>
    <t>MSq018_1</t>
  </si>
  <si>
    <t>MOq018_0</t>
  </si>
  <si>
    <t>MOq018_1</t>
  </si>
  <si>
    <t>MTq018_0</t>
  </si>
  <si>
    <t>MTq018_1</t>
  </si>
  <si>
    <t>NEq018_0</t>
  </si>
  <si>
    <t>NEq018_1</t>
  </si>
  <si>
    <t>NVq018_0</t>
  </si>
  <si>
    <t>NVq018_1</t>
  </si>
  <si>
    <t>NHq018_0</t>
  </si>
  <si>
    <t>NHq018_1</t>
  </si>
  <si>
    <t>NJq018_0</t>
  </si>
  <si>
    <t>NJq018_1</t>
  </si>
  <si>
    <t>NMq018_0</t>
  </si>
  <si>
    <t>NMq018_1</t>
  </si>
  <si>
    <t>NYq018_0</t>
  </si>
  <si>
    <t>NYq018_1</t>
  </si>
  <si>
    <t>NCq018_0</t>
  </si>
  <si>
    <t>NCq018_1</t>
  </si>
  <si>
    <t>NDq018_0</t>
  </si>
  <si>
    <t>NDq018_1</t>
  </si>
  <si>
    <t>OHq018_0</t>
  </si>
  <si>
    <t>OHq018_1</t>
  </si>
  <si>
    <t>OKq018_0</t>
  </si>
  <si>
    <t>OKq018_1</t>
  </si>
  <si>
    <t>ORq018_0</t>
  </si>
  <si>
    <t>ORq018_1</t>
  </si>
  <si>
    <t>PAq018_0</t>
  </si>
  <si>
    <t>PAq018_1</t>
  </si>
  <si>
    <t>RIq018_0</t>
  </si>
  <si>
    <t>RIq018_1</t>
  </si>
  <si>
    <t>SCq018_0</t>
  </si>
  <si>
    <t>SCq018_1</t>
  </si>
  <si>
    <t>SDq018_0</t>
  </si>
  <si>
    <t>SDq018_1</t>
  </si>
  <si>
    <t>TNq018_0</t>
  </si>
  <si>
    <t>TNq018_1</t>
  </si>
  <si>
    <t>TXq018_0</t>
  </si>
  <si>
    <t>TXq018_1</t>
  </si>
  <si>
    <t>USq018_0</t>
  </si>
  <si>
    <t>USq018_1</t>
  </si>
  <si>
    <t>UTq018_0</t>
  </si>
  <si>
    <t>UTq018_1</t>
  </si>
  <si>
    <t>VTq018_0</t>
  </si>
  <si>
    <t>VTq018_1</t>
  </si>
  <si>
    <t>VAq018_0</t>
  </si>
  <si>
    <t>VAq018_1</t>
  </si>
  <si>
    <t>WAq018_0</t>
  </si>
  <si>
    <t>WAq018_1</t>
  </si>
  <si>
    <t>WVq018_0</t>
  </si>
  <si>
    <t>WVq018_1</t>
  </si>
  <si>
    <t>WIq018_0</t>
  </si>
  <si>
    <t>WIq018_1</t>
  </si>
  <si>
    <t>WYq018_0</t>
  </si>
  <si>
    <t>WYq018_1</t>
  </si>
  <si>
    <t>ALq019_0</t>
  </si>
  <si>
    <t>q019_0</t>
  </si>
  <si>
    <t>q019</t>
  </si>
  <si>
    <t>High-risk nursing home residents with pressure sores</t>
  </si>
  <si>
    <t>07/2012 - 03/2013</t>
  </si>
  <si>
    <t>ALq019_1</t>
  </si>
  <si>
    <t>q019_1</t>
  </si>
  <si>
    <t>AKq019_0</t>
  </si>
  <si>
    <t>AKq019_1</t>
  </si>
  <si>
    <t>AZq019_0</t>
  </si>
  <si>
    <t>AZq019_1</t>
  </si>
  <si>
    <t>ARq019_0</t>
  </si>
  <si>
    <t>ARq019_1</t>
  </si>
  <si>
    <t>CAq019_0</t>
  </si>
  <si>
    <t>CAq019_1</t>
  </si>
  <si>
    <t>COq019_0</t>
  </si>
  <si>
    <t>COq019_1</t>
  </si>
  <si>
    <t>CTq019_0</t>
  </si>
  <si>
    <t>CTq019_1</t>
  </si>
  <si>
    <t>DEq019_0</t>
  </si>
  <si>
    <t>DEq019_1</t>
  </si>
  <si>
    <t>DCq019_0</t>
  </si>
  <si>
    <t>DCq019_1</t>
  </si>
  <si>
    <t>FLq019_0</t>
  </si>
  <si>
    <t>FLq019_1</t>
  </si>
  <si>
    <t>GAq019_0</t>
  </si>
  <si>
    <t>GAq019_1</t>
  </si>
  <si>
    <t>HIq019_0</t>
  </si>
  <si>
    <t>HIq019_1</t>
  </si>
  <si>
    <t>IDq019_0</t>
  </si>
  <si>
    <t>IDq019_1</t>
  </si>
  <si>
    <t>ILq019_0</t>
  </si>
  <si>
    <t>ILq019_1</t>
  </si>
  <si>
    <t>INq019_0</t>
  </si>
  <si>
    <t>INq019_1</t>
  </si>
  <si>
    <t>IAq019_0</t>
  </si>
  <si>
    <t>IAq019_1</t>
  </si>
  <si>
    <t>KSq019_0</t>
  </si>
  <si>
    <t>KSq019_1</t>
  </si>
  <si>
    <t>KYq019_0</t>
  </si>
  <si>
    <t>KYq019_1</t>
  </si>
  <si>
    <t>LAq019_0</t>
  </si>
  <si>
    <t>LAq019_1</t>
  </si>
  <si>
    <t>MEq019_0</t>
  </si>
  <si>
    <t>MEq019_1</t>
  </si>
  <si>
    <t>MDq019_0</t>
  </si>
  <si>
    <t>MDq019_1</t>
  </si>
  <si>
    <t>MAq019_0</t>
  </si>
  <si>
    <t>MAq019_1</t>
  </si>
  <si>
    <t>MIq019_0</t>
  </si>
  <si>
    <t>MIq019_1</t>
  </si>
  <si>
    <t>MNq019_0</t>
  </si>
  <si>
    <t>MNq019_1</t>
  </si>
  <si>
    <t>MSq019_0</t>
  </si>
  <si>
    <t>MSq019_1</t>
  </si>
  <si>
    <t>MOq019_0</t>
  </si>
  <si>
    <t>MOq019_1</t>
  </si>
  <si>
    <t>MTq019_0</t>
  </si>
  <si>
    <t>MTq019_1</t>
  </si>
  <si>
    <t>NEq019_0</t>
  </si>
  <si>
    <t>NEq019_1</t>
  </si>
  <si>
    <t>NVq019_0</t>
  </si>
  <si>
    <t>NVq019_1</t>
  </si>
  <si>
    <t>NHq019_0</t>
  </si>
  <si>
    <t>NHq019_1</t>
  </si>
  <si>
    <t>NJq019_0</t>
  </si>
  <si>
    <t>NJq019_1</t>
  </si>
  <si>
    <t>NMq019_0</t>
  </si>
  <si>
    <t>NMq019_1</t>
  </si>
  <si>
    <t>NYq019_0</t>
  </si>
  <si>
    <t>NYq019_1</t>
  </si>
  <si>
    <t>NCq019_0</t>
  </si>
  <si>
    <t>NCq019_1</t>
  </si>
  <si>
    <t>NDq019_0</t>
  </si>
  <si>
    <t>NDq019_1</t>
  </si>
  <si>
    <t>OHq019_0</t>
  </si>
  <si>
    <t>OHq019_1</t>
  </si>
  <si>
    <t>OKq019_0</t>
  </si>
  <si>
    <t>OKq019_1</t>
  </si>
  <si>
    <t>ORq019_0</t>
  </si>
  <si>
    <t>ORq019_1</t>
  </si>
  <si>
    <t>PAq019_0</t>
  </si>
  <si>
    <t>PAq019_1</t>
  </si>
  <si>
    <t>RIq019_0</t>
  </si>
  <si>
    <t>RIq019_1</t>
  </si>
  <si>
    <t>SCq019_0</t>
  </si>
  <si>
    <t>SCq019_1</t>
  </si>
  <si>
    <t>SDq019_0</t>
  </si>
  <si>
    <t>SDq019_1</t>
  </si>
  <si>
    <t>TNq019_0</t>
  </si>
  <si>
    <t>TNq019_1</t>
  </si>
  <si>
    <t>TXq019_0</t>
  </si>
  <si>
    <t>TXq019_1</t>
  </si>
  <si>
    <t>USq019_0</t>
  </si>
  <si>
    <t>USq019_1</t>
  </si>
  <si>
    <t>UTq019_0</t>
  </si>
  <si>
    <t>UTq019_1</t>
  </si>
  <si>
    <t>VTq019_0</t>
  </si>
  <si>
    <t>VTq019_1</t>
  </si>
  <si>
    <t>VAq019_0</t>
  </si>
  <si>
    <t>VAq019_1</t>
  </si>
  <si>
    <t>WAq019_0</t>
  </si>
  <si>
    <t>WAq019_1</t>
  </si>
  <si>
    <t>WVq019_0</t>
  </si>
  <si>
    <t>WVq019_1</t>
  </si>
  <si>
    <t>WIq019_0</t>
  </si>
  <si>
    <t>WIq019_1</t>
  </si>
  <si>
    <t>WYq019_0</t>
  </si>
  <si>
    <t>WYq019_1</t>
  </si>
  <si>
    <t>ALq020_0</t>
  </si>
  <si>
    <t>q020_0</t>
  </si>
  <si>
    <t>q020</t>
  </si>
  <si>
    <t>Nursing home residents with an antipsychotic medication</t>
  </si>
  <si>
    <t>ALq020_1</t>
  </si>
  <si>
    <t>q020_1</t>
  </si>
  <si>
    <t>AKq020_0</t>
  </si>
  <si>
    <t>AKq020_1</t>
  </si>
  <si>
    <t>AZq020_0</t>
  </si>
  <si>
    <t>AZq020_1</t>
  </si>
  <si>
    <t>ARq020_0</t>
  </si>
  <si>
    <t>ARq020_1</t>
  </si>
  <si>
    <t>CAq020_0</t>
  </si>
  <si>
    <t>CAq020_1</t>
  </si>
  <si>
    <t>COq020_0</t>
  </si>
  <si>
    <t>COq020_1</t>
  </si>
  <si>
    <t>CTq020_0</t>
  </si>
  <si>
    <t>CTq020_1</t>
  </si>
  <si>
    <t>DEq020_0</t>
  </si>
  <si>
    <t>DEq020_1</t>
  </si>
  <si>
    <t>DCq020_0</t>
  </si>
  <si>
    <t>DCq020_1</t>
  </si>
  <si>
    <t>FLq020_0</t>
  </si>
  <si>
    <t>FLq020_1</t>
  </si>
  <si>
    <t>GAq020_0</t>
  </si>
  <si>
    <t>GAq020_1</t>
  </si>
  <si>
    <t>HIq020_0</t>
  </si>
  <si>
    <t>HIq020_1</t>
  </si>
  <si>
    <t>IDq020_0</t>
  </si>
  <si>
    <t>IDq020_1</t>
  </si>
  <si>
    <t>ILq020_0</t>
  </si>
  <si>
    <t>ILq020_1</t>
  </si>
  <si>
    <t>INq020_0</t>
  </si>
  <si>
    <t>INq020_1</t>
  </si>
  <si>
    <t>IAq020_0</t>
  </si>
  <si>
    <t>IAq020_1</t>
  </si>
  <si>
    <t>KSq020_0</t>
  </si>
  <si>
    <t>KSq020_1</t>
  </si>
  <si>
    <t>KYq020_0</t>
  </si>
  <si>
    <t>KYq020_1</t>
  </si>
  <si>
    <t>LAq020_0</t>
  </si>
  <si>
    <t>LAq020_1</t>
  </si>
  <si>
    <t>MEq020_0</t>
  </si>
  <si>
    <t>MEq020_1</t>
  </si>
  <si>
    <t>MDq020_0</t>
  </si>
  <si>
    <t>MDq020_1</t>
  </si>
  <si>
    <t>MAq020_0</t>
  </si>
  <si>
    <t>MAq020_1</t>
  </si>
  <si>
    <t>MIq020_0</t>
  </si>
  <si>
    <t>MIq020_1</t>
  </si>
  <si>
    <t>MNq020_0</t>
  </si>
  <si>
    <t>MNq020_1</t>
  </si>
  <si>
    <t>MSq020_0</t>
  </si>
  <si>
    <t>MSq020_1</t>
  </si>
  <si>
    <t>MOq020_0</t>
  </si>
  <si>
    <t>MOq020_1</t>
  </si>
  <si>
    <t>MTq020_0</t>
  </si>
  <si>
    <t>MTq020_1</t>
  </si>
  <si>
    <t>NEq020_0</t>
  </si>
  <si>
    <t>NEq020_1</t>
  </si>
  <si>
    <t>NVq020_0</t>
  </si>
  <si>
    <t>NVq020_1</t>
  </si>
  <si>
    <t>NHq020_0</t>
  </si>
  <si>
    <t>NHq020_1</t>
  </si>
  <si>
    <t>NJq020_0</t>
  </si>
  <si>
    <t>NJq020_1</t>
  </si>
  <si>
    <t>NMq020_0</t>
  </si>
  <si>
    <t>NMq020_1</t>
  </si>
  <si>
    <t>NYq020_0</t>
  </si>
  <si>
    <t>NYq020_1</t>
  </si>
  <si>
    <t>NCq020_0</t>
  </si>
  <si>
    <t>NCq020_1</t>
  </si>
  <si>
    <t>NDq020_0</t>
  </si>
  <si>
    <t>NDq020_1</t>
  </si>
  <si>
    <t>OHq020_0</t>
  </si>
  <si>
    <t>OHq020_1</t>
  </si>
  <si>
    <t>OKq020_0</t>
  </si>
  <si>
    <t>OKq020_1</t>
  </si>
  <si>
    <t>ORq020_0</t>
  </si>
  <si>
    <t>ORq020_1</t>
  </si>
  <si>
    <t>PAq020_0</t>
  </si>
  <si>
    <t>PAq020_1</t>
  </si>
  <si>
    <t>RIq020_0</t>
  </si>
  <si>
    <t>RIq020_1</t>
  </si>
  <si>
    <t>SCq020_0</t>
  </si>
  <si>
    <t>SCq020_1</t>
  </si>
  <si>
    <t>SDq020_0</t>
  </si>
  <si>
    <t>SDq020_1</t>
  </si>
  <si>
    <t>TNq020_0</t>
  </si>
  <si>
    <t>TNq020_1</t>
  </si>
  <si>
    <t>TXq020_0</t>
  </si>
  <si>
    <t>TXq020_1</t>
  </si>
  <si>
    <t>USq020_0</t>
  </si>
  <si>
    <t>USq020_1</t>
  </si>
  <si>
    <t>UTq020_0</t>
  </si>
  <si>
    <t>UTq020_1</t>
  </si>
  <si>
    <t>VTq020_0</t>
  </si>
  <si>
    <t>VTq020_1</t>
  </si>
  <si>
    <t>VAq020_0</t>
  </si>
  <si>
    <t>VAq020_1</t>
  </si>
  <si>
    <t>WAq020_0</t>
  </si>
  <si>
    <t>WAq020_1</t>
  </si>
  <si>
    <t>WVq020_0</t>
  </si>
  <si>
    <t>WVq020_1</t>
  </si>
  <si>
    <t>WIq020_0</t>
  </si>
  <si>
    <t>WIq020_1</t>
  </si>
  <si>
    <t>WYq020_0</t>
  </si>
  <si>
    <t>WYq020_1</t>
  </si>
  <si>
    <t>ALq100_0</t>
  </si>
  <si>
    <t>q100_0</t>
  </si>
  <si>
    <t>q100</t>
  </si>
  <si>
    <t>ALq100_1</t>
  </si>
  <si>
    <t>q100_1</t>
  </si>
  <si>
    <t>AKq100_0</t>
  </si>
  <si>
    <t>AKq100_1</t>
  </si>
  <si>
    <t>AZq100_0</t>
  </si>
  <si>
    <t>AZq100_1</t>
  </si>
  <si>
    <t>ARq100_0</t>
  </si>
  <si>
    <t>ARq100_1</t>
  </si>
  <si>
    <t>CAq100_0</t>
  </si>
  <si>
    <t>CAq100_1</t>
  </si>
  <si>
    <t>COq100_0</t>
  </si>
  <si>
    <t>COq100_1</t>
  </si>
  <si>
    <t>CTq100_0</t>
  </si>
  <si>
    <t>CTq100_1</t>
  </si>
  <si>
    <t>DEq100_0</t>
  </si>
  <si>
    <t>DEq100_1</t>
  </si>
  <si>
    <t>DCq100_0</t>
  </si>
  <si>
    <t>DCq100_1</t>
  </si>
  <si>
    <t>FLq100_0</t>
  </si>
  <si>
    <t>FLq100_1</t>
  </si>
  <si>
    <t>GAq100_0</t>
  </si>
  <si>
    <t>GAq100_1</t>
  </si>
  <si>
    <t>HIq100_0</t>
  </si>
  <si>
    <t>HIq100_1</t>
  </si>
  <si>
    <t>IDq100_0</t>
  </si>
  <si>
    <t>IDq100_1</t>
  </si>
  <si>
    <t>ILq100_0</t>
  </si>
  <si>
    <t>ILq100_1</t>
  </si>
  <si>
    <t>INq100_0</t>
  </si>
  <si>
    <t>INq100_1</t>
  </si>
  <si>
    <t>IAq100_0</t>
  </si>
  <si>
    <t>IAq100_1</t>
  </si>
  <si>
    <t>KSq100_0</t>
  </si>
  <si>
    <t>KSq100_1</t>
  </si>
  <si>
    <t>KYq100_0</t>
  </si>
  <si>
    <t>KYq100_1</t>
  </si>
  <si>
    <t>LAq100_0</t>
  </si>
  <si>
    <t>LAq100_1</t>
  </si>
  <si>
    <t>MEq100_0</t>
  </si>
  <si>
    <t>MEq100_1</t>
  </si>
  <si>
    <t>MDq100_0</t>
  </si>
  <si>
    <t>MDq100_1</t>
  </si>
  <si>
    <t>MAq100_0</t>
  </si>
  <si>
    <t>MAq100_1</t>
  </si>
  <si>
    <t>MIq100_0</t>
  </si>
  <si>
    <t>MIq100_1</t>
  </si>
  <si>
    <t>MNq100_0</t>
  </si>
  <si>
    <t>MNq100_1</t>
  </si>
  <si>
    <t>MSq100_0</t>
  </si>
  <si>
    <t>MSq100_1</t>
  </si>
  <si>
    <t>MOq100_0</t>
  </si>
  <si>
    <t>MOq100_1</t>
  </si>
  <si>
    <t>MTq100_0</t>
  </si>
  <si>
    <t>MTq100_1</t>
  </si>
  <si>
    <t>NEq100_0</t>
  </si>
  <si>
    <t>NEq100_1</t>
  </si>
  <si>
    <t>NVq100_0</t>
  </si>
  <si>
    <t>NVq100_1</t>
  </si>
  <si>
    <t>NHq100_0</t>
  </si>
  <si>
    <t>NHq100_1</t>
  </si>
  <si>
    <t>NJq100_0</t>
  </si>
  <si>
    <t>NJq100_1</t>
  </si>
  <si>
    <t>NMq100_0</t>
  </si>
  <si>
    <t>NMq100_1</t>
  </si>
  <si>
    <t>NYq100_0</t>
  </si>
  <si>
    <t>NYq100_1</t>
  </si>
  <si>
    <t>NCq100_0</t>
  </si>
  <si>
    <t>NCq100_1</t>
  </si>
  <si>
    <t>NDq100_0</t>
  </si>
  <si>
    <t>NDq100_1</t>
  </si>
  <si>
    <t>OHq100_0</t>
  </si>
  <si>
    <t>OHq100_1</t>
  </si>
  <si>
    <t>OKq100_0</t>
  </si>
  <si>
    <t>OKq100_1</t>
  </si>
  <si>
    <t>ORq100_0</t>
  </si>
  <si>
    <t>ORq100_1</t>
  </si>
  <si>
    <t>PAq100_0</t>
  </si>
  <si>
    <t>PAq100_1</t>
  </si>
  <si>
    <t>RIq100_0</t>
  </si>
  <si>
    <t>RIq100_1</t>
  </si>
  <si>
    <t>SCq100_0</t>
  </si>
  <si>
    <t>SCq100_1</t>
  </si>
  <si>
    <t>SDq100_0</t>
  </si>
  <si>
    <t>SDq100_1</t>
  </si>
  <si>
    <t>TNq100_0</t>
  </si>
  <si>
    <t>TNq100_1</t>
  </si>
  <si>
    <t>TXq100_0</t>
  </si>
  <si>
    <t>TXq100_1</t>
  </si>
  <si>
    <t>USq100_0</t>
  </si>
  <si>
    <t>USq100_1</t>
  </si>
  <si>
    <t>UTq100_0</t>
  </si>
  <si>
    <t>UTq100_1</t>
  </si>
  <si>
    <t>VTq100_0</t>
  </si>
  <si>
    <t>VTq100_1</t>
  </si>
  <si>
    <t>VAq100_0</t>
  </si>
  <si>
    <t>VAq100_1</t>
  </si>
  <si>
    <t>WAq100_0</t>
  </si>
  <si>
    <t>WAq100_1</t>
  </si>
  <si>
    <t>WVq100_0</t>
  </si>
  <si>
    <t>WVq100_1</t>
  </si>
  <si>
    <t>WIq100_0</t>
  </si>
  <si>
    <t>WIq100_1</t>
  </si>
  <si>
    <t>WYq100_0</t>
  </si>
  <si>
    <t>WYq100_1</t>
  </si>
  <si>
    <t>ALu001_0</t>
  </si>
  <si>
    <t>u001_0</t>
  </si>
  <si>
    <t>u001</t>
  </si>
  <si>
    <t>Hospital admissions for pediatric asthma (per 100,000 children)</t>
  </si>
  <si>
    <t>ALu001_1</t>
  </si>
  <si>
    <t>u001_1</t>
  </si>
  <si>
    <t>AKu001_0</t>
  </si>
  <si>
    <t>AKu001_1</t>
  </si>
  <si>
    <t>AZu001_0</t>
  </si>
  <si>
    <t>AZu001_1</t>
  </si>
  <si>
    <t>ARu001_0</t>
  </si>
  <si>
    <t>ARu001_1</t>
  </si>
  <si>
    <t>CAu001_0</t>
  </si>
  <si>
    <t>CAu001_1</t>
  </si>
  <si>
    <t>COu001_0</t>
  </si>
  <si>
    <t>COu001_1</t>
  </si>
  <si>
    <t>CTu001_0</t>
  </si>
  <si>
    <t>CTu001_1</t>
  </si>
  <si>
    <t>DEu001_0</t>
  </si>
  <si>
    <t>DEu001_1</t>
  </si>
  <si>
    <t>DCu001_0</t>
  </si>
  <si>
    <t>DCu001_1</t>
  </si>
  <si>
    <t>FLu001_0</t>
  </si>
  <si>
    <t>FLu001_1</t>
  </si>
  <si>
    <t>GAu001_0</t>
  </si>
  <si>
    <t>GAu001_1</t>
  </si>
  <si>
    <t>HIu001_0</t>
  </si>
  <si>
    <t>HIu001_1</t>
  </si>
  <si>
    <t>IDu001_0</t>
  </si>
  <si>
    <t>IDu001_1</t>
  </si>
  <si>
    <t>ILu001_0</t>
  </si>
  <si>
    <t>ILu001_1</t>
  </si>
  <si>
    <t>INu001_0</t>
  </si>
  <si>
    <t>INu001_1</t>
  </si>
  <si>
    <t>IAu001_0</t>
  </si>
  <si>
    <t>IAu001_1</t>
  </si>
  <si>
    <t>KSu001_0</t>
  </si>
  <si>
    <t>KSu001_1</t>
  </si>
  <si>
    <t>KYu001_0</t>
  </si>
  <si>
    <t>KYu001_1</t>
  </si>
  <si>
    <t>LAu001_0</t>
  </si>
  <si>
    <t>LAu001_1</t>
  </si>
  <si>
    <t>MEu001_0</t>
  </si>
  <si>
    <t>MEu001_1</t>
  </si>
  <si>
    <t>MDu001_0</t>
  </si>
  <si>
    <t>MDu001_1</t>
  </si>
  <si>
    <t>MAu001_0</t>
  </si>
  <si>
    <t>MAu001_1</t>
  </si>
  <si>
    <t>MIu001_0</t>
  </si>
  <si>
    <t>MIu001_1</t>
  </si>
  <si>
    <t>MNu001_0</t>
  </si>
  <si>
    <t>MNu001_1</t>
  </si>
  <si>
    <t>MSu001_0</t>
  </si>
  <si>
    <t>MSu001_1</t>
  </si>
  <si>
    <t>MOu001_0</t>
  </si>
  <si>
    <t>MOu001_1</t>
  </si>
  <si>
    <t>MTu001_0</t>
  </si>
  <si>
    <t>MTu001_1</t>
  </si>
  <si>
    <t>NEu001_0</t>
  </si>
  <si>
    <t>NEu001_1</t>
  </si>
  <si>
    <t>NVu001_0</t>
  </si>
  <si>
    <t>NVu001_1</t>
  </si>
  <si>
    <t>NHu001_0</t>
  </si>
  <si>
    <t>NHu001_1</t>
  </si>
  <si>
    <t>NJu001_0</t>
  </si>
  <si>
    <t>NJu001_1</t>
  </si>
  <si>
    <t>NMu001_0</t>
  </si>
  <si>
    <t>NMu001_1</t>
  </si>
  <si>
    <t>NYu001_0</t>
  </si>
  <si>
    <t>NYu001_1</t>
  </si>
  <si>
    <t>NCu001_0</t>
  </si>
  <si>
    <t>NCu001_1</t>
  </si>
  <si>
    <t>NDu001_0</t>
  </si>
  <si>
    <t>NDu001_1</t>
  </si>
  <si>
    <t>OHu001_0</t>
  </si>
  <si>
    <t>OHu001_1</t>
  </si>
  <si>
    <t>OKu001_0</t>
  </si>
  <si>
    <t>OKu001_1</t>
  </si>
  <si>
    <t>ORu001_0</t>
  </si>
  <si>
    <t>ORu001_1</t>
  </si>
  <si>
    <t>PAu001_0</t>
  </si>
  <si>
    <t>PAu001_1</t>
  </si>
  <si>
    <t>RIu001_0</t>
  </si>
  <si>
    <t>RIu001_1</t>
  </si>
  <si>
    <t>SCu001_0</t>
  </si>
  <si>
    <t>SCu001_1</t>
  </si>
  <si>
    <t>SDu001_0</t>
  </si>
  <si>
    <t>SDu001_1</t>
  </si>
  <si>
    <t>TNu001_0</t>
  </si>
  <si>
    <t>TNu001_1</t>
  </si>
  <si>
    <t>TXu001_0</t>
  </si>
  <si>
    <t>TXu001_1</t>
  </si>
  <si>
    <t>USu001_0</t>
  </si>
  <si>
    <t>USu001_1</t>
  </si>
  <si>
    <t>UTu001_0</t>
  </si>
  <si>
    <t>UTu001_1</t>
  </si>
  <si>
    <t>VTu001_0</t>
  </si>
  <si>
    <t>VTu001_1</t>
  </si>
  <si>
    <t>VAu001_0</t>
  </si>
  <si>
    <t>VAu001_1</t>
  </si>
  <si>
    <t>WAu001_0</t>
  </si>
  <si>
    <t>WAu001_1</t>
  </si>
  <si>
    <t>WVu001_0</t>
  </si>
  <si>
    <t>WVu001_1</t>
  </si>
  <si>
    <t>WIu001_0</t>
  </si>
  <si>
    <t>WIu001_1</t>
  </si>
  <si>
    <t>WYu001_0</t>
  </si>
  <si>
    <t>WYu001_1</t>
  </si>
  <si>
    <t>ALu002a_0</t>
  </si>
  <si>
    <t>u002a_0</t>
  </si>
  <si>
    <t>u002a</t>
  </si>
  <si>
    <t>Medicare admissions for ambulatory care–sensitive conditions, ages 65–74</t>
  </si>
  <si>
    <t>ALu002a_1</t>
  </si>
  <si>
    <t>u002a_1</t>
  </si>
  <si>
    <t>AKu002a_0</t>
  </si>
  <si>
    <t>AKu002a_1</t>
  </si>
  <si>
    <t>AZu002a_0</t>
  </si>
  <si>
    <t>AZu002a_1</t>
  </si>
  <si>
    <t>ARu002a_0</t>
  </si>
  <si>
    <t>ARu002a_1</t>
  </si>
  <si>
    <t>CAu002a_0</t>
  </si>
  <si>
    <t>CAu002a_1</t>
  </si>
  <si>
    <t>COu002a_0</t>
  </si>
  <si>
    <t>COu002a_1</t>
  </si>
  <si>
    <t>CTu002a_0</t>
  </si>
  <si>
    <t>CTu002a_1</t>
  </si>
  <si>
    <t>DEu002a_0</t>
  </si>
  <si>
    <t>DEu002a_1</t>
  </si>
  <si>
    <t>DCu002a_0</t>
  </si>
  <si>
    <t>DCu002a_1</t>
  </si>
  <si>
    <t>FLu002a_0</t>
  </si>
  <si>
    <t>FLu002a_1</t>
  </si>
  <si>
    <t>GAu002a_0</t>
  </si>
  <si>
    <t>GAu002a_1</t>
  </si>
  <si>
    <t>HIu002a_0</t>
  </si>
  <si>
    <t>HIu002a_1</t>
  </si>
  <si>
    <t>IDu002a_0</t>
  </si>
  <si>
    <t>IDu002a_1</t>
  </si>
  <si>
    <t>ILu002a_0</t>
  </si>
  <si>
    <t>ILu002a_1</t>
  </si>
  <si>
    <t>INu002a_0</t>
  </si>
  <si>
    <t>INu002a_1</t>
  </si>
  <si>
    <t>IAu002a_0</t>
  </si>
  <si>
    <t>IAu002a_1</t>
  </si>
  <si>
    <t>KSu002a_0</t>
  </si>
  <si>
    <t>KSu002a_1</t>
  </si>
  <si>
    <t>KYu002a_0</t>
  </si>
  <si>
    <t>KYu002a_1</t>
  </si>
  <si>
    <t>LAu002a_0</t>
  </si>
  <si>
    <t>LAu002a_1</t>
  </si>
  <si>
    <t>MEu002a_0</t>
  </si>
  <si>
    <t>MEu002a_1</t>
  </si>
  <si>
    <t>MDu002a_0</t>
  </si>
  <si>
    <t>MDu002a_1</t>
  </si>
  <si>
    <t>MAu002a_0</t>
  </si>
  <si>
    <t>MAu002a_1</t>
  </si>
  <si>
    <t>MIu002a_0</t>
  </si>
  <si>
    <t>MIu002a_1</t>
  </si>
  <si>
    <t>MNu002a_0</t>
  </si>
  <si>
    <t>MNu002a_1</t>
  </si>
  <si>
    <t>MSu002a_0</t>
  </si>
  <si>
    <t>MSu002a_1</t>
  </si>
  <si>
    <t>MOu002a_0</t>
  </si>
  <si>
    <t>MOu002a_1</t>
  </si>
  <si>
    <t>MTu002a_0</t>
  </si>
  <si>
    <t>MTu002a_1</t>
  </si>
  <si>
    <t>NEu002a_0</t>
  </si>
  <si>
    <t>NEu002a_1</t>
  </si>
  <si>
    <t>NVu002a_0</t>
  </si>
  <si>
    <t>NVu002a_1</t>
  </si>
  <si>
    <t>NHu002a_0</t>
  </si>
  <si>
    <t>NHu002a_1</t>
  </si>
  <si>
    <t>NJu002a_0</t>
  </si>
  <si>
    <t>NJu002a_1</t>
  </si>
  <si>
    <t>NMu002a_0</t>
  </si>
  <si>
    <t>NMu002a_1</t>
  </si>
  <si>
    <t>NYu002a_0</t>
  </si>
  <si>
    <t>NYu002a_1</t>
  </si>
  <si>
    <t>NCu002a_0</t>
  </si>
  <si>
    <t>NCu002a_1</t>
  </si>
  <si>
    <t>NDu002a_0</t>
  </si>
  <si>
    <t>NDu002a_1</t>
  </si>
  <si>
    <t>OHu002a_0</t>
  </si>
  <si>
    <t>OHu002a_1</t>
  </si>
  <si>
    <t>OKu002a_0</t>
  </si>
  <si>
    <t>OKu002a_1</t>
  </si>
  <si>
    <t>ORu002a_0</t>
  </si>
  <si>
    <t>ORu002a_1</t>
  </si>
  <si>
    <t>PAu002a_0</t>
  </si>
  <si>
    <t>PAu002a_1</t>
  </si>
  <si>
    <t>RIu002a_0</t>
  </si>
  <si>
    <t>RIu002a_1</t>
  </si>
  <si>
    <t>SCu002a_0</t>
  </si>
  <si>
    <t>SCu002a_1</t>
  </si>
  <si>
    <t>SDu002a_0</t>
  </si>
  <si>
    <t>SDu002a_1</t>
  </si>
  <si>
    <t>TNu002a_0</t>
  </si>
  <si>
    <t>TNu002a_1</t>
  </si>
  <si>
    <t>TXu002a_0</t>
  </si>
  <si>
    <t>TXu002a_1</t>
  </si>
  <si>
    <t>USu002a_0</t>
  </si>
  <si>
    <t>USu002a_1</t>
  </si>
  <si>
    <t>UTu002a_0</t>
  </si>
  <si>
    <t>UTu002a_1</t>
  </si>
  <si>
    <t>VTu002a_0</t>
  </si>
  <si>
    <t>VTu002a_1</t>
  </si>
  <si>
    <t>VAu002a_0</t>
  </si>
  <si>
    <t>VAu002a_1</t>
  </si>
  <si>
    <t>WAu002a_0</t>
  </si>
  <si>
    <t>WAu002a_1</t>
  </si>
  <si>
    <t>WVu002a_0</t>
  </si>
  <si>
    <t>WVu002a_1</t>
  </si>
  <si>
    <t>WIu002a_0</t>
  </si>
  <si>
    <t>WIu002a_1</t>
  </si>
  <si>
    <t>WYu002a_0</t>
  </si>
  <si>
    <t>WYu002a_1</t>
  </si>
  <si>
    <t>ALu002b_0</t>
  </si>
  <si>
    <t>u002b_0</t>
  </si>
  <si>
    <t>u002b</t>
  </si>
  <si>
    <t>Medicare admissions for ambulatory care–sensitive conditions, age 75 and older</t>
  </si>
  <si>
    <t>ALu002b_1</t>
  </si>
  <si>
    <t>u002b_1</t>
  </si>
  <si>
    <t>AKu002b_0</t>
  </si>
  <si>
    <t>AKu002b_1</t>
  </si>
  <si>
    <t>AZu002b_0</t>
  </si>
  <si>
    <t>AZu002b_1</t>
  </si>
  <si>
    <t>ARu002b_0</t>
  </si>
  <si>
    <t>ARu002b_1</t>
  </si>
  <si>
    <t>CAu002b_0</t>
  </si>
  <si>
    <t>CAu002b_1</t>
  </si>
  <si>
    <t>COu002b_0</t>
  </si>
  <si>
    <t>COu002b_1</t>
  </si>
  <si>
    <t>CTu002b_0</t>
  </si>
  <si>
    <t>CTu002b_1</t>
  </si>
  <si>
    <t>DEu002b_0</t>
  </si>
  <si>
    <t>DEu002b_1</t>
  </si>
  <si>
    <t>DCu002b_0</t>
  </si>
  <si>
    <t>DCu002b_1</t>
  </si>
  <si>
    <t>FLu002b_0</t>
  </si>
  <si>
    <t>FLu002b_1</t>
  </si>
  <si>
    <t>GAu002b_0</t>
  </si>
  <si>
    <t>GAu002b_1</t>
  </si>
  <si>
    <t>HIu002b_0</t>
  </si>
  <si>
    <t>HIu002b_1</t>
  </si>
  <si>
    <t>IDu002b_0</t>
  </si>
  <si>
    <t>IDu002b_1</t>
  </si>
  <si>
    <t>ILu002b_0</t>
  </si>
  <si>
    <t>ILu002b_1</t>
  </si>
  <si>
    <t>INu002b_0</t>
  </si>
  <si>
    <t>INu002b_1</t>
  </si>
  <si>
    <t>IAu002b_0</t>
  </si>
  <si>
    <t>IAu002b_1</t>
  </si>
  <si>
    <t>KSu002b_0</t>
  </si>
  <si>
    <t>KSu002b_1</t>
  </si>
  <si>
    <t>KYu002b_0</t>
  </si>
  <si>
    <t>KYu002b_1</t>
  </si>
  <si>
    <t>LAu002b_0</t>
  </si>
  <si>
    <t>LAu002b_1</t>
  </si>
  <si>
    <t>MEu002b_0</t>
  </si>
  <si>
    <t>MEu002b_1</t>
  </si>
  <si>
    <t>MDu002b_0</t>
  </si>
  <si>
    <t>MDu002b_1</t>
  </si>
  <si>
    <t>MAu002b_0</t>
  </si>
  <si>
    <t>MAu002b_1</t>
  </si>
  <si>
    <t>MIu002b_0</t>
  </si>
  <si>
    <t>MIu002b_1</t>
  </si>
  <si>
    <t>MNu002b_0</t>
  </si>
  <si>
    <t>MNu002b_1</t>
  </si>
  <si>
    <t>MSu002b_0</t>
  </si>
  <si>
    <t>MSu002b_1</t>
  </si>
  <si>
    <t>MOu002b_0</t>
  </si>
  <si>
    <t>MOu002b_1</t>
  </si>
  <si>
    <t>MTu002b_0</t>
  </si>
  <si>
    <t>MTu002b_1</t>
  </si>
  <si>
    <t>NEu002b_0</t>
  </si>
  <si>
    <t>NEu002b_1</t>
  </si>
  <si>
    <t>NVu002b_0</t>
  </si>
  <si>
    <t>NVu002b_1</t>
  </si>
  <si>
    <t>NHu002b_0</t>
  </si>
  <si>
    <t>NHu002b_1</t>
  </si>
  <si>
    <t>NJu002b_0</t>
  </si>
  <si>
    <t>NJu002b_1</t>
  </si>
  <si>
    <t>NMu002b_0</t>
  </si>
  <si>
    <t>NMu002b_1</t>
  </si>
  <si>
    <t>NYu002b_0</t>
  </si>
  <si>
    <t>NYu002b_1</t>
  </si>
  <si>
    <t>NCu002b_0</t>
  </si>
  <si>
    <t>NCu002b_1</t>
  </si>
  <si>
    <t>NDu002b_0</t>
  </si>
  <si>
    <t>NDu002b_1</t>
  </si>
  <si>
    <t>OHu002b_0</t>
  </si>
  <si>
    <t>OHu002b_1</t>
  </si>
  <si>
    <t>OKu002b_0</t>
  </si>
  <si>
    <t>OKu002b_1</t>
  </si>
  <si>
    <t>ORu002b_0</t>
  </si>
  <si>
    <t>ORu002b_1</t>
  </si>
  <si>
    <t>PAu002b_0</t>
  </si>
  <si>
    <t>PAu002b_1</t>
  </si>
  <si>
    <t>RIu002b_0</t>
  </si>
  <si>
    <t>RIu002b_1</t>
  </si>
  <si>
    <t>SCu002b_0</t>
  </si>
  <si>
    <t>SCu002b_1</t>
  </si>
  <si>
    <t>SDu002b_0</t>
  </si>
  <si>
    <t>SDu002b_1</t>
  </si>
  <si>
    <t>TNu002b_0</t>
  </si>
  <si>
    <t>TNu002b_1</t>
  </si>
  <si>
    <t>TXu002b_0</t>
  </si>
  <si>
    <t>TXu002b_1</t>
  </si>
  <si>
    <t>USu002b_0</t>
  </si>
  <si>
    <t>USu002b_1</t>
  </si>
  <si>
    <t>UTu002b_0</t>
  </si>
  <si>
    <t>UTu002b_1</t>
  </si>
  <si>
    <t>VTu002b_0</t>
  </si>
  <si>
    <t>VTu002b_1</t>
  </si>
  <si>
    <t>VAu002b_0</t>
  </si>
  <si>
    <t>VAu002b_1</t>
  </si>
  <si>
    <t>WAu002b_0</t>
  </si>
  <si>
    <t>WAu002b_1</t>
  </si>
  <si>
    <t>WVu002b_0</t>
  </si>
  <si>
    <t>WVu002b_1</t>
  </si>
  <si>
    <t>WIu002b_0</t>
  </si>
  <si>
    <t>WIu002b_1</t>
  </si>
  <si>
    <t>WYu002b_0</t>
  </si>
  <si>
    <t>WYu002b_1</t>
  </si>
  <si>
    <t>ALu003_0</t>
  </si>
  <si>
    <t>u003_0</t>
  </si>
  <si>
    <t>u003</t>
  </si>
  <si>
    <t>Medicare potentially avoidable emergency department visits</t>
  </si>
  <si>
    <t>ALu003_1</t>
  </si>
  <si>
    <t>u003_1</t>
  </si>
  <si>
    <t>AKu003_0</t>
  </si>
  <si>
    <t>AKu003_1</t>
  </si>
  <si>
    <t>AZu003_0</t>
  </si>
  <si>
    <t>AZu003_1</t>
  </si>
  <si>
    <t>ARu003_0</t>
  </si>
  <si>
    <t>ARu003_1</t>
  </si>
  <si>
    <t>CAu003_0</t>
  </si>
  <si>
    <t>CAu003_1</t>
  </si>
  <si>
    <t>COu003_0</t>
  </si>
  <si>
    <t>COu003_1</t>
  </si>
  <si>
    <t>CTu003_0</t>
  </si>
  <si>
    <t>CTu003_1</t>
  </si>
  <si>
    <t>DEu003_0</t>
  </si>
  <si>
    <t>DEu003_1</t>
  </si>
  <si>
    <t>DCu003_0</t>
  </si>
  <si>
    <t>DCu003_1</t>
  </si>
  <si>
    <t>FLu003_0</t>
  </si>
  <si>
    <t>FLu003_1</t>
  </si>
  <si>
    <t>GAu003_0</t>
  </si>
  <si>
    <t>GAu003_1</t>
  </si>
  <si>
    <t>HIu003_0</t>
  </si>
  <si>
    <t>HIu003_1</t>
  </si>
  <si>
    <t>IDu003_0</t>
  </si>
  <si>
    <t>IDu003_1</t>
  </si>
  <si>
    <t>ILu003_0</t>
  </si>
  <si>
    <t>ILu003_1</t>
  </si>
  <si>
    <t>INu003_0</t>
  </si>
  <si>
    <t>INu003_1</t>
  </si>
  <si>
    <t>IAu003_0</t>
  </si>
  <si>
    <t>IAu003_1</t>
  </si>
  <si>
    <t>KSu003_0</t>
  </si>
  <si>
    <t>KSu003_1</t>
  </si>
  <si>
    <t>KYu003_0</t>
  </si>
  <si>
    <t>KYu003_1</t>
  </si>
  <si>
    <t>LAu003_0</t>
  </si>
  <si>
    <t>LAu003_1</t>
  </si>
  <si>
    <t>MEu003_0</t>
  </si>
  <si>
    <t>MEu003_1</t>
  </si>
  <si>
    <t>MDu003_0</t>
  </si>
  <si>
    <t>MDu003_1</t>
  </si>
  <si>
    <t>MAu003_0</t>
  </si>
  <si>
    <t>MAu003_1</t>
  </si>
  <si>
    <t>MIu003_0</t>
  </si>
  <si>
    <t>MIu003_1</t>
  </si>
  <si>
    <t>MNu003_0</t>
  </si>
  <si>
    <t>MNu003_1</t>
  </si>
  <si>
    <t>MSu003_0</t>
  </si>
  <si>
    <t>MSu003_1</t>
  </si>
  <si>
    <t>MOu003_0</t>
  </si>
  <si>
    <t>MOu003_1</t>
  </si>
  <si>
    <t>MTu003_0</t>
  </si>
  <si>
    <t>MTu003_1</t>
  </si>
  <si>
    <t>NEu003_0</t>
  </si>
  <si>
    <t>NEu003_1</t>
  </si>
  <si>
    <t>NVu003_0</t>
  </si>
  <si>
    <t>NVu003_1</t>
  </si>
  <si>
    <t>NHu003_0</t>
  </si>
  <si>
    <t>NHu003_1</t>
  </si>
  <si>
    <t>NJu003_0</t>
  </si>
  <si>
    <t>NJu003_1</t>
  </si>
  <si>
    <t>NMu003_0</t>
  </si>
  <si>
    <t>NMu003_1</t>
  </si>
  <si>
    <t>NYu003_0</t>
  </si>
  <si>
    <t>NYu003_1</t>
  </si>
  <si>
    <t>NCu003_0</t>
  </si>
  <si>
    <t>NCu003_1</t>
  </si>
  <si>
    <t>NDu003_0</t>
  </si>
  <si>
    <t>NDu003_1</t>
  </si>
  <si>
    <t>OHu003_0</t>
  </si>
  <si>
    <t>OHu003_1</t>
  </si>
  <si>
    <t>OKu003_0</t>
  </si>
  <si>
    <t>OKu003_1</t>
  </si>
  <si>
    <t>ORu003_0</t>
  </si>
  <si>
    <t>ORu003_1</t>
  </si>
  <si>
    <t>PAu003_0</t>
  </si>
  <si>
    <t>PAu003_1</t>
  </si>
  <si>
    <t>RIu003_0</t>
  </si>
  <si>
    <t>RIu003_1</t>
  </si>
  <si>
    <t>SCu003_0</t>
  </si>
  <si>
    <t>SCu003_1</t>
  </si>
  <si>
    <t>SDu003_0</t>
  </si>
  <si>
    <t>SDu003_1</t>
  </si>
  <si>
    <t>TNu003_0</t>
  </si>
  <si>
    <t>TNu003_1</t>
  </si>
  <si>
    <t>TXu003_0</t>
  </si>
  <si>
    <t>TXu003_1</t>
  </si>
  <si>
    <t>USu003_0</t>
  </si>
  <si>
    <t>USu003_1</t>
  </si>
  <si>
    <t>UTu003_0</t>
  </si>
  <si>
    <t>UTu003_1</t>
  </si>
  <si>
    <t>VTu003_0</t>
  </si>
  <si>
    <t>VTu003_1</t>
  </si>
  <si>
    <t>VAu003_0</t>
  </si>
  <si>
    <t>VAu003_1</t>
  </si>
  <si>
    <t>WAu003_0</t>
  </si>
  <si>
    <t>WAu003_1</t>
  </si>
  <si>
    <t>WVu003_0</t>
  </si>
  <si>
    <t>WVu003_1</t>
  </si>
  <si>
    <t>WIu003_0</t>
  </si>
  <si>
    <t>WIu003_1</t>
  </si>
  <si>
    <t>WYu003_0</t>
  </si>
  <si>
    <t>WYu003_1</t>
  </si>
  <si>
    <t>ALu004_0</t>
  </si>
  <si>
    <t>u004_0</t>
  </si>
  <si>
    <t>u004</t>
  </si>
  <si>
    <t>Medicare 30-day readmissions</t>
  </si>
  <si>
    <t>ALu004_1</t>
  </si>
  <si>
    <t>u004_1</t>
  </si>
  <si>
    <t>AKu004_0</t>
  </si>
  <si>
    <t>AKu004_1</t>
  </si>
  <si>
    <t>AZu004_0</t>
  </si>
  <si>
    <t>AZu004_1</t>
  </si>
  <si>
    <t>ARu004_0</t>
  </si>
  <si>
    <t>ARu004_1</t>
  </si>
  <si>
    <t>CAu004_0</t>
  </si>
  <si>
    <t>CAu004_1</t>
  </si>
  <si>
    <t>COu004_0</t>
  </si>
  <si>
    <t>COu004_1</t>
  </si>
  <si>
    <t>CTu004_0</t>
  </si>
  <si>
    <t>CTu004_1</t>
  </si>
  <si>
    <t>DEu004_0</t>
  </si>
  <si>
    <t>DEu004_1</t>
  </si>
  <si>
    <t>DCu004_0</t>
  </si>
  <si>
    <t>DCu004_1</t>
  </si>
  <si>
    <t>FLu004_0</t>
  </si>
  <si>
    <t>FLu004_1</t>
  </si>
  <si>
    <t>GAu004_0</t>
  </si>
  <si>
    <t>GAu004_1</t>
  </si>
  <si>
    <t>HIu004_0</t>
  </si>
  <si>
    <t>HIu004_1</t>
  </si>
  <si>
    <t>IDu004_0</t>
  </si>
  <si>
    <t>IDu004_1</t>
  </si>
  <si>
    <t>ILu004_0</t>
  </si>
  <si>
    <t>ILu004_1</t>
  </si>
  <si>
    <t>INu004_0</t>
  </si>
  <si>
    <t>INu004_1</t>
  </si>
  <si>
    <t>IAu004_0</t>
  </si>
  <si>
    <t>IAu004_1</t>
  </si>
  <si>
    <t>KSu004_0</t>
  </si>
  <si>
    <t>KSu004_1</t>
  </si>
  <si>
    <t>KYu004_0</t>
  </si>
  <si>
    <t>KYu004_1</t>
  </si>
  <si>
    <t>LAu004_0</t>
  </si>
  <si>
    <t>LAu004_1</t>
  </si>
  <si>
    <t>MEu004_0</t>
  </si>
  <si>
    <t>MEu004_1</t>
  </si>
  <si>
    <t>MDu004_0</t>
  </si>
  <si>
    <t>MDu004_1</t>
  </si>
  <si>
    <t>MAu004_0</t>
  </si>
  <si>
    <t>MAu004_1</t>
  </si>
  <si>
    <t>MIu004_0</t>
  </si>
  <si>
    <t>MIu004_1</t>
  </si>
  <si>
    <t>MNu004_0</t>
  </si>
  <si>
    <t>MNu004_1</t>
  </si>
  <si>
    <t>MSu004_0</t>
  </si>
  <si>
    <t>MSu004_1</t>
  </si>
  <si>
    <t>MOu004_0</t>
  </si>
  <si>
    <t>MOu004_1</t>
  </si>
  <si>
    <t>MTu004_0</t>
  </si>
  <si>
    <t>MTu004_1</t>
  </si>
  <si>
    <t>NEu004_0</t>
  </si>
  <si>
    <t>NEu004_1</t>
  </si>
  <si>
    <t>NVu004_0</t>
  </si>
  <si>
    <t>NVu004_1</t>
  </si>
  <si>
    <t>NHu004_0</t>
  </si>
  <si>
    <t>NHu004_1</t>
  </si>
  <si>
    <t>NJu004_0</t>
  </si>
  <si>
    <t>NJu004_1</t>
  </si>
  <si>
    <t>NMu004_0</t>
  </si>
  <si>
    <t>NMu004_1</t>
  </si>
  <si>
    <t>NYu004_0</t>
  </si>
  <si>
    <t>NYu004_1</t>
  </si>
  <si>
    <t>NCu004_0</t>
  </si>
  <si>
    <t>NCu004_1</t>
  </si>
  <si>
    <t>NDu004_0</t>
  </si>
  <si>
    <t>NDu004_1</t>
  </si>
  <si>
    <t>OHu004_0</t>
  </si>
  <si>
    <t>OHu004_1</t>
  </si>
  <si>
    <t>OKu004_0</t>
  </si>
  <si>
    <t>OKu004_1</t>
  </si>
  <si>
    <t>ORu004_0</t>
  </si>
  <si>
    <t>ORu004_1</t>
  </si>
  <si>
    <t>PAu004_0</t>
  </si>
  <si>
    <t>PAu004_1</t>
  </si>
  <si>
    <t>RIu004_0</t>
  </si>
  <si>
    <t>RIu004_1</t>
  </si>
  <si>
    <t>SCu004_0</t>
  </si>
  <si>
    <t>SCu004_1</t>
  </si>
  <si>
    <t>SDu004_0</t>
  </si>
  <si>
    <t>SDu004_1</t>
  </si>
  <si>
    <t>TNu004_0</t>
  </si>
  <si>
    <t>TNu004_1</t>
  </si>
  <si>
    <t>TXu004_0</t>
  </si>
  <si>
    <t>TXu004_1</t>
  </si>
  <si>
    <t>USu004_0</t>
  </si>
  <si>
    <t>USu004_1</t>
  </si>
  <si>
    <t>UTu004_0</t>
  </si>
  <si>
    <t>UTu004_1</t>
  </si>
  <si>
    <t>VTu004_0</t>
  </si>
  <si>
    <t>VTu004_1</t>
  </si>
  <si>
    <t>VAu004_0</t>
  </si>
  <si>
    <t>VAu004_1</t>
  </si>
  <si>
    <t>WAu004_0</t>
  </si>
  <si>
    <t>WAu004_1</t>
  </si>
  <si>
    <t>WVu004_0</t>
  </si>
  <si>
    <t>WVu004_1</t>
  </si>
  <si>
    <t>WIu004_0</t>
  </si>
  <si>
    <t>WIu004_1</t>
  </si>
  <si>
    <t>WYu004_0</t>
  </si>
  <si>
    <t>WYu004_1</t>
  </si>
  <si>
    <t>ALu005_0</t>
  </si>
  <si>
    <t>u005_0</t>
  </si>
  <si>
    <t>u005</t>
  </si>
  <si>
    <t>2008</t>
  </si>
  <si>
    <t>ALu005_1</t>
  </si>
  <si>
    <t>u005_1</t>
  </si>
  <si>
    <t>AKu005_0</t>
  </si>
  <si>
    <t>AKu005_1</t>
  </si>
  <si>
    <t>AZu005_0</t>
  </si>
  <si>
    <t>AZu005_1</t>
  </si>
  <si>
    <t>ARu005_0</t>
  </si>
  <si>
    <t>ARu005_1</t>
  </si>
  <si>
    <t>CAu005_0</t>
  </si>
  <si>
    <t>CAu005_1</t>
  </si>
  <si>
    <t>COu005_0</t>
  </si>
  <si>
    <t>COu005_1</t>
  </si>
  <si>
    <t>CTu005_0</t>
  </si>
  <si>
    <t>CTu005_1</t>
  </si>
  <si>
    <t>DEu005_0</t>
  </si>
  <si>
    <t>DEu005_1</t>
  </si>
  <si>
    <t>DCu005_0</t>
  </si>
  <si>
    <t>DCu005_1</t>
  </si>
  <si>
    <t>FLu005_0</t>
  </si>
  <si>
    <t>FLu005_1</t>
  </si>
  <si>
    <t>GAu005_0</t>
  </si>
  <si>
    <t>GAu005_1</t>
  </si>
  <si>
    <t>HIu005_0</t>
  </si>
  <si>
    <t>HIu005_1</t>
  </si>
  <si>
    <t>IDu005_0</t>
  </si>
  <si>
    <t>IDu005_1</t>
  </si>
  <si>
    <t>ILu005_0</t>
  </si>
  <si>
    <t>ILu005_1</t>
  </si>
  <si>
    <t>INu005_0</t>
  </si>
  <si>
    <t>INu005_1</t>
  </si>
  <si>
    <t>IAu005_0</t>
  </si>
  <si>
    <t>IAu005_1</t>
  </si>
  <si>
    <t>KSu005_0</t>
  </si>
  <si>
    <t>KSu005_1</t>
  </si>
  <si>
    <t>KYu005_0</t>
  </si>
  <si>
    <t>KYu005_1</t>
  </si>
  <si>
    <t>LAu005_0</t>
  </si>
  <si>
    <t>LAu005_1</t>
  </si>
  <si>
    <t>MEu005_0</t>
  </si>
  <si>
    <t>MEu005_1</t>
  </si>
  <si>
    <t>MDu005_0</t>
  </si>
  <si>
    <t>MDu005_1</t>
  </si>
  <si>
    <t>MAu005_0</t>
  </si>
  <si>
    <t>MAu005_1</t>
  </si>
  <si>
    <t>MIu005_0</t>
  </si>
  <si>
    <t>MIu005_1</t>
  </si>
  <si>
    <t>MNu005_0</t>
  </si>
  <si>
    <t>MNu005_1</t>
  </si>
  <si>
    <t>MSu005_0</t>
  </si>
  <si>
    <t>MSu005_1</t>
  </si>
  <si>
    <t>MOu005_0</t>
  </si>
  <si>
    <t>MOu005_1</t>
  </si>
  <si>
    <t>MTu005_0</t>
  </si>
  <si>
    <t>MTu005_1</t>
  </si>
  <si>
    <t>NEu005_0</t>
  </si>
  <si>
    <t>NEu005_1</t>
  </si>
  <si>
    <t>NVu005_0</t>
  </si>
  <si>
    <t>NVu005_1</t>
  </si>
  <si>
    <t>NHu005_0</t>
  </si>
  <si>
    <t>NHu005_1</t>
  </si>
  <si>
    <t>NJu005_0</t>
  </si>
  <si>
    <t>NJu005_1</t>
  </si>
  <si>
    <t>NMu005_0</t>
  </si>
  <si>
    <t>NMu005_1</t>
  </si>
  <si>
    <t>NYu005_0</t>
  </si>
  <si>
    <t>NYu005_1</t>
  </si>
  <si>
    <t>NCu005_0</t>
  </si>
  <si>
    <t>NCu005_1</t>
  </si>
  <si>
    <t>NDu005_0</t>
  </si>
  <si>
    <t>NDu005_1</t>
  </si>
  <si>
    <t>OHu005_0</t>
  </si>
  <si>
    <t>OHu005_1</t>
  </si>
  <si>
    <t>OKu005_0</t>
  </si>
  <si>
    <t>OKu005_1</t>
  </si>
  <si>
    <t>ORu005_0</t>
  </si>
  <si>
    <t>ORu005_1</t>
  </si>
  <si>
    <t>PAu005_0</t>
  </si>
  <si>
    <t>PAu005_1</t>
  </si>
  <si>
    <t>RIu005_0</t>
  </si>
  <si>
    <t>RIu005_1</t>
  </si>
  <si>
    <t>SCu005_0</t>
  </si>
  <si>
    <t>SCu005_1</t>
  </si>
  <si>
    <t>SDu005_0</t>
  </si>
  <si>
    <t>SDu005_1</t>
  </si>
  <si>
    <t>TNu005_0</t>
  </si>
  <si>
    <t>TNu005_1</t>
  </si>
  <si>
    <t>TXu005_0</t>
  </si>
  <si>
    <t>TXu005_1</t>
  </si>
  <si>
    <t>USu005_0</t>
  </si>
  <si>
    <t>USu005_1</t>
  </si>
  <si>
    <t>UTu005_0</t>
  </si>
  <si>
    <t>UTu005_1</t>
  </si>
  <si>
    <t>VTu005_0</t>
  </si>
  <si>
    <t>VTu005_1</t>
  </si>
  <si>
    <t>VAu005_0</t>
  </si>
  <si>
    <t>VAu005_1</t>
  </si>
  <si>
    <t>WAu005_0</t>
  </si>
  <si>
    <t>WAu005_1</t>
  </si>
  <si>
    <t>WVu005_0</t>
  </si>
  <si>
    <t>WVu005_1</t>
  </si>
  <si>
    <t>WIu005_0</t>
  </si>
  <si>
    <t>WIu005_1</t>
  </si>
  <si>
    <t>WYu005_0</t>
  </si>
  <si>
    <t>WYu005_1</t>
  </si>
  <si>
    <t>ALu006_0</t>
  </si>
  <si>
    <t>u006_0</t>
  </si>
  <si>
    <t>u006</t>
  </si>
  <si>
    <t>Long-stay nursing home residents with a hospital admission</t>
  </si>
  <si>
    <t>ALu006_1</t>
  </si>
  <si>
    <t>u006_1</t>
  </si>
  <si>
    <t>AKu006_0</t>
  </si>
  <si>
    <t>AKu006_1</t>
  </si>
  <si>
    <t>AZu006_0</t>
  </si>
  <si>
    <t>AZu006_1</t>
  </si>
  <si>
    <t>ARu006_0</t>
  </si>
  <si>
    <t>ARu006_1</t>
  </si>
  <si>
    <t>CAu006_0</t>
  </si>
  <si>
    <t>CAu006_1</t>
  </si>
  <si>
    <t>COu006_0</t>
  </si>
  <si>
    <t>COu006_1</t>
  </si>
  <si>
    <t>CTu006_0</t>
  </si>
  <si>
    <t>CTu006_1</t>
  </si>
  <si>
    <t>DEu006_0</t>
  </si>
  <si>
    <t>DEu006_1</t>
  </si>
  <si>
    <t>DCu006_0</t>
  </si>
  <si>
    <t>DCu006_1</t>
  </si>
  <si>
    <t>FLu006_0</t>
  </si>
  <si>
    <t>FLu006_1</t>
  </si>
  <si>
    <t>GAu006_0</t>
  </si>
  <si>
    <t>GAu006_1</t>
  </si>
  <si>
    <t>HIu006_0</t>
  </si>
  <si>
    <t>HIu006_1</t>
  </si>
  <si>
    <t>IDu006_0</t>
  </si>
  <si>
    <t>IDu006_1</t>
  </si>
  <si>
    <t>ILu006_0</t>
  </si>
  <si>
    <t>ILu006_1</t>
  </si>
  <si>
    <t>INu006_0</t>
  </si>
  <si>
    <t>INu006_1</t>
  </si>
  <si>
    <t>IAu006_0</t>
  </si>
  <si>
    <t>IAu006_1</t>
  </si>
  <si>
    <t>KSu006_0</t>
  </si>
  <si>
    <t>KSu006_1</t>
  </si>
  <si>
    <t>KYu006_0</t>
  </si>
  <si>
    <t>KYu006_1</t>
  </si>
  <si>
    <t>LAu006_0</t>
  </si>
  <si>
    <t>LAu006_1</t>
  </si>
  <si>
    <t>MEu006_0</t>
  </si>
  <si>
    <t>MEu006_1</t>
  </si>
  <si>
    <t>MDu006_0</t>
  </si>
  <si>
    <t>MDu006_1</t>
  </si>
  <si>
    <t>MAu006_0</t>
  </si>
  <si>
    <t>MAu006_1</t>
  </si>
  <si>
    <t>MIu006_0</t>
  </si>
  <si>
    <t>MIu006_1</t>
  </si>
  <si>
    <t>MNu006_0</t>
  </si>
  <si>
    <t>MNu006_1</t>
  </si>
  <si>
    <t>MSu006_0</t>
  </si>
  <si>
    <t>MSu006_1</t>
  </si>
  <si>
    <t>MOu006_0</t>
  </si>
  <si>
    <t>MOu006_1</t>
  </si>
  <si>
    <t>MTu006_0</t>
  </si>
  <si>
    <t>MTu006_1</t>
  </si>
  <si>
    <t>NEu006_0</t>
  </si>
  <si>
    <t>NEu006_1</t>
  </si>
  <si>
    <t>NVu006_0</t>
  </si>
  <si>
    <t>NVu006_1</t>
  </si>
  <si>
    <t>NHu006_0</t>
  </si>
  <si>
    <t>NHu006_1</t>
  </si>
  <si>
    <t>NJu006_0</t>
  </si>
  <si>
    <t>NJu006_1</t>
  </si>
  <si>
    <t>NMu006_0</t>
  </si>
  <si>
    <t>NMu006_1</t>
  </si>
  <si>
    <t>NYu006_0</t>
  </si>
  <si>
    <t>NYu006_1</t>
  </si>
  <si>
    <t>NCu006_0</t>
  </si>
  <si>
    <t>NCu006_1</t>
  </si>
  <si>
    <t>NDu006_0</t>
  </si>
  <si>
    <t>NDu006_1</t>
  </si>
  <si>
    <t>OHu006_0</t>
  </si>
  <si>
    <t>OHu006_1</t>
  </si>
  <si>
    <t>OKu006_0</t>
  </si>
  <si>
    <t>OKu006_1</t>
  </si>
  <si>
    <t>ORu006_0</t>
  </si>
  <si>
    <t>ORu006_1</t>
  </si>
  <si>
    <t>PAu006_0</t>
  </si>
  <si>
    <t>PAu006_1</t>
  </si>
  <si>
    <t>RIu006_0</t>
  </si>
  <si>
    <t>RIu006_1</t>
  </si>
  <si>
    <t>SCu006_0</t>
  </si>
  <si>
    <t>SCu006_1</t>
  </si>
  <si>
    <t>SDu006_0</t>
  </si>
  <si>
    <t>SDu006_1</t>
  </si>
  <si>
    <t>TNu006_0</t>
  </si>
  <si>
    <t>TNu006_1</t>
  </si>
  <si>
    <t>TXu006_0</t>
  </si>
  <si>
    <t>TXu006_1</t>
  </si>
  <si>
    <t>USu006_0</t>
  </si>
  <si>
    <t>USu006_1</t>
  </si>
  <si>
    <t>UTu006_0</t>
  </si>
  <si>
    <t>UTu006_1</t>
  </si>
  <si>
    <t>VTu006_0</t>
  </si>
  <si>
    <t>VTu006_1</t>
  </si>
  <si>
    <t>VAu006_0</t>
  </si>
  <si>
    <t>VAu006_1</t>
  </si>
  <si>
    <t>WAu006_0</t>
  </si>
  <si>
    <t>WAu006_1</t>
  </si>
  <si>
    <t>WVu006_0</t>
  </si>
  <si>
    <t>WVu006_1</t>
  </si>
  <si>
    <t>WIu006_0</t>
  </si>
  <si>
    <t>WIu006_1</t>
  </si>
  <si>
    <t>WYu006_0</t>
  </si>
  <si>
    <t>WYu006_1</t>
  </si>
  <si>
    <t>ALu007_0</t>
  </si>
  <si>
    <t>u007_0</t>
  </si>
  <si>
    <t>u007</t>
  </si>
  <si>
    <t>Home health patients with a hospital admission</t>
  </si>
  <si>
    <t>ALu007_1</t>
  </si>
  <si>
    <t>u007_1</t>
  </si>
  <si>
    <t>AKu007_0</t>
  </si>
  <si>
    <t>AKu007_1</t>
  </si>
  <si>
    <t>AZu007_0</t>
  </si>
  <si>
    <t>AZu007_1</t>
  </si>
  <si>
    <t>ARu007_0</t>
  </si>
  <si>
    <t>ARu007_1</t>
  </si>
  <si>
    <t>CAu007_0</t>
  </si>
  <si>
    <t>CAu007_1</t>
  </si>
  <si>
    <t>COu007_0</t>
  </si>
  <si>
    <t>COu007_1</t>
  </si>
  <si>
    <t>CTu007_0</t>
  </si>
  <si>
    <t>CTu007_1</t>
  </si>
  <si>
    <t>DEu007_0</t>
  </si>
  <si>
    <t>DEu007_1</t>
  </si>
  <si>
    <t>DCu007_0</t>
  </si>
  <si>
    <t>DCu007_1</t>
  </si>
  <si>
    <t>FLu007_0</t>
  </si>
  <si>
    <t>FLu007_1</t>
  </si>
  <si>
    <t>GAu007_0</t>
  </si>
  <si>
    <t>GAu007_1</t>
  </si>
  <si>
    <t>HIu007_0</t>
  </si>
  <si>
    <t>HIu007_1</t>
  </si>
  <si>
    <t>IDu007_0</t>
  </si>
  <si>
    <t>IDu007_1</t>
  </si>
  <si>
    <t>ILu007_0</t>
  </si>
  <si>
    <t>ILu007_1</t>
  </si>
  <si>
    <t>INu007_0</t>
  </si>
  <si>
    <t>INu007_1</t>
  </si>
  <si>
    <t>IAu007_0</t>
  </si>
  <si>
    <t>IAu007_1</t>
  </si>
  <si>
    <t>KSu007_0</t>
  </si>
  <si>
    <t>KSu007_1</t>
  </si>
  <si>
    <t>KYu007_0</t>
  </si>
  <si>
    <t>KYu007_1</t>
  </si>
  <si>
    <t>LAu007_0</t>
  </si>
  <si>
    <t>LAu007_1</t>
  </si>
  <si>
    <t>MEu007_0</t>
  </si>
  <si>
    <t>MEu007_1</t>
  </si>
  <si>
    <t>MDu007_0</t>
  </si>
  <si>
    <t>MDu007_1</t>
  </si>
  <si>
    <t>MAu007_0</t>
  </si>
  <si>
    <t>MAu007_1</t>
  </si>
  <si>
    <t>MIu007_0</t>
  </si>
  <si>
    <t>MIu007_1</t>
  </si>
  <si>
    <t>MNu007_0</t>
  </si>
  <si>
    <t>MNu007_1</t>
  </si>
  <si>
    <t>MSu007_0</t>
  </si>
  <si>
    <t>MSu007_1</t>
  </si>
  <si>
    <t>MOu007_0</t>
  </si>
  <si>
    <t>MOu007_1</t>
  </si>
  <si>
    <t>MTu007_0</t>
  </si>
  <si>
    <t>MTu007_1</t>
  </si>
  <si>
    <t>NEu007_0</t>
  </si>
  <si>
    <t>NEu007_1</t>
  </si>
  <si>
    <t>NVu007_0</t>
  </si>
  <si>
    <t>NVu007_1</t>
  </si>
  <si>
    <t>NHu007_0</t>
  </si>
  <si>
    <t>NHu007_1</t>
  </si>
  <si>
    <t>NJu007_0</t>
  </si>
  <si>
    <t>NJu007_1</t>
  </si>
  <si>
    <t>NMu007_0</t>
  </si>
  <si>
    <t>NMu007_1</t>
  </si>
  <si>
    <t>NYu007_0</t>
  </si>
  <si>
    <t>NYu007_1</t>
  </si>
  <si>
    <t>NCu007_0</t>
  </si>
  <si>
    <t>NCu007_1</t>
  </si>
  <si>
    <t>NDu007_0</t>
  </si>
  <si>
    <t>NDu007_1</t>
  </si>
  <si>
    <t>OHu007_0</t>
  </si>
  <si>
    <t>OHu007_1</t>
  </si>
  <si>
    <t>OKu007_0</t>
  </si>
  <si>
    <t>OKu007_1</t>
  </si>
  <si>
    <t>ORu007_0</t>
  </si>
  <si>
    <t>ORu007_1</t>
  </si>
  <si>
    <t>PAu007_0</t>
  </si>
  <si>
    <t>PAu007_1</t>
  </si>
  <si>
    <t>RIu007_0</t>
  </si>
  <si>
    <t>RIu007_1</t>
  </si>
  <si>
    <t>SCu007_0</t>
  </si>
  <si>
    <t>SCu007_1</t>
  </si>
  <si>
    <t>SDu007_0</t>
  </si>
  <si>
    <t>SDu007_1</t>
  </si>
  <si>
    <t>TNu007_0</t>
  </si>
  <si>
    <t>TNu007_1</t>
  </si>
  <si>
    <t>TXu007_0</t>
  </si>
  <si>
    <t>TXu007_1</t>
  </si>
  <si>
    <t>USu007_0</t>
  </si>
  <si>
    <t>USu007_1</t>
  </si>
  <si>
    <t>UTu007_0</t>
  </si>
  <si>
    <t>UTu007_1</t>
  </si>
  <si>
    <t>VTu007_0</t>
  </si>
  <si>
    <t>VTu007_1</t>
  </si>
  <si>
    <t>VAu007_0</t>
  </si>
  <si>
    <t>VAu007_1</t>
  </si>
  <si>
    <t>WAu007_0</t>
  </si>
  <si>
    <t>WAu007_1</t>
  </si>
  <si>
    <t>WVu007_0</t>
  </si>
  <si>
    <t>WVu007_1</t>
  </si>
  <si>
    <t>WIu007_0</t>
  </si>
  <si>
    <t>WIu007_1</t>
  </si>
  <si>
    <t>WYu007_0</t>
  </si>
  <si>
    <t>WYu007_1</t>
  </si>
  <si>
    <t>u008</t>
  </si>
  <si>
    <t>ALu009_0</t>
  </si>
  <si>
    <t>u009_0</t>
  </si>
  <si>
    <t>u009</t>
  </si>
  <si>
    <t>ALu009_1</t>
  </si>
  <si>
    <t>u009_1</t>
  </si>
  <si>
    <t>AKu009_0</t>
  </si>
  <si>
    <t>AKu009_1</t>
  </si>
  <si>
    <t>AZu009_0</t>
  </si>
  <si>
    <t>AZu009_1</t>
  </si>
  <si>
    <t>ARu009_0</t>
  </si>
  <si>
    <t>ARu009_1</t>
  </si>
  <si>
    <t>CAu009_0</t>
  </si>
  <si>
    <t>CAu009_1</t>
  </si>
  <si>
    <t>COu009_0</t>
  </si>
  <si>
    <t>COu009_1</t>
  </si>
  <si>
    <t>CTu009_0</t>
  </si>
  <si>
    <t>CTu009_1</t>
  </si>
  <si>
    <t>DEu009_0</t>
  </si>
  <si>
    <t>DEu009_1</t>
  </si>
  <si>
    <t>DCu009_0</t>
  </si>
  <si>
    <t>DCu009_1</t>
  </si>
  <si>
    <t>FLu009_0</t>
  </si>
  <si>
    <t>FLu009_1</t>
  </si>
  <si>
    <t>GAu009_0</t>
  </si>
  <si>
    <t>GAu009_1</t>
  </si>
  <si>
    <t>HIu009_0</t>
  </si>
  <si>
    <t>HIu009_1</t>
  </si>
  <si>
    <t>IDu009_0</t>
  </si>
  <si>
    <t>IDu009_1</t>
  </si>
  <si>
    <t>ILu009_0</t>
  </si>
  <si>
    <t>ILu009_1</t>
  </si>
  <si>
    <t>INu009_0</t>
  </si>
  <si>
    <t>INu009_1</t>
  </si>
  <si>
    <t>IAu009_0</t>
  </si>
  <si>
    <t>IAu009_1</t>
  </si>
  <si>
    <t>KSu009_0</t>
  </si>
  <si>
    <t>KSu009_1</t>
  </si>
  <si>
    <t>KYu009_0</t>
  </si>
  <si>
    <t>KYu009_1</t>
  </si>
  <si>
    <t>LAu009_0</t>
  </si>
  <si>
    <t>LAu009_1</t>
  </si>
  <si>
    <t>MEu009_0</t>
  </si>
  <si>
    <t>MEu009_1</t>
  </si>
  <si>
    <t>MDu009_0</t>
  </si>
  <si>
    <t>MDu009_1</t>
  </si>
  <si>
    <t>MAu009_0</t>
  </si>
  <si>
    <t>MAu009_1</t>
  </si>
  <si>
    <t>MIu009_0</t>
  </si>
  <si>
    <t>MIu009_1</t>
  </si>
  <si>
    <t>MNu009_0</t>
  </si>
  <si>
    <t>MNu009_1</t>
  </si>
  <si>
    <t>MSu009_0</t>
  </si>
  <si>
    <t>MSu009_1</t>
  </si>
  <si>
    <t>MOu009_0</t>
  </si>
  <si>
    <t>MOu009_1</t>
  </si>
  <si>
    <t>MTu009_0</t>
  </si>
  <si>
    <t>MTu009_1</t>
  </si>
  <si>
    <t>NEu009_0</t>
  </si>
  <si>
    <t>NEu009_1</t>
  </si>
  <si>
    <t>NVu009_0</t>
  </si>
  <si>
    <t>NVu009_1</t>
  </si>
  <si>
    <t>NHu009_0</t>
  </si>
  <si>
    <t>NHu009_1</t>
  </si>
  <si>
    <t>NJu009_0</t>
  </si>
  <si>
    <t>NJu009_1</t>
  </si>
  <si>
    <t>NMu009_0</t>
  </si>
  <si>
    <t>NMu009_1</t>
  </si>
  <si>
    <t>NYu009_0</t>
  </si>
  <si>
    <t>NYu009_1</t>
  </si>
  <si>
    <t>NCu009_0</t>
  </si>
  <si>
    <t>NCu009_1</t>
  </si>
  <si>
    <t>NDu009_0</t>
  </si>
  <si>
    <t>NDu009_1</t>
  </si>
  <si>
    <t>OHu009_0</t>
  </si>
  <si>
    <t>OHu009_1</t>
  </si>
  <si>
    <t>OKu009_0</t>
  </si>
  <si>
    <t>OKu009_1</t>
  </si>
  <si>
    <t>ORu009_0</t>
  </si>
  <si>
    <t>ORu009_1</t>
  </si>
  <si>
    <t>PAu009_0</t>
  </si>
  <si>
    <t>PAu009_1</t>
  </si>
  <si>
    <t>RIu009_0</t>
  </si>
  <si>
    <t>RIu009_1</t>
  </si>
  <si>
    <t>SCu009_0</t>
  </si>
  <si>
    <t>SCu009_1</t>
  </si>
  <si>
    <t>SDu009_0</t>
  </si>
  <si>
    <t>SDu009_1</t>
  </si>
  <si>
    <t>TNu009_0</t>
  </si>
  <si>
    <t>TNu009_1</t>
  </si>
  <si>
    <t>TXu009_0</t>
  </si>
  <si>
    <t>TXu009_1</t>
  </si>
  <si>
    <t>USu009_0</t>
  </si>
  <si>
    <t>USu009_1</t>
  </si>
  <si>
    <t>UTu009_0</t>
  </si>
  <si>
    <t>UTu009_1</t>
  </si>
  <si>
    <t>VTu009_0</t>
  </si>
  <si>
    <t>VTu009_1</t>
  </si>
  <si>
    <t>VAu009_0</t>
  </si>
  <si>
    <t>VAu009_1</t>
  </si>
  <si>
    <t>WAu009_0</t>
  </si>
  <si>
    <t>WAu009_1</t>
  </si>
  <si>
    <t>WVu009_0</t>
  </si>
  <si>
    <t>WVu009_1</t>
  </si>
  <si>
    <t>WIu009_0</t>
  </si>
  <si>
    <t>WIu009_1</t>
  </si>
  <si>
    <t>WYu009_0</t>
  </si>
  <si>
    <t>WYu009_1</t>
  </si>
  <si>
    <t>ALu100_0</t>
  </si>
  <si>
    <t>u100_0</t>
  </si>
  <si>
    <t>u100</t>
  </si>
  <si>
    <t>ALu100_1</t>
  </si>
  <si>
    <t>u100_1</t>
  </si>
  <si>
    <t>AKu100_0</t>
  </si>
  <si>
    <t>AKu100_1</t>
  </si>
  <si>
    <t>AZu100_0</t>
  </si>
  <si>
    <t>AZu100_1</t>
  </si>
  <si>
    <t>ARu100_0</t>
  </si>
  <si>
    <t>ARu100_1</t>
  </si>
  <si>
    <t>CAu100_0</t>
  </si>
  <si>
    <t>CAu100_1</t>
  </si>
  <si>
    <t>COu100_0</t>
  </si>
  <si>
    <t>COu100_1</t>
  </si>
  <si>
    <t>CTu100_0</t>
  </si>
  <si>
    <t>CTu100_1</t>
  </si>
  <si>
    <t>DEu100_0</t>
  </si>
  <si>
    <t>DEu100_1</t>
  </si>
  <si>
    <t>DCu100_0</t>
  </si>
  <si>
    <t>DCu100_1</t>
  </si>
  <si>
    <t>FLu100_0</t>
  </si>
  <si>
    <t>FLu100_1</t>
  </si>
  <si>
    <t>GAu100_0</t>
  </si>
  <si>
    <t>GAu100_1</t>
  </si>
  <si>
    <t>HIu100_0</t>
  </si>
  <si>
    <t>HIu100_1</t>
  </si>
  <si>
    <t>IDu100_0</t>
  </si>
  <si>
    <t>IDu100_1</t>
  </si>
  <si>
    <t>ILu100_0</t>
  </si>
  <si>
    <t>ILu100_1</t>
  </si>
  <si>
    <t>INu100_0</t>
  </si>
  <si>
    <t>INu100_1</t>
  </si>
  <si>
    <t>IAu100_0</t>
  </si>
  <si>
    <t>IAu100_1</t>
  </si>
  <si>
    <t>KSu100_0</t>
  </si>
  <si>
    <t>KSu100_1</t>
  </si>
  <si>
    <t>KYu100_0</t>
  </si>
  <si>
    <t>KYu100_1</t>
  </si>
  <si>
    <t>LAu100_0</t>
  </si>
  <si>
    <t>LAu100_1</t>
  </si>
  <si>
    <t>MEu100_0</t>
  </si>
  <si>
    <t>MEu100_1</t>
  </si>
  <si>
    <t>MDu100_0</t>
  </si>
  <si>
    <t>MDu100_1</t>
  </si>
  <si>
    <t>MAu100_0</t>
  </si>
  <si>
    <t>MAu100_1</t>
  </si>
  <si>
    <t>MIu100_0</t>
  </si>
  <si>
    <t>MIu100_1</t>
  </si>
  <si>
    <t>MNu100_0</t>
  </si>
  <si>
    <t>MNu100_1</t>
  </si>
  <si>
    <t>MSu100_0</t>
  </si>
  <si>
    <t>MSu100_1</t>
  </si>
  <si>
    <t>MOu100_0</t>
  </si>
  <si>
    <t>MOu100_1</t>
  </si>
  <si>
    <t>MTu100_0</t>
  </si>
  <si>
    <t>MTu100_1</t>
  </si>
  <si>
    <t>NEu100_0</t>
  </si>
  <si>
    <t>NEu100_1</t>
  </si>
  <si>
    <t>NVu100_0</t>
  </si>
  <si>
    <t>NVu100_1</t>
  </si>
  <si>
    <t>NHu100_0</t>
  </si>
  <si>
    <t>NHu100_1</t>
  </si>
  <si>
    <t>NJu100_0</t>
  </si>
  <si>
    <t>NJu100_1</t>
  </si>
  <si>
    <t>NMu100_0</t>
  </si>
  <si>
    <t>NMu100_1</t>
  </si>
  <si>
    <t>NYu100_0</t>
  </si>
  <si>
    <t>NYu100_1</t>
  </si>
  <si>
    <t>NCu100_0</t>
  </si>
  <si>
    <t>NCu100_1</t>
  </si>
  <si>
    <t>NDu100_0</t>
  </si>
  <si>
    <t>NDu100_1</t>
  </si>
  <si>
    <t>OHu100_0</t>
  </si>
  <si>
    <t>OHu100_1</t>
  </si>
  <si>
    <t>OKu100_0</t>
  </si>
  <si>
    <t>OKu100_1</t>
  </si>
  <si>
    <t>ORu100_0</t>
  </si>
  <si>
    <t>ORu100_1</t>
  </si>
  <si>
    <t>PAu100_0</t>
  </si>
  <si>
    <t>PAu100_1</t>
  </si>
  <si>
    <t>RIu100_0</t>
  </si>
  <si>
    <t>RIu100_1</t>
  </si>
  <si>
    <t>SCu100_0</t>
  </si>
  <si>
    <t>SCu100_1</t>
  </si>
  <si>
    <t>SDu100_0</t>
  </si>
  <si>
    <t>SDu100_1</t>
  </si>
  <si>
    <t>TNu100_0</t>
  </si>
  <si>
    <t>TNu100_1</t>
  </si>
  <si>
    <t>TXu100_0</t>
  </si>
  <si>
    <t>TXu100_1</t>
  </si>
  <si>
    <t>USu100_0</t>
  </si>
  <si>
    <t>USu100_1</t>
  </si>
  <si>
    <t>UTu100_0</t>
  </si>
  <si>
    <t>UTu100_1</t>
  </si>
  <si>
    <t>VTu100_0</t>
  </si>
  <si>
    <t>VTu100_1</t>
  </si>
  <si>
    <t>VAu100_0</t>
  </si>
  <si>
    <t>VAu100_1</t>
  </si>
  <si>
    <t>WAu100_0</t>
  </si>
  <si>
    <t>WAu100_1</t>
  </si>
  <si>
    <t>WVu100_0</t>
  </si>
  <si>
    <t>WVu100_1</t>
  </si>
  <si>
    <t>WIu100_0</t>
  </si>
  <si>
    <t>WIu100_1</t>
  </si>
  <si>
    <t>WYu100_0</t>
  </si>
  <si>
    <t>WYu100_1</t>
  </si>
  <si>
    <t>rank</t>
  </si>
  <si>
    <t>Scored_Indicators</t>
  </si>
  <si>
    <t>top</t>
  </si>
  <si>
    <t>top5</t>
  </si>
  <si>
    <t>tophalf</t>
  </si>
  <si>
    <t>q1</t>
  </si>
  <si>
    <t>q2</t>
  </si>
  <si>
    <t>q3</t>
  </si>
  <si>
    <t>q4</t>
  </si>
  <si>
    <t>bottomhalf</t>
  </si>
  <si>
    <t>bottom5</t>
  </si>
  <si>
    <t>bottom</t>
  </si>
  <si>
    <t>Indicators_with_Trend</t>
  </si>
  <si>
    <t>eDIM</t>
  </si>
  <si>
    <t>Direction</t>
  </si>
  <si>
    <t>Short_Description</t>
  </si>
  <si>
    <t>datayear</t>
  </si>
  <si>
    <t>gap</t>
  </si>
  <si>
    <t>_trend</t>
  </si>
  <si>
    <t>IMPROVED</t>
  </si>
  <si>
    <t>WORSE</t>
  </si>
  <si>
    <t>Equity</t>
  </si>
  <si>
    <t>e001</t>
  </si>
  <si>
    <t>INCOME</t>
  </si>
  <si>
    <t>e001_INCOME_0</t>
  </si>
  <si>
    <t>Low</t>
  </si>
  <si>
    <t>Uninsured ages 19–64</t>
  </si>
  <si>
    <t>Low Income</t>
  </si>
  <si>
    <t>Yes</t>
  </si>
  <si>
    <t>e003</t>
  </si>
  <si>
    <t>e003_INCOME_0</t>
  </si>
  <si>
    <t>Adults who went without care because of cost in past year</t>
  </si>
  <si>
    <t>e004</t>
  </si>
  <si>
    <t>At risk adults without a doctor visit</t>
  </si>
  <si>
    <t>e005</t>
  </si>
  <si>
    <t>Adults without a dental visit in past year</t>
  </si>
  <si>
    <t>e006</t>
  </si>
  <si>
    <t>Adults without a usual source of care</t>
  </si>
  <si>
    <t>e007</t>
  </si>
  <si>
    <t>e008</t>
  </si>
  <si>
    <t>Children without a medical home</t>
  </si>
  <si>
    <t>e009</t>
  </si>
  <si>
    <t>Children without a medical and dental preventive care visit in the past year</t>
  </si>
  <si>
    <t>No</t>
  </si>
  <si>
    <t>e010</t>
  </si>
  <si>
    <t>Children ages 19–35 months without all recommended vaccines</t>
  </si>
  <si>
    <t>e011</t>
  </si>
  <si>
    <t>Elderly patients who received a high-risk prescription drug</t>
  </si>
  <si>
    <t>e012</t>
  </si>
  <si>
    <t>Hospital admissions for pediatric asthma, per 100,000 children</t>
  </si>
  <si>
    <t>e013</t>
  </si>
  <si>
    <t>Medicare admissions for ambulatory care–sensitive conditions</t>
  </si>
  <si>
    <t>e014</t>
  </si>
  <si>
    <t>Medicare 30-day hospital readmissions, per 1,000 beneficiaries</t>
  </si>
  <si>
    <t>e015</t>
  </si>
  <si>
    <t>Potentially avoidable ED visits among Medicare beneficiaries, per 1,000 beneficiaries</t>
  </si>
  <si>
    <t>e018</t>
  </si>
  <si>
    <t>e019</t>
  </si>
  <si>
    <t>e020</t>
  </si>
  <si>
    <t>e021</t>
  </si>
  <si>
    <t>e105</t>
  </si>
  <si>
    <t>AKe105_INCOME_0</t>
  </si>
  <si>
    <t>RACE</t>
  </si>
  <si>
    <t>e001_RACE_0</t>
  </si>
  <si>
    <t>Other</t>
  </si>
  <si>
    <t>Hispanic</t>
  </si>
  <si>
    <t>e003_RACE_0</t>
  </si>
  <si>
    <t>Black</t>
  </si>
  <si>
    <t>e016</t>
  </si>
  <si>
    <t>Mortality amenable to health care</t>
  </si>
  <si>
    <t>e017</t>
  </si>
  <si>
    <t>Infant mortality, deaths per 1,000 live births</t>
  </si>
  <si>
    <t>e106</t>
  </si>
  <si>
    <t>AKe106_RACE_0</t>
  </si>
  <si>
    <t>ALe105_INCOME_0</t>
  </si>
  <si>
    <t>ALe106_RACE_0</t>
  </si>
  <si>
    <t>ARe105_INCOME_0</t>
  </si>
  <si>
    <t>ARe106_RACE_0</t>
  </si>
  <si>
    <t>AZe105_INCOME_0</t>
  </si>
  <si>
    <t>AZe106_RACE_0</t>
  </si>
  <si>
    <t>CAe105_INCOME_0</t>
  </si>
  <si>
    <t>CAe106_RACE_0</t>
  </si>
  <si>
    <t>COe105_INCOME_0</t>
  </si>
  <si>
    <t>COe106_RACE_0</t>
  </si>
  <si>
    <t>CTe105_INCOME_0</t>
  </si>
  <si>
    <t>CTe106_RACE_0</t>
  </si>
  <si>
    <t>DCe105_INCOME_0</t>
  </si>
  <si>
    <t>DCe106_RACE_0</t>
  </si>
  <si>
    <t>DEe105_INCOME_0</t>
  </si>
  <si>
    <t>DEe106_RACE_0</t>
  </si>
  <si>
    <t>FLe105_INCOME_0</t>
  </si>
  <si>
    <t>FLe106_RACE_0</t>
  </si>
  <si>
    <t>GAe105_INCOME_0</t>
  </si>
  <si>
    <t>GAe106_RACE_0</t>
  </si>
  <si>
    <t>HIe105_INCOME_0</t>
  </si>
  <si>
    <t>HIe106_RACE_0</t>
  </si>
  <si>
    <t>IAe105_INCOME_0</t>
  </si>
  <si>
    <t>IAe106_RACE_0</t>
  </si>
  <si>
    <t>IDe105_INCOME_0</t>
  </si>
  <si>
    <t>IDe106_RACE_0</t>
  </si>
  <si>
    <t>ILe105_INCOME_0</t>
  </si>
  <si>
    <t>ILe106_RACE_0</t>
  </si>
  <si>
    <t>INe105_INCOME_0</t>
  </si>
  <si>
    <t>INe106_RACE_0</t>
  </si>
  <si>
    <t>KSe105_INCOME_0</t>
  </si>
  <si>
    <t>KSe106_RACE_0</t>
  </si>
  <si>
    <t>KYe105_INCOME_0</t>
  </si>
  <si>
    <t>KYe106_RACE_0</t>
  </si>
  <si>
    <t>LAe105_INCOME_0</t>
  </si>
  <si>
    <t>LAe106_RACE_0</t>
  </si>
  <si>
    <t>MAe105_INCOME_0</t>
  </si>
  <si>
    <t>MAe106_RACE_0</t>
  </si>
  <si>
    <t>MDe105_INCOME_0</t>
  </si>
  <si>
    <t>MDe106_RACE_0</t>
  </si>
  <si>
    <t>MEe105_INCOME_0</t>
  </si>
  <si>
    <t>MEe106_RACE_0</t>
  </si>
  <si>
    <t>MIe105_INCOME_0</t>
  </si>
  <si>
    <t>MIe106_RACE_0</t>
  </si>
  <si>
    <t>MNe105_INCOME_0</t>
  </si>
  <si>
    <t>MNe106_RACE_0</t>
  </si>
  <si>
    <t>MOe105_INCOME_0</t>
  </si>
  <si>
    <t>MOe106_RACE_0</t>
  </si>
  <si>
    <t>MSe105_INCOME_0</t>
  </si>
  <si>
    <t>MSe106_RACE_0</t>
  </si>
  <si>
    <t>MTe105_INCOME_0</t>
  </si>
  <si>
    <t>MTe106_RACE_0</t>
  </si>
  <si>
    <t>NCe105_INCOME_0</t>
  </si>
  <si>
    <t>NCe106_RACE_0</t>
  </si>
  <si>
    <t>NDe105_INCOME_0</t>
  </si>
  <si>
    <t>NDe106_RACE_0</t>
  </si>
  <si>
    <t>NEe105_INCOME_0</t>
  </si>
  <si>
    <t>NEe106_RACE_0</t>
  </si>
  <si>
    <t>NHe105_INCOME_0</t>
  </si>
  <si>
    <t>NHe106_RACE_0</t>
  </si>
  <si>
    <t>NJe105_INCOME_0</t>
  </si>
  <si>
    <t>NJe106_RACE_0</t>
  </si>
  <si>
    <t>NMe105_INCOME_0</t>
  </si>
  <si>
    <t>NMe106_RACE_0</t>
  </si>
  <si>
    <t>NVe105_INCOME_0</t>
  </si>
  <si>
    <t>NVe106_RACE_0</t>
  </si>
  <si>
    <t>NYe105_INCOME_0</t>
  </si>
  <si>
    <t>NYe106_RACE_0</t>
  </si>
  <si>
    <t>OHe105_INCOME_0</t>
  </si>
  <si>
    <t>OHe106_RACE_0</t>
  </si>
  <si>
    <t>OKe105_INCOME_0</t>
  </si>
  <si>
    <t>OKe106_RACE_0</t>
  </si>
  <si>
    <t>ORe105_INCOME_0</t>
  </si>
  <si>
    <t>ORe106_RACE_0</t>
  </si>
  <si>
    <t>PAe105_INCOME_0</t>
  </si>
  <si>
    <t>PAe106_RACE_0</t>
  </si>
  <si>
    <t>RIe105_INCOME_0</t>
  </si>
  <si>
    <t>RIe106_RACE_0</t>
  </si>
  <si>
    <t>SCe105_INCOME_0</t>
  </si>
  <si>
    <t>SCe106_RACE_0</t>
  </si>
  <si>
    <t>SDe105_INCOME_0</t>
  </si>
  <si>
    <t>SDe106_RACE_0</t>
  </si>
  <si>
    <t>TNe105_INCOME_0</t>
  </si>
  <si>
    <t>TNe106_RACE_0</t>
  </si>
  <si>
    <t>TXe105_INCOME_0</t>
  </si>
  <si>
    <t>TXe106_RACE_0</t>
  </si>
  <si>
    <t>UTe105_INCOME_0</t>
  </si>
  <si>
    <t>UTe106_RACE_0</t>
  </si>
  <si>
    <t>VAe105_INCOME_0</t>
  </si>
  <si>
    <t>VAe106_RACE_0</t>
  </si>
  <si>
    <t>VTe105_INCOME_0</t>
  </si>
  <si>
    <t>VTe106_RACE_0</t>
  </si>
  <si>
    <t>WAe105_INCOME_0</t>
  </si>
  <si>
    <t>WAe106_RACE_0</t>
  </si>
  <si>
    <t>WIe105_INCOME_0</t>
  </si>
  <si>
    <t>WIe106_RACE_0</t>
  </si>
  <si>
    <t>WVe105_INCOME_0</t>
  </si>
  <si>
    <t>WVe106_RACE_0</t>
  </si>
  <si>
    <t>WYe105_INCOME_0</t>
  </si>
  <si>
    <t>WYe106_RACE_0</t>
  </si>
  <si>
    <t>Summary of Indicator Rankings by State</t>
  </si>
  <si>
    <t>State</t>
  </si>
  <si>
    <t>No. of indicators improved</t>
  </si>
  <si>
    <t>No. of indicators worsened</t>
  </si>
  <si>
    <t>Net Change</t>
  </si>
  <si>
    <t>Notes: Improvement or worsening refers to a change between the baseline and current time periods of at least 0.5 standard deviations. Ambulatory care–sensitive conditions among Medicare beneficiaries are displayed here separately for two age ranges, but counted as a single indicator in tallies of improvement.</t>
  </si>
  <si>
    <t>Indicator</t>
  </si>
  <si>
    <t>If all states improved their performance to the level of the best-performing state for this indicator, then:</t>
  </si>
  <si>
    <t>more adults (ages 18–64) would be covered by health insurance (public or private), and therefore would be more likely to receive health care when needed.</t>
  </si>
  <si>
    <t>more children (ages 0–17) would be covered by health insurance (public or private), and therefore would be more likely to receive health care when needed.</t>
  </si>
  <si>
    <t xml:space="preserve">fewer individuals would be burdened by high out-of-pocket spending on medical care. </t>
  </si>
  <si>
    <t xml:space="preserve">fewer adults (age 18 and older) would go without needed health care because of cost. </t>
  </si>
  <si>
    <t>more adults (age 18 and older) would have a usual source of care to help ensure that care is coordinated and accessible when needed.</t>
  </si>
  <si>
    <t>more children (ages 0–17) would have a medical home to help ensure that care is coordinated and accessible when needed.</t>
  </si>
  <si>
    <t>more children (ages 0–17) would receive annual preventive medical and dental care visits each year.</t>
  </si>
  <si>
    <t>fewer Medicare beneficiaries would receive an inappropriately prescribed medication.</t>
  </si>
  <si>
    <t>fewer children ages 2 to 17 would be hospitalized for asthma exacerbations.</t>
  </si>
  <si>
    <t xml:space="preserve">fewer hospital readmissions would occur among Medicare beneficiaries (age 65 and older). </t>
  </si>
  <si>
    <t xml:space="preserve">fewer emergency department visits for nonemergent or primary care–treatable conditions would occur among Medicare beneficiaries. </t>
  </si>
  <si>
    <t>fewer premature deaths (before age 75) might occur from causes that are potentially treatable or preventable with timely and appropriate health care.</t>
  </si>
  <si>
    <t xml:space="preserve">fewer women might lose their lives fighting breast cancer. </t>
  </si>
  <si>
    <t xml:space="preserve">fewer individuals would die from colon cancer. </t>
  </si>
  <si>
    <t>Suicides</t>
  </si>
  <si>
    <t>fewer individuals would take their own lives.</t>
  </si>
  <si>
    <t>more infants might live to see their first birthday.</t>
  </si>
  <si>
    <t>fewer adults would smoke, reducing their risk of lung and heart disease.</t>
  </si>
  <si>
    <t xml:space="preserve">fewer adults would be obese, with body weights that increase their risk for disease and long-term complications. </t>
  </si>
  <si>
    <t xml:space="preserve">fewer children (ages 10–17) would be overweight or obese, thus reducing the potential for poor health as they transition into adulthood. </t>
  </si>
  <si>
    <t xml:space="preserve">fewer adults (ages 18–64) would have lost six or more teeth to decay, infection, or gum disease. </t>
  </si>
  <si>
    <t>Access &amp; Affordability: Dimension and Indicator Ranking</t>
  </si>
  <si>
    <t>Adults ages 19–64 uninsured</t>
  </si>
  <si>
    <t>Children ages 0–18 uninsured</t>
  </si>
  <si>
    <t>Adults who went without care because of cost in the past year</t>
  </si>
  <si>
    <t>Individuals with high out-of-pocket medical spending</t>
  </si>
  <si>
    <t>Access &amp; Affordability: Dimension Ranking and Indicator Rates</t>
  </si>
  <si>
    <t>Past Dimension Rank</t>
  </si>
  <si>
    <t>At-risk adults without a routine doctor visit in past two years</t>
  </si>
  <si>
    <t>Change</t>
  </si>
  <si>
    <t>--</t>
  </si>
  <si>
    <t>States Improved</t>
  </si>
  <si>
    <t>States Worsened</t>
  </si>
  <si>
    <t>Prevention &amp; Treatment: Dimension and Indicator Ranking</t>
  </si>
  <si>
    <t>Older adults with recommended preventive care</t>
  </si>
  <si>
    <t>Children with a medical home</t>
  </si>
  <si>
    <t>Children with a medical and dental preventive care visit in the past year</t>
  </si>
  <si>
    <t>Children who received needed mental health care in the past year</t>
  </si>
  <si>
    <t>Elderly patients who received a contraindicated prescription drug</t>
  </si>
  <si>
    <t>Home health patients who get better at walking or moving around</t>
  </si>
  <si>
    <t>Prevention &amp; Treatment: Dimension Ranking and Indicator Rates</t>
  </si>
  <si>
    <t>Avoidable Hospital Use &amp; Cost: Dimension and Indicator Ranking</t>
  </si>
  <si>
    <t>Short-stay nursing home residents with a 30-day readmission to the hospital</t>
  </si>
  <si>
    <t>Home health patients also enrolled in Medicare with a hospital admission</t>
  </si>
  <si>
    <t>Health insurance premium for employer-sponsored single-person plans</t>
  </si>
  <si>
    <t>Total Medicare (Parts A &amp; B) reimbursements per enrollee</t>
  </si>
  <si>
    <t>Avoidable Hospital Use &amp; Cost: Dimension Ranking and Indicator Rates</t>
  </si>
  <si>
    <t>Healthy Lives: Dimension and Indicator Ranking</t>
  </si>
  <si>
    <t>Breast cancer deaths per 100,000 female population</t>
  </si>
  <si>
    <t>Colorectal cancer deaths per 100,000 population</t>
  </si>
  <si>
    <t>Suicide deaths per 100,000 population</t>
  </si>
  <si>
    <t>Healthy Lives: Dimension Ranking and Indicator Rates</t>
  </si>
  <si>
    <t>Total</t>
  </si>
  <si>
    <t>White</t>
  </si>
  <si>
    <t>Change in Rate</t>
  </si>
  <si>
    <t>Income</t>
  </si>
  <si>
    <t>TOTAL</t>
  </si>
  <si>
    <t>order</t>
  </si>
  <si>
    <t>Past Year</t>
  </si>
  <si>
    <t>Database</t>
  </si>
  <si>
    <t>CPS ASEC</t>
  </si>
  <si>
    <t>BRFSS</t>
  </si>
  <si>
    <t>Prevention and Treatment</t>
  </si>
  <si>
    <t>NSCH</t>
  </si>
  <si>
    <t>NIS</t>
  </si>
  <si>
    <t>CAHPS (via AHRQ National Healthcare Quality Report)</t>
  </si>
  <si>
    <t>CMS Hospital Compare</t>
  </si>
  <si>
    <t>HCAHPS (via CMS Hospital Compare)</t>
  </si>
  <si>
    <t>OASIS (via CMS Home Health Compare)</t>
  </si>
  <si>
    <t>MDS (via CMS Nursing Home Compare)</t>
  </si>
  <si>
    <t>CCW (via CMS Geographic Variation Public Use File)</t>
  </si>
  <si>
    <t>MedPAR, MDS</t>
  </si>
  <si>
    <t>MEPS</t>
  </si>
  <si>
    <t>Healthy Lives</t>
  </si>
  <si>
    <t>CDC NVSS: Mortality Restricted Use File</t>
  </si>
  <si>
    <t>CDC NVSS: WISQARS</t>
  </si>
  <si>
    <t>CDC NVSS: WONDER</t>
  </si>
  <si>
    <t>Historic Baseline</t>
  </si>
  <si>
    <t>1-year trend</t>
  </si>
  <si>
    <t>No. of indicators with trend                   (of 35)</t>
  </si>
  <si>
    <t>ORDER</t>
  </si>
  <si>
    <t>mxDetail</t>
  </si>
  <si>
    <t>Source</t>
  </si>
  <si>
    <t>OVERALL</t>
  </si>
  <si>
    <t>Overall Health System Performance</t>
  </si>
  <si>
    <t>Overall Performance</t>
  </si>
  <si>
    <t>Analysis by authors</t>
  </si>
  <si>
    <t>ACCESS</t>
  </si>
  <si>
    <t>Individuals under age 65 with high out-of-pocket medical costs relative to their annual household income</t>
  </si>
  <si>
    <t>Analysis by C.Solis-Roman, New York University, Wagner School of Public Service</t>
  </si>
  <si>
    <t>Access Dimension Summary</t>
  </si>
  <si>
    <t>Access</t>
  </si>
  <si>
    <t>Equity Dimension Summary</t>
  </si>
  <si>
    <t>EQUITY</t>
  </si>
  <si>
    <t>Mortality amenable to health care, deaths per 100,000 population</t>
  </si>
  <si>
    <t>LIVES</t>
  </si>
  <si>
    <t>Adults ages 18–64 who report fair/poor health or activity limitations because of physical, mental, or emotional problems</t>
  </si>
  <si>
    <t>Percent of adults ages 18–64 who have lost six or more teeth because of tooth decay, infection, or gum disease</t>
  </si>
  <si>
    <t>Years of potential life lost before age 75</t>
  </si>
  <si>
    <t>Analysis by Robert Wood Johnson Foundation</t>
  </si>
  <si>
    <t>Healthy Lives Dimension Summary</t>
  </si>
  <si>
    <t>Adults ages 50 and older who received recommended screening and preventive care</t>
  </si>
  <si>
    <t>QUALITY</t>
  </si>
  <si>
    <t>High</t>
  </si>
  <si>
    <t>Adults with a usual source of care</t>
  </si>
  <si>
    <t>Children with emotional, behavioral, or developmental problems who received needed mental health care in the past year</t>
  </si>
  <si>
    <t>Children ages 19–35 months who received all recommended doses of seven key vaccines</t>
  </si>
  <si>
    <t>Risk-adjusted 30-day mortality among Medicare beneficiaries hospitalized for heart attack, heart failure, or pneumonia</t>
  </si>
  <si>
    <t>Analysis by CMS</t>
  </si>
  <si>
    <t>Hospitalized patients given information about what to do during their recovery at home</t>
  </si>
  <si>
    <t>Hospitalized patients who reported hospital staff always managed pain well, responded when needed help to get to bathroom or pressed call button, and explained medicines and side effects</t>
  </si>
  <si>
    <t>Medicare beneficiaries who received at least one drug that should be avoided in the elderly</t>
  </si>
  <si>
    <t>5% Medicare enrolled in Part D</t>
  </si>
  <si>
    <t>Analysis by Y.Zhang and S.H.Baik, University of Pittsburgh</t>
  </si>
  <si>
    <t>Medicare beneficiaries with dementia, hip/pelvic fracture, or chronic renal failure who received a prescription drug that is contraindicated for that condition</t>
  </si>
  <si>
    <t>Medicare fee-for-service patients whose health provider always listens, explains, shows respect, and spends enough time with them</t>
  </si>
  <si>
    <t>Analysis by AHRQ</t>
  </si>
  <si>
    <t>Home health patients whose wounds improved or healed after an operation</t>
  </si>
  <si>
    <t>Long-stay nursing home residents with an antipsychotic medication</t>
  </si>
  <si>
    <t>Prevention and Treatment Dimension Summary</t>
  </si>
  <si>
    <t>HCUP  (via AHRQ National Healthcare Quality Report)</t>
  </si>
  <si>
    <t>USE</t>
  </si>
  <si>
    <t>Hospital admissions among Medicare beneficiaries for ambulatory care–sensitive conditions, ages 65–74, per 1,000 beneficiaries</t>
  </si>
  <si>
    <t>Hospital admissions among Medicare beneficiaries for ambulatory care–sensitive conditions, age 75 and older, per 1,000 beneficiaries</t>
  </si>
  <si>
    <t>Potentially avoidable emergency department visits among Medicare beneficiaries, per 1,000 beneficiaries</t>
  </si>
  <si>
    <t>Analysis by J.Zheng and A.Jha, Harvard School of Public Health</t>
  </si>
  <si>
    <t>Medicare 30-day hospital readmissions, rate per 1,000 beneficiaries</t>
  </si>
  <si>
    <t>Short-stay nursing home residents readmitted within 30 days of hospital discharge to nursing home</t>
  </si>
  <si>
    <t>Analysis by V.Mor, Brown University</t>
  </si>
  <si>
    <t>Long-stay nursing home residents hospitalized within a six-month period</t>
  </si>
  <si>
    <t>Analysis by CMS, Office of Information Products and Data Analytics</t>
  </si>
  <si>
    <t>Avoidable Hospital Use and Cost Dimension Summary</t>
  </si>
  <si>
    <t>Avoidable Hospital Use and Cost</t>
  </si>
  <si>
    <t>improved</t>
  </si>
  <si>
    <t>worse</t>
  </si>
  <si>
    <t>improved_5std</t>
  </si>
  <si>
    <t>worse_5std</t>
  </si>
  <si>
    <t>improved_1std</t>
  </si>
  <si>
    <t>worse_1std</t>
  </si>
  <si>
    <t>NetImprovement</t>
  </si>
  <si>
    <t>NetImprovement_5std</t>
  </si>
  <si>
    <t>NetImprovement_1std</t>
  </si>
  <si>
    <t>rk_NetImprovement</t>
  </si>
  <si>
    <t>rk_NetImprovement_5std</t>
  </si>
  <si>
    <t>rk_NetImprovement_1std</t>
  </si>
  <si>
    <t>NetIMPROVMENT</t>
  </si>
  <si>
    <t>NetIMPROVMENT_5std</t>
  </si>
  <si>
    <t>NetIMPROVMENT_1std</t>
  </si>
  <si>
    <t>sDELTA</t>
  </si>
  <si>
    <t>07/2008 - 06/2011</t>
  </si>
  <si>
    <t>e001_INCOME_1</t>
  </si>
  <si>
    <t>e003_INCOME_1</t>
  </si>
  <si>
    <t>AKe105_INCOME_1</t>
  </si>
  <si>
    <t>e001_RACE_1</t>
  </si>
  <si>
    <t>e003_RACE_1</t>
  </si>
  <si>
    <t>AKe106_RACE_1</t>
  </si>
  <si>
    <t>ALe105_INCOME_1</t>
  </si>
  <si>
    <t>ALe106_RACE_1</t>
  </si>
  <si>
    <t>ARe105_INCOME_1</t>
  </si>
  <si>
    <t>ARe106_RACE_1</t>
  </si>
  <si>
    <t>AZe105_INCOME_1</t>
  </si>
  <si>
    <t>AZe106_RACE_1</t>
  </si>
  <si>
    <t>CAe105_INCOME_1</t>
  </si>
  <si>
    <t>CAe106_RACE_1</t>
  </si>
  <si>
    <t>COe105_INCOME_1</t>
  </si>
  <si>
    <t>COe106_RACE_1</t>
  </si>
  <si>
    <t>CTe105_INCOME_1</t>
  </si>
  <si>
    <t>CTe106_RACE_1</t>
  </si>
  <si>
    <t>DCe105_INCOME_1</t>
  </si>
  <si>
    <t>DCe106_RACE_1</t>
  </si>
  <si>
    <t>DEe105_INCOME_1</t>
  </si>
  <si>
    <t>DEe106_RACE_1</t>
  </si>
  <si>
    <t>FLe105_INCOME_1</t>
  </si>
  <si>
    <t>FLe106_RACE_1</t>
  </si>
  <si>
    <t>GAe105_INCOME_1</t>
  </si>
  <si>
    <t>GAe106_RACE_1</t>
  </si>
  <si>
    <t>HIe105_INCOME_1</t>
  </si>
  <si>
    <t>HIe106_RACE_1</t>
  </si>
  <si>
    <t>IAe105_INCOME_1</t>
  </si>
  <si>
    <t>IAe106_RACE_1</t>
  </si>
  <si>
    <t>IDe105_INCOME_1</t>
  </si>
  <si>
    <t>IDe106_RACE_1</t>
  </si>
  <si>
    <t>ILe105_INCOME_1</t>
  </si>
  <si>
    <t>ILe106_RACE_1</t>
  </si>
  <si>
    <t>INe105_INCOME_1</t>
  </si>
  <si>
    <t>INe106_RACE_1</t>
  </si>
  <si>
    <t>KSe105_INCOME_1</t>
  </si>
  <si>
    <t>KSe106_RACE_1</t>
  </si>
  <si>
    <t>KYe105_INCOME_1</t>
  </si>
  <si>
    <t>KYe106_RACE_1</t>
  </si>
  <si>
    <t>LAe105_INCOME_1</t>
  </si>
  <si>
    <t>LAe106_RACE_1</t>
  </si>
  <si>
    <t>MAe105_INCOME_1</t>
  </si>
  <si>
    <t>MAe106_RACE_1</t>
  </si>
  <si>
    <t>MDe105_INCOME_1</t>
  </si>
  <si>
    <t>MDe106_RACE_1</t>
  </si>
  <si>
    <t>MEe105_INCOME_1</t>
  </si>
  <si>
    <t>MEe106_RACE_1</t>
  </si>
  <si>
    <t>MIe105_INCOME_1</t>
  </si>
  <si>
    <t>MIe106_RACE_1</t>
  </si>
  <si>
    <t>MNe105_INCOME_1</t>
  </si>
  <si>
    <t>MNe106_RACE_1</t>
  </si>
  <si>
    <t>MOe105_INCOME_1</t>
  </si>
  <si>
    <t>MOe106_RACE_1</t>
  </si>
  <si>
    <t>MSe105_INCOME_1</t>
  </si>
  <si>
    <t>MSe106_RACE_1</t>
  </si>
  <si>
    <t>MTe105_INCOME_1</t>
  </si>
  <si>
    <t>MTe106_RACE_1</t>
  </si>
  <si>
    <t>NCe105_INCOME_1</t>
  </si>
  <si>
    <t>NCe106_RACE_1</t>
  </si>
  <si>
    <t>NDe105_INCOME_1</t>
  </si>
  <si>
    <t>NDe106_RACE_1</t>
  </si>
  <si>
    <t>NEe105_INCOME_1</t>
  </si>
  <si>
    <t>NEe106_RACE_1</t>
  </si>
  <si>
    <t>NHe105_INCOME_1</t>
  </si>
  <si>
    <t>NHe106_RACE_1</t>
  </si>
  <si>
    <t>NJe105_INCOME_1</t>
  </si>
  <si>
    <t>NJe106_RACE_1</t>
  </si>
  <si>
    <t>NMe105_INCOME_1</t>
  </si>
  <si>
    <t>NMe106_RACE_1</t>
  </si>
  <si>
    <t>NVe105_INCOME_1</t>
  </si>
  <si>
    <t>NVe106_RACE_1</t>
  </si>
  <si>
    <t>NYe105_INCOME_1</t>
  </si>
  <si>
    <t>NYe106_RACE_1</t>
  </si>
  <si>
    <t>OHe105_INCOME_1</t>
  </si>
  <si>
    <t>OHe106_RACE_1</t>
  </si>
  <si>
    <t>OKe105_INCOME_1</t>
  </si>
  <si>
    <t>OKe106_RACE_1</t>
  </si>
  <si>
    <t>ORe105_INCOME_1</t>
  </si>
  <si>
    <t>ORe106_RACE_1</t>
  </si>
  <si>
    <t>PAe105_INCOME_1</t>
  </si>
  <si>
    <t>PAe106_RACE_1</t>
  </si>
  <si>
    <t>RIe105_INCOME_1</t>
  </si>
  <si>
    <t>RIe106_RACE_1</t>
  </si>
  <si>
    <t>SCe105_INCOME_1</t>
  </si>
  <si>
    <t>SCe106_RACE_1</t>
  </si>
  <si>
    <t>SDe105_INCOME_1</t>
  </si>
  <si>
    <t>SDe106_RACE_1</t>
  </si>
  <si>
    <t>TNe105_INCOME_1</t>
  </si>
  <si>
    <t>TNe106_RACE_1</t>
  </si>
  <si>
    <t>TXe105_INCOME_1</t>
  </si>
  <si>
    <t>TXe106_RACE_1</t>
  </si>
  <si>
    <t>UTe105_INCOME_1</t>
  </si>
  <si>
    <t>UTe106_RACE_1</t>
  </si>
  <si>
    <t>VAe105_INCOME_1</t>
  </si>
  <si>
    <t>VAe106_RACE_1</t>
  </si>
  <si>
    <t>VTe105_INCOME_1</t>
  </si>
  <si>
    <t>VTe106_RACE_1</t>
  </si>
  <si>
    <t>WAe105_INCOME_1</t>
  </si>
  <si>
    <t>WAe106_RACE_1</t>
  </si>
  <si>
    <t>WIe105_INCOME_1</t>
  </si>
  <si>
    <t>WIe106_RACE_1</t>
  </si>
  <si>
    <t>WVe105_INCOME_1</t>
  </si>
  <si>
    <t>WVe106_RACE_1</t>
  </si>
  <si>
    <t>WYe105_INCOME_1</t>
  </si>
  <si>
    <t>WYe106_RACE_1</t>
  </si>
  <si>
    <t>Avoidable Hospital Use &amp; Cost: Cost Indicators</t>
  </si>
  <si>
    <t>ID3</t>
  </si>
  <si>
    <t>short_description</t>
  </si>
  <si>
    <t>cohort</t>
  </si>
  <si>
    <t>usavg</t>
  </si>
  <si>
    <t>AKe001_Low Income_0</t>
  </si>
  <si>
    <t>AKe001_Low Income_1</t>
  </si>
  <si>
    <t>AKe001_Black_0</t>
  </si>
  <si>
    <t>AKe001_Black_1</t>
  </si>
  <si>
    <t>AKe001_Hispanic_0</t>
  </si>
  <si>
    <t>AKe001_Hispanic_1</t>
  </si>
  <si>
    <t>AKe001_Other_0</t>
  </si>
  <si>
    <t>AKe001_Other_1</t>
  </si>
  <si>
    <t>AKe003_Low Income_0</t>
  </si>
  <si>
    <t>AKe003_Low Income_1</t>
  </si>
  <si>
    <t>AKe003_Black_0</t>
  </si>
  <si>
    <t>AKe003_Black_1</t>
  </si>
  <si>
    <t>AKe003_Hispanic_0</t>
  </si>
  <si>
    <t>AKe003_Hispanic_1</t>
  </si>
  <si>
    <t>AKe003_Other_0</t>
  </si>
  <si>
    <t>AKe003_Other_1</t>
  </si>
  <si>
    <t>ALe001_Low Income_0</t>
  </si>
  <si>
    <t>ALe001_Low Income_1</t>
  </si>
  <si>
    <t>ALe001_Black_0</t>
  </si>
  <si>
    <t>ALe001_Black_1</t>
  </si>
  <si>
    <t>ALe001_Hispanic_0</t>
  </si>
  <si>
    <t>ALe001_Hispanic_1</t>
  </si>
  <si>
    <t>ALe001_Other_0</t>
  </si>
  <si>
    <t>ALe001_Other_1</t>
  </si>
  <si>
    <t>ALe003_Low Income_0</t>
  </si>
  <si>
    <t>ALe003_Low Income_1</t>
  </si>
  <si>
    <t>ALe003_Black_0</t>
  </si>
  <si>
    <t>ALe003_Black_1</t>
  </si>
  <si>
    <t>ALe003_Hispanic_0</t>
  </si>
  <si>
    <t>ALe003_Hispanic_1</t>
  </si>
  <si>
    <t>ALe003_Other_0</t>
  </si>
  <si>
    <t>ALe003_Other_1</t>
  </si>
  <si>
    <t>ARe001_Low Income_0</t>
  </si>
  <si>
    <t>ARe001_Low Income_1</t>
  </si>
  <si>
    <t>ARe001_Black_0</t>
  </si>
  <si>
    <t>ARe001_Black_1</t>
  </si>
  <si>
    <t>ARe001_Hispanic_0</t>
  </si>
  <si>
    <t>ARe001_Hispanic_1</t>
  </si>
  <si>
    <t>ARe001_Other_0</t>
  </si>
  <si>
    <t>ARe001_Other_1</t>
  </si>
  <si>
    <t>ARe003_Low Income_0</t>
  </si>
  <si>
    <t>ARe003_Low Income_1</t>
  </si>
  <si>
    <t>ARe003_Black_0</t>
  </si>
  <si>
    <t>ARe003_Black_1</t>
  </si>
  <si>
    <t>ARe003_Hispanic_0</t>
  </si>
  <si>
    <t>ARe003_Hispanic_1</t>
  </si>
  <si>
    <t>ARe003_Other_0</t>
  </si>
  <si>
    <t>ARe003_Other_1</t>
  </si>
  <si>
    <t>AZe001_Low Income_0</t>
  </si>
  <si>
    <t>AZe001_Low Income_1</t>
  </si>
  <si>
    <t>AZe001_Black_0</t>
  </si>
  <si>
    <t>AZe001_Black_1</t>
  </si>
  <si>
    <t>AZe001_Hispanic_0</t>
  </si>
  <si>
    <t>AZe001_Hispanic_1</t>
  </si>
  <si>
    <t>AZe001_Other_0</t>
  </si>
  <si>
    <t>AZe001_Other_1</t>
  </si>
  <si>
    <t>AZe003_Low Income_0</t>
  </si>
  <si>
    <t>AZe003_Low Income_1</t>
  </si>
  <si>
    <t>AZe003_Black_0</t>
  </si>
  <si>
    <t>AZe003_Black_1</t>
  </si>
  <si>
    <t>AZe003_Hispanic_0</t>
  </si>
  <si>
    <t>AZe003_Hispanic_1</t>
  </si>
  <si>
    <t>AZe003_Other_0</t>
  </si>
  <si>
    <t>AZe003_Other_1</t>
  </si>
  <si>
    <t>CAe001_Low Income_0</t>
  </si>
  <si>
    <t>CAe001_Low Income_1</t>
  </si>
  <si>
    <t>CAe001_Black_0</t>
  </si>
  <si>
    <t>CAe001_Black_1</t>
  </si>
  <si>
    <t>CAe001_Hispanic_0</t>
  </si>
  <si>
    <t>CAe001_Hispanic_1</t>
  </si>
  <si>
    <t>CAe001_Other_0</t>
  </si>
  <si>
    <t>CAe001_Other_1</t>
  </si>
  <si>
    <t>CAe003_Low Income_0</t>
  </si>
  <si>
    <t>CAe003_Low Income_1</t>
  </si>
  <si>
    <t>CAe003_Black_0</t>
  </si>
  <si>
    <t>CAe003_Black_1</t>
  </si>
  <si>
    <t>CAe003_Hispanic_0</t>
  </si>
  <si>
    <t>CAe003_Hispanic_1</t>
  </si>
  <si>
    <t>CAe003_Other_0</t>
  </si>
  <si>
    <t>CAe003_Other_1</t>
  </si>
  <si>
    <t>COe001_Low Income_0</t>
  </si>
  <si>
    <t>COe001_Low Income_1</t>
  </si>
  <si>
    <t>COe001_Black_0</t>
  </si>
  <si>
    <t>COe001_Black_1</t>
  </si>
  <si>
    <t>COe001_Hispanic_0</t>
  </si>
  <si>
    <t>COe001_Hispanic_1</t>
  </si>
  <si>
    <t>COe001_Other_0</t>
  </si>
  <si>
    <t>COe001_Other_1</t>
  </si>
  <si>
    <t>COe003_Low Income_0</t>
  </si>
  <si>
    <t>COe003_Low Income_1</t>
  </si>
  <si>
    <t>COe003_Black_0</t>
  </si>
  <si>
    <t>COe003_Black_1</t>
  </si>
  <si>
    <t>COe003_Hispanic_0</t>
  </si>
  <si>
    <t>COe003_Hispanic_1</t>
  </si>
  <si>
    <t>COe003_Other_0</t>
  </si>
  <si>
    <t>COe003_Other_1</t>
  </si>
  <si>
    <t>CTe001_Low Income_0</t>
  </si>
  <si>
    <t>CTe001_Low Income_1</t>
  </si>
  <si>
    <t>CTe001_Black_0</t>
  </si>
  <si>
    <t>CTe001_Black_1</t>
  </si>
  <si>
    <t>CTe001_Hispanic_0</t>
  </si>
  <si>
    <t>CTe001_Hispanic_1</t>
  </si>
  <si>
    <t>CTe001_Other_0</t>
  </si>
  <si>
    <t>CTe001_Other_1</t>
  </si>
  <si>
    <t>CTe003_Low Income_0</t>
  </si>
  <si>
    <t>CTe003_Low Income_1</t>
  </si>
  <si>
    <t>CTe003_Black_0</t>
  </si>
  <si>
    <t>CTe003_Black_1</t>
  </si>
  <si>
    <t>CTe003_Hispanic_0</t>
  </si>
  <si>
    <t>CTe003_Hispanic_1</t>
  </si>
  <si>
    <t>CTe003_Other_0</t>
  </si>
  <si>
    <t>CTe003_Other_1</t>
  </si>
  <si>
    <t>DCe001_Low Income_0</t>
  </si>
  <si>
    <t>DCe001_Low Income_1</t>
  </si>
  <si>
    <t>DCe001_Black_0</t>
  </si>
  <si>
    <t>DCe001_Black_1</t>
  </si>
  <si>
    <t>DCe001_Hispanic_0</t>
  </si>
  <si>
    <t>DCe001_Hispanic_1</t>
  </si>
  <si>
    <t>DCe001_Other_0</t>
  </si>
  <si>
    <t>DCe001_Other_1</t>
  </si>
  <si>
    <t>DCe003_Low Income_0</t>
  </si>
  <si>
    <t>DCe003_Low Income_1</t>
  </si>
  <si>
    <t>DCe003_Black_0</t>
  </si>
  <si>
    <t>DCe003_Black_1</t>
  </si>
  <si>
    <t>DCe003_Hispanic_0</t>
  </si>
  <si>
    <t>DCe003_Hispanic_1</t>
  </si>
  <si>
    <t>DCe003_Other_0</t>
  </si>
  <si>
    <t>DCe003_Other_1</t>
  </si>
  <si>
    <t>DEe001_Low Income_0</t>
  </si>
  <si>
    <t>DEe001_Low Income_1</t>
  </si>
  <si>
    <t>DEe001_Black_0</t>
  </si>
  <si>
    <t>DEe001_Black_1</t>
  </si>
  <si>
    <t>DEe001_Hispanic_0</t>
  </si>
  <si>
    <t>DEe001_Hispanic_1</t>
  </si>
  <si>
    <t>DEe001_Other_0</t>
  </si>
  <si>
    <t>DEe001_Other_1</t>
  </si>
  <si>
    <t>DEe003_Low Income_0</t>
  </si>
  <si>
    <t>DEe003_Low Income_1</t>
  </si>
  <si>
    <t>DEe003_Black_0</t>
  </si>
  <si>
    <t>DEe003_Black_1</t>
  </si>
  <si>
    <t>DEe003_Hispanic_0</t>
  </si>
  <si>
    <t>DEe003_Hispanic_1</t>
  </si>
  <si>
    <t>DEe003_Other_0</t>
  </si>
  <si>
    <t>DEe003_Other_1</t>
  </si>
  <si>
    <t>FLe001_Low Income_0</t>
  </si>
  <si>
    <t>FLe001_Low Income_1</t>
  </si>
  <si>
    <t>FLe001_Black_0</t>
  </si>
  <si>
    <t>FLe001_Black_1</t>
  </si>
  <si>
    <t>FLe001_Hispanic_0</t>
  </si>
  <si>
    <t>FLe001_Hispanic_1</t>
  </si>
  <si>
    <t>FLe001_Other_0</t>
  </si>
  <si>
    <t>FLe001_Other_1</t>
  </si>
  <si>
    <t>FLe003_Low Income_0</t>
  </si>
  <si>
    <t>FLe003_Low Income_1</t>
  </si>
  <si>
    <t>FLe003_Black_0</t>
  </si>
  <si>
    <t>FLe003_Black_1</t>
  </si>
  <si>
    <t>FLe003_Hispanic_0</t>
  </si>
  <si>
    <t>FLe003_Hispanic_1</t>
  </si>
  <si>
    <t>FLe003_Other_0</t>
  </si>
  <si>
    <t>FLe003_Other_1</t>
  </si>
  <si>
    <t>GAe001_Low Income_0</t>
  </si>
  <si>
    <t>GAe001_Low Income_1</t>
  </si>
  <si>
    <t>GAe001_Black_0</t>
  </si>
  <si>
    <t>GAe001_Black_1</t>
  </si>
  <si>
    <t>GAe001_Hispanic_0</t>
  </si>
  <si>
    <t>GAe001_Hispanic_1</t>
  </si>
  <si>
    <t>GAe001_Other_0</t>
  </si>
  <si>
    <t>GAe001_Other_1</t>
  </si>
  <si>
    <t>GAe003_Low Income_0</t>
  </si>
  <si>
    <t>GAe003_Low Income_1</t>
  </si>
  <si>
    <t>GAe003_Black_0</t>
  </si>
  <si>
    <t>GAe003_Black_1</t>
  </si>
  <si>
    <t>GAe003_Hispanic_0</t>
  </si>
  <si>
    <t>GAe003_Hispanic_1</t>
  </si>
  <si>
    <t>GAe003_Other_0</t>
  </si>
  <si>
    <t>GAe003_Other_1</t>
  </si>
  <si>
    <t>HIe001_Low Income_0</t>
  </si>
  <si>
    <t>HIe001_Low Income_1</t>
  </si>
  <si>
    <t>HIe001_Black_0</t>
  </si>
  <si>
    <t>HIe001_Black_1</t>
  </si>
  <si>
    <t>HIe001_Hispanic_0</t>
  </si>
  <si>
    <t>HIe001_Hispanic_1</t>
  </si>
  <si>
    <t>HIe001_Other_0</t>
  </si>
  <si>
    <t>HIe001_Other_1</t>
  </si>
  <si>
    <t>HIe003_Low Income_0</t>
  </si>
  <si>
    <t>HIe003_Low Income_1</t>
  </si>
  <si>
    <t>HIe003_Black_0</t>
  </si>
  <si>
    <t>HIe003_Black_1</t>
  </si>
  <si>
    <t>HIe003_Hispanic_0</t>
  </si>
  <si>
    <t>HIe003_Hispanic_1</t>
  </si>
  <si>
    <t>HIe003_Other_0</t>
  </si>
  <si>
    <t>HIe003_Other_1</t>
  </si>
  <si>
    <t>IAe001_Low Income_0</t>
  </si>
  <si>
    <t>IAe001_Low Income_1</t>
  </si>
  <si>
    <t>IAe001_Black_0</t>
  </si>
  <si>
    <t>IAe001_Black_1</t>
  </si>
  <si>
    <t>IAe001_Hispanic_0</t>
  </si>
  <si>
    <t>IAe001_Hispanic_1</t>
  </si>
  <si>
    <t>IAe001_Other_0</t>
  </si>
  <si>
    <t>IAe001_Other_1</t>
  </si>
  <si>
    <t>IAe003_Low Income_0</t>
  </si>
  <si>
    <t>IAe003_Low Income_1</t>
  </si>
  <si>
    <t>IAe003_Black_0</t>
  </si>
  <si>
    <t>IAe003_Black_1</t>
  </si>
  <si>
    <t>IAe003_Hispanic_0</t>
  </si>
  <si>
    <t>IAe003_Hispanic_1</t>
  </si>
  <si>
    <t>IAe003_Other_0</t>
  </si>
  <si>
    <t>IAe003_Other_1</t>
  </si>
  <si>
    <t>IDe001_Low Income_0</t>
  </si>
  <si>
    <t>IDe001_Low Income_1</t>
  </si>
  <si>
    <t>IDe001_Black_0</t>
  </si>
  <si>
    <t>IDe001_Black_1</t>
  </si>
  <si>
    <t>IDe001_Hispanic_0</t>
  </si>
  <si>
    <t>IDe001_Hispanic_1</t>
  </si>
  <si>
    <t>IDe001_Other_0</t>
  </si>
  <si>
    <t>IDe001_Other_1</t>
  </si>
  <si>
    <t>IDe003_Low Income_0</t>
  </si>
  <si>
    <t>IDe003_Low Income_1</t>
  </si>
  <si>
    <t>IDe003_Black_0</t>
  </si>
  <si>
    <t>IDe003_Black_1</t>
  </si>
  <si>
    <t>IDe003_Hispanic_0</t>
  </si>
  <si>
    <t>IDe003_Hispanic_1</t>
  </si>
  <si>
    <t>IDe003_Other_0</t>
  </si>
  <si>
    <t>IDe003_Other_1</t>
  </si>
  <si>
    <t>ILe001_Low Income_0</t>
  </si>
  <si>
    <t>ILe001_Low Income_1</t>
  </si>
  <si>
    <t>ILe001_Black_0</t>
  </si>
  <si>
    <t>ILe001_Black_1</t>
  </si>
  <si>
    <t>ILe001_Hispanic_0</t>
  </si>
  <si>
    <t>ILe001_Hispanic_1</t>
  </si>
  <si>
    <t>ILe001_Other_0</t>
  </si>
  <si>
    <t>ILe001_Other_1</t>
  </si>
  <si>
    <t>ILe003_Low Income_0</t>
  </si>
  <si>
    <t>ILe003_Low Income_1</t>
  </si>
  <si>
    <t>ILe003_Black_0</t>
  </si>
  <si>
    <t>ILe003_Black_1</t>
  </si>
  <si>
    <t>ILe003_Hispanic_0</t>
  </si>
  <si>
    <t>ILe003_Hispanic_1</t>
  </si>
  <si>
    <t>ILe003_Other_0</t>
  </si>
  <si>
    <t>ILe003_Other_1</t>
  </si>
  <si>
    <t>INe001_Low Income_0</t>
  </si>
  <si>
    <t>INe001_Low Income_1</t>
  </si>
  <si>
    <t>INe001_Black_0</t>
  </si>
  <si>
    <t>INe001_Black_1</t>
  </si>
  <si>
    <t>INe001_Hispanic_0</t>
  </si>
  <si>
    <t>INe001_Hispanic_1</t>
  </si>
  <si>
    <t>INe001_Other_0</t>
  </si>
  <si>
    <t>INe001_Other_1</t>
  </si>
  <si>
    <t>INe003_Low Income_0</t>
  </si>
  <si>
    <t>INe003_Low Income_1</t>
  </si>
  <si>
    <t>INe003_Black_0</t>
  </si>
  <si>
    <t>INe003_Black_1</t>
  </si>
  <si>
    <t>INe003_Hispanic_0</t>
  </si>
  <si>
    <t>INe003_Hispanic_1</t>
  </si>
  <si>
    <t>INe003_Other_0</t>
  </si>
  <si>
    <t>INe003_Other_1</t>
  </si>
  <si>
    <t>KSe001_Low Income_0</t>
  </si>
  <si>
    <t>KSe001_Low Income_1</t>
  </si>
  <si>
    <t>KSe001_Black_0</t>
  </si>
  <si>
    <t>KSe001_Black_1</t>
  </si>
  <si>
    <t>KSe001_Hispanic_0</t>
  </si>
  <si>
    <t>KSe001_Hispanic_1</t>
  </si>
  <si>
    <t>KSe001_Other_0</t>
  </si>
  <si>
    <t>KSe001_Other_1</t>
  </si>
  <si>
    <t>KSe003_Low Income_0</t>
  </si>
  <si>
    <t>KSe003_Low Income_1</t>
  </si>
  <si>
    <t>KSe003_Black_0</t>
  </si>
  <si>
    <t>KSe003_Black_1</t>
  </si>
  <si>
    <t>KSe003_Hispanic_0</t>
  </si>
  <si>
    <t>KSe003_Hispanic_1</t>
  </si>
  <si>
    <t>KSe003_Other_0</t>
  </si>
  <si>
    <t>KSe003_Other_1</t>
  </si>
  <si>
    <t>KYe001_Low Income_0</t>
  </si>
  <si>
    <t>KYe001_Low Income_1</t>
  </si>
  <si>
    <t>KYe001_Black_0</t>
  </si>
  <si>
    <t>KYe001_Black_1</t>
  </si>
  <si>
    <t>KYe001_Hispanic_0</t>
  </si>
  <si>
    <t>KYe001_Hispanic_1</t>
  </si>
  <si>
    <t>KYe001_Other_0</t>
  </si>
  <si>
    <t>KYe001_Other_1</t>
  </si>
  <si>
    <t>KYe003_Low Income_0</t>
  </si>
  <si>
    <t>KYe003_Low Income_1</t>
  </si>
  <si>
    <t>KYe003_Black_0</t>
  </si>
  <si>
    <t>KYe003_Black_1</t>
  </si>
  <si>
    <t>KYe003_Hispanic_0</t>
  </si>
  <si>
    <t>KYe003_Hispanic_1</t>
  </si>
  <si>
    <t>KYe003_Other_0</t>
  </si>
  <si>
    <t>KYe003_Other_1</t>
  </si>
  <si>
    <t>LAe001_Low Income_0</t>
  </si>
  <si>
    <t>LAe001_Low Income_1</t>
  </si>
  <si>
    <t>LAe001_Black_0</t>
  </si>
  <si>
    <t>LAe001_Black_1</t>
  </si>
  <si>
    <t>LAe001_Hispanic_0</t>
  </si>
  <si>
    <t>LAe001_Hispanic_1</t>
  </si>
  <si>
    <t>LAe001_Other_0</t>
  </si>
  <si>
    <t>LAe001_Other_1</t>
  </si>
  <si>
    <t>LAe003_Low Income_0</t>
  </si>
  <si>
    <t>LAe003_Low Income_1</t>
  </si>
  <si>
    <t>LAe003_Black_0</t>
  </si>
  <si>
    <t>LAe003_Black_1</t>
  </si>
  <si>
    <t>LAe003_Hispanic_0</t>
  </si>
  <si>
    <t>LAe003_Hispanic_1</t>
  </si>
  <si>
    <t>LAe003_Other_0</t>
  </si>
  <si>
    <t>LAe003_Other_1</t>
  </si>
  <si>
    <t>MAe001_Low Income_0</t>
  </si>
  <si>
    <t>MAe001_Low Income_1</t>
  </si>
  <si>
    <t>MAe001_Black_0</t>
  </si>
  <si>
    <t>MAe001_Black_1</t>
  </si>
  <si>
    <t>MAe001_Hispanic_0</t>
  </si>
  <si>
    <t>MAe001_Hispanic_1</t>
  </si>
  <si>
    <t>MAe001_Other_0</t>
  </si>
  <si>
    <t>MAe001_Other_1</t>
  </si>
  <si>
    <t>MAe003_Low Income_0</t>
  </si>
  <si>
    <t>MAe003_Low Income_1</t>
  </si>
  <si>
    <t>MAe003_Black_0</t>
  </si>
  <si>
    <t>MAe003_Black_1</t>
  </si>
  <si>
    <t>MAe003_Hispanic_0</t>
  </si>
  <si>
    <t>MAe003_Hispanic_1</t>
  </si>
  <si>
    <t>MAe003_Other_0</t>
  </si>
  <si>
    <t>MAe003_Other_1</t>
  </si>
  <si>
    <t>MDe001_Low Income_0</t>
  </si>
  <si>
    <t>MDe001_Low Income_1</t>
  </si>
  <si>
    <t>MDe001_Black_0</t>
  </si>
  <si>
    <t>MDe001_Black_1</t>
  </si>
  <si>
    <t>MDe001_Hispanic_0</t>
  </si>
  <si>
    <t>MDe001_Hispanic_1</t>
  </si>
  <si>
    <t>MDe001_Other_0</t>
  </si>
  <si>
    <t>MDe001_Other_1</t>
  </si>
  <si>
    <t>MDe003_Low Income_0</t>
  </si>
  <si>
    <t>MDe003_Low Income_1</t>
  </si>
  <si>
    <t>MDe003_Black_0</t>
  </si>
  <si>
    <t>MDe003_Black_1</t>
  </si>
  <si>
    <t>MDe003_Hispanic_0</t>
  </si>
  <si>
    <t>MDe003_Hispanic_1</t>
  </si>
  <si>
    <t>MDe003_Other_0</t>
  </si>
  <si>
    <t>MDe003_Other_1</t>
  </si>
  <si>
    <t>MEe001_Low Income_0</t>
  </si>
  <si>
    <t>MEe001_Low Income_1</t>
  </si>
  <si>
    <t>MEe001_Black_0</t>
  </si>
  <si>
    <t>MEe001_Black_1</t>
  </si>
  <si>
    <t>MEe001_Hispanic_0</t>
  </si>
  <si>
    <t>MEe001_Hispanic_1</t>
  </si>
  <si>
    <t>MEe001_Other_0</t>
  </si>
  <si>
    <t>MEe001_Other_1</t>
  </si>
  <si>
    <t>MEe003_Low Income_0</t>
  </si>
  <si>
    <t>MEe003_Low Income_1</t>
  </si>
  <si>
    <t>MEe003_Black_0</t>
  </si>
  <si>
    <t>MEe003_Black_1</t>
  </si>
  <si>
    <t>MEe003_Hispanic_0</t>
  </si>
  <si>
    <t>MEe003_Hispanic_1</t>
  </si>
  <si>
    <t>MEe003_Other_0</t>
  </si>
  <si>
    <t>MEe003_Other_1</t>
  </si>
  <si>
    <t>MIe001_Low Income_0</t>
  </si>
  <si>
    <t>MIe001_Low Income_1</t>
  </si>
  <si>
    <t>MIe001_Black_0</t>
  </si>
  <si>
    <t>MIe001_Black_1</t>
  </si>
  <si>
    <t>MIe001_Hispanic_0</t>
  </si>
  <si>
    <t>MIe001_Hispanic_1</t>
  </si>
  <si>
    <t>MIe001_Other_0</t>
  </si>
  <si>
    <t>MIe001_Other_1</t>
  </si>
  <si>
    <t>MIe003_Low Income_0</t>
  </si>
  <si>
    <t>MIe003_Low Income_1</t>
  </si>
  <si>
    <t>MIe003_Black_0</t>
  </si>
  <si>
    <t>MIe003_Black_1</t>
  </si>
  <si>
    <t>MIe003_Hispanic_0</t>
  </si>
  <si>
    <t>MIe003_Hispanic_1</t>
  </si>
  <si>
    <t>MIe003_Other_0</t>
  </si>
  <si>
    <t>MIe003_Other_1</t>
  </si>
  <si>
    <t>MNe001_Low Income_0</t>
  </si>
  <si>
    <t>MNe001_Low Income_1</t>
  </si>
  <si>
    <t>MNe001_Black_0</t>
  </si>
  <si>
    <t>MNe001_Black_1</t>
  </si>
  <si>
    <t>MNe001_Hispanic_0</t>
  </si>
  <si>
    <t>MNe001_Hispanic_1</t>
  </si>
  <si>
    <t>MNe001_Other_0</t>
  </si>
  <si>
    <t>MNe001_Other_1</t>
  </si>
  <si>
    <t>MNe003_Low Income_0</t>
  </si>
  <si>
    <t>MNe003_Low Income_1</t>
  </si>
  <si>
    <t>MNe003_Black_0</t>
  </si>
  <si>
    <t>MNe003_Black_1</t>
  </si>
  <si>
    <t>MNe003_Hispanic_0</t>
  </si>
  <si>
    <t>MNe003_Hispanic_1</t>
  </si>
  <si>
    <t>MNe003_Other_0</t>
  </si>
  <si>
    <t>MNe003_Other_1</t>
  </si>
  <si>
    <t>MOe001_Low Income_0</t>
  </si>
  <si>
    <t>MOe001_Low Income_1</t>
  </si>
  <si>
    <t>MOe001_Black_0</t>
  </si>
  <si>
    <t>MOe001_Black_1</t>
  </si>
  <si>
    <t>MOe001_Hispanic_0</t>
  </si>
  <si>
    <t>MOe001_Hispanic_1</t>
  </si>
  <si>
    <t>MOe001_Other_0</t>
  </si>
  <si>
    <t>MOe001_Other_1</t>
  </si>
  <si>
    <t>MOe003_Low Income_0</t>
  </si>
  <si>
    <t>MOe003_Low Income_1</t>
  </si>
  <si>
    <t>MOe003_Black_0</t>
  </si>
  <si>
    <t>MOe003_Black_1</t>
  </si>
  <si>
    <t>MOe003_Hispanic_0</t>
  </si>
  <si>
    <t>MOe003_Hispanic_1</t>
  </si>
  <si>
    <t>MOe003_Other_0</t>
  </si>
  <si>
    <t>MOe003_Other_1</t>
  </si>
  <si>
    <t>MSe001_Low Income_0</t>
  </si>
  <si>
    <t>MSe001_Low Income_1</t>
  </si>
  <si>
    <t>MSe001_Black_0</t>
  </si>
  <si>
    <t>MSe001_Black_1</t>
  </si>
  <si>
    <t>MSe001_Hispanic_0</t>
  </si>
  <si>
    <t>MSe001_Hispanic_1</t>
  </si>
  <si>
    <t>MSe001_Other_0</t>
  </si>
  <si>
    <t>MSe001_Other_1</t>
  </si>
  <si>
    <t>MSe003_Low Income_0</t>
  </si>
  <si>
    <t>MSe003_Low Income_1</t>
  </si>
  <si>
    <t>MSe003_Black_0</t>
  </si>
  <si>
    <t>MSe003_Black_1</t>
  </si>
  <si>
    <t>MSe003_Hispanic_0</t>
  </si>
  <si>
    <t>MSe003_Hispanic_1</t>
  </si>
  <si>
    <t>MSe003_Other_0</t>
  </si>
  <si>
    <t>MSe003_Other_1</t>
  </si>
  <si>
    <t>MTe001_Low Income_0</t>
  </si>
  <si>
    <t>MTe001_Low Income_1</t>
  </si>
  <si>
    <t>MTe001_Black_0</t>
  </si>
  <si>
    <t>MTe001_Black_1</t>
  </si>
  <si>
    <t>MTe001_Hispanic_0</t>
  </si>
  <si>
    <t>MTe001_Hispanic_1</t>
  </si>
  <si>
    <t>MTe001_Other_0</t>
  </si>
  <si>
    <t>MTe001_Other_1</t>
  </si>
  <si>
    <t>MTe003_Low Income_0</t>
  </si>
  <si>
    <t>MTe003_Low Income_1</t>
  </si>
  <si>
    <t>MTe003_Black_0</t>
  </si>
  <si>
    <t>MTe003_Black_1</t>
  </si>
  <si>
    <t>MTe003_Hispanic_0</t>
  </si>
  <si>
    <t>MTe003_Hispanic_1</t>
  </si>
  <si>
    <t>MTe003_Other_0</t>
  </si>
  <si>
    <t>MTe003_Other_1</t>
  </si>
  <si>
    <t>NCe001_Low Income_0</t>
  </si>
  <si>
    <t>NCe001_Low Income_1</t>
  </si>
  <si>
    <t>NCe001_Black_0</t>
  </si>
  <si>
    <t>NCe001_Black_1</t>
  </si>
  <si>
    <t>NCe001_Hispanic_0</t>
  </si>
  <si>
    <t>NCe001_Hispanic_1</t>
  </si>
  <si>
    <t>NCe001_Other_0</t>
  </si>
  <si>
    <t>NCe001_Other_1</t>
  </si>
  <si>
    <t>NCe003_Low Income_0</t>
  </si>
  <si>
    <t>NCe003_Low Income_1</t>
  </si>
  <si>
    <t>NCe003_Black_0</t>
  </si>
  <si>
    <t>NCe003_Black_1</t>
  </si>
  <si>
    <t>NCe003_Hispanic_0</t>
  </si>
  <si>
    <t>NCe003_Hispanic_1</t>
  </si>
  <si>
    <t>NCe003_Other_0</t>
  </si>
  <si>
    <t>NCe003_Other_1</t>
  </si>
  <si>
    <t>NDe001_Low Income_0</t>
  </si>
  <si>
    <t>NDe001_Low Income_1</t>
  </si>
  <si>
    <t>NDe001_Black_0</t>
  </si>
  <si>
    <t>NDe001_Black_1</t>
  </si>
  <si>
    <t>NDe001_Hispanic_0</t>
  </si>
  <si>
    <t>NDe001_Hispanic_1</t>
  </si>
  <si>
    <t>NDe001_Other_0</t>
  </si>
  <si>
    <t>NDe001_Other_1</t>
  </si>
  <si>
    <t>NDe003_Low Income_0</t>
  </si>
  <si>
    <t>NDe003_Low Income_1</t>
  </si>
  <si>
    <t>NDe003_Black_0</t>
  </si>
  <si>
    <t>NDe003_Black_1</t>
  </si>
  <si>
    <t>NDe003_Hispanic_0</t>
  </si>
  <si>
    <t>NDe003_Hispanic_1</t>
  </si>
  <si>
    <t>NDe003_Other_0</t>
  </si>
  <si>
    <t>NDe003_Other_1</t>
  </si>
  <si>
    <t>NEe001_Low Income_0</t>
  </si>
  <si>
    <t>NEe001_Low Income_1</t>
  </si>
  <si>
    <t>NEe001_Black_0</t>
  </si>
  <si>
    <t>NEe001_Black_1</t>
  </si>
  <si>
    <t>NEe001_Hispanic_0</t>
  </si>
  <si>
    <t>NEe001_Hispanic_1</t>
  </si>
  <si>
    <t>NEe001_Other_0</t>
  </si>
  <si>
    <t>NEe001_Other_1</t>
  </si>
  <si>
    <t>NEe003_Low Income_0</t>
  </si>
  <si>
    <t>NEe003_Low Income_1</t>
  </si>
  <si>
    <t>NEe003_Black_0</t>
  </si>
  <si>
    <t>NEe003_Black_1</t>
  </si>
  <si>
    <t>NEe003_Hispanic_0</t>
  </si>
  <si>
    <t>NEe003_Hispanic_1</t>
  </si>
  <si>
    <t>NEe003_Other_0</t>
  </si>
  <si>
    <t>NEe003_Other_1</t>
  </si>
  <si>
    <t>NHe001_Low Income_0</t>
  </si>
  <si>
    <t>NHe001_Low Income_1</t>
  </si>
  <si>
    <t>NHe001_Black_0</t>
  </si>
  <si>
    <t>NHe001_Black_1</t>
  </si>
  <si>
    <t>NHe001_Hispanic_0</t>
  </si>
  <si>
    <t>NHe001_Hispanic_1</t>
  </si>
  <si>
    <t>NHe001_Other_0</t>
  </si>
  <si>
    <t>NHe001_Other_1</t>
  </si>
  <si>
    <t>NHe003_Low Income_0</t>
  </si>
  <si>
    <t>NHe003_Low Income_1</t>
  </si>
  <si>
    <t>NHe003_Black_0</t>
  </si>
  <si>
    <t>NHe003_Black_1</t>
  </si>
  <si>
    <t>NHe003_Hispanic_0</t>
  </si>
  <si>
    <t>NHe003_Hispanic_1</t>
  </si>
  <si>
    <t>NHe003_Other_0</t>
  </si>
  <si>
    <t>NHe003_Other_1</t>
  </si>
  <si>
    <t>NJe001_Low Income_0</t>
  </si>
  <si>
    <t>NJe001_Low Income_1</t>
  </si>
  <si>
    <t>NJe001_Black_0</t>
  </si>
  <si>
    <t>NJe001_Black_1</t>
  </si>
  <si>
    <t>NJe001_Hispanic_0</t>
  </si>
  <si>
    <t>NJe001_Hispanic_1</t>
  </si>
  <si>
    <t>NJe001_Other_0</t>
  </si>
  <si>
    <t>NJe001_Other_1</t>
  </si>
  <si>
    <t>NJe003_Low Income_0</t>
  </si>
  <si>
    <t>NJe003_Low Income_1</t>
  </si>
  <si>
    <t>NJe003_Black_0</t>
  </si>
  <si>
    <t>NJe003_Black_1</t>
  </si>
  <si>
    <t>NJe003_Hispanic_0</t>
  </si>
  <si>
    <t>NJe003_Hispanic_1</t>
  </si>
  <si>
    <t>NJe003_Other_0</t>
  </si>
  <si>
    <t>NJe003_Other_1</t>
  </si>
  <si>
    <t>NMe001_Low Income_0</t>
  </si>
  <si>
    <t>NMe001_Low Income_1</t>
  </si>
  <si>
    <t>NMe001_Black_0</t>
  </si>
  <si>
    <t>NMe001_Black_1</t>
  </si>
  <si>
    <t>NMe001_Hispanic_0</t>
  </si>
  <si>
    <t>NMe001_Hispanic_1</t>
  </si>
  <si>
    <t>NMe001_Other_0</t>
  </si>
  <si>
    <t>NMe001_Other_1</t>
  </si>
  <si>
    <t>NMe003_Low Income_0</t>
  </si>
  <si>
    <t>NMe003_Low Income_1</t>
  </si>
  <si>
    <t>NMe003_Black_0</t>
  </si>
  <si>
    <t>NMe003_Black_1</t>
  </si>
  <si>
    <t>NMe003_Hispanic_0</t>
  </si>
  <si>
    <t>NMe003_Hispanic_1</t>
  </si>
  <si>
    <t>NMe003_Other_0</t>
  </si>
  <si>
    <t>NMe003_Other_1</t>
  </si>
  <si>
    <t>NVe001_Low Income_0</t>
  </si>
  <si>
    <t>NVe001_Low Income_1</t>
  </si>
  <si>
    <t>NVe001_Black_0</t>
  </si>
  <si>
    <t>NVe001_Black_1</t>
  </si>
  <si>
    <t>NVe001_Hispanic_0</t>
  </si>
  <si>
    <t>NVe001_Hispanic_1</t>
  </si>
  <si>
    <t>NVe001_Other_0</t>
  </si>
  <si>
    <t>NVe001_Other_1</t>
  </si>
  <si>
    <t>NVe003_Low Income_0</t>
  </si>
  <si>
    <t>NVe003_Low Income_1</t>
  </si>
  <si>
    <t>NVe003_Black_0</t>
  </si>
  <si>
    <t>NVe003_Black_1</t>
  </si>
  <si>
    <t>NVe003_Hispanic_0</t>
  </si>
  <si>
    <t>NVe003_Hispanic_1</t>
  </si>
  <si>
    <t>NVe003_Other_0</t>
  </si>
  <si>
    <t>NVe003_Other_1</t>
  </si>
  <si>
    <t>NYe001_Low Income_0</t>
  </si>
  <si>
    <t>NYe001_Low Income_1</t>
  </si>
  <si>
    <t>NYe001_Black_0</t>
  </si>
  <si>
    <t>NYe001_Black_1</t>
  </si>
  <si>
    <t>NYe001_Hispanic_0</t>
  </si>
  <si>
    <t>NYe001_Hispanic_1</t>
  </si>
  <si>
    <t>NYe001_Other_0</t>
  </si>
  <si>
    <t>NYe001_Other_1</t>
  </si>
  <si>
    <t>NYe003_Low Income_0</t>
  </si>
  <si>
    <t>NYe003_Low Income_1</t>
  </si>
  <si>
    <t>NYe003_Black_0</t>
  </si>
  <si>
    <t>NYe003_Black_1</t>
  </si>
  <si>
    <t>NYe003_Hispanic_0</t>
  </si>
  <si>
    <t>NYe003_Hispanic_1</t>
  </si>
  <si>
    <t>NYe003_Other_0</t>
  </si>
  <si>
    <t>NYe003_Other_1</t>
  </si>
  <si>
    <t>OHe001_Low Income_0</t>
  </si>
  <si>
    <t>OHe001_Low Income_1</t>
  </si>
  <si>
    <t>OHe001_Black_0</t>
  </si>
  <si>
    <t>OHe001_Black_1</t>
  </si>
  <si>
    <t>OHe001_Hispanic_0</t>
  </si>
  <si>
    <t>OHe001_Hispanic_1</t>
  </si>
  <si>
    <t>OHe001_Other_0</t>
  </si>
  <si>
    <t>OHe001_Other_1</t>
  </si>
  <si>
    <t>OHe003_Low Income_0</t>
  </si>
  <si>
    <t>OHe003_Low Income_1</t>
  </si>
  <si>
    <t>OHe003_Black_0</t>
  </si>
  <si>
    <t>OHe003_Black_1</t>
  </si>
  <si>
    <t>OHe003_Hispanic_0</t>
  </si>
  <si>
    <t>OHe003_Hispanic_1</t>
  </si>
  <si>
    <t>OHe003_Other_0</t>
  </si>
  <si>
    <t>OHe003_Other_1</t>
  </si>
  <si>
    <t>OKe001_Low Income_0</t>
  </si>
  <si>
    <t>OKe001_Low Income_1</t>
  </si>
  <si>
    <t>OKe001_Black_0</t>
  </si>
  <si>
    <t>OKe001_Black_1</t>
  </si>
  <si>
    <t>OKe001_Hispanic_0</t>
  </si>
  <si>
    <t>OKe001_Hispanic_1</t>
  </si>
  <si>
    <t>OKe001_Other_0</t>
  </si>
  <si>
    <t>OKe001_Other_1</t>
  </si>
  <si>
    <t>OKe003_Low Income_0</t>
  </si>
  <si>
    <t>OKe003_Low Income_1</t>
  </si>
  <si>
    <t>OKe003_Black_0</t>
  </si>
  <si>
    <t>OKe003_Black_1</t>
  </si>
  <si>
    <t>OKe003_Hispanic_0</t>
  </si>
  <si>
    <t>OKe003_Hispanic_1</t>
  </si>
  <si>
    <t>OKe003_Other_0</t>
  </si>
  <si>
    <t>OKe003_Other_1</t>
  </si>
  <si>
    <t>ORe001_Low Income_0</t>
  </si>
  <si>
    <t>ORe001_Low Income_1</t>
  </si>
  <si>
    <t>ORe001_Black_0</t>
  </si>
  <si>
    <t>ORe001_Black_1</t>
  </si>
  <si>
    <t>ORe001_Hispanic_0</t>
  </si>
  <si>
    <t>ORe001_Hispanic_1</t>
  </si>
  <si>
    <t>ORe001_Other_0</t>
  </si>
  <si>
    <t>ORe001_Other_1</t>
  </si>
  <si>
    <t>ORe003_Low Income_0</t>
  </si>
  <si>
    <t>ORe003_Low Income_1</t>
  </si>
  <si>
    <t>ORe003_Black_0</t>
  </si>
  <si>
    <t>ORe003_Black_1</t>
  </si>
  <si>
    <t>ORe003_Hispanic_0</t>
  </si>
  <si>
    <t>ORe003_Hispanic_1</t>
  </si>
  <si>
    <t>ORe003_Other_0</t>
  </si>
  <si>
    <t>ORe003_Other_1</t>
  </si>
  <si>
    <t>PAe001_Low Income_0</t>
  </si>
  <si>
    <t>PAe001_Low Income_1</t>
  </si>
  <si>
    <t>PAe001_Black_0</t>
  </si>
  <si>
    <t>PAe001_Black_1</t>
  </si>
  <si>
    <t>PAe001_Hispanic_0</t>
  </si>
  <si>
    <t>PAe001_Hispanic_1</t>
  </si>
  <si>
    <t>PAe001_Other_0</t>
  </si>
  <si>
    <t>PAe001_Other_1</t>
  </si>
  <si>
    <t>PAe003_Low Income_0</t>
  </si>
  <si>
    <t>PAe003_Low Income_1</t>
  </si>
  <si>
    <t>PAe003_Black_0</t>
  </si>
  <si>
    <t>PAe003_Black_1</t>
  </si>
  <si>
    <t>PAe003_Hispanic_0</t>
  </si>
  <si>
    <t>PAe003_Hispanic_1</t>
  </si>
  <si>
    <t>PAe003_Other_0</t>
  </si>
  <si>
    <t>PAe003_Other_1</t>
  </si>
  <si>
    <t>RIe001_Low Income_0</t>
  </si>
  <si>
    <t>RIe001_Low Income_1</t>
  </si>
  <si>
    <t>RIe001_Black_0</t>
  </si>
  <si>
    <t>RIe001_Black_1</t>
  </si>
  <si>
    <t>RIe001_Hispanic_0</t>
  </si>
  <si>
    <t>RIe001_Hispanic_1</t>
  </si>
  <si>
    <t>RIe001_Other_0</t>
  </si>
  <si>
    <t>RIe001_Other_1</t>
  </si>
  <si>
    <t>RIe003_Low Income_0</t>
  </si>
  <si>
    <t>RIe003_Low Income_1</t>
  </si>
  <si>
    <t>RIe003_Black_0</t>
  </si>
  <si>
    <t>RIe003_Black_1</t>
  </si>
  <si>
    <t>RIe003_Hispanic_0</t>
  </si>
  <si>
    <t>RIe003_Hispanic_1</t>
  </si>
  <si>
    <t>RIe003_Other_0</t>
  </si>
  <si>
    <t>RIe003_Other_1</t>
  </si>
  <si>
    <t>SCe001_Low Income_0</t>
  </si>
  <si>
    <t>SCe001_Low Income_1</t>
  </si>
  <si>
    <t>SCe001_Black_0</t>
  </si>
  <si>
    <t>SCe001_Black_1</t>
  </si>
  <si>
    <t>SCe001_Hispanic_0</t>
  </si>
  <si>
    <t>SCe001_Hispanic_1</t>
  </si>
  <si>
    <t>SCe001_Other_0</t>
  </si>
  <si>
    <t>SCe001_Other_1</t>
  </si>
  <si>
    <t>SCe003_Low Income_0</t>
  </si>
  <si>
    <t>SCe003_Low Income_1</t>
  </si>
  <si>
    <t>SCe003_Black_0</t>
  </si>
  <si>
    <t>SCe003_Black_1</t>
  </si>
  <si>
    <t>SCe003_Hispanic_0</t>
  </si>
  <si>
    <t>SCe003_Hispanic_1</t>
  </si>
  <si>
    <t>SCe003_Other_0</t>
  </si>
  <si>
    <t>SCe003_Other_1</t>
  </si>
  <si>
    <t>SDe001_Low Income_0</t>
  </si>
  <si>
    <t>SDe001_Low Income_1</t>
  </si>
  <si>
    <t>SDe001_Black_0</t>
  </si>
  <si>
    <t>SDe001_Black_1</t>
  </si>
  <si>
    <t>SDe001_Hispanic_0</t>
  </si>
  <si>
    <t>SDe001_Hispanic_1</t>
  </si>
  <si>
    <t>SDe001_Other_0</t>
  </si>
  <si>
    <t>SDe001_Other_1</t>
  </si>
  <si>
    <t>SDe003_Low Income_0</t>
  </si>
  <si>
    <t>SDe003_Low Income_1</t>
  </si>
  <si>
    <t>SDe003_Black_0</t>
  </si>
  <si>
    <t>SDe003_Black_1</t>
  </si>
  <si>
    <t>SDe003_Hispanic_0</t>
  </si>
  <si>
    <t>SDe003_Hispanic_1</t>
  </si>
  <si>
    <t>SDe003_Other_0</t>
  </si>
  <si>
    <t>SDe003_Other_1</t>
  </si>
  <si>
    <t>TNe001_Low Income_0</t>
  </si>
  <si>
    <t>TNe001_Low Income_1</t>
  </si>
  <si>
    <t>TNe001_Black_0</t>
  </si>
  <si>
    <t>TNe001_Black_1</t>
  </si>
  <si>
    <t>TNe001_Hispanic_0</t>
  </si>
  <si>
    <t>TNe001_Hispanic_1</t>
  </si>
  <si>
    <t>TNe001_Other_0</t>
  </si>
  <si>
    <t>TNe001_Other_1</t>
  </si>
  <si>
    <t>TNe003_Low Income_0</t>
  </si>
  <si>
    <t>TNe003_Low Income_1</t>
  </si>
  <si>
    <t>TNe003_Black_0</t>
  </si>
  <si>
    <t>TNe003_Black_1</t>
  </si>
  <si>
    <t>TNe003_Hispanic_0</t>
  </si>
  <si>
    <t>TNe003_Hispanic_1</t>
  </si>
  <si>
    <t>TNe003_Other_0</t>
  </si>
  <si>
    <t>TNe003_Other_1</t>
  </si>
  <si>
    <t>TXe001_Low Income_0</t>
  </si>
  <si>
    <t>TXe001_Low Income_1</t>
  </si>
  <si>
    <t>TXe001_Black_0</t>
  </si>
  <si>
    <t>TXe001_Black_1</t>
  </si>
  <si>
    <t>TXe001_Hispanic_0</t>
  </si>
  <si>
    <t>TXe001_Hispanic_1</t>
  </si>
  <si>
    <t>TXe001_Other_0</t>
  </si>
  <si>
    <t>TXe001_Other_1</t>
  </si>
  <si>
    <t>TXe003_Low Income_0</t>
  </si>
  <si>
    <t>TXe003_Low Income_1</t>
  </si>
  <si>
    <t>TXe003_Black_0</t>
  </si>
  <si>
    <t>TXe003_Black_1</t>
  </si>
  <si>
    <t>TXe003_Hispanic_0</t>
  </si>
  <si>
    <t>TXe003_Hispanic_1</t>
  </si>
  <si>
    <t>TXe003_Other_0</t>
  </si>
  <si>
    <t>TXe003_Other_1</t>
  </si>
  <si>
    <t>USe001_Black_0</t>
  </si>
  <si>
    <t>USe001_Black_1</t>
  </si>
  <si>
    <t>USe001_Hispanic_0</t>
  </si>
  <si>
    <t>USe001_Hispanic_1</t>
  </si>
  <si>
    <t>USe001_Other_0</t>
  </si>
  <si>
    <t>USe001_Other_1</t>
  </si>
  <si>
    <t>USe003_Black_0</t>
  </si>
  <si>
    <t>USe003_Black_1</t>
  </si>
  <si>
    <t>USe003_Hispanic_0</t>
  </si>
  <si>
    <t>USe003_Hispanic_1</t>
  </si>
  <si>
    <t>USe003_Other_0</t>
  </si>
  <si>
    <t>USe003_Other_1</t>
  </si>
  <si>
    <t>UTe001_Low Income_0</t>
  </si>
  <si>
    <t>UTe001_Low Income_1</t>
  </si>
  <si>
    <t>UTe001_Black_0</t>
  </si>
  <si>
    <t>UTe001_Black_1</t>
  </si>
  <si>
    <t>UTe001_Hispanic_0</t>
  </si>
  <si>
    <t>UTe001_Hispanic_1</t>
  </si>
  <si>
    <t>UTe001_Other_0</t>
  </si>
  <si>
    <t>UTe001_Other_1</t>
  </si>
  <si>
    <t>UTe003_Low Income_0</t>
  </si>
  <si>
    <t>UTe003_Low Income_1</t>
  </si>
  <si>
    <t>UTe003_Black_0</t>
  </si>
  <si>
    <t>UTe003_Black_1</t>
  </si>
  <si>
    <t>UTe003_Hispanic_0</t>
  </si>
  <si>
    <t>UTe003_Hispanic_1</t>
  </si>
  <si>
    <t>UTe003_Other_0</t>
  </si>
  <si>
    <t>UTe003_Other_1</t>
  </si>
  <si>
    <t>VAe001_Low Income_0</t>
  </si>
  <si>
    <t>VAe001_Low Income_1</t>
  </si>
  <si>
    <t>VAe001_Black_0</t>
  </si>
  <si>
    <t>VAe001_Black_1</t>
  </si>
  <si>
    <t>VAe001_Hispanic_0</t>
  </si>
  <si>
    <t>VAe001_Hispanic_1</t>
  </si>
  <si>
    <t>VAe001_Other_0</t>
  </si>
  <si>
    <t>VAe001_Other_1</t>
  </si>
  <si>
    <t>VAe003_Low Income_0</t>
  </si>
  <si>
    <t>VAe003_Low Income_1</t>
  </si>
  <si>
    <t>VAe003_Black_0</t>
  </si>
  <si>
    <t>VAe003_Black_1</t>
  </si>
  <si>
    <t>VAe003_Hispanic_0</t>
  </si>
  <si>
    <t>VAe003_Hispanic_1</t>
  </si>
  <si>
    <t>VAe003_Other_0</t>
  </si>
  <si>
    <t>VAe003_Other_1</t>
  </si>
  <si>
    <t>VTe001_Low Income_0</t>
  </si>
  <si>
    <t>VTe001_Low Income_1</t>
  </si>
  <si>
    <t>VTe001_Black_0</t>
  </si>
  <si>
    <t>VTe001_Black_1</t>
  </si>
  <si>
    <t>VTe001_Hispanic_0</t>
  </si>
  <si>
    <t>VTe001_Hispanic_1</t>
  </si>
  <si>
    <t>VTe001_Other_0</t>
  </si>
  <si>
    <t>VTe001_Other_1</t>
  </si>
  <si>
    <t>VTe003_Low Income_0</t>
  </si>
  <si>
    <t>VTe003_Low Income_1</t>
  </si>
  <si>
    <t>VTe003_Black_0</t>
  </si>
  <si>
    <t>VTe003_Black_1</t>
  </si>
  <si>
    <t>VTe003_Hispanic_0</t>
  </si>
  <si>
    <t>VTe003_Hispanic_1</t>
  </si>
  <si>
    <t>VTe003_Other_0</t>
  </si>
  <si>
    <t>VTe003_Other_1</t>
  </si>
  <si>
    <t>WAe001_Low Income_0</t>
  </si>
  <si>
    <t>WAe001_Low Income_1</t>
  </si>
  <si>
    <t>WAe001_Black_0</t>
  </si>
  <si>
    <t>WAe001_Black_1</t>
  </si>
  <si>
    <t>WAe001_Hispanic_0</t>
  </si>
  <si>
    <t>WAe001_Hispanic_1</t>
  </si>
  <si>
    <t>WAe001_Other_0</t>
  </si>
  <si>
    <t>WAe001_Other_1</t>
  </si>
  <si>
    <t>WAe003_Low Income_0</t>
  </si>
  <si>
    <t>WAe003_Low Income_1</t>
  </si>
  <si>
    <t>WAe003_Black_0</t>
  </si>
  <si>
    <t>WAe003_Black_1</t>
  </si>
  <si>
    <t>WAe003_Hispanic_0</t>
  </si>
  <si>
    <t>WAe003_Hispanic_1</t>
  </si>
  <si>
    <t>WAe003_Other_0</t>
  </si>
  <si>
    <t>WAe003_Other_1</t>
  </si>
  <si>
    <t>WIe001_Low Income_0</t>
  </si>
  <si>
    <t>WIe001_Low Income_1</t>
  </si>
  <si>
    <t>WIe001_Black_0</t>
  </si>
  <si>
    <t>WIe001_Black_1</t>
  </si>
  <si>
    <t>WIe001_Hispanic_0</t>
  </si>
  <si>
    <t>WIe001_Hispanic_1</t>
  </si>
  <si>
    <t>WIe001_Other_0</t>
  </si>
  <si>
    <t>WIe001_Other_1</t>
  </si>
  <si>
    <t>WIe003_Low Income_0</t>
  </si>
  <si>
    <t>WIe003_Low Income_1</t>
  </si>
  <si>
    <t>WIe003_Black_0</t>
  </si>
  <si>
    <t>WIe003_Black_1</t>
  </si>
  <si>
    <t>WIe003_Hispanic_0</t>
  </si>
  <si>
    <t>WIe003_Hispanic_1</t>
  </si>
  <si>
    <t>WIe003_Other_0</t>
  </si>
  <si>
    <t>WIe003_Other_1</t>
  </si>
  <si>
    <t>WVe001_Low Income_0</t>
  </si>
  <si>
    <t>WVe001_Low Income_1</t>
  </si>
  <si>
    <t>WVe001_Black_0</t>
  </si>
  <si>
    <t>WVe001_Black_1</t>
  </si>
  <si>
    <t>WVe001_Hispanic_0</t>
  </si>
  <si>
    <t>WVe001_Hispanic_1</t>
  </si>
  <si>
    <t>WVe001_Other_0</t>
  </si>
  <si>
    <t>WVe001_Other_1</t>
  </si>
  <si>
    <t>WVe003_Low Income_0</t>
  </si>
  <si>
    <t>WVe003_Low Income_1</t>
  </si>
  <si>
    <t>WVe003_Black_0</t>
  </si>
  <si>
    <t>WVe003_Black_1</t>
  </si>
  <si>
    <t>WVe003_Hispanic_0</t>
  </si>
  <si>
    <t>WVe003_Hispanic_1</t>
  </si>
  <si>
    <t>WVe003_Other_0</t>
  </si>
  <si>
    <t>WVe003_Other_1</t>
  </si>
  <si>
    <t>WYe001_Low Income_0</t>
  </si>
  <si>
    <t>WYe001_Low Income_1</t>
  </si>
  <si>
    <t>WYe001_Black_0</t>
  </si>
  <si>
    <t>WYe001_Black_1</t>
  </si>
  <si>
    <t>WYe001_Hispanic_0</t>
  </si>
  <si>
    <t>WYe001_Hispanic_1</t>
  </si>
  <si>
    <t>WYe001_Other_0</t>
  </si>
  <si>
    <t>WYe001_Other_1</t>
  </si>
  <si>
    <t>WYe003_Low Income_0</t>
  </si>
  <si>
    <t>WYe003_Low Income_1</t>
  </si>
  <si>
    <t>WYe003_Black_0</t>
  </si>
  <si>
    <t>WYe003_Black_1</t>
  </si>
  <si>
    <t>WYe003_Hispanic_0</t>
  </si>
  <si>
    <t>WYe003_Hispanic_1</t>
  </si>
  <si>
    <t>WYe003_Other_0</t>
  </si>
  <si>
    <t>WYe003_Other_1</t>
  </si>
  <si>
    <t>Race</t>
  </si>
  <si>
    <t>Number of indicators improved</t>
  </si>
  <si>
    <t>Percent of indicators improved</t>
  </si>
  <si>
    <t>Alabama_TOTAL</t>
  </si>
  <si>
    <t>Alaska_TOTAL</t>
  </si>
  <si>
    <t>Arizona_TOTAL</t>
  </si>
  <si>
    <t>Arkansas_TOTAL</t>
  </si>
  <si>
    <t>California_TOTAL</t>
  </si>
  <si>
    <t>Colorado_TOTAL</t>
  </si>
  <si>
    <t>Connecticut_TOTAL</t>
  </si>
  <si>
    <t>Delaware_TOTAL</t>
  </si>
  <si>
    <t>District of Columbia_TOTAL</t>
  </si>
  <si>
    <t>Florida_TOTAL</t>
  </si>
  <si>
    <t>Georgia_TOTAL</t>
  </si>
  <si>
    <t>Hawaii_TOTAL</t>
  </si>
  <si>
    <t>Idaho_TOTAL</t>
  </si>
  <si>
    <t>Illinois_TOTAL</t>
  </si>
  <si>
    <t>Indiana_TOTAL</t>
  </si>
  <si>
    <t>Iowa_TOTAL</t>
  </si>
  <si>
    <t>Kansas_TOTAL</t>
  </si>
  <si>
    <t>Kentucky_TOTAL</t>
  </si>
  <si>
    <t>Louisiana_TOTAL</t>
  </si>
  <si>
    <t>Maine_TOTAL</t>
  </si>
  <si>
    <t>Maryland_TOTAL</t>
  </si>
  <si>
    <t>Massachusetts_TOTAL</t>
  </si>
  <si>
    <t>Michigan_TOTAL</t>
  </si>
  <si>
    <t>Minnesota_TOTAL</t>
  </si>
  <si>
    <t>Mississippi_TOTAL</t>
  </si>
  <si>
    <t>Missouri_TOTAL</t>
  </si>
  <si>
    <t>Montana_TOTAL</t>
  </si>
  <si>
    <t>Nebraska_TOTAL</t>
  </si>
  <si>
    <t>Nevada_TOTAL</t>
  </si>
  <si>
    <t>New Hampshire_TOTAL</t>
  </si>
  <si>
    <t>New Jersey_TOTAL</t>
  </si>
  <si>
    <t>New Mexico_TOTAL</t>
  </si>
  <si>
    <t>New York_TOTAL</t>
  </si>
  <si>
    <t>North Carolina_TOTAL</t>
  </si>
  <si>
    <t>North Dakota_TOTAL</t>
  </si>
  <si>
    <t>Ohio_TOTAL</t>
  </si>
  <si>
    <t>Oklahoma_TOTAL</t>
  </si>
  <si>
    <t>Oregon_TOTAL</t>
  </si>
  <si>
    <t>Pennsylvania_TOTAL</t>
  </si>
  <si>
    <t>Rhode Island_TOTAL</t>
  </si>
  <si>
    <t>South Carolina_TOTAL</t>
  </si>
  <si>
    <t>South Dakota_TOTAL</t>
  </si>
  <si>
    <t>Tennessee_TOTAL</t>
  </si>
  <si>
    <t>Texas_TOTAL</t>
  </si>
  <si>
    <t>Utah_TOTAL</t>
  </si>
  <si>
    <t>Vermont_TOTAL</t>
  </si>
  <si>
    <t>Virginia_TOTAL</t>
  </si>
  <si>
    <t>Washington_TOTAL</t>
  </si>
  <si>
    <t>West Virginia_TOTAL</t>
  </si>
  <si>
    <t>Wisconsin_TOTAL</t>
  </si>
  <si>
    <t>Wyoming_TOTAL</t>
  </si>
  <si>
    <t>Alabama_INCOME</t>
  </si>
  <si>
    <t>Alabama_RACE</t>
  </si>
  <si>
    <t>Alaska_INCOME</t>
  </si>
  <si>
    <t>Alaska_RACE</t>
  </si>
  <si>
    <t>Arizona_INCOME</t>
  </si>
  <si>
    <t>Arizona_RACE</t>
  </si>
  <si>
    <t>Arkansas_INCOME</t>
  </si>
  <si>
    <t>Arkansas_RACE</t>
  </si>
  <si>
    <t>California_INCOME</t>
  </si>
  <si>
    <t>California_RACE</t>
  </si>
  <si>
    <t>Colorado_INCOME</t>
  </si>
  <si>
    <t>Colorado_RACE</t>
  </si>
  <si>
    <t>Connecticut_INCOME</t>
  </si>
  <si>
    <t>Connecticut_RACE</t>
  </si>
  <si>
    <t>Delaware_INCOME</t>
  </si>
  <si>
    <t>Delaware_RACE</t>
  </si>
  <si>
    <t>District of Columbia_INCOME</t>
  </si>
  <si>
    <t>District of Columbia_RACE</t>
  </si>
  <si>
    <t>Florida_INCOME</t>
  </si>
  <si>
    <t>Florida_RACE</t>
  </si>
  <si>
    <t>Georgia_INCOME</t>
  </si>
  <si>
    <t>Georgia_RACE</t>
  </si>
  <si>
    <t>Hawaii_INCOME</t>
  </si>
  <si>
    <t>Hawaii_RACE</t>
  </si>
  <si>
    <t>Idaho_INCOME</t>
  </si>
  <si>
    <t>Idaho_RACE</t>
  </si>
  <si>
    <t>Illinois_INCOME</t>
  </si>
  <si>
    <t>Illinois_RACE</t>
  </si>
  <si>
    <t>Indiana_INCOME</t>
  </si>
  <si>
    <t>Indiana_RACE</t>
  </si>
  <si>
    <t>Iowa_INCOME</t>
  </si>
  <si>
    <t>Iowa_RACE</t>
  </si>
  <si>
    <t>Kansas_INCOME</t>
  </si>
  <si>
    <t>Kansas_RACE</t>
  </si>
  <si>
    <t>Kentucky_INCOME</t>
  </si>
  <si>
    <t>Kentucky_RACE</t>
  </si>
  <si>
    <t>Louisiana_INCOME</t>
  </si>
  <si>
    <t>Louisiana_RACE</t>
  </si>
  <si>
    <t>Maine_INCOME</t>
  </si>
  <si>
    <t>Maine_RACE</t>
  </si>
  <si>
    <t>Maryland_INCOME</t>
  </si>
  <si>
    <t>Maryland_RACE</t>
  </si>
  <si>
    <t>Massachusetts_INCOME</t>
  </si>
  <si>
    <t>Massachusetts_RACE</t>
  </si>
  <si>
    <t>Michigan_INCOME</t>
  </si>
  <si>
    <t>Michigan_RACE</t>
  </si>
  <si>
    <t>Minnesota_INCOME</t>
  </si>
  <si>
    <t>Minnesota_RACE</t>
  </si>
  <si>
    <t>Mississippi_INCOME</t>
  </si>
  <si>
    <t>Mississippi_RACE</t>
  </si>
  <si>
    <t>Missouri_INCOME</t>
  </si>
  <si>
    <t>Missouri_RACE</t>
  </si>
  <si>
    <t>Montana_INCOME</t>
  </si>
  <si>
    <t>Montana_RACE</t>
  </si>
  <si>
    <t>Nebraska_INCOME</t>
  </si>
  <si>
    <t>Nebraska_RACE</t>
  </si>
  <si>
    <t>Nevada_INCOME</t>
  </si>
  <si>
    <t>Nevada_RACE</t>
  </si>
  <si>
    <t>New Hampshire_INCOME</t>
  </si>
  <si>
    <t>New Hampshire_RACE</t>
  </si>
  <si>
    <t>New Jersey_INCOME</t>
  </si>
  <si>
    <t>New Jersey_RACE</t>
  </si>
  <si>
    <t>New Mexico_INCOME</t>
  </si>
  <si>
    <t>New Mexico_RACE</t>
  </si>
  <si>
    <t>New York_INCOME</t>
  </si>
  <si>
    <t>New York_RACE</t>
  </si>
  <si>
    <t>North Carolina_INCOME</t>
  </si>
  <si>
    <t>North Carolina_RACE</t>
  </si>
  <si>
    <t>North Dakota_INCOME</t>
  </si>
  <si>
    <t>North Dakota_RACE</t>
  </si>
  <si>
    <t>Ohio_INCOME</t>
  </si>
  <si>
    <t>Ohio_RACE</t>
  </si>
  <si>
    <t>Oklahoma_INCOME</t>
  </si>
  <si>
    <t>Oklahoma_RACE</t>
  </si>
  <si>
    <t>Oregon_INCOME</t>
  </si>
  <si>
    <t>Oregon_RACE</t>
  </si>
  <si>
    <t>Pennsylvania_INCOME</t>
  </si>
  <si>
    <t>Pennsylvania_RACE</t>
  </si>
  <si>
    <t>Rhode Island_INCOME</t>
  </si>
  <si>
    <t>Rhode Island_RACE</t>
  </si>
  <si>
    <t>South Carolina_INCOME</t>
  </si>
  <si>
    <t>South Carolina_RACE</t>
  </si>
  <si>
    <t>South Dakota_INCOME</t>
  </si>
  <si>
    <t>South Dakota_RACE</t>
  </si>
  <si>
    <t>Tennessee_INCOME</t>
  </si>
  <si>
    <t>Tennessee_RACE</t>
  </si>
  <si>
    <t>Texas_INCOME</t>
  </si>
  <si>
    <t>Texas_RACE</t>
  </si>
  <si>
    <t>Utah_INCOME</t>
  </si>
  <si>
    <t>Utah_RACE</t>
  </si>
  <si>
    <t>Vermont_INCOME</t>
  </si>
  <si>
    <t>Vermont_RACE</t>
  </si>
  <si>
    <t>Virginia_INCOME</t>
  </si>
  <si>
    <t>Virginia_RACE</t>
  </si>
  <si>
    <t>Washington_INCOME</t>
  </si>
  <si>
    <t>Washington_RACE</t>
  </si>
  <si>
    <t>West Virginia_INCOME</t>
  </si>
  <si>
    <t>West Virginia_RACE</t>
  </si>
  <si>
    <t>Wisconsin_INCOME</t>
  </si>
  <si>
    <t>Wisconsin_RACE</t>
  </si>
  <si>
    <t>Wyoming_INCOME</t>
  </si>
  <si>
    <t>Wyoming_RACE</t>
  </si>
  <si>
    <t>e001_INCOME</t>
  </si>
  <si>
    <t>e003_INCOME</t>
  </si>
  <si>
    <t>e004_INCOME</t>
  </si>
  <si>
    <t>e005_INCOME</t>
  </si>
  <si>
    <t>e006_INCOME</t>
  </si>
  <si>
    <t>e008_INCOME</t>
  </si>
  <si>
    <t>e009_INCOME</t>
  </si>
  <si>
    <t>e010_INCOME</t>
  </si>
  <si>
    <t>e011_INCOME</t>
  </si>
  <si>
    <t>e012_INCOME</t>
  </si>
  <si>
    <t>e013_INCOME</t>
  </si>
  <si>
    <t>e014_INCOME</t>
  </si>
  <si>
    <t>e015_INCOME</t>
  </si>
  <si>
    <t>e018_INCOME</t>
  </si>
  <si>
    <t>e019_INCOME</t>
  </si>
  <si>
    <t>e020_INCOME</t>
  </si>
  <si>
    <t>e021_INCOME</t>
  </si>
  <si>
    <t>e001_RACE</t>
  </si>
  <si>
    <t>e003_RACE</t>
  </si>
  <si>
    <t>e004_RACE</t>
  </si>
  <si>
    <t>e005_RACE</t>
  </si>
  <si>
    <t>e006_RACE</t>
  </si>
  <si>
    <t>e008_RACE</t>
  </si>
  <si>
    <t>e009_RACE</t>
  </si>
  <si>
    <t>e010_RACE</t>
  </si>
  <si>
    <t>e016_RACE</t>
  </si>
  <si>
    <t>e017_RACE</t>
  </si>
  <si>
    <t>e018_RACE</t>
  </si>
  <si>
    <t>e019_RACE</t>
  </si>
  <si>
    <t>e020_RACE</t>
  </si>
  <si>
    <t>e021_RACE</t>
  </si>
  <si>
    <t>Number of indicators with data</t>
  </si>
  <si>
    <t>Race/Ethnicity</t>
  </si>
  <si>
    <t>a901</t>
  </si>
  <si>
    <t>Uninsured (ages 0–64)</t>
  </si>
  <si>
    <t>ACS PUMS</t>
  </si>
  <si>
    <t>Uninsured ages 0–64</t>
  </si>
  <si>
    <t>2009</t>
  </si>
  <si>
    <t>07/2005 - 06/2008</t>
  </si>
  <si>
    <t>2004</t>
  </si>
  <si>
    <t>2004-05</t>
  </si>
  <si>
    <t>2009-10</t>
  </si>
  <si>
    <t>2005</t>
  </si>
  <si>
    <t>07/2010 - 06/2013</t>
  </si>
  <si>
    <t>stn</t>
  </si>
  <si>
    <t>direction</t>
  </si>
  <si>
    <t>BestState</t>
  </si>
  <si>
    <t>IMPACT</t>
  </si>
  <si>
    <t>AKa001</t>
  </si>
  <si>
    <t>02</t>
  </si>
  <si>
    <t>AKa002</t>
  </si>
  <si>
    <t>AKa003</t>
  </si>
  <si>
    <t>AKa004</t>
  </si>
  <si>
    <t>AKa005</t>
  </si>
  <si>
    <t>AKh001</t>
  </si>
  <si>
    <t>AKh002</t>
  </si>
  <si>
    <t>AKh003</t>
  </si>
  <si>
    <t>AKh004</t>
  </si>
  <si>
    <t>AKh005</t>
  </si>
  <si>
    <t>AKh007</t>
  </si>
  <si>
    <t>AKh008</t>
  </si>
  <si>
    <t>AKh009</t>
  </si>
  <si>
    <t>AKh010</t>
  </si>
  <si>
    <t>AKh011</t>
  </si>
  <si>
    <t>AKq002</t>
  </si>
  <si>
    <t>AKq003</t>
  </si>
  <si>
    <t>AKq004</t>
  </si>
  <si>
    <t>AKq014</t>
  </si>
  <si>
    <t>AKu001</t>
  </si>
  <si>
    <t>AKu003</t>
  </si>
  <si>
    <t>AKu004</t>
  </si>
  <si>
    <t>AKu009</t>
  </si>
  <si>
    <t>ALa001</t>
  </si>
  <si>
    <t>01</t>
  </si>
  <si>
    <t>ALa002</t>
  </si>
  <si>
    <t>ALa003</t>
  </si>
  <si>
    <t>ALa004</t>
  </si>
  <si>
    <t>ALa005</t>
  </si>
  <si>
    <t>ALh001</t>
  </si>
  <si>
    <t>ALh002</t>
  </si>
  <si>
    <t>ALh003</t>
  </si>
  <si>
    <t>ALh004</t>
  </si>
  <si>
    <t>ALh005</t>
  </si>
  <si>
    <t>ALh007</t>
  </si>
  <si>
    <t>ALh008</t>
  </si>
  <si>
    <t>ALh009</t>
  </si>
  <si>
    <t>ALh010</t>
  </si>
  <si>
    <t>ALh011</t>
  </si>
  <si>
    <t>ALq002</t>
  </si>
  <si>
    <t>ALq003</t>
  </si>
  <si>
    <t>ALq004</t>
  </si>
  <si>
    <t>ALq014</t>
  </si>
  <si>
    <t>ALu001</t>
  </si>
  <si>
    <t>ALu003</t>
  </si>
  <si>
    <t>ALu004</t>
  </si>
  <si>
    <t>ALu009</t>
  </si>
  <si>
    <t>ARa001</t>
  </si>
  <si>
    <t>05</t>
  </si>
  <si>
    <t>ARa002</t>
  </si>
  <si>
    <t>ARa003</t>
  </si>
  <si>
    <t>ARa004</t>
  </si>
  <si>
    <t>ARa005</t>
  </si>
  <si>
    <t>ARh001</t>
  </si>
  <si>
    <t>ARh002</t>
  </si>
  <si>
    <t>ARh003</t>
  </si>
  <si>
    <t>ARh004</t>
  </si>
  <si>
    <t>ARh005</t>
  </si>
  <si>
    <t>ARh007</t>
  </si>
  <si>
    <t>ARh008</t>
  </si>
  <si>
    <t>ARh009</t>
  </si>
  <si>
    <t>ARh010</t>
  </si>
  <si>
    <t>ARh011</t>
  </si>
  <si>
    <t>ARq002</t>
  </si>
  <si>
    <t>ARq003</t>
  </si>
  <si>
    <t>ARq004</t>
  </si>
  <si>
    <t>ARq014</t>
  </si>
  <si>
    <t>ARu001</t>
  </si>
  <si>
    <t>ARu003</t>
  </si>
  <si>
    <t>ARu004</t>
  </si>
  <si>
    <t>ARu009</t>
  </si>
  <si>
    <t>AZa001</t>
  </si>
  <si>
    <t>04</t>
  </si>
  <si>
    <t>AZa002</t>
  </si>
  <si>
    <t>AZa003</t>
  </si>
  <si>
    <t>AZa004</t>
  </si>
  <si>
    <t>AZa005</t>
  </si>
  <si>
    <t>AZh001</t>
  </si>
  <si>
    <t>AZh002</t>
  </si>
  <si>
    <t>AZh003</t>
  </si>
  <si>
    <t>AZh004</t>
  </si>
  <si>
    <t>AZh005</t>
  </si>
  <si>
    <t>AZh007</t>
  </si>
  <si>
    <t>AZh008</t>
  </si>
  <si>
    <t>AZh009</t>
  </si>
  <si>
    <t>AZh010</t>
  </si>
  <si>
    <t>AZh011</t>
  </si>
  <si>
    <t>AZq002</t>
  </si>
  <si>
    <t>AZq003</t>
  </si>
  <si>
    <t>AZq004</t>
  </si>
  <si>
    <t>AZq014</t>
  </si>
  <si>
    <t>AZu001</t>
  </si>
  <si>
    <t>AZu003</t>
  </si>
  <si>
    <t>AZu004</t>
  </si>
  <si>
    <t>AZu009</t>
  </si>
  <si>
    <t>CAa001</t>
  </si>
  <si>
    <t>06</t>
  </si>
  <si>
    <t>CAa002</t>
  </si>
  <si>
    <t>CAa003</t>
  </si>
  <si>
    <t>CAa004</t>
  </si>
  <si>
    <t>CAa005</t>
  </si>
  <si>
    <t>CAh001</t>
  </si>
  <si>
    <t>CAh002</t>
  </si>
  <si>
    <t>CAh003</t>
  </si>
  <si>
    <t>CAh004</t>
  </si>
  <si>
    <t>CAh005</t>
  </si>
  <si>
    <t>CAh007</t>
  </si>
  <si>
    <t>CAh008</t>
  </si>
  <si>
    <t>CAh009</t>
  </si>
  <si>
    <t>CAh010</t>
  </si>
  <si>
    <t>CAh011</t>
  </si>
  <si>
    <t>CAq002</t>
  </si>
  <si>
    <t>CAq003</t>
  </si>
  <si>
    <t>CAq004</t>
  </si>
  <si>
    <t>CAq014</t>
  </si>
  <si>
    <t>CAu001</t>
  </si>
  <si>
    <t>CAu003</t>
  </si>
  <si>
    <t>CAu004</t>
  </si>
  <si>
    <t>CAu009</t>
  </si>
  <si>
    <t>COa001</t>
  </si>
  <si>
    <t>08</t>
  </si>
  <si>
    <t>COa002</t>
  </si>
  <si>
    <t>COa003</t>
  </si>
  <si>
    <t>COa004</t>
  </si>
  <si>
    <t>COa005</t>
  </si>
  <si>
    <t>COh001</t>
  </si>
  <si>
    <t>COh002</t>
  </si>
  <si>
    <t>COh003</t>
  </si>
  <si>
    <t>COh004</t>
  </si>
  <si>
    <t>COh005</t>
  </si>
  <si>
    <t>COh007</t>
  </si>
  <si>
    <t>COh008</t>
  </si>
  <si>
    <t>COh009</t>
  </si>
  <si>
    <t>COh010</t>
  </si>
  <si>
    <t>COh011</t>
  </si>
  <si>
    <t>COq002</t>
  </si>
  <si>
    <t>COq003</t>
  </si>
  <si>
    <t>COq004</t>
  </si>
  <si>
    <t>COq014</t>
  </si>
  <si>
    <t>COu001</t>
  </si>
  <si>
    <t>COu003</t>
  </si>
  <si>
    <t>COu004</t>
  </si>
  <si>
    <t>COu009</t>
  </si>
  <si>
    <t>CTa001</t>
  </si>
  <si>
    <t>09</t>
  </si>
  <si>
    <t>CTa002</t>
  </si>
  <si>
    <t>CTa003</t>
  </si>
  <si>
    <t>CTa004</t>
  </si>
  <si>
    <t>CTa005</t>
  </si>
  <si>
    <t>CTh001</t>
  </si>
  <si>
    <t>CTh002</t>
  </si>
  <si>
    <t>CTh003</t>
  </si>
  <si>
    <t>CTh004</t>
  </si>
  <si>
    <t>CTh005</t>
  </si>
  <si>
    <t>CTh007</t>
  </si>
  <si>
    <t>CTh008</t>
  </si>
  <si>
    <t>CTh009</t>
  </si>
  <si>
    <t>CTh010</t>
  </si>
  <si>
    <t>CTh011</t>
  </si>
  <si>
    <t>CTq002</t>
  </si>
  <si>
    <t>CTq003</t>
  </si>
  <si>
    <t>CTq004</t>
  </si>
  <si>
    <t>CTq014</t>
  </si>
  <si>
    <t>CTu001</t>
  </si>
  <si>
    <t>CTu003</t>
  </si>
  <si>
    <t>CTu004</t>
  </si>
  <si>
    <t>CTu009</t>
  </si>
  <si>
    <t>DCa001</t>
  </si>
  <si>
    <t>11</t>
  </si>
  <si>
    <t>DCa002</t>
  </si>
  <si>
    <t>DCa003</t>
  </si>
  <si>
    <t>DCa004</t>
  </si>
  <si>
    <t>DCa005</t>
  </si>
  <si>
    <t>DCh001</t>
  </si>
  <si>
    <t>DCh002</t>
  </si>
  <si>
    <t>DCh003</t>
  </si>
  <si>
    <t>DCh004</t>
  </si>
  <si>
    <t>DCh005</t>
  </si>
  <si>
    <t>DCh007</t>
  </si>
  <si>
    <t>DCh008</t>
  </si>
  <si>
    <t>DCh009</t>
  </si>
  <si>
    <t>DCh010</t>
  </si>
  <si>
    <t>DCh011</t>
  </si>
  <si>
    <t>DCq002</t>
  </si>
  <si>
    <t>DCq003</t>
  </si>
  <si>
    <t>DCq004</t>
  </si>
  <si>
    <t>DCq014</t>
  </si>
  <si>
    <t>DCu001</t>
  </si>
  <si>
    <t>DCu003</t>
  </si>
  <si>
    <t>DCu004</t>
  </si>
  <si>
    <t>DCu009</t>
  </si>
  <si>
    <t>DEa001</t>
  </si>
  <si>
    <t>10</t>
  </si>
  <si>
    <t>DEa002</t>
  </si>
  <si>
    <t>DEa003</t>
  </si>
  <si>
    <t>DEa004</t>
  </si>
  <si>
    <t>DEa005</t>
  </si>
  <si>
    <t>DEh001</t>
  </si>
  <si>
    <t>DEh002</t>
  </si>
  <si>
    <t>DEh003</t>
  </si>
  <si>
    <t>DEh004</t>
  </si>
  <si>
    <t>DEh005</t>
  </si>
  <si>
    <t>DEh007</t>
  </si>
  <si>
    <t>DEh008</t>
  </si>
  <si>
    <t>DEh009</t>
  </si>
  <si>
    <t>DEh010</t>
  </si>
  <si>
    <t>DEh011</t>
  </si>
  <si>
    <t>DEq002</t>
  </si>
  <si>
    <t>DEq003</t>
  </si>
  <si>
    <t>DEq004</t>
  </si>
  <si>
    <t>DEq014</t>
  </si>
  <si>
    <t>DEu001</t>
  </si>
  <si>
    <t>DEu003</t>
  </si>
  <si>
    <t>DEu004</t>
  </si>
  <si>
    <t>DEu009</t>
  </si>
  <si>
    <t>FLa001</t>
  </si>
  <si>
    <t>12</t>
  </si>
  <si>
    <t>FLa002</t>
  </si>
  <si>
    <t>FLa003</t>
  </si>
  <si>
    <t>FLa004</t>
  </si>
  <si>
    <t>FLa005</t>
  </si>
  <si>
    <t>FLh001</t>
  </si>
  <si>
    <t>FLh002</t>
  </si>
  <si>
    <t>FLh003</t>
  </si>
  <si>
    <t>FLh004</t>
  </si>
  <si>
    <t>FLh005</t>
  </si>
  <si>
    <t>FLh007</t>
  </si>
  <si>
    <t>FLh008</t>
  </si>
  <si>
    <t>FLh009</t>
  </si>
  <si>
    <t>FLh010</t>
  </si>
  <si>
    <t>FLh011</t>
  </si>
  <si>
    <t>FLq002</t>
  </si>
  <si>
    <t>FLq003</t>
  </si>
  <si>
    <t>FLq004</t>
  </si>
  <si>
    <t>FLq014</t>
  </si>
  <si>
    <t>FLu001</t>
  </si>
  <si>
    <t>FLu003</t>
  </si>
  <si>
    <t>FLu004</t>
  </si>
  <si>
    <t>FLu009</t>
  </si>
  <si>
    <t>GAa001</t>
  </si>
  <si>
    <t>13</t>
  </si>
  <si>
    <t>GAa002</t>
  </si>
  <si>
    <t>GAa003</t>
  </si>
  <si>
    <t>GAa004</t>
  </si>
  <si>
    <t>GAa005</t>
  </si>
  <si>
    <t>GAh001</t>
  </si>
  <si>
    <t>GAh002</t>
  </si>
  <si>
    <t>GAh003</t>
  </si>
  <si>
    <t>GAh004</t>
  </si>
  <si>
    <t>GAh005</t>
  </si>
  <si>
    <t>GAh007</t>
  </si>
  <si>
    <t>GAh008</t>
  </si>
  <si>
    <t>GAh009</t>
  </si>
  <si>
    <t>GAh010</t>
  </si>
  <si>
    <t>GAh011</t>
  </si>
  <si>
    <t>GAq002</t>
  </si>
  <si>
    <t>GAq003</t>
  </si>
  <si>
    <t>GAq004</t>
  </si>
  <si>
    <t>GAq014</t>
  </si>
  <si>
    <t>GAu001</t>
  </si>
  <si>
    <t>GAu003</t>
  </si>
  <si>
    <t>GAu004</t>
  </si>
  <si>
    <t>GAu009</t>
  </si>
  <si>
    <t>HIa001</t>
  </si>
  <si>
    <t>15</t>
  </si>
  <si>
    <t>HIa002</t>
  </si>
  <si>
    <t>HIa003</t>
  </si>
  <si>
    <t>HIa004</t>
  </si>
  <si>
    <t>HIa005</t>
  </si>
  <si>
    <t>HIh001</t>
  </si>
  <si>
    <t>HIh002</t>
  </si>
  <si>
    <t>HIh003</t>
  </si>
  <si>
    <t>HIh004</t>
  </si>
  <si>
    <t>HIh005</t>
  </si>
  <si>
    <t>HIh007</t>
  </si>
  <si>
    <t>HIh008</t>
  </si>
  <si>
    <t>HIh009</t>
  </si>
  <si>
    <t>HIh010</t>
  </si>
  <si>
    <t>HIh011</t>
  </si>
  <si>
    <t>HIq002</t>
  </si>
  <si>
    <t>HIq003</t>
  </si>
  <si>
    <t>HIq004</t>
  </si>
  <si>
    <t>HIq014</t>
  </si>
  <si>
    <t>HIu001</t>
  </si>
  <si>
    <t>HIu003</t>
  </si>
  <si>
    <t>HIu004</t>
  </si>
  <si>
    <t>HIu009</t>
  </si>
  <si>
    <t>IAa001</t>
  </si>
  <si>
    <t>19</t>
  </si>
  <si>
    <t>IAa002</t>
  </si>
  <si>
    <t>IAa003</t>
  </si>
  <si>
    <t>IAa004</t>
  </si>
  <si>
    <t>IAa005</t>
  </si>
  <si>
    <t>IAh001</t>
  </si>
  <si>
    <t>IAh002</t>
  </si>
  <si>
    <t>IAh003</t>
  </si>
  <si>
    <t>IAh004</t>
  </si>
  <si>
    <t>IAh005</t>
  </si>
  <si>
    <t>IAh007</t>
  </si>
  <si>
    <t>IAh008</t>
  </si>
  <si>
    <t>IAh009</t>
  </si>
  <si>
    <t>IAh010</t>
  </si>
  <si>
    <t>IAh011</t>
  </si>
  <si>
    <t>IAq002</t>
  </si>
  <si>
    <t>IAq003</t>
  </si>
  <si>
    <t>IAq004</t>
  </si>
  <si>
    <t>IAq014</t>
  </si>
  <si>
    <t>IAu001</t>
  </si>
  <si>
    <t>IAu003</t>
  </si>
  <si>
    <t>IAu004</t>
  </si>
  <si>
    <t>IAu009</t>
  </si>
  <si>
    <t>IDa001</t>
  </si>
  <si>
    <t>16</t>
  </si>
  <si>
    <t>IDa002</t>
  </si>
  <si>
    <t>IDa003</t>
  </si>
  <si>
    <t>IDa004</t>
  </si>
  <si>
    <t>IDa005</t>
  </si>
  <si>
    <t>IDh001</t>
  </si>
  <si>
    <t>IDh002</t>
  </si>
  <si>
    <t>IDh003</t>
  </si>
  <si>
    <t>IDh004</t>
  </si>
  <si>
    <t>IDh005</t>
  </si>
  <si>
    <t>IDh007</t>
  </si>
  <si>
    <t>IDh008</t>
  </si>
  <si>
    <t>IDh009</t>
  </si>
  <si>
    <t>IDh010</t>
  </si>
  <si>
    <t>IDh011</t>
  </si>
  <si>
    <t>IDq002</t>
  </si>
  <si>
    <t>IDq003</t>
  </si>
  <si>
    <t>IDq004</t>
  </si>
  <si>
    <t>IDq014</t>
  </si>
  <si>
    <t>IDu001</t>
  </si>
  <si>
    <t>IDu003</t>
  </si>
  <si>
    <t>IDu004</t>
  </si>
  <si>
    <t>IDu009</t>
  </si>
  <si>
    <t>ILa001</t>
  </si>
  <si>
    <t>17</t>
  </si>
  <si>
    <t>ILa002</t>
  </si>
  <si>
    <t>ILa003</t>
  </si>
  <si>
    <t>ILa004</t>
  </si>
  <si>
    <t>ILa005</t>
  </si>
  <si>
    <t>ILh001</t>
  </si>
  <si>
    <t>ILh002</t>
  </si>
  <si>
    <t>ILh003</t>
  </si>
  <si>
    <t>ILh004</t>
  </si>
  <si>
    <t>ILh005</t>
  </si>
  <si>
    <t>ILh007</t>
  </si>
  <si>
    <t>ILh008</t>
  </si>
  <si>
    <t>ILh009</t>
  </si>
  <si>
    <t>ILh010</t>
  </si>
  <si>
    <t>ILh011</t>
  </si>
  <si>
    <t>ILq002</t>
  </si>
  <si>
    <t>ILq003</t>
  </si>
  <si>
    <t>ILq004</t>
  </si>
  <si>
    <t>ILq014</t>
  </si>
  <si>
    <t>ILu001</t>
  </si>
  <si>
    <t>ILu003</t>
  </si>
  <si>
    <t>ILu004</t>
  </si>
  <si>
    <t>ILu009</t>
  </si>
  <si>
    <t>INa001</t>
  </si>
  <si>
    <t>18</t>
  </si>
  <si>
    <t>INa002</t>
  </si>
  <si>
    <t>INa003</t>
  </si>
  <si>
    <t>INa004</t>
  </si>
  <si>
    <t>INa005</t>
  </si>
  <si>
    <t>INh001</t>
  </si>
  <si>
    <t>INh002</t>
  </si>
  <si>
    <t>INh003</t>
  </si>
  <si>
    <t>INh004</t>
  </si>
  <si>
    <t>INh005</t>
  </si>
  <si>
    <t>INh007</t>
  </si>
  <si>
    <t>INh008</t>
  </si>
  <si>
    <t>INh009</t>
  </si>
  <si>
    <t>INh010</t>
  </si>
  <si>
    <t>INh011</t>
  </si>
  <si>
    <t>INq002</t>
  </si>
  <si>
    <t>INq003</t>
  </si>
  <si>
    <t>INq004</t>
  </si>
  <si>
    <t>INq014</t>
  </si>
  <si>
    <t>INu001</t>
  </si>
  <si>
    <t>INu003</t>
  </si>
  <si>
    <t>INu004</t>
  </si>
  <si>
    <t>INu009</t>
  </si>
  <si>
    <t>KSa001</t>
  </si>
  <si>
    <t>20</t>
  </si>
  <si>
    <t>KSa002</t>
  </si>
  <si>
    <t>KSa003</t>
  </si>
  <si>
    <t>KSa004</t>
  </si>
  <si>
    <t>KSa005</t>
  </si>
  <si>
    <t>KSh001</t>
  </si>
  <si>
    <t>KSh002</t>
  </si>
  <si>
    <t>KSh003</t>
  </si>
  <si>
    <t>KSh004</t>
  </si>
  <si>
    <t>KSh005</t>
  </si>
  <si>
    <t>KSh007</t>
  </si>
  <si>
    <t>KSh008</t>
  </si>
  <si>
    <t>KSh009</t>
  </si>
  <si>
    <t>KSh010</t>
  </si>
  <si>
    <t>KSh011</t>
  </si>
  <si>
    <t>KSq002</t>
  </si>
  <si>
    <t>KSq003</t>
  </si>
  <si>
    <t>KSq004</t>
  </si>
  <si>
    <t>KSq014</t>
  </si>
  <si>
    <t>KSu001</t>
  </si>
  <si>
    <t>KSu003</t>
  </si>
  <si>
    <t>KSu004</t>
  </si>
  <si>
    <t>KSu009</t>
  </si>
  <si>
    <t>KYa001</t>
  </si>
  <si>
    <t>21</t>
  </si>
  <si>
    <t>KYa002</t>
  </si>
  <si>
    <t>KYa003</t>
  </si>
  <si>
    <t>KYa004</t>
  </si>
  <si>
    <t>KYa005</t>
  </si>
  <si>
    <t>KYh001</t>
  </si>
  <si>
    <t>KYh002</t>
  </si>
  <si>
    <t>KYh003</t>
  </si>
  <si>
    <t>KYh004</t>
  </si>
  <si>
    <t>KYh005</t>
  </si>
  <si>
    <t>KYh007</t>
  </si>
  <si>
    <t>KYh008</t>
  </si>
  <si>
    <t>KYh009</t>
  </si>
  <si>
    <t>KYh010</t>
  </si>
  <si>
    <t>KYh011</t>
  </si>
  <si>
    <t>KYq002</t>
  </si>
  <si>
    <t>KYq003</t>
  </si>
  <si>
    <t>KYq004</t>
  </si>
  <si>
    <t>KYq014</t>
  </si>
  <si>
    <t>KYu001</t>
  </si>
  <si>
    <t>KYu003</t>
  </si>
  <si>
    <t>KYu004</t>
  </si>
  <si>
    <t>KYu009</t>
  </si>
  <si>
    <t>LAa001</t>
  </si>
  <si>
    <t>22</t>
  </si>
  <si>
    <t>LAa002</t>
  </si>
  <si>
    <t>LAa003</t>
  </si>
  <si>
    <t>LAa004</t>
  </si>
  <si>
    <t>LAa005</t>
  </si>
  <si>
    <t>LAh001</t>
  </si>
  <si>
    <t>LAh002</t>
  </si>
  <si>
    <t>LAh003</t>
  </si>
  <si>
    <t>LAh004</t>
  </si>
  <si>
    <t>LAh005</t>
  </si>
  <si>
    <t>LAh007</t>
  </si>
  <si>
    <t>LAh008</t>
  </si>
  <si>
    <t>LAh009</t>
  </si>
  <si>
    <t>LAh010</t>
  </si>
  <si>
    <t>LAh011</t>
  </si>
  <si>
    <t>LAq002</t>
  </si>
  <si>
    <t>LAq003</t>
  </si>
  <si>
    <t>LAq004</t>
  </si>
  <si>
    <t>LAq014</t>
  </si>
  <si>
    <t>LAu001</t>
  </si>
  <si>
    <t>LAu003</t>
  </si>
  <si>
    <t>LAu004</t>
  </si>
  <si>
    <t>LAu009</t>
  </si>
  <si>
    <t>MAa001</t>
  </si>
  <si>
    <t>25</t>
  </si>
  <si>
    <t>MAa002</t>
  </si>
  <si>
    <t>MAa003</t>
  </si>
  <si>
    <t>MAa004</t>
  </si>
  <si>
    <t>MAa005</t>
  </si>
  <si>
    <t>MAh001</t>
  </si>
  <si>
    <t>MAh002</t>
  </si>
  <si>
    <t>MAh003</t>
  </si>
  <si>
    <t>MAh004</t>
  </si>
  <si>
    <t>MAh005</t>
  </si>
  <si>
    <t>MAh007</t>
  </si>
  <si>
    <t>MAh008</t>
  </si>
  <si>
    <t>MAh009</t>
  </si>
  <si>
    <t>MAh010</t>
  </si>
  <si>
    <t>MAh011</t>
  </si>
  <si>
    <t>MAq002</t>
  </si>
  <si>
    <t>MAq003</t>
  </si>
  <si>
    <t>MAq004</t>
  </si>
  <si>
    <t>MAq014</t>
  </si>
  <si>
    <t>MAu001</t>
  </si>
  <si>
    <t>MAu003</t>
  </si>
  <si>
    <t>MAu004</t>
  </si>
  <si>
    <t>MAu009</t>
  </si>
  <si>
    <t>MDa001</t>
  </si>
  <si>
    <t>24</t>
  </si>
  <si>
    <t>MDa002</t>
  </si>
  <si>
    <t>MDa003</t>
  </si>
  <si>
    <t>MDa004</t>
  </si>
  <si>
    <t>MDa005</t>
  </si>
  <si>
    <t>MDh001</t>
  </si>
  <si>
    <t>MDh002</t>
  </si>
  <si>
    <t>MDh003</t>
  </si>
  <si>
    <t>MDh004</t>
  </si>
  <si>
    <t>MDh005</t>
  </si>
  <si>
    <t>MDh007</t>
  </si>
  <si>
    <t>MDh008</t>
  </si>
  <si>
    <t>MDh009</t>
  </si>
  <si>
    <t>MDh010</t>
  </si>
  <si>
    <t>MDh011</t>
  </si>
  <si>
    <t>MDq002</t>
  </si>
  <si>
    <t>MDq003</t>
  </si>
  <si>
    <t>MDq004</t>
  </si>
  <si>
    <t>MDq014</t>
  </si>
  <si>
    <t>MDu001</t>
  </si>
  <si>
    <t>MDu003</t>
  </si>
  <si>
    <t>MDu004</t>
  </si>
  <si>
    <t>MDu009</t>
  </si>
  <si>
    <t>MEa001</t>
  </si>
  <si>
    <t>23</t>
  </si>
  <si>
    <t>MEa002</t>
  </si>
  <si>
    <t>MEa003</t>
  </si>
  <si>
    <t>MEa004</t>
  </si>
  <si>
    <t>MEa005</t>
  </si>
  <si>
    <t>MEh001</t>
  </si>
  <si>
    <t>MEh002</t>
  </si>
  <si>
    <t>MEh003</t>
  </si>
  <si>
    <t>MEh004</t>
  </si>
  <si>
    <t>MEh005</t>
  </si>
  <si>
    <t>MEh007</t>
  </si>
  <si>
    <t>MEh008</t>
  </si>
  <si>
    <t>MEh009</t>
  </si>
  <si>
    <t>MEh010</t>
  </si>
  <si>
    <t>MEh011</t>
  </si>
  <si>
    <t>MEq002</t>
  </si>
  <si>
    <t>MEq003</t>
  </si>
  <si>
    <t>MEq004</t>
  </si>
  <si>
    <t>MEq014</t>
  </si>
  <si>
    <t>MEu001</t>
  </si>
  <si>
    <t>MEu003</t>
  </si>
  <si>
    <t>MEu004</t>
  </si>
  <si>
    <t>MEu009</t>
  </si>
  <si>
    <t>MIa001</t>
  </si>
  <si>
    <t>26</t>
  </si>
  <si>
    <t>MIa002</t>
  </si>
  <si>
    <t>MIa003</t>
  </si>
  <si>
    <t>MIa004</t>
  </si>
  <si>
    <t>MIa005</t>
  </si>
  <si>
    <t>MIh001</t>
  </si>
  <si>
    <t>MIh002</t>
  </si>
  <si>
    <t>MIh003</t>
  </si>
  <si>
    <t>MIh004</t>
  </si>
  <si>
    <t>MIh005</t>
  </si>
  <si>
    <t>MIh007</t>
  </si>
  <si>
    <t>MIh008</t>
  </si>
  <si>
    <t>MIh009</t>
  </si>
  <si>
    <t>MIh010</t>
  </si>
  <si>
    <t>MIh011</t>
  </si>
  <si>
    <t>MIq002</t>
  </si>
  <si>
    <t>MIq003</t>
  </si>
  <si>
    <t>MIq004</t>
  </si>
  <si>
    <t>MIq014</t>
  </si>
  <si>
    <t>MIu001</t>
  </si>
  <si>
    <t>MIu003</t>
  </si>
  <si>
    <t>MIu004</t>
  </si>
  <si>
    <t>MIu009</t>
  </si>
  <si>
    <t>MNa001</t>
  </si>
  <si>
    <t>27</t>
  </si>
  <si>
    <t>MNa002</t>
  </si>
  <si>
    <t>MNa003</t>
  </si>
  <si>
    <t>MNa004</t>
  </si>
  <si>
    <t>MNa005</t>
  </si>
  <si>
    <t>MNh001</t>
  </si>
  <si>
    <t>MNh002</t>
  </si>
  <si>
    <t>MNh003</t>
  </si>
  <si>
    <t>MNh004</t>
  </si>
  <si>
    <t>MNh005</t>
  </si>
  <si>
    <t>MNh007</t>
  </si>
  <si>
    <t>MNh008</t>
  </si>
  <si>
    <t>MNh009</t>
  </si>
  <si>
    <t>MNh010</t>
  </si>
  <si>
    <t>MNh011</t>
  </si>
  <si>
    <t>MNq002</t>
  </si>
  <si>
    <t>MNq003</t>
  </si>
  <si>
    <t>MNq004</t>
  </si>
  <si>
    <t>MNq014</t>
  </si>
  <si>
    <t>MNu001</t>
  </si>
  <si>
    <t>MNu003</t>
  </si>
  <si>
    <t>MNu004</t>
  </si>
  <si>
    <t>MNu009</t>
  </si>
  <si>
    <t>MOa001</t>
  </si>
  <si>
    <t>29</t>
  </si>
  <si>
    <t>MOa002</t>
  </si>
  <si>
    <t>MOa003</t>
  </si>
  <si>
    <t>MOa004</t>
  </si>
  <si>
    <t>MOa005</t>
  </si>
  <si>
    <t>MOh001</t>
  </si>
  <si>
    <t>MOh002</t>
  </si>
  <si>
    <t>MOh003</t>
  </si>
  <si>
    <t>MOh004</t>
  </si>
  <si>
    <t>MOh005</t>
  </si>
  <si>
    <t>MOh007</t>
  </si>
  <si>
    <t>MOh008</t>
  </si>
  <si>
    <t>MOh009</t>
  </si>
  <si>
    <t>MOh010</t>
  </si>
  <si>
    <t>MOh011</t>
  </si>
  <si>
    <t>MOq002</t>
  </si>
  <si>
    <t>MOq003</t>
  </si>
  <si>
    <t>MOq004</t>
  </si>
  <si>
    <t>MOq014</t>
  </si>
  <si>
    <t>MOu001</t>
  </si>
  <si>
    <t>MOu003</t>
  </si>
  <si>
    <t>MOu004</t>
  </si>
  <si>
    <t>MOu009</t>
  </si>
  <si>
    <t>MSa001</t>
  </si>
  <si>
    <t>28</t>
  </si>
  <si>
    <t>MSa002</t>
  </si>
  <si>
    <t>MSa003</t>
  </si>
  <si>
    <t>MSa004</t>
  </si>
  <si>
    <t>MSa005</t>
  </si>
  <si>
    <t>MSh001</t>
  </si>
  <si>
    <t>MSh002</t>
  </si>
  <si>
    <t>MSh003</t>
  </si>
  <si>
    <t>MSh004</t>
  </si>
  <si>
    <t>MSh005</t>
  </si>
  <si>
    <t>MSh007</t>
  </si>
  <si>
    <t>MSh008</t>
  </si>
  <si>
    <t>MSh009</t>
  </si>
  <si>
    <t>MSh010</t>
  </si>
  <si>
    <t>MSh011</t>
  </si>
  <si>
    <t>MSq002</t>
  </si>
  <si>
    <t>MSq003</t>
  </si>
  <si>
    <t>MSq004</t>
  </si>
  <si>
    <t>MSq014</t>
  </si>
  <si>
    <t>MSu001</t>
  </si>
  <si>
    <t>MSu003</t>
  </si>
  <si>
    <t>MSu004</t>
  </si>
  <si>
    <t>MSu009</t>
  </si>
  <si>
    <t>MTa001</t>
  </si>
  <si>
    <t>30</t>
  </si>
  <si>
    <t>MTa002</t>
  </si>
  <si>
    <t>MTa003</t>
  </si>
  <si>
    <t>MTa004</t>
  </si>
  <si>
    <t>MTa005</t>
  </si>
  <si>
    <t>MTh001</t>
  </si>
  <si>
    <t>MTh002</t>
  </si>
  <si>
    <t>MTh003</t>
  </si>
  <si>
    <t>MTh004</t>
  </si>
  <si>
    <t>MTh005</t>
  </si>
  <si>
    <t>MTh007</t>
  </si>
  <si>
    <t>MTh008</t>
  </si>
  <si>
    <t>MTh009</t>
  </si>
  <si>
    <t>MTh010</t>
  </si>
  <si>
    <t>MTh011</t>
  </si>
  <si>
    <t>MTq002</t>
  </si>
  <si>
    <t>MTq003</t>
  </si>
  <si>
    <t>MTq004</t>
  </si>
  <si>
    <t>MTq014</t>
  </si>
  <si>
    <t>MTu001</t>
  </si>
  <si>
    <t>MTu003</t>
  </si>
  <si>
    <t>MTu004</t>
  </si>
  <si>
    <t>MTu009</t>
  </si>
  <si>
    <t>NCa001</t>
  </si>
  <si>
    <t>37</t>
  </si>
  <si>
    <t>NCa002</t>
  </si>
  <si>
    <t>NCa003</t>
  </si>
  <si>
    <t>NCa004</t>
  </si>
  <si>
    <t>NCa005</t>
  </si>
  <si>
    <t>NCh001</t>
  </si>
  <si>
    <t>NCh002</t>
  </si>
  <si>
    <t>NCh003</t>
  </si>
  <si>
    <t>NCh004</t>
  </si>
  <si>
    <t>NCh005</t>
  </si>
  <si>
    <t>NCh007</t>
  </si>
  <si>
    <t>NCh008</t>
  </si>
  <si>
    <t>NCh009</t>
  </si>
  <si>
    <t>NCh010</t>
  </si>
  <si>
    <t>NCh011</t>
  </si>
  <si>
    <t>NCq002</t>
  </si>
  <si>
    <t>NCq003</t>
  </si>
  <si>
    <t>NCq004</t>
  </si>
  <si>
    <t>NCq014</t>
  </si>
  <si>
    <t>NCu001</t>
  </si>
  <si>
    <t>NCu003</t>
  </si>
  <si>
    <t>NCu004</t>
  </si>
  <si>
    <t>NCu009</t>
  </si>
  <si>
    <t>NDa001</t>
  </si>
  <si>
    <t>38</t>
  </si>
  <si>
    <t>NDa002</t>
  </si>
  <si>
    <t>NDa003</t>
  </si>
  <si>
    <t>NDa004</t>
  </si>
  <si>
    <t>NDa005</t>
  </si>
  <si>
    <t>NDh001</t>
  </si>
  <si>
    <t>NDh002</t>
  </si>
  <si>
    <t>NDh003</t>
  </si>
  <si>
    <t>NDh004</t>
  </si>
  <si>
    <t>NDh005</t>
  </si>
  <si>
    <t>NDh007</t>
  </si>
  <si>
    <t>NDh008</t>
  </si>
  <si>
    <t>NDh009</t>
  </si>
  <si>
    <t>NDh010</t>
  </si>
  <si>
    <t>NDh011</t>
  </si>
  <si>
    <t>NDq002</t>
  </si>
  <si>
    <t>NDq003</t>
  </si>
  <si>
    <t>NDq004</t>
  </si>
  <si>
    <t>NDq014</t>
  </si>
  <si>
    <t>NDu001</t>
  </si>
  <si>
    <t>NDu003</t>
  </si>
  <si>
    <t>NDu004</t>
  </si>
  <si>
    <t>NDu009</t>
  </si>
  <si>
    <t>NEa001</t>
  </si>
  <si>
    <t>31</t>
  </si>
  <si>
    <t>NEa002</t>
  </si>
  <si>
    <t>NEa003</t>
  </si>
  <si>
    <t>NEa004</t>
  </si>
  <si>
    <t>NEa005</t>
  </si>
  <si>
    <t>NEh001</t>
  </si>
  <si>
    <t>NEh002</t>
  </si>
  <si>
    <t>NEh003</t>
  </si>
  <si>
    <t>NEh004</t>
  </si>
  <si>
    <t>NEh005</t>
  </si>
  <si>
    <t>NEh007</t>
  </si>
  <si>
    <t>NEh008</t>
  </si>
  <si>
    <t>NEh009</t>
  </si>
  <si>
    <t>NEh010</t>
  </si>
  <si>
    <t>NEh011</t>
  </si>
  <si>
    <t>NEq002</t>
  </si>
  <si>
    <t>NEq003</t>
  </si>
  <si>
    <t>NEq004</t>
  </si>
  <si>
    <t>NEq014</t>
  </si>
  <si>
    <t>NEu001</t>
  </si>
  <si>
    <t>NEu003</t>
  </si>
  <si>
    <t>NEu004</t>
  </si>
  <si>
    <t>NEu009</t>
  </si>
  <si>
    <t>NHa001</t>
  </si>
  <si>
    <t>33</t>
  </si>
  <si>
    <t>NHa002</t>
  </si>
  <si>
    <t>NHa003</t>
  </si>
  <si>
    <t>NHa004</t>
  </si>
  <si>
    <t>NHa005</t>
  </si>
  <si>
    <t>NHh001</t>
  </si>
  <si>
    <t>NHh002</t>
  </si>
  <si>
    <t>NHh003</t>
  </si>
  <si>
    <t>NHh004</t>
  </si>
  <si>
    <t>NHh005</t>
  </si>
  <si>
    <t>NHh007</t>
  </si>
  <si>
    <t>NHh008</t>
  </si>
  <si>
    <t>NHh009</t>
  </si>
  <si>
    <t>NHh010</t>
  </si>
  <si>
    <t>NHh011</t>
  </si>
  <si>
    <t>NHq002</t>
  </si>
  <si>
    <t>NHq003</t>
  </si>
  <si>
    <t>NHq004</t>
  </si>
  <si>
    <t>NHq014</t>
  </si>
  <si>
    <t>NHu001</t>
  </si>
  <si>
    <t>NHu003</t>
  </si>
  <si>
    <t>NHu004</t>
  </si>
  <si>
    <t>NHu009</t>
  </si>
  <si>
    <t>NJa001</t>
  </si>
  <si>
    <t>34</t>
  </si>
  <si>
    <t>NJa002</t>
  </si>
  <si>
    <t>NJa003</t>
  </si>
  <si>
    <t>NJa004</t>
  </si>
  <si>
    <t>NJa005</t>
  </si>
  <si>
    <t>NJh001</t>
  </si>
  <si>
    <t>NJh002</t>
  </si>
  <si>
    <t>NJh003</t>
  </si>
  <si>
    <t>NJh004</t>
  </si>
  <si>
    <t>NJh005</t>
  </si>
  <si>
    <t>NJh007</t>
  </si>
  <si>
    <t>NJh008</t>
  </si>
  <si>
    <t>NJh009</t>
  </si>
  <si>
    <t>NJh010</t>
  </si>
  <si>
    <t>NJh011</t>
  </si>
  <si>
    <t>NJq002</t>
  </si>
  <si>
    <t>NJq003</t>
  </si>
  <si>
    <t>NJq004</t>
  </si>
  <si>
    <t>NJq014</t>
  </si>
  <si>
    <t>NJu001</t>
  </si>
  <si>
    <t>NJu003</t>
  </si>
  <si>
    <t>NJu004</t>
  </si>
  <si>
    <t>NJu009</t>
  </si>
  <si>
    <t>NMa001</t>
  </si>
  <si>
    <t>35</t>
  </si>
  <si>
    <t>NMa002</t>
  </si>
  <si>
    <t>NMa003</t>
  </si>
  <si>
    <t>NMa004</t>
  </si>
  <si>
    <t>NMa005</t>
  </si>
  <si>
    <t>NMh001</t>
  </si>
  <si>
    <t>NMh002</t>
  </si>
  <si>
    <t>NMh003</t>
  </si>
  <si>
    <t>NMh004</t>
  </si>
  <si>
    <t>NMh005</t>
  </si>
  <si>
    <t>NMh007</t>
  </si>
  <si>
    <t>NMh008</t>
  </si>
  <si>
    <t>NMh009</t>
  </si>
  <si>
    <t>NMh010</t>
  </si>
  <si>
    <t>NMh011</t>
  </si>
  <si>
    <t>NMq002</t>
  </si>
  <si>
    <t>NMq003</t>
  </si>
  <si>
    <t>NMq004</t>
  </si>
  <si>
    <t>NMq014</t>
  </si>
  <si>
    <t>NMu001</t>
  </si>
  <si>
    <t>NMu003</t>
  </si>
  <si>
    <t>NMu004</t>
  </si>
  <si>
    <t>NMu009</t>
  </si>
  <si>
    <t>NVa001</t>
  </si>
  <si>
    <t>32</t>
  </si>
  <si>
    <t>NVa002</t>
  </si>
  <si>
    <t>NVa003</t>
  </si>
  <si>
    <t>NVa004</t>
  </si>
  <si>
    <t>NVa005</t>
  </si>
  <si>
    <t>NVh001</t>
  </si>
  <si>
    <t>NVh002</t>
  </si>
  <si>
    <t>NVh003</t>
  </si>
  <si>
    <t>NVh004</t>
  </si>
  <si>
    <t>NVh005</t>
  </si>
  <si>
    <t>NVh007</t>
  </si>
  <si>
    <t>NVh008</t>
  </si>
  <si>
    <t>NVh009</t>
  </si>
  <si>
    <t>NVh010</t>
  </si>
  <si>
    <t>NVh011</t>
  </si>
  <si>
    <t>NVq002</t>
  </si>
  <si>
    <t>NVq003</t>
  </si>
  <si>
    <t>NVq004</t>
  </si>
  <si>
    <t>NVq014</t>
  </si>
  <si>
    <t>NVu001</t>
  </si>
  <si>
    <t>NVu003</t>
  </si>
  <si>
    <t>NVu004</t>
  </si>
  <si>
    <t>NVu009</t>
  </si>
  <si>
    <t>NYa001</t>
  </si>
  <si>
    <t>36</t>
  </si>
  <si>
    <t>NYa002</t>
  </si>
  <si>
    <t>NYa003</t>
  </si>
  <si>
    <t>NYa004</t>
  </si>
  <si>
    <t>NYa005</t>
  </si>
  <si>
    <t>NYh001</t>
  </si>
  <si>
    <t>NYh002</t>
  </si>
  <si>
    <t>NYh003</t>
  </si>
  <si>
    <t>NYh004</t>
  </si>
  <si>
    <t>NYh005</t>
  </si>
  <si>
    <t>NYh007</t>
  </si>
  <si>
    <t>NYh008</t>
  </si>
  <si>
    <t>NYh009</t>
  </si>
  <si>
    <t>NYh010</t>
  </si>
  <si>
    <t>NYh011</t>
  </si>
  <si>
    <t>NYq002</t>
  </si>
  <si>
    <t>NYq003</t>
  </si>
  <si>
    <t>NYq004</t>
  </si>
  <si>
    <t>NYq014</t>
  </si>
  <si>
    <t>NYu001</t>
  </si>
  <si>
    <t>NYu003</t>
  </si>
  <si>
    <t>NYu004</t>
  </si>
  <si>
    <t>NYu009</t>
  </si>
  <si>
    <t>OHa001</t>
  </si>
  <si>
    <t>39</t>
  </si>
  <si>
    <t>OHa002</t>
  </si>
  <si>
    <t>OHa003</t>
  </si>
  <si>
    <t>OHa004</t>
  </si>
  <si>
    <t>OHa005</t>
  </si>
  <si>
    <t>OHh001</t>
  </si>
  <si>
    <t>OHh002</t>
  </si>
  <si>
    <t>OHh003</t>
  </si>
  <si>
    <t>OHh004</t>
  </si>
  <si>
    <t>OHh005</t>
  </si>
  <si>
    <t>OHh007</t>
  </si>
  <si>
    <t>OHh008</t>
  </si>
  <si>
    <t>OHh009</t>
  </si>
  <si>
    <t>OHh010</t>
  </si>
  <si>
    <t>OHh011</t>
  </si>
  <si>
    <t>OHq002</t>
  </si>
  <si>
    <t>OHq003</t>
  </si>
  <si>
    <t>OHq004</t>
  </si>
  <si>
    <t>OHq014</t>
  </si>
  <si>
    <t>OHu001</t>
  </si>
  <si>
    <t>OHu003</t>
  </si>
  <si>
    <t>OHu004</t>
  </si>
  <si>
    <t>OHu009</t>
  </si>
  <si>
    <t>OKa001</t>
  </si>
  <si>
    <t>40</t>
  </si>
  <si>
    <t>OKa002</t>
  </si>
  <si>
    <t>OKa003</t>
  </si>
  <si>
    <t>OKa004</t>
  </si>
  <si>
    <t>OKa005</t>
  </si>
  <si>
    <t>OKh001</t>
  </si>
  <si>
    <t>OKh002</t>
  </si>
  <si>
    <t>OKh003</t>
  </si>
  <si>
    <t>OKh004</t>
  </si>
  <si>
    <t>OKh005</t>
  </si>
  <si>
    <t>OKh007</t>
  </si>
  <si>
    <t>OKh008</t>
  </si>
  <si>
    <t>OKh009</t>
  </si>
  <si>
    <t>OKh010</t>
  </si>
  <si>
    <t>OKh011</t>
  </si>
  <si>
    <t>OKq002</t>
  </si>
  <si>
    <t>OKq003</t>
  </si>
  <si>
    <t>OKq004</t>
  </si>
  <si>
    <t>OKq014</t>
  </si>
  <si>
    <t>OKu001</t>
  </si>
  <si>
    <t>OKu003</t>
  </si>
  <si>
    <t>OKu004</t>
  </si>
  <si>
    <t>OKu009</t>
  </si>
  <si>
    <t>ORa001</t>
  </si>
  <si>
    <t>41</t>
  </si>
  <si>
    <t>ORa002</t>
  </si>
  <si>
    <t>ORa003</t>
  </si>
  <si>
    <t>ORa004</t>
  </si>
  <si>
    <t>ORa005</t>
  </si>
  <si>
    <t>ORh001</t>
  </si>
  <si>
    <t>ORh002</t>
  </si>
  <si>
    <t>ORh003</t>
  </si>
  <si>
    <t>ORh004</t>
  </si>
  <si>
    <t>ORh005</t>
  </si>
  <si>
    <t>ORh007</t>
  </si>
  <si>
    <t>ORh008</t>
  </si>
  <si>
    <t>ORh009</t>
  </si>
  <si>
    <t>ORh010</t>
  </si>
  <si>
    <t>ORh011</t>
  </si>
  <si>
    <t>ORq002</t>
  </si>
  <si>
    <t>ORq003</t>
  </si>
  <si>
    <t>ORq004</t>
  </si>
  <si>
    <t>ORq014</t>
  </si>
  <si>
    <t>ORu001</t>
  </si>
  <si>
    <t>ORu003</t>
  </si>
  <si>
    <t>ORu004</t>
  </si>
  <si>
    <t>ORu009</t>
  </si>
  <si>
    <t>PAa001</t>
  </si>
  <si>
    <t>42</t>
  </si>
  <si>
    <t>PAa002</t>
  </si>
  <si>
    <t>PAa003</t>
  </si>
  <si>
    <t>PAa004</t>
  </si>
  <si>
    <t>PAa005</t>
  </si>
  <si>
    <t>PAh001</t>
  </si>
  <si>
    <t>PAh002</t>
  </si>
  <si>
    <t>PAh003</t>
  </si>
  <si>
    <t>PAh004</t>
  </si>
  <si>
    <t>PAh005</t>
  </si>
  <si>
    <t>PAh007</t>
  </si>
  <si>
    <t>PAh008</t>
  </si>
  <si>
    <t>PAh009</t>
  </si>
  <si>
    <t>PAh010</t>
  </si>
  <si>
    <t>PAh011</t>
  </si>
  <si>
    <t>PAq002</t>
  </si>
  <si>
    <t>PAq003</t>
  </si>
  <si>
    <t>PAq004</t>
  </si>
  <si>
    <t>PAq014</t>
  </si>
  <si>
    <t>PAu001</t>
  </si>
  <si>
    <t>PAu003</t>
  </si>
  <si>
    <t>PAu004</t>
  </si>
  <si>
    <t>PAu009</t>
  </si>
  <si>
    <t>RIa001</t>
  </si>
  <si>
    <t>44</t>
  </si>
  <si>
    <t>RIa002</t>
  </si>
  <si>
    <t>RIa003</t>
  </si>
  <si>
    <t>RIa004</t>
  </si>
  <si>
    <t>RIa005</t>
  </si>
  <si>
    <t>RIh001</t>
  </si>
  <si>
    <t>RIh002</t>
  </si>
  <si>
    <t>RIh003</t>
  </si>
  <si>
    <t>RIh004</t>
  </si>
  <si>
    <t>RIh005</t>
  </si>
  <si>
    <t>RIh007</t>
  </si>
  <si>
    <t>RIh008</t>
  </si>
  <si>
    <t>RIh009</t>
  </si>
  <si>
    <t>RIh010</t>
  </si>
  <si>
    <t>RIh011</t>
  </si>
  <si>
    <t>RIq002</t>
  </si>
  <si>
    <t>RIq003</t>
  </si>
  <si>
    <t>RIq004</t>
  </si>
  <si>
    <t>RIq014</t>
  </si>
  <si>
    <t>RIu001</t>
  </si>
  <si>
    <t>RIu003</t>
  </si>
  <si>
    <t>RIu004</t>
  </si>
  <si>
    <t>RIu009</t>
  </si>
  <si>
    <t>SCa001</t>
  </si>
  <si>
    <t>45</t>
  </si>
  <si>
    <t>SCa002</t>
  </si>
  <si>
    <t>SCa003</t>
  </si>
  <si>
    <t>SCa004</t>
  </si>
  <si>
    <t>SCa005</t>
  </si>
  <si>
    <t>SCh001</t>
  </si>
  <si>
    <t>SCh002</t>
  </si>
  <si>
    <t>SCh003</t>
  </si>
  <si>
    <t>SCh004</t>
  </si>
  <si>
    <t>SCh005</t>
  </si>
  <si>
    <t>SCh007</t>
  </si>
  <si>
    <t>SCh008</t>
  </si>
  <si>
    <t>SCh009</t>
  </si>
  <si>
    <t>SCh010</t>
  </si>
  <si>
    <t>SCh011</t>
  </si>
  <si>
    <t>SCq002</t>
  </si>
  <si>
    <t>SCq003</t>
  </si>
  <si>
    <t>SCq004</t>
  </si>
  <si>
    <t>SCq014</t>
  </si>
  <si>
    <t>SCu001</t>
  </si>
  <si>
    <t>SCu003</t>
  </si>
  <si>
    <t>SCu004</t>
  </si>
  <si>
    <t>SCu009</t>
  </si>
  <si>
    <t>SDa001</t>
  </si>
  <si>
    <t>46</t>
  </si>
  <si>
    <t>SDa002</t>
  </si>
  <si>
    <t>SDa003</t>
  </si>
  <si>
    <t>SDa004</t>
  </si>
  <si>
    <t>SDa005</t>
  </si>
  <si>
    <t>SDh001</t>
  </si>
  <si>
    <t>SDh002</t>
  </si>
  <si>
    <t>SDh003</t>
  </si>
  <si>
    <t>SDh004</t>
  </si>
  <si>
    <t>SDh005</t>
  </si>
  <si>
    <t>SDh007</t>
  </si>
  <si>
    <t>SDh008</t>
  </si>
  <si>
    <t>SDh009</t>
  </si>
  <si>
    <t>SDh010</t>
  </si>
  <si>
    <t>SDh011</t>
  </si>
  <si>
    <t>SDq002</t>
  </si>
  <si>
    <t>SDq003</t>
  </si>
  <si>
    <t>SDq004</t>
  </si>
  <si>
    <t>SDq014</t>
  </si>
  <si>
    <t>SDu001</t>
  </si>
  <si>
    <t>SDu003</t>
  </si>
  <si>
    <t>SDu004</t>
  </si>
  <si>
    <t>SDu009</t>
  </si>
  <si>
    <t>TNa001</t>
  </si>
  <si>
    <t>47</t>
  </si>
  <si>
    <t>TNa002</t>
  </si>
  <si>
    <t>TNa003</t>
  </si>
  <si>
    <t>TNa004</t>
  </si>
  <si>
    <t>TNa005</t>
  </si>
  <si>
    <t>TNh001</t>
  </si>
  <si>
    <t>TNh002</t>
  </si>
  <si>
    <t>TNh003</t>
  </si>
  <si>
    <t>TNh004</t>
  </si>
  <si>
    <t>TNh005</t>
  </si>
  <si>
    <t>TNh007</t>
  </si>
  <si>
    <t>TNh008</t>
  </si>
  <si>
    <t>TNh009</t>
  </si>
  <si>
    <t>TNh010</t>
  </si>
  <si>
    <t>TNh011</t>
  </si>
  <si>
    <t>TNq002</t>
  </si>
  <si>
    <t>TNq003</t>
  </si>
  <si>
    <t>TNq004</t>
  </si>
  <si>
    <t>TNq014</t>
  </si>
  <si>
    <t>TNu001</t>
  </si>
  <si>
    <t>TNu003</t>
  </si>
  <si>
    <t>TNu004</t>
  </si>
  <si>
    <t>TNu009</t>
  </si>
  <si>
    <t>TXa001</t>
  </si>
  <si>
    <t>48</t>
  </si>
  <si>
    <t>TXa002</t>
  </si>
  <si>
    <t>TXa003</t>
  </si>
  <si>
    <t>TXa004</t>
  </si>
  <si>
    <t>TXa005</t>
  </si>
  <si>
    <t>TXh001</t>
  </si>
  <si>
    <t>TXh002</t>
  </si>
  <si>
    <t>TXh003</t>
  </si>
  <si>
    <t>TXh004</t>
  </si>
  <si>
    <t>TXh005</t>
  </si>
  <si>
    <t>TXh007</t>
  </si>
  <si>
    <t>TXh008</t>
  </si>
  <si>
    <t>TXh009</t>
  </si>
  <si>
    <t>TXh010</t>
  </si>
  <si>
    <t>TXh011</t>
  </si>
  <si>
    <t>TXq002</t>
  </si>
  <si>
    <t>TXq003</t>
  </si>
  <si>
    <t>TXq004</t>
  </si>
  <si>
    <t>TXq014</t>
  </si>
  <si>
    <t>TXu001</t>
  </si>
  <si>
    <t>TXu003</t>
  </si>
  <si>
    <t>TXu004</t>
  </si>
  <si>
    <t>TXu009</t>
  </si>
  <si>
    <t>USa001</t>
  </si>
  <si>
    <t>00</t>
  </si>
  <si>
    <t>USa002</t>
  </si>
  <si>
    <t>USa003</t>
  </si>
  <si>
    <t>USa004</t>
  </si>
  <si>
    <t>USa005</t>
  </si>
  <si>
    <t>USh001</t>
  </si>
  <si>
    <t>USh002</t>
  </si>
  <si>
    <t>USh003</t>
  </si>
  <si>
    <t>USh004</t>
  </si>
  <si>
    <t>USh005</t>
  </si>
  <si>
    <t>USh007</t>
  </si>
  <si>
    <t>USh008</t>
  </si>
  <si>
    <t>USh009</t>
  </si>
  <si>
    <t>USh010</t>
  </si>
  <si>
    <t>USh011</t>
  </si>
  <si>
    <t>USq002</t>
  </si>
  <si>
    <t>USq003</t>
  </si>
  <si>
    <t>USq004</t>
  </si>
  <si>
    <t>USq014</t>
  </si>
  <si>
    <t>USu001</t>
  </si>
  <si>
    <t>USu003</t>
  </si>
  <si>
    <t>USu004</t>
  </si>
  <si>
    <t>USu009</t>
  </si>
  <si>
    <t>UTa001</t>
  </si>
  <si>
    <t>49</t>
  </si>
  <si>
    <t>UTa002</t>
  </si>
  <si>
    <t>UTa003</t>
  </si>
  <si>
    <t>UTa004</t>
  </si>
  <si>
    <t>UTa005</t>
  </si>
  <si>
    <t>UTh001</t>
  </si>
  <si>
    <t>UTh002</t>
  </si>
  <si>
    <t>UTh003</t>
  </si>
  <si>
    <t>UTh004</t>
  </si>
  <si>
    <t>UTh005</t>
  </si>
  <si>
    <t>UTh007</t>
  </si>
  <si>
    <t>UTh008</t>
  </si>
  <si>
    <t>UTh009</t>
  </si>
  <si>
    <t>UTh010</t>
  </si>
  <si>
    <t>UTh011</t>
  </si>
  <si>
    <t>UTq002</t>
  </si>
  <si>
    <t>UTq003</t>
  </si>
  <si>
    <t>UTq004</t>
  </si>
  <si>
    <t>UTq014</t>
  </si>
  <si>
    <t>UTu001</t>
  </si>
  <si>
    <t>UTu003</t>
  </si>
  <si>
    <t>UTu004</t>
  </si>
  <si>
    <t>UTu009</t>
  </si>
  <si>
    <t>VAa001</t>
  </si>
  <si>
    <t>51</t>
  </si>
  <si>
    <t>VAa002</t>
  </si>
  <si>
    <t>VAa003</t>
  </si>
  <si>
    <t>VAa004</t>
  </si>
  <si>
    <t>VAa005</t>
  </si>
  <si>
    <t>VAh001</t>
  </si>
  <si>
    <t>VAh002</t>
  </si>
  <si>
    <t>VAh003</t>
  </si>
  <si>
    <t>VAh004</t>
  </si>
  <si>
    <t>VAh005</t>
  </si>
  <si>
    <t>VAh007</t>
  </si>
  <si>
    <t>VAh008</t>
  </si>
  <si>
    <t>VAh009</t>
  </si>
  <si>
    <t>VAh010</t>
  </si>
  <si>
    <t>VAh011</t>
  </si>
  <si>
    <t>VAq002</t>
  </si>
  <si>
    <t>VAq003</t>
  </si>
  <si>
    <t>VAq004</t>
  </si>
  <si>
    <t>VAq014</t>
  </si>
  <si>
    <t>VAu001</t>
  </si>
  <si>
    <t>VAu003</t>
  </si>
  <si>
    <t>VAu004</t>
  </si>
  <si>
    <t>VAu009</t>
  </si>
  <si>
    <t>VTa001</t>
  </si>
  <si>
    <t>50</t>
  </si>
  <si>
    <t>VTa002</t>
  </si>
  <si>
    <t>VTa003</t>
  </si>
  <si>
    <t>VTa004</t>
  </si>
  <si>
    <t>VTa005</t>
  </si>
  <si>
    <t>VTh001</t>
  </si>
  <si>
    <t>VTh002</t>
  </si>
  <si>
    <t>VTh003</t>
  </si>
  <si>
    <t>VTh004</t>
  </si>
  <si>
    <t>VTh005</t>
  </si>
  <si>
    <t>VTh007</t>
  </si>
  <si>
    <t>VTh008</t>
  </si>
  <si>
    <t>VTh009</t>
  </si>
  <si>
    <t>VTh010</t>
  </si>
  <si>
    <t>VTh011</t>
  </si>
  <si>
    <t>VTq002</t>
  </si>
  <si>
    <t>VTq003</t>
  </si>
  <si>
    <t>VTq004</t>
  </si>
  <si>
    <t>VTq014</t>
  </si>
  <si>
    <t>VTu001</t>
  </si>
  <si>
    <t>VTu003</t>
  </si>
  <si>
    <t>VTu004</t>
  </si>
  <si>
    <t>VTu009</t>
  </si>
  <si>
    <t>WAa001</t>
  </si>
  <si>
    <t>53</t>
  </si>
  <si>
    <t>WAa002</t>
  </si>
  <si>
    <t>WAa003</t>
  </si>
  <si>
    <t>WAa004</t>
  </si>
  <si>
    <t>WAa005</t>
  </si>
  <si>
    <t>WAh001</t>
  </si>
  <si>
    <t>WAh002</t>
  </si>
  <si>
    <t>WAh003</t>
  </si>
  <si>
    <t>WAh004</t>
  </si>
  <si>
    <t>WAh005</t>
  </si>
  <si>
    <t>WAh007</t>
  </si>
  <si>
    <t>WAh008</t>
  </si>
  <si>
    <t>WAh009</t>
  </si>
  <si>
    <t>WAh010</t>
  </si>
  <si>
    <t>WAh011</t>
  </si>
  <si>
    <t>WAq002</t>
  </si>
  <si>
    <t>WAq003</t>
  </si>
  <si>
    <t>WAq004</t>
  </si>
  <si>
    <t>WAq014</t>
  </si>
  <si>
    <t>WAu001</t>
  </si>
  <si>
    <t>WAu003</t>
  </si>
  <si>
    <t>WAu004</t>
  </si>
  <si>
    <t>WAu009</t>
  </si>
  <si>
    <t>WIa001</t>
  </si>
  <si>
    <t>55</t>
  </si>
  <si>
    <t>WIa002</t>
  </si>
  <si>
    <t>WIa003</t>
  </si>
  <si>
    <t>WIa004</t>
  </si>
  <si>
    <t>WIa005</t>
  </si>
  <si>
    <t>WIh001</t>
  </si>
  <si>
    <t>WIh002</t>
  </si>
  <si>
    <t>WIh003</t>
  </si>
  <si>
    <t>WIh004</t>
  </si>
  <si>
    <t>WIh005</t>
  </si>
  <si>
    <t>WIh007</t>
  </si>
  <si>
    <t>WIh008</t>
  </si>
  <si>
    <t>WIh009</t>
  </si>
  <si>
    <t>WIh010</t>
  </si>
  <si>
    <t>WIh011</t>
  </si>
  <si>
    <t>WIq002</t>
  </si>
  <si>
    <t>WIq003</t>
  </si>
  <si>
    <t>WIq004</t>
  </si>
  <si>
    <t>WIq014</t>
  </si>
  <si>
    <t>WIu001</t>
  </si>
  <si>
    <t>WIu003</t>
  </si>
  <si>
    <t>WIu004</t>
  </si>
  <si>
    <t>WIu009</t>
  </si>
  <si>
    <t>WVa001</t>
  </si>
  <si>
    <t>54</t>
  </si>
  <si>
    <t>WVa002</t>
  </si>
  <si>
    <t>WVa003</t>
  </si>
  <si>
    <t>WVa004</t>
  </si>
  <si>
    <t>WVa005</t>
  </si>
  <si>
    <t>WVh001</t>
  </si>
  <si>
    <t>WVh002</t>
  </si>
  <si>
    <t>WVh003</t>
  </si>
  <si>
    <t>WVh004</t>
  </si>
  <si>
    <t>WVh005</t>
  </si>
  <si>
    <t>WVh007</t>
  </si>
  <si>
    <t>WVh008</t>
  </si>
  <si>
    <t>WVh009</t>
  </si>
  <si>
    <t>WVh010</t>
  </si>
  <si>
    <t>WVh011</t>
  </si>
  <si>
    <t>WVq002</t>
  </si>
  <si>
    <t>WVq003</t>
  </si>
  <si>
    <t>WVq004</t>
  </si>
  <si>
    <t>WVq014</t>
  </si>
  <si>
    <t>WVu001</t>
  </si>
  <si>
    <t>WVu003</t>
  </si>
  <si>
    <t>WVu004</t>
  </si>
  <si>
    <t>WVu009</t>
  </si>
  <si>
    <t>WYa001</t>
  </si>
  <si>
    <t>56</t>
  </si>
  <si>
    <t>WYa002</t>
  </si>
  <si>
    <t>WYa003</t>
  </si>
  <si>
    <t>WYa004</t>
  </si>
  <si>
    <t>WYa005</t>
  </si>
  <si>
    <t>WYh001</t>
  </si>
  <si>
    <t>WYh002</t>
  </si>
  <si>
    <t>WYh003</t>
  </si>
  <si>
    <t>WYh004</t>
  </si>
  <si>
    <t>WYh005</t>
  </si>
  <si>
    <t>WYh007</t>
  </si>
  <si>
    <t>WYh008</t>
  </si>
  <si>
    <t>WYh009</t>
  </si>
  <si>
    <t>WYh010</t>
  </si>
  <si>
    <t>WYh011</t>
  </si>
  <si>
    <t>WYq002</t>
  </si>
  <si>
    <t>WYq003</t>
  </si>
  <si>
    <t>WYq004</t>
  </si>
  <si>
    <t>WYq014</t>
  </si>
  <si>
    <t>WYu001</t>
  </si>
  <si>
    <t>WYu003</t>
  </si>
  <si>
    <t>WYu004</t>
  </si>
  <si>
    <t>WYu009</t>
  </si>
  <si>
    <t>_0</t>
  </si>
  <si>
    <t>_1</t>
  </si>
  <si>
    <t>Max</t>
  </si>
  <si>
    <t>Median</t>
  </si>
  <si>
    <t>Us Average</t>
  </si>
  <si>
    <t>Summary of State Rankings in Current and Previous Scorecards</t>
  </si>
  <si>
    <t>Avoidable Use and Cost Dimension</t>
  </si>
  <si>
    <t>National cumulative impact if all states achieved top state rate</t>
  </si>
  <si>
    <t>CO, DC</t>
  </si>
  <si>
    <t>LA, ME, NE, SD</t>
  </si>
  <si>
    <t>MA, VT</t>
  </si>
  <si>
    <t>SD, VT</t>
  </si>
  <si>
    <t>best</t>
  </si>
  <si>
    <t>Baseline_max</t>
  </si>
  <si>
    <t>Baseline_min</t>
  </si>
  <si>
    <t>Baseline_year</t>
  </si>
  <si>
    <t>USwrs5</t>
  </si>
  <si>
    <t>USimp5</t>
  </si>
  <si>
    <t>USwrs</t>
  </si>
  <si>
    <t>USimp</t>
  </si>
  <si>
    <t>Current</t>
  </si>
  <si>
    <t>stTREND</t>
  </si>
  <si>
    <t>Current_max</t>
  </si>
  <si>
    <t>Current_min</t>
  </si>
  <si>
    <t>Current_year</t>
  </si>
  <si>
    <t>TREND</t>
  </si>
  <si>
    <t xml:space="preserve">Medicare beneficiareis age 75 and older </t>
  </si>
  <si>
    <t>2007</t>
  </si>
  <si>
    <t>--c</t>
  </si>
  <si>
    <t>*</t>
  </si>
  <si>
    <t>DC, MN</t>
  </si>
  <si>
    <t>HI, MA, ND</t>
  </si>
  <si>
    <t>2007-08</t>
  </si>
  <si>
    <t>Access and Affordability Dimension Summary</t>
  </si>
  <si>
    <t>Bottom 5 States Avg</t>
  </si>
  <si>
    <t>Top 5 States Avg</t>
  </si>
  <si>
    <t>DataYear</t>
  </si>
  <si>
    <r>
      <t>Best State(s)</t>
    </r>
    <r>
      <rPr>
        <b/>
        <vertAlign val="superscript"/>
        <sz val="11"/>
        <rFont val="Calibri"/>
        <family val="2"/>
        <scheme val="minor"/>
      </rPr>
      <t>b</t>
    </r>
  </si>
  <si>
    <t>State Rate Improved (1.0 StD)</t>
  </si>
  <si>
    <t>State Rate Worsened (0.5 StD)</t>
  </si>
  <si>
    <t>State Rate Improved (0.5 StD)</t>
  </si>
  <si>
    <t>State Rate Worsened (raw)</t>
  </si>
  <si>
    <t>State Rate Improved (raw)</t>
  </si>
  <si>
    <t>No. States with Trends</t>
  </si>
  <si>
    <t>No. Indicators Gap is (-)</t>
  </si>
  <si>
    <t>No. Indicators Gap is (+)</t>
  </si>
  <si>
    <t>Difference in States Ranges over time</t>
  </si>
  <si>
    <t>Current Data</t>
  </si>
  <si>
    <t>Baseline Data</t>
  </si>
  <si>
    <t>Range of State Performance</t>
  </si>
  <si>
    <t>Gap Analysis</t>
  </si>
  <si>
    <t>Other Summary Stats</t>
  </si>
  <si>
    <t>A1</t>
  </si>
  <si>
    <t>A2</t>
  </si>
  <si>
    <t>A3</t>
  </si>
  <si>
    <t>B1</t>
  </si>
  <si>
    <t>B2</t>
  </si>
  <si>
    <t>C1</t>
  </si>
  <si>
    <t>C2</t>
  </si>
  <si>
    <t>D1</t>
  </si>
  <si>
    <t>D2</t>
  </si>
  <si>
    <t>E1</t>
  </si>
  <si>
    <t>E2</t>
  </si>
  <si>
    <t>E3</t>
  </si>
  <si>
    <t>F1</t>
  </si>
  <si>
    <t>F2</t>
  </si>
  <si>
    <t>F3</t>
  </si>
  <si>
    <t>G1</t>
  </si>
  <si>
    <t>G2</t>
  </si>
  <si>
    <t>G3</t>
  </si>
  <si>
    <t>Past year</t>
  </si>
  <si>
    <t>Current year</t>
  </si>
  <si>
    <t>State Scorecard Data Years and Databases</t>
  </si>
  <si>
    <t>Income Sub Dimension</t>
  </si>
  <si>
    <t>id2</t>
  </si>
  <si>
    <t>quartile</t>
  </si>
  <si>
    <t>United States_TOTAL</t>
  </si>
  <si>
    <t>United States_INCOME</t>
  </si>
  <si>
    <t>United States_RACE</t>
  </si>
  <si>
    <t>AKe001_White_0</t>
  </si>
  <si>
    <t>AKe001_White_1</t>
  </si>
  <si>
    <t>AKe003_White_0</t>
  </si>
  <si>
    <t>AKe003_White_1</t>
  </si>
  <si>
    <t>ALe001_White_0</t>
  </si>
  <si>
    <t>ALe001_White_1</t>
  </si>
  <si>
    <t>ALe003_White_0</t>
  </si>
  <si>
    <t>ALe003_White_1</t>
  </si>
  <si>
    <t>ARe001_White_0</t>
  </si>
  <si>
    <t>ARe001_White_1</t>
  </si>
  <si>
    <t>ARe003_White_0</t>
  </si>
  <si>
    <t>ARe003_White_1</t>
  </si>
  <si>
    <t>AZe001_White_0</t>
  </si>
  <si>
    <t>AZe001_White_1</t>
  </si>
  <si>
    <t>AZe003_White_0</t>
  </si>
  <si>
    <t>AZe003_White_1</t>
  </si>
  <si>
    <t>CAe001_White_0</t>
  </si>
  <si>
    <t>CAe001_White_1</t>
  </si>
  <si>
    <t>CAe003_White_0</t>
  </si>
  <si>
    <t>CAe003_White_1</t>
  </si>
  <si>
    <t>COe001_White_0</t>
  </si>
  <si>
    <t>COe001_White_1</t>
  </si>
  <si>
    <t>COe003_White_0</t>
  </si>
  <si>
    <t>COe003_White_1</t>
  </si>
  <si>
    <t>CTe001_White_0</t>
  </si>
  <si>
    <t>CTe001_White_1</t>
  </si>
  <si>
    <t>CTe003_White_0</t>
  </si>
  <si>
    <t>CTe003_White_1</t>
  </si>
  <si>
    <t>DCe001_White_0</t>
  </si>
  <si>
    <t>DCe001_White_1</t>
  </si>
  <si>
    <t>DCe003_White_0</t>
  </si>
  <si>
    <t>DCe003_White_1</t>
  </si>
  <si>
    <t>DEe001_White_0</t>
  </si>
  <si>
    <t>DEe001_White_1</t>
  </si>
  <si>
    <t>DEe003_White_0</t>
  </si>
  <si>
    <t>DEe003_White_1</t>
  </si>
  <si>
    <t>FLe001_White_0</t>
  </si>
  <si>
    <t>FLe001_White_1</t>
  </si>
  <si>
    <t>FLe003_White_0</t>
  </si>
  <si>
    <t>FLe003_White_1</t>
  </si>
  <si>
    <t>GAe001_White_0</t>
  </si>
  <si>
    <t>GAe001_White_1</t>
  </si>
  <si>
    <t>GAe003_White_0</t>
  </si>
  <si>
    <t>GAe003_White_1</t>
  </si>
  <si>
    <t>HIe001_White_0</t>
  </si>
  <si>
    <t>HIe001_White_1</t>
  </si>
  <si>
    <t>HIe003_White_0</t>
  </si>
  <si>
    <t>HIe003_White_1</t>
  </si>
  <si>
    <t>IAe001_White_0</t>
  </si>
  <si>
    <t>IAe001_White_1</t>
  </si>
  <si>
    <t>IAe003_White_0</t>
  </si>
  <si>
    <t>IAe003_White_1</t>
  </si>
  <si>
    <t>IDe001_White_0</t>
  </si>
  <si>
    <t>IDe001_White_1</t>
  </si>
  <si>
    <t>IDe003_White_0</t>
  </si>
  <si>
    <t>IDe003_White_1</t>
  </si>
  <si>
    <t>ILe001_White_0</t>
  </si>
  <si>
    <t>ILe001_White_1</t>
  </si>
  <si>
    <t>ILe003_White_0</t>
  </si>
  <si>
    <t>ILe003_White_1</t>
  </si>
  <si>
    <t>INe001_White_0</t>
  </si>
  <si>
    <t>INe001_White_1</t>
  </si>
  <si>
    <t>INe003_White_0</t>
  </si>
  <si>
    <t>INe003_White_1</t>
  </si>
  <si>
    <t>KSe001_White_0</t>
  </si>
  <si>
    <t>KSe001_White_1</t>
  </si>
  <si>
    <t>KSe003_White_0</t>
  </si>
  <si>
    <t>KSe003_White_1</t>
  </si>
  <si>
    <t>KYe001_White_0</t>
  </si>
  <si>
    <t>KYe001_White_1</t>
  </si>
  <si>
    <t>KYe003_White_0</t>
  </si>
  <si>
    <t>KYe003_White_1</t>
  </si>
  <si>
    <t>LAe001_White_0</t>
  </si>
  <si>
    <t>LAe001_White_1</t>
  </si>
  <si>
    <t>LAe003_White_0</t>
  </si>
  <si>
    <t>LAe003_White_1</t>
  </si>
  <si>
    <t>MAe001_White_0</t>
  </si>
  <si>
    <t>MAe001_White_1</t>
  </si>
  <si>
    <t>MAe003_White_0</t>
  </si>
  <si>
    <t>MAe003_White_1</t>
  </si>
  <si>
    <t>MDe001_White_0</t>
  </si>
  <si>
    <t>MDe001_White_1</t>
  </si>
  <si>
    <t>MDe003_White_0</t>
  </si>
  <si>
    <t>MDe003_White_1</t>
  </si>
  <si>
    <t>MEe001_White_0</t>
  </si>
  <si>
    <t>MEe001_White_1</t>
  </si>
  <si>
    <t>MEe003_White_0</t>
  </si>
  <si>
    <t>MEe003_White_1</t>
  </si>
  <si>
    <t>MIe001_White_0</t>
  </si>
  <si>
    <t>MIe001_White_1</t>
  </si>
  <si>
    <t>MIe003_White_0</t>
  </si>
  <si>
    <t>MIe003_White_1</t>
  </si>
  <si>
    <t>MNe001_White_0</t>
  </si>
  <si>
    <t>MNe001_White_1</t>
  </si>
  <si>
    <t>MNe003_White_0</t>
  </si>
  <si>
    <t>MNe003_White_1</t>
  </si>
  <si>
    <t>MOe001_White_0</t>
  </si>
  <si>
    <t>MOe001_White_1</t>
  </si>
  <si>
    <t>MOe003_White_0</t>
  </si>
  <si>
    <t>MOe003_White_1</t>
  </si>
  <si>
    <t>MSe001_White_0</t>
  </si>
  <si>
    <t>MSe001_White_1</t>
  </si>
  <si>
    <t>MSe003_White_0</t>
  </si>
  <si>
    <t>MSe003_White_1</t>
  </si>
  <si>
    <t>MTe001_White_0</t>
  </si>
  <si>
    <t>MTe001_White_1</t>
  </si>
  <si>
    <t>MTe003_White_0</t>
  </si>
  <si>
    <t>MTe003_White_1</t>
  </si>
  <si>
    <t>NCe001_White_0</t>
  </si>
  <si>
    <t>NCe001_White_1</t>
  </si>
  <si>
    <t>NCe003_White_0</t>
  </si>
  <si>
    <t>NCe003_White_1</t>
  </si>
  <si>
    <t>NDe001_White_0</t>
  </si>
  <si>
    <t>NDe001_White_1</t>
  </si>
  <si>
    <t>NDe003_White_0</t>
  </si>
  <si>
    <t>NDe003_White_1</t>
  </si>
  <si>
    <t>NEe001_White_0</t>
  </si>
  <si>
    <t>NEe001_White_1</t>
  </si>
  <si>
    <t>NEe003_White_0</t>
  </si>
  <si>
    <t>NEe003_White_1</t>
  </si>
  <si>
    <t>NHe001_White_0</t>
  </si>
  <si>
    <t>NHe001_White_1</t>
  </si>
  <si>
    <t>NHe003_White_0</t>
  </si>
  <si>
    <t>NHe003_White_1</t>
  </si>
  <si>
    <t>NJe001_White_0</t>
  </si>
  <si>
    <t>NJe001_White_1</t>
  </si>
  <si>
    <t>NJe003_White_0</t>
  </si>
  <si>
    <t>NJe003_White_1</t>
  </si>
  <si>
    <t>NMe001_White_0</t>
  </si>
  <si>
    <t>NMe001_White_1</t>
  </si>
  <si>
    <t>NMe003_White_0</t>
  </si>
  <si>
    <t>NMe003_White_1</t>
  </si>
  <si>
    <t>NVe001_White_0</t>
  </si>
  <si>
    <t>NVe001_White_1</t>
  </si>
  <si>
    <t>NVe003_White_0</t>
  </si>
  <si>
    <t>NVe003_White_1</t>
  </si>
  <si>
    <t>NYe001_White_0</t>
  </si>
  <si>
    <t>NYe001_White_1</t>
  </si>
  <si>
    <t>NYe003_White_0</t>
  </si>
  <si>
    <t>NYe003_White_1</t>
  </si>
  <si>
    <t>OHe001_White_0</t>
  </si>
  <si>
    <t>OHe001_White_1</t>
  </si>
  <si>
    <t>OHe003_White_0</t>
  </si>
  <si>
    <t>OHe003_White_1</t>
  </si>
  <si>
    <t>OKe001_White_0</t>
  </si>
  <si>
    <t>OKe001_White_1</t>
  </si>
  <si>
    <t>OKe003_White_0</t>
  </si>
  <si>
    <t>OKe003_White_1</t>
  </si>
  <si>
    <t>ORe001_White_0</t>
  </si>
  <si>
    <t>ORe001_White_1</t>
  </si>
  <si>
    <t>ORe003_White_0</t>
  </si>
  <si>
    <t>ORe003_White_1</t>
  </si>
  <si>
    <t>PAe001_White_0</t>
  </si>
  <si>
    <t>PAe001_White_1</t>
  </si>
  <si>
    <t>PAe003_White_0</t>
  </si>
  <si>
    <t>PAe003_White_1</t>
  </si>
  <si>
    <t>RIe001_White_0</t>
  </si>
  <si>
    <t>RIe001_White_1</t>
  </si>
  <si>
    <t>RIe003_White_0</t>
  </si>
  <si>
    <t>RIe003_White_1</t>
  </si>
  <si>
    <t>SCe001_White_0</t>
  </si>
  <si>
    <t>SCe001_White_1</t>
  </si>
  <si>
    <t>SCe003_White_0</t>
  </si>
  <si>
    <t>SCe003_White_1</t>
  </si>
  <si>
    <t>SDe001_White_0</t>
  </si>
  <si>
    <t>SDe001_White_1</t>
  </si>
  <si>
    <t>SDe003_White_0</t>
  </si>
  <si>
    <t>SDe003_White_1</t>
  </si>
  <si>
    <t>TNe001_White_0</t>
  </si>
  <si>
    <t>TNe001_White_1</t>
  </si>
  <si>
    <t>TNe003_White_0</t>
  </si>
  <si>
    <t>TNe003_White_1</t>
  </si>
  <si>
    <t>TXe001_White_0</t>
  </si>
  <si>
    <t>TXe001_White_1</t>
  </si>
  <si>
    <t>TXe003_White_0</t>
  </si>
  <si>
    <t>TXe003_White_1</t>
  </si>
  <si>
    <t>USe001_Low Income_0</t>
  </si>
  <si>
    <t>USe001_Low Income_1</t>
  </si>
  <si>
    <t>USe001_White_0</t>
  </si>
  <si>
    <t>USe001_White_1</t>
  </si>
  <si>
    <t>USe003_Low Income_0</t>
  </si>
  <si>
    <t>USe003_Low Income_1</t>
  </si>
  <si>
    <t>USe003_White_0</t>
  </si>
  <si>
    <t>USe003_White_1</t>
  </si>
  <si>
    <t>UTe001_White_0</t>
  </si>
  <si>
    <t>UTe001_White_1</t>
  </si>
  <si>
    <t>UTe003_White_0</t>
  </si>
  <si>
    <t>UTe003_White_1</t>
  </si>
  <si>
    <t>VAe001_White_0</t>
  </si>
  <si>
    <t>VAe001_White_1</t>
  </si>
  <si>
    <t>VAe003_White_0</t>
  </si>
  <si>
    <t>VAe003_White_1</t>
  </si>
  <si>
    <t>VTe001_White_0</t>
  </si>
  <si>
    <t>VTe001_White_1</t>
  </si>
  <si>
    <t>VTe003_White_0</t>
  </si>
  <si>
    <t>VTe003_White_1</t>
  </si>
  <si>
    <t>WAe001_White_0</t>
  </si>
  <si>
    <t>WAe001_White_1</t>
  </si>
  <si>
    <t>WAe003_White_0</t>
  </si>
  <si>
    <t>WAe003_White_1</t>
  </si>
  <si>
    <t>WIe001_White_0</t>
  </si>
  <si>
    <t>WIe001_White_1</t>
  </si>
  <si>
    <t>WIe003_White_0</t>
  </si>
  <si>
    <t>WIe003_White_1</t>
  </si>
  <si>
    <t>WVe001_White_0</t>
  </si>
  <si>
    <t>WVe001_White_1</t>
  </si>
  <si>
    <t>WVe003_White_0</t>
  </si>
  <si>
    <t>WVe003_White_1</t>
  </si>
  <si>
    <t>WYe001_White_0</t>
  </si>
  <si>
    <t>WYe001_White_1</t>
  </si>
  <si>
    <t>WYe003_White_0</t>
  </si>
  <si>
    <t>WYe003_White_1</t>
  </si>
  <si>
    <t>Children ages 10–17 who are overweight or obese (BMI &gt;= 85th percentile)</t>
  </si>
  <si>
    <t>e901_INCOME_0</t>
  </si>
  <si>
    <t>e901</t>
  </si>
  <si>
    <t>e901_INCOME_1</t>
  </si>
  <si>
    <t>e901_RACE_0</t>
  </si>
  <si>
    <t>e901_RACE_1</t>
  </si>
  <si>
    <t>NYe901_Black_0</t>
  </si>
  <si>
    <t>NYe901_Black_1</t>
  </si>
  <si>
    <t>NYe901_Hispanic_0</t>
  </si>
  <si>
    <t>NYe901_Hispanic_1</t>
  </si>
  <si>
    <t>NYe901_Other_0</t>
  </si>
  <si>
    <t>NYe901_Other_1</t>
  </si>
  <si>
    <t>NYe901_White_0</t>
  </si>
  <si>
    <t>NYe901_White_1</t>
  </si>
  <si>
    <t>OHe901_Low Income_0</t>
  </si>
  <si>
    <t>OHe901_Low Income_1</t>
  </si>
  <si>
    <t>OHe901_Black_0</t>
  </si>
  <si>
    <t>OHe901_Black_1</t>
  </si>
  <si>
    <t>OHe901_Hispanic_0</t>
  </si>
  <si>
    <t>OHe901_Hispanic_1</t>
  </si>
  <si>
    <t>OHe901_Other_0</t>
  </si>
  <si>
    <t>OHe901_Other_1</t>
  </si>
  <si>
    <t>OHe901_White_0</t>
  </si>
  <si>
    <t>OHe901_White_1</t>
  </si>
  <si>
    <t>OKe901_Low Income_0</t>
  </si>
  <si>
    <t>OKe901_Low Income_1</t>
  </si>
  <si>
    <t>OKe901_Black_0</t>
  </si>
  <si>
    <t>OKe901_Black_1</t>
  </si>
  <si>
    <t>OKe901_Hispanic_0</t>
  </si>
  <si>
    <t>OKe901_Hispanic_1</t>
  </si>
  <si>
    <t>OKe901_Other_0</t>
  </si>
  <si>
    <t>OKe901_Other_1</t>
  </si>
  <si>
    <t>OKe901_White_0</t>
  </si>
  <si>
    <t>OKe901_White_1</t>
  </si>
  <si>
    <t>ORe901_Low Income_0</t>
  </si>
  <si>
    <t>ORe901_Low Income_1</t>
  </si>
  <si>
    <t>ORe901_Black_0</t>
  </si>
  <si>
    <t>ORe901_Black_1</t>
  </si>
  <si>
    <t>ORe901_Hispanic_0</t>
  </si>
  <si>
    <t>ORe901_Hispanic_1</t>
  </si>
  <si>
    <t>ORe901_Other_0</t>
  </si>
  <si>
    <t>ORe901_Other_1</t>
  </si>
  <si>
    <t>ORe901_White_0</t>
  </si>
  <si>
    <t>ORe901_White_1</t>
  </si>
  <si>
    <t>PAe901_Low Income_0</t>
  </si>
  <si>
    <t>PAe901_Low Income_1</t>
  </si>
  <si>
    <t>PAe901_Black_0</t>
  </si>
  <si>
    <t>PAe901_Black_1</t>
  </si>
  <si>
    <t>PAe901_Hispanic_0</t>
  </si>
  <si>
    <t>PAe901_Hispanic_1</t>
  </si>
  <si>
    <t>PAe901_Other_0</t>
  </si>
  <si>
    <t>PAe901_Other_1</t>
  </si>
  <si>
    <t>PAe901_White_0</t>
  </si>
  <si>
    <t>PAe901_White_1</t>
  </si>
  <si>
    <t>RIe901_Low Income_0</t>
  </si>
  <si>
    <t>RIe901_Low Income_1</t>
  </si>
  <si>
    <t>RIe901_Black_0</t>
  </si>
  <si>
    <t>RIe901_Black_1</t>
  </si>
  <si>
    <t>RIe901_Hispanic_0</t>
  </si>
  <si>
    <t>RIe901_Hispanic_1</t>
  </si>
  <si>
    <t>RIe901_Other_0</t>
  </si>
  <si>
    <t>RIe901_Other_1</t>
  </si>
  <si>
    <t>RIe901_White_0</t>
  </si>
  <si>
    <t>RIe901_White_1</t>
  </si>
  <si>
    <t>SCe901_Low Income_0</t>
  </si>
  <si>
    <t>SCe901_Low Income_1</t>
  </si>
  <si>
    <t>SCe901_Black_0</t>
  </si>
  <si>
    <t>SCe901_Black_1</t>
  </si>
  <si>
    <t>SCe901_Hispanic_0</t>
  </si>
  <si>
    <t>SCe901_Hispanic_1</t>
  </si>
  <si>
    <t>SCe901_Other_0</t>
  </si>
  <si>
    <t>SCe901_Other_1</t>
  </si>
  <si>
    <t>SCe901_White_0</t>
  </si>
  <si>
    <t>SCe901_White_1</t>
  </si>
  <si>
    <t>SDe901_Low Income_0</t>
  </si>
  <si>
    <t>SDe901_Low Income_1</t>
  </si>
  <si>
    <t>SDe901_Black_0</t>
  </si>
  <si>
    <t>SDe901_Black_1</t>
  </si>
  <si>
    <t>SDe901_Hispanic_0</t>
  </si>
  <si>
    <t>SDe901_Hispanic_1</t>
  </si>
  <si>
    <t>SDe901_Other_0</t>
  </si>
  <si>
    <t>SDe901_Other_1</t>
  </si>
  <si>
    <t>SDe901_White_0</t>
  </si>
  <si>
    <t>SDe901_White_1</t>
  </si>
  <si>
    <t>TNe901_Low Income_0</t>
  </si>
  <si>
    <t>TNe901_Low Income_1</t>
  </si>
  <si>
    <t>TNe901_Black_0</t>
  </si>
  <si>
    <t>TNe901_Black_1</t>
  </si>
  <si>
    <t>TNe901_Hispanic_0</t>
  </si>
  <si>
    <t>TNe901_Hispanic_1</t>
  </si>
  <si>
    <t>TNe901_Other_0</t>
  </si>
  <si>
    <t>TNe901_Other_1</t>
  </si>
  <si>
    <t>TNe901_White_0</t>
  </si>
  <si>
    <t>TNe901_White_1</t>
  </si>
  <si>
    <t>TXe901_Low Income_0</t>
  </si>
  <si>
    <t>TXe901_Low Income_1</t>
  </si>
  <si>
    <t>TXe901_Black_0</t>
  </si>
  <si>
    <t>TXe901_Black_1</t>
  </si>
  <si>
    <t>TXe901_Hispanic_0</t>
  </si>
  <si>
    <t>TXe901_Hispanic_1</t>
  </si>
  <si>
    <t>TXe901_Other_0</t>
  </si>
  <si>
    <t>TXe901_Other_1</t>
  </si>
  <si>
    <t>TXe901_White_0</t>
  </si>
  <si>
    <t>TXe901_White_1</t>
  </si>
  <si>
    <t>USe901_Low Income_0</t>
  </si>
  <si>
    <t>USe901_Low Income_1</t>
  </si>
  <si>
    <t>USe901_Black_0</t>
  </si>
  <si>
    <t>USe901_Black_1</t>
  </si>
  <si>
    <t>USe901_Hispanic_0</t>
  </si>
  <si>
    <t>USe901_Hispanic_1</t>
  </si>
  <si>
    <t>USe901_Other_0</t>
  </si>
  <si>
    <t>USe901_Other_1</t>
  </si>
  <si>
    <t>USe901_White_0</t>
  </si>
  <si>
    <t>USe901_White_1</t>
  </si>
  <si>
    <t>UTe901_Low Income_0</t>
  </si>
  <si>
    <t>UTe901_Low Income_1</t>
  </si>
  <si>
    <t>UTe901_Black_0</t>
  </si>
  <si>
    <t>UTe901_Black_1</t>
  </si>
  <si>
    <t>UTe901_Hispanic_0</t>
  </si>
  <si>
    <t>UTe901_Hispanic_1</t>
  </si>
  <si>
    <t>UTe901_Other_0</t>
  </si>
  <si>
    <t>UTe901_Other_1</t>
  </si>
  <si>
    <t>UTe901_White_0</t>
  </si>
  <si>
    <t>UTe901_White_1</t>
  </si>
  <si>
    <t>VAe901_Low Income_0</t>
  </si>
  <si>
    <t>VAe901_Low Income_1</t>
  </si>
  <si>
    <t>VAe901_Black_0</t>
  </si>
  <si>
    <t>VAe901_Black_1</t>
  </si>
  <si>
    <t>VAe901_Hispanic_0</t>
  </si>
  <si>
    <t>VAe901_Hispanic_1</t>
  </si>
  <si>
    <t>VAe901_Other_0</t>
  </si>
  <si>
    <t>VAe901_Other_1</t>
  </si>
  <si>
    <t>VAe901_White_0</t>
  </si>
  <si>
    <t>VAe901_White_1</t>
  </si>
  <si>
    <t>VTe901_Low Income_0</t>
  </si>
  <si>
    <t>VTe901_Low Income_1</t>
  </si>
  <si>
    <t>VTe901_Black_0</t>
  </si>
  <si>
    <t>VTe901_Black_1</t>
  </si>
  <si>
    <t>VTe901_Hispanic_0</t>
  </si>
  <si>
    <t>VTe901_Hispanic_1</t>
  </si>
  <si>
    <t>VTe901_Other_0</t>
  </si>
  <si>
    <t>VTe901_Other_1</t>
  </si>
  <si>
    <t>VTe901_White_0</t>
  </si>
  <si>
    <t>VTe901_White_1</t>
  </si>
  <si>
    <t>WAe901_Low Income_0</t>
  </si>
  <si>
    <t>WAe901_Low Income_1</t>
  </si>
  <si>
    <t>WAe901_Black_0</t>
  </si>
  <si>
    <t>WAe901_Black_1</t>
  </si>
  <si>
    <t>WAe901_Hispanic_0</t>
  </si>
  <si>
    <t>WAe901_Hispanic_1</t>
  </si>
  <si>
    <t>WAe901_Other_0</t>
  </si>
  <si>
    <t>WAe901_Other_1</t>
  </si>
  <si>
    <t>WAe901_White_0</t>
  </si>
  <si>
    <t>WAe901_White_1</t>
  </si>
  <si>
    <t>WIe901_Low Income_0</t>
  </si>
  <si>
    <t>WIe901_Low Income_1</t>
  </si>
  <si>
    <t>WIe901_Black_0</t>
  </si>
  <si>
    <t>WIe901_Black_1</t>
  </si>
  <si>
    <t>WIe901_Hispanic_0</t>
  </si>
  <si>
    <t>WIe901_Hispanic_1</t>
  </si>
  <si>
    <t>WIe901_Other_0</t>
  </si>
  <si>
    <t>WIe901_Other_1</t>
  </si>
  <si>
    <t>WIe901_White_0</t>
  </si>
  <si>
    <t>WIe901_White_1</t>
  </si>
  <si>
    <t>WVe901_Low Income_0</t>
  </si>
  <si>
    <t>WVe901_Low Income_1</t>
  </si>
  <si>
    <t>WVe901_Black_0</t>
  </si>
  <si>
    <t>WVe901_Black_1</t>
  </si>
  <si>
    <t>WVe901_Hispanic_0</t>
  </si>
  <si>
    <t>WVe901_Hispanic_1</t>
  </si>
  <si>
    <t>WVe901_Other_0</t>
  </si>
  <si>
    <t>WVe901_Other_1</t>
  </si>
  <si>
    <t>WVe901_White_0</t>
  </si>
  <si>
    <t>WVe901_White_1</t>
  </si>
  <si>
    <t>WYe901_Low Income_0</t>
  </si>
  <si>
    <t>WYe901_Low Income_1</t>
  </si>
  <si>
    <t>WYe901_Black_0</t>
  </si>
  <si>
    <t>WYe901_Black_1</t>
  </si>
  <si>
    <t>WYe901_Hispanic_0</t>
  </si>
  <si>
    <t>WYe901_Hispanic_1</t>
  </si>
  <si>
    <t>WYe901_Other_0</t>
  </si>
  <si>
    <t>WYe901_Other_1</t>
  </si>
  <si>
    <t>WYe901_White_0</t>
  </si>
  <si>
    <t>WYe901_White_1</t>
  </si>
  <si>
    <t/>
  </si>
  <si>
    <t>Adults ages 18–64 who are obese (BMI &gt;= 30)</t>
  </si>
  <si>
    <t xml:space="preserve">Note: (a) Previous data not available or its definition is not comparable over time. </t>
  </si>
  <si>
    <t xml:space="preserve">fewer women would die from breast cancer. </t>
  </si>
  <si>
    <t>more infants would live to see their first birthday.</t>
  </si>
  <si>
    <t>mxID</t>
  </si>
  <si>
    <t>2014-15</t>
  </si>
  <si>
    <t>DC, DE, MD, MN, VT</t>
  </si>
  <si>
    <t>a007</t>
  </si>
  <si>
    <t>Employee premium contribution as a share of median state income</t>
  </si>
  <si>
    <t>DC, RI</t>
  </si>
  <si>
    <t>q001a</t>
  </si>
  <si>
    <t>Adults with age- and gender-appropriate cancer screenings</t>
  </si>
  <si>
    <t>q001b</t>
  </si>
  <si>
    <t>Adults with age-appropriate vaccines</t>
  </si>
  <si>
    <t>07/2012 - 06/2015</t>
  </si>
  <si>
    <t>q022</t>
  </si>
  <si>
    <t>Central line-associated bloodstream infections (CLABSI), Standardized Infection Ratio</t>
  </si>
  <si>
    <t>ID, NH, UT, VT, WI</t>
  </si>
  <si>
    <t>ID, SD</t>
  </si>
  <si>
    <t>2015(Q2-Q4)</t>
  </si>
  <si>
    <t>2013(Q2-Q4)</t>
  </si>
  <si>
    <t>AK, ID, NH</t>
  </si>
  <si>
    <t>u010</t>
  </si>
  <si>
    <t>Total reimbursements per enrollee (ages 18–64) with employer-sponsored insurance</t>
  </si>
  <si>
    <t>MN, ND</t>
  </si>
  <si>
    <t>Uninsured adults</t>
  </si>
  <si>
    <t>Uninsured children</t>
  </si>
  <si>
    <t>Adults without a dental visit</t>
  </si>
  <si>
    <t>Premature deaths from treatable conditions</t>
  </si>
  <si>
    <t>Deaths in the first year of life</t>
  </si>
  <si>
    <t>Smoking adults</t>
  </si>
  <si>
    <t>Obese adults</t>
  </si>
  <si>
    <t>Suicide deaths</t>
  </si>
  <si>
    <t>Breast cancer deaths</t>
  </si>
  <si>
    <t>Colorectal cancer deaths</t>
  </si>
  <si>
    <t>ALq001a_0</t>
  </si>
  <si>
    <t>q001a_0</t>
  </si>
  <si>
    <t>Adults received recommended cancer screening</t>
  </si>
  <si>
    <t>ALq001a_1</t>
  </si>
  <si>
    <t>q001a_1</t>
  </si>
  <si>
    <t>AKq001a_0</t>
  </si>
  <si>
    <t>AKq001a_1</t>
  </si>
  <si>
    <t>AZq001a_0</t>
  </si>
  <si>
    <t>AZq001a_1</t>
  </si>
  <si>
    <t>ARq001a_0</t>
  </si>
  <si>
    <t>ARq001a_1</t>
  </si>
  <si>
    <t>CAq001a_0</t>
  </si>
  <si>
    <t>CAq001a_1</t>
  </si>
  <si>
    <t>COq001a_0</t>
  </si>
  <si>
    <t>COq001a_1</t>
  </si>
  <si>
    <t>CTq001a_0</t>
  </si>
  <si>
    <t>CTq001a_1</t>
  </si>
  <si>
    <t>DEq001a_0</t>
  </si>
  <si>
    <t>DEq001a_1</t>
  </si>
  <si>
    <t>DCq001a_0</t>
  </si>
  <si>
    <t>DCq001a_1</t>
  </si>
  <si>
    <t>FLq001a_0</t>
  </si>
  <si>
    <t>FLq001a_1</t>
  </si>
  <si>
    <t>GAq001a_0</t>
  </si>
  <si>
    <t>GAq001a_1</t>
  </si>
  <si>
    <t>HIq001a_0</t>
  </si>
  <si>
    <t>HIq001a_1</t>
  </si>
  <si>
    <t>IDq001a_0</t>
  </si>
  <si>
    <t>IDq001a_1</t>
  </si>
  <si>
    <t>ILq001a_0</t>
  </si>
  <si>
    <t>ILq001a_1</t>
  </si>
  <si>
    <t>INq001a_0</t>
  </si>
  <si>
    <t>INq001a_1</t>
  </si>
  <si>
    <t>IAq001a_0</t>
  </si>
  <si>
    <t>IAq001a_1</t>
  </si>
  <si>
    <t>KSq001a_0</t>
  </si>
  <si>
    <t>KSq001a_1</t>
  </si>
  <si>
    <t>KYq001a_0</t>
  </si>
  <si>
    <t>KYq001a_1</t>
  </si>
  <si>
    <t>LAq001a_0</t>
  </si>
  <si>
    <t>LAq001a_1</t>
  </si>
  <si>
    <t>MEq001a_0</t>
  </si>
  <si>
    <t>MEq001a_1</t>
  </si>
  <si>
    <t>MDq001a_0</t>
  </si>
  <si>
    <t>MDq001a_1</t>
  </si>
  <si>
    <t>MAq001a_0</t>
  </si>
  <si>
    <t>MAq001a_1</t>
  </si>
  <si>
    <t>MIq001a_0</t>
  </si>
  <si>
    <t>MIq001a_1</t>
  </si>
  <si>
    <t>MNq001a_0</t>
  </si>
  <si>
    <t>MNq001a_1</t>
  </si>
  <si>
    <t>MSq001a_0</t>
  </si>
  <si>
    <t>MSq001a_1</t>
  </si>
  <si>
    <t>MOq001a_0</t>
  </si>
  <si>
    <t>MOq001a_1</t>
  </si>
  <si>
    <t>MTq001a_0</t>
  </si>
  <si>
    <t>MTq001a_1</t>
  </si>
  <si>
    <t>NEq001a_0</t>
  </si>
  <si>
    <t>NEq001a_1</t>
  </si>
  <si>
    <t>NVq001a_0</t>
  </si>
  <si>
    <t>NVq001a_1</t>
  </si>
  <si>
    <t>NHq001a_0</t>
  </si>
  <si>
    <t>NHq001a_1</t>
  </si>
  <si>
    <t>NJq001a_0</t>
  </si>
  <si>
    <t>NJq001a_1</t>
  </si>
  <si>
    <t>NMq001a_0</t>
  </si>
  <si>
    <t>NMq001a_1</t>
  </si>
  <si>
    <t>NYq001a_0</t>
  </si>
  <si>
    <t>NYq001a_1</t>
  </si>
  <si>
    <t>NCq001a_0</t>
  </si>
  <si>
    <t>NCq001a_1</t>
  </si>
  <si>
    <t>NDq001a_0</t>
  </si>
  <si>
    <t>NDq001a_1</t>
  </si>
  <si>
    <t>OHq001a_0</t>
  </si>
  <si>
    <t>OHq001a_1</t>
  </si>
  <si>
    <t>OKq001a_0</t>
  </si>
  <si>
    <t>OKq001a_1</t>
  </si>
  <si>
    <t>ORq001a_0</t>
  </si>
  <si>
    <t>ORq001a_1</t>
  </si>
  <si>
    <t>PAq001a_0</t>
  </si>
  <si>
    <t>PAq001a_1</t>
  </si>
  <si>
    <t>RIq001a_0</t>
  </si>
  <si>
    <t>RIq001a_1</t>
  </si>
  <si>
    <t>SCq001a_0</t>
  </si>
  <si>
    <t>SCq001a_1</t>
  </si>
  <si>
    <t>SDq001a_0</t>
  </si>
  <si>
    <t>SDq001a_1</t>
  </si>
  <si>
    <t>TNq001a_0</t>
  </si>
  <si>
    <t>TNq001a_1</t>
  </si>
  <si>
    <t>TXq001a_0</t>
  </si>
  <si>
    <t>TXq001a_1</t>
  </si>
  <si>
    <t>USq001a_0</t>
  </si>
  <si>
    <t>USq001a_1</t>
  </si>
  <si>
    <t>UTq001a_0</t>
  </si>
  <si>
    <t>UTq001a_1</t>
  </si>
  <si>
    <t>VTq001a_0</t>
  </si>
  <si>
    <t>VTq001a_1</t>
  </si>
  <si>
    <t>VAq001a_0</t>
  </si>
  <si>
    <t>VAq001a_1</t>
  </si>
  <si>
    <t>WAq001a_0</t>
  </si>
  <si>
    <t>WAq001a_1</t>
  </si>
  <si>
    <t>WVq001a_0</t>
  </si>
  <si>
    <t>WVq001a_1</t>
  </si>
  <si>
    <t>WIq001a_0</t>
  </si>
  <si>
    <t>WIq001a_1</t>
  </si>
  <si>
    <t>WYq001a_0</t>
  </si>
  <si>
    <t>WYq001a_1</t>
  </si>
  <si>
    <t>ALq001b_0</t>
  </si>
  <si>
    <t>q001b_0</t>
  </si>
  <si>
    <t>Adults received recommended vaccines</t>
  </si>
  <si>
    <t>ALq001b_1</t>
  </si>
  <si>
    <t>q001b_1</t>
  </si>
  <si>
    <t>AKq001b_0</t>
  </si>
  <si>
    <t>AKq001b_1</t>
  </si>
  <si>
    <t>AZq001b_0</t>
  </si>
  <si>
    <t>AZq001b_1</t>
  </si>
  <si>
    <t>ARq001b_0</t>
  </si>
  <si>
    <t>ARq001b_1</t>
  </si>
  <si>
    <t>CAq001b_0</t>
  </si>
  <si>
    <t>CAq001b_1</t>
  </si>
  <si>
    <t>COq001b_0</t>
  </si>
  <si>
    <t>COq001b_1</t>
  </si>
  <si>
    <t>CTq001b_0</t>
  </si>
  <si>
    <t>CTq001b_1</t>
  </si>
  <si>
    <t>DEq001b_0</t>
  </si>
  <si>
    <t>DEq001b_1</t>
  </si>
  <si>
    <t>DCq001b_0</t>
  </si>
  <si>
    <t>DCq001b_1</t>
  </si>
  <si>
    <t>FLq001b_0</t>
  </si>
  <si>
    <t>FLq001b_1</t>
  </si>
  <si>
    <t>GAq001b_0</t>
  </si>
  <si>
    <t>GAq001b_1</t>
  </si>
  <si>
    <t>HIq001b_0</t>
  </si>
  <si>
    <t>HIq001b_1</t>
  </si>
  <si>
    <t>IDq001b_0</t>
  </si>
  <si>
    <t>IDq001b_1</t>
  </si>
  <si>
    <t>ILq001b_0</t>
  </si>
  <si>
    <t>ILq001b_1</t>
  </si>
  <si>
    <t>INq001b_0</t>
  </si>
  <si>
    <t>INq001b_1</t>
  </si>
  <si>
    <t>IAq001b_0</t>
  </si>
  <si>
    <t>IAq001b_1</t>
  </si>
  <si>
    <t>KSq001b_0</t>
  </si>
  <si>
    <t>KSq001b_1</t>
  </si>
  <si>
    <t>KYq001b_0</t>
  </si>
  <si>
    <t>KYq001b_1</t>
  </si>
  <si>
    <t>LAq001b_0</t>
  </si>
  <si>
    <t>LAq001b_1</t>
  </si>
  <si>
    <t>MEq001b_0</t>
  </si>
  <si>
    <t>MEq001b_1</t>
  </si>
  <si>
    <t>MDq001b_0</t>
  </si>
  <si>
    <t>MDq001b_1</t>
  </si>
  <si>
    <t>MAq001b_0</t>
  </si>
  <si>
    <t>MAq001b_1</t>
  </si>
  <si>
    <t>MIq001b_0</t>
  </si>
  <si>
    <t>MIq001b_1</t>
  </si>
  <si>
    <t>MNq001b_0</t>
  </si>
  <si>
    <t>MNq001b_1</t>
  </si>
  <si>
    <t>MSq001b_0</t>
  </si>
  <si>
    <t>MSq001b_1</t>
  </si>
  <si>
    <t>MOq001b_0</t>
  </si>
  <si>
    <t>MOq001b_1</t>
  </si>
  <si>
    <t>MTq001b_0</t>
  </si>
  <si>
    <t>MTq001b_1</t>
  </si>
  <si>
    <t>NEq001b_0</t>
  </si>
  <si>
    <t>NEq001b_1</t>
  </si>
  <si>
    <t>NVq001b_0</t>
  </si>
  <si>
    <t>NVq001b_1</t>
  </si>
  <si>
    <t>NHq001b_0</t>
  </si>
  <si>
    <t>NHq001b_1</t>
  </si>
  <si>
    <t>NJq001b_0</t>
  </si>
  <si>
    <t>NJq001b_1</t>
  </si>
  <si>
    <t>NMq001b_0</t>
  </si>
  <si>
    <t>NMq001b_1</t>
  </si>
  <si>
    <t>NYq001b_0</t>
  </si>
  <si>
    <t>NYq001b_1</t>
  </si>
  <si>
    <t>NCq001b_0</t>
  </si>
  <si>
    <t>NCq001b_1</t>
  </si>
  <si>
    <t>NDq001b_0</t>
  </si>
  <si>
    <t>NDq001b_1</t>
  </si>
  <si>
    <t>OHq001b_0</t>
  </si>
  <si>
    <t>OHq001b_1</t>
  </si>
  <si>
    <t>OKq001b_0</t>
  </si>
  <si>
    <t>OKq001b_1</t>
  </si>
  <si>
    <t>ORq001b_0</t>
  </si>
  <si>
    <t>ORq001b_1</t>
  </si>
  <si>
    <t>PAq001b_0</t>
  </si>
  <si>
    <t>PAq001b_1</t>
  </si>
  <si>
    <t>RIq001b_0</t>
  </si>
  <si>
    <t>RIq001b_1</t>
  </si>
  <si>
    <t>SCq001b_0</t>
  </si>
  <si>
    <t>SCq001b_1</t>
  </si>
  <si>
    <t>SDq001b_0</t>
  </si>
  <si>
    <t>SDq001b_1</t>
  </si>
  <si>
    <t>TNq001b_0</t>
  </si>
  <si>
    <t>TNq001b_1</t>
  </si>
  <si>
    <t>TXq001b_0</t>
  </si>
  <si>
    <t>TXq001b_1</t>
  </si>
  <si>
    <t>USq001b_0</t>
  </si>
  <si>
    <t>USq001b_1</t>
  </si>
  <si>
    <t>UTq001b_0</t>
  </si>
  <si>
    <t>UTq001b_1</t>
  </si>
  <si>
    <t>VTq001b_0</t>
  </si>
  <si>
    <t>VTq001b_1</t>
  </si>
  <si>
    <t>VAq001b_0</t>
  </si>
  <si>
    <t>VAq001b_1</t>
  </si>
  <si>
    <t>WAq001b_0</t>
  </si>
  <si>
    <t>WAq001b_1</t>
  </si>
  <si>
    <t>WVq001b_0</t>
  </si>
  <si>
    <t>WVq001b_1</t>
  </si>
  <si>
    <t>WIq001b_0</t>
  </si>
  <si>
    <t>WIq001b_1</t>
  </si>
  <si>
    <t>WYq001b_0</t>
  </si>
  <si>
    <t>WYq001b_1</t>
  </si>
  <si>
    <t>Hospital patients received discharge instructions for home recovery</t>
  </si>
  <si>
    <t>Hospitalized adults received patient-centered care</t>
  </si>
  <si>
    <t>Medicare beneficiaries received a high-risk drug</t>
  </si>
  <si>
    <t>Medicare beneficiaries received a contraindicated drug</t>
  </si>
  <si>
    <t>ALq022_0</t>
  </si>
  <si>
    <t>q022_0</t>
  </si>
  <si>
    <t>ALq022_1</t>
  </si>
  <si>
    <t>q022_1</t>
  </si>
  <si>
    <t>AKq022_0</t>
  </si>
  <si>
    <t>AKq022_1</t>
  </si>
  <si>
    <t>AZq022_0</t>
  </si>
  <si>
    <t>AZq022_1</t>
  </si>
  <si>
    <t>ARq022_0</t>
  </si>
  <si>
    <t>ARq022_1</t>
  </si>
  <si>
    <t>CAq022_0</t>
  </si>
  <si>
    <t>CAq022_1</t>
  </si>
  <si>
    <t>COq022_0</t>
  </si>
  <si>
    <t>COq022_1</t>
  </si>
  <si>
    <t>CTq022_0</t>
  </si>
  <si>
    <t>CTq022_1</t>
  </si>
  <si>
    <t>DEq022_0</t>
  </si>
  <si>
    <t>DEq022_1</t>
  </si>
  <si>
    <t>DCq022_0</t>
  </si>
  <si>
    <t>DCq022_1</t>
  </si>
  <si>
    <t>FLq022_0</t>
  </si>
  <si>
    <t>FLq022_1</t>
  </si>
  <si>
    <t>GAq022_0</t>
  </si>
  <si>
    <t>GAq022_1</t>
  </si>
  <si>
    <t>HIq022_0</t>
  </si>
  <si>
    <t>HIq022_1</t>
  </si>
  <si>
    <t>IDq022_0</t>
  </si>
  <si>
    <t>IDq022_1</t>
  </si>
  <si>
    <t>ILq022_0</t>
  </si>
  <si>
    <t>ILq022_1</t>
  </si>
  <si>
    <t>INq022_0</t>
  </si>
  <si>
    <t>INq022_1</t>
  </si>
  <si>
    <t>IAq022_0</t>
  </si>
  <si>
    <t>IAq022_1</t>
  </si>
  <si>
    <t>KSq022_0</t>
  </si>
  <si>
    <t>KSq022_1</t>
  </si>
  <si>
    <t>KYq022_0</t>
  </si>
  <si>
    <t>KYq022_1</t>
  </si>
  <si>
    <t>LAq022_0</t>
  </si>
  <si>
    <t>LAq022_1</t>
  </si>
  <si>
    <t>MEq022_0</t>
  </si>
  <si>
    <t>MEq022_1</t>
  </si>
  <si>
    <t>MDq022_0</t>
  </si>
  <si>
    <t>MDq022_1</t>
  </si>
  <si>
    <t>MAq022_0</t>
  </si>
  <si>
    <t>MAq022_1</t>
  </si>
  <si>
    <t>MIq022_0</t>
  </si>
  <si>
    <t>MIq022_1</t>
  </si>
  <si>
    <t>MNq022_0</t>
  </si>
  <si>
    <t>MNq022_1</t>
  </si>
  <si>
    <t>MSq022_0</t>
  </si>
  <si>
    <t>MSq022_1</t>
  </si>
  <si>
    <t>MOq022_0</t>
  </si>
  <si>
    <t>MOq022_1</t>
  </si>
  <si>
    <t>MTq022_0</t>
  </si>
  <si>
    <t>MTq022_1</t>
  </si>
  <si>
    <t>NEq022_0</t>
  </si>
  <si>
    <t>NEq022_1</t>
  </si>
  <si>
    <t>NVq022_0</t>
  </si>
  <si>
    <t>NVq022_1</t>
  </si>
  <si>
    <t>NHq022_0</t>
  </si>
  <si>
    <t>NHq022_1</t>
  </si>
  <si>
    <t>NJq022_0</t>
  </si>
  <si>
    <t>NJq022_1</t>
  </si>
  <si>
    <t>NMq022_0</t>
  </si>
  <si>
    <t>NMq022_1</t>
  </si>
  <si>
    <t>NYq022_0</t>
  </si>
  <si>
    <t>NYq022_1</t>
  </si>
  <si>
    <t>NCq022_0</t>
  </si>
  <si>
    <t>NCq022_1</t>
  </si>
  <si>
    <t>NDq022_0</t>
  </si>
  <si>
    <t>NDq022_1</t>
  </si>
  <si>
    <t>OHq022_0</t>
  </si>
  <si>
    <t>OHq022_1</t>
  </si>
  <si>
    <t>OKq022_0</t>
  </si>
  <si>
    <t>OKq022_1</t>
  </si>
  <si>
    <t>ORq022_0</t>
  </si>
  <si>
    <t>ORq022_1</t>
  </si>
  <si>
    <t>PAq022_0</t>
  </si>
  <si>
    <t>PAq022_1</t>
  </si>
  <si>
    <t>RIq022_0</t>
  </si>
  <si>
    <t>RIq022_1</t>
  </si>
  <si>
    <t>SCq022_0</t>
  </si>
  <si>
    <t>SCq022_1</t>
  </si>
  <si>
    <t>SDq022_0</t>
  </si>
  <si>
    <t>SDq022_1</t>
  </si>
  <si>
    <t>TNq022_0</t>
  </si>
  <si>
    <t>TNq022_1</t>
  </si>
  <si>
    <t>TXq022_0</t>
  </si>
  <si>
    <t>TXq022_1</t>
  </si>
  <si>
    <t>USq022_0</t>
  </si>
  <si>
    <t>USq022_1</t>
  </si>
  <si>
    <t>UTq022_0</t>
  </si>
  <si>
    <t>UTq022_1</t>
  </si>
  <si>
    <t>VTq022_0</t>
  </si>
  <si>
    <t>VTq022_1</t>
  </si>
  <si>
    <t>VAq022_0</t>
  </si>
  <si>
    <t>VAq022_1</t>
  </si>
  <si>
    <t>WAq022_0</t>
  </si>
  <si>
    <t>WAq022_1</t>
  </si>
  <si>
    <t>WVq022_0</t>
  </si>
  <si>
    <t>WVq022_1</t>
  </si>
  <si>
    <t>WIq022_0</t>
  </si>
  <si>
    <t>WIq022_1</t>
  </si>
  <si>
    <t>WYq022_0</t>
  </si>
  <si>
    <t>WYq022_1</t>
  </si>
  <si>
    <t>Medicare preventable hospitalizations, ages 65–74</t>
  </si>
  <si>
    <t>Medicare preventable hospitalizations, age 75+</t>
  </si>
  <si>
    <t>Medicare avoidable emergency department visits</t>
  </si>
  <si>
    <t>Skilled nursing facility patients with a hospital readmission</t>
  </si>
  <si>
    <t>Nursing home residents with a hospital admission</t>
  </si>
  <si>
    <t>Medicare spending per beneficiary</t>
  </si>
  <si>
    <t>ALu010_0</t>
  </si>
  <si>
    <t>u010_0</t>
  </si>
  <si>
    <t>Employer-sponsored insurance spending per enrollee</t>
  </si>
  <si>
    <t>ALu010_1</t>
  </si>
  <si>
    <t>u010_1</t>
  </si>
  <si>
    <t>AKu010_0</t>
  </si>
  <si>
    <t>AKu010_1</t>
  </si>
  <si>
    <t>AZu010_0</t>
  </si>
  <si>
    <t>AZu010_1</t>
  </si>
  <si>
    <t>ARu010_0</t>
  </si>
  <si>
    <t>ARu010_1</t>
  </si>
  <si>
    <t>CAu010_0</t>
  </si>
  <si>
    <t>CAu010_1</t>
  </si>
  <si>
    <t>COu010_0</t>
  </si>
  <si>
    <t>COu010_1</t>
  </si>
  <si>
    <t>CTu010_0</t>
  </si>
  <si>
    <t>CTu010_1</t>
  </si>
  <si>
    <t>DEu010_0</t>
  </si>
  <si>
    <t>DEu010_1</t>
  </si>
  <si>
    <t>DCu010_0</t>
  </si>
  <si>
    <t>DCu010_1</t>
  </si>
  <si>
    <t>FLu010_0</t>
  </si>
  <si>
    <t>FLu010_1</t>
  </si>
  <si>
    <t>GAu010_0</t>
  </si>
  <si>
    <t>GAu010_1</t>
  </si>
  <si>
    <t>HIu010_0</t>
  </si>
  <si>
    <t>HIu010_1</t>
  </si>
  <si>
    <t>IDu010_0</t>
  </si>
  <si>
    <t>IDu010_1</t>
  </si>
  <si>
    <t>ILu010_0</t>
  </si>
  <si>
    <t>ILu010_1</t>
  </si>
  <si>
    <t>INu010_0</t>
  </si>
  <si>
    <t>INu010_1</t>
  </si>
  <si>
    <t>IAu010_0</t>
  </si>
  <si>
    <t>IAu010_1</t>
  </si>
  <si>
    <t>KSu010_0</t>
  </si>
  <si>
    <t>KSu010_1</t>
  </si>
  <si>
    <t>KYu010_0</t>
  </si>
  <si>
    <t>KYu010_1</t>
  </si>
  <si>
    <t>LAu010_0</t>
  </si>
  <si>
    <t>LAu010_1</t>
  </si>
  <si>
    <t>MEu010_0</t>
  </si>
  <si>
    <t>MEu010_1</t>
  </si>
  <si>
    <t>MDu010_0</t>
  </si>
  <si>
    <t>MDu010_1</t>
  </si>
  <si>
    <t>MAu010_0</t>
  </si>
  <si>
    <t>MAu010_1</t>
  </si>
  <si>
    <t>MIu010_0</t>
  </si>
  <si>
    <t>MIu010_1</t>
  </si>
  <si>
    <t>MNu010_0</t>
  </si>
  <si>
    <t>MNu010_1</t>
  </si>
  <si>
    <t>MSu010_0</t>
  </si>
  <si>
    <t>MSu010_1</t>
  </si>
  <si>
    <t>MOu010_0</t>
  </si>
  <si>
    <t>MOu010_1</t>
  </si>
  <si>
    <t>MTu010_0</t>
  </si>
  <si>
    <t>MTu010_1</t>
  </si>
  <si>
    <t>NEu010_0</t>
  </si>
  <si>
    <t>NEu010_1</t>
  </si>
  <si>
    <t>NVu010_0</t>
  </si>
  <si>
    <t>NVu010_1</t>
  </si>
  <si>
    <t>NHu010_0</t>
  </si>
  <si>
    <t>NHu010_1</t>
  </si>
  <si>
    <t>NJu010_0</t>
  </si>
  <si>
    <t>NJu010_1</t>
  </si>
  <si>
    <t>NMu010_0</t>
  </si>
  <si>
    <t>NMu010_1</t>
  </si>
  <si>
    <t>NYu010_0</t>
  </si>
  <si>
    <t>NYu010_1</t>
  </si>
  <si>
    <t>NCu010_0</t>
  </si>
  <si>
    <t>NCu010_1</t>
  </si>
  <si>
    <t>NDu010_0</t>
  </si>
  <si>
    <t>NDu010_1</t>
  </si>
  <si>
    <t>OHu010_0</t>
  </si>
  <si>
    <t>OHu010_1</t>
  </si>
  <si>
    <t>OKu010_0</t>
  </si>
  <si>
    <t>OKu010_1</t>
  </si>
  <si>
    <t>ORu010_0</t>
  </si>
  <si>
    <t>ORu010_1</t>
  </si>
  <si>
    <t>PAu010_0</t>
  </si>
  <si>
    <t>PAu010_1</t>
  </si>
  <si>
    <t>RIu010_0</t>
  </si>
  <si>
    <t>RIu010_1</t>
  </si>
  <si>
    <t>SCu010_0</t>
  </si>
  <si>
    <t>SCu010_1</t>
  </si>
  <si>
    <t>SDu010_0</t>
  </si>
  <si>
    <t>SDu010_1</t>
  </si>
  <si>
    <t>TNu010_0</t>
  </si>
  <si>
    <t>TNu010_1</t>
  </si>
  <si>
    <t>TXu010_0</t>
  </si>
  <si>
    <t>TXu010_1</t>
  </si>
  <si>
    <t>USu010_0</t>
  </si>
  <si>
    <t>USu010_1</t>
  </si>
  <si>
    <t>UTu010_0</t>
  </si>
  <si>
    <t>UTu010_1</t>
  </si>
  <si>
    <t>VTu010_0</t>
  </si>
  <si>
    <t>VTu010_1</t>
  </si>
  <si>
    <t>VAu010_0</t>
  </si>
  <si>
    <t>VAu010_1</t>
  </si>
  <si>
    <t>WAu010_0</t>
  </si>
  <si>
    <t>WAu010_1</t>
  </si>
  <si>
    <t>WVu010_0</t>
  </si>
  <si>
    <t>WVu010_1</t>
  </si>
  <si>
    <t>WIu010_0</t>
  </si>
  <si>
    <t>WIu010_1</t>
  </si>
  <si>
    <t>WYu010_0</t>
  </si>
  <si>
    <t>WYu010_1</t>
  </si>
  <si>
    <t>Central Line-associated Blood Stream Infection (CLABSI), SIR</t>
  </si>
  <si>
    <t>Overweight or obease children</t>
  </si>
  <si>
    <t>Dimension</t>
  </si>
  <si>
    <t>Scatter</t>
  </si>
  <si>
    <t>mxid_Equity</t>
  </si>
  <si>
    <t>mxDetail_Equity</t>
  </si>
  <si>
    <t>Overall</t>
  </si>
  <si>
    <t>Uninsured ages 0–64, by Income and Race/Ethnicity</t>
  </si>
  <si>
    <t>Adults who went without care because of cost in past year, by Income and Race/Ethnicity</t>
  </si>
  <si>
    <t>At-risk adults without a routine doctor visit in past two years, by Income and Race/Ethnicity</t>
  </si>
  <si>
    <t>Adults without a dental visit in past year, by Income and Race/Ethnicity</t>
  </si>
  <si>
    <t>Adults without a usual source of care, by Income and Race/Ethnicity</t>
  </si>
  <si>
    <t>Children without a medical home, by Income and Race/Ethnicity</t>
  </si>
  <si>
    <t>Children without a medical and dental preventive care visit in the past year, by Income and Race/Ethnicity</t>
  </si>
  <si>
    <t>Child no medical and dental visit</t>
  </si>
  <si>
    <t>Children ages 19–35 months who did not received all recommended doses of seven key vaccines, by Income and Race/Ethnicity</t>
  </si>
  <si>
    <t>Children ages 19–35 months who did not receive all recommended doses of seven key vaccines</t>
  </si>
  <si>
    <t>Medicare beneficiaries who received at least one drug that should be avoided in the elderly, by Income</t>
  </si>
  <si>
    <t>Hospital admissions for pediatric asthma, per 100,000 children, by Income</t>
  </si>
  <si>
    <t>Hospital admissions among Medicare beneficiaries for ambulatory care–sensitive conditions among beneficiaries dually eligible for Medicaid, per 1,000 beneficiaries</t>
  </si>
  <si>
    <t>Medicare SAF</t>
  </si>
  <si>
    <t>Hospital admissions among Medicare beneficiaries for ambulatory care–sensitive conditionsper 1,000 beneficiaries</t>
  </si>
  <si>
    <t>Medicare 30-day hospital readmissions among beneficiaries dually eligible for Medicaid, rate per 1,000 beneficiaries</t>
  </si>
  <si>
    <t>Potentially avoidable emergency department visits among Medicare beneficiaries  among beneficiaries dually eligible for Medicaid, per 1,000 beneficiaries</t>
  </si>
  <si>
    <t>Mortality amenable to health care, deaths per 100,000 population, by Race</t>
  </si>
  <si>
    <t>Infant mortality, deaths per 1,000 live births, by Race</t>
  </si>
  <si>
    <t>Adults with poor health-related quality of life, by Income and Race/Ethnicity</t>
  </si>
  <si>
    <t>Adults who smoke, by Income and Race/Ethnicity</t>
  </si>
  <si>
    <t>Adults ages 18–64 who are obese (BMI &gt;= 30), by Income and Race/Ethnicity</t>
  </si>
  <si>
    <t>Percent of adults ages 18–64 who have lost six or more teeth because of tooth decay, infection, or gum disease, by Income and Race/Ethnicity</t>
  </si>
  <si>
    <t>Equity Dimension: Income Equity Summary</t>
  </si>
  <si>
    <t>Income equity subdimension</t>
  </si>
  <si>
    <t>Equity Dimension: Race/Ethnicity Equity Summary</t>
  </si>
  <si>
    <t>Race/Ethnicity equity subdimension</t>
  </si>
  <si>
    <t>Uninsured ages 19–64, by Income and Race/Ethnicity</t>
  </si>
  <si>
    <t>Uninsured (ages 19–64)</t>
  </si>
  <si>
    <t>Adults ages 18–64 who have lost six or more teeth because of tooth decay, infection, or gum disease</t>
  </si>
  <si>
    <t>Older adults with preventive care</t>
  </si>
  <si>
    <t>Risk-adjusted 30-day mortality among Medicare beneficiaries hospitalized for heart attack, heart failure, pneumonia, or stroke</t>
  </si>
  <si>
    <t>CLABSI, SRI</t>
  </si>
  <si>
    <t>CDC HAI Progress Report</t>
  </si>
  <si>
    <t>Analysis by CDC</t>
  </si>
  <si>
    <t>Truven MarketScan</t>
  </si>
  <si>
    <t>Analysis by M.Chernew, Harvard University</t>
  </si>
  <si>
    <t>Hospital admissions among Medicare beneficiaries for ambulatory care–sensitive conditions, ages 65–74, and 75 and older per 1,000 beneficiaries</t>
  </si>
  <si>
    <t>List of 44 Indicators in the State Scorecard on Health System Performance</t>
  </si>
  <si>
    <t>USimp1</t>
  </si>
  <si>
    <t>USwrs1</t>
  </si>
  <si>
    <t>MN, VT</t>
  </si>
  <si>
    <t>2013-14</t>
  </si>
  <si>
    <t>2015 Scorecard</t>
  </si>
  <si>
    <t>e007a_INCOME</t>
  </si>
  <si>
    <t>e007a</t>
  </si>
  <si>
    <t>e007a_RACE</t>
  </si>
  <si>
    <t>e007b_INCOME</t>
  </si>
  <si>
    <t>e007b</t>
  </si>
  <si>
    <t>e007b_RACE</t>
  </si>
  <si>
    <t>2017 Scorecard</t>
  </si>
  <si>
    <t>Access dimension rank (of 51)</t>
  </si>
  <si>
    <t>Equity Dimension Rank (of 51)</t>
  </si>
  <si>
    <t>Healthy Lives dimension rank (of 51)</t>
  </si>
  <si>
    <t>Prevention and Treatment dimension rank (of 51)</t>
  </si>
  <si>
    <t>Avoidable Use and Cost dimension rank (of 51)</t>
  </si>
  <si>
    <t>Overall rank (of 51)</t>
  </si>
  <si>
    <t>Analysis by O.Chakraborty, New York University, Wagner School of Public Service</t>
  </si>
  <si>
    <t>Adults without all age- and gender-appropriate cancer screenings, by Income and Race/Ethnicity</t>
  </si>
  <si>
    <t>Adults without age- and gender-appropriate cancer screenings</t>
  </si>
  <si>
    <t>Adults without recommended cancer screening</t>
  </si>
  <si>
    <t>Adults without all age-appropriate vaccines, by Income and Race/Ethnicity</t>
  </si>
  <si>
    <t>Adults without age-appropriate vaccines</t>
  </si>
  <si>
    <t>Analysis by Y.Zhang, University of Pittsburgh</t>
  </si>
  <si>
    <t>Hospital admissions for pediatric asthma</t>
  </si>
  <si>
    <t>No. of indicators scored        (of 44)</t>
  </si>
  <si>
    <t>No. of indicators with trend                   (of 39)</t>
  </si>
  <si>
    <t>Mortality Amenable to Health Care by Race, Deaths per 100,000 population, 2011‐12 &amp; 2013‐14</t>
  </si>
  <si>
    <t>2017 Rank</t>
  </si>
  <si>
    <t>AKe016_Black_0</t>
  </si>
  <si>
    <t>e016_RACE_0</t>
  </si>
  <si>
    <t>AKe016_Black_1</t>
  </si>
  <si>
    <t>e016_RACE_1</t>
  </si>
  <si>
    <t>AKe016_Hispanic_0</t>
  </si>
  <si>
    <t>AKe016_Hispanic_1</t>
  </si>
  <si>
    <t>AKe016_Other_0</t>
  </si>
  <si>
    <t>AKe016_Other_1</t>
  </si>
  <si>
    <t>AKe016_White_0</t>
  </si>
  <si>
    <t>AKe016_White_1</t>
  </si>
  <si>
    <t>ALe016_Black_0</t>
  </si>
  <si>
    <t>ALe016_Black_1</t>
  </si>
  <si>
    <t>ALe016_Hispanic_0</t>
  </si>
  <si>
    <t>ALe016_Hispanic_1</t>
  </si>
  <si>
    <t>ALe016_Other_0</t>
  </si>
  <si>
    <t>ALe016_Other_1</t>
  </si>
  <si>
    <t>ALe016_White_0</t>
  </si>
  <si>
    <t>ALe016_White_1</t>
  </si>
  <si>
    <t>ARe016_Black_0</t>
  </si>
  <si>
    <t>ARe016_Black_1</t>
  </si>
  <si>
    <t>ARe016_Hispanic_0</t>
  </si>
  <si>
    <t>ARe016_Hispanic_1</t>
  </si>
  <si>
    <t>ARe016_Other_0</t>
  </si>
  <si>
    <t>ARe016_Other_1</t>
  </si>
  <si>
    <t>ARe016_White_0</t>
  </si>
  <si>
    <t>ARe016_White_1</t>
  </si>
  <si>
    <t>AZe016_Black_0</t>
  </si>
  <si>
    <t>AZe016_Black_1</t>
  </si>
  <si>
    <t>AZe016_Hispanic_0</t>
  </si>
  <si>
    <t>AZe016_Hispanic_1</t>
  </si>
  <si>
    <t>AZe016_Other_0</t>
  </si>
  <si>
    <t>AZe016_Other_1</t>
  </si>
  <si>
    <t>AZe016_White_0</t>
  </si>
  <si>
    <t>AZe016_White_1</t>
  </si>
  <si>
    <t>CAe016_Black_0</t>
  </si>
  <si>
    <t>CAe016_Black_1</t>
  </si>
  <si>
    <t>CAe016_Hispanic_0</t>
  </si>
  <si>
    <t>CAe016_Hispanic_1</t>
  </si>
  <si>
    <t>CAe016_Other_0</t>
  </si>
  <si>
    <t>CAe016_Other_1</t>
  </si>
  <si>
    <t>CAe016_White_0</t>
  </si>
  <si>
    <t>CAe016_White_1</t>
  </si>
  <si>
    <t>COe016_Black_0</t>
  </si>
  <si>
    <t>COe016_Black_1</t>
  </si>
  <si>
    <t>COe016_Hispanic_0</t>
  </si>
  <si>
    <t>COe016_Hispanic_1</t>
  </si>
  <si>
    <t>COe016_Other_0</t>
  </si>
  <si>
    <t>COe016_Other_1</t>
  </si>
  <si>
    <t>COe016_White_0</t>
  </si>
  <si>
    <t>COe016_White_1</t>
  </si>
  <si>
    <t>CTe016_Black_0</t>
  </si>
  <si>
    <t>CTe016_Black_1</t>
  </si>
  <si>
    <t>CTe016_Hispanic_0</t>
  </si>
  <si>
    <t>CTe016_Hispanic_1</t>
  </si>
  <si>
    <t>CTe016_Other_0</t>
  </si>
  <si>
    <t>CTe016_Other_1</t>
  </si>
  <si>
    <t>CTe016_White_0</t>
  </si>
  <si>
    <t>CTe016_White_1</t>
  </si>
  <si>
    <t>DCe016_Black_0</t>
  </si>
  <si>
    <t>DCe016_Black_1</t>
  </si>
  <si>
    <t>DCe016_Hispanic_0</t>
  </si>
  <si>
    <t>DCe016_Hispanic_1</t>
  </si>
  <si>
    <t>DCe016_Other_0</t>
  </si>
  <si>
    <t>DCe016_Other_1</t>
  </si>
  <si>
    <t>DCe016_White_0</t>
  </si>
  <si>
    <t>DCe016_White_1</t>
  </si>
  <si>
    <t>DEe016_Black_0</t>
  </si>
  <si>
    <t>DEe016_Black_1</t>
  </si>
  <si>
    <t>DEe016_Hispanic_0</t>
  </si>
  <si>
    <t>DEe016_Hispanic_1</t>
  </si>
  <si>
    <t>DEe016_Other_0</t>
  </si>
  <si>
    <t>DEe016_Other_1</t>
  </si>
  <si>
    <t>DEe016_White_0</t>
  </si>
  <si>
    <t>DEe016_White_1</t>
  </si>
  <si>
    <t>FLe016_Black_0</t>
  </si>
  <si>
    <t>FLe016_Black_1</t>
  </si>
  <si>
    <t>FLe016_Hispanic_0</t>
  </si>
  <si>
    <t>FLe016_Hispanic_1</t>
  </si>
  <si>
    <t>FLe016_Other_0</t>
  </si>
  <si>
    <t>FLe016_Other_1</t>
  </si>
  <si>
    <t>FLe016_White_0</t>
  </si>
  <si>
    <t>FLe016_White_1</t>
  </si>
  <si>
    <t>GAe016_Black_0</t>
  </si>
  <si>
    <t>GAe016_Black_1</t>
  </si>
  <si>
    <t>GAe016_Hispanic_0</t>
  </si>
  <si>
    <t>GAe016_Hispanic_1</t>
  </si>
  <si>
    <t>GAe016_Other_0</t>
  </si>
  <si>
    <t>GAe016_Other_1</t>
  </si>
  <si>
    <t>GAe016_White_0</t>
  </si>
  <si>
    <t>GAe016_White_1</t>
  </si>
  <si>
    <t>HIe016_Black_0</t>
  </si>
  <si>
    <t>HIe016_Black_1</t>
  </si>
  <si>
    <t>HIe016_Hispanic_0</t>
  </si>
  <si>
    <t>HIe016_Hispanic_1</t>
  </si>
  <si>
    <t>HIe016_Other_0</t>
  </si>
  <si>
    <t>HIe016_Other_1</t>
  </si>
  <si>
    <t>HIe016_White_0</t>
  </si>
  <si>
    <t>HIe016_White_1</t>
  </si>
  <si>
    <t>IAe016_Black_0</t>
  </si>
  <si>
    <t>IAe016_Black_1</t>
  </si>
  <si>
    <t>IAe016_Hispanic_0</t>
  </si>
  <si>
    <t>IAe016_Hispanic_1</t>
  </si>
  <si>
    <t>IAe016_Other_0</t>
  </si>
  <si>
    <t>IAe016_Other_1</t>
  </si>
  <si>
    <t>IAe016_White_0</t>
  </si>
  <si>
    <t>IAe016_White_1</t>
  </si>
  <si>
    <t>IDe016_Black_0</t>
  </si>
  <si>
    <t>IDe016_Black_1</t>
  </si>
  <si>
    <t>IDe016_Hispanic_0</t>
  </si>
  <si>
    <t>IDe016_Hispanic_1</t>
  </si>
  <si>
    <t>IDe016_Other_0</t>
  </si>
  <si>
    <t>IDe016_Other_1</t>
  </si>
  <si>
    <t>IDe016_White_0</t>
  </si>
  <si>
    <t>IDe016_White_1</t>
  </si>
  <si>
    <t>ILe016_Black_0</t>
  </si>
  <si>
    <t>ILe016_Black_1</t>
  </si>
  <si>
    <t>ILe016_Hispanic_0</t>
  </si>
  <si>
    <t>ILe016_Hispanic_1</t>
  </si>
  <si>
    <t>ILe016_Other_0</t>
  </si>
  <si>
    <t>ILe016_Other_1</t>
  </si>
  <si>
    <t>ILe016_White_0</t>
  </si>
  <si>
    <t>ILe016_White_1</t>
  </si>
  <si>
    <t>INe016_Black_0</t>
  </si>
  <si>
    <t>INe016_Black_1</t>
  </si>
  <si>
    <t>INe016_Hispanic_0</t>
  </si>
  <si>
    <t>INe016_Hispanic_1</t>
  </si>
  <si>
    <t>INe016_Other_0</t>
  </si>
  <si>
    <t>INe016_Other_1</t>
  </si>
  <si>
    <t>INe016_White_0</t>
  </si>
  <si>
    <t>INe016_White_1</t>
  </si>
  <si>
    <t>KSe016_Black_0</t>
  </si>
  <si>
    <t>KSe016_Black_1</t>
  </si>
  <si>
    <t>KSe016_Hispanic_0</t>
  </si>
  <si>
    <t>KSe016_Hispanic_1</t>
  </si>
  <si>
    <t>KSe016_Other_0</t>
  </si>
  <si>
    <t>KSe016_Other_1</t>
  </si>
  <si>
    <t>KSe016_White_0</t>
  </si>
  <si>
    <t>KSe016_White_1</t>
  </si>
  <si>
    <t>KYe016_Black_0</t>
  </si>
  <si>
    <t>KYe016_Black_1</t>
  </si>
  <si>
    <t>KYe016_Hispanic_0</t>
  </si>
  <si>
    <t>KYe016_Hispanic_1</t>
  </si>
  <si>
    <t>KYe016_Other_0</t>
  </si>
  <si>
    <t>KYe016_Other_1</t>
  </si>
  <si>
    <t>KYe016_White_0</t>
  </si>
  <si>
    <t>KYe016_White_1</t>
  </si>
  <si>
    <t>LAe016_Black_0</t>
  </si>
  <si>
    <t>LAe016_Black_1</t>
  </si>
  <si>
    <t>LAe016_Hispanic_0</t>
  </si>
  <si>
    <t>LAe016_Hispanic_1</t>
  </si>
  <si>
    <t>LAe016_Other_0</t>
  </si>
  <si>
    <t>LAe016_Other_1</t>
  </si>
  <si>
    <t>LAe016_White_0</t>
  </si>
  <si>
    <t>LAe016_White_1</t>
  </si>
  <si>
    <t>MAe016_Black_0</t>
  </si>
  <si>
    <t>MAe016_Black_1</t>
  </si>
  <si>
    <t>MAe016_Hispanic_0</t>
  </si>
  <si>
    <t>MAe016_Hispanic_1</t>
  </si>
  <si>
    <t>MAe016_Other_0</t>
  </si>
  <si>
    <t>MAe016_Other_1</t>
  </si>
  <si>
    <t>MAe016_White_0</t>
  </si>
  <si>
    <t>MAe016_White_1</t>
  </si>
  <si>
    <t>MDe016_Black_0</t>
  </si>
  <si>
    <t>MDe016_Black_1</t>
  </si>
  <si>
    <t>MDe016_Hispanic_0</t>
  </si>
  <si>
    <t>MDe016_Hispanic_1</t>
  </si>
  <si>
    <t>MDe016_Other_0</t>
  </si>
  <si>
    <t>MDe016_Other_1</t>
  </si>
  <si>
    <t>MDe016_White_0</t>
  </si>
  <si>
    <t>MDe016_White_1</t>
  </si>
  <si>
    <t>MEe016_Black_0</t>
  </si>
  <si>
    <t>MEe016_Black_1</t>
  </si>
  <si>
    <t>MEe016_Hispanic_0</t>
  </si>
  <si>
    <t>MEe016_Hispanic_1</t>
  </si>
  <si>
    <t>MEe016_Other_0</t>
  </si>
  <si>
    <t>MEe016_Other_1</t>
  </si>
  <si>
    <t>MEe016_White_0</t>
  </si>
  <si>
    <t>MEe016_White_1</t>
  </si>
  <si>
    <t>MIe016_Black_0</t>
  </si>
  <si>
    <t>MIe016_Black_1</t>
  </si>
  <si>
    <t>MIe016_Hispanic_0</t>
  </si>
  <si>
    <t>MIe016_Hispanic_1</t>
  </si>
  <si>
    <t>MIe016_Other_0</t>
  </si>
  <si>
    <t>MIe016_Other_1</t>
  </si>
  <si>
    <t>MIe016_White_0</t>
  </si>
  <si>
    <t>MIe016_White_1</t>
  </si>
  <si>
    <t>MNe016_Black_0</t>
  </si>
  <si>
    <t>MNe016_Black_1</t>
  </si>
  <si>
    <t>MNe016_Hispanic_0</t>
  </si>
  <si>
    <t>MNe016_Hispanic_1</t>
  </si>
  <si>
    <t>MNe016_Other_0</t>
  </si>
  <si>
    <t>MNe016_Other_1</t>
  </si>
  <si>
    <t>MNe016_White_0</t>
  </si>
  <si>
    <t>MNe016_White_1</t>
  </si>
  <si>
    <t>MOe016_Black_0</t>
  </si>
  <si>
    <t>MOe016_Black_1</t>
  </si>
  <si>
    <t>MOe016_Hispanic_0</t>
  </si>
  <si>
    <t>MOe016_Hispanic_1</t>
  </si>
  <si>
    <t>MOe016_Other_0</t>
  </si>
  <si>
    <t>MOe016_Other_1</t>
  </si>
  <si>
    <t>MOe016_White_0</t>
  </si>
  <si>
    <t>MOe016_White_1</t>
  </si>
  <si>
    <t>MSe016_Black_0</t>
  </si>
  <si>
    <t>MSe016_Black_1</t>
  </si>
  <si>
    <t>MSe016_Hispanic_0</t>
  </si>
  <si>
    <t>MSe016_Hispanic_1</t>
  </si>
  <si>
    <t>MSe016_Other_0</t>
  </si>
  <si>
    <t>MSe016_Other_1</t>
  </si>
  <si>
    <t>MSe016_White_0</t>
  </si>
  <si>
    <t>MSe016_White_1</t>
  </si>
  <si>
    <t>MTe016_Black_0</t>
  </si>
  <si>
    <t>MTe016_Black_1</t>
  </si>
  <si>
    <t>MTe016_Hispanic_0</t>
  </si>
  <si>
    <t>MTe016_Hispanic_1</t>
  </si>
  <si>
    <t>MTe016_Other_0</t>
  </si>
  <si>
    <t>MTe016_Other_1</t>
  </si>
  <si>
    <t>MTe016_White_0</t>
  </si>
  <si>
    <t>MTe016_White_1</t>
  </si>
  <si>
    <t>NCe016_Black_0</t>
  </si>
  <si>
    <t>NCe016_Black_1</t>
  </si>
  <si>
    <t>NCe016_Hispanic_0</t>
  </si>
  <si>
    <t>NCe016_Hispanic_1</t>
  </si>
  <si>
    <t>NCe016_Other_0</t>
  </si>
  <si>
    <t>NCe016_Other_1</t>
  </si>
  <si>
    <t>NCe016_White_0</t>
  </si>
  <si>
    <t>NCe016_White_1</t>
  </si>
  <si>
    <t>NDe016_Black_0</t>
  </si>
  <si>
    <t>NDe016_Black_1</t>
  </si>
  <si>
    <t>NDe016_Hispanic_0</t>
  </si>
  <si>
    <t>NDe016_Hispanic_1</t>
  </si>
  <si>
    <t>NDe016_Other_0</t>
  </si>
  <si>
    <t>NDe016_Other_1</t>
  </si>
  <si>
    <t>NDe016_White_0</t>
  </si>
  <si>
    <t>NDe016_White_1</t>
  </si>
  <si>
    <t>NEe016_Black_0</t>
  </si>
  <si>
    <t>NEe016_Black_1</t>
  </si>
  <si>
    <t>NEe016_Hispanic_0</t>
  </si>
  <si>
    <t>NEe016_Hispanic_1</t>
  </si>
  <si>
    <t>NEe016_Other_0</t>
  </si>
  <si>
    <t>NEe016_Other_1</t>
  </si>
  <si>
    <t>NEe016_White_0</t>
  </si>
  <si>
    <t>NEe016_White_1</t>
  </si>
  <si>
    <t>NHe016_Black_0</t>
  </si>
  <si>
    <t>NHe016_Black_1</t>
  </si>
  <si>
    <t>NHe016_Hispanic_0</t>
  </si>
  <si>
    <t>NHe016_Hispanic_1</t>
  </si>
  <si>
    <t>NHe016_Other_0</t>
  </si>
  <si>
    <t>NHe016_Other_1</t>
  </si>
  <si>
    <t>NHe016_White_0</t>
  </si>
  <si>
    <t>NHe016_White_1</t>
  </si>
  <si>
    <t>NJe016_Black_0</t>
  </si>
  <si>
    <t>NJe016_Black_1</t>
  </si>
  <si>
    <t>NJe016_Hispanic_0</t>
  </si>
  <si>
    <t>NJe016_Hispanic_1</t>
  </si>
  <si>
    <t>NJe016_Other_0</t>
  </si>
  <si>
    <t>NJe016_Other_1</t>
  </si>
  <si>
    <t>NJe016_White_0</t>
  </si>
  <si>
    <t>NJe016_White_1</t>
  </si>
  <si>
    <t>NMe016_Black_0</t>
  </si>
  <si>
    <t>NMe016_Black_1</t>
  </si>
  <si>
    <t>NMe016_Hispanic_0</t>
  </si>
  <si>
    <t>NMe016_Hispanic_1</t>
  </si>
  <si>
    <t>NMe016_Other_0</t>
  </si>
  <si>
    <t>NMe016_Other_1</t>
  </si>
  <si>
    <t>NMe016_White_0</t>
  </si>
  <si>
    <t>NMe016_White_1</t>
  </si>
  <si>
    <t>NVe016_Black_0</t>
  </si>
  <si>
    <t>NVe016_Black_1</t>
  </si>
  <si>
    <t>NVe016_Hispanic_0</t>
  </si>
  <si>
    <t>NVe016_Hispanic_1</t>
  </si>
  <si>
    <t>NVe016_Other_0</t>
  </si>
  <si>
    <t>NVe016_Other_1</t>
  </si>
  <si>
    <t>NVe016_White_0</t>
  </si>
  <si>
    <t>NVe016_White_1</t>
  </si>
  <si>
    <t>NYe016_Black_0</t>
  </si>
  <si>
    <t>NYe016_Black_1</t>
  </si>
  <si>
    <t>NYe016_Hispanic_0</t>
  </si>
  <si>
    <t>NYe016_Hispanic_1</t>
  </si>
  <si>
    <t>NYe016_Other_0</t>
  </si>
  <si>
    <t>NYe016_Other_1</t>
  </si>
  <si>
    <t>NYe016_White_0</t>
  </si>
  <si>
    <t>NYe016_White_1</t>
  </si>
  <si>
    <t>OHe016_Black_0</t>
  </si>
  <si>
    <t>OHe016_Black_1</t>
  </si>
  <si>
    <t>OHe016_Hispanic_0</t>
  </si>
  <si>
    <t>OHe016_Hispanic_1</t>
  </si>
  <si>
    <t>OHe016_Other_0</t>
  </si>
  <si>
    <t>OHe016_Other_1</t>
  </si>
  <si>
    <t>OHe016_White_0</t>
  </si>
  <si>
    <t>OHe016_White_1</t>
  </si>
  <si>
    <t>OKe016_Black_0</t>
  </si>
  <si>
    <t>OKe016_Black_1</t>
  </si>
  <si>
    <t>OKe016_Hispanic_0</t>
  </si>
  <si>
    <t>OKe016_Hispanic_1</t>
  </si>
  <si>
    <t>OKe016_Other_0</t>
  </si>
  <si>
    <t>OKe016_Other_1</t>
  </si>
  <si>
    <t>OKe016_White_0</t>
  </si>
  <si>
    <t>OKe016_White_1</t>
  </si>
  <si>
    <t>ORe016_Black_0</t>
  </si>
  <si>
    <t>ORe016_Black_1</t>
  </si>
  <si>
    <t>ORe016_Hispanic_0</t>
  </si>
  <si>
    <t>ORe016_Hispanic_1</t>
  </si>
  <si>
    <t>ORe016_Other_0</t>
  </si>
  <si>
    <t>ORe016_Other_1</t>
  </si>
  <si>
    <t>ORe016_White_0</t>
  </si>
  <si>
    <t>ORe016_White_1</t>
  </si>
  <si>
    <t>PAe016_Black_0</t>
  </si>
  <si>
    <t>PAe016_Black_1</t>
  </si>
  <si>
    <t>PAe016_Hispanic_0</t>
  </si>
  <si>
    <t>PAe016_Hispanic_1</t>
  </si>
  <si>
    <t>PAe016_Other_0</t>
  </si>
  <si>
    <t>PAe016_Other_1</t>
  </si>
  <si>
    <t>PAe016_White_0</t>
  </si>
  <si>
    <t>PAe016_White_1</t>
  </si>
  <si>
    <t>RIe016_Black_0</t>
  </si>
  <si>
    <t>RIe016_Black_1</t>
  </si>
  <si>
    <t>RIe016_Hispanic_0</t>
  </si>
  <si>
    <t>RIe016_Hispanic_1</t>
  </si>
  <si>
    <t>RIe016_Other_0</t>
  </si>
  <si>
    <t>RIe016_Other_1</t>
  </si>
  <si>
    <t>RIe016_White_0</t>
  </si>
  <si>
    <t>RIe016_White_1</t>
  </si>
  <si>
    <t>SCe016_Black_0</t>
  </si>
  <si>
    <t>SCe016_Black_1</t>
  </si>
  <si>
    <t>SCe016_Hispanic_0</t>
  </si>
  <si>
    <t>SCe016_Hispanic_1</t>
  </si>
  <si>
    <t>SCe016_Other_0</t>
  </si>
  <si>
    <t>SCe016_Other_1</t>
  </si>
  <si>
    <t>SCe016_White_0</t>
  </si>
  <si>
    <t>SCe016_White_1</t>
  </si>
  <si>
    <t>SDe016_Black_0</t>
  </si>
  <si>
    <t>SDe016_Black_1</t>
  </si>
  <si>
    <t>SDe016_Hispanic_0</t>
  </si>
  <si>
    <t>SDe016_Hispanic_1</t>
  </si>
  <si>
    <t>SDe016_Other_0</t>
  </si>
  <si>
    <t>SDe016_Other_1</t>
  </si>
  <si>
    <t>SDe016_White_0</t>
  </si>
  <si>
    <t>SDe016_White_1</t>
  </si>
  <si>
    <t>TNe016_Black_0</t>
  </si>
  <si>
    <t>TNe016_Black_1</t>
  </si>
  <si>
    <t>TNe016_Hispanic_0</t>
  </si>
  <si>
    <t>TNe016_Hispanic_1</t>
  </si>
  <si>
    <t>TNe016_Other_0</t>
  </si>
  <si>
    <t>TNe016_Other_1</t>
  </si>
  <si>
    <t>TNe016_White_0</t>
  </si>
  <si>
    <t>TNe016_White_1</t>
  </si>
  <si>
    <t>TXe016_Black_0</t>
  </si>
  <si>
    <t>TXe016_Black_1</t>
  </si>
  <si>
    <t>TXe016_Hispanic_0</t>
  </si>
  <si>
    <t>TXe016_Hispanic_1</t>
  </si>
  <si>
    <t>TXe016_Other_0</t>
  </si>
  <si>
    <t>TXe016_Other_1</t>
  </si>
  <si>
    <t>TXe016_White_0</t>
  </si>
  <si>
    <t>TXe016_White_1</t>
  </si>
  <si>
    <t>USe016_Black_0</t>
  </si>
  <si>
    <t>USe016_Black_1</t>
  </si>
  <si>
    <t>USe016_Hispanic_0</t>
  </si>
  <si>
    <t>USe016_Hispanic_1</t>
  </si>
  <si>
    <t>USe016_Other_0</t>
  </si>
  <si>
    <t>USe016_Other_1</t>
  </si>
  <si>
    <t>USe016_White_0</t>
  </si>
  <si>
    <t>USe016_White_1</t>
  </si>
  <si>
    <t>UTe016_Black_0</t>
  </si>
  <si>
    <t>UTe016_Black_1</t>
  </si>
  <si>
    <t>UTe016_Hispanic_0</t>
  </si>
  <si>
    <t>UTe016_Hispanic_1</t>
  </si>
  <si>
    <t>UTe016_Other_0</t>
  </si>
  <si>
    <t>UTe016_Other_1</t>
  </si>
  <si>
    <t>UTe016_White_0</t>
  </si>
  <si>
    <t>UTe016_White_1</t>
  </si>
  <si>
    <t>VAe016_Black_0</t>
  </si>
  <si>
    <t>VAe016_Black_1</t>
  </si>
  <si>
    <t>VAe016_Hispanic_0</t>
  </si>
  <si>
    <t>VAe016_Hispanic_1</t>
  </si>
  <si>
    <t>VAe016_Other_0</t>
  </si>
  <si>
    <t>VAe016_Other_1</t>
  </si>
  <si>
    <t>VAe016_White_0</t>
  </si>
  <si>
    <t>VAe016_White_1</t>
  </si>
  <si>
    <t>VTe016_Black_0</t>
  </si>
  <si>
    <t>VTe016_Black_1</t>
  </si>
  <si>
    <t>VTe016_Hispanic_0</t>
  </si>
  <si>
    <t>VTe016_Hispanic_1</t>
  </si>
  <si>
    <t>VTe016_Other_0</t>
  </si>
  <si>
    <t>VTe016_Other_1</t>
  </si>
  <si>
    <t>VTe016_White_0</t>
  </si>
  <si>
    <t>VTe016_White_1</t>
  </si>
  <si>
    <t>WAe016_Black_0</t>
  </si>
  <si>
    <t>WAe016_Black_1</t>
  </si>
  <si>
    <t>WAe016_Hispanic_0</t>
  </si>
  <si>
    <t>WAe016_Hispanic_1</t>
  </si>
  <si>
    <t>WAe016_Other_0</t>
  </si>
  <si>
    <t>WAe016_Other_1</t>
  </si>
  <si>
    <t>WAe016_White_0</t>
  </si>
  <si>
    <t>WAe016_White_1</t>
  </si>
  <si>
    <t>WIe016_Black_0</t>
  </si>
  <si>
    <t>WIe016_Black_1</t>
  </si>
  <si>
    <t>WIe016_Hispanic_0</t>
  </si>
  <si>
    <t>WIe016_Hispanic_1</t>
  </si>
  <si>
    <t>WIe016_Other_0</t>
  </si>
  <si>
    <t>WIe016_Other_1</t>
  </si>
  <si>
    <t>WIe016_White_0</t>
  </si>
  <si>
    <t>WIe016_White_1</t>
  </si>
  <si>
    <t>WVe016_Black_0</t>
  </si>
  <si>
    <t>WVe016_Black_1</t>
  </si>
  <si>
    <t>WVe016_Hispanic_0</t>
  </si>
  <si>
    <t>WVe016_Hispanic_1</t>
  </si>
  <si>
    <t>WVe016_Other_0</t>
  </si>
  <si>
    <t>WVe016_Other_1</t>
  </si>
  <si>
    <t>WVe016_White_0</t>
  </si>
  <si>
    <t>WVe016_White_1</t>
  </si>
  <si>
    <t>WYe016_Black_0</t>
  </si>
  <si>
    <t>WYe016_Black_1</t>
  </si>
  <si>
    <t>WYe016_Hispanic_0</t>
  </si>
  <si>
    <t>WYe016_Hispanic_1</t>
  </si>
  <si>
    <t>WYe016_Other_0</t>
  </si>
  <si>
    <t>WYe016_Other_1</t>
  </si>
  <si>
    <t>WYe016_White_0</t>
  </si>
  <si>
    <t>WYe016_White_1</t>
  </si>
  <si>
    <t>AKq001a</t>
  </si>
  <si>
    <t>AKq001b</t>
  </si>
  <si>
    <t>AKq006</t>
  </si>
  <si>
    <t>AKu010</t>
  </si>
  <si>
    <t>ALq001a</t>
  </si>
  <si>
    <t>ALq001b</t>
  </si>
  <si>
    <t>ALq006</t>
  </si>
  <si>
    <t>ALu010</t>
  </si>
  <si>
    <t>ARq001a</t>
  </si>
  <si>
    <t>ARq001b</t>
  </si>
  <si>
    <t>ARq006</t>
  </si>
  <si>
    <t>ARu010</t>
  </si>
  <si>
    <t>AZq001a</t>
  </si>
  <si>
    <t>AZq001b</t>
  </si>
  <si>
    <t>AZq006</t>
  </si>
  <si>
    <t>AZu010</t>
  </si>
  <si>
    <t>CAq001a</t>
  </si>
  <si>
    <t>CAq001b</t>
  </si>
  <si>
    <t>CAq006</t>
  </si>
  <si>
    <t>CAu010</t>
  </si>
  <si>
    <t>COq001a</t>
  </si>
  <si>
    <t>COq001b</t>
  </si>
  <si>
    <t>COq006</t>
  </si>
  <si>
    <t>COu010</t>
  </si>
  <si>
    <t>CTq001a</t>
  </si>
  <si>
    <t>CTq001b</t>
  </si>
  <si>
    <t>CTq006</t>
  </si>
  <si>
    <t>CTu010</t>
  </si>
  <si>
    <t>DCq001a</t>
  </si>
  <si>
    <t>DCq001b</t>
  </si>
  <si>
    <t>DCq006</t>
  </si>
  <si>
    <t>DCu010</t>
  </si>
  <si>
    <t>DEq001a</t>
  </si>
  <si>
    <t>DEq001b</t>
  </si>
  <si>
    <t>DEq006</t>
  </si>
  <si>
    <t>DEu010</t>
  </si>
  <si>
    <t>FLq001a</t>
  </si>
  <si>
    <t>FLq001b</t>
  </si>
  <si>
    <t>FLq006</t>
  </si>
  <si>
    <t>FLu010</t>
  </si>
  <si>
    <t>GAq001a</t>
  </si>
  <si>
    <t>GAq001b</t>
  </si>
  <si>
    <t>GAq006</t>
  </si>
  <si>
    <t>GAu010</t>
  </si>
  <si>
    <t>HIq001a</t>
  </si>
  <si>
    <t>HIq001b</t>
  </si>
  <si>
    <t>HIq006</t>
  </si>
  <si>
    <t>HIu010</t>
  </si>
  <si>
    <t>IAq001a</t>
  </si>
  <si>
    <t>IAq001b</t>
  </si>
  <si>
    <t>IAq006</t>
  </si>
  <si>
    <t>IAu010</t>
  </si>
  <si>
    <t>IDq001a</t>
  </si>
  <si>
    <t>IDq001b</t>
  </si>
  <si>
    <t>IDq006</t>
  </si>
  <si>
    <t>IDu010</t>
  </si>
  <si>
    <t>ILq001a</t>
  </si>
  <si>
    <t>ILq001b</t>
  </si>
  <si>
    <t>ILq006</t>
  </si>
  <si>
    <t>ILu010</t>
  </si>
  <si>
    <t>INq001a</t>
  </si>
  <si>
    <t>INq001b</t>
  </si>
  <si>
    <t>INq006</t>
  </si>
  <si>
    <t>INu010</t>
  </si>
  <si>
    <t>KSq001a</t>
  </si>
  <si>
    <t>KSq001b</t>
  </si>
  <si>
    <t>KSq006</t>
  </si>
  <si>
    <t>KSu010</t>
  </si>
  <si>
    <t>KYq001a</t>
  </si>
  <si>
    <t>KYq001b</t>
  </si>
  <si>
    <t>KYq006</t>
  </si>
  <si>
    <t>KYu010</t>
  </si>
  <si>
    <t>LAq001a</t>
  </si>
  <si>
    <t>LAq001b</t>
  </si>
  <si>
    <t>LAq006</t>
  </si>
  <si>
    <t>LAu010</t>
  </si>
  <si>
    <t>MAq001a</t>
  </si>
  <si>
    <t>MAq001b</t>
  </si>
  <si>
    <t>MAq006</t>
  </si>
  <si>
    <t>MAu010</t>
  </si>
  <si>
    <t>MDq001a</t>
  </si>
  <si>
    <t>MDq001b</t>
  </si>
  <si>
    <t>MDq006</t>
  </si>
  <si>
    <t>MDu010</t>
  </si>
  <si>
    <t>MEq001a</t>
  </si>
  <si>
    <t>MEq001b</t>
  </si>
  <si>
    <t>MEq006</t>
  </si>
  <si>
    <t>MEu010</t>
  </si>
  <si>
    <t>MIq001a</t>
  </si>
  <si>
    <t>MIq001b</t>
  </si>
  <si>
    <t>MIq006</t>
  </si>
  <si>
    <t>MIu010</t>
  </si>
  <si>
    <t>MNq001a</t>
  </si>
  <si>
    <t>MNq001b</t>
  </si>
  <si>
    <t>MNq006</t>
  </si>
  <si>
    <t>MNu010</t>
  </si>
  <si>
    <t>MOq001a</t>
  </si>
  <si>
    <t>MOq001b</t>
  </si>
  <si>
    <t>MOq006</t>
  </si>
  <si>
    <t>MOu010</t>
  </si>
  <si>
    <t>MSq001a</t>
  </si>
  <si>
    <t>MSq001b</t>
  </si>
  <si>
    <t>MSq006</t>
  </si>
  <si>
    <t>MSu010</t>
  </si>
  <si>
    <t>MTq001a</t>
  </si>
  <si>
    <t>MTq001b</t>
  </si>
  <si>
    <t>MTq006</t>
  </si>
  <si>
    <t>MTu010</t>
  </si>
  <si>
    <t>NCq001a</t>
  </si>
  <si>
    <t>NCq001b</t>
  </si>
  <si>
    <t>NCq006</t>
  </si>
  <si>
    <t>NCu010</t>
  </si>
  <si>
    <t>NDq001a</t>
  </si>
  <si>
    <t>NDq001b</t>
  </si>
  <si>
    <t>NDq006</t>
  </si>
  <si>
    <t>NDu010</t>
  </si>
  <si>
    <t>NEq001a</t>
  </si>
  <si>
    <t>NEq001b</t>
  </si>
  <si>
    <t>NEq006</t>
  </si>
  <si>
    <t>NEu010</t>
  </si>
  <si>
    <t>NHq001a</t>
  </si>
  <si>
    <t>NHq001b</t>
  </si>
  <si>
    <t>NHq006</t>
  </si>
  <si>
    <t>NHu010</t>
  </si>
  <si>
    <t>NJq001a</t>
  </si>
  <si>
    <t>NJq001b</t>
  </si>
  <si>
    <t>NJq006</t>
  </si>
  <si>
    <t>NJu010</t>
  </si>
  <si>
    <t>NMq001a</t>
  </si>
  <si>
    <t>NMq001b</t>
  </si>
  <si>
    <t>NMq006</t>
  </si>
  <si>
    <t>NMu010</t>
  </si>
  <si>
    <t>NVq001a</t>
  </si>
  <si>
    <t>NVq001b</t>
  </si>
  <si>
    <t>NVq006</t>
  </si>
  <si>
    <t>NVu010</t>
  </si>
  <si>
    <t>NYq001a</t>
  </si>
  <si>
    <t>NYq001b</t>
  </si>
  <si>
    <t>NYq006</t>
  </si>
  <si>
    <t>NYu010</t>
  </si>
  <si>
    <t>OHq001a</t>
  </si>
  <si>
    <t>OHq001b</t>
  </si>
  <si>
    <t>OHq006</t>
  </si>
  <si>
    <t>OHu010</t>
  </si>
  <si>
    <t>OKq001a</t>
  </si>
  <si>
    <t>OKq001b</t>
  </si>
  <si>
    <t>OKq006</t>
  </si>
  <si>
    <t>OKu010</t>
  </si>
  <si>
    <t>ORq001a</t>
  </si>
  <si>
    <t>ORq001b</t>
  </si>
  <si>
    <t>ORq006</t>
  </si>
  <si>
    <t>ORu010</t>
  </si>
  <si>
    <t>PAq001a</t>
  </si>
  <si>
    <t>PAq001b</t>
  </si>
  <si>
    <t>PAq006</t>
  </si>
  <si>
    <t>PAu010</t>
  </si>
  <si>
    <t>RIq001a</t>
  </si>
  <si>
    <t>RIq001b</t>
  </si>
  <si>
    <t>RIq006</t>
  </si>
  <si>
    <t>RIu010</t>
  </si>
  <si>
    <t>SCq001a</t>
  </si>
  <si>
    <t>SCq001b</t>
  </si>
  <si>
    <t>SCq006</t>
  </si>
  <si>
    <t>SCu010</t>
  </si>
  <si>
    <t>SDq001a</t>
  </si>
  <si>
    <t>SDq001b</t>
  </si>
  <si>
    <t>SDq006</t>
  </si>
  <si>
    <t>SDu010</t>
  </si>
  <si>
    <t>TNq001a</t>
  </si>
  <si>
    <t>TNq001b</t>
  </si>
  <si>
    <t>TNq006</t>
  </si>
  <si>
    <t>TNu010</t>
  </si>
  <si>
    <t>TXq001a</t>
  </si>
  <si>
    <t>TXq001b</t>
  </si>
  <si>
    <t>TXq006</t>
  </si>
  <si>
    <t>TXu010</t>
  </si>
  <si>
    <t>USq001a</t>
  </si>
  <si>
    <t>USq001b</t>
  </si>
  <si>
    <t>USq006</t>
  </si>
  <si>
    <t>USu010</t>
  </si>
  <si>
    <t>UTq001a</t>
  </si>
  <si>
    <t>UTq001b</t>
  </si>
  <si>
    <t>UTq006</t>
  </si>
  <si>
    <t>UTu010</t>
  </si>
  <si>
    <t>VAq001a</t>
  </si>
  <si>
    <t>VAq001b</t>
  </si>
  <si>
    <t>VAq006</t>
  </si>
  <si>
    <t>VAu010</t>
  </si>
  <si>
    <t>VTq001a</t>
  </si>
  <si>
    <t>VTq001b</t>
  </si>
  <si>
    <t>VTq006</t>
  </si>
  <si>
    <t>VTu010</t>
  </si>
  <si>
    <t>WAq001a</t>
  </si>
  <si>
    <t>WAq001b</t>
  </si>
  <si>
    <t>WAq006</t>
  </si>
  <si>
    <t>WAu010</t>
  </si>
  <si>
    <t>WIq001a</t>
  </si>
  <si>
    <t>WIq001b</t>
  </si>
  <si>
    <t>WIq006</t>
  </si>
  <si>
    <t>WIu010</t>
  </si>
  <si>
    <t>WVq001a</t>
  </si>
  <si>
    <t>WVq001b</t>
  </si>
  <si>
    <t>WVq006</t>
  </si>
  <si>
    <t>WVu010</t>
  </si>
  <si>
    <t>WYq001a</t>
  </si>
  <si>
    <t>WYq001b</t>
  </si>
  <si>
    <t>WYq006</t>
  </si>
  <si>
    <t>WYu010</t>
  </si>
  <si>
    <t xml:space="preserve">more adults would receive age- and gender-appropriate recommended cancer screenings, including tests for colon, breast, and cervical cancers. </t>
  </si>
  <si>
    <t xml:space="preserve">more adults would receive age- appropriate recommended vaccines. </t>
  </si>
  <si>
    <t>more adults (ages 19–64) would be covered by health insurance (public or private), and therefore would be more likely to receive health care when needed.</t>
  </si>
  <si>
    <t>more children (ages 0–18) would be covered by health insurance (public or private), and therefore would be more likely to receive health care when needed.</t>
  </si>
  <si>
    <t>Equity: Dimension and Subdimension Ranking</t>
  </si>
  <si>
    <t xml:space="preserve">Equity: Summary of Indicator Change Over Time </t>
  </si>
  <si>
    <t>Adults who are obease</t>
  </si>
  <si>
    <t>Potentially avoidable ED visits, per 1,000 Medicare beneficiaries</t>
  </si>
  <si>
    <t>e002</t>
  </si>
  <si>
    <t>Medicare admissions for ambulatory care–sensitive conditions, ages 75 and older</t>
  </si>
  <si>
    <t>Potentially avoidable ED visits among Medicare beneficiaries</t>
  </si>
  <si>
    <t>Worsened</t>
  </si>
  <si>
    <t>No Change</t>
  </si>
  <si>
    <t>Improved</t>
  </si>
  <si>
    <t>No. St. with Data</t>
  </si>
  <si>
    <t>Equity: Change in Equity Dimension Performance by Indicator</t>
  </si>
  <si>
    <t>Medicare admissions for ACS conditions, ages 65–74</t>
  </si>
  <si>
    <t>Medicare admissions for ACS conditions, ages 75 and older</t>
  </si>
  <si>
    <t>Access and Affordability</t>
  </si>
  <si>
    <t>dates</t>
  </si>
  <si>
    <t>short description</t>
  </si>
  <si>
    <t>Trend</t>
  </si>
  <si>
    <t xml:space="preserve">Years Represented </t>
  </si>
  <si>
    <t>Order</t>
  </si>
  <si>
    <t>5L</t>
  </si>
  <si>
    <t>4U</t>
  </si>
  <si>
    <t>3Q</t>
  </si>
  <si>
    <t>2A</t>
  </si>
  <si>
    <t>_d</t>
  </si>
  <si>
    <t>Change in State Health System Performance by Indicator</t>
  </si>
  <si>
    <t>A4</t>
  </si>
  <si>
    <t>Uninsured adults (ages 19–64)</t>
  </si>
  <si>
    <t>Uninsured children (ages 0–18)</t>
  </si>
  <si>
    <t>Suicide deaths (per 100,000 population)</t>
  </si>
  <si>
    <t>Breast cancer deaths (per 100,000 female population)</t>
  </si>
  <si>
    <t>Colorectal cancer deaths (per 100,000 population)</t>
  </si>
  <si>
    <t>Child medical and dental visit</t>
  </si>
  <si>
    <t>Children received needed mental health care</t>
  </si>
  <si>
    <t>Short-stay nursing home residents with a readmission within 30 days</t>
  </si>
  <si>
    <r>
      <rPr>
        <b/>
        <sz val="11"/>
        <rFont val="InterFace"/>
        <family val="2"/>
      </rPr>
      <t xml:space="preserve">Indicator 
</t>
    </r>
    <r>
      <rPr>
        <i/>
        <sz val="11"/>
        <rFont val="InterFace"/>
        <family val="2"/>
      </rPr>
      <t xml:space="preserve">(arranged by number of states with improvement within dimension) </t>
    </r>
  </si>
  <si>
    <r>
      <t>Baseline</t>
    </r>
    <r>
      <rPr>
        <b/>
        <vertAlign val="superscript"/>
        <sz val="11"/>
        <rFont val="InterFace"/>
        <family val="2"/>
      </rPr>
      <t>a</t>
    </r>
  </si>
  <si>
    <r>
      <t>Improved</t>
    </r>
    <r>
      <rPr>
        <vertAlign val="superscript"/>
        <sz val="11"/>
        <rFont val="InterFace"/>
        <family val="2"/>
      </rPr>
      <t>a</t>
    </r>
  </si>
  <si>
    <r>
      <t>No Change</t>
    </r>
    <r>
      <rPr>
        <vertAlign val="superscript"/>
        <sz val="11"/>
        <rFont val="InterFace"/>
        <family val="2"/>
      </rPr>
      <t>b</t>
    </r>
  </si>
  <si>
    <r>
      <t>Worsened</t>
    </r>
    <r>
      <rPr>
        <vertAlign val="superscript"/>
        <sz val="11"/>
        <rFont val="InterFace"/>
        <family val="2"/>
      </rPr>
      <t>a</t>
    </r>
  </si>
  <si>
    <r>
      <t>2009-12</t>
    </r>
    <r>
      <rPr>
        <vertAlign val="superscript"/>
        <sz val="11"/>
        <color theme="1"/>
        <rFont val="InterFace"/>
        <family val="2"/>
      </rPr>
      <t>d</t>
    </r>
  </si>
  <si>
    <r>
      <t>2010-13</t>
    </r>
    <r>
      <rPr>
        <vertAlign val="superscript"/>
        <sz val="11"/>
        <color theme="1"/>
        <rFont val="InterFace"/>
        <family val="2"/>
      </rPr>
      <t>e</t>
    </r>
  </si>
  <si>
    <r>
      <t>2014</t>
    </r>
    <r>
      <rPr>
        <vertAlign val="superscript"/>
        <sz val="11"/>
        <color theme="1"/>
        <rFont val="InterFace"/>
        <family val="2"/>
      </rPr>
      <t>f</t>
    </r>
  </si>
  <si>
    <t>•</t>
  </si>
  <si>
    <t>Adults with recommended cancer screening</t>
  </si>
  <si>
    <t>Adults with recommended vaccines</t>
  </si>
  <si>
    <t>—a</t>
  </si>
  <si>
    <t>Notes: (a) The baseline period generally reflects two years prior to the time of observation for the latest year of data available. (b) The 2015 Scorecard Ranking is not based on the same set of indicators used to calculate the 2017 Scorecard and 2017 Scorecard Baseline rankings. Rather, it represents the time period evaluated in the 2015 Scorecard, generally encompassing the years 2013–2014.</t>
  </si>
  <si>
    <t>Notes: * Denotes a change of at least 0.5 standard deviations. ** Denotes a change of 1.0 standard deviation or more. — Indicates that estimates are not available.</t>
  </si>
  <si>
    <t>Notes: — Indicates that estimates are not available.</t>
  </si>
  <si>
    <t xml:space="preserve">Notes: Selected indicators only. Trend data generally reflect the two-year period ending in 2014 or 2015—refer to Appendix Exhibit A1 for additional detail. (a) Improvement indicates that the equity gap between states' vulnreable population and the U.S. average narrowed and that the rate among the states' vulnerable population improved. Worsening indicates that the equity gap between states' vulnerable population and the U.S. average widened and that the rate among the states' vulnerable population got worse. (b) Includes the number of states with no change or without sufficient data for this subpopulation to assess change over time. </t>
  </si>
  <si>
    <t>Equity Subdimension and Indicator</t>
  </si>
  <si>
    <t xml:space="preserve">Notes: Only Scorecard indicators with trends are shown. Trend data generally reflect the two-year period ending in 2014 or 2015—refer to Appendix Exhibit A1 for additional detail (trend data were not available for all indicators). ACS = ambulatory care–sensitive. ACS conditions among Medicare beneficiaries are displayed here separately for two age ranges, but counted as a single indicator in tallies of improvement. 
(a) Improvement or worsening refers to a change between the baseline and current time periods of at least 0.5 standard deviations. 
(b) Includes the number of states with no change or without sufficient data for this subpopulation to assess change over time. </t>
  </si>
  <si>
    <t xml:space="preserve">Data years represented </t>
  </si>
  <si>
    <t>U.S. average rate</t>
  </si>
  <si>
    <t>Range of state performance</t>
  </si>
  <si>
    <r>
      <t>Best state(s)</t>
    </r>
    <r>
      <rPr>
        <b/>
        <vertAlign val="superscript"/>
        <sz val="12"/>
        <color theme="0"/>
        <rFont val="InterFace"/>
        <family val="2"/>
      </rPr>
      <t>a</t>
    </r>
  </si>
  <si>
    <t xml:space="preserve">Number of states that: </t>
  </si>
  <si>
    <t>Prevention and Treatment dimension</t>
  </si>
  <si>
    <t>Avoidable Use and Cost dimension</t>
  </si>
  <si>
    <t>Healthy Lives dimension</t>
  </si>
  <si>
    <t>Equity dimension</t>
  </si>
  <si>
    <r>
      <t>Overall ranking 
in the baseline 
time period</t>
    </r>
    <r>
      <rPr>
        <b/>
        <vertAlign val="superscript"/>
        <sz val="12"/>
        <color theme="0"/>
        <rFont val="InterFace"/>
        <family val="2"/>
      </rPr>
      <t>a</t>
    </r>
  </si>
  <si>
    <t>Top 5 states</t>
  </si>
  <si>
    <t>Top quartile</t>
  </si>
  <si>
    <t>2nd quartile</t>
  </si>
  <si>
    <t>3rd quartile</t>
  </si>
  <si>
    <t>Bottom quartile</t>
  </si>
  <si>
    <t>Bottom 5 states</t>
  </si>
  <si>
    <t>Net change</t>
  </si>
  <si>
    <t>Change in rate</t>
  </si>
  <si>
    <t>—</t>
  </si>
  <si>
    <t>Income subdimension</t>
  </si>
  <si>
    <t>Race/Ethnicity subdimension</t>
  </si>
  <si>
    <t>Appendix Exhibit A4. National Cumulative Impact if All States Achieved Top State Rate</t>
  </si>
  <si>
    <t>Appendix Exhibit A3. Change in State Health System Performance by Indicator</t>
  </si>
  <si>
    <t>—b</t>
  </si>
  <si>
    <t>Insured adults</t>
  </si>
  <si>
    <t>Insured children</t>
  </si>
  <si>
    <t>Adult usual source of care</t>
  </si>
  <si>
    <t>Adult cancer screening</t>
  </si>
  <si>
    <t>Adult vaccines</t>
  </si>
  <si>
    <t>Children vaccines</t>
  </si>
  <si>
    <t>Children with preventive medical and dental visits</t>
  </si>
  <si>
    <t>Preventable hospital admissions among children</t>
  </si>
  <si>
    <t>Hospital readmissions</t>
  </si>
  <si>
    <t xml:space="preserve">Potentially avoidable emergency department visits </t>
  </si>
  <si>
    <t>Colon cancer deaths</t>
  </si>
  <si>
    <t>Infant mortality</t>
  </si>
  <si>
    <t>Adults with tooth loss</t>
  </si>
  <si>
    <t xml:space="preserve">more children (ages 19–35 months) would receive all recommended vaccines. </t>
  </si>
  <si>
    <t>fewer children (ages 2–17) would be hospitalized for asthma exacerbations.</t>
  </si>
  <si>
    <t>Notes: * Denotes a change of at least 0.5 standard deviations. ** Denotes a change of 1.0 standard deviation or more. Spending estimates exclude prescription drug costs and are adjusted for regional wage differences; Medicare estimates reflect only the age 65+ Medicare fee-for-service population. — Indicates that estimates are not available.</t>
  </si>
  <si>
    <t>Notes: * Denotes a change of at least 0.5 standard deviations. ** Denotes a change of 1.0 standard deviation or more.</t>
  </si>
  <si>
    <t>Notes: * SIR = Standardized Infection Ratio.</t>
  </si>
  <si>
    <t>Access and Affordability dimension</t>
  </si>
  <si>
    <t>Overall 
ranking</t>
  </si>
  <si>
    <t>2017 Scorecard rankings</t>
  </si>
  <si>
    <r>
      <t>2015 Scorecard overall ranking</t>
    </r>
    <r>
      <rPr>
        <b/>
        <vertAlign val="superscript"/>
        <sz val="12"/>
        <color theme="0"/>
        <rFont val="InterFace"/>
        <family val="2"/>
      </rPr>
      <t>b</t>
    </r>
  </si>
  <si>
    <t>Overall ranking</t>
  </si>
  <si>
    <t>2017 
ranking</t>
  </si>
  <si>
    <t xml:space="preserve">Number of states where Equity 
for the disparate population: </t>
  </si>
  <si>
    <t>2013 (Q2-Q4)</t>
  </si>
  <si>
    <t>2015 (Q2-Q4)</t>
  </si>
  <si>
    <t>2013
(Q2-Q4)</t>
  </si>
  <si>
    <t>2015
(Q2-Q4)</t>
  </si>
  <si>
    <t>Central Line-associated Blood Stream Infection (CLABSI), SIR*</t>
  </si>
  <si>
    <t>Notes: (a) Multiple states may be listed in the event of ties. (b) Previous data not available or its definition is not comparable over time.
* Indicates change between baseline and current time periods of at least 0.5 standard deviations (see Scorecard Methodology).</t>
  </si>
  <si>
    <t>Blank on purpose</t>
  </si>
  <si>
    <t>Blank on purpose again</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</si>
</sst>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0&quot;%&quot;"/>
    <numFmt numFmtId="165" formatCode="0.0"/>
    <numFmt numFmtId="166" formatCode="&quot;$&quot;#,##0.00"/>
    <numFmt numFmtId="167" formatCode="&quot;$&quot;#,##0"/>
    <numFmt numFmtId="168" formatCode="0.0000"/>
    <numFmt numFmtId="169" formatCode="0.00&quot;%&quot;"/>
    <numFmt numFmtId="170" formatCode="0.000"/>
    <numFmt numFmtId="171" formatCode="_(* #,##0_);_(* \(#,##0\);_(* &quot;-&quot;??_);_(@_)"/>
    <numFmt numFmtId="172" formatCode="0.0&quot;%&quot;"/>
  </numFmts>
  <fonts count="53" x14ac:knownFonts="1">
    <font>
      <sz val="11"/>
      <color theme="1"/>
      <name val="Calibri"/>
      <family val="2"/>
      <scheme val="minor"/>
    </font>
    <font>
      <sz val="11"/>
      <color theme="1"/>
      <name val="Calibri"/>
      <family val="2"/>
      <scheme val="minor"/>
    </font>
    <font>
      <b/>
      <sz val="11"/>
      <color theme="0"/>
      <name val="Calibri"/>
      <family val="2"/>
      <scheme val="minor"/>
    </font>
    <font>
      <b/>
      <sz val="10"/>
      <color theme="1"/>
      <name val="Calibri"/>
      <family val="2"/>
      <scheme val="minor"/>
    </font>
    <font>
      <sz val="10"/>
      <name val="MS Sans Serif"/>
      <family val="2"/>
    </font>
    <font>
      <sz val="10"/>
      <name val="Calibri"/>
      <family val="2"/>
      <scheme val="minor"/>
    </font>
    <font>
      <b/>
      <sz val="10"/>
      <name val="Calibri"/>
      <family val="2"/>
      <scheme val="minor"/>
    </font>
    <font>
      <sz val="11"/>
      <name val="Calibri"/>
      <family val="2"/>
      <scheme val="minor"/>
    </font>
    <font>
      <b/>
      <sz val="11"/>
      <name val="Calibri"/>
      <family val="2"/>
      <scheme val="minor"/>
    </font>
    <font>
      <b/>
      <sz val="11"/>
      <color theme="0" tint="-0.249977111117893"/>
      <name val="Calibri"/>
      <family val="2"/>
      <scheme val="minor"/>
    </font>
    <font>
      <b/>
      <sz val="10"/>
      <color theme="0" tint="-0.249977111117893"/>
      <name val="Calibri"/>
      <family val="2"/>
      <scheme val="minor"/>
    </font>
    <font>
      <b/>
      <vertAlign val="superscript"/>
      <sz val="11"/>
      <name val="Calibri"/>
      <family val="2"/>
      <scheme val="minor"/>
    </font>
    <font>
      <b/>
      <sz val="11"/>
      <name val="InterFace"/>
      <family val="2"/>
    </font>
    <font>
      <sz val="11"/>
      <color theme="0"/>
      <name val="InterFace"/>
      <family val="2"/>
    </font>
    <font>
      <b/>
      <sz val="11"/>
      <color theme="0"/>
      <name val="InterFace"/>
      <family val="2"/>
    </font>
    <font>
      <b/>
      <sz val="11"/>
      <color theme="0" tint="-0.249977111117893"/>
      <name val="InterFace"/>
      <family val="2"/>
    </font>
    <font>
      <sz val="11"/>
      <name val="InterFace"/>
      <family val="2"/>
    </font>
    <font>
      <b/>
      <sz val="10"/>
      <color theme="0"/>
      <name val="InterFace"/>
      <family val="2"/>
    </font>
    <font>
      <b/>
      <sz val="12"/>
      <name val="InterFace"/>
      <family val="2"/>
    </font>
    <font>
      <b/>
      <sz val="12"/>
      <color theme="0"/>
      <name val="InterFace"/>
      <family val="2"/>
    </font>
    <font>
      <b/>
      <sz val="12"/>
      <color theme="0" tint="-0.249977111117893"/>
      <name val="InterFace"/>
      <family val="2"/>
    </font>
    <font>
      <sz val="12"/>
      <color theme="0" tint="-0.249977111117893"/>
      <name val="InterFace"/>
      <family val="2"/>
    </font>
    <font>
      <sz val="12"/>
      <color theme="0"/>
      <name val="InterFace"/>
      <family val="2"/>
    </font>
    <font>
      <sz val="14"/>
      <color theme="0"/>
      <name val="InterFace"/>
      <family val="2"/>
    </font>
    <font>
      <b/>
      <sz val="14"/>
      <color theme="0"/>
      <name val="InterFace"/>
      <family val="2"/>
    </font>
    <font>
      <sz val="10"/>
      <name val="InterFace"/>
      <family val="2"/>
    </font>
    <font>
      <b/>
      <vertAlign val="superscript"/>
      <sz val="12"/>
      <color theme="0"/>
      <name val="InterFace"/>
      <family val="2"/>
    </font>
    <font>
      <sz val="12"/>
      <name val="InterFace"/>
      <family val="2"/>
    </font>
    <font>
      <b/>
      <sz val="16"/>
      <color rgb="FF5A5E68"/>
      <name val="InterFace"/>
      <family val="2"/>
    </font>
    <font>
      <sz val="11"/>
      <color theme="1"/>
      <name val="InterFace"/>
      <family val="2"/>
    </font>
    <font>
      <i/>
      <sz val="11"/>
      <name val="InterFace"/>
      <family val="2"/>
    </font>
    <font>
      <b/>
      <vertAlign val="superscript"/>
      <sz val="11"/>
      <name val="InterFace"/>
      <family val="2"/>
    </font>
    <font>
      <vertAlign val="superscript"/>
      <sz val="11"/>
      <name val="InterFace"/>
      <family val="2"/>
    </font>
    <font>
      <b/>
      <sz val="11"/>
      <color theme="1"/>
      <name val="InterFace"/>
      <family val="2"/>
    </font>
    <font>
      <vertAlign val="superscript"/>
      <sz val="11"/>
      <color theme="1"/>
      <name val="InterFace"/>
      <family val="2"/>
    </font>
    <font>
      <sz val="10"/>
      <color theme="1"/>
      <name val="InterFace"/>
      <family val="2"/>
    </font>
    <font>
      <b/>
      <sz val="18"/>
      <color rgb="FF5A5E68"/>
      <name val="InterFace"/>
      <family val="2"/>
    </font>
    <font>
      <sz val="16"/>
      <color rgb="FF71B254"/>
      <name val="InterFace"/>
      <family val="2"/>
    </font>
    <font>
      <sz val="16"/>
      <color rgb="FFB6ADA8"/>
      <name val="InterFace"/>
      <family val="2"/>
    </font>
    <font>
      <sz val="16"/>
      <color rgb="FF5A5E68"/>
      <name val="InterFace"/>
      <family val="2"/>
    </font>
    <font>
      <b/>
      <sz val="12"/>
      <color theme="1"/>
      <name val="InterFace"/>
      <family val="2"/>
    </font>
    <font>
      <b/>
      <sz val="10"/>
      <color theme="1"/>
      <name val="InterFace"/>
      <family val="2"/>
    </font>
    <font>
      <b/>
      <sz val="9"/>
      <color theme="1"/>
      <name val="InterFace"/>
      <family val="2"/>
    </font>
    <font>
      <sz val="9"/>
      <color theme="1"/>
      <name val="InterFace"/>
      <family val="2"/>
    </font>
    <font>
      <sz val="10"/>
      <color theme="0"/>
      <name val="InterFace"/>
      <family val="2"/>
    </font>
    <font>
      <sz val="11"/>
      <color indexed="8"/>
      <name val="InterFace"/>
      <family val="2"/>
    </font>
    <font>
      <b/>
      <sz val="9"/>
      <color indexed="8"/>
      <name val="InterFace"/>
      <family val="2"/>
    </font>
    <font>
      <sz val="9"/>
      <color indexed="8"/>
      <name val="InterFace"/>
      <family val="2"/>
    </font>
    <font>
      <sz val="9"/>
      <color theme="1" tint="0.499984740745262"/>
      <name val="InterFace"/>
      <family val="2"/>
    </font>
    <font>
      <u/>
      <sz val="11"/>
      <color theme="10"/>
      <name val="Calibri"/>
      <family val="2"/>
      <scheme val="minor"/>
    </font>
    <font>
      <u/>
      <sz val="11"/>
      <color theme="11"/>
      <name val="Calibri"/>
      <family val="2"/>
      <scheme val="minor"/>
    </font>
    <font>
      <b/>
      <sz val="11"/>
      <color theme="0"/>
      <name val="InterFace Bold"/>
    </font>
    <font>
      <sz val="8"/>
      <name val="Calibri"/>
      <family val="2"/>
      <scheme val="minor"/>
    </font>
  </fonts>
  <fills count="12">
    <fill>
      <patternFill patternType="none"/>
    </fill>
    <fill>
      <patternFill patternType="gray125"/>
    </fill>
    <fill>
      <patternFill patternType="solid">
        <fgColor theme="1" tint="0.249977111117893"/>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3"/>
        <bgColor indexed="64"/>
      </patternFill>
    </fill>
    <fill>
      <patternFill patternType="solid">
        <fgColor rgb="FFFFC000"/>
        <bgColor indexed="64"/>
      </patternFill>
    </fill>
    <fill>
      <patternFill patternType="solid">
        <fgColor rgb="FF71B254"/>
        <bgColor indexed="64"/>
      </patternFill>
    </fill>
    <fill>
      <patternFill patternType="solid">
        <fgColor rgb="FF5A5E68"/>
        <bgColor indexed="64"/>
      </patternFill>
    </fill>
    <fill>
      <patternFill patternType="solid">
        <fgColor rgb="FFCEEACF"/>
        <bgColor indexed="64"/>
      </patternFill>
    </fill>
    <fill>
      <patternFill patternType="solid">
        <fgColor rgb="FFEEEEEE"/>
        <bgColor indexed="64"/>
      </patternFill>
    </fill>
  </fills>
  <borders count="31">
    <border>
      <left/>
      <right/>
      <top/>
      <bottom/>
      <diagonal/>
    </border>
    <border>
      <left/>
      <right/>
      <top/>
      <bottom style="thin">
        <color auto="1"/>
      </bottom>
      <diagonal/>
    </border>
    <border>
      <left style="thin">
        <color auto="1"/>
      </left>
      <right/>
      <top/>
      <bottom style="thin">
        <color auto="1"/>
      </bottom>
      <diagonal/>
    </border>
    <border>
      <left style="thin">
        <color auto="1"/>
      </left>
      <right/>
      <top/>
      <bottom/>
      <diagonal/>
    </border>
    <border>
      <left style="hair">
        <color auto="1"/>
      </left>
      <right/>
      <top style="thin">
        <color auto="1"/>
      </top>
      <bottom/>
      <diagonal/>
    </border>
    <border>
      <left style="hair">
        <color auto="1"/>
      </left>
      <right/>
      <top/>
      <bottom style="thin">
        <color auto="1"/>
      </bottom>
      <diagonal/>
    </border>
    <border>
      <left/>
      <right style="thin">
        <color auto="1"/>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indexed="65"/>
      </top>
      <bottom/>
      <diagonal/>
    </border>
    <border>
      <left/>
      <right/>
      <top style="thin">
        <color indexed="65"/>
      </top>
      <bottom style="thin">
        <color auto="1"/>
      </bottom>
      <diagonal/>
    </border>
    <border>
      <left style="hair">
        <color auto="1"/>
      </left>
      <right style="hair">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hair">
        <color auto="1"/>
      </left>
      <right style="double">
        <color auto="1"/>
      </right>
      <top style="thin">
        <color auto="1"/>
      </top>
      <bottom style="thin">
        <color auto="1"/>
      </bottom>
      <diagonal/>
    </border>
    <border>
      <left style="double">
        <color auto="1"/>
      </left>
      <right style="hair">
        <color auto="1"/>
      </right>
      <top/>
      <bottom/>
      <diagonal/>
    </border>
    <border>
      <left/>
      <right/>
      <top/>
      <bottom style="hair">
        <color auto="1"/>
      </bottom>
      <diagonal/>
    </border>
    <border>
      <left/>
      <right/>
      <top style="hair">
        <color auto="1"/>
      </top>
      <bottom/>
      <diagonal/>
    </border>
    <border>
      <left/>
      <right/>
      <top/>
      <bottom style="thin">
        <color theme="0" tint="-4.9989318521683403E-2"/>
      </bottom>
      <diagonal/>
    </border>
    <border>
      <left style="thin">
        <color auto="1"/>
      </left>
      <right/>
      <top/>
      <bottom style="thin">
        <color theme="0" tint="-4.9989318521683403E-2"/>
      </bottom>
      <diagonal/>
    </border>
    <border>
      <left/>
      <right style="thin">
        <color auto="1"/>
      </right>
      <top/>
      <bottom style="thin">
        <color theme="0" tint="-4.9989318521683403E-2"/>
      </bottom>
      <diagonal/>
    </border>
    <border>
      <left style="hair">
        <color auto="1"/>
      </left>
      <right/>
      <top/>
      <bottom/>
      <diagonal/>
    </border>
    <border>
      <left style="thin">
        <color theme="0"/>
      </left>
      <right style="thin">
        <color theme="0"/>
      </right>
      <top/>
      <bottom style="thin">
        <color theme="0"/>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style="thin">
        <color auto="1"/>
      </bottom>
      <diagonal/>
    </border>
    <border>
      <left style="thin">
        <color theme="0"/>
      </left>
      <right/>
      <top/>
      <bottom style="thin">
        <color auto="1"/>
      </bottom>
      <diagonal/>
    </border>
    <border>
      <left/>
      <right/>
      <top/>
      <bottom style="thin">
        <color rgb="FFB6ADA8"/>
      </bottom>
      <diagonal/>
    </border>
  </borders>
  <cellStyleXfs count="12">
    <xf numFmtId="0" fontId="0" fillId="0" borderId="0"/>
    <xf numFmtId="0" fontId="1" fillId="0" borderId="0"/>
    <xf numFmtId="0" fontId="4" fillId="0" borderId="0"/>
    <xf numFmtId="9" fontId="4" fillId="0" borderId="0" applyFont="0" applyFill="0" applyBorder="0" applyAlignment="0" applyProtection="0"/>
    <xf numFmtId="0" fontId="1" fillId="0" borderId="0"/>
    <xf numFmtId="43" fontId="1" fillId="0" borderId="0" applyFont="0" applyFill="0" applyBorder="0" applyAlignment="0" applyProtection="0"/>
    <xf numFmtId="0" fontId="4" fillId="0" borderId="0"/>
    <xf numFmtId="0" fontId="1" fillId="0" borderId="0"/>
    <xf numFmtId="0" fontId="49"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cellStyleXfs>
  <cellXfs count="573">
    <xf numFmtId="0" fontId="0" fillId="0" borderId="0" xfId="0"/>
    <xf numFmtId="0" fontId="1" fillId="0" borderId="0" xfId="1" applyFont="1"/>
    <xf numFmtId="0" fontId="5" fillId="0" borderId="0" xfId="2" applyFont="1"/>
    <xf numFmtId="0" fontId="7" fillId="0" borderId="0" xfId="2" applyFont="1"/>
    <xf numFmtId="0" fontId="3" fillId="0" borderId="0" xfId="2" applyFont="1" applyBorder="1" applyAlignment="1">
      <alignment horizontal="right" vertical="center"/>
    </xf>
    <xf numFmtId="0" fontId="2" fillId="2" borderId="0" xfId="2" applyFont="1" applyFill="1" applyBorder="1" applyAlignment="1">
      <alignment vertical="center"/>
    </xf>
    <xf numFmtId="0" fontId="4" fillId="0" borderId="0" xfId="2"/>
    <xf numFmtId="0" fontId="4" fillId="0" borderId="1" xfId="2" applyBorder="1"/>
    <xf numFmtId="0" fontId="5" fillId="0" borderId="1" xfId="2" applyFont="1" applyBorder="1"/>
    <xf numFmtId="0" fontId="8" fillId="0" borderId="0" xfId="2" applyFont="1"/>
    <xf numFmtId="0" fontId="7" fillId="0" borderId="0" xfId="2" applyFont="1" applyAlignment="1">
      <alignment wrapText="1"/>
    </xf>
    <xf numFmtId="0" fontId="8" fillId="0" borderId="0" xfId="2" applyFont="1" applyAlignment="1">
      <alignment horizontal="center" wrapText="1"/>
    </xf>
    <xf numFmtId="0" fontId="2" fillId="2" borderId="0" xfId="2" applyFont="1" applyFill="1" applyBorder="1" applyAlignment="1">
      <alignment horizontal="left" vertical="center"/>
    </xf>
    <xf numFmtId="0" fontId="5" fillId="0" borderId="0" xfId="2" applyFont="1" applyBorder="1"/>
    <xf numFmtId="0" fontId="5" fillId="0" borderId="0" xfId="2" applyFont="1" applyBorder="1" applyAlignment="1">
      <alignment horizontal="left"/>
    </xf>
    <xf numFmtId="0" fontId="5" fillId="0" borderId="0" xfId="2" applyFont="1" applyAlignment="1">
      <alignment horizontal="left"/>
    </xf>
    <xf numFmtId="164" fontId="5" fillId="0" borderId="0" xfId="2" applyNumberFormat="1" applyFont="1" applyBorder="1"/>
    <xf numFmtId="0" fontId="5" fillId="0" borderId="0" xfId="6" applyFont="1"/>
    <xf numFmtId="0" fontId="5" fillId="0" borderId="0" xfId="6" applyFont="1" applyAlignment="1">
      <alignment wrapText="1"/>
    </xf>
    <xf numFmtId="0" fontId="5" fillId="0" borderId="0" xfId="6" applyFont="1" applyFill="1" applyBorder="1" applyAlignment="1">
      <alignment wrapText="1"/>
    </xf>
    <xf numFmtId="0" fontId="5" fillId="0" borderId="0" xfId="6" applyFont="1" applyAlignment="1">
      <alignment horizontal="center" wrapText="1"/>
    </xf>
    <xf numFmtId="0" fontId="7" fillId="0" borderId="0" xfId="6" applyFont="1" applyFill="1" applyBorder="1" applyAlignment="1">
      <alignment wrapText="1"/>
    </xf>
    <xf numFmtId="0" fontId="7" fillId="0" borderId="0" xfId="6" applyFont="1" applyAlignment="1">
      <alignment wrapText="1"/>
    </xf>
    <xf numFmtId="0" fontId="7" fillId="0" borderId="0" xfId="6" applyFont="1" applyAlignment="1">
      <alignment horizontal="left" wrapText="1"/>
    </xf>
    <xf numFmtId="0" fontId="7" fillId="0" borderId="0" xfId="6" applyFont="1" applyAlignment="1">
      <alignment horizontal="center" wrapText="1"/>
    </xf>
    <xf numFmtId="0" fontId="7" fillId="0" borderId="0" xfId="6" applyFont="1"/>
    <xf numFmtId="0" fontId="5" fillId="3" borderId="9" xfId="6" applyFont="1" applyFill="1" applyBorder="1" applyAlignment="1">
      <alignment vertical="top"/>
    </xf>
    <xf numFmtId="0" fontId="5" fillId="3" borderId="0" xfId="6" applyFont="1" applyFill="1" applyBorder="1" applyAlignment="1">
      <alignment vertical="top"/>
    </xf>
    <xf numFmtId="0" fontId="7" fillId="0" borderId="0" xfId="6" applyFont="1" applyFill="1" applyBorder="1" applyAlignment="1">
      <alignment vertical="top"/>
    </xf>
    <xf numFmtId="165" fontId="5" fillId="0" borderId="0" xfId="6" applyNumberFormat="1" applyFont="1"/>
    <xf numFmtId="0" fontId="5" fillId="3" borderId="1" xfId="6" applyFont="1" applyFill="1" applyBorder="1" applyAlignment="1">
      <alignment horizontal="center" vertical="center" wrapText="1"/>
    </xf>
    <xf numFmtId="0" fontId="5" fillId="0" borderId="0" xfId="6" applyFont="1" applyFill="1" applyBorder="1" applyAlignment="1">
      <alignment horizontal="center" vertical="center" wrapText="1"/>
    </xf>
    <xf numFmtId="0" fontId="5" fillId="3" borderId="0" xfId="6" applyFont="1" applyFill="1" applyBorder="1" applyAlignment="1">
      <alignment horizontal="center" vertical="center" wrapText="1"/>
    </xf>
    <xf numFmtId="1" fontId="5" fillId="3" borderId="1" xfId="6" applyNumberFormat="1" applyFont="1" applyFill="1" applyBorder="1" applyAlignment="1">
      <alignment horizontal="center" vertical="center" wrapText="1"/>
    </xf>
    <xf numFmtId="0" fontId="7" fillId="0" borderId="0" xfId="6" applyFont="1" applyFill="1" applyBorder="1" applyAlignment="1">
      <alignment horizontal="center" vertical="center" wrapText="1"/>
    </xf>
    <xf numFmtId="1" fontId="5" fillId="3" borderId="0" xfId="6" applyNumberFormat="1" applyFont="1" applyFill="1" applyBorder="1" applyAlignment="1">
      <alignment horizontal="center" vertical="center" wrapText="1"/>
    </xf>
    <xf numFmtId="0" fontId="5" fillId="3" borderId="0" xfId="6" applyFont="1" applyFill="1" applyAlignment="1">
      <alignment horizontal="center" vertical="center" wrapText="1"/>
    </xf>
    <xf numFmtId="165" fontId="5" fillId="3" borderId="0" xfId="6" applyNumberFormat="1" applyFont="1" applyFill="1" applyBorder="1" applyAlignment="1">
      <alignment horizontal="center" vertical="center" wrapText="1"/>
    </xf>
    <xf numFmtId="0" fontId="10" fillId="4" borderId="7" xfId="6" applyFont="1" applyFill="1" applyBorder="1" applyAlignment="1">
      <alignment vertical="center" wrapText="1"/>
    </xf>
    <xf numFmtId="0" fontId="10" fillId="0" borderId="0" xfId="6" applyFont="1" applyFill="1" applyBorder="1" applyAlignment="1">
      <alignment vertical="center" wrapText="1"/>
    </xf>
    <xf numFmtId="0" fontId="10" fillId="4" borderId="0" xfId="6" applyFont="1" applyFill="1" applyBorder="1" applyAlignment="1">
      <alignment horizontal="center" vertical="center" wrapText="1"/>
    </xf>
    <xf numFmtId="0" fontId="10" fillId="3" borderId="0" xfId="6" applyFont="1" applyFill="1" applyBorder="1" applyAlignment="1">
      <alignment horizontal="center" vertical="center" wrapText="1"/>
    </xf>
    <xf numFmtId="0" fontId="10" fillId="4" borderId="7" xfId="6" applyFont="1" applyFill="1" applyBorder="1" applyAlignment="1">
      <alignment horizontal="center" vertical="center" wrapText="1"/>
    </xf>
    <xf numFmtId="0" fontId="9" fillId="0" borderId="0" xfId="6" applyFont="1" applyFill="1" applyBorder="1" applyAlignment="1">
      <alignment vertical="center" wrapText="1"/>
    </xf>
    <xf numFmtId="167" fontId="5" fillId="0" borderId="0" xfId="6" applyNumberFormat="1" applyFont="1" applyFill="1" applyBorder="1" applyAlignment="1">
      <alignment horizontal="center" vertical="center" wrapText="1"/>
    </xf>
    <xf numFmtId="167" fontId="7" fillId="0" borderId="0" xfId="6" applyNumberFormat="1" applyFont="1" applyFill="1" applyBorder="1" applyAlignment="1">
      <alignment horizontal="center" vertical="center" wrapText="1"/>
    </xf>
    <xf numFmtId="0" fontId="5" fillId="3" borderId="0" xfId="6" quotePrefix="1" applyFont="1" applyFill="1" applyBorder="1" applyAlignment="1">
      <alignment horizontal="center" vertical="center" wrapText="1"/>
    </xf>
    <xf numFmtId="0" fontId="5" fillId="0" borderId="0" xfId="6" quotePrefix="1" applyFont="1" applyFill="1" applyBorder="1" applyAlignment="1">
      <alignment horizontal="center" vertical="center" wrapText="1"/>
    </xf>
    <xf numFmtId="1" fontId="5" fillId="3" borderId="0" xfId="6" quotePrefix="1" applyNumberFormat="1" applyFont="1" applyFill="1" applyBorder="1" applyAlignment="1">
      <alignment horizontal="center" vertical="center" wrapText="1"/>
    </xf>
    <xf numFmtId="1" fontId="10" fillId="4" borderId="0" xfId="6" applyNumberFormat="1" applyFont="1" applyFill="1" applyBorder="1" applyAlignment="1">
      <alignment horizontal="center" vertical="center" wrapText="1"/>
    </xf>
    <xf numFmtId="0" fontId="5" fillId="0" borderId="0" xfId="6" applyFont="1" applyAlignment="1">
      <alignment horizontal="center"/>
    </xf>
    <xf numFmtId="0" fontId="10" fillId="4" borderId="1" xfId="6" applyFont="1" applyFill="1" applyBorder="1" applyAlignment="1">
      <alignment horizontal="center" vertical="center" wrapText="1"/>
    </xf>
    <xf numFmtId="0" fontId="6" fillId="0" borderId="0" xfId="6" applyFont="1" applyFill="1" applyBorder="1" applyAlignment="1">
      <alignment horizontal="center" wrapText="1"/>
    </xf>
    <xf numFmtId="0" fontId="6" fillId="7" borderId="0" xfId="6" applyFont="1" applyFill="1" applyBorder="1" applyAlignment="1">
      <alignment horizontal="center" wrapText="1"/>
    </xf>
    <xf numFmtId="0" fontId="6" fillId="3" borderId="0" xfId="6" applyFont="1" applyFill="1" applyBorder="1" applyAlignment="1">
      <alignment horizontal="center" wrapText="1"/>
    </xf>
    <xf numFmtId="0" fontId="6" fillId="3" borderId="1" xfId="6" applyFont="1" applyFill="1" applyBorder="1" applyAlignment="1">
      <alignment horizontal="center" wrapText="1"/>
    </xf>
    <xf numFmtId="0" fontId="8" fillId="0" borderId="0" xfId="6" applyFont="1" applyFill="1" applyBorder="1" applyAlignment="1">
      <alignment horizontal="center" wrapText="1"/>
    </xf>
    <xf numFmtId="0" fontId="6" fillId="3" borderId="0" xfId="6" applyFont="1" applyFill="1" applyBorder="1" applyAlignment="1">
      <alignment wrapText="1"/>
    </xf>
    <xf numFmtId="0" fontId="2" fillId="0" borderId="0" xfId="6" applyFont="1" applyFill="1" applyBorder="1" applyAlignment="1">
      <alignment vertical="center" wrapText="1"/>
    </xf>
    <xf numFmtId="0" fontId="2" fillId="3" borderId="0" xfId="6" applyFont="1" applyFill="1" applyAlignment="1">
      <alignment horizontal="center" vertical="center" wrapText="1"/>
    </xf>
    <xf numFmtId="0" fontId="2" fillId="2" borderId="0" xfId="6" applyFont="1" applyFill="1" applyAlignment="1">
      <alignment horizontal="center" vertical="center" wrapText="1"/>
    </xf>
    <xf numFmtId="0" fontId="2" fillId="0" borderId="0" xfId="6" applyFont="1" applyFill="1" applyBorder="1" applyAlignment="1">
      <alignment horizontal="left" vertical="center" wrapText="1"/>
    </xf>
    <xf numFmtId="0" fontId="2" fillId="6" borderId="16" xfId="1" applyFont="1" applyFill="1" applyBorder="1" applyAlignment="1">
      <alignment horizontal="center" wrapText="1"/>
    </xf>
    <xf numFmtId="0" fontId="0" fillId="0" borderId="0" xfId="0"/>
    <xf numFmtId="0" fontId="0" fillId="0" borderId="0" xfId="0"/>
    <xf numFmtId="0" fontId="16" fillId="3" borderId="0" xfId="2" applyFont="1" applyFill="1" applyBorder="1" applyAlignment="1">
      <alignment horizontal="left" vertical="center"/>
    </xf>
    <xf numFmtId="0" fontId="16" fillId="3" borderId="0" xfId="2" applyFont="1" applyFill="1" applyBorder="1" applyAlignment="1">
      <alignment vertical="center" wrapText="1"/>
    </xf>
    <xf numFmtId="0" fontId="16" fillId="3" borderId="0" xfId="2" applyFont="1" applyFill="1" applyBorder="1" applyAlignment="1">
      <alignment horizontal="left" vertical="center" wrapText="1"/>
    </xf>
    <xf numFmtId="0" fontId="16" fillId="3" borderId="0" xfId="2" applyFont="1" applyFill="1" applyAlignment="1">
      <alignment horizontal="left" vertical="center"/>
    </xf>
    <xf numFmtId="0" fontId="16" fillId="3" borderId="0" xfId="2" applyFont="1" applyFill="1" applyAlignment="1">
      <alignment vertical="center" wrapText="1"/>
    </xf>
    <xf numFmtId="0" fontId="18" fillId="8" borderId="0" xfId="2" applyFont="1" applyFill="1" applyBorder="1" applyAlignment="1">
      <alignment vertical="center" wrapText="1"/>
    </xf>
    <xf numFmtId="0" fontId="19" fillId="8" borderId="0" xfId="2" applyFont="1" applyFill="1" applyBorder="1" applyAlignment="1">
      <alignment vertical="center" wrapText="1"/>
    </xf>
    <xf numFmtId="0" fontId="20" fillId="8" borderId="0" xfId="2" applyFont="1" applyFill="1" applyBorder="1" applyAlignment="1">
      <alignment horizontal="center" vertical="center" wrapText="1"/>
    </xf>
    <xf numFmtId="0" fontId="18" fillId="8" borderId="0" xfId="2" applyFont="1" applyFill="1" applyBorder="1" applyAlignment="1">
      <alignment horizontal="left" vertical="center"/>
    </xf>
    <xf numFmtId="0" fontId="16" fillId="3" borderId="0" xfId="2" applyFont="1" applyFill="1" applyBorder="1" applyAlignment="1">
      <alignment horizontal="center" vertical="center" wrapText="1"/>
    </xf>
    <xf numFmtId="0" fontId="16" fillId="3" borderId="0" xfId="2" quotePrefix="1" applyFont="1" applyFill="1" applyBorder="1" applyAlignment="1">
      <alignment horizontal="center" vertical="center" wrapText="1"/>
    </xf>
    <xf numFmtId="0" fontId="23" fillId="9" borderId="0" xfId="2" applyFont="1" applyFill="1"/>
    <xf numFmtId="0" fontId="24" fillId="9" borderId="0" xfId="2" applyFont="1" applyFill="1" applyBorder="1" applyAlignment="1">
      <alignment wrapText="1"/>
    </xf>
    <xf numFmtId="0" fontId="24" fillId="9" borderId="0" xfId="2" applyFont="1" applyFill="1" applyBorder="1" applyAlignment="1">
      <alignment horizontal="center" wrapText="1"/>
    </xf>
    <xf numFmtId="0" fontId="24" fillId="9" borderId="0" xfId="2" applyFont="1" applyFill="1" applyBorder="1"/>
    <xf numFmtId="0" fontId="21" fillId="8" borderId="0" xfId="2" applyFont="1" applyFill="1" applyBorder="1" applyAlignment="1">
      <alignment horizontal="center" vertical="center" wrapText="1"/>
    </xf>
    <xf numFmtId="0" fontId="21" fillId="8" borderId="0" xfId="2" applyFont="1" applyFill="1" applyBorder="1" applyAlignment="1">
      <alignment horizontal="left" vertical="center" wrapText="1"/>
    </xf>
    <xf numFmtId="0" fontId="25" fillId="0" borderId="0" xfId="6" applyFont="1"/>
    <xf numFmtId="0" fontId="23" fillId="9" borderId="0" xfId="6" applyFont="1" applyFill="1"/>
    <xf numFmtId="0" fontId="23" fillId="9" borderId="0" xfId="6" applyFont="1" applyFill="1" applyAlignment="1">
      <alignment wrapText="1"/>
    </xf>
    <xf numFmtId="0" fontId="12" fillId="0" borderId="0" xfId="6" applyFont="1" applyFill="1" applyBorder="1" applyAlignment="1">
      <alignment horizontal="center" wrapText="1"/>
    </xf>
    <xf numFmtId="0" fontId="15" fillId="0" borderId="0" xfId="6" applyFont="1" applyFill="1" applyBorder="1" applyAlignment="1">
      <alignment vertical="center" wrapText="1"/>
    </xf>
    <xf numFmtId="0" fontId="16" fillId="0" borderId="0" xfId="6" applyFont="1" applyFill="1" applyBorder="1" applyAlignment="1">
      <alignment horizontal="center" vertical="center" wrapText="1"/>
    </xf>
    <xf numFmtId="0" fontId="16" fillId="3" borderId="0" xfId="6" applyFont="1" applyFill="1" applyBorder="1" applyAlignment="1">
      <alignment horizontal="left" vertical="center"/>
    </xf>
    <xf numFmtId="0" fontId="16" fillId="3" borderId="0" xfId="6" applyFont="1" applyFill="1" applyBorder="1" applyAlignment="1">
      <alignment vertical="center" wrapText="1"/>
    </xf>
    <xf numFmtId="0" fontId="16" fillId="3" borderId="3" xfId="6" applyFont="1" applyFill="1" applyBorder="1" applyAlignment="1">
      <alignment horizontal="center" vertical="center" wrapText="1"/>
    </xf>
    <xf numFmtId="0" fontId="16" fillId="3" borderId="6" xfId="6" applyFont="1" applyFill="1" applyBorder="1" applyAlignment="1">
      <alignment horizontal="center" vertical="center" wrapText="1"/>
    </xf>
    <xf numFmtId="0" fontId="16" fillId="3" borderId="3" xfId="6" applyFont="1" applyFill="1" applyBorder="1" applyAlignment="1">
      <alignment horizontal="right" vertical="center" wrapText="1"/>
    </xf>
    <xf numFmtId="0" fontId="16" fillId="3" borderId="0" xfId="6" applyFont="1" applyFill="1" applyBorder="1" applyAlignment="1">
      <alignment horizontal="right" vertical="center" wrapText="1"/>
    </xf>
    <xf numFmtId="0" fontId="16" fillId="3" borderId="6" xfId="6" applyFont="1" applyFill="1" applyBorder="1" applyAlignment="1">
      <alignment horizontal="left" vertical="center" wrapText="1"/>
    </xf>
    <xf numFmtId="0" fontId="16" fillId="3" borderId="0" xfId="6" applyFont="1" applyFill="1" applyBorder="1" applyAlignment="1">
      <alignment horizontal="center" vertical="center" wrapText="1"/>
    </xf>
    <xf numFmtId="0" fontId="16" fillId="3" borderId="3" xfId="6" quotePrefix="1" applyFont="1" applyFill="1" applyBorder="1" applyAlignment="1">
      <alignment horizontal="center" vertical="center" wrapText="1"/>
    </xf>
    <xf numFmtId="0" fontId="16" fillId="3" borderId="3" xfId="6" quotePrefix="1" applyFont="1" applyFill="1" applyBorder="1" applyAlignment="1">
      <alignment horizontal="right" vertical="center" wrapText="1"/>
    </xf>
    <xf numFmtId="0" fontId="16" fillId="3" borderId="0" xfId="6" quotePrefix="1" applyFont="1" applyFill="1" applyBorder="1" applyAlignment="1">
      <alignment horizontal="center" vertical="center" wrapText="1"/>
    </xf>
    <xf numFmtId="0" fontId="16" fillId="3" borderId="20" xfId="6" applyFont="1" applyFill="1" applyBorder="1" applyAlignment="1">
      <alignment vertical="center" wrapText="1"/>
    </xf>
    <xf numFmtId="0" fontId="16" fillId="3" borderId="21" xfId="6" applyFont="1" applyFill="1" applyBorder="1" applyAlignment="1">
      <alignment horizontal="center" vertical="center" wrapText="1"/>
    </xf>
    <xf numFmtId="0" fontId="16" fillId="3" borderId="22" xfId="6" applyFont="1" applyFill="1" applyBorder="1" applyAlignment="1">
      <alignment horizontal="center" vertical="center" wrapText="1"/>
    </xf>
    <xf numFmtId="0" fontId="16" fillId="3" borderId="21" xfId="6" quotePrefix="1" applyFont="1" applyFill="1" applyBorder="1" applyAlignment="1">
      <alignment horizontal="right" vertical="center" wrapText="1"/>
    </xf>
    <xf numFmtId="0" fontId="16" fillId="3" borderId="20" xfId="6" applyFont="1" applyFill="1" applyBorder="1" applyAlignment="1">
      <alignment horizontal="right" vertical="center" wrapText="1"/>
    </xf>
    <xf numFmtId="0" fontId="16" fillId="3" borderId="22" xfId="6" applyFont="1" applyFill="1" applyBorder="1" applyAlignment="1">
      <alignment horizontal="left" vertical="center" wrapText="1"/>
    </xf>
    <xf numFmtId="0" fontId="16" fillId="3" borderId="20" xfId="6" quotePrefix="1" applyFont="1" applyFill="1" applyBorder="1" applyAlignment="1">
      <alignment horizontal="center" vertical="center" wrapText="1"/>
    </xf>
    <xf numFmtId="0" fontId="16" fillId="3" borderId="20" xfId="6" applyFont="1" applyFill="1" applyBorder="1" applyAlignment="1">
      <alignment horizontal="center" vertical="center" wrapText="1"/>
    </xf>
    <xf numFmtId="0" fontId="16" fillId="3" borderId="0" xfId="6" applyFont="1" applyFill="1" applyBorder="1" applyAlignment="1">
      <alignment wrapText="1"/>
    </xf>
    <xf numFmtId="0" fontId="16" fillId="3" borderId="3" xfId="6" applyFont="1" applyFill="1" applyBorder="1" applyAlignment="1">
      <alignment horizontal="center" wrapText="1"/>
    </xf>
    <xf numFmtId="167" fontId="16" fillId="3" borderId="3" xfId="6" applyNumberFormat="1" applyFont="1" applyFill="1" applyBorder="1" applyAlignment="1">
      <alignment horizontal="right" vertical="center" wrapText="1"/>
    </xf>
    <xf numFmtId="167" fontId="16" fillId="3" borderId="0" xfId="6" applyNumberFormat="1" applyFont="1" applyFill="1" applyBorder="1" applyAlignment="1">
      <alignment horizontal="right" vertical="center" wrapText="1"/>
    </xf>
    <xf numFmtId="167" fontId="16" fillId="3" borderId="6" xfId="6" applyNumberFormat="1" applyFont="1" applyFill="1" applyBorder="1" applyAlignment="1">
      <alignment horizontal="left" vertical="center" wrapText="1"/>
    </xf>
    <xf numFmtId="167" fontId="16" fillId="3" borderId="0" xfId="6" applyNumberFormat="1" applyFont="1" applyFill="1" applyBorder="1" applyAlignment="1">
      <alignment horizontal="center" vertical="center" wrapText="1"/>
    </xf>
    <xf numFmtId="167" fontId="16" fillId="3" borderId="3" xfId="6" applyNumberFormat="1" applyFont="1" applyFill="1" applyBorder="1" applyAlignment="1">
      <alignment horizontal="center" vertical="center" wrapText="1"/>
    </xf>
    <xf numFmtId="167" fontId="16" fillId="0" borderId="0" xfId="6" applyNumberFormat="1" applyFont="1" applyFill="1" applyBorder="1" applyAlignment="1">
      <alignment horizontal="center" vertical="center" wrapText="1"/>
    </xf>
    <xf numFmtId="3" fontId="16" fillId="3" borderId="3" xfId="6" applyNumberFormat="1" applyFont="1" applyFill="1" applyBorder="1" applyAlignment="1">
      <alignment horizontal="right" vertical="center" wrapText="1"/>
    </xf>
    <xf numFmtId="3" fontId="16" fillId="3" borderId="0" xfId="6" applyNumberFormat="1" applyFont="1" applyFill="1" applyBorder="1" applyAlignment="1">
      <alignment horizontal="right" vertical="center" wrapText="1"/>
    </xf>
    <xf numFmtId="3" fontId="16" fillId="3" borderId="6" xfId="6" applyNumberFormat="1" applyFont="1" applyFill="1" applyBorder="1" applyAlignment="1">
      <alignment horizontal="left" vertical="center" wrapText="1"/>
    </xf>
    <xf numFmtId="3" fontId="16" fillId="3" borderId="0" xfId="6" applyNumberFormat="1" applyFont="1" applyFill="1" applyBorder="1" applyAlignment="1">
      <alignment horizontal="center" vertical="center" wrapText="1"/>
    </xf>
    <xf numFmtId="165" fontId="16" fillId="3" borderId="3" xfId="6" applyNumberFormat="1" applyFont="1" applyFill="1" applyBorder="1" applyAlignment="1">
      <alignment horizontal="right" vertical="center" wrapText="1"/>
    </xf>
    <xf numFmtId="165" fontId="16" fillId="3" borderId="0" xfId="6" applyNumberFormat="1" applyFont="1" applyFill="1" applyBorder="1" applyAlignment="1">
      <alignment horizontal="right" vertical="center" wrapText="1"/>
    </xf>
    <xf numFmtId="0" fontId="16" fillId="0" borderId="0" xfId="6" applyFont="1" applyFill="1" applyBorder="1" applyAlignment="1">
      <alignment vertical="top"/>
    </xf>
    <xf numFmtId="0" fontId="24" fillId="9" borderId="0" xfId="6" applyFont="1" applyFill="1" applyBorder="1" applyAlignment="1">
      <alignment wrapText="1"/>
    </xf>
    <xf numFmtId="0" fontId="19" fillId="8" borderId="0" xfId="6" applyFont="1" applyFill="1" applyBorder="1" applyAlignment="1">
      <alignment vertical="center" wrapText="1"/>
    </xf>
    <xf numFmtId="0" fontId="19" fillId="8" borderId="0" xfId="6" applyFont="1" applyFill="1" applyBorder="1" applyAlignment="1">
      <alignment horizontal="left" vertical="center" wrapText="1"/>
    </xf>
    <xf numFmtId="0" fontId="19" fillId="9" borderId="0" xfId="6" applyFont="1" applyFill="1" applyBorder="1" applyAlignment="1">
      <alignment horizontal="center" wrapText="1"/>
    </xf>
    <xf numFmtId="0" fontId="19" fillId="9" borderId="25" xfId="6" applyFont="1" applyFill="1" applyBorder="1" applyAlignment="1">
      <alignment horizontal="center" wrapText="1"/>
    </xf>
    <xf numFmtId="0" fontId="19" fillId="9" borderId="26" xfId="6" applyFont="1" applyFill="1" applyBorder="1" applyAlignment="1">
      <alignment horizontal="center" wrapText="1"/>
    </xf>
    <xf numFmtId="0" fontId="19" fillId="9" borderId="27" xfId="6" applyFont="1" applyFill="1" applyBorder="1" applyAlignment="1">
      <alignment horizontal="center" wrapText="1"/>
    </xf>
    <xf numFmtId="0" fontId="29" fillId="0" borderId="0" xfId="7" applyFont="1" applyAlignment="1">
      <alignment horizontal="center"/>
    </xf>
    <xf numFmtId="0" fontId="29" fillId="0" borderId="0" xfId="7" applyFont="1"/>
    <xf numFmtId="0" fontId="18" fillId="3" borderId="0" xfId="7" applyFont="1" applyFill="1" applyAlignment="1">
      <alignment horizontal="left" vertical="center" wrapText="1"/>
    </xf>
    <xf numFmtId="0" fontId="29" fillId="0" borderId="0" xfId="7" applyFont="1" applyAlignment="1">
      <alignment horizontal="left"/>
    </xf>
    <xf numFmtId="0" fontId="12" fillId="3" borderId="1" xfId="6" applyFont="1" applyFill="1" applyBorder="1" applyAlignment="1">
      <alignment horizontal="center" wrapText="1"/>
    </xf>
    <xf numFmtId="0" fontId="16" fillId="3" borderId="1" xfId="7" applyFont="1" applyFill="1" applyBorder="1" applyAlignment="1">
      <alignment horizontal="left"/>
    </xf>
    <xf numFmtId="0" fontId="29" fillId="0" borderId="0" xfId="7" applyFont="1" applyAlignment="1">
      <alignment horizontal="center" vertical="center"/>
    </xf>
    <xf numFmtId="0" fontId="29" fillId="0" borderId="0" xfId="7" applyFont="1" applyAlignment="1">
      <alignment horizontal="left" vertical="center"/>
    </xf>
    <xf numFmtId="0" fontId="29" fillId="0" borderId="0" xfId="7" applyFont="1" applyAlignment="1">
      <alignment vertical="center" wrapText="1"/>
    </xf>
    <xf numFmtId="0" fontId="33" fillId="3" borderId="7" xfId="7" applyFont="1" applyFill="1" applyBorder="1" applyAlignment="1">
      <alignment horizontal="left" vertical="center"/>
    </xf>
    <xf numFmtId="0" fontId="33" fillId="3" borderId="1" xfId="7" applyFont="1" applyFill="1" applyBorder="1" applyAlignment="1">
      <alignment horizontal="right" vertical="center"/>
    </xf>
    <xf numFmtId="0" fontId="13" fillId="3" borderId="7" xfId="7" applyFont="1" applyFill="1" applyBorder="1" applyAlignment="1">
      <alignment vertical="center"/>
    </xf>
    <xf numFmtId="0" fontId="29" fillId="0" borderId="0" xfId="7" applyFont="1" applyAlignment="1">
      <alignment vertical="center"/>
    </xf>
    <xf numFmtId="0" fontId="29" fillId="3" borderId="0" xfId="7" applyFont="1" applyFill="1" applyAlignment="1">
      <alignment horizontal="right" vertical="center"/>
    </xf>
    <xf numFmtId="0" fontId="29" fillId="3" borderId="0" xfId="7" applyFont="1" applyFill="1" applyAlignment="1">
      <alignment vertical="center" wrapText="1"/>
    </xf>
    <xf numFmtId="0" fontId="33" fillId="3" borderId="7" xfId="7" applyFont="1" applyFill="1" applyBorder="1" applyAlignment="1">
      <alignment horizontal="right" vertical="center"/>
    </xf>
    <xf numFmtId="0" fontId="29" fillId="3" borderId="7" xfId="7" applyFont="1" applyFill="1" applyBorder="1" applyAlignment="1">
      <alignment vertical="center"/>
    </xf>
    <xf numFmtId="0" fontId="29" fillId="3" borderId="0" xfId="7" applyFont="1" applyFill="1" applyAlignment="1">
      <alignment vertical="center"/>
    </xf>
    <xf numFmtId="0" fontId="29" fillId="3" borderId="0" xfId="7" applyFont="1" applyFill="1" applyAlignment="1">
      <alignment horizontal="left" vertical="center"/>
    </xf>
    <xf numFmtId="0" fontId="29" fillId="0" borderId="0" xfId="7" applyFont="1" applyAlignment="1"/>
    <xf numFmtId="0" fontId="29" fillId="0" borderId="0" xfId="7" applyFont="1" applyAlignment="1">
      <alignment horizontal="right"/>
    </xf>
    <xf numFmtId="0" fontId="37" fillId="3" borderId="1" xfId="7" applyFont="1" applyFill="1" applyBorder="1" applyAlignment="1">
      <alignment horizontal="right" vertical="center"/>
    </xf>
    <xf numFmtId="0" fontId="38" fillId="3" borderId="1" xfId="7" applyFont="1" applyFill="1" applyBorder="1" applyAlignment="1">
      <alignment horizontal="right" vertical="center"/>
    </xf>
    <xf numFmtId="0" fontId="39" fillId="3" borderId="1" xfId="7" applyFont="1" applyFill="1" applyBorder="1" applyAlignment="1">
      <alignment horizontal="right" vertical="center"/>
    </xf>
    <xf numFmtId="0" fontId="25" fillId="0" borderId="0" xfId="2" applyFont="1"/>
    <xf numFmtId="0" fontId="16" fillId="0" borderId="0" xfId="2" applyFont="1"/>
    <xf numFmtId="0" fontId="16" fillId="3" borderId="0" xfId="2" applyFont="1" applyFill="1" applyAlignment="1">
      <alignment vertical="top"/>
    </xf>
    <xf numFmtId="0" fontId="16" fillId="3" borderId="0" xfId="2" applyFont="1" applyFill="1" applyAlignment="1">
      <alignment horizontal="left" vertical="top" wrapText="1"/>
    </xf>
    <xf numFmtId="0" fontId="29" fillId="3" borderId="0" xfId="1" applyFont="1" applyFill="1" applyAlignment="1">
      <alignment vertical="top"/>
    </xf>
    <xf numFmtId="3" fontId="29" fillId="3" borderId="0" xfId="1" applyNumberFormat="1" applyFont="1" applyFill="1" applyBorder="1" applyAlignment="1">
      <alignment horizontal="right" vertical="top"/>
    </xf>
    <xf numFmtId="3" fontId="16" fillId="0" borderId="0" xfId="2" applyNumberFormat="1" applyFont="1"/>
    <xf numFmtId="171" fontId="16" fillId="0" borderId="0" xfId="5" applyNumberFormat="1" applyFont="1"/>
    <xf numFmtId="0" fontId="14" fillId="9" borderId="0" xfId="2" applyFont="1" applyFill="1" applyBorder="1" applyAlignment="1">
      <alignment vertical="top"/>
    </xf>
    <xf numFmtId="0" fontId="29" fillId="3" borderId="0" xfId="1" applyFont="1" applyFill="1" applyAlignment="1">
      <alignment horizontal="right" vertical="center" wrapText="1"/>
    </xf>
    <xf numFmtId="0" fontId="16" fillId="3" borderId="0" xfId="1" applyFont="1" applyFill="1" applyAlignment="1">
      <alignment horizontal="left" vertical="center" wrapText="1"/>
    </xf>
    <xf numFmtId="0" fontId="35" fillId="0" borderId="0" xfId="1" applyFont="1"/>
    <xf numFmtId="0" fontId="35" fillId="0" borderId="0" xfId="1" applyFont="1" applyBorder="1"/>
    <xf numFmtId="0" fontId="25" fillId="0" borderId="0" xfId="1" applyFont="1" applyBorder="1"/>
    <xf numFmtId="0" fontId="29" fillId="0" borderId="0" xfId="1" applyFont="1"/>
    <xf numFmtId="0" fontId="29" fillId="0" borderId="0" xfId="1" applyFont="1" applyBorder="1"/>
    <xf numFmtId="0" fontId="16" fillId="0" borderId="0" xfId="1" applyFont="1" applyBorder="1"/>
    <xf numFmtId="0" fontId="29" fillId="3" borderId="0" xfId="1" applyFont="1" applyFill="1" applyBorder="1"/>
    <xf numFmtId="0" fontId="29" fillId="3" borderId="0" xfId="1" applyFont="1" applyFill="1" applyBorder="1" applyAlignment="1">
      <alignment vertical="top"/>
    </xf>
    <xf numFmtId="0" fontId="29" fillId="0" borderId="0" xfId="1" applyFont="1" applyBorder="1" applyAlignment="1">
      <alignment horizontal="center"/>
    </xf>
    <xf numFmtId="0" fontId="29" fillId="0" borderId="0" xfId="1" applyFont="1" applyBorder="1" applyAlignment="1"/>
    <xf numFmtId="0" fontId="16" fillId="0" borderId="0" xfId="1" applyFont="1" applyBorder="1" applyAlignment="1"/>
    <xf numFmtId="0" fontId="33" fillId="3" borderId="1" xfId="1" applyFont="1" applyFill="1" applyBorder="1" applyAlignment="1">
      <alignment horizontal="center" wrapText="1"/>
    </xf>
    <xf numFmtId="0" fontId="29" fillId="0" borderId="0" xfId="0" applyFont="1" applyBorder="1"/>
    <xf numFmtId="0" fontId="29" fillId="0" borderId="0" xfId="0" applyFont="1" applyBorder="1" applyAlignment="1">
      <alignment horizontal="right" wrapText="1"/>
    </xf>
    <xf numFmtId="0" fontId="16" fillId="0" borderId="0" xfId="0" applyFont="1" applyBorder="1" applyAlignment="1">
      <alignment horizontal="right" wrapText="1"/>
    </xf>
    <xf numFmtId="0" fontId="29" fillId="0" borderId="0" xfId="0" applyFont="1" applyBorder="1" applyAlignment="1">
      <alignment wrapText="1"/>
    </xf>
    <xf numFmtId="0" fontId="29" fillId="0" borderId="0" xfId="0" applyFont="1"/>
    <xf numFmtId="0" fontId="16" fillId="0" borderId="0" xfId="1" applyFont="1"/>
    <xf numFmtId="0" fontId="22" fillId="9" borderId="0" xfId="1" applyFont="1" applyFill="1" applyBorder="1" applyAlignment="1">
      <alignment vertical="top"/>
    </xf>
    <xf numFmtId="0" fontId="19" fillId="9" borderId="0" xfId="1" applyFont="1" applyFill="1" applyBorder="1"/>
    <xf numFmtId="0" fontId="19" fillId="9" borderId="0" xfId="1" applyFont="1" applyFill="1" applyBorder="1" applyAlignment="1">
      <alignment horizontal="center" wrapText="1"/>
    </xf>
    <xf numFmtId="0" fontId="19" fillId="9" borderId="26" xfId="1" applyFont="1" applyFill="1" applyBorder="1" applyAlignment="1">
      <alignment horizontal="center" wrapText="1"/>
    </xf>
    <xf numFmtId="0" fontId="29" fillId="0" borderId="0" xfId="1" applyFont="1" applyAlignment="1">
      <alignment vertical="center"/>
    </xf>
    <xf numFmtId="0" fontId="29" fillId="3" borderId="0" xfId="1" applyFont="1" applyFill="1" applyAlignment="1">
      <alignment vertical="center"/>
    </xf>
    <xf numFmtId="0" fontId="29" fillId="3" borderId="0" xfId="1" applyFont="1" applyFill="1" applyAlignment="1">
      <alignment horizontal="right" vertical="center"/>
    </xf>
    <xf numFmtId="0" fontId="29" fillId="0" borderId="0" xfId="0" applyFont="1" applyAlignment="1">
      <alignment vertical="center"/>
    </xf>
    <xf numFmtId="0" fontId="29" fillId="3" borderId="1" xfId="1" applyFont="1" applyFill="1" applyBorder="1" applyAlignment="1">
      <alignment horizontal="right" vertical="center"/>
    </xf>
    <xf numFmtId="0" fontId="29" fillId="3" borderId="3" xfId="1" applyFont="1" applyFill="1" applyBorder="1" applyAlignment="1">
      <alignment horizontal="center" vertical="center"/>
    </xf>
    <xf numFmtId="0" fontId="29" fillId="3" borderId="0" xfId="1" applyFont="1" applyFill="1" applyBorder="1" applyAlignment="1">
      <alignment horizontal="center" vertical="center"/>
    </xf>
    <xf numFmtId="0" fontId="29" fillId="3" borderId="6" xfId="1" applyFont="1" applyFill="1" applyBorder="1" applyAlignment="1">
      <alignment horizontal="center" vertical="center"/>
    </xf>
    <xf numFmtId="0" fontId="29" fillId="3" borderId="0" xfId="1" applyFont="1" applyFill="1" applyAlignment="1">
      <alignment horizontal="center" vertical="center"/>
    </xf>
    <xf numFmtId="0" fontId="29" fillId="0" borderId="0" xfId="1" applyFont="1" applyAlignment="1"/>
    <xf numFmtId="0" fontId="29" fillId="3" borderId="0" xfId="1" applyFont="1" applyFill="1" applyAlignment="1">
      <alignment horizontal="right"/>
    </xf>
    <xf numFmtId="0" fontId="29" fillId="3" borderId="0" xfId="1" applyFont="1" applyFill="1" applyAlignment="1"/>
    <xf numFmtId="0" fontId="29" fillId="3" borderId="3" xfId="1" applyFont="1" applyFill="1" applyBorder="1" applyAlignment="1">
      <alignment horizontal="right"/>
    </xf>
    <xf numFmtId="0" fontId="29" fillId="3" borderId="1" xfId="1" applyFont="1" applyFill="1" applyBorder="1" applyAlignment="1">
      <alignment horizontal="right"/>
    </xf>
    <xf numFmtId="0" fontId="29" fillId="3" borderId="2" xfId="1" applyFont="1" applyFill="1" applyBorder="1" applyAlignment="1">
      <alignment horizontal="right"/>
    </xf>
    <xf numFmtId="0" fontId="29" fillId="3" borderId="3" xfId="1" applyFont="1" applyFill="1" applyBorder="1" applyAlignment="1">
      <alignment horizontal="center"/>
    </xf>
    <xf numFmtId="0" fontId="29" fillId="3" borderId="0" xfId="1" applyFont="1" applyFill="1" applyAlignment="1">
      <alignment horizontal="center"/>
    </xf>
    <xf numFmtId="0" fontId="19" fillId="9" borderId="27" xfId="1" applyFont="1" applyFill="1" applyBorder="1" applyAlignment="1">
      <alignment horizontal="center" wrapText="1"/>
    </xf>
    <xf numFmtId="0" fontId="19" fillId="9" borderId="26" xfId="1" applyFont="1" applyFill="1" applyBorder="1"/>
    <xf numFmtId="0" fontId="29" fillId="0" borderId="0" xfId="1" applyFont="1" applyBorder="1" applyAlignment="1">
      <alignment horizontal="right" vertical="top" indent="1"/>
    </xf>
    <xf numFmtId="0" fontId="35" fillId="0" borderId="0" xfId="1" applyFont="1" applyBorder="1" applyAlignment="1">
      <alignment vertical="top"/>
    </xf>
    <xf numFmtId="0" fontId="35" fillId="0" borderId="0" xfId="1" applyFont="1" applyBorder="1" applyAlignment="1">
      <alignment horizontal="right" vertical="top"/>
    </xf>
    <xf numFmtId="0" fontId="14" fillId="2" borderId="0" xfId="1" applyFont="1" applyFill="1" applyBorder="1" applyAlignment="1">
      <alignment vertical="center"/>
    </xf>
    <xf numFmtId="0" fontId="13" fillId="2" borderId="0" xfId="1" applyFont="1" applyFill="1" applyBorder="1" applyAlignment="1">
      <alignment vertical="center"/>
    </xf>
    <xf numFmtId="0" fontId="13" fillId="2" borderId="0" xfId="1" applyFont="1" applyFill="1" applyBorder="1" applyAlignment="1">
      <alignment horizontal="right" vertical="center"/>
    </xf>
    <xf numFmtId="0" fontId="29" fillId="3" borderId="0" xfId="1" applyFont="1" applyFill="1" applyBorder="1" applyAlignment="1">
      <alignment vertical="center"/>
    </xf>
    <xf numFmtId="0" fontId="29" fillId="0" borderId="0" xfId="1" applyFont="1" applyBorder="1" applyAlignment="1">
      <alignment vertical="center"/>
    </xf>
    <xf numFmtId="0" fontId="43" fillId="3" borderId="0" xfId="1" applyFont="1" applyFill="1" applyBorder="1"/>
    <xf numFmtId="0" fontId="43" fillId="3" borderId="0" xfId="1" applyNumberFormat="1" applyFont="1" applyFill="1" applyBorder="1"/>
    <xf numFmtId="0" fontId="43" fillId="0" borderId="0" xfId="1" applyFont="1" applyBorder="1" applyAlignment="1">
      <alignment horizontal="right" indent="1"/>
    </xf>
    <xf numFmtId="0" fontId="29" fillId="3" borderId="0" xfId="1" applyFont="1" applyFill="1" applyBorder="1" applyAlignment="1">
      <alignment horizontal="right"/>
    </xf>
    <xf numFmtId="0" fontId="43" fillId="3" borderId="0" xfId="1" applyNumberFormat="1" applyFont="1" applyFill="1" applyBorder="1" applyAlignment="1">
      <alignment horizontal="right"/>
    </xf>
    <xf numFmtId="0" fontId="29" fillId="0" borderId="0" xfId="1" applyFont="1" applyBorder="1" applyAlignment="1">
      <alignment horizontal="right"/>
    </xf>
    <xf numFmtId="0" fontId="29" fillId="3" borderId="0" xfId="1" applyFont="1" applyFill="1" applyBorder="1" applyAlignment="1">
      <alignment horizontal="right" indent="1"/>
    </xf>
    <xf numFmtId="0" fontId="29" fillId="0" borderId="0" xfId="1" applyFont="1" applyBorder="1" applyAlignment="1">
      <alignment horizontal="right" indent="1"/>
    </xf>
    <xf numFmtId="0" fontId="29" fillId="0" borderId="4" xfId="1" applyFont="1" applyBorder="1"/>
    <xf numFmtId="0" fontId="29" fillId="0" borderId="5" xfId="1" applyFont="1" applyBorder="1"/>
    <xf numFmtId="0" fontId="40" fillId="3" borderId="0" xfId="1" applyFont="1" applyFill="1" applyBorder="1" applyAlignment="1">
      <alignment textRotation="45" wrapText="1"/>
    </xf>
    <xf numFmtId="0" fontId="36" fillId="0" borderId="0" xfId="1" applyFont="1" applyBorder="1" applyAlignment="1">
      <alignment horizontal="left" vertical="center"/>
    </xf>
    <xf numFmtId="0" fontId="28" fillId="0" borderId="0" xfId="1" applyFont="1" applyBorder="1" applyAlignment="1">
      <alignment horizontal="left" vertical="center"/>
    </xf>
    <xf numFmtId="0" fontId="33" fillId="3" borderId="0" xfId="1" applyNumberFormat="1" applyFont="1" applyFill="1" applyBorder="1"/>
    <xf numFmtId="0" fontId="14" fillId="2" borderId="0" xfId="2" applyFont="1" applyFill="1" applyBorder="1" applyAlignment="1">
      <alignment horizontal="left" vertical="center"/>
    </xf>
    <xf numFmtId="0" fontId="14" fillId="2" borderId="0" xfId="2" applyFont="1" applyFill="1" applyBorder="1" applyAlignment="1">
      <alignment vertical="center"/>
    </xf>
    <xf numFmtId="0" fontId="25" fillId="0" borderId="3" xfId="2" applyFont="1" applyBorder="1"/>
    <xf numFmtId="0" fontId="25" fillId="3" borderId="3" xfId="2" applyFont="1" applyFill="1" applyBorder="1"/>
    <xf numFmtId="0" fontId="25" fillId="0" borderId="0" xfId="2" applyFont="1" applyBorder="1"/>
    <xf numFmtId="0" fontId="25" fillId="3" borderId="0" xfId="2" applyFont="1" applyFill="1" applyBorder="1"/>
    <xf numFmtId="0" fontId="25" fillId="3" borderId="6" xfId="2" applyFont="1" applyFill="1" applyBorder="1"/>
    <xf numFmtId="0" fontId="25" fillId="0" borderId="6" xfId="2" applyFont="1" applyBorder="1"/>
    <xf numFmtId="0" fontId="25" fillId="0" borderId="15" xfId="2" applyFont="1" applyBorder="1" applyAlignment="1">
      <alignment horizontal="center"/>
    </xf>
    <xf numFmtId="165" fontId="25" fillId="0" borderId="0" xfId="2" applyNumberFormat="1" applyFont="1" applyBorder="1"/>
    <xf numFmtId="0" fontId="25" fillId="0" borderId="15" xfId="2" applyFont="1" applyBorder="1"/>
    <xf numFmtId="0" fontId="25" fillId="0" borderId="0" xfId="2" applyFont="1" applyBorder="1" applyAlignment="1">
      <alignment horizontal="left"/>
    </xf>
    <xf numFmtId="164" fontId="25" fillId="0" borderId="0" xfId="2" applyNumberFormat="1" applyFont="1" applyBorder="1"/>
    <xf numFmtId="0" fontId="19" fillId="9" borderId="25" xfId="2" applyFont="1" applyFill="1" applyBorder="1" applyAlignment="1">
      <alignment horizontal="center" wrapText="1"/>
    </xf>
    <xf numFmtId="0" fontId="19" fillId="9" borderId="26" xfId="2" applyFont="1" applyFill="1" applyBorder="1" applyAlignment="1">
      <alignment wrapText="1"/>
    </xf>
    <xf numFmtId="0" fontId="19" fillId="9" borderId="26" xfId="2" applyFont="1" applyFill="1" applyBorder="1" applyAlignment="1">
      <alignment horizontal="center" wrapText="1"/>
    </xf>
    <xf numFmtId="0" fontId="25" fillId="10" borderId="9" xfId="2" applyFont="1" applyFill="1" applyBorder="1"/>
    <xf numFmtId="0" fontId="25" fillId="10" borderId="0" xfId="2" applyFont="1" applyFill="1" applyBorder="1"/>
    <xf numFmtId="0" fontId="25" fillId="10" borderId="3" xfId="2" applyFont="1" applyFill="1" applyBorder="1"/>
    <xf numFmtId="0" fontId="25" fillId="10" borderId="6" xfId="2" applyFont="1" applyFill="1" applyBorder="1"/>
    <xf numFmtId="0" fontId="25" fillId="10" borderId="15" xfId="2" applyFont="1" applyFill="1" applyBorder="1"/>
    <xf numFmtId="0" fontId="17" fillId="9" borderId="0" xfId="2" applyFont="1" applyFill="1" applyBorder="1" applyAlignment="1">
      <alignment vertical="center"/>
    </xf>
    <xf numFmtId="0" fontId="17" fillId="9" borderId="3" xfId="2" applyFont="1" applyFill="1" applyBorder="1" applyAlignment="1">
      <alignment vertical="center"/>
    </xf>
    <xf numFmtId="0" fontId="17" fillId="9" borderId="6" xfId="2" applyFont="1" applyFill="1" applyBorder="1" applyAlignment="1">
      <alignment vertical="center"/>
    </xf>
    <xf numFmtId="0" fontId="17" fillId="9" borderId="15" xfId="2" applyFont="1" applyFill="1" applyBorder="1" applyAlignment="1">
      <alignment vertical="center"/>
    </xf>
    <xf numFmtId="0" fontId="33" fillId="0" borderId="0" xfId="2" applyFont="1" applyBorder="1" applyAlignment="1">
      <alignment horizontal="right" wrapText="1"/>
    </xf>
    <xf numFmtId="0" fontId="33" fillId="0" borderId="0" xfId="2" applyFont="1" applyBorder="1" applyAlignment="1">
      <alignment wrapText="1"/>
    </xf>
    <xf numFmtId="0" fontId="33" fillId="0" borderId="3" xfId="2" applyFont="1" applyBorder="1" applyAlignment="1">
      <alignment horizontal="right" wrapText="1"/>
    </xf>
    <xf numFmtId="0" fontId="33" fillId="0" borderId="6" xfId="2" applyFont="1" applyBorder="1" applyAlignment="1">
      <alignment horizontal="right" wrapText="1"/>
    </xf>
    <xf numFmtId="0" fontId="14" fillId="8" borderId="0" xfId="2" applyFont="1" applyFill="1" applyBorder="1" applyAlignment="1">
      <alignment vertical="center"/>
    </xf>
    <xf numFmtId="0" fontId="14" fillId="8" borderId="3" xfId="2" applyFont="1" applyFill="1" applyBorder="1" applyAlignment="1">
      <alignment vertical="center"/>
    </xf>
    <xf numFmtId="164" fontId="14" fillId="8" borderId="3" xfId="2" applyNumberFormat="1" applyFont="1" applyFill="1" applyBorder="1" applyAlignment="1">
      <alignment vertical="center"/>
    </xf>
    <xf numFmtId="164" fontId="14" fillId="8" borderId="0" xfId="2" applyNumberFormat="1" applyFont="1" applyFill="1" applyBorder="1" applyAlignment="1">
      <alignment vertical="center"/>
    </xf>
    <xf numFmtId="164" fontId="14" fillId="8" borderId="27" xfId="2" applyNumberFormat="1" applyFont="1" applyFill="1" applyBorder="1" applyAlignment="1">
      <alignment vertical="center"/>
    </xf>
    <xf numFmtId="0" fontId="14" fillId="8" borderId="25" xfId="2" applyFont="1" applyFill="1" applyBorder="1" applyAlignment="1">
      <alignment vertical="center"/>
    </xf>
    <xf numFmtId="164" fontId="14" fillId="8" borderId="0" xfId="2" applyNumberFormat="1" applyFont="1" applyFill="1" applyBorder="1" applyAlignment="1">
      <alignment horizontal="center" vertical="center"/>
    </xf>
    <xf numFmtId="0" fontId="19" fillId="8" borderId="27" xfId="6" applyFont="1" applyFill="1" applyBorder="1" applyAlignment="1">
      <alignment vertical="center" wrapText="1"/>
    </xf>
    <xf numFmtId="0" fontId="19" fillId="8" borderId="25" xfId="6" applyFont="1" applyFill="1" applyBorder="1" applyAlignment="1">
      <alignment horizontal="center" vertical="center" wrapText="1"/>
    </xf>
    <xf numFmtId="0" fontId="19" fillId="9" borderId="0" xfId="6" applyFont="1" applyFill="1" applyBorder="1" applyAlignment="1">
      <alignment horizontal="left" vertical="center" wrapText="1"/>
    </xf>
    <xf numFmtId="0" fontId="19" fillId="9" borderId="0" xfId="6" applyFont="1" applyFill="1" applyBorder="1" applyAlignment="1">
      <alignment horizontal="left" wrapText="1"/>
    </xf>
    <xf numFmtId="0" fontId="19" fillId="9" borderId="0" xfId="6" applyFont="1" applyFill="1" applyBorder="1" applyAlignment="1">
      <alignment horizontal="center" vertical="center" wrapText="1"/>
    </xf>
    <xf numFmtId="0" fontId="19" fillId="8" borderId="25" xfId="6" applyFont="1" applyFill="1" applyBorder="1" applyAlignment="1">
      <alignment vertical="center" wrapText="1"/>
    </xf>
    <xf numFmtId="0" fontId="29" fillId="0" borderId="0" xfId="1" applyFont="1" applyAlignment="1">
      <alignment horizontal="right" vertical="top" indent="1"/>
    </xf>
    <xf numFmtId="0" fontId="25" fillId="0" borderId="0" xfId="1" applyFont="1"/>
    <xf numFmtId="0" fontId="35" fillId="0" borderId="0" xfId="1" applyFont="1" applyAlignment="1">
      <alignment vertical="top"/>
    </xf>
    <xf numFmtId="0" fontId="35" fillId="0" borderId="0" xfId="1" applyFont="1" applyAlignment="1">
      <alignment horizontal="right" vertical="top"/>
    </xf>
    <xf numFmtId="0" fontId="25" fillId="0" borderId="0" xfId="1" applyFont="1" applyAlignment="1">
      <alignment vertical="top"/>
    </xf>
    <xf numFmtId="0" fontId="41" fillId="0" borderId="0" xfId="1" applyFont="1" applyAlignment="1">
      <alignment horizontal="right" vertical="top"/>
    </xf>
    <xf numFmtId="0" fontId="13" fillId="2" borderId="0" xfId="1" applyFont="1" applyFill="1" applyAlignment="1">
      <alignment vertical="center"/>
    </xf>
    <xf numFmtId="0" fontId="13" fillId="2" borderId="0" xfId="1" applyFont="1" applyFill="1" applyAlignment="1">
      <alignment horizontal="right" vertical="center"/>
    </xf>
    <xf numFmtId="0" fontId="44" fillId="2" borderId="0" xfId="1" applyFont="1" applyFill="1" applyAlignment="1">
      <alignment vertical="center"/>
    </xf>
    <xf numFmtId="0" fontId="45" fillId="0" borderId="0" xfId="1" applyFont="1" applyAlignment="1">
      <alignment textRotation="45" wrapText="1"/>
    </xf>
    <xf numFmtId="0" fontId="45" fillId="0" borderId="0" xfId="1" applyFont="1" applyAlignment="1">
      <alignment wrapText="1"/>
    </xf>
    <xf numFmtId="0" fontId="43" fillId="0" borderId="0" xfId="1" applyNumberFormat="1" applyFont="1" applyFill="1" applyBorder="1"/>
    <xf numFmtId="0" fontId="43" fillId="0" borderId="0" xfId="1" applyFont="1" applyFill="1" applyBorder="1" applyAlignment="1">
      <alignment horizontal="right" indent="1"/>
    </xf>
    <xf numFmtId="0" fontId="29" fillId="0" borderId="0" xfId="0" applyFont="1" applyAlignment="1">
      <alignment horizontal="right"/>
    </xf>
    <xf numFmtId="0" fontId="43" fillId="0" borderId="11" xfId="1" applyNumberFormat="1" applyFont="1" applyBorder="1"/>
    <xf numFmtId="0" fontId="29" fillId="0" borderId="0" xfId="1" applyFont="1" applyAlignment="1">
      <alignment horizontal="right"/>
    </xf>
    <xf numFmtId="0" fontId="43" fillId="0" borderId="0" xfId="1" applyNumberFormat="1" applyFont="1" applyFill="1" applyBorder="1" applyAlignment="1">
      <alignment horizontal="right"/>
    </xf>
    <xf numFmtId="0" fontId="43" fillId="0" borderId="1" xfId="1" applyNumberFormat="1" applyFont="1" applyFill="1" applyBorder="1"/>
    <xf numFmtId="0" fontId="43" fillId="0" borderId="12" xfId="1" applyNumberFormat="1" applyFont="1" applyBorder="1"/>
    <xf numFmtId="0" fontId="29" fillId="0" borderId="0" xfId="1" applyFont="1" applyAlignment="1">
      <alignment horizontal="right" indent="1"/>
    </xf>
    <xf numFmtId="0" fontId="41" fillId="0" borderId="0" xfId="1" applyFont="1" applyBorder="1" applyAlignment="1">
      <alignment textRotation="45" wrapText="1"/>
    </xf>
    <xf numFmtId="0" fontId="41" fillId="0" borderId="0" xfId="1" applyNumberFormat="1" applyFont="1" applyFill="1" applyBorder="1"/>
    <xf numFmtId="0" fontId="35" fillId="0" borderId="0" xfId="1" applyFont="1" applyFill="1" applyBorder="1" applyAlignment="1">
      <alignment horizontal="right" indent="1"/>
    </xf>
    <xf numFmtId="0" fontId="33" fillId="0" borderId="0" xfId="1" applyNumberFormat="1" applyFont="1" applyFill="1" applyBorder="1"/>
    <xf numFmtId="0" fontId="29" fillId="0" borderId="0" xfId="1" applyFont="1" applyFill="1" applyBorder="1" applyAlignment="1">
      <alignment horizontal="right" indent="1"/>
    </xf>
    <xf numFmtId="0" fontId="41" fillId="0" borderId="0" xfId="2" applyFont="1" applyBorder="1" applyAlignment="1">
      <alignment horizontal="right" vertical="center"/>
    </xf>
    <xf numFmtId="0" fontId="41" fillId="0" borderId="0" xfId="2" applyFont="1" applyAlignment="1">
      <alignment horizontal="right" vertical="center"/>
    </xf>
    <xf numFmtId="0" fontId="33" fillId="0" borderId="9" xfId="2" applyFont="1" applyBorder="1" applyAlignment="1">
      <alignment horizontal="center" wrapText="1"/>
    </xf>
    <xf numFmtId="0" fontId="33" fillId="0" borderId="10" xfId="2" applyFont="1" applyBorder="1" applyAlignment="1">
      <alignment horizontal="center" wrapText="1"/>
    </xf>
    <xf numFmtId="0" fontId="25" fillId="5" borderId="0" xfId="2" applyFont="1" applyFill="1"/>
    <xf numFmtId="1" fontId="25" fillId="0" borderId="3" xfId="2" applyNumberFormat="1" applyFont="1" applyBorder="1"/>
    <xf numFmtId="1" fontId="25" fillId="0" borderId="0" xfId="2" applyNumberFormat="1" applyFont="1" applyBorder="1"/>
    <xf numFmtId="0" fontId="25" fillId="0" borderId="0" xfId="2" applyFont="1" applyBorder="1" applyAlignment="1">
      <alignment horizontal="center"/>
    </xf>
    <xf numFmtId="1" fontId="25" fillId="0" borderId="15" xfId="2" applyNumberFormat="1" applyFont="1" applyBorder="1" applyAlignment="1">
      <alignment horizontal="center"/>
    </xf>
    <xf numFmtId="1" fontId="25" fillId="0" borderId="0" xfId="2" applyNumberFormat="1" applyFont="1" applyBorder="1" applyAlignment="1">
      <alignment horizontal="center"/>
    </xf>
    <xf numFmtId="0" fontId="25" fillId="0" borderId="0" xfId="2" applyNumberFormat="1" applyFont="1" applyBorder="1"/>
    <xf numFmtId="165" fontId="25" fillId="0" borderId="3" xfId="2" applyNumberFormat="1" applyFont="1" applyBorder="1"/>
    <xf numFmtId="0" fontId="25" fillId="0" borderId="6" xfId="2" applyFont="1" applyBorder="1" applyAlignment="1">
      <alignment horizontal="center"/>
    </xf>
    <xf numFmtId="0" fontId="25" fillId="0" borderId="3" xfId="2" applyFont="1" applyBorder="1" applyAlignment="1">
      <alignment horizontal="center"/>
    </xf>
    <xf numFmtId="1" fontId="25" fillId="0" borderId="3" xfId="2" applyNumberFormat="1" applyFont="1" applyBorder="1" applyAlignment="1">
      <alignment horizontal="center"/>
    </xf>
    <xf numFmtId="169" fontId="25" fillId="0" borderId="0" xfId="2" applyNumberFormat="1" applyFont="1" applyBorder="1" applyAlignment="1">
      <alignment horizontal="center"/>
    </xf>
    <xf numFmtId="1" fontId="25" fillId="0" borderId="6" xfId="2" applyNumberFormat="1" applyFont="1" applyBorder="1" applyAlignment="1">
      <alignment horizontal="center"/>
    </xf>
    <xf numFmtId="0" fontId="25" fillId="0" borderId="1" xfId="2" applyFont="1" applyBorder="1" applyAlignment="1">
      <alignment horizontal="center"/>
    </xf>
    <xf numFmtId="0" fontId="25" fillId="0" borderId="2" xfId="2" applyFont="1" applyBorder="1" applyAlignment="1">
      <alignment horizontal="center"/>
    </xf>
    <xf numFmtId="166" fontId="25" fillId="0" borderId="0" xfId="2" applyNumberFormat="1" applyFont="1" applyBorder="1"/>
    <xf numFmtId="0" fontId="25" fillId="0" borderId="0" xfId="2" applyFont="1" applyAlignment="1">
      <alignment horizontal="left"/>
    </xf>
    <xf numFmtId="0" fontId="28" fillId="0" borderId="0" xfId="2" applyFont="1" applyBorder="1" applyAlignment="1">
      <alignment horizontal="left" vertical="center"/>
    </xf>
    <xf numFmtId="0" fontId="33" fillId="0" borderId="0" xfId="2" applyFont="1" applyBorder="1" applyAlignment="1">
      <alignment horizontal="center" wrapText="1"/>
    </xf>
    <xf numFmtId="0" fontId="27" fillId="0" borderId="0" xfId="2" applyFont="1" applyAlignment="1"/>
    <xf numFmtId="166" fontId="19" fillId="9" borderId="28" xfId="2" applyNumberFormat="1" applyFont="1" applyFill="1" applyBorder="1" applyAlignment="1">
      <alignment horizontal="center" wrapText="1"/>
    </xf>
    <xf numFmtId="2" fontId="25" fillId="0" borderId="0" xfId="2" applyNumberFormat="1" applyFont="1" applyBorder="1" applyAlignment="1">
      <alignment horizontal="right"/>
    </xf>
    <xf numFmtId="0" fontId="33" fillId="0" borderId="8" xfId="2" applyFont="1" applyBorder="1" applyAlignment="1">
      <alignment horizontal="right" wrapText="1"/>
    </xf>
    <xf numFmtId="0" fontId="33" fillId="0" borderId="9" xfId="2" applyFont="1" applyBorder="1" applyAlignment="1">
      <alignment horizontal="right" wrapText="1"/>
    </xf>
    <xf numFmtId="0" fontId="33" fillId="0" borderId="10" xfId="2" applyFont="1" applyBorder="1" applyAlignment="1">
      <alignment horizontal="right" wrapText="1"/>
    </xf>
    <xf numFmtId="166" fontId="33" fillId="0" borderId="8" xfId="2" applyNumberFormat="1" applyFont="1" applyBorder="1" applyAlignment="1">
      <alignment horizontal="right" wrapText="1"/>
    </xf>
    <xf numFmtId="166" fontId="33" fillId="0" borderId="9" xfId="2" applyNumberFormat="1" applyFont="1" applyBorder="1" applyAlignment="1">
      <alignment horizontal="right" wrapText="1"/>
    </xf>
    <xf numFmtId="166" fontId="33" fillId="0" borderId="10" xfId="2" applyNumberFormat="1" applyFont="1" applyBorder="1" applyAlignment="1">
      <alignment horizontal="right" wrapText="1"/>
    </xf>
    <xf numFmtId="166" fontId="33" fillId="0" borderId="14" xfId="2" applyNumberFormat="1" applyFont="1" applyBorder="1" applyAlignment="1">
      <alignment horizontal="center" wrapText="1"/>
    </xf>
    <xf numFmtId="166" fontId="33" fillId="0" borderId="9" xfId="2" applyNumberFormat="1" applyFont="1" applyBorder="1" applyAlignment="1">
      <alignment horizontal="center" wrapText="1"/>
    </xf>
    <xf numFmtId="0" fontId="33" fillId="0" borderId="8" xfId="2" applyFont="1" applyBorder="1" applyAlignment="1">
      <alignment horizontal="center" wrapText="1"/>
    </xf>
    <xf numFmtId="0" fontId="33" fillId="0" borderId="3" xfId="2" applyFont="1" applyBorder="1" applyAlignment="1">
      <alignment horizontal="center" wrapText="1"/>
    </xf>
    <xf numFmtId="0" fontId="14" fillId="8" borderId="0" xfId="2" applyNumberFormat="1" applyFont="1" applyFill="1" applyBorder="1" applyAlignment="1">
      <alignment vertical="center"/>
    </xf>
    <xf numFmtId="2" fontId="14" fillId="8" borderId="0" xfId="2" applyNumberFormat="1" applyFont="1" applyFill="1" applyBorder="1" applyAlignment="1">
      <alignment vertical="center"/>
    </xf>
    <xf numFmtId="0" fontId="25" fillId="0" borderId="0" xfId="2" applyFont="1" applyAlignment="1">
      <alignment vertical="center"/>
    </xf>
    <xf numFmtId="0" fontId="25" fillId="5" borderId="0" xfId="2" applyFont="1" applyFill="1" applyAlignment="1">
      <alignment vertical="center"/>
    </xf>
    <xf numFmtId="0" fontId="25" fillId="0" borderId="0" xfId="2" applyFont="1" applyBorder="1" applyAlignment="1">
      <alignment vertical="center"/>
    </xf>
    <xf numFmtId="164" fontId="14" fillId="8" borderId="26" xfId="2" applyNumberFormat="1" applyFont="1" applyFill="1" applyBorder="1" applyAlignment="1">
      <alignment horizontal="center" vertical="center"/>
    </xf>
    <xf numFmtId="0" fontId="17" fillId="9" borderId="9" xfId="2" applyFont="1" applyFill="1" applyBorder="1"/>
    <xf numFmtId="0" fontId="17" fillId="9" borderId="9" xfId="2" applyFont="1" applyFill="1" applyBorder="1" applyAlignment="1">
      <alignment horizontal="center"/>
    </xf>
    <xf numFmtId="0" fontId="17" fillId="9" borderId="10" xfId="2" applyFont="1" applyFill="1" applyBorder="1" applyAlignment="1">
      <alignment horizontal="center"/>
    </xf>
    <xf numFmtId="0" fontId="17" fillId="9" borderId="8" xfId="2" applyFont="1" applyFill="1" applyBorder="1" applyAlignment="1">
      <alignment horizontal="center"/>
    </xf>
    <xf numFmtId="0" fontId="17" fillId="9" borderId="2" xfId="2" applyFont="1" applyFill="1" applyBorder="1" applyAlignment="1">
      <alignment horizontal="center"/>
    </xf>
    <xf numFmtId="0" fontId="17" fillId="9" borderId="1" xfId="2" applyFont="1" applyFill="1" applyBorder="1" applyAlignment="1">
      <alignment horizontal="center"/>
    </xf>
    <xf numFmtId="0" fontId="25" fillId="10" borderId="9" xfId="2" applyFont="1" applyFill="1" applyBorder="1" applyAlignment="1">
      <alignment horizontal="center"/>
    </xf>
    <xf numFmtId="0" fontId="25" fillId="10" borderId="10" xfId="2" applyFont="1" applyFill="1" applyBorder="1" applyAlignment="1">
      <alignment horizontal="center"/>
    </xf>
    <xf numFmtId="0" fontId="25" fillId="10" borderId="8" xfId="2" applyFont="1" applyFill="1" applyBorder="1" applyAlignment="1">
      <alignment horizontal="center"/>
    </xf>
    <xf numFmtId="0" fontId="25" fillId="10" borderId="3" xfId="2" applyFont="1" applyFill="1" applyBorder="1" applyAlignment="1">
      <alignment horizontal="center"/>
    </xf>
    <xf numFmtId="0" fontId="25" fillId="10" borderId="0" xfId="2" applyFont="1" applyFill="1" applyBorder="1" applyAlignment="1">
      <alignment horizontal="center"/>
    </xf>
    <xf numFmtId="0" fontId="25" fillId="11" borderId="0" xfId="2" applyFont="1" applyFill="1" applyBorder="1"/>
    <xf numFmtId="0" fontId="25" fillId="11" borderId="3" xfId="2" applyFont="1" applyFill="1" applyBorder="1"/>
    <xf numFmtId="0" fontId="25" fillId="11" borderId="6" xfId="2" applyFont="1" applyFill="1" applyBorder="1"/>
    <xf numFmtId="0" fontId="25" fillId="11" borderId="15" xfId="2" applyFont="1" applyFill="1" applyBorder="1" applyAlignment="1">
      <alignment horizontal="center"/>
    </xf>
    <xf numFmtId="0" fontId="25" fillId="11" borderId="0" xfId="2" applyFont="1" applyFill="1" applyBorder="1" applyAlignment="1">
      <alignment horizontal="center"/>
    </xf>
    <xf numFmtId="0" fontId="25" fillId="11" borderId="6" xfId="2" applyFont="1" applyFill="1" applyBorder="1" applyAlignment="1">
      <alignment horizontal="center"/>
    </xf>
    <xf numFmtId="0" fontId="25" fillId="11" borderId="3" xfId="2" applyFont="1" applyFill="1" applyBorder="1" applyAlignment="1">
      <alignment horizontal="center"/>
    </xf>
    <xf numFmtId="0" fontId="43" fillId="0" borderId="0" xfId="1" applyNumberFormat="1" applyFont="1" applyBorder="1"/>
    <xf numFmtId="0" fontId="39" fillId="0" borderId="0" xfId="1" applyFont="1" applyAlignment="1">
      <alignment vertical="center"/>
    </xf>
    <xf numFmtId="0" fontId="39" fillId="0" borderId="0" xfId="1" applyFont="1" applyAlignment="1">
      <alignment horizontal="right" vertical="center"/>
    </xf>
    <xf numFmtId="0" fontId="33" fillId="0" borderId="0" xfId="1" applyNumberFormat="1" applyFont="1" applyBorder="1"/>
    <xf numFmtId="0" fontId="14" fillId="2" borderId="3" xfId="2" applyFont="1" applyFill="1" applyBorder="1" applyAlignment="1">
      <alignment vertical="center"/>
    </xf>
    <xf numFmtId="0" fontId="14" fillId="2" borderId="6" xfId="2" applyFont="1" applyFill="1" applyBorder="1" applyAlignment="1">
      <alignment vertical="center"/>
    </xf>
    <xf numFmtId="0" fontId="13" fillId="2" borderId="0" xfId="2" applyFont="1" applyFill="1"/>
    <xf numFmtId="0" fontId="14" fillId="8" borderId="27" xfId="2" applyFont="1" applyFill="1" applyBorder="1" applyAlignment="1">
      <alignment horizontal="right" vertical="center"/>
    </xf>
    <xf numFmtId="0" fontId="14" fillId="8" borderId="0" xfId="2" applyFont="1" applyFill="1" applyBorder="1" applyAlignment="1">
      <alignment horizontal="right" vertical="center"/>
    </xf>
    <xf numFmtId="164" fontId="14" fillId="8" borderId="27" xfId="2" applyNumberFormat="1" applyFont="1" applyFill="1" applyBorder="1" applyAlignment="1">
      <alignment horizontal="right" vertical="center"/>
    </xf>
    <xf numFmtId="164" fontId="14" fillId="8" borderId="0" xfId="2" applyNumberFormat="1" applyFont="1" applyFill="1" applyBorder="1" applyAlignment="1">
      <alignment horizontal="right" vertical="center"/>
    </xf>
    <xf numFmtId="170" fontId="14" fillId="8" borderId="0" xfId="2" applyNumberFormat="1" applyFont="1" applyFill="1" applyBorder="1" applyAlignment="1">
      <alignment vertical="center"/>
    </xf>
    <xf numFmtId="167" fontId="14" fillId="8" borderId="27" xfId="2" applyNumberFormat="1" applyFont="1" applyFill="1" applyBorder="1" applyAlignment="1">
      <alignment horizontal="center" vertical="center"/>
    </xf>
    <xf numFmtId="167" fontId="14" fillId="8" borderId="0" xfId="2" applyNumberFormat="1" applyFont="1" applyFill="1" applyBorder="1" applyAlignment="1">
      <alignment horizontal="center" vertical="center"/>
    </xf>
    <xf numFmtId="0" fontId="14" fillId="8" borderId="0" xfId="2" applyNumberFormat="1" applyFont="1" applyFill="1" applyBorder="1" applyAlignment="1">
      <alignment horizontal="center" vertical="center"/>
    </xf>
    <xf numFmtId="164" fontId="14" fillId="8" borderId="25" xfId="2" applyNumberFormat="1" applyFont="1" applyFill="1" applyBorder="1" applyAlignment="1">
      <alignment horizontal="center" vertical="center"/>
    </xf>
    <xf numFmtId="1" fontId="14" fillId="8" borderId="0" xfId="2" applyNumberFormat="1" applyFont="1" applyFill="1" applyBorder="1" applyAlignment="1">
      <alignment horizontal="center" vertical="center"/>
    </xf>
    <xf numFmtId="0" fontId="25" fillId="0" borderId="3" xfId="2" applyFont="1" applyBorder="1" applyAlignment="1">
      <alignment horizontal="right"/>
    </xf>
    <xf numFmtId="0" fontId="25" fillId="0" borderId="0" xfId="2" applyFont="1" applyBorder="1" applyAlignment="1">
      <alignment horizontal="right"/>
    </xf>
    <xf numFmtId="168" fontId="25" fillId="0" borderId="0" xfId="2" applyNumberFormat="1" applyFont="1" applyBorder="1"/>
    <xf numFmtId="3" fontId="25" fillId="0" borderId="0" xfId="2" applyNumberFormat="1" applyFont="1" applyBorder="1" applyAlignment="1">
      <alignment horizontal="center"/>
    </xf>
    <xf numFmtId="3" fontId="25" fillId="0" borderId="3" xfId="2" applyNumberFormat="1" applyFont="1" applyBorder="1" applyAlignment="1">
      <alignment horizontal="center"/>
    </xf>
    <xf numFmtId="170" fontId="25" fillId="0" borderId="0" xfId="2" applyNumberFormat="1" applyFont="1" applyBorder="1"/>
    <xf numFmtId="0" fontId="35" fillId="0" borderId="3" xfId="2" applyNumberFormat="1" applyFont="1" applyFill="1" applyBorder="1" applyAlignment="1">
      <alignment horizontal="right"/>
    </xf>
    <xf numFmtId="0" fontId="35" fillId="0" borderId="0" xfId="2" applyNumberFormat="1" applyFont="1" applyFill="1" applyBorder="1" applyAlignment="1">
      <alignment horizontal="right"/>
    </xf>
    <xf numFmtId="0" fontId="43" fillId="0" borderId="3" xfId="2" applyNumberFormat="1" applyFont="1" applyFill="1" applyBorder="1" applyAlignment="1">
      <alignment horizontal="right"/>
    </xf>
    <xf numFmtId="0" fontId="17" fillId="9" borderId="3" xfId="2" applyFont="1" applyFill="1" applyBorder="1" applyAlignment="1">
      <alignment horizontal="right" vertical="center"/>
    </xf>
    <xf numFmtId="0" fontId="17" fillId="9" borderId="3" xfId="2" applyFont="1" applyFill="1" applyBorder="1" applyAlignment="1">
      <alignment horizontal="center" vertical="center"/>
    </xf>
    <xf numFmtId="0" fontId="17" fillId="9" borderId="0" xfId="2" applyFont="1" applyFill="1" applyBorder="1" applyAlignment="1">
      <alignment horizontal="center" vertical="center"/>
    </xf>
    <xf numFmtId="0" fontId="17" fillId="9" borderId="6" xfId="2" applyFont="1" applyFill="1" applyBorder="1" applyAlignment="1">
      <alignment horizontal="left" vertical="center"/>
    </xf>
    <xf numFmtId="0" fontId="17" fillId="9" borderId="0" xfId="2" applyFont="1" applyFill="1" applyBorder="1" applyAlignment="1">
      <alignment horizontal="left" vertical="center"/>
    </xf>
    <xf numFmtId="0" fontId="17" fillId="9" borderId="3" xfId="2" applyFont="1" applyFill="1" applyBorder="1" applyAlignment="1">
      <alignment horizontal="left" vertical="center"/>
    </xf>
    <xf numFmtId="0" fontId="17" fillId="9" borderId="6" xfId="2" applyFont="1" applyFill="1" applyBorder="1" applyAlignment="1">
      <alignment horizontal="center" vertical="center"/>
    </xf>
    <xf numFmtId="0" fontId="25" fillId="10" borderId="3" xfId="2" applyFont="1" applyFill="1" applyBorder="1" applyAlignment="1">
      <alignment horizontal="right"/>
    </xf>
    <xf numFmtId="0" fontId="25" fillId="10" borderId="6" xfId="2" applyFont="1" applyFill="1" applyBorder="1" applyAlignment="1">
      <alignment horizontal="left"/>
    </xf>
    <xf numFmtId="0" fontId="25" fillId="10" borderId="0" xfId="2" applyFont="1" applyFill="1" applyBorder="1" applyAlignment="1">
      <alignment horizontal="left"/>
    </xf>
    <xf numFmtId="0" fontId="25" fillId="10" borderId="3" xfId="2" applyFont="1" applyFill="1" applyBorder="1" applyAlignment="1">
      <alignment horizontal="left"/>
    </xf>
    <xf numFmtId="0" fontId="25" fillId="10" borderId="6" xfId="2" applyFont="1" applyFill="1" applyBorder="1" applyAlignment="1">
      <alignment horizontal="center"/>
    </xf>
    <xf numFmtId="0" fontId="25" fillId="11" borderId="3" xfId="2" applyFont="1" applyFill="1" applyBorder="1" applyAlignment="1">
      <alignment horizontal="right"/>
    </xf>
    <xf numFmtId="0" fontId="25" fillId="11" borderId="6" xfId="2" applyFont="1" applyFill="1" applyBorder="1" applyAlignment="1">
      <alignment horizontal="left"/>
    </xf>
    <xf numFmtId="0" fontId="25" fillId="11" borderId="0" xfId="2" applyFont="1" applyFill="1" applyBorder="1" applyAlignment="1">
      <alignment horizontal="left"/>
    </xf>
    <xf numFmtId="0" fontId="25" fillId="11" borderId="3" xfId="2" applyFont="1" applyFill="1" applyBorder="1" applyAlignment="1">
      <alignment horizontal="left"/>
    </xf>
    <xf numFmtId="0" fontId="14" fillId="9" borderId="25" xfId="2" applyFont="1" applyFill="1" applyBorder="1" applyAlignment="1">
      <alignment horizontal="center" wrapText="1"/>
    </xf>
    <xf numFmtId="0" fontId="33" fillId="0" borderId="6" xfId="2" applyFont="1" applyBorder="1" applyAlignment="1">
      <alignment horizontal="center" wrapText="1"/>
    </xf>
    <xf numFmtId="1" fontId="14" fillId="8" borderId="27" xfId="2" applyNumberFormat="1" applyFont="1" applyFill="1" applyBorder="1" applyAlignment="1">
      <alignment horizontal="right" vertical="center"/>
    </xf>
    <xf numFmtId="1" fontId="14" fillId="8" borderId="0" xfId="2" applyNumberFormat="1" applyFont="1" applyFill="1" applyBorder="1" applyAlignment="1">
      <alignment horizontal="right" vertical="center"/>
    </xf>
    <xf numFmtId="1" fontId="25" fillId="0" borderId="3" xfId="2" applyNumberFormat="1" applyFont="1" applyBorder="1" applyAlignment="1">
      <alignment horizontal="right"/>
    </xf>
    <xf numFmtId="1" fontId="25" fillId="0" borderId="0" xfId="2" applyNumberFormat="1" applyFont="1" applyBorder="1" applyAlignment="1">
      <alignment horizontal="right"/>
    </xf>
    <xf numFmtId="1" fontId="35" fillId="0" borderId="3" xfId="2" applyNumberFormat="1" applyFont="1" applyFill="1" applyBorder="1" applyAlignment="1">
      <alignment horizontal="right"/>
    </xf>
    <xf numFmtId="1" fontId="35" fillId="0" borderId="0" xfId="2" applyNumberFormat="1" applyFont="1" applyFill="1" applyBorder="1" applyAlignment="1">
      <alignment horizontal="right"/>
    </xf>
    <xf numFmtId="0" fontId="47" fillId="0" borderId="0" xfId="1" applyFont="1" applyFill="1" applyBorder="1" applyAlignment="1">
      <alignment textRotation="45" wrapText="1"/>
    </xf>
    <xf numFmtId="0" fontId="2" fillId="9" borderId="25" xfId="2" applyFont="1" applyFill="1" applyBorder="1" applyAlignment="1">
      <alignment horizontal="center" wrapText="1"/>
    </xf>
    <xf numFmtId="0" fontId="14" fillId="2" borderId="0" xfId="1" applyFont="1" applyFill="1" applyAlignment="1">
      <alignment vertical="top"/>
    </xf>
    <xf numFmtId="0" fontId="13" fillId="2" borderId="0" xfId="1" applyFont="1" applyFill="1"/>
    <xf numFmtId="0" fontId="33" fillId="0" borderId="0" xfId="1" applyFont="1"/>
    <xf numFmtId="165" fontId="29" fillId="0" borderId="17" xfId="1" applyNumberFormat="1" applyFont="1" applyBorder="1" applyAlignment="1">
      <alignment horizontal="right" indent="1"/>
    </xf>
    <xf numFmtId="165" fontId="29" fillId="0" borderId="13" xfId="1" applyNumberFormat="1" applyFont="1" applyBorder="1" applyAlignment="1">
      <alignment horizontal="right" indent="1"/>
    </xf>
    <xf numFmtId="0" fontId="29" fillId="0" borderId="23" xfId="1" applyFont="1" applyBorder="1" applyAlignment="1">
      <alignment horizontal="right" indent="1"/>
    </xf>
    <xf numFmtId="0" fontId="29" fillId="0" borderId="6" xfId="1" applyFont="1" applyBorder="1" applyAlignment="1">
      <alignment horizontal="right" indent="1"/>
    </xf>
    <xf numFmtId="0" fontId="29" fillId="0" borderId="0" xfId="1" quotePrefix="1" applyFont="1" applyBorder="1" applyAlignment="1">
      <alignment horizontal="right" indent="1"/>
    </xf>
    <xf numFmtId="0" fontId="29" fillId="0" borderId="0" xfId="1" applyFont="1" applyAlignment="1">
      <alignment horizontal="left"/>
    </xf>
    <xf numFmtId="0" fontId="28" fillId="0" borderId="0" xfId="1" applyFont="1" applyAlignment="1">
      <alignment horizontal="left" vertical="top"/>
    </xf>
    <xf numFmtId="165" fontId="29" fillId="0" borderId="3" xfId="1" applyNumberFormat="1" applyFont="1" applyBorder="1" applyAlignment="1">
      <alignment horizontal="right" indent="1"/>
    </xf>
    <xf numFmtId="165" fontId="29" fillId="0" borderId="0" xfId="1" applyNumberFormat="1" applyFont="1" applyBorder="1" applyAlignment="1">
      <alignment horizontal="right" indent="1"/>
    </xf>
    <xf numFmtId="0" fontId="33" fillId="0" borderId="17" xfId="1" applyFont="1" applyBorder="1" applyAlignment="1">
      <alignment horizontal="center"/>
    </xf>
    <xf numFmtId="0" fontId="33" fillId="0" borderId="13" xfId="1" applyFont="1" applyBorder="1" applyAlignment="1">
      <alignment horizontal="center"/>
    </xf>
    <xf numFmtId="0" fontId="33" fillId="0" borderId="13" xfId="1" applyFont="1" applyBorder="1" applyAlignment="1">
      <alignment horizontal="center" wrapText="1"/>
    </xf>
    <xf numFmtId="0" fontId="33" fillId="0" borderId="23" xfId="1" applyFont="1" applyBorder="1" applyAlignment="1">
      <alignment horizontal="center" wrapText="1"/>
    </xf>
    <xf numFmtId="0" fontId="33" fillId="0" borderId="3" xfId="1" applyFont="1" applyBorder="1" applyAlignment="1">
      <alignment horizontal="center"/>
    </xf>
    <xf numFmtId="0" fontId="33" fillId="0" borderId="0" xfId="1" applyFont="1" applyBorder="1" applyAlignment="1">
      <alignment horizontal="center"/>
    </xf>
    <xf numFmtId="0" fontId="33" fillId="0" borderId="0" xfId="1" applyFont="1" applyBorder="1" applyAlignment="1">
      <alignment horizontal="center" wrapText="1"/>
    </xf>
    <xf numFmtId="0" fontId="33" fillId="0" borderId="6" xfId="1" applyFont="1" applyBorder="1" applyAlignment="1">
      <alignment horizontal="center" wrapText="1"/>
    </xf>
    <xf numFmtId="0" fontId="14" fillId="9" borderId="0" xfId="1" applyFont="1" applyFill="1" applyBorder="1"/>
    <xf numFmtId="165" fontId="29" fillId="0" borderId="0" xfId="1" quotePrefix="1" applyNumberFormat="1" applyFont="1" applyBorder="1" applyAlignment="1">
      <alignment horizontal="right" indent="1"/>
    </xf>
    <xf numFmtId="0" fontId="29" fillId="0" borderId="6" xfId="1" quotePrefix="1" applyFont="1" applyBorder="1" applyAlignment="1">
      <alignment horizontal="right" indent="1"/>
    </xf>
    <xf numFmtId="165" fontId="29" fillId="0" borderId="3" xfId="1" quotePrefix="1" applyNumberFormat="1" applyFont="1" applyBorder="1" applyAlignment="1">
      <alignment horizontal="right" indent="1"/>
    </xf>
    <xf numFmtId="0" fontId="14" fillId="8" borderId="0" xfId="1" applyFont="1" applyFill="1" applyBorder="1" applyAlignment="1">
      <alignment vertical="center"/>
    </xf>
    <xf numFmtId="165" fontId="14" fillId="8" borderId="17" xfId="1" applyNumberFormat="1" applyFont="1" applyFill="1" applyBorder="1" applyAlignment="1">
      <alignment horizontal="right" vertical="center"/>
    </xf>
    <xf numFmtId="165" fontId="14" fillId="8" borderId="13" xfId="1" applyNumberFormat="1" applyFont="1" applyFill="1" applyBorder="1" applyAlignment="1">
      <alignment horizontal="right" vertical="center"/>
    </xf>
    <xf numFmtId="0" fontId="14" fillId="8" borderId="23" xfId="1" quotePrefix="1" applyFont="1" applyFill="1" applyBorder="1" applyAlignment="1">
      <alignment horizontal="right" vertical="center"/>
    </xf>
    <xf numFmtId="0" fontId="33" fillId="0" borderId="0" xfId="1" applyFont="1" applyAlignment="1">
      <alignment vertical="center"/>
    </xf>
    <xf numFmtId="165" fontId="14" fillId="8" borderId="0" xfId="1" applyNumberFormat="1" applyFont="1" applyFill="1" applyBorder="1" applyAlignment="1">
      <alignment horizontal="right" vertical="center" indent="1"/>
    </xf>
    <xf numFmtId="0" fontId="14" fillId="8" borderId="0" xfId="1" quotePrefix="1" applyFont="1" applyFill="1" applyBorder="1" applyAlignment="1">
      <alignment horizontal="right" vertical="center" indent="1"/>
    </xf>
    <xf numFmtId="0" fontId="33" fillId="0" borderId="0" xfId="1" applyFont="1" applyBorder="1" applyAlignment="1">
      <alignment horizontal="right"/>
    </xf>
    <xf numFmtId="165" fontId="14" fillId="8" borderId="27" xfId="1" applyNumberFormat="1" applyFont="1" applyFill="1" applyBorder="1" applyAlignment="1">
      <alignment horizontal="right" vertical="center" indent="1"/>
    </xf>
    <xf numFmtId="0" fontId="14" fillId="8" borderId="25" xfId="1" quotePrefix="1" applyFont="1" applyFill="1" applyBorder="1" applyAlignment="1">
      <alignment horizontal="right" vertical="center" indent="1"/>
    </xf>
    <xf numFmtId="165" fontId="14" fillId="8" borderId="0" xfId="1" quotePrefix="1" applyNumberFormat="1" applyFont="1" applyFill="1" applyBorder="1" applyAlignment="1">
      <alignment horizontal="right" vertical="center" indent="1"/>
    </xf>
    <xf numFmtId="0" fontId="29" fillId="0" borderId="0" xfId="1" applyFont="1" applyAlignment="1">
      <alignment horizontal="center"/>
    </xf>
    <xf numFmtId="0" fontId="35" fillId="0" borderId="0" xfId="1" applyFont="1" applyAlignment="1">
      <alignment horizontal="center" vertical="top"/>
    </xf>
    <xf numFmtId="0" fontId="13" fillId="2" borderId="0" xfId="1" applyFont="1" applyFill="1" applyAlignment="1">
      <alignment horizontal="center" vertical="center"/>
    </xf>
    <xf numFmtId="0" fontId="43" fillId="0" borderId="0" xfId="1" applyNumberFormat="1" applyFont="1" applyFill="1" applyBorder="1" applyAlignment="1">
      <alignment horizontal="center"/>
    </xf>
    <xf numFmtId="0" fontId="33" fillId="0" borderId="0" xfId="1" applyFont="1" applyBorder="1" applyAlignment="1">
      <alignment wrapText="1"/>
    </xf>
    <xf numFmtId="0" fontId="16" fillId="3" borderId="1" xfId="7" applyFont="1" applyFill="1" applyBorder="1" applyAlignment="1">
      <alignment vertical="center" wrapText="1"/>
    </xf>
    <xf numFmtId="0" fontId="48" fillId="0" borderId="0" xfId="6" applyFont="1" applyAlignment="1">
      <alignment vertical="center"/>
    </xf>
    <xf numFmtId="0" fontId="48" fillId="0" borderId="0" xfId="6" applyFont="1" applyBorder="1" applyAlignment="1">
      <alignment vertical="center"/>
    </xf>
    <xf numFmtId="0" fontId="48" fillId="0" borderId="0" xfId="6" applyFont="1" applyFill="1" applyBorder="1"/>
    <xf numFmtId="0" fontId="43" fillId="0" borderId="0" xfId="4" applyFont="1" applyAlignment="1">
      <alignment vertical="center"/>
    </xf>
    <xf numFmtId="0" fontId="29" fillId="3" borderId="0" xfId="7" applyFont="1" applyFill="1" applyBorder="1" applyAlignment="1">
      <alignment horizontal="right" vertical="center"/>
    </xf>
    <xf numFmtId="0" fontId="13" fillId="3" borderId="0" xfId="7" applyFont="1" applyFill="1" applyBorder="1" applyAlignment="1">
      <alignment vertical="center"/>
    </xf>
    <xf numFmtId="0" fontId="48" fillId="0" borderId="0" xfId="7" applyFont="1" applyAlignment="1">
      <alignment horizontal="center" vertical="center"/>
    </xf>
    <xf numFmtId="0" fontId="48" fillId="0" borderId="0" xfId="7" applyFont="1" applyAlignment="1">
      <alignment horizontal="left" vertical="center"/>
    </xf>
    <xf numFmtId="0" fontId="29" fillId="3" borderId="0" xfId="7" applyFont="1" applyFill="1" applyAlignment="1">
      <alignment horizontal="right"/>
    </xf>
    <xf numFmtId="0" fontId="48" fillId="0" borderId="0" xfId="6" applyFont="1"/>
    <xf numFmtId="0" fontId="43" fillId="0" borderId="0" xfId="4" applyFont="1"/>
    <xf numFmtId="0" fontId="48" fillId="0" borderId="0" xfId="7" applyFont="1" applyAlignment="1">
      <alignment vertical="center" wrapText="1"/>
    </xf>
    <xf numFmtId="0" fontId="33" fillId="0" borderId="0" xfId="7" applyFont="1" applyAlignment="1">
      <alignment vertical="center" wrapText="1"/>
    </xf>
    <xf numFmtId="0" fontId="48" fillId="0" borderId="0" xfId="6" applyFont="1" applyBorder="1"/>
    <xf numFmtId="0" fontId="29" fillId="3" borderId="0" xfId="7" applyFont="1" applyFill="1" applyBorder="1" applyAlignment="1">
      <alignment vertical="center"/>
    </xf>
    <xf numFmtId="0" fontId="37" fillId="3" borderId="1" xfId="7" applyFont="1" applyFill="1" applyBorder="1" applyAlignment="1">
      <alignment horizontal="right"/>
    </xf>
    <xf numFmtId="0" fontId="38" fillId="3" borderId="1" xfId="7" applyFont="1" applyFill="1" applyBorder="1" applyAlignment="1">
      <alignment horizontal="right"/>
    </xf>
    <xf numFmtId="0" fontId="39" fillId="3" borderId="1" xfId="7" applyFont="1" applyFill="1" applyBorder="1" applyAlignment="1">
      <alignment horizontal="right"/>
    </xf>
    <xf numFmtId="0" fontId="28" fillId="0" borderId="0" xfId="2" applyFont="1" applyAlignment="1">
      <alignment horizontal="left" vertical="center"/>
    </xf>
    <xf numFmtId="0" fontId="39" fillId="0" borderId="0" xfId="2" applyFont="1" applyAlignment="1">
      <alignment horizontal="center" vertical="center"/>
    </xf>
    <xf numFmtId="0" fontId="13" fillId="2" borderId="0" xfId="2" applyFont="1" applyFill="1" applyAlignment="1">
      <alignment horizontal="center"/>
    </xf>
    <xf numFmtId="0" fontId="25" fillId="0" borderId="0" xfId="2" applyFont="1" applyAlignment="1">
      <alignment horizontal="center"/>
    </xf>
    <xf numFmtId="0" fontId="13" fillId="9" borderId="0" xfId="2" applyFont="1" applyFill="1" applyBorder="1"/>
    <xf numFmtId="0" fontId="13" fillId="8" borderId="0" xfId="2" applyFont="1" applyFill="1" applyBorder="1"/>
    <xf numFmtId="0" fontId="14" fillId="8" borderId="0" xfId="2" applyFont="1" applyFill="1" applyBorder="1" applyAlignment="1">
      <alignment horizontal="center" wrapText="1"/>
    </xf>
    <xf numFmtId="0" fontId="14" fillId="8" borderId="27" xfId="2" applyFont="1" applyFill="1" applyBorder="1" applyAlignment="1">
      <alignment horizontal="center" wrapText="1"/>
    </xf>
    <xf numFmtId="0" fontId="14" fillId="8" borderId="25" xfId="2" applyFont="1" applyFill="1" applyBorder="1" applyAlignment="1">
      <alignment horizontal="center" wrapText="1"/>
    </xf>
    <xf numFmtId="0" fontId="16" fillId="0" borderId="0" xfId="2" applyFont="1" applyBorder="1"/>
    <xf numFmtId="0" fontId="16" fillId="0" borderId="3" xfId="2" applyFont="1" applyBorder="1" applyAlignment="1">
      <alignment horizontal="center"/>
    </xf>
    <xf numFmtId="0" fontId="16" fillId="0" borderId="0" xfId="2" applyFont="1" applyBorder="1" applyAlignment="1">
      <alignment horizontal="center"/>
    </xf>
    <xf numFmtId="9" fontId="16" fillId="0" borderId="6" xfId="2" applyNumberFormat="1" applyFont="1" applyBorder="1" applyAlignment="1">
      <alignment horizontal="center"/>
    </xf>
    <xf numFmtId="9" fontId="16" fillId="0" borderId="0" xfId="2" applyNumberFormat="1" applyFont="1" applyBorder="1" applyAlignment="1">
      <alignment horizontal="center"/>
    </xf>
    <xf numFmtId="165" fontId="25" fillId="0" borderId="0" xfId="2" applyNumberFormat="1" applyFont="1" applyBorder="1" applyAlignment="1">
      <alignment horizontal="right"/>
    </xf>
    <xf numFmtId="0" fontId="17" fillId="9" borderId="0" xfId="2" applyFont="1" applyFill="1" applyBorder="1"/>
    <xf numFmtId="0" fontId="17" fillId="9" borderId="3" xfId="2" applyFont="1" applyFill="1" applyBorder="1"/>
    <xf numFmtId="0" fontId="17" fillId="9" borderId="6" xfId="2" applyFont="1" applyFill="1" applyBorder="1"/>
    <xf numFmtId="0" fontId="17" fillId="9" borderId="15" xfId="2" quotePrefix="1" applyFont="1" applyFill="1" applyBorder="1" applyAlignment="1">
      <alignment horizontal="center"/>
    </xf>
    <xf numFmtId="0" fontId="17" fillId="9" borderId="0" xfId="2" applyFont="1" applyFill="1" applyBorder="1" applyAlignment="1">
      <alignment horizontal="center"/>
    </xf>
    <xf numFmtId="0" fontId="25" fillId="10" borderId="15" xfId="2" applyFont="1" applyFill="1" applyBorder="1" applyAlignment="1">
      <alignment horizontal="center"/>
    </xf>
    <xf numFmtId="3" fontId="40" fillId="3" borderId="3" xfId="1" applyNumberFormat="1" applyFont="1" applyFill="1" applyBorder="1" applyAlignment="1">
      <alignment horizontal="right" vertical="center"/>
    </xf>
    <xf numFmtId="0" fontId="29" fillId="3" borderId="30" xfId="1" applyFont="1" applyFill="1" applyBorder="1" applyAlignment="1">
      <alignment horizontal="right" indent="1"/>
    </xf>
    <xf numFmtId="0" fontId="43" fillId="3" borderId="30" xfId="1" applyNumberFormat="1" applyFont="1" applyFill="1" applyBorder="1"/>
    <xf numFmtId="0" fontId="29" fillId="0" borderId="30" xfId="1" applyFont="1" applyFill="1" applyBorder="1" applyAlignment="1">
      <alignment horizontal="right" indent="1"/>
    </xf>
    <xf numFmtId="0" fontId="35" fillId="0" borderId="30" xfId="1" applyFont="1" applyFill="1" applyBorder="1" applyAlignment="1">
      <alignment horizontal="right" indent="1"/>
    </xf>
    <xf numFmtId="172" fontId="14" fillId="8" borderId="27" xfId="2" applyNumberFormat="1" applyFont="1" applyFill="1" applyBorder="1" applyAlignment="1">
      <alignment vertical="center"/>
    </xf>
    <xf numFmtId="172" fontId="14" fillId="8" borderId="0" xfId="2" applyNumberFormat="1" applyFont="1" applyFill="1" applyBorder="1" applyAlignment="1">
      <alignment vertical="center"/>
    </xf>
    <xf numFmtId="0" fontId="25" fillId="0" borderId="6" xfId="2" applyFont="1" applyBorder="1" applyAlignment="1">
      <alignment horizontal="left"/>
    </xf>
    <xf numFmtId="0" fontId="33" fillId="0" borderId="15" xfId="2" applyFont="1" applyBorder="1" applyAlignment="1">
      <alignment horizontal="center" wrapText="1"/>
    </xf>
    <xf numFmtId="0" fontId="29" fillId="3" borderId="0" xfId="1" applyFont="1" applyFill="1" applyBorder="1" applyAlignment="1">
      <alignment horizontal="center"/>
    </xf>
    <xf numFmtId="0" fontId="19" fillId="9" borderId="0" xfId="2" applyFont="1" applyFill="1" applyBorder="1" applyAlignment="1">
      <alignment horizontal="right"/>
    </xf>
    <xf numFmtId="165" fontId="14" fillId="8" borderId="27" xfId="2" applyNumberFormat="1" applyFont="1" applyFill="1" applyBorder="1" applyAlignment="1">
      <alignment vertical="center"/>
    </xf>
    <xf numFmtId="3" fontId="14" fillId="8" borderId="27" xfId="2" applyNumberFormat="1" applyFont="1" applyFill="1" applyBorder="1" applyAlignment="1">
      <alignment vertical="center"/>
    </xf>
    <xf numFmtId="3" fontId="14" fillId="8" borderId="0" xfId="2" applyNumberFormat="1" applyFont="1" applyFill="1" applyBorder="1" applyAlignment="1">
      <alignment vertical="center"/>
    </xf>
    <xf numFmtId="165" fontId="14" fillId="8" borderId="0" xfId="2" applyNumberFormat="1" applyFont="1" applyFill="1" applyBorder="1" applyAlignment="1">
      <alignment vertical="center"/>
    </xf>
    <xf numFmtId="3" fontId="25" fillId="0" borderId="0" xfId="2" applyNumberFormat="1" applyFont="1" applyBorder="1"/>
    <xf numFmtId="0" fontId="51" fillId="9" borderId="26" xfId="2" applyFont="1" applyFill="1" applyBorder="1" applyAlignment="1">
      <alignment horizontal="center" wrapText="1"/>
    </xf>
    <xf numFmtId="0" fontId="29" fillId="3" borderId="0" xfId="1" applyFont="1" applyFill="1" applyBorder="1" applyAlignment="1"/>
    <xf numFmtId="0" fontId="29" fillId="3" borderId="0" xfId="7" applyFont="1" applyFill="1" applyBorder="1" applyAlignment="1"/>
    <xf numFmtId="0" fontId="29" fillId="3" borderId="0" xfId="1" applyFont="1" applyFill="1" applyBorder="1" applyAlignment="1">
      <alignment horizontal="right" vertical="center" wrapText="1"/>
    </xf>
    <xf numFmtId="0" fontId="16" fillId="3" borderId="0" xfId="1" applyFont="1" applyFill="1" applyBorder="1" applyAlignment="1">
      <alignment horizontal="left" vertical="center" wrapText="1"/>
    </xf>
    <xf numFmtId="0" fontId="43" fillId="5" borderId="0" xfId="1" applyNumberFormat="1" applyFont="1" applyFill="1" applyBorder="1"/>
    <xf numFmtId="0" fontId="25" fillId="0" borderId="0" xfId="2" applyFont="1" applyBorder="1" applyAlignment="1"/>
    <xf numFmtId="0" fontId="25" fillId="11" borderId="15" xfId="2" applyFont="1" applyFill="1" applyBorder="1"/>
    <xf numFmtId="0" fontId="42" fillId="0" borderId="0" xfId="1" applyFont="1" applyBorder="1" applyAlignment="1">
      <alignment horizontal="left" textRotation="45" wrapText="1"/>
    </xf>
    <xf numFmtId="0" fontId="28" fillId="3" borderId="0" xfId="2" applyFont="1" applyFill="1" applyAlignment="1">
      <alignment horizontal="left" vertical="center" wrapText="1"/>
    </xf>
    <xf numFmtId="0" fontId="16" fillId="3" borderId="0" xfId="2" applyFont="1" applyFill="1" applyBorder="1" applyAlignment="1">
      <alignment horizontal="left" wrapText="1"/>
    </xf>
    <xf numFmtId="0" fontId="2" fillId="2" borderId="0" xfId="6" applyFont="1" applyFill="1" applyAlignment="1">
      <alignment horizontal="center" vertical="center" wrapText="1"/>
    </xf>
    <xf numFmtId="0" fontId="19" fillId="9" borderId="26" xfId="6" applyFont="1" applyFill="1" applyBorder="1" applyAlignment="1">
      <alignment horizontal="center" vertical="center" wrapText="1"/>
    </xf>
    <xf numFmtId="0" fontId="6" fillId="3" borderId="0" xfId="6" applyFont="1" applyFill="1" applyBorder="1" applyAlignment="1">
      <alignment horizontal="center" wrapText="1"/>
    </xf>
    <xf numFmtId="0" fontId="6" fillId="3" borderId="1" xfId="6" applyFont="1" applyFill="1" applyBorder="1" applyAlignment="1">
      <alignment horizontal="center" wrapText="1"/>
    </xf>
    <xf numFmtId="0" fontId="19" fillId="9" borderId="25" xfId="6" applyFont="1" applyFill="1" applyBorder="1" applyAlignment="1">
      <alignment horizontal="center" vertical="center" wrapText="1"/>
    </xf>
    <xf numFmtId="0" fontId="19" fillId="9" borderId="27" xfId="6" applyFont="1" applyFill="1" applyBorder="1" applyAlignment="1">
      <alignment horizontal="center" vertical="center" wrapText="1"/>
    </xf>
    <xf numFmtId="0" fontId="28" fillId="0" borderId="0" xfId="6" applyFont="1" applyAlignment="1">
      <alignment horizontal="left" vertical="center"/>
    </xf>
    <xf numFmtId="0" fontId="16" fillId="3" borderId="0" xfId="6" applyFont="1" applyFill="1" applyBorder="1" applyAlignment="1">
      <alignment horizontal="left" wrapText="1"/>
    </xf>
    <xf numFmtId="0" fontId="16" fillId="3" borderId="18" xfId="6" applyFont="1" applyFill="1" applyBorder="1" applyAlignment="1">
      <alignment horizontal="left" vertical="center"/>
    </xf>
    <xf numFmtId="0" fontId="16" fillId="3" borderId="19" xfId="6" applyFont="1" applyFill="1" applyBorder="1" applyAlignment="1">
      <alignment horizontal="left" vertical="center"/>
    </xf>
    <xf numFmtId="0" fontId="36" fillId="3" borderId="0" xfId="7" applyFont="1" applyFill="1" applyAlignment="1">
      <alignment horizontal="left" vertical="center" wrapText="1"/>
    </xf>
    <xf numFmtId="0" fontId="16" fillId="3" borderId="0" xfId="7" applyFont="1" applyFill="1" applyBorder="1" applyAlignment="1">
      <alignment horizontal="left" vertical="center" wrapText="1"/>
    </xf>
    <xf numFmtId="0" fontId="16" fillId="3" borderId="1" xfId="7" applyFont="1" applyFill="1" applyBorder="1" applyAlignment="1">
      <alignment horizontal="left" vertical="center" wrapText="1"/>
    </xf>
    <xf numFmtId="0" fontId="12" fillId="3" borderId="0" xfId="7" applyFont="1" applyFill="1" applyBorder="1" applyAlignment="1">
      <alignment horizontal="center" vertical="center" wrapText="1"/>
    </xf>
    <xf numFmtId="0" fontId="35" fillId="3" borderId="0" xfId="7" applyFont="1" applyFill="1" applyBorder="1" applyAlignment="1">
      <alignment horizontal="left" wrapText="1"/>
    </xf>
    <xf numFmtId="0" fontId="12" fillId="3" borderId="0" xfId="6" applyFont="1" applyFill="1" applyBorder="1" applyAlignment="1">
      <alignment horizontal="center" wrapText="1"/>
    </xf>
    <xf numFmtId="0" fontId="12" fillId="3" borderId="1" xfId="6" applyFont="1" applyFill="1" applyBorder="1" applyAlignment="1">
      <alignment horizontal="center" wrapText="1"/>
    </xf>
    <xf numFmtId="0" fontId="16" fillId="3" borderId="0" xfId="2" applyFont="1" applyFill="1" applyBorder="1" applyAlignment="1">
      <alignment horizontal="left" vertical="top" wrapText="1"/>
    </xf>
    <xf numFmtId="0" fontId="28" fillId="3" borderId="0" xfId="2" applyFont="1" applyFill="1" applyAlignment="1">
      <alignment horizontal="left" vertical="center"/>
    </xf>
    <xf numFmtId="0" fontId="19" fillId="9" borderId="0" xfId="2" applyFont="1" applyFill="1" applyBorder="1" applyAlignment="1">
      <alignment horizontal="left" wrapText="1"/>
    </xf>
    <xf numFmtId="0" fontId="14" fillId="2" borderId="0" xfId="2" applyFont="1" applyFill="1" applyAlignment="1">
      <alignment horizontal="left" vertical="center"/>
    </xf>
    <xf numFmtId="0" fontId="28" fillId="0" borderId="0" xfId="1" applyFont="1" applyAlignment="1">
      <alignment horizontal="left" vertical="center"/>
    </xf>
    <xf numFmtId="0" fontId="14" fillId="2" borderId="0" xfId="1" applyFont="1" applyFill="1" applyBorder="1" applyAlignment="1">
      <alignment horizontal="left" vertical="center"/>
    </xf>
    <xf numFmtId="0" fontId="29" fillId="0" borderId="0" xfId="1" applyFont="1" applyBorder="1" applyAlignment="1">
      <alignment horizontal="center"/>
    </xf>
    <xf numFmtId="0" fontId="29" fillId="3" borderId="0" xfId="1" applyFont="1" applyFill="1" applyBorder="1" applyAlignment="1">
      <alignment horizontal="left" wrapText="1"/>
    </xf>
    <xf numFmtId="0" fontId="19" fillId="9" borderId="26" xfId="1" applyFont="1" applyFill="1" applyBorder="1" applyAlignment="1">
      <alignment horizontal="center" wrapText="1"/>
    </xf>
    <xf numFmtId="0" fontId="19" fillId="9" borderId="0" xfId="1" applyFont="1" applyFill="1" applyBorder="1" applyAlignment="1">
      <alignment horizontal="center" wrapText="1"/>
    </xf>
    <xf numFmtId="0" fontId="19" fillId="9" borderId="24" xfId="1" applyFont="1" applyFill="1" applyBorder="1" applyAlignment="1">
      <alignment horizontal="center" vertical="center"/>
    </xf>
    <xf numFmtId="0" fontId="29" fillId="3" borderId="0" xfId="1" applyFont="1" applyFill="1" applyBorder="1" applyAlignment="1">
      <alignment horizontal="center"/>
    </xf>
    <xf numFmtId="0" fontId="42" fillId="3" borderId="0" xfId="1" applyFont="1" applyFill="1" applyBorder="1" applyAlignment="1">
      <alignment horizontal="left"/>
    </xf>
    <xf numFmtId="0" fontId="25" fillId="0" borderId="0" xfId="2" applyFont="1" applyBorder="1" applyAlignment="1">
      <alignment horizontal="left" vertical="center" wrapText="1"/>
    </xf>
    <xf numFmtId="0" fontId="19" fillId="9" borderId="26" xfId="2" applyFont="1" applyFill="1" applyBorder="1" applyAlignment="1">
      <alignment horizontal="center" wrapText="1"/>
    </xf>
    <xf numFmtId="0" fontId="19" fillId="9" borderId="27" xfId="2" applyFont="1" applyFill="1" applyBorder="1" applyAlignment="1">
      <alignment horizontal="center" wrapText="1"/>
    </xf>
    <xf numFmtId="0" fontId="46" fillId="0" borderId="0" xfId="1" applyFont="1" applyFill="1" applyBorder="1" applyAlignment="1">
      <alignment horizontal="left" wrapText="1"/>
    </xf>
    <xf numFmtId="0" fontId="14" fillId="2" borderId="0" xfId="2" applyFont="1" applyFill="1" applyBorder="1" applyAlignment="1">
      <alignment horizontal="left" vertical="center"/>
    </xf>
    <xf numFmtId="0" fontId="19" fillId="9" borderId="28" xfId="2" applyFont="1" applyFill="1" applyBorder="1" applyAlignment="1">
      <alignment horizontal="center" wrapText="1"/>
    </xf>
    <xf numFmtId="0" fontId="25" fillId="0" borderId="0" xfId="2" applyFont="1" applyBorder="1" applyAlignment="1">
      <alignment horizontal="left"/>
    </xf>
    <xf numFmtId="0" fontId="19" fillId="9" borderId="29" xfId="2" applyFont="1" applyFill="1" applyBorder="1" applyAlignment="1">
      <alignment horizontal="center" wrapText="1"/>
    </xf>
    <xf numFmtId="0" fontId="25" fillId="0" borderId="0" xfId="2" applyFont="1" applyFill="1" applyBorder="1" applyAlignment="1">
      <alignment horizontal="left" wrapText="1"/>
    </xf>
    <xf numFmtId="0" fontId="14" fillId="9" borderId="26" xfId="2" applyFont="1" applyFill="1" applyBorder="1" applyAlignment="1">
      <alignment horizontal="center" wrapText="1"/>
    </xf>
    <xf numFmtId="0" fontId="14" fillId="9" borderId="27" xfId="2" applyFont="1" applyFill="1" applyBorder="1" applyAlignment="1">
      <alignment horizontal="center" wrapText="1"/>
    </xf>
    <xf numFmtId="0" fontId="46" fillId="0" borderId="0" xfId="1" applyFont="1" applyFill="1" applyBorder="1" applyAlignment="1"/>
    <xf numFmtId="0" fontId="5" fillId="0" borderId="0" xfId="2" applyFont="1" applyBorder="1" applyAlignment="1">
      <alignment horizontal="left"/>
    </xf>
    <xf numFmtId="0" fontId="2" fillId="2" borderId="0" xfId="2" applyFont="1" applyFill="1" applyBorder="1" applyAlignment="1">
      <alignment horizontal="left" vertical="center"/>
    </xf>
    <xf numFmtId="0" fontId="51" fillId="9" borderId="26" xfId="2" applyFont="1" applyFill="1" applyBorder="1" applyAlignment="1">
      <alignment horizontal="center" wrapText="1"/>
    </xf>
    <xf numFmtId="0" fontId="51" fillId="9" borderId="27" xfId="2" applyFont="1" applyFill="1" applyBorder="1" applyAlignment="1">
      <alignment horizontal="center" wrapText="1"/>
    </xf>
    <xf numFmtId="0" fontId="14" fillId="9" borderId="0" xfId="1" applyFont="1" applyFill="1" applyBorder="1" applyAlignment="1">
      <alignment horizontal="center"/>
    </xf>
    <xf numFmtId="0" fontId="14" fillId="9" borderId="0" xfId="1" applyFont="1" applyFill="1" applyBorder="1" applyAlignment="1">
      <alignment horizontal="center" vertical="top"/>
    </xf>
    <xf numFmtId="0" fontId="14" fillId="9" borderId="0" xfId="1" applyFont="1" applyFill="1" applyBorder="1" applyAlignment="1">
      <alignment horizontal="center" vertical="center"/>
    </xf>
    <xf numFmtId="0" fontId="28" fillId="3" borderId="0" xfId="7" applyFont="1" applyFill="1" applyAlignment="1">
      <alignment horizontal="left" vertical="center"/>
    </xf>
    <xf numFmtId="0" fontId="12" fillId="3" borderId="0" xfId="7" applyFont="1" applyFill="1" applyBorder="1" applyAlignment="1">
      <alignment horizontal="left" wrapText="1"/>
    </xf>
    <xf numFmtId="0" fontId="16" fillId="3" borderId="1" xfId="7" applyFont="1" applyFill="1" applyBorder="1" applyAlignment="1">
      <alignment horizontal="left" wrapText="1"/>
    </xf>
    <xf numFmtId="0" fontId="18" fillId="3" borderId="0" xfId="7" applyFont="1" applyFill="1" applyBorder="1" applyAlignment="1">
      <alignment horizontal="center" wrapText="1"/>
    </xf>
    <xf numFmtId="0" fontId="29" fillId="3" borderId="0" xfId="7" applyFont="1" applyFill="1" applyAlignment="1">
      <alignment horizontal="center" vertical="center" wrapText="1"/>
    </xf>
    <xf numFmtId="0" fontId="29" fillId="3" borderId="0" xfId="7" applyFont="1" applyFill="1" applyBorder="1" applyAlignment="1">
      <alignment horizontal="left" wrapText="1"/>
    </xf>
    <xf numFmtId="0" fontId="14" fillId="9" borderId="27" xfId="2" applyFont="1" applyFill="1" applyBorder="1" applyAlignment="1">
      <alignment horizontal="center"/>
    </xf>
    <xf numFmtId="0" fontId="14" fillId="9" borderId="0" xfId="2" applyFont="1" applyFill="1" applyBorder="1" applyAlignment="1">
      <alignment horizontal="center"/>
    </xf>
    <xf numFmtId="0" fontId="14" fillId="9" borderId="25" xfId="2" applyFont="1" applyFill="1" applyBorder="1" applyAlignment="1">
      <alignment horizontal="center" vertical="top"/>
    </xf>
    <xf numFmtId="0" fontId="14" fillId="9" borderId="27" xfId="2" applyFont="1" applyFill="1" applyBorder="1" applyAlignment="1">
      <alignment horizontal="center" vertical="top"/>
    </xf>
    <xf numFmtId="0" fontId="14" fillId="9" borderId="0" xfId="2" applyFont="1" applyFill="1" applyBorder="1" applyAlignment="1">
      <alignment horizontal="center" vertical="top"/>
    </xf>
  </cellXfs>
  <cellStyles count="12">
    <cellStyle name="Comma" xfId="5" builtinId="3"/>
    <cellStyle name="Followed Hyperlink" xfId="9" builtinId="9" hidden="1"/>
    <cellStyle name="Followed Hyperlink" xfId="11" builtinId="9" hidden="1"/>
    <cellStyle name="Hyperlink" xfId="8" builtinId="8" hidden="1"/>
    <cellStyle name="Hyperlink" xfId="10" builtinId="8" hidden="1"/>
    <cellStyle name="Normal" xfId="0" builtinId="0"/>
    <cellStyle name="Normal 2" xfId="1"/>
    <cellStyle name="Normal 2 2" xfId="6"/>
    <cellStyle name="Normal 3" xfId="2"/>
    <cellStyle name="Normal 3 2" xfId="7"/>
    <cellStyle name="Normal 4" xfId="4"/>
    <cellStyle name="Percent 2" xfId="3"/>
  </cellStyles>
  <dxfs count="49">
    <dxf>
      <fill>
        <patternFill>
          <bgColor theme="0" tint="-4.9989318521683403E-2"/>
        </patternFill>
      </fill>
    </dxf>
    <dxf>
      <font>
        <color theme="0"/>
      </font>
      <fill>
        <patternFill>
          <fgColor theme="0"/>
        </patternFill>
      </fill>
      <border>
        <left style="thin">
          <color rgb="FFB6ADA8"/>
        </left>
        <right style="thin">
          <color rgb="FFB6ADA8"/>
        </right>
        <top style="thin">
          <color rgb="FFB6ADA8"/>
        </top>
        <bottom style="thin">
          <color rgb="FFB6ADA8"/>
        </bottom>
        <vertical/>
        <horizontal/>
      </border>
    </dxf>
    <dxf>
      <font>
        <color rgb="FFCECFD2"/>
      </font>
      <fill>
        <patternFill>
          <bgColor rgb="FFCECFD2"/>
        </patternFill>
      </fill>
      <border>
        <left style="thin">
          <color rgb="FFB6ADA8"/>
        </left>
        <right style="thin">
          <color rgb="FFB6ADA8"/>
        </right>
        <top style="thin">
          <color rgb="FFB6ADA8"/>
        </top>
        <bottom style="thin">
          <color rgb="FFB6ADA8"/>
        </bottom>
        <vertical/>
        <horizontal/>
      </border>
    </dxf>
    <dxf>
      <font>
        <color rgb="FF83868D"/>
      </font>
      <fill>
        <patternFill>
          <bgColor rgb="FF83868D"/>
        </patternFill>
      </fill>
      <border>
        <left style="thin">
          <color rgb="FFB6ADA8"/>
        </left>
        <right style="thin">
          <color rgb="FFB6ADA8"/>
        </right>
        <top style="thin">
          <color rgb="FFB6ADA8"/>
        </top>
        <bottom style="thin">
          <color rgb="FFB6ADA8"/>
        </bottom>
        <vertical/>
        <horizontal/>
      </border>
    </dxf>
    <dxf>
      <font>
        <color rgb="FF5A5E68"/>
      </font>
      <fill>
        <patternFill>
          <bgColor rgb="FF5A5E68"/>
        </patternFill>
      </fill>
      <border>
        <left style="thin">
          <color rgb="FFB6ADA8"/>
        </left>
        <right style="thin">
          <color rgb="FFB6ADA8"/>
        </right>
        <top style="thin">
          <color rgb="FFB6ADA8"/>
        </top>
        <bottom style="thin">
          <color rgb="FFB6ADA8"/>
        </bottom>
        <vertical/>
        <horizontal/>
      </border>
    </dxf>
    <dxf>
      <font>
        <color rgb="FF92D7D7"/>
      </font>
      <fill>
        <patternFill>
          <bgColor rgb="FF92D7D7"/>
        </patternFill>
      </fill>
      <border>
        <left style="thin">
          <color rgb="FFB6ADA8"/>
        </left>
        <right style="thin">
          <color rgb="FFB6ADA8"/>
        </right>
        <top style="thin">
          <color rgb="FFB6ADA8"/>
        </top>
        <bottom style="thin">
          <color rgb="FFB6ADA8"/>
        </bottom>
        <vertical/>
        <horizontal/>
      </border>
    </dxf>
    <dxf>
      <fill>
        <patternFill>
          <bgColor theme="0" tint="-4.9989318521683403E-2"/>
        </patternFill>
      </fill>
    </dxf>
    <dxf>
      <fill>
        <patternFill>
          <bgColor theme="4" tint="0.79998168889431442"/>
        </patternFill>
      </fill>
    </dxf>
    <dxf>
      <fill>
        <patternFill>
          <bgColor theme="0" tint="-4.9989318521683403E-2"/>
        </patternFill>
      </fill>
    </dxf>
    <dxf>
      <font>
        <color theme="0"/>
      </font>
      <fill>
        <patternFill>
          <fgColor theme="0"/>
        </patternFill>
      </fill>
      <border>
        <left style="thin">
          <color rgb="FFB6ADA8"/>
        </left>
        <right style="thin">
          <color rgb="FFB6ADA8"/>
        </right>
        <top style="thin">
          <color rgb="FFB6ADA8"/>
        </top>
        <bottom style="thin">
          <color rgb="FFB6ADA8"/>
        </bottom>
        <vertical/>
        <horizontal/>
      </border>
    </dxf>
    <dxf>
      <font>
        <color rgb="FFCECFD2"/>
      </font>
      <fill>
        <patternFill>
          <bgColor rgb="FFCECFD2"/>
        </patternFill>
      </fill>
      <border>
        <left style="thin">
          <color rgb="FFB6ADA8"/>
        </left>
        <right style="thin">
          <color rgb="FFB6ADA8"/>
        </right>
        <top style="thin">
          <color rgb="FFB6ADA8"/>
        </top>
        <bottom style="thin">
          <color rgb="FFB6ADA8"/>
        </bottom>
        <vertical/>
        <horizontal/>
      </border>
    </dxf>
    <dxf>
      <font>
        <color rgb="FF83868D"/>
      </font>
      <fill>
        <patternFill>
          <bgColor rgb="FF83868D"/>
        </patternFill>
      </fill>
      <border>
        <left style="thin">
          <color rgb="FFB6ADA8"/>
        </left>
        <right style="thin">
          <color rgb="FFB6ADA8"/>
        </right>
        <top style="thin">
          <color rgb="FFB6ADA8"/>
        </top>
        <bottom style="thin">
          <color rgb="FFB6ADA8"/>
        </bottom>
        <vertical/>
        <horizontal/>
      </border>
    </dxf>
    <dxf>
      <font>
        <color rgb="FF5A5E68"/>
      </font>
      <fill>
        <patternFill>
          <bgColor rgb="FF5A5E68"/>
        </patternFill>
      </fill>
      <border>
        <left style="thin">
          <color rgb="FFB6ADA8"/>
        </left>
        <right style="thin">
          <color rgb="FFB6ADA8"/>
        </right>
        <top style="thin">
          <color rgb="FFB6ADA8"/>
        </top>
        <bottom style="thin">
          <color rgb="FFB6ADA8"/>
        </bottom>
        <vertical/>
        <horizontal/>
      </border>
    </dxf>
    <dxf>
      <font>
        <color rgb="FF92D7D7"/>
      </font>
      <fill>
        <patternFill>
          <bgColor rgb="FF92D7D7"/>
        </patternFill>
      </fill>
      <border>
        <left style="thin">
          <color rgb="FFB6ADA8"/>
        </left>
        <right style="thin">
          <color rgb="FFB6ADA8"/>
        </right>
        <top style="thin">
          <color rgb="FFB6ADA8"/>
        </top>
        <bottom style="thin">
          <color rgb="FFB6ADA8"/>
        </bottom>
        <vertical/>
        <horizontal/>
      </border>
    </dxf>
    <dxf>
      <fill>
        <patternFill>
          <bgColor theme="4" tint="0.79998168889431442"/>
        </patternFill>
      </fill>
    </dxf>
    <dxf>
      <fill>
        <patternFill>
          <bgColor theme="0" tint="-4.9989318521683403E-2"/>
        </patternFill>
      </fill>
    </dxf>
    <dxf>
      <font>
        <color theme="0"/>
      </font>
      <fill>
        <patternFill>
          <fgColor theme="0"/>
        </patternFill>
      </fill>
      <border>
        <left style="thin">
          <color rgb="FFB6ADA8"/>
        </left>
        <right style="thin">
          <color rgb="FFB6ADA8"/>
        </right>
        <top style="thin">
          <color rgb="FFB6ADA8"/>
        </top>
        <bottom style="thin">
          <color rgb="FFB6ADA8"/>
        </bottom>
        <vertical/>
        <horizontal/>
      </border>
    </dxf>
    <dxf>
      <font>
        <color rgb="FFCECFD2"/>
      </font>
      <fill>
        <patternFill>
          <bgColor rgb="FFCECFD2"/>
        </patternFill>
      </fill>
      <border>
        <left style="thin">
          <color rgb="FFB6ADA8"/>
        </left>
        <right style="thin">
          <color rgb="FFB6ADA8"/>
        </right>
        <top style="thin">
          <color rgb="FFB6ADA8"/>
        </top>
        <bottom style="thin">
          <color rgb="FFB6ADA8"/>
        </bottom>
        <vertical/>
        <horizontal/>
      </border>
    </dxf>
    <dxf>
      <font>
        <color rgb="FF83868D"/>
      </font>
      <fill>
        <patternFill>
          <bgColor rgb="FF83868D"/>
        </patternFill>
      </fill>
      <border>
        <left style="thin">
          <color rgb="FFB6ADA8"/>
        </left>
        <right style="thin">
          <color rgb="FFB6ADA8"/>
        </right>
        <top style="thin">
          <color rgb="FFB6ADA8"/>
        </top>
        <bottom style="thin">
          <color rgb="FFB6ADA8"/>
        </bottom>
        <vertical/>
        <horizontal/>
      </border>
    </dxf>
    <dxf>
      <font>
        <color rgb="FF5A5E68"/>
      </font>
      <fill>
        <patternFill>
          <bgColor rgb="FF5A5E68"/>
        </patternFill>
      </fill>
      <border>
        <left style="thin">
          <color rgb="FFB6ADA8"/>
        </left>
        <right style="thin">
          <color rgb="FFB6ADA8"/>
        </right>
        <top style="thin">
          <color rgb="FFB6ADA8"/>
        </top>
        <bottom style="thin">
          <color rgb="FFB6ADA8"/>
        </bottom>
        <vertical/>
        <horizontal/>
      </border>
    </dxf>
    <dxf>
      <font>
        <color rgb="FF92D7D7"/>
      </font>
      <fill>
        <patternFill>
          <bgColor rgb="FF92D7D7"/>
        </patternFill>
      </fill>
      <border>
        <left style="thin">
          <color rgb="FFB6ADA8"/>
        </left>
        <right style="thin">
          <color rgb="FFB6ADA8"/>
        </right>
        <top style="thin">
          <color rgb="FFB6ADA8"/>
        </top>
        <bottom style="thin">
          <color rgb="FFB6ADA8"/>
        </bottom>
        <vertical/>
        <horizontal/>
      </border>
    </dxf>
    <dxf>
      <fill>
        <patternFill>
          <bgColor theme="4" tint="0.79998168889431442"/>
        </patternFill>
      </fill>
    </dxf>
    <dxf>
      <fill>
        <patternFill>
          <bgColor theme="0" tint="-4.9989318521683403E-2"/>
        </patternFill>
      </fill>
    </dxf>
    <dxf>
      <font>
        <color theme="0"/>
      </font>
      <fill>
        <patternFill>
          <fgColor theme="0"/>
        </patternFill>
      </fill>
      <border>
        <left style="thin">
          <color rgb="FFB6ADA8"/>
        </left>
        <right style="thin">
          <color rgb="FFB6ADA8"/>
        </right>
        <top style="thin">
          <color rgb="FFB6ADA8"/>
        </top>
        <bottom style="thin">
          <color rgb="FFB6ADA8"/>
        </bottom>
        <vertical/>
        <horizontal/>
      </border>
    </dxf>
    <dxf>
      <font>
        <color rgb="FFCECFD2"/>
      </font>
      <fill>
        <patternFill>
          <bgColor rgb="FFCECFD2"/>
        </patternFill>
      </fill>
      <border>
        <left style="thin">
          <color rgb="FFB6ADA8"/>
        </left>
        <right style="thin">
          <color rgb="FFB6ADA8"/>
        </right>
        <top style="thin">
          <color rgb="FFB6ADA8"/>
        </top>
        <bottom style="thin">
          <color rgb="FFB6ADA8"/>
        </bottom>
        <vertical/>
        <horizontal/>
      </border>
    </dxf>
    <dxf>
      <font>
        <color rgb="FF83868D"/>
      </font>
      <fill>
        <patternFill>
          <bgColor rgb="FF83868D"/>
        </patternFill>
      </fill>
      <border>
        <left style="thin">
          <color rgb="FFB6ADA8"/>
        </left>
        <right style="thin">
          <color rgb="FFB6ADA8"/>
        </right>
        <top style="thin">
          <color rgb="FFB6ADA8"/>
        </top>
        <bottom style="thin">
          <color rgb="FFB6ADA8"/>
        </bottom>
        <vertical/>
        <horizontal/>
      </border>
    </dxf>
    <dxf>
      <font>
        <color rgb="FF5A5E68"/>
      </font>
      <fill>
        <patternFill>
          <bgColor rgb="FF5A5E68"/>
        </patternFill>
      </fill>
      <border>
        <left style="thin">
          <color rgb="FFB6ADA8"/>
        </left>
        <right style="thin">
          <color rgb="FFB6ADA8"/>
        </right>
        <top style="thin">
          <color rgb="FFB6ADA8"/>
        </top>
        <bottom style="thin">
          <color rgb="FFB6ADA8"/>
        </bottom>
        <vertical/>
        <horizontal/>
      </border>
    </dxf>
    <dxf>
      <font>
        <color rgb="FF92D7D7"/>
      </font>
      <fill>
        <patternFill>
          <bgColor rgb="FF92D7D7"/>
        </patternFill>
      </fill>
      <border>
        <left style="thin">
          <color rgb="FFB6ADA8"/>
        </left>
        <right style="thin">
          <color rgb="FFB6ADA8"/>
        </right>
        <top style="thin">
          <color rgb="FFB6ADA8"/>
        </top>
        <bottom style="thin">
          <color rgb="FFB6ADA8"/>
        </bottom>
        <vertical/>
        <horizontal/>
      </border>
    </dxf>
    <dxf>
      <fill>
        <patternFill>
          <bgColor theme="4" tint="0.79998168889431442"/>
        </patternFill>
      </fill>
    </dxf>
    <dxf>
      <fill>
        <patternFill>
          <bgColor theme="0" tint="-4.9989318521683403E-2"/>
        </patternFill>
      </fill>
    </dxf>
    <dxf>
      <font>
        <color theme="0"/>
      </font>
      <fill>
        <patternFill>
          <fgColor theme="0"/>
        </patternFill>
      </fill>
      <border>
        <left style="thin">
          <color rgb="FFB6ADA8"/>
        </left>
        <right style="thin">
          <color rgb="FFB6ADA8"/>
        </right>
        <top style="thin">
          <color rgb="FFB6ADA8"/>
        </top>
        <bottom style="thin">
          <color rgb="FFB6ADA8"/>
        </bottom>
        <vertical/>
        <horizontal/>
      </border>
    </dxf>
    <dxf>
      <font>
        <color rgb="FFCECFD2"/>
      </font>
      <fill>
        <patternFill>
          <bgColor rgb="FFCECFD2"/>
        </patternFill>
      </fill>
      <border>
        <left style="thin">
          <color rgb="FFB6ADA8"/>
        </left>
        <right style="thin">
          <color rgb="FFB6ADA8"/>
        </right>
        <top style="thin">
          <color rgb="FFB6ADA8"/>
        </top>
        <bottom style="thin">
          <color rgb="FFB6ADA8"/>
        </bottom>
        <vertical/>
        <horizontal/>
      </border>
    </dxf>
    <dxf>
      <font>
        <color rgb="FF83868D"/>
      </font>
      <fill>
        <patternFill>
          <bgColor rgb="FF83868D"/>
        </patternFill>
      </fill>
      <border>
        <left style="thin">
          <color rgb="FFB6ADA8"/>
        </left>
        <right style="thin">
          <color rgb="FFB6ADA8"/>
        </right>
        <top style="thin">
          <color rgb="FFB6ADA8"/>
        </top>
        <bottom style="thin">
          <color rgb="FFB6ADA8"/>
        </bottom>
        <vertical/>
        <horizontal/>
      </border>
    </dxf>
    <dxf>
      <font>
        <color rgb="FF5A5E68"/>
      </font>
      <fill>
        <patternFill>
          <bgColor rgb="FF5A5E68"/>
        </patternFill>
      </fill>
      <border>
        <left style="thin">
          <color rgb="FFB6ADA8"/>
        </left>
        <right style="thin">
          <color rgb="FFB6ADA8"/>
        </right>
        <top style="thin">
          <color rgb="FFB6ADA8"/>
        </top>
        <bottom style="thin">
          <color rgb="FFB6ADA8"/>
        </bottom>
        <vertical/>
        <horizontal/>
      </border>
    </dxf>
    <dxf>
      <font>
        <color rgb="FF92D7D7"/>
      </font>
      <fill>
        <patternFill>
          <bgColor rgb="FF92D7D7"/>
        </patternFill>
      </fill>
      <border>
        <left style="thin">
          <color rgb="FFB6ADA8"/>
        </left>
        <right style="thin">
          <color rgb="FFB6ADA8"/>
        </right>
        <top style="thin">
          <color rgb="FFB6ADA8"/>
        </top>
        <bottom style="thin">
          <color rgb="FFB6ADA8"/>
        </bottom>
        <vertical/>
        <horizontal/>
      </border>
    </dxf>
    <dxf>
      <fill>
        <patternFill>
          <bgColor theme="9" tint="0.7999816888943144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B6ADA8"/>
      <color rgb="FF92D7D7"/>
      <color rgb="FF5A5E68"/>
      <color rgb="FF83868D"/>
      <color rgb="FFCECFD2"/>
      <color rgb="FF71B254"/>
      <color rgb="FFEEEEEE"/>
      <color rgb="FFCEEACF"/>
      <color rgb="FF9ED6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theme" Target="theme/theme1.xml"/><Relationship Id="rId36" Type="http://schemas.openxmlformats.org/officeDocument/2006/relationships/styles" Target="styles.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sharedStrings" Target="sharedStrings.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
          <c:y val="0.0"/>
          <c:w val="1.0"/>
          <c:h val="1.0"/>
        </c:manualLayout>
      </c:layout>
      <c:barChart>
        <c:barDir val="bar"/>
        <c:grouping val="percentStacked"/>
        <c:varyColors val="0"/>
        <c:ser>
          <c:idx val="0"/>
          <c:order val="0"/>
          <c:tx>
            <c:strRef>
              <c:f>'A3'!$G$4</c:f>
              <c:strCache>
                <c:ptCount val="1"/>
                <c:pt idx="0">
                  <c:v>Improved</c:v>
                </c:pt>
              </c:strCache>
            </c:strRef>
          </c:tx>
          <c:spPr>
            <a:solidFill>
              <a:srgbClr val="71B254"/>
            </a:solidFill>
            <a:ln>
              <a:solidFill>
                <a:schemeClr val="bg1"/>
              </a:solidFill>
            </a:ln>
            <a:effectLst/>
          </c:spPr>
          <c:invertIfNegative val="0"/>
          <c:dLbls>
            <c:dLbl>
              <c:idx val="5"/>
              <c:delete val="1"/>
              <c:extLst xmlns:c16r2="http://schemas.microsoft.com/office/drawing/2015/06/chart">
                <c:ext xmlns:c16="http://schemas.microsoft.com/office/drawing/2014/chart" uri="{C3380CC4-5D6E-409C-BE32-E72D297353CC}">
                  <c16:uniqueId val="{00000000-B1BF-40A7-BC4D-AACD0609C2EF}"/>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0A-B1BF-40A7-BC4D-AACD0609C2EF}"/>
                </c:ext>
                <c:ext xmlns:c15="http://schemas.microsoft.com/office/drawing/2012/chart" uri="{CE6537A1-D6FC-4f65-9D91-7224C49458BB}"/>
              </c:extLst>
            </c:dLbl>
            <c:dLbl>
              <c:idx val="32"/>
              <c:delete val="1"/>
              <c:extLst xmlns:c16r2="http://schemas.microsoft.com/office/drawing/2015/06/chart">
                <c:ext xmlns:c16="http://schemas.microsoft.com/office/drawing/2014/chart" uri="{C3380CC4-5D6E-409C-BE32-E72D297353CC}">
                  <c16:uniqueId val="{00000010-B1BF-40A7-BC4D-AACD0609C2EF}"/>
                </c:ext>
                <c:ext xmlns:c15="http://schemas.microsoft.com/office/drawing/2012/chart" uri="{CE6537A1-D6FC-4f65-9D91-7224C49458BB}"/>
              </c:extLst>
            </c:dLbl>
            <c:dLbl>
              <c:idx val="42"/>
              <c:delete val="1"/>
              <c:extLst xmlns:c16r2="http://schemas.microsoft.com/office/drawing/2015/06/chart">
                <c:ext xmlns:c16="http://schemas.microsoft.com/office/drawing/2014/chart" uri="{C3380CC4-5D6E-409C-BE32-E72D297353CC}">
                  <c16:uniqueId val="{00000013-B1BF-40A7-BC4D-AACD0609C2EF}"/>
                </c:ext>
                <c:ext xmlns:c15="http://schemas.microsoft.com/office/drawing/2012/chart" uri="{CE6537A1-D6FC-4f65-9D91-7224C49458BB}"/>
              </c:extLst>
            </c:dLbl>
            <c:dLbl>
              <c:idx val="43"/>
              <c:delete val="1"/>
              <c:extLst xmlns:c16r2="http://schemas.microsoft.com/office/drawing/2015/06/chart">
                <c:ext xmlns:c16="http://schemas.microsoft.com/office/drawing/2014/chart" uri="{C3380CC4-5D6E-409C-BE32-E72D297353CC}">
                  <c16:uniqueId val="{00000014-B1BF-40A7-BC4D-AACD0609C2E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InterFace" charset="0"/>
                    <a:ea typeface="InterFace" charset="0"/>
                    <a:cs typeface="InterFace" charset="0"/>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'A3'!$G$5:$G$56</c:f>
              <c:numCache>
                <c:formatCode>General</c:formatCode>
                <c:ptCount val="44"/>
                <c:pt idx="1">
                  <c:v>49.0</c:v>
                </c:pt>
                <c:pt idx="2">
                  <c:v>39.0</c:v>
                </c:pt>
                <c:pt idx="3">
                  <c:v>28.0</c:v>
                </c:pt>
                <c:pt idx="4">
                  <c:v>17.0</c:v>
                </c:pt>
                <c:pt idx="5">
                  <c:v>0.0</c:v>
                </c:pt>
                <c:pt idx="7">
                  <c:v>51.0</c:v>
                </c:pt>
                <c:pt idx="8">
                  <c:v>46.0</c:v>
                </c:pt>
                <c:pt idx="9">
                  <c:v>46.0</c:v>
                </c:pt>
                <c:pt idx="10">
                  <c:v>44.0</c:v>
                </c:pt>
                <c:pt idx="11">
                  <c:v>40.0</c:v>
                </c:pt>
                <c:pt idx="12">
                  <c:v>24.0</c:v>
                </c:pt>
                <c:pt idx="13">
                  <c:v>21.0</c:v>
                </c:pt>
                <c:pt idx="14">
                  <c:v>20.0</c:v>
                </c:pt>
                <c:pt idx="15">
                  <c:v>19.0</c:v>
                </c:pt>
                <c:pt idx="16">
                  <c:v>17.0</c:v>
                </c:pt>
                <c:pt idx="17">
                  <c:v>16.0</c:v>
                </c:pt>
                <c:pt idx="18">
                  <c:v>10.0</c:v>
                </c:pt>
                <c:pt idx="19">
                  <c:v>6.0</c:v>
                </c:pt>
                <c:pt idx="20">
                  <c:v>6.0</c:v>
                </c:pt>
                <c:pt idx="21">
                  <c:v>0.0</c:v>
                </c:pt>
                <c:pt idx="23">
                  <c:v>34.0</c:v>
                </c:pt>
                <c:pt idx="24">
                  <c:v>20.0</c:v>
                </c:pt>
                <c:pt idx="25">
                  <c:v>11.0</c:v>
                </c:pt>
                <c:pt idx="26">
                  <c:v>9.0</c:v>
                </c:pt>
                <c:pt idx="27">
                  <c:v>6.0</c:v>
                </c:pt>
                <c:pt idx="28">
                  <c:v>5.0</c:v>
                </c:pt>
                <c:pt idx="29">
                  <c:v>4.0</c:v>
                </c:pt>
                <c:pt idx="30">
                  <c:v>4.0</c:v>
                </c:pt>
                <c:pt idx="31">
                  <c:v>2.0</c:v>
                </c:pt>
                <c:pt idx="32">
                  <c:v>0.0</c:v>
                </c:pt>
                <c:pt idx="34">
                  <c:v>23.0</c:v>
                </c:pt>
                <c:pt idx="35">
                  <c:v>18.0</c:v>
                </c:pt>
                <c:pt idx="36">
                  <c:v>14.0</c:v>
                </c:pt>
                <c:pt idx="37">
                  <c:v>10.0</c:v>
                </c:pt>
                <c:pt idx="38">
                  <c:v>6.0</c:v>
                </c:pt>
                <c:pt idx="39">
                  <c:v>3.0</c:v>
                </c:pt>
                <c:pt idx="40">
                  <c:v>3.0</c:v>
                </c:pt>
                <c:pt idx="41">
                  <c:v>1.0</c:v>
                </c:pt>
                <c:pt idx="42">
                  <c:v>0.0</c:v>
                </c:pt>
                <c:pt idx="43">
                  <c:v>0.0</c:v>
                </c:pt>
              </c:numCache>
            </c:numRef>
          </c:val>
          <c:extLst xmlns:c16r2="http://schemas.microsoft.com/office/drawing/2015/06/chart">
            <c:ext xmlns:c16="http://schemas.microsoft.com/office/drawing/2014/chart" uri="{C3380CC4-5D6E-409C-BE32-E72D297353CC}">
              <c16:uniqueId val="{00000000-9752-45B2-954A-C7F7B18C3A97}"/>
            </c:ext>
          </c:extLst>
        </c:ser>
        <c:ser>
          <c:idx val="1"/>
          <c:order val="1"/>
          <c:tx>
            <c:strRef>
              <c:f>'A3'!$H$4</c:f>
              <c:strCache>
                <c:ptCount val="1"/>
                <c:pt idx="0">
                  <c:v>No Change</c:v>
                </c:pt>
              </c:strCache>
            </c:strRef>
          </c:tx>
          <c:spPr>
            <a:solidFill>
              <a:srgbClr val="B6ADA8">
                <a:alpha val="50196"/>
              </a:srgbClr>
            </a:solidFill>
            <a:ln>
              <a:solidFill>
                <a:schemeClr val="bg1"/>
              </a:solidFill>
            </a:ln>
            <a:effectLst/>
          </c:spPr>
          <c:invertIfNegative val="0"/>
          <c:dLbls>
            <c:dLbl>
              <c:idx val="7"/>
              <c:delete val="1"/>
              <c:extLst xmlns:c16r2="http://schemas.microsoft.com/office/drawing/2015/06/chart">
                <c:ext xmlns:c16="http://schemas.microsoft.com/office/drawing/2014/chart" uri="{C3380CC4-5D6E-409C-BE32-E72D297353CC}">
                  <c16:uniqueId val="{00000007-B1BF-40A7-BC4D-AACD0609C2EF}"/>
                </c:ext>
                <c:ext xmlns:c15="http://schemas.microsoft.com/office/drawing/2012/chart" uri="{CE6537A1-D6FC-4f65-9D91-7224C49458BB}"/>
              </c:extLst>
            </c:dLbl>
            <c:dLbl>
              <c:idx val="21"/>
              <c:layout>
                <c:manualLayout>
                  <c:x val="-0.00966576544185943"/>
                  <c:y val="-0.0014574154431637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1BF-40A7-BC4D-AACD0609C2EF}"/>
                </c:ext>
                <c:ext xmlns:c15="http://schemas.microsoft.com/office/drawing/2012/chart" uri="{CE6537A1-D6FC-4f65-9D91-7224C49458BB}">
                  <c15:layout>
                    <c:manualLayout>
                      <c:w val="0.0205687488602769"/>
                      <c:h val="0.0189251496743542"/>
                    </c:manualLayout>
                  </c15:layout>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A5E68"/>
                    </a:solidFill>
                    <a:latin typeface="InterFace" charset="0"/>
                    <a:ea typeface="InterFace" charset="0"/>
                    <a:cs typeface="InterFace" charset="0"/>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'A3'!$H$5:$H$56</c:f>
              <c:numCache>
                <c:formatCode>General</c:formatCode>
                <c:ptCount val="44"/>
                <c:pt idx="1">
                  <c:v>2.0</c:v>
                </c:pt>
                <c:pt idx="2">
                  <c:v>12.0</c:v>
                </c:pt>
                <c:pt idx="3">
                  <c:v>23.0</c:v>
                </c:pt>
                <c:pt idx="4">
                  <c:v>31.0</c:v>
                </c:pt>
                <c:pt idx="5">
                  <c:v>42.0</c:v>
                </c:pt>
                <c:pt idx="7">
                  <c:v>0.0</c:v>
                </c:pt>
                <c:pt idx="8">
                  <c:v>5.0</c:v>
                </c:pt>
                <c:pt idx="9">
                  <c:v>4.0</c:v>
                </c:pt>
                <c:pt idx="10">
                  <c:v>7.0</c:v>
                </c:pt>
                <c:pt idx="11">
                  <c:v>10.0</c:v>
                </c:pt>
                <c:pt idx="12">
                  <c:v>18.0</c:v>
                </c:pt>
                <c:pt idx="13">
                  <c:v>21.0</c:v>
                </c:pt>
                <c:pt idx="14">
                  <c:v>29.0</c:v>
                </c:pt>
                <c:pt idx="15">
                  <c:v>27.0</c:v>
                </c:pt>
                <c:pt idx="16">
                  <c:v>34.0</c:v>
                </c:pt>
                <c:pt idx="17">
                  <c:v>14.0</c:v>
                </c:pt>
                <c:pt idx="18">
                  <c:v>38.0</c:v>
                </c:pt>
                <c:pt idx="19">
                  <c:v>43.0</c:v>
                </c:pt>
                <c:pt idx="20">
                  <c:v>33.0</c:v>
                </c:pt>
                <c:pt idx="21">
                  <c:v>1.0</c:v>
                </c:pt>
                <c:pt idx="23">
                  <c:v>17.0</c:v>
                </c:pt>
                <c:pt idx="24">
                  <c:v>31.0</c:v>
                </c:pt>
                <c:pt idx="25">
                  <c:v>40.0</c:v>
                </c:pt>
                <c:pt idx="26">
                  <c:v>42.0</c:v>
                </c:pt>
                <c:pt idx="27">
                  <c:v>43.0</c:v>
                </c:pt>
                <c:pt idx="28">
                  <c:v>45.0</c:v>
                </c:pt>
                <c:pt idx="29">
                  <c:v>47.0</c:v>
                </c:pt>
                <c:pt idx="30">
                  <c:v>30.0</c:v>
                </c:pt>
                <c:pt idx="31">
                  <c:v>48.0</c:v>
                </c:pt>
                <c:pt idx="32">
                  <c:v>50.0</c:v>
                </c:pt>
                <c:pt idx="34">
                  <c:v>28.0</c:v>
                </c:pt>
                <c:pt idx="35">
                  <c:v>28.0</c:v>
                </c:pt>
                <c:pt idx="36">
                  <c:v>32.0</c:v>
                </c:pt>
                <c:pt idx="37">
                  <c:v>33.0</c:v>
                </c:pt>
                <c:pt idx="38">
                  <c:v>44.0</c:v>
                </c:pt>
                <c:pt idx="39">
                  <c:v>39.0</c:v>
                </c:pt>
                <c:pt idx="40">
                  <c:v>38.0</c:v>
                </c:pt>
                <c:pt idx="41">
                  <c:v>45.0</c:v>
                </c:pt>
                <c:pt idx="42">
                  <c:v>51.0</c:v>
                </c:pt>
                <c:pt idx="43">
                  <c:v>50.0</c:v>
                </c:pt>
              </c:numCache>
            </c:numRef>
          </c:val>
          <c:extLst xmlns:c16r2="http://schemas.microsoft.com/office/drawing/2015/06/chart">
            <c:ext xmlns:c16="http://schemas.microsoft.com/office/drawing/2014/chart" uri="{C3380CC4-5D6E-409C-BE32-E72D297353CC}">
              <c16:uniqueId val="{00000001-9752-45B2-954A-C7F7B18C3A97}"/>
            </c:ext>
          </c:extLst>
        </c:ser>
        <c:ser>
          <c:idx val="2"/>
          <c:order val="2"/>
          <c:tx>
            <c:strRef>
              <c:f>'A3'!$I$4</c:f>
              <c:strCache>
                <c:ptCount val="1"/>
                <c:pt idx="0">
                  <c:v>Worsened</c:v>
                </c:pt>
              </c:strCache>
            </c:strRef>
          </c:tx>
          <c:spPr>
            <a:solidFill>
              <a:srgbClr val="5A5E68"/>
            </a:solidFill>
            <a:ln>
              <a:solidFill>
                <a:schemeClr val="bg1"/>
              </a:solidFill>
            </a:ln>
            <a:effectLst/>
          </c:spPr>
          <c:invertIfNegative val="0"/>
          <c:dLbls>
            <c:dLbl>
              <c:idx val="1"/>
              <c:delete val="1"/>
              <c:extLst xmlns:c16r2="http://schemas.microsoft.com/office/drawing/2015/06/chart">
                <c:ext xmlns:c16="http://schemas.microsoft.com/office/drawing/2014/chart" uri="{C3380CC4-5D6E-409C-BE32-E72D297353CC}">
                  <c16:uniqueId val="{00000003-B1BF-40A7-BC4D-AACD0609C2E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B1BF-40A7-BC4D-AACD0609C2E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B1BF-40A7-BC4D-AACD0609C2EF}"/>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4-B1BF-40A7-BC4D-AACD0609C2E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5-B1BF-40A7-BC4D-AACD0609C2EF}"/>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6-B1BF-40A7-BC4D-AACD0609C2EF}"/>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08-B1BF-40A7-BC4D-AACD0609C2EF}"/>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B-B1BF-40A7-BC4D-AACD0609C2EF}"/>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C-B1BF-40A7-BC4D-AACD0609C2EF}"/>
                </c:ext>
                <c:ext xmlns:c15="http://schemas.microsoft.com/office/drawing/2012/chart" uri="{CE6537A1-D6FC-4f65-9D91-7224C49458BB}"/>
              </c:extLst>
            </c:dLbl>
            <c:dLbl>
              <c:idx val="25"/>
              <c:delete val="1"/>
              <c:extLst xmlns:c16r2="http://schemas.microsoft.com/office/drawing/2015/06/chart">
                <c:ext xmlns:c16="http://schemas.microsoft.com/office/drawing/2014/chart" uri="{C3380CC4-5D6E-409C-BE32-E72D297353CC}">
                  <c16:uniqueId val="{0000000D-B1BF-40A7-BC4D-AACD0609C2EF}"/>
                </c:ext>
                <c:ext xmlns:c15="http://schemas.microsoft.com/office/drawing/2012/chart" uri="{CE6537A1-D6FC-4f65-9D91-7224C49458BB}"/>
              </c:extLst>
            </c:dLbl>
            <c:dLbl>
              <c:idx val="26"/>
              <c:delete val="1"/>
              <c:extLst xmlns:c16r2="http://schemas.microsoft.com/office/drawing/2015/06/chart">
                <c:ext xmlns:c16="http://schemas.microsoft.com/office/drawing/2014/chart" uri="{C3380CC4-5D6E-409C-BE32-E72D297353CC}">
                  <c16:uniqueId val="{0000000E-B1BF-40A7-BC4D-AACD0609C2EF}"/>
                </c:ext>
                <c:ext xmlns:c15="http://schemas.microsoft.com/office/drawing/2012/chart" uri="{CE6537A1-D6FC-4f65-9D91-7224C49458BB}"/>
              </c:extLst>
            </c:dLbl>
            <c:dLbl>
              <c:idx val="29"/>
              <c:delete val="1"/>
              <c:extLst xmlns:c16r2="http://schemas.microsoft.com/office/drawing/2015/06/chart">
                <c:ext xmlns:c16="http://schemas.microsoft.com/office/drawing/2014/chart" uri="{C3380CC4-5D6E-409C-BE32-E72D297353CC}">
                  <c16:uniqueId val="{0000000F-B1BF-40A7-BC4D-AACD0609C2EF}"/>
                </c:ext>
                <c:ext xmlns:c15="http://schemas.microsoft.com/office/drawing/2012/chart" uri="{CE6537A1-D6FC-4f65-9D91-7224C49458BB}"/>
              </c:extLst>
            </c:dLbl>
            <c:dLbl>
              <c:idx val="34"/>
              <c:delete val="1"/>
              <c:extLst xmlns:c16r2="http://schemas.microsoft.com/office/drawing/2015/06/chart">
                <c:ext xmlns:c16="http://schemas.microsoft.com/office/drawing/2014/chart" uri="{C3380CC4-5D6E-409C-BE32-E72D297353CC}">
                  <c16:uniqueId val="{00000011-B1BF-40A7-BC4D-AACD0609C2EF}"/>
                </c:ext>
                <c:ext xmlns:c15="http://schemas.microsoft.com/office/drawing/2012/chart" uri="{CE6537A1-D6FC-4f65-9D91-7224C49458BB}"/>
              </c:extLst>
            </c:dLbl>
            <c:dLbl>
              <c:idx val="42"/>
              <c:delete val="1"/>
              <c:extLst xmlns:c16r2="http://schemas.microsoft.com/office/drawing/2015/06/chart">
                <c:ext xmlns:c16="http://schemas.microsoft.com/office/drawing/2014/chart" uri="{C3380CC4-5D6E-409C-BE32-E72D297353CC}">
                  <c16:uniqueId val="{00000012-B1BF-40A7-BC4D-AACD0609C2E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InterFace" charset="0"/>
                    <a:ea typeface="InterFace" charset="0"/>
                    <a:cs typeface="InterFace" charset="0"/>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'A3'!$I$5:$I$56</c:f>
              <c:numCache>
                <c:formatCode>General</c:formatCode>
                <c:ptCount val="44"/>
                <c:pt idx="1">
                  <c:v>0.0</c:v>
                </c:pt>
                <c:pt idx="2">
                  <c:v>0.0</c:v>
                </c:pt>
                <c:pt idx="3">
                  <c:v>0.0</c:v>
                </c:pt>
                <c:pt idx="4">
                  <c:v>3.0</c:v>
                </c:pt>
                <c:pt idx="5">
                  <c:v>9.0</c:v>
                </c:pt>
                <c:pt idx="7">
                  <c:v>0.0</c:v>
                </c:pt>
                <c:pt idx="8">
                  <c:v>0.0</c:v>
                </c:pt>
                <c:pt idx="9">
                  <c:v>1.0</c:v>
                </c:pt>
                <c:pt idx="10">
                  <c:v>0.0</c:v>
                </c:pt>
                <c:pt idx="11">
                  <c:v>1.0</c:v>
                </c:pt>
                <c:pt idx="12">
                  <c:v>9.0</c:v>
                </c:pt>
                <c:pt idx="13">
                  <c:v>9.0</c:v>
                </c:pt>
                <c:pt idx="14">
                  <c:v>2.0</c:v>
                </c:pt>
                <c:pt idx="15">
                  <c:v>5.0</c:v>
                </c:pt>
                <c:pt idx="16">
                  <c:v>0.0</c:v>
                </c:pt>
                <c:pt idx="17">
                  <c:v>21.0</c:v>
                </c:pt>
                <c:pt idx="18">
                  <c:v>3.0</c:v>
                </c:pt>
                <c:pt idx="19">
                  <c:v>2.0</c:v>
                </c:pt>
                <c:pt idx="20">
                  <c:v>12.0</c:v>
                </c:pt>
                <c:pt idx="21">
                  <c:v>50.0</c:v>
                </c:pt>
                <c:pt idx="23">
                  <c:v>0.0</c:v>
                </c:pt>
                <c:pt idx="24">
                  <c:v>0.0</c:v>
                </c:pt>
                <c:pt idx="25">
                  <c:v>0.0</c:v>
                </c:pt>
                <c:pt idx="26">
                  <c:v>0.0</c:v>
                </c:pt>
                <c:pt idx="27">
                  <c:v>2.0</c:v>
                </c:pt>
                <c:pt idx="28">
                  <c:v>1.0</c:v>
                </c:pt>
                <c:pt idx="29">
                  <c:v>0.0</c:v>
                </c:pt>
                <c:pt idx="30">
                  <c:v>17.0</c:v>
                </c:pt>
                <c:pt idx="31">
                  <c:v>1.0</c:v>
                </c:pt>
                <c:pt idx="32">
                  <c:v>1.0</c:v>
                </c:pt>
                <c:pt idx="34">
                  <c:v>0.0</c:v>
                </c:pt>
                <c:pt idx="35">
                  <c:v>5.0</c:v>
                </c:pt>
                <c:pt idx="36">
                  <c:v>5.0</c:v>
                </c:pt>
                <c:pt idx="37">
                  <c:v>8.0</c:v>
                </c:pt>
                <c:pt idx="38">
                  <c:v>1.0</c:v>
                </c:pt>
                <c:pt idx="39">
                  <c:v>9.0</c:v>
                </c:pt>
                <c:pt idx="40">
                  <c:v>10.0</c:v>
                </c:pt>
                <c:pt idx="41">
                  <c:v>5.0</c:v>
                </c:pt>
                <c:pt idx="42">
                  <c:v>0.0</c:v>
                </c:pt>
                <c:pt idx="43">
                  <c:v>1.0</c:v>
                </c:pt>
              </c:numCache>
            </c:numRef>
          </c:val>
          <c:extLst xmlns:c16r2="http://schemas.microsoft.com/office/drawing/2015/06/chart">
            <c:ext xmlns:c16="http://schemas.microsoft.com/office/drawing/2014/chart" uri="{C3380CC4-5D6E-409C-BE32-E72D297353CC}">
              <c16:uniqueId val="{00000002-9752-45B2-954A-C7F7B18C3A97}"/>
            </c:ext>
          </c:extLst>
        </c:ser>
        <c:dLbls>
          <c:dLblPos val="ctr"/>
          <c:showLegendKey val="0"/>
          <c:showVal val="1"/>
          <c:showCatName val="0"/>
          <c:showSerName val="0"/>
          <c:showPercent val="0"/>
          <c:showBubbleSize val="0"/>
        </c:dLbls>
        <c:gapWidth val="30"/>
        <c:overlap val="100"/>
        <c:axId val="1497003200"/>
        <c:axId val="1496949952"/>
      </c:barChart>
      <c:catAx>
        <c:axId val="1497003200"/>
        <c:scaling>
          <c:orientation val="maxMin"/>
        </c:scaling>
        <c:delete val="1"/>
        <c:axPos val="l"/>
        <c:majorTickMark val="none"/>
        <c:minorTickMark val="none"/>
        <c:tickLblPos val="nextTo"/>
        <c:crossAx val="1496949952"/>
        <c:crosses val="autoZero"/>
        <c:auto val="1"/>
        <c:lblAlgn val="ctr"/>
        <c:lblOffset val="100"/>
        <c:noMultiLvlLbl val="0"/>
      </c:catAx>
      <c:valAx>
        <c:axId val="1496949952"/>
        <c:scaling>
          <c:orientation val="minMax"/>
        </c:scaling>
        <c:delete val="1"/>
        <c:axPos val="t"/>
        <c:numFmt formatCode="0%" sourceLinked="1"/>
        <c:majorTickMark val="none"/>
        <c:minorTickMark val="none"/>
        <c:tickLblPos val="nextTo"/>
        <c:crossAx val="14970032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
          <c:y val="0.0"/>
          <c:w val="1.0"/>
          <c:h val="1.0"/>
        </c:manualLayout>
      </c:layout>
      <c:barChart>
        <c:barDir val="bar"/>
        <c:grouping val="percentStacked"/>
        <c:varyColors val="0"/>
        <c:ser>
          <c:idx val="0"/>
          <c:order val="0"/>
          <c:tx>
            <c:strRef>
              <c:f>'G2'!$F$3</c:f>
              <c:strCache>
                <c:ptCount val="1"/>
                <c:pt idx="0">
                  <c:v>Improved</c:v>
                </c:pt>
              </c:strCache>
            </c:strRef>
          </c:tx>
          <c:spPr>
            <a:solidFill>
              <a:srgbClr val="71B25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InterFace" charset="0"/>
                    <a:ea typeface="InterFace" charset="0"/>
                    <a:cs typeface="InterFace" charset="0"/>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'G2'!$F$4:$F$36</c:f>
              <c:numCache>
                <c:formatCode>General</c:formatCode>
                <c:ptCount val="33"/>
                <c:pt idx="1">
                  <c:v>46.0</c:v>
                </c:pt>
                <c:pt idx="2">
                  <c:v>30.0</c:v>
                </c:pt>
                <c:pt idx="3">
                  <c:v>25.0</c:v>
                </c:pt>
                <c:pt idx="4">
                  <c:v>16.0</c:v>
                </c:pt>
                <c:pt idx="5">
                  <c:v>25.0</c:v>
                </c:pt>
                <c:pt idx="6">
                  <c:v>30.0</c:v>
                </c:pt>
                <c:pt idx="7">
                  <c:v>28.0</c:v>
                </c:pt>
                <c:pt idx="8">
                  <c:v>21.0</c:v>
                </c:pt>
                <c:pt idx="9">
                  <c:v>25.0</c:v>
                </c:pt>
                <c:pt idx="10">
                  <c:v>44.0</c:v>
                </c:pt>
                <c:pt idx="11">
                  <c:v>37.0</c:v>
                </c:pt>
                <c:pt idx="12">
                  <c:v>18.0</c:v>
                </c:pt>
                <c:pt idx="13">
                  <c:v>18.0</c:v>
                </c:pt>
                <c:pt idx="14">
                  <c:v>18.0</c:v>
                </c:pt>
                <c:pt idx="15">
                  <c:v>14.0</c:v>
                </c:pt>
                <c:pt idx="16">
                  <c:v>25.0</c:v>
                </c:pt>
                <c:pt idx="18">
                  <c:v>35.0</c:v>
                </c:pt>
                <c:pt idx="19">
                  <c:v>23.0</c:v>
                </c:pt>
                <c:pt idx="20">
                  <c:v>23.0</c:v>
                </c:pt>
                <c:pt idx="21">
                  <c:v>11.0</c:v>
                </c:pt>
                <c:pt idx="22">
                  <c:v>19.0</c:v>
                </c:pt>
                <c:pt idx="23">
                  <c:v>18.0</c:v>
                </c:pt>
                <c:pt idx="24">
                  <c:v>19.0</c:v>
                </c:pt>
                <c:pt idx="25">
                  <c:v>14.0</c:v>
                </c:pt>
                <c:pt idx="26">
                  <c:v>30.0</c:v>
                </c:pt>
                <c:pt idx="27">
                  <c:v>30.0</c:v>
                </c:pt>
                <c:pt idx="28">
                  <c:v>17.0</c:v>
                </c:pt>
                <c:pt idx="29">
                  <c:v>21.0</c:v>
                </c:pt>
                <c:pt idx="30">
                  <c:v>17.0</c:v>
                </c:pt>
                <c:pt idx="31">
                  <c:v>24.0</c:v>
                </c:pt>
              </c:numCache>
            </c:numRef>
          </c:val>
          <c:extLst xmlns:c16r2="http://schemas.microsoft.com/office/drawing/2015/06/chart">
            <c:ext xmlns:c16="http://schemas.microsoft.com/office/drawing/2014/chart" uri="{C3380CC4-5D6E-409C-BE32-E72D297353CC}">
              <c16:uniqueId val="{00000000-9CD0-4919-AD91-C5EC87EFBD0F}"/>
            </c:ext>
          </c:extLst>
        </c:ser>
        <c:ser>
          <c:idx val="1"/>
          <c:order val="1"/>
          <c:tx>
            <c:strRef>
              <c:f>'G2'!$G$3</c:f>
              <c:strCache>
                <c:ptCount val="1"/>
                <c:pt idx="0">
                  <c:v>No Change</c:v>
                </c:pt>
              </c:strCache>
            </c:strRef>
          </c:tx>
          <c:spPr>
            <a:solidFill>
              <a:srgbClr val="B6ADA8">
                <a:alpha val="50196"/>
              </a:srgb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A5E68"/>
                    </a:solidFill>
                    <a:latin typeface="InterFace" charset="0"/>
                    <a:ea typeface="InterFace" charset="0"/>
                    <a:cs typeface="InterFace" charset="0"/>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'G2'!$G$4:$G$36</c:f>
              <c:numCache>
                <c:formatCode>General</c:formatCode>
                <c:ptCount val="33"/>
                <c:pt idx="1">
                  <c:v>5.0</c:v>
                </c:pt>
                <c:pt idx="2">
                  <c:v>15.0</c:v>
                </c:pt>
                <c:pt idx="3">
                  <c:v>11.0</c:v>
                </c:pt>
                <c:pt idx="4">
                  <c:v>12.0</c:v>
                </c:pt>
                <c:pt idx="5">
                  <c:v>12.0</c:v>
                </c:pt>
                <c:pt idx="6">
                  <c:v>14.0</c:v>
                </c:pt>
                <c:pt idx="7">
                  <c:v>16.0</c:v>
                </c:pt>
                <c:pt idx="8">
                  <c:v>11.0</c:v>
                </c:pt>
                <c:pt idx="9">
                  <c:v>25.0</c:v>
                </c:pt>
                <c:pt idx="10">
                  <c:v>4.0</c:v>
                </c:pt>
                <c:pt idx="11">
                  <c:v>13.0</c:v>
                </c:pt>
                <c:pt idx="12">
                  <c:v>6.0</c:v>
                </c:pt>
                <c:pt idx="13">
                  <c:v>5.0</c:v>
                </c:pt>
                <c:pt idx="14">
                  <c:v>17.0</c:v>
                </c:pt>
                <c:pt idx="15">
                  <c:v>7.0</c:v>
                </c:pt>
                <c:pt idx="16">
                  <c:v>8.0</c:v>
                </c:pt>
                <c:pt idx="18">
                  <c:v>15.0</c:v>
                </c:pt>
                <c:pt idx="19">
                  <c:v>16.0</c:v>
                </c:pt>
                <c:pt idx="20">
                  <c:v>8.0</c:v>
                </c:pt>
                <c:pt idx="21">
                  <c:v>11.0</c:v>
                </c:pt>
                <c:pt idx="22">
                  <c:v>14.0</c:v>
                </c:pt>
                <c:pt idx="23">
                  <c:v>8.0</c:v>
                </c:pt>
                <c:pt idx="24">
                  <c:v>9.0</c:v>
                </c:pt>
                <c:pt idx="25">
                  <c:v>23.0</c:v>
                </c:pt>
                <c:pt idx="26">
                  <c:v>2.0</c:v>
                </c:pt>
                <c:pt idx="27">
                  <c:v>12.0</c:v>
                </c:pt>
                <c:pt idx="28">
                  <c:v>2.0</c:v>
                </c:pt>
                <c:pt idx="29">
                  <c:v>13.0</c:v>
                </c:pt>
                <c:pt idx="30">
                  <c:v>10.0</c:v>
                </c:pt>
                <c:pt idx="31">
                  <c:v>11.0</c:v>
                </c:pt>
              </c:numCache>
            </c:numRef>
          </c:val>
          <c:extLst xmlns:c16r2="http://schemas.microsoft.com/office/drawing/2015/06/chart">
            <c:ext xmlns:c16="http://schemas.microsoft.com/office/drawing/2014/chart" uri="{C3380CC4-5D6E-409C-BE32-E72D297353CC}">
              <c16:uniqueId val="{00000001-9CD0-4919-AD91-C5EC87EFBD0F}"/>
            </c:ext>
          </c:extLst>
        </c:ser>
        <c:ser>
          <c:idx val="2"/>
          <c:order val="2"/>
          <c:tx>
            <c:strRef>
              <c:f>'G2'!$H$3</c:f>
              <c:strCache>
                <c:ptCount val="1"/>
                <c:pt idx="0">
                  <c:v>Worsened</c:v>
                </c:pt>
              </c:strCache>
            </c:strRef>
          </c:tx>
          <c:spPr>
            <a:solidFill>
              <a:srgbClr val="5A5E68"/>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InterFace" charset="0"/>
                    <a:ea typeface="InterFace" charset="0"/>
                    <a:cs typeface="InterFace" charset="0"/>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'G2'!$H$4:$H$36</c:f>
              <c:numCache>
                <c:formatCode>General</c:formatCode>
                <c:ptCount val="33"/>
                <c:pt idx="1">
                  <c:v>0.0</c:v>
                </c:pt>
                <c:pt idx="2">
                  <c:v>6.0</c:v>
                </c:pt>
                <c:pt idx="3">
                  <c:v>15.0</c:v>
                </c:pt>
                <c:pt idx="4">
                  <c:v>23.0</c:v>
                </c:pt>
                <c:pt idx="5">
                  <c:v>14.0</c:v>
                </c:pt>
                <c:pt idx="6">
                  <c:v>7.0</c:v>
                </c:pt>
                <c:pt idx="7">
                  <c:v>7.0</c:v>
                </c:pt>
                <c:pt idx="8">
                  <c:v>19.0</c:v>
                </c:pt>
                <c:pt idx="9">
                  <c:v>1.0</c:v>
                </c:pt>
                <c:pt idx="10">
                  <c:v>3.0</c:v>
                </c:pt>
                <c:pt idx="11">
                  <c:v>1.0</c:v>
                </c:pt>
                <c:pt idx="12">
                  <c:v>27.0</c:v>
                </c:pt>
                <c:pt idx="13">
                  <c:v>28.0</c:v>
                </c:pt>
                <c:pt idx="14">
                  <c:v>16.0</c:v>
                </c:pt>
                <c:pt idx="15">
                  <c:v>30.0</c:v>
                </c:pt>
                <c:pt idx="16">
                  <c:v>18.0</c:v>
                </c:pt>
                <c:pt idx="18">
                  <c:v>1.0</c:v>
                </c:pt>
                <c:pt idx="19">
                  <c:v>12.0</c:v>
                </c:pt>
                <c:pt idx="20">
                  <c:v>20.0</c:v>
                </c:pt>
                <c:pt idx="21">
                  <c:v>29.0</c:v>
                </c:pt>
                <c:pt idx="22">
                  <c:v>18.0</c:v>
                </c:pt>
                <c:pt idx="23">
                  <c:v>25.0</c:v>
                </c:pt>
                <c:pt idx="24">
                  <c:v>23.0</c:v>
                </c:pt>
                <c:pt idx="25">
                  <c:v>14.0</c:v>
                </c:pt>
                <c:pt idx="26">
                  <c:v>19.0</c:v>
                </c:pt>
                <c:pt idx="27">
                  <c:v>9.0</c:v>
                </c:pt>
                <c:pt idx="28">
                  <c:v>32.0</c:v>
                </c:pt>
                <c:pt idx="29">
                  <c:v>17.0</c:v>
                </c:pt>
                <c:pt idx="30">
                  <c:v>24.0</c:v>
                </c:pt>
                <c:pt idx="31">
                  <c:v>16.0</c:v>
                </c:pt>
              </c:numCache>
            </c:numRef>
          </c:val>
          <c:extLst xmlns:c16r2="http://schemas.microsoft.com/office/drawing/2015/06/chart">
            <c:ext xmlns:c16="http://schemas.microsoft.com/office/drawing/2014/chart" uri="{C3380CC4-5D6E-409C-BE32-E72D297353CC}">
              <c16:uniqueId val="{00000002-9CD0-4919-AD91-C5EC87EFBD0F}"/>
            </c:ext>
          </c:extLst>
        </c:ser>
        <c:dLbls>
          <c:dLblPos val="ctr"/>
          <c:showLegendKey val="0"/>
          <c:showVal val="1"/>
          <c:showCatName val="0"/>
          <c:showSerName val="0"/>
          <c:showPercent val="0"/>
          <c:showBubbleSize val="0"/>
        </c:dLbls>
        <c:gapWidth val="30"/>
        <c:overlap val="100"/>
        <c:axId val="1497264512"/>
        <c:axId val="1497276032"/>
      </c:barChart>
      <c:catAx>
        <c:axId val="1497264512"/>
        <c:scaling>
          <c:orientation val="maxMin"/>
        </c:scaling>
        <c:delete val="1"/>
        <c:axPos val="l"/>
        <c:majorTickMark val="none"/>
        <c:minorTickMark val="none"/>
        <c:tickLblPos val="nextTo"/>
        <c:crossAx val="1497276032"/>
        <c:crosses val="autoZero"/>
        <c:auto val="1"/>
        <c:lblAlgn val="ctr"/>
        <c:lblOffset val="100"/>
        <c:noMultiLvlLbl val="0"/>
      </c:catAx>
      <c:valAx>
        <c:axId val="1497276032"/>
        <c:scaling>
          <c:orientation val="minMax"/>
        </c:scaling>
        <c:delete val="1"/>
        <c:axPos val="t"/>
        <c:numFmt formatCode="0%" sourceLinked="1"/>
        <c:majorTickMark val="none"/>
        <c:minorTickMark val="none"/>
        <c:tickLblPos val="nextTo"/>
        <c:crossAx val="14972645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13</xdr:col>
      <xdr:colOff>0</xdr:colOff>
      <xdr:row>4</xdr:row>
      <xdr:rowOff>9525</xdr:rowOff>
    </xdr:from>
    <xdr:to>
      <xdr:col>19</xdr:col>
      <xdr:colOff>9525</xdr:colOff>
      <xdr:row>55</xdr:row>
      <xdr:rowOff>180975</xdr:rowOff>
    </xdr:to>
    <xdr:graphicFrame macro="">
      <xdr:nvGraphicFramePr>
        <xdr:cNvPr id="2" name="Chart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190500</xdr:colOff>
      <xdr:row>4</xdr:row>
      <xdr:rowOff>42332</xdr:rowOff>
    </xdr:from>
    <xdr:to>
      <xdr:col>1</xdr:col>
      <xdr:colOff>0</xdr:colOff>
      <xdr:row>15</xdr:row>
      <xdr:rowOff>141392</xdr:rowOff>
    </xdr:to>
    <xdr:sp macro="" textlink="">
      <xdr:nvSpPr>
        <xdr:cNvPr id="2" name="Left Bracket 1"/>
        <xdr:cNvSpPr/>
      </xdr:nvSpPr>
      <xdr:spPr>
        <a:xfrm>
          <a:off x="190500" y="1693332"/>
          <a:ext cx="211667" cy="2194560"/>
        </a:xfrm>
        <a:prstGeom prst="leftBracket">
          <a:avLst>
            <a:gd name="adj" fmla="val 8150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190500</xdr:colOff>
      <xdr:row>15</xdr:row>
      <xdr:rowOff>169344</xdr:rowOff>
    </xdr:from>
    <xdr:to>
      <xdr:col>1</xdr:col>
      <xdr:colOff>0</xdr:colOff>
      <xdr:row>28</xdr:row>
      <xdr:rowOff>161724</xdr:rowOff>
    </xdr:to>
    <xdr:sp macro="" textlink="">
      <xdr:nvSpPr>
        <xdr:cNvPr id="3" name="Left Bracket 2"/>
        <xdr:cNvSpPr/>
      </xdr:nvSpPr>
      <xdr:spPr>
        <a:xfrm>
          <a:off x="190500" y="3915844"/>
          <a:ext cx="211667" cy="2468880"/>
        </a:xfrm>
        <a:prstGeom prst="leftBracket">
          <a:avLst>
            <a:gd name="adj" fmla="val 81507"/>
          </a:avLst>
        </a:prstGeom>
        <a:solidFill>
          <a:srgbClr val="CECFD2"/>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200025</xdr:colOff>
      <xdr:row>29</xdr:row>
      <xdr:rowOff>21164</xdr:rowOff>
    </xdr:from>
    <xdr:to>
      <xdr:col>1</xdr:col>
      <xdr:colOff>9525</xdr:colOff>
      <xdr:row>42</xdr:row>
      <xdr:rowOff>104984</xdr:rowOff>
    </xdr:to>
    <xdr:sp macro="" textlink="">
      <xdr:nvSpPr>
        <xdr:cNvPr id="4" name="Left Bracket 3"/>
        <xdr:cNvSpPr/>
      </xdr:nvSpPr>
      <xdr:spPr>
        <a:xfrm>
          <a:off x="200025" y="6434664"/>
          <a:ext cx="211667" cy="2560320"/>
        </a:xfrm>
        <a:prstGeom prst="leftBracket">
          <a:avLst>
            <a:gd name="adj" fmla="val 81507"/>
          </a:avLst>
        </a:prstGeom>
        <a:solidFill>
          <a:srgbClr val="83868D"/>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201083</xdr:colOff>
      <xdr:row>43</xdr:row>
      <xdr:rowOff>42327</xdr:rowOff>
    </xdr:from>
    <xdr:to>
      <xdr:col>1</xdr:col>
      <xdr:colOff>10583</xdr:colOff>
      <xdr:row>54</xdr:row>
      <xdr:rowOff>141387</xdr:rowOff>
    </xdr:to>
    <xdr:sp macro="" textlink="">
      <xdr:nvSpPr>
        <xdr:cNvPr id="5" name="Left Bracket 4"/>
        <xdr:cNvSpPr/>
      </xdr:nvSpPr>
      <xdr:spPr>
        <a:xfrm>
          <a:off x="201083" y="9122827"/>
          <a:ext cx="211667" cy="2194560"/>
        </a:xfrm>
        <a:prstGeom prst="leftBracket">
          <a:avLst>
            <a:gd name="adj" fmla="val 81507"/>
          </a:avLst>
        </a:prstGeom>
        <a:solidFill>
          <a:srgbClr val="5A5E68"/>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190500</xdr:colOff>
      <xdr:row>4</xdr:row>
      <xdr:rowOff>0</xdr:rowOff>
    </xdr:from>
    <xdr:to>
      <xdr:col>1</xdr:col>
      <xdr:colOff>0</xdr:colOff>
      <xdr:row>16</xdr:row>
      <xdr:rowOff>0</xdr:rowOff>
    </xdr:to>
    <xdr:sp macro="" textlink="">
      <xdr:nvSpPr>
        <xdr:cNvPr id="2" name="Left Bracket 1"/>
        <xdr:cNvSpPr/>
      </xdr:nvSpPr>
      <xdr:spPr>
        <a:xfrm>
          <a:off x="190500" y="2000250"/>
          <a:ext cx="209550" cy="2286000"/>
        </a:xfrm>
        <a:prstGeom prst="leftBracket">
          <a:avLst>
            <a:gd name="adj" fmla="val 81507"/>
          </a:avLst>
        </a:prstGeom>
        <a:solidFill>
          <a:schemeClr val="bg1"/>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190499</xdr:colOff>
      <xdr:row>16</xdr:row>
      <xdr:rowOff>28564</xdr:rowOff>
    </xdr:from>
    <xdr:to>
      <xdr:col>1</xdr:col>
      <xdr:colOff>9524</xdr:colOff>
      <xdr:row>31</xdr:row>
      <xdr:rowOff>188584</xdr:rowOff>
    </xdr:to>
    <xdr:sp macro="" textlink="">
      <xdr:nvSpPr>
        <xdr:cNvPr id="3" name="Left Bracket 2"/>
        <xdr:cNvSpPr/>
      </xdr:nvSpPr>
      <xdr:spPr>
        <a:xfrm>
          <a:off x="190499" y="4388897"/>
          <a:ext cx="221192" cy="3017520"/>
        </a:xfrm>
        <a:prstGeom prst="leftBracket">
          <a:avLst>
            <a:gd name="adj" fmla="val 81507"/>
          </a:avLst>
        </a:prstGeom>
        <a:solidFill>
          <a:srgbClr val="CECFD2"/>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200025</xdr:colOff>
      <xdr:row>32</xdr:row>
      <xdr:rowOff>37043</xdr:rowOff>
    </xdr:from>
    <xdr:to>
      <xdr:col>1</xdr:col>
      <xdr:colOff>9525</xdr:colOff>
      <xdr:row>42</xdr:row>
      <xdr:rowOff>143723</xdr:rowOff>
    </xdr:to>
    <xdr:sp macro="" textlink="">
      <xdr:nvSpPr>
        <xdr:cNvPr id="4" name="Left Bracket 3"/>
        <xdr:cNvSpPr/>
      </xdr:nvSpPr>
      <xdr:spPr>
        <a:xfrm>
          <a:off x="200025" y="7445376"/>
          <a:ext cx="211667" cy="2011680"/>
        </a:xfrm>
        <a:prstGeom prst="leftBracket">
          <a:avLst>
            <a:gd name="adj" fmla="val 81507"/>
          </a:avLst>
        </a:prstGeom>
        <a:solidFill>
          <a:srgbClr val="83868D"/>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190499</xdr:colOff>
      <xdr:row>43</xdr:row>
      <xdr:rowOff>0</xdr:rowOff>
    </xdr:from>
    <xdr:to>
      <xdr:col>1</xdr:col>
      <xdr:colOff>9524</xdr:colOff>
      <xdr:row>55</xdr:row>
      <xdr:rowOff>0</xdr:rowOff>
    </xdr:to>
    <xdr:sp macro="" textlink="">
      <xdr:nvSpPr>
        <xdr:cNvPr id="5" name="Left Bracket 4"/>
        <xdr:cNvSpPr/>
      </xdr:nvSpPr>
      <xdr:spPr>
        <a:xfrm>
          <a:off x="190499" y="9503833"/>
          <a:ext cx="221192" cy="2286000"/>
        </a:xfrm>
        <a:prstGeom prst="leftBracket">
          <a:avLst>
            <a:gd name="adj" fmla="val 81507"/>
          </a:avLst>
        </a:prstGeom>
        <a:solidFill>
          <a:srgbClr val="5A5E68"/>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4</xdr:row>
      <xdr:rowOff>0</xdr:rowOff>
    </xdr:from>
    <xdr:to>
      <xdr:col>1</xdr:col>
      <xdr:colOff>0</xdr:colOff>
      <xdr:row>16</xdr:row>
      <xdr:rowOff>182880</xdr:rowOff>
    </xdr:to>
    <xdr:sp macro="" textlink="">
      <xdr:nvSpPr>
        <xdr:cNvPr id="2" name="Left Bracket 1"/>
        <xdr:cNvSpPr/>
      </xdr:nvSpPr>
      <xdr:spPr>
        <a:xfrm>
          <a:off x="190500" y="1968500"/>
          <a:ext cx="211667" cy="2468880"/>
        </a:xfrm>
        <a:prstGeom prst="leftBracket">
          <a:avLst>
            <a:gd name="adj" fmla="val 81507"/>
          </a:avLst>
        </a:prstGeom>
        <a:solidFill>
          <a:schemeClr val="bg1"/>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190500</xdr:colOff>
      <xdr:row>17</xdr:row>
      <xdr:rowOff>26458</xdr:rowOff>
    </xdr:from>
    <xdr:to>
      <xdr:col>1</xdr:col>
      <xdr:colOff>0</xdr:colOff>
      <xdr:row>30</xdr:row>
      <xdr:rowOff>110278</xdr:rowOff>
    </xdr:to>
    <xdr:sp macro="" textlink="">
      <xdr:nvSpPr>
        <xdr:cNvPr id="3" name="Left Bracket 2"/>
        <xdr:cNvSpPr/>
      </xdr:nvSpPr>
      <xdr:spPr>
        <a:xfrm>
          <a:off x="190500" y="4471458"/>
          <a:ext cx="211667" cy="2560320"/>
        </a:xfrm>
        <a:prstGeom prst="leftBracket">
          <a:avLst>
            <a:gd name="adj" fmla="val 81507"/>
          </a:avLst>
        </a:prstGeom>
        <a:solidFill>
          <a:srgbClr val="CECFD2"/>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189442</xdr:colOff>
      <xdr:row>30</xdr:row>
      <xdr:rowOff>158749</xdr:rowOff>
    </xdr:from>
    <xdr:to>
      <xdr:col>0</xdr:col>
      <xdr:colOff>401109</xdr:colOff>
      <xdr:row>41</xdr:row>
      <xdr:rowOff>166369</xdr:rowOff>
    </xdr:to>
    <xdr:sp macro="" textlink="">
      <xdr:nvSpPr>
        <xdr:cNvPr id="4" name="Left Bracket 3"/>
        <xdr:cNvSpPr/>
      </xdr:nvSpPr>
      <xdr:spPr>
        <a:xfrm>
          <a:off x="189442" y="7080249"/>
          <a:ext cx="211667" cy="2103120"/>
        </a:xfrm>
        <a:prstGeom prst="leftBracket">
          <a:avLst>
            <a:gd name="adj" fmla="val 81507"/>
          </a:avLst>
        </a:prstGeom>
        <a:solidFill>
          <a:srgbClr val="83868D"/>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190500</xdr:colOff>
      <xdr:row>42</xdr:row>
      <xdr:rowOff>10585</xdr:rowOff>
    </xdr:from>
    <xdr:to>
      <xdr:col>1</xdr:col>
      <xdr:colOff>0</xdr:colOff>
      <xdr:row>55</xdr:row>
      <xdr:rowOff>2965</xdr:rowOff>
    </xdr:to>
    <xdr:sp macro="" textlink="">
      <xdr:nvSpPr>
        <xdr:cNvPr id="5" name="Left Bracket 4"/>
        <xdr:cNvSpPr/>
      </xdr:nvSpPr>
      <xdr:spPr>
        <a:xfrm>
          <a:off x="190500" y="9218085"/>
          <a:ext cx="211667" cy="2468880"/>
        </a:xfrm>
        <a:prstGeom prst="leftBracket">
          <a:avLst>
            <a:gd name="adj" fmla="val 81507"/>
          </a:avLst>
        </a:prstGeom>
        <a:solidFill>
          <a:srgbClr val="5A5E68"/>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4</xdr:row>
      <xdr:rowOff>0</xdr:rowOff>
    </xdr:from>
    <xdr:to>
      <xdr:col>1</xdr:col>
      <xdr:colOff>0</xdr:colOff>
      <xdr:row>16</xdr:row>
      <xdr:rowOff>0</xdr:rowOff>
    </xdr:to>
    <xdr:sp macro="" textlink="">
      <xdr:nvSpPr>
        <xdr:cNvPr id="2" name="Left Bracket 1"/>
        <xdr:cNvSpPr/>
      </xdr:nvSpPr>
      <xdr:spPr>
        <a:xfrm>
          <a:off x="190500" y="1809750"/>
          <a:ext cx="209550" cy="2286000"/>
        </a:xfrm>
        <a:prstGeom prst="leftBracket">
          <a:avLst>
            <a:gd name="adj" fmla="val 81507"/>
          </a:avLst>
        </a:prstGeom>
        <a:solidFill>
          <a:schemeClr val="bg1"/>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190500</xdr:colOff>
      <xdr:row>16</xdr:row>
      <xdr:rowOff>3175</xdr:rowOff>
    </xdr:from>
    <xdr:to>
      <xdr:col>1</xdr:col>
      <xdr:colOff>0</xdr:colOff>
      <xdr:row>29</xdr:row>
      <xdr:rowOff>119380</xdr:rowOff>
    </xdr:to>
    <xdr:sp macro="" textlink="">
      <xdr:nvSpPr>
        <xdr:cNvPr id="3" name="Left Bracket 2"/>
        <xdr:cNvSpPr/>
      </xdr:nvSpPr>
      <xdr:spPr>
        <a:xfrm>
          <a:off x="190500" y="4117975"/>
          <a:ext cx="209550" cy="2468880"/>
        </a:xfrm>
        <a:prstGeom prst="leftBracket">
          <a:avLst>
            <a:gd name="adj" fmla="val 81507"/>
          </a:avLst>
        </a:prstGeom>
        <a:solidFill>
          <a:srgbClr val="CECFD2"/>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200025</xdr:colOff>
      <xdr:row>30</xdr:row>
      <xdr:rowOff>9525</xdr:rowOff>
    </xdr:from>
    <xdr:to>
      <xdr:col>1</xdr:col>
      <xdr:colOff>0</xdr:colOff>
      <xdr:row>42</xdr:row>
      <xdr:rowOff>123825</xdr:rowOff>
    </xdr:to>
    <xdr:sp macro="" textlink="">
      <xdr:nvSpPr>
        <xdr:cNvPr id="4" name="Left Bracket 3"/>
        <xdr:cNvSpPr/>
      </xdr:nvSpPr>
      <xdr:spPr>
        <a:xfrm>
          <a:off x="200025" y="6657975"/>
          <a:ext cx="200025" cy="2286000"/>
        </a:xfrm>
        <a:prstGeom prst="leftBracket">
          <a:avLst>
            <a:gd name="adj" fmla="val 81507"/>
          </a:avLst>
        </a:prstGeom>
        <a:solidFill>
          <a:srgbClr val="83868D"/>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190500</xdr:colOff>
      <xdr:row>43</xdr:row>
      <xdr:rowOff>0</xdr:rowOff>
    </xdr:from>
    <xdr:to>
      <xdr:col>1</xdr:col>
      <xdr:colOff>0</xdr:colOff>
      <xdr:row>55</xdr:row>
      <xdr:rowOff>0</xdr:rowOff>
    </xdr:to>
    <xdr:sp macro="" textlink="">
      <xdr:nvSpPr>
        <xdr:cNvPr id="5" name="Left Bracket 4"/>
        <xdr:cNvSpPr/>
      </xdr:nvSpPr>
      <xdr:spPr>
        <a:xfrm>
          <a:off x="190500" y="9429750"/>
          <a:ext cx="209550" cy="2286000"/>
        </a:xfrm>
        <a:prstGeom prst="leftBracket">
          <a:avLst>
            <a:gd name="adj" fmla="val 81507"/>
          </a:avLst>
        </a:prstGeom>
        <a:solidFill>
          <a:srgbClr val="5A5E68"/>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4</xdr:row>
      <xdr:rowOff>0</xdr:rowOff>
    </xdr:from>
    <xdr:to>
      <xdr:col>1</xdr:col>
      <xdr:colOff>0</xdr:colOff>
      <xdr:row>16</xdr:row>
      <xdr:rowOff>0</xdr:rowOff>
    </xdr:to>
    <xdr:sp macro="" textlink="">
      <xdr:nvSpPr>
        <xdr:cNvPr id="2" name="Left Bracket 1"/>
        <xdr:cNvSpPr/>
      </xdr:nvSpPr>
      <xdr:spPr>
        <a:xfrm>
          <a:off x="190500" y="1400735"/>
          <a:ext cx="212912" cy="2286000"/>
        </a:xfrm>
        <a:prstGeom prst="leftBracket">
          <a:avLst>
            <a:gd name="adj" fmla="val 81507"/>
          </a:avLst>
        </a:prstGeom>
        <a:solidFill>
          <a:schemeClr val="bg1"/>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190500</xdr:colOff>
      <xdr:row>16</xdr:row>
      <xdr:rowOff>52914</xdr:rowOff>
    </xdr:from>
    <xdr:to>
      <xdr:col>1</xdr:col>
      <xdr:colOff>0</xdr:colOff>
      <xdr:row>29</xdr:row>
      <xdr:rowOff>136734</xdr:rowOff>
    </xdr:to>
    <xdr:sp macro="" textlink="">
      <xdr:nvSpPr>
        <xdr:cNvPr id="3" name="Left Bracket 2"/>
        <xdr:cNvSpPr/>
      </xdr:nvSpPr>
      <xdr:spPr>
        <a:xfrm>
          <a:off x="190500" y="3725331"/>
          <a:ext cx="211667" cy="2560320"/>
        </a:xfrm>
        <a:prstGeom prst="leftBracket">
          <a:avLst>
            <a:gd name="adj" fmla="val 81507"/>
          </a:avLst>
        </a:prstGeom>
        <a:solidFill>
          <a:srgbClr val="CECFD2"/>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200025</xdr:colOff>
      <xdr:row>30</xdr:row>
      <xdr:rowOff>21795</xdr:rowOff>
    </xdr:from>
    <xdr:to>
      <xdr:col>1</xdr:col>
      <xdr:colOff>0</xdr:colOff>
      <xdr:row>42</xdr:row>
      <xdr:rowOff>113235</xdr:rowOff>
    </xdr:to>
    <xdr:sp macro="" textlink="">
      <xdr:nvSpPr>
        <xdr:cNvPr id="4" name="Left Bracket 3"/>
        <xdr:cNvSpPr/>
      </xdr:nvSpPr>
      <xdr:spPr>
        <a:xfrm>
          <a:off x="200025" y="6361212"/>
          <a:ext cx="202142" cy="2377440"/>
        </a:xfrm>
        <a:prstGeom prst="leftBracket">
          <a:avLst>
            <a:gd name="adj" fmla="val 81507"/>
          </a:avLst>
        </a:prstGeom>
        <a:solidFill>
          <a:srgbClr val="83868D"/>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190500</xdr:colOff>
      <xdr:row>43</xdr:row>
      <xdr:rowOff>619</xdr:rowOff>
    </xdr:from>
    <xdr:to>
      <xdr:col>1</xdr:col>
      <xdr:colOff>0</xdr:colOff>
      <xdr:row>55</xdr:row>
      <xdr:rowOff>619</xdr:rowOff>
    </xdr:to>
    <xdr:sp macro="" textlink="">
      <xdr:nvSpPr>
        <xdr:cNvPr id="5" name="Left Bracket 4"/>
        <xdr:cNvSpPr/>
      </xdr:nvSpPr>
      <xdr:spPr>
        <a:xfrm>
          <a:off x="190500" y="8816536"/>
          <a:ext cx="211667" cy="2286000"/>
        </a:xfrm>
        <a:prstGeom prst="leftBracket">
          <a:avLst>
            <a:gd name="adj" fmla="val 81507"/>
          </a:avLst>
        </a:prstGeom>
        <a:solidFill>
          <a:srgbClr val="5A5E68"/>
        </a:solidFill>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9525</xdr:colOff>
      <xdr:row>3</xdr:row>
      <xdr:rowOff>19050</xdr:rowOff>
    </xdr:from>
    <xdr:to>
      <xdr:col>15</xdr:col>
      <xdr:colOff>733425</xdr:colOff>
      <xdr:row>36</xdr:row>
      <xdr:rowOff>9525</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printerSettings" Target="../printerSettings/printerSettings2.bin"/><Relationship Id="rId3"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printerSettings" Target="../printerSettings/printerSettings6.bin"/><Relationship Id="rId3"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 Id="rId2"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 Id="rId2" Type="http://schemas.openxmlformats.org/officeDocument/2006/relationships/printerSettings" Target="../printerSettings/printerSettings11.bin"/><Relationship Id="rId3"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printerSettings" Target="../printerSettings/printerSettings14.bin"/><Relationship Id="rId3"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 Id="rId2" Type="http://schemas.openxmlformats.org/officeDocument/2006/relationships/printerSettings" Target="../printerSettings/printerSettings17.bin"/><Relationship Id="rId3"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1.bin"/><Relationship Id="rId4" Type="http://schemas.openxmlformats.org/officeDocument/2006/relationships/drawing" Target="../drawings/drawing2.xml"/><Relationship Id="rId1" Type="http://schemas.openxmlformats.org/officeDocument/2006/relationships/printerSettings" Target="../printerSettings/printerSettings19.bin"/><Relationship Id="rId2"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 Id="rId2" Type="http://schemas.openxmlformats.org/officeDocument/2006/relationships/printerSettings" Target="../printerSettings/printerSettings23.bin"/><Relationship Id="rId3"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7.bin"/><Relationship Id="rId4" Type="http://schemas.openxmlformats.org/officeDocument/2006/relationships/drawing" Target="../drawings/drawing3.xml"/><Relationship Id="rId1" Type="http://schemas.openxmlformats.org/officeDocument/2006/relationships/printerSettings" Target="../printerSettings/printerSettings25.bin"/><Relationship Id="rId2"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printerSettings" Target="../printerSettings/printerSettings29.bin"/><Relationship Id="rId3"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33.bin"/><Relationship Id="rId4" Type="http://schemas.openxmlformats.org/officeDocument/2006/relationships/drawing" Target="../drawings/drawing4.xml"/><Relationship Id="rId1" Type="http://schemas.openxmlformats.org/officeDocument/2006/relationships/printerSettings" Target="../printerSettings/printerSettings31.bin"/><Relationship Id="rId2" Type="http://schemas.openxmlformats.org/officeDocument/2006/relationships/printerSettings" Target="../printerSettings/printerSettings3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4.bin"/><Relationship Id="rId2" Type="http://schemas.openxmlformats.org/officeDocument/2006/relationships/printerSettings" Target="../printerSettings/printerSettings35.bin"/><Relationship Id="rId3" Type="http://schemas.openxmlformats.org/officeDocument/2006/relationships/printerSettings" Target="../printerSettings/printerSettings3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39.bin"/><Relationship Id="rId4" Type="http://schemas.openxmlformats.org/officeDocument/2006/relationships/drawing" Target="../drawings/drawing5.xml"/><Relationship Id="rId1" Type="http://schemas.openxmlformats.org/officeDocument/2006/relationships/printerSettings" Target="../printerSettings/printerSettings37.bin"/><Relationship Id="rId2" Type="http://schemas.openxmlformats.org/officeDocument/2006/relationships/printerSettings" Target="../printerSettings/printerSettings3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0.bin"/><Relationship Id="rId2" Type="http://schemas.openxmlformats.org/officeDocument/2006/relationships/printerSettings" Target="../printerSettings/printerSettings41.bin"/><Relationship Id="rId3" Type="http://schemas.openxmlformats.org/officeDocument/2006/relationships/printerSettings" Target="../printerSettings/printerSettings4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3.bin"/><Relationship Id="rId2" Type="http://schemas.openxmlformats.org/officeDocument/2006/relationships/printerSettings" Target="../printerSettings/printerSettings44.bin"/><Relationship Id="rId3" Type="http://schemas.openxmlformats.org/officeDocument/2006/relationships/printerSettings" Target="../printerSettings/printerSettings4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6.bin"/><Relationship Id="rId2" Type="http://schemas.openxmlformats.org/officeDocument/2006/relationships/drawing" Target="../drawings/drawing6.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7.bin"/><Relationship Id="rId2" Type="http://schemas.openxmlformats.org/officeDocument/2006/relationships/drawing" Target="../drawings/drawing7.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8.bin"/><Relationship Id="rId2" Type="http://schemas.openxmlformats.org/officeDocument/2006/relationships/printerSettings" Target="../printerSettings/printerSettings49.bin"/><Relationship Id="rId3" Type="http://schemas.openxmlformats.org/officeDocument/2006/relationships/printerSettings" Target="../printerSettings/printerSettings5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A2:B53"/>
  <sheetViews>
    <sheetView topLeftCell="A11" workbookViewId="0">
      <selection activeCell="H24" sqref="H24"/>
    </sheetView>
  </sheetViews>
  <sheetFormatPr baseColWidth="10" defaultColWidth="9.1640625" defaultRowHeight="13" x14ac:dyDescent="0.15"/>
  <cols>
    <col min="1" max="1" width="20.6640625" style="6" customWidth="1"/>
    <col min="2" max="16384" width="9.1640625" style="6"/>
  </cols>
  <sheetData>
    <row r="2" spans="1:2" x14ac:dyDescent="0.15">
      <c r="A2" s="6" t="s">
        <v>192</v>
      </c>
      <c r="B2" s="6" t="s">
        <v>193</v>
      </c>
    </row>
    <row r="3" spans="1:2" x14ac:dyDescent="0.15">
      <c r="A3" s="6" t="s">
        <v>13</v>
      </c>
      <c r="B3" s="6" t="s">
        <v>14</v>
      </c>
    </row>
    <row r="4" spans="1:2" x14ac:dyDescent="0.15">
      <c r="A4" s="6" t="s">
        <v>21</v>
      </c>
      <c r="B4" s="6" t="s">
        <v>22</v>
      </c>
    </row>
    <row r="5" spans="1:2" x14ac:dyDescent="0.15">
      <c r="A5" s="6" t="s">
        <v>25</v>
      </c>
      <c r="B5" s="6" t="s">
        <v>26</v>
      </c>
    </row>
    <row r="6" spans="1:2" x14ac:dyDescent="0.15">
      <c r="A6" s="6" t="s">
        <v>29</v>
      </c>
      <c r="B6" s="6" t="s">
        <v>30</v>
      </c>
    </row>
    <row r="7" spans="1:2" x14ac:dyDescent="0.15">
      <c r="A7" s="6" t="s">
        <v>33</v>
      </c>
      <c r="B7" s="6" t="s">
        <v>34</v>
      </c>
    </row>
    <row r="8" spans="1:2" x14ac:dyDescent="0.15">
      <c r="A8" s="6" t="s">
        <v>37</v>
      </c>
      <c r="B8" s="6" t="s">
        <v>38</v>
      </c>
    </row>
    <row r="9" spans="1:2" x14ac:dyDescent="0.15">
      <c r="A9" s="6" t="s">
        <v>41</v>
      </c>
      <c r="B9" s="6" t="s">
        <v>42</v>
      </c>
    </row>
    <row r="10" spans="1:2" x14ac:dyDescent="0.15">
      <c r="A10" s="6" t="s">
        <v>45</v>
      </c>
      <c r="B10" s="6" t="s">
        <v>46</v>
      </c>
    </row>
    <row r="11" spans="1:2" x14ac:dyDescent="0.15">
      <c r="A11" s="6" t="s">
        <v>49</v>
      </c>
      <c r="B11" s="6" t="s">
        <v>50</v>
      </c>
    </row>
    <row r="12" spans="1:2" x14ac:dyDescent="0.15">
      <c r="A12" s="6" t="s">
        <v>53</v>
      </c>
      <c r="B12" s="6" t="s">
        <v>54</v>
      </c>
    </row>
    <row r="13" spans="1:2" x14ac:dyDescent="0.15">
      <c r="A13" s="6" t="s">
        <v>57</v>
      </c>
      <c r="B13" s="6" t="s">
        <v>58</v>
      </c>
    </row>
    <row r="14" spans="1:2" x14ac:dyDescent="0.15">
      <c r="A14" s="6" t="s">
        <v>61</v>
      </c>
      <c r="B14" s="6" t="s">
        <v>62</v>
      </c>
    </row>
    <row r="15" spans="1:2" x14ac:dyDescent="0.15">
      <c r="A15" s="6" t="s">
        <v>65</v>
      </c>
      <c r="B15" s="6" t="s">
        <v>1</v>
      </c>
    </row>
    <row r="16" spans="1:2" x14ac:dyDescent="0.15">
      <c r="A16" s="6" t="s">
        <v>68</v>
      </c>
      <c r="B16" s="6" t="s">
        <v>69</v>
      </c>
    </row>
    <row r="17" spans="1:2" x14ac:dyDescent="0.15">
      <c r="A17" s="6" t="s">
        <v>72</v>
      </c>
      <c r="B17" s="6" t="s">
        <v>73</v>
      </c>
    </row>
    <row r="18" spans="1:2" x14ac:dyDescent="0.15">
      <c r="A18" s="6" t="s">
        <v>76</v>
      </c>
      <c r="B18" s="6" t="s">
        <v>77</v>
      </c>
    </row>
    <row r="19" spans="1:2" x14ac:dyDescent="0.15">
      <c r="A19" s="6" t="s">
        <v>80</v>
      </c>
      <c r="B19" s="6" t="s">
        <v>81</v>
      </c>
    </row>
    <row r="20" spans="1:2" x14ac:dyDescent="0.15">
      <c r="A20" s="6" t="s">
        <v>84</v>
      </c>
      <c r="B20" s="6" t="s">
        <v>85</v>
      </c>
    </row>
    <row r="21" spans="1:2" x14ac:dyDescent="0.15">
      <c r="A21" s="6" t="s">
        <v>88</v>
      </c>
      <c r="B21" s="6" t="s">
        <v>89</v>
      </c>
    </row>
    <row r="22" spans="1:2" x14ac:dyDescent="0.15">
      <c r="A22" s="6" t="s">
        <v>92</v>
      </c>
      <c r="B22" s="6" t="s">
        <v>93</v>
      </c>
    </row>
    <row r="23" spans="1:2" x14ac:dyDescent="0.15">
      <c r="A23" s="6" t="s">
        <v>96</v>
      </c>
      <c r="B23" s="6" t="s">
        <v>97</v>
      </c>
    </row>
    <row r="24" spans="1:2" x14ac:dyDescent="0.15">
      <c r="A24" s="6" t="s">
        <v>100</v>
      </c>
      <c r="B24" s="6" t="s">
        <v>101</v>
      </c>
    </row>
    <row r="25" spans="1:2" x14ac:dyDescent="0.15">
      <c r="A25" s="6" t="s">
        <v>104</v>
      </c>
      <c r="B25" s="6" t="s">
        <v>105</v>
      </c>
    </row>
    <row r="26" spans="1:2" x14ac:dyDescent="0.15">
      <c r="A26" s="6" t="s">
        <v>108</v>
      </c>
      <c r="B26" s="6" t="s">
        <v>109</v>
      </c>
    </row>
    <row r="27" spans="1:2" x14ac:dyDescent="0.15">
      <c r="A27" s="6" t="s">
        <v>112</v>
      </c>
      <c r="B27" s="6" t="s">
        <v>113</v>
      </c>
    </row>
    <row r="28" spans="1:2" x14ac:dyDescent="0.15">
      <c r="A28" s="6" t="s">
        <v>116</v>
      </c>
      <c r="B28" s="6" t="s">
        <v>117</v>
      </c>
    </row>
    <row r="29" spans="1:2" x14ac:dyDescent="0.15">
      <c r="A29" s="6" t="s">
        <v>120</v>
      </c>
      <c r="B29" s="6" t="s">
        <v>121</v>
      </c>
    </row>
    <row r="30" spans="1:2" x14ac:dyDescent="0.15">
      <c r="A30" s="6" t="s">
        <v>124</v>
      </c>
      <c r="B30" s="6" t="s">
        <v>125</v>
      </c>
    </row>
    <row r="31" spans="1:2" x14ac:dyDescent="0.15">
      <c r="A31" s="6" t="s">
        <v>128</v>
      </c>
      <c r="B31" s="6" t="s">
        <v>129</v>
      </c>
    </row>
    <row r="32" spans="1:2" x14ac:dyDescent="0.15">
      <c r="A32" s="6" t="s">
        <v>132</v>
      </c>
      <c r="B32" s="6" t="s">
        <v>133</v>
      </c>
    </row>
    <row r="33" spans="1:2" x14ac:dyDescent="0.15">
      <c r="A33" s="6" t="s">
        <v>136</v>
      </c>
      <c r="B33" s="6" t="s">
        <v>137</v>
      </c>
    </row>
    <row r="34" spans="1:2" x14ac:dyDescent="0.15">
      <c r="A34" s="6" t="s">
        <v>140</v>
      </c>
      <c r="B34" s="6" t="s">
        <v>141</v>
      </c>
    </row>
    <row r="35" spans="1:2" x14ac:dyDescent="0.15">
      <c r="A35" s="6" t="s">
        <v>144</v>
      </c>
      <c r="B35" s="6" t="s">
        <v>145</v>
      </c>
    </row>
    <row r="36" spans="1:2" x14ac:dyDescent="0.15">
      <c r="A36" s="6" t="s">
        <v>148</v>
      </c>
      <c r="B36" s="6" t="s">
        <v>149</v>
      </c>
    </row>
    <row r="37" spans="1:2" x14ac:dyDescent="0.15">
      <c r="A37" s="6" t="s">
        <v>152</v>
      </c>
      <c r="B37" s="6" t="s">
        <v>153</v>
      </c>
    </row>
    <row r="38" spans="1:2" x14ac:dyDescent="0.15">
      <c r="A38" s="6" t="s">
        <v>156</v>
      </c>
      <c r="B38" s="6" t="s">
        <v>157</v>
      </c>
    </row>
    <row r="39" spans="1:2" x14ac:dyDescent="0.15">
      <c r="A39" s="6" t="s">
        <v>160</v>
      </c>
      <c r="B39" s="6" t="s">
        <v>161</v>
      </c>
    </row>
    <row r="40" spans="1:2" x14ac:dyDescent="0.15">
      <c r="A40" s="6" t="s">
        <v>164</v>
      </c>
      <c r="B40" s="6" t="s">
        <v>165</v>
      </c>
    </row>
    <row r="41" spans="1:2" x14ac:dyDescent="0.15">
      <c r="A41" s="6" t="s">
        <v>168</v>
      </c>
      <c r="B41" s="6" t="s">
        <v>169</v>
      </c>
    </row>
    <row r="42" spans="1:2" x14ac:dyDescent="0.15">
      <c r="A42" s="6" t="s">
        <v>172</v>
      </c>
      <c r="B42" s="6" t="s">
        <v>173</v>
      </c>
    </row>
    <row r="43" spans="1:2" x14ac:dyDescent="0.15">
      <c r="A43" s="6" t="s">
        <v>176</v>
      </c>
      <c r="B43" s="6" t="s">
        <v>177</v>
      </c>
    </row>
    <row r="44" spans="1:2" x14ac:dyDescent="0.15">
      <c r="A44" s="6" t="s">
        <v>180</v>
      </c>
      <c r="B44" s="6" t="s">
        <v>181</v>
      </c>
    </row>
    <row r="45" spans="1:2" x14ac:dyDescent="0.15">
      <c r="A45" s="6" t="s">
        <v>184</v>
      </c>
      <c r="B45" s="6" t="s">
        <v>185</v>
      </c>
    </row>
    <row r="46" spans="1:2" x14ac:dyDescent="0.15">
      <c r="A46" s="6" t="s">
        <v>188</v>
      </c>
      <c r="B46" s="6" t="s">
        <v>189</v>
      </c>
    </row>
    <row r="47" spans="1:2" x14ac:dyDescent="0.15">
      <c r="A47" s="6" t="s">
        <v>196</v>
      </c>
      <c r="B47" s="6" t="s">
        <v>197</v>
      </c>
    </row>
    <row r="48" spans="1:2" x14ac:dyDescent="0.15">
      <c r="A48" s="6" t="s">
        <v>200</v>
      </c>
      <c r="B48" s="6" t="s">
        <v>201</v>
      </c>
    </row>
    <row r="49" spans="1:2" x14ac:dyDescent="0.15">
      <c r="A49" s="6" t="s">
        <v>204</v>
      </c>
      <c r="B49" s="6" t="s">
        <v>205</v>
      </c>
    </row>
    <row r="50" spans="1:2" x14ac:dyDescent="0.15">
      <c r="A50" s="6" t="s">
        <v>208</v>
      </c>
      <c r="B50" s="6" t="s">
        <v>209</v>
      </c>
    </row>
    <row r="51" spans="1:2" x14ac:dyDescent="0.15">
      <c r="A51" s="6" t="s">
        <v>212</v>
      </c>
      <c r="B51" s="6" t="s">
        <v>213</v>
      </c>
    </row>
    <row r="52" spans="1:2" x14ac:dyDescent="0.15">
      <c r="A52" s="6" t="s">
        <v>216</v>
      </c>
      <c r="B52" s="6" t="s">
        <v>217</v>
      </c>
    </row>
    <row r="53" spans="1:2" x14ac:dyDescent="0.15">
      <c r="A53" s="6" t="s">
        <v>220</v>
      </c>
      <c r="B53" s="6" t="s">
        <v>221</v>
      </c>
    </row>
  </sheetData>
  <customSheetViews>
    <customSheetView guid="{B79C7D93-5BC1-49C9-8DB1-804221DB6714}" topLeftCell="A14">
      <selection activeCell="E35" sqref="E35"/>
      <pageMargins left="0.7" right="0.7" top="0.75" bottom="0.75" header="0.3" footer="0.3"/>
      <pageSetup orientation="portrait" r:id="rId1"/>
    </customSheetView>
    <customSheetView guid="{1955DA2A-9C2E-4B05-A49D-B390AB521C26}" state="hidden" topLeftCell="A14">
      <selection activeCell="E35" sqref="E35"/>
      <pageMargins left="0.7" right="0.7" top="0.75" bottom="0.75" header="0.3" footer="0.3"/>
      <pageSetup orientation="portrait" r:id="rId2"/>
    </customSheetView>
  </customSheetView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workbookViewId="0">
      <selection activeCell="H24" sqref="H24"/>
    </sheetView>
  </sheetViews>
  <sheetFormatPr baseColWidth="10" defaultColWidth="8.83203125" defaultRowHeight="15" x14ac:dyDescent="0.2"/>
  <cols>
    <col min="1" max="1" width="41" customWidth="1"/>
    <col min="2" max="3" width="13" customWidth="1"/>
    <col min="4" max="4" width="21" customWidth="1"/>
    <col min="5" max="5" width="10" customWidth="1"/>
    <col min="6" max="6" width="13" customWidth="1"/>
  </cols>
  <sheetData>
    <row r="1" spans="1:6" x14ac:dyDescent="0.2">
      <c r="A1" s="63" t="s">
        <v>7877</v>
      </c>
      <c r="B1" s="63" t="s">
        <v>5080</v>
      </c>
      <c r="C1" s="63" t="s">
        <v>7878</v>
      </c>
      <c r="D1" s="63" t="s">
        <v>2</v>
      </c>
      <c r="E1" s="63" t="s">
        <v>4</v>
      </c>
      <c r="F1" s="63" t="s">
        <v>5</v>
      </c>
    </row>
    <row r="2" spans="1:6" x14ac:dyDescent="0.2">
      <c r="A2" s="63" t="s">
        <v>880</v>
      </c>
      <c r="B2" s="63">
        <v>34</v>
      </c>
      <c r="C2" s="63">
        <v>3</v>
      </c>
      <c r="D2" s="63" t="s">
        <v>21</v>
      </c>
      <c r="E2" s="63" t="s">
        <v>877</v>
      </c>
      <c r="F2" s="63">
        <v>0</v>
      </c>
    </row>
    <row r="3" spans="1:6" x14ac:dyDescent="0.2">
      <c r="A3" s="63" t="s">
        <v>881</v>
      </c>
      <c r="B3" s="63">
        <v>30</v>
      </c>
      <c r="C3" s="63">
        <v>3</v>
      </c>
      <c r="D3" s="63" t="s">
        <v>21</v>
      </c>
      <c r="E3" s="63" t="s">
        <v>877</v>
      </c>
      <c r="F3" s="63">
        <v>1</v>
      </c>
    </row>
    <row r="4" spans="1:6" x14ac:dyDescent="0.2">
      <c r="A4" s="63" t="s">
        <v>5141</v>
      </c>
      <c r="B4" s="63">
        <v>37</v>
      </c>
      <c r="C4" s="63">
        <v>3</v>
      </c>
      <c r="D4" s="63" t="s">
        <v>21</v>
      </c>
      <c r="E4" s="63" t="s">
        <v>5140</v>
      </c>
      <c r="F4" s="63">
        <v>0</v>
      </c>
    </row>
    <row r="5" spans="1:6" x14ac:dyDescent="0.2">
      <c r="A5" s="63" t="s">
        <v>5414</v>
      </c>
      <c r="B5" s="63">
        <v>41</v>
      </c>
      <c r="C5" s="63">
        <v>4</v>
      </c>
      <c r="D5" s="63" t="s">
        <v>21</v>
      </c>
      <c r="E5" s="63" t="s">
        <v>5140</v>
      </c>
      <c r="F5" s="63">
        <v>1</v>
      </c>
    </row>
    <row r="6" spans="1:6" x14ac:dyDescent="0.2">
      <c r="A6" s="63" t="s">
        <v>5153</v>
      </c>
      <c r="B6" s="63">
        <v>28</v>
      </c>
      <c r="C6" s="63">
        <v>3</v>
      </c>
      <c r="D6" s="63" t="s">
        <v>21</v>
      </c>
      <c r="E6" s="63" t="s">
        <v>5152</v>
      </c>
      <c r="F6" s="63">
        <v>0</v>
      </c>
    </row>
    <row r="7" spans="1:6" x14ac:dyDescent="0.2">
      <c r="A7" s="63" t="s">
        <v>5417</v>
      </c>
      <c r="B7" s="63">
        <v>17</v>
      </c>
      <c r="C7" s="63">
        <v>2</v>
      </c>
      <c r="D7" s="63" t="s">
        <v>21</v>
      </c>
      <c r="E7" s="63" t="s">
        <v>5152</v>
      </c>
      <c r="F7" s="63">
        <v>1</v>
      </c>
    </row>
    <row r="8" spans="1:6" x14ac:dyDescent="0.2">
      <c r="A8" s="63" t="s">
        <v>875</v>
      </c>
      <c r="B8" s="63">
        <v>32</v>
      </c>
      <c r="C8" s="63">
        <v>3</v>
      </c>
      <c r="D8" s="63" t="s">
        <v>13</v>
      </c>
      <c r="E8" s="63" t="s">
        <v>877</v>
      </c>
      <c r="F8" s="63">
        <v>0</v>
      </c>
    </row>
    <row r="9" spans="1:6" x14ac:dyDescent="0.2">
      <c r="A9" s="63" t="s">
        <v>878</v>
      </c>
      <c r="B9" s="63">
        <v>46</v>
      </c>
      <c r="C9" s="63">
        <v>4</v>
      </c>
      <c r="D9" s="63" t="s">
        <v>13</v>
      </c>
      <c r="E9" s="63" t="s">
        <v>877</v>
      </c>
      <c r="F9" s="63">
        <v>1</v>
      </c>
    </row>
    <row r="10" spans="1:6" x14ac:dyDescent="0.2">
      <c r="A10" s="63" t="s">
        <v>5154</v>
      </c>
      <c r="B10" s="63">
        <v>37</v>
      </c>
      <c r="C10" s="63">
        <v>3</v>
      </c>
      <c r="D10" s="63" t="s">
        <v>13</v>
      </c>
      <c r="E10" s="63" t="s">
        <v>5140</v>
      </c>
      <c r="F10" s="63">
        <v>0</v>
      </c>
    </row>
    <row r="11" spans="1:6" x14ac:dyDescent="0.2">
      <c r="A11" s="63" t="s">
        <v>5418</v>
      </c>
      <c r="B11" s="63">
        <v>44</v>
      </c>
      <c r="C11" s="63">
        <v>4</v>
      </c>
      <c r="D11" s="63" t="s">
        <v>13</v>
      </c>
      <c r="E11" s="63" t="s">
        <v>5140</v>
      </c>
      <c r="F11" s="63">
        <v>1</v>
      </c>
    </row>
    <row r="12" spans="1:6" x14ac:dyDescent="0.2">
      <c r="A12" s="63" t="s">
        <v>5155</v>
      </c>
      <c r="B12" s="63">
        <v>26</v>
      </c>
      <c r="C12" s="63">
        <v>3</v>
      </c>
      <c r="D12" s="63" t="s">
        <v>13</v>
      </c>
      <c r="E12" s="63" t="s">
        <v>5152</v>
      </c>
      <c r="F12" s="63">
        <v>0</v>
      </c>
    </row>
    <row r="13" spans="1:6" x14ac:dyDescent="0.2">
      <c r="A13" s="63" t="s">
        <v>5419</v>
      </c>
      <c r="B13" s="63">
        <v>45</v>
      </c>
      <c r="C13" s="63">
        <v>4</v>
      </c>
      <c r="D13" s="63" t="s">
        <v>13</v>
      </c>
      <c r="E13" s="63" t="s">
        <v>5152</v>
      </c>
      <c r="F13" s="63">
        <v>1</v>
      </c>
    </row>
    <row r="14" spans="1:6" x14ac:dyDescent="0.2">
      <c r="A14" s="63" t="s">
        <v>884</v>
      </c>
      <c r="B14" s="63">
        <v>51</v>
      </c>
      <c r="C14" s="63">
        <v>4</v>
      </c>
      <c r="D14" s="63" t="s">
        <v>29</v>
      </c>
      <c r="E14" s="63" t="s">
        <v>877</v>
      </c>
      <c r="F14" s="63">
        <v>0</v>
      </c>
    </row>
    <row r="15" spans="1:6" x14ac:dyDescent="0.2">
      <c r="A15" s="63" t="s">
        <v>885</v>
      </c>
      <c r="B15" s="63">
        <v>48</v>
      </c>
      <c r="C15" s="63">
        <v>4</v>
      </c>
      <c r="D15" s="63" t="s">
        <v>29</v>
      </c>
      <c r="E15" s="63" t="s">
        <v>877</v>
      </c>
      <c r="F15" s="63">
        <v>1</v>
      </c>
    </row>
    <row r="16" spans="1:6" x14ac:dyDescent="0.2">
      <c r="A16" s="63" t="s">
        <v>5156</v>
      </c>
      <c r="B16" s="63">
        <v>48</v>
      </c>
      <c r="C16" s="63">
        <v>4</v>
      </c>
      <c r="D16" s="63" t="s">
        <v>29</v>
      </c>
      <c r="E16" s="63" t="s">
        <v>5140</v>
      </c>
      <c r="F16" s="63">
        <v>0</v>
      </c>
    </row>
    <row r="17" spans="1:6" x14ac:dyDescent="0.2">
      <c r="A17" s="63" t="s">
        <v>5420</v>
      </c>
      <c r="B17" s="63">
        <v>47</v>
      </c>
      <c r="C17" s="63">
        <v>4</v>
      </c>
      <c r="D17" s="63" t="s">
        <v>29</v>
      </c>
      <c r="E17" s="63" t="s">
        <v>5140</v>
      </c>
      <c r="F17" s="63">
        <v>1</v>
      </c>
    </row>
    <row r="18" spans="1:6" x14ac:dyDescent="0.2">
      <c r="A18" s="63" t="s">
        <v>5157</v>
      </c>
      <c r="B18" s="63">
        <v>51</v>
      </c>
      <c r="C18" s="63">
        <v>4</v>
      </c>
      <c r="D18" s="63" t="s">
        <v>29</v>
      </c>
      <c r="E18" s="63" t="s">
        <v>5152</v>
      </c>
      <c r="F18" s="63">
        <v>0</v>
      </c>
    </row>
    <row r="19" spans="1:6" x14ac:dyDescent="0.2">
      <c r="A19" s="63" t="s">
        <v>5421</v>
      </c>
      <c r="B19" s="63">
        <v>47</v>
      </c>
      <c r="C19" s="63">
        <v>4</v>
      </c>
      <c r="D19" s="63" t="s">
        <v>29</v>
      </c>
      <c r="E19" s="63" t="s">
        <v>5152</v>
      </c>
      <c r="F19" s="63">
        <v>1</v>
      </c>
    </row>
    <row r="20" spans="1:6" x14ac:dyDescent="0.2">
      <c r="A20" s="63" t="s">
        <v>882</v>
      </c>
      <c r="B20" s="63">
        <v>36</v>
      </c>
      <c r="C20" s="63">
        <v>3</v>
      </c>
      <c r="D20" s="63" t="s">
        <v>25</v>
      </c>
      <c r="E20" s="63" t="s">
        <v>877</v>
      </c>
      <c r="F20" s="63">
        <v>0</v>
      </c>
    </row>
    <row r="21" spans="1:6" x14ac:dyDescent="0.2">
      <c r="A21" s="63" t="s">
        <v>883</v>
      </c>
      <c r="B21" s="63">
        <v>21</v>
      </c>
      <c r="C21" s="63">
        <v>2</v>
      </c>
      <c r="D21" s="63" t="s">
        <v>25</v>
      </c>
      <c r="E21" s="63" t="s">
        <v>877</v>
      </c>
      <c r="F21" s="63">
        <v>1</v>
      </c>
    </row>
    <row r="22" spans="1:6" x14ac:dyDescent="0.2">
      <c r="A22" s="63" t="s">
        <v>5158</v>
      </c>
      <c r="B22" s="63">
        <v>33</v>
      </c>
      <c r="C22" s="63">
        <v>3</v>
      </c>
      <c r="D22" s="63" t="s">
        <v>25</v>
      </c>
      <c r="E22" s="63" t="s">
        <v>5140</v>
      </c>
      <c r="F22" s="63">
        <v>0</v>
      </c>
    </row>
    <row r="23" spans="1:6" x14ac:dyDescent="0.2">
      <c r="A23" s="63" t="s">
        <v>5422</v>
      </c>
      <c r="B23" s="63">
        <v>27</v>
      </c>
      <c r="C23" s="63">
        <v>3</v>
      </c>
      <c r="D23" s="63" t="s">
        <v>25</v>
      </c>
      <c r="E23" s="63" t="s">
        <v>5140</v>
      </c>
      <c r="F23" s="63">
        <v>1</v>
      </c>
    </row>
    <row r="24" spans="1:6" x14ac:dyDescent="0.2">
      <c r="A24" s="63" t="s">
        <v>5159</v>
      </c>
      <c r="B24" s="63">
        <v>35</v>
      </c>
      <c r="C24" s="63">
        <v>3</v>
      </c>
      <c r="D24" s="63" t="s">
        <v>25</v>
      </c>
      <c r="E24" s="63" t="s">
        <v>5152</v>
      </c>
      <c r="F24" s="63">
        <v>0</v>
      </c>
    </row>
    <row r="25" spans="1:6" x14ac:dyDescent="0.2">
      <c r="A25" s="63" t="s">
        <v>5423</v>
      </c>
      <c r="B25" s="63">
        <v>20</v>
      </c>
      <c r="C25" s="63">
        <v>2</v>
      </c>
      <c r="D25" s="63" t="s">
        <v>25</v>
      </c>
      <c r="E25" s="63" t="s">
        <v>5152</v>
      </c>
      <c r="F25" s="63">
        <v>1</v>
      </c>
    </row>
    <row r="26" spans="1:6" x14ac:dyDescent="0.2">
      <c r="A26" s="63" t="s">
        <v>886</v>
      </c>
      <c r="B26" s="63">
        <v>20</v>
      </c>
      <c r="C26" s="63">
        <v>2</v>
      </c>
      <c r="D26" s="63" t="s">
        <v>33</v>
      </c>
      <c r="E26" s="63" t="s">
        <v>877</v>
      </c>
      <c r="F26" s="63">
        <v>0</v>
      </c>
    </row>
    <row r="27" spans="1:6" x14ac:dyDescent="0.2">
      <c r="A27" s="63" t="s">
        <v>887</v>
      </c>
      <c r="B27" s="63">
        <v>10</v>
      </c>
      <c r="C27" s="63">
        <v>1</v>
      </c>
      <c r="D27" s="63" t="s">
        <v>33</v>
      </c>
      <c r="E27" s="63" t="s">
        <v>877</v>
      </c>
      <c r="F27" s="63">
        <v>1</v>
      </c>
    </row>
    <row r="28" spans="1:6" x14ac:dyDescent="0.2">
      <c r="A28" s="63" t="s">
        <v>5160</v>
      </c>
      <c r="B28" s="63">
        <v>24</v>
      </c>
      <c r="C28" s="63">
        <v>2</v>
      </c>
      <c r="D28" s="63" t="s">
        <v>33</v>
      </c>
      <c r="E28" s="63" t="s">
        <v>5140</v>
      </c>
      <c r="F28" s="63">
        <v>0</v>
      </c>
    </row>
    <row r="29" spans="1:6" x14ac:dyDescent="0.2">
      <c r="A29" s="63" t="s">
        <v>5424</v>
      </c>
      <c r="B29" s="63">
        <v>14</v>
      </c>
      <c r="C29" s="63">
        <v>2</v>
      </c>
      <c r="D29" s="63" t="s">
        <v>33</v>
      </c>
      <c r="E29" s="63" t="s">
        <v>5140</v>
      </c>
      <c r="F29" s="63">
        <v>1</v>
      </c>
    </row>
    <row r="30" spans="1:6" x14ac:dyDescent="0.2">
      <c r="A30" s="63" t="s">
        <v>5161</v>
      </c>
      <c r="B30" s="63">
        <v>12</v>
      </c>
      <c r="C30" s="63">
        <v>1</v>
      </c>
      <c r="D30" s="63" t="s">
        <v>33</v>
      </c>
      <c r="E30" s="63" t="s">
        <v>5152</v>
      </c>
      <c r="F30" s="63">
        <v>0</v>
      </c>
    </row>
    <row r="31" spans="1:6" x14ac:dyDescent="0.2">
      <c r="A31" s="63" t="s">
        <v>5425</v>
      </c>
      <c r="B31" s="63">
        <v>7</v>
      </c>
      <c r="C31" s="63">
        <v>1</v>
      </c>
      <c r="D31" s="63" t="s">
        <v>33</v>
      </c>
      <c r="E31" s="63" t="s">
        <v>5152</v>
      </c>
      <c r="F31" s="63">
        <v>1</v>
      </c>
    </row>
    <row r="32" spans="1:6" x14ac:dyDescent="0.2">
      <c r="A32" s="63" t="s">
        <v>888</v>
      </c>
      <c r="B32" s="63">
        <v>16</v>
      </c>
      <c r="C32" s="63">
        <v>2</v>
      </c>
      <c r="D32" s="63" t="s">
        <v>37</v>
      </c>
      <c r="E32" s="63" t="s">
        <v>877</v>
      </c>
      <c r="F32" s="63">
        <v>0</v>
      </c>
    </row>
    <row r="33" spans="1:6" x14ac:dyDescent="0.2">
      <c r="A33" s="63" t="s">
        <v>889</v>
      </c>
      <c r="B33" s="63">
        <v>8</v>
      </c>
      <c r="C33" s="63">
        <v>1</v>
      </c>
      <c r="D33" s="63" t="s">
        <v>37</v>
      </c>
      <c r="E33" s="63" t="s">
        <v>877</v>
      </c>
      <c r="F33" s="63">
        <v>1</v>
      </c>
    </row>
    <row r="34" spans="1:6" x14ac:dyDescent="0.2">
      <c r="A34" s="63" t="s">
        <v>5162</v>
      </c>
      <c r="B34" s="63">
        <v>23</v>
      </c>
      <c r="C34" s="63">
        <v>2</v>
      </c>
      <c r="D34" s="63" t="s">
        <v>37</v>
      </c>
      <c r="E34" s="63" t="s">
        <v>5140</v>
      </c>
      <c r="F34" s="63">
        <v>0</v>
      </c>
    </row>
    <row r="35" spans="1:6" x14ac:dyDescent="0.2">
      <c r="A35" s="63" t="s">
        <v>5426</v>
      </c>
      <c r="B35" s="63">
        <v>12</v>
      </c>
      <c r="C35" s="63">
        <v>1</v>
      </c>
      <c r="D35" s="63" t="s">
        <v>37</v>
      </c>
      <c r="E35" s="63" t="s">
        <v>5140</v>
      </c>
      <c r="F35" s="63">
        <v>1</v>
      </c>
    </row>
    <row r="36" spans="1:6" x14ac:dyDescent="0.2">
      <c r="A36" s="63" t="s">
        <v>5163</v>
      </c>
      <c r="B36" s="63">
        <v>7</v>
      </c>
      <c r="C36" s="63">
        <v>1</v>
      </c>
      <c r="D36" s="63" t="s">
        <v>37</v>
      </c>
      <c r="E36" s="63" t="s">
        <v>5152</v>
      </c>
      <c r="F36" s="63">
        <v>0</v>
      </c>
    </row>
    <row r="37" spans="1:6" x14ac:dyDescent="0.2">
      <c r="A37" s="63" t="s">
        <v>5427</v>
      </c>
      <c r="B37" s="63">
        <v>5</v>
      </c>
      <c r="C37" s="63">
        <v>1</v>
      </c>
      <c r="D37" s="63" t="s">
        <v>37</v>
      </c>
      <c r="E37" s="63" t="s">
        <v>5152</v>
      </c>
      <c r="F37" s="63">
        <v>1</v>
      </c>
    </row>
    <row r="38" spans="1:6" x14ac:dyDescent="0.2">
      <c r="A38" s="63" t="s">
        <v>890</v>
      </c>
      <c r="B38" s="63">
        <v>4</v>
      </c>
      <c r="C38" s="63">
        <v>1</v>
      </c>
      <c r="D38" s="63" t="s">
        <v>41</v>
      </c>
      <c r="E38" s="63" t="s">
        <v>877</v>
      </c>
      <c r="F38" s="63">
        <v>0</v>
      </c>
    </row>
    <row r="39" spans="1:6" x14ac:dyDescent="0.2">
      <c r="A39" s="63" t="s">
        <v>891</v>
      </c>
      <c r="B39" s="63">
        <v>8</v>
      </c>
      <c r="C39" s="63">
        <v>1</v>
      </c>
      <c r="D39" s="63" t="s">
        <v>41</v>
      </c>
      <c r="E39" s="63" t="s">
        <v>877</v>
      </c>
      <c r="F39" s="63">
        <v>1</v>
      </c>
    </row>
    <row r="40" spans="1:6" x14ac:dyDescent="0.2">
      <c r="A40" s="63" t="s">
        <v>5164</v>
      </c>
      <c r="B40" s="63">
        <v>5</v>
      </c>
      <c r="C40" s="63">
        <v>1</v>
      </c>
      <c r="D40" s="63" t="s">
        <v>41</v>
      </c>
      <c r="E40" s="63" t="s">
        <v>5140</v>
      </c>
      <c r="F40" s="63">
        <v>0</v>
      </c>
    </row>
    <row r="41" spans="1:6" x14ac:dyDescent="0.2">
      <c r="A41" s="63" t="s">
        <v>5428</v>
      </c>
      <c r="B41" s="63">
        <v>6</v>
      </c>
      <c r="C41" s="63">
        <v>1</v>
      </c>
      <c r="D41" s="63" t="s">
        <v>41</v>
      </c>
      <c r="E41" s="63" t="s">
        <v>5140</v>
      </c>
      <c r="F41" s="63">
        <v>1</v>
      </c>
    </row>
    <row r="42" spans="1:6" x14ac:dyDescent="0.2">
      <c r="A42" s="63" t="s">
        <v>5165</v>
      </c>
      <c r="B42" s="63">
        <v>3</v>
      </c>
      <c r="C42" s="63">
        <v>1</v>
      </c>
      <c r="D42" s="63" t="s">
        <v>41</v>
      </c>
      <c r="E42" s="63" t="s">
        <v>5152</v>
      </c>
      <c r="F42" s="63">
        <v>0</v>
      </c>
    </row>
    <row r="43" spans="1:6" x14ac:dyDescent="0.2">
      <c r="A43" s="63" t="s">
        <v>5429</v>
      </c>
      <c r="B43" s="63">
        <v>11</v>
      </c>
      <c r="C43" s="63">
        <v>1</v>
      </c>
      <c r="D43" s="63" t="s">
        <v>41</v>
      </c>
      <c r="E43" s="63" t="s">
        <v>5152</v>
      </c>
      <c r="F43" s="63">
        <v>1</v>
      </c>
    </row>
    <row r="44" spans="1:6" x14ac:dyDescent="0.2">
      <c r="A44" s="63" t="s">
        <v>894</v>
      </c>
      <c r="B44" s="63">
        <v>13</v>
      </c>
      <c r="C44" s="63">
        <v>2</v>
      </c>
      <c r="D44" s="63" t="s">
        <v>49</v>
      </c>
      <c r="E44" s="63" t="s">
        <v>877</v>
      </c>
      <c r="F44" s="63">
        <v>0</v>
      </c>
    </row>
    <row r="45" spans="1:6" x14ac:dyDescent="0.2">
      <c r="A45" s="63" t="s">
        <v>895</v>
      </c>
      <c r="B45" s="63">
        <v>13</v>
      </c>
      <c r="C45" s="63">
        <v>2</v>
      </c>
      <c r="D45" s="63" t="s">
        <v>49</v>
      </c>
      <c r="E45" s="63" t="s">
        <v>877</v>
      </c>
      <c r="F45" s="63">
        <v>1</v>
      </c>
    </row>
    <row r="46" spans="1:6" x14ac:dyDescent="0.2">
      <c r="A46" s="63" t="s">
        <v>5166</v>
      </c>
      <c r="B46" s="63">
        <v>17</v>
      </c>
      <c r="C46" s="63">
        <v>2</v>
      </c>
      <c r="D46" s="63" t="s">
        <v>49</v>
      </c>
      <c r="E46" s="63" t="s">
        <v>5140</v>
      </c>
      <c r="F46" s="63">
        <v>0</v>
      </c>
    </row>
    <row r="47" spans="1:6" x14ac:dyDescent="0.2">
      <c r="A47" s="63" t="s">
        <v>5430</v>
      </c>
      <c r="B47" s="63">
        <v>14</v>
      </c>
      <c r="C47" s="63">
        <v>2</v>
      </c>
      <c r="D47" s="63" t="s">
        <v>49</v>
      </c>
      <c r="E47" s="63" t="s">
        <v>5140</v>
      </c>
      <c r="F47" s="63">
        <v>1</v>
      </c>
    </row>
    <row r="48" spans="1:6" x14ac:dyDescent="0.2">
      <c r="A48" s="63" t="s">
        <v>5167</v>
      </c>
      <c r="B48" s="63">
        <v>10</v>
      </c>
      <c r="C48" s="63">
        <v>1</v>
      </c>
      <c r="D48" s="63" t="s">
        <v>49</v>
      </c>
      <c r="E48" s="63" t="s">
        <v>5152</v>
      </c>
      <c r="F48" s="63">
        <v>0</v>
      </c>
    </row>
    <row r="49" spans="1:6" x14ac:dyDescent="0.2">
      <c r="A49" s="63" t="s">
        <v>5431</v>
      </c>
      <c r="B49" s="63">
        <v>11</v>
      </c>
      <c r="C49" s="63">
        <v>1</v>
      </c>
      <c r="D49" s="63" t="s">
        <v>49</v>
      </c>
      <c r="E49" s="63" t="s">
        <v>5152</v>
      </c>
      <c r="F49" s="63">
        <v>1</v>
      </c>
    </row>
    <row r="50" spans="1:6" x14ac:dyDescent="0.2">
      <c r="A50" s="63" t="s">
        <v>892</v>
      </c>
      <c r="B50" s="63">
        <v>7</v>
      </c>
      <c r="C50" s="63">
        <v>1</v>
      </c>
      <c r="D50" s="63" t="s">
        <v>45</v>
      </c>
      <c r="E50" s="63" t="s">
        <v>877</v>
      </c>
      <c r="F50" s="63">
        <v>0</v>
      </c>
    </row>
    <row r="51" spans="1:6" x14ac:dyDescent="0.2">
      <c r="A51" s="63" t="s">
        <v>893</v>
      </c>
      <c r="B51" s="63">
        <v>21</v>
      </c>
      <c r="C51" s="63">
        <v>2</v>
      </c>
      <c r="D51" s="63" t="s">
        <v>45</v>
      </c>
      <c r="E51" s="63" t="s">
        <v>877</v>
      </c>
      <c r="F51" s="63">
        <v>1</v>
      </c>
    </row>
    <row r="52" spans="1:6" x14ac:dyDescent="0.2">
      <c r="A52" s="63" t="s">
        <v>5168</v>
      </c>
      <c r="B52" s="63">
        <v>9</v>
      </c>
      <c r="C52" s="63">
        <v>1</v>
      </c>
      <c r="D52" s="63" t="s">
        <v>45</v>
      </c>
      <c r="E52" s="63" t="s">
        <v>5140</v>
      </c>
      <c r="F52" s="63">
        <v>0</v>
      </c>
    </row>
    <row r="53" spans="1:6" x14ac:dyDescent="0.2">
      <c r="A53" s="63" t="s">
        <v>5432</v>
      </c>
      <c r="B53" s="63">
        <v>22</v>
      </c>
      <c r="C53" s="63">
        <v>2</v>
      </c>
      <c r="D53" s="63" t="s">
        <v>45</v>
      </c>
      <c r="E53" s="63" t="s">
        <v>5140</v>
      </c>
      <c r="F53" s="63">
        <v>1</v>
      </c>
    </row>
    <row r="54" spans="1:6" x14ac:dyDescent="0.2">
      <c r="A54" s="63" t="s">
        <v>5169</v>
      </c>
      <c r="B54" s="63">
        <v>8</v>
      </c>
      <c r="C54" s="63">
        <v>1</v>
      </c>
      <c r="D54" s="63" t="s">
        <v>45</v>
      </c>
      <c r="E54" s="63" t="s">
        <v>5152</v>
      </c>
      <c r="F54" s="63">
        <v>0</v>
      </c>
    </row>
    <row r="55" spans="1:6" x14ac:dyDescent="0.2">
      <c r="A55" s="63" t="s">
        <v>5433</v>
      </c>
      <c r="B55" s="63">
        <v>26</v>
      </c>
      <c r="C55" s="63">
        <v>3</v>
      </c>
      <c r="D55" s="63" t="s">
        <v>45</v>
      </c>
      <c r="E55" s="63" t="s">
        <v>5152</v>
      </c>
      <c r="F55" s="63">
        <v>1</v>
      </c>
    </row>
    <row r="56" spans="1:6" x14ac:dyDescent="0.2">
      <c r="A56" s="63" t="s">
        <v>896</v>
      </c>
      <c r="B56" s="63">
        <v>42</v>
      </c>
      <c r="C56" s="63">
        <v>4</v>
      </c>
      <c r="D56" s="63" t="s">
        <v>53</v>
      </c>
      <c r="E56" s="63" t="s">
        <v>877</v>
      </c>
      <c r="F56" s="63">
        <v>0</v>
      </c>
    </row>
    <row r="57" spans="1:6" x14ac:dyDescent="0.2">
      <c r="A57" s="63" t="s">
        <v>897</v>
      </c>
      <c r="B57" s="63">
        <v>33</v>
      </c>
      <c r="C57" s="63">
        <v>3</v>
      </c>
      <c r="D57" s="63" t="s">
        <v>53</v>
      </c>
      <c r="E57" s="63" t="s">
        <v>877</v>
      </c>
      <c r="F57" s="63">
        <v>1</v>
      </c>
    </row>
    <row r="58" spans="1:6" x14ac:dyDescent="0.2">
      <c r="A58" s="63" t="s">
        <v>5170</v>
      </c>
      <c r="B58" s="63">
        <v>44</v>
      </c>
      <c r="C58" s="63">
        <v>4</v>
      </c>
      <c r="D58" s="63" t="s">
        <v>53</v>
      </c>
      <c r="E58" s="63" t="s">
        <v>5140</v>
      </c>
      <c r="F58" s="63">
        <v>0</v>
      </c>
    </row>
    <row r="59" spans="1:6" x14ac:dyDescent="0.2">
      <c r="A59" s="63" t="s">
        <v>5434</v>
      </c>
      <c r="B59" s="63">
        <v>49</v>
      </c>
      <c r="C59" s="63">
        <v>4</v>
      </c>
      <c r="D59" s="63" t="s">
        <v>53</v>
      </c>
      <c r="E59" s="63" t="s">
        <v>5140</v>
      </c>
      <c r="F59" s="63">
        <v>1</v>
      </c>
    </row>
    <row r="60" spans="1:6" x14ac:dyDescent="0.2">
      <c r="A60" s="63" t="s">
        <v>5171</v>
      </c>
      <c r="B60" s="63">
        <v>35</v>
      </c>
      <c r="C60" s="63">
        <v>3</v>
      </c>
      <c r="D60" s="63" t="s">
        <v>53</v>
      </c>
      <c r="E60" s="63" t="s">
        <v>5152</v>
      </c>
      <c r="F60" s="63">
        <v>0</v>
      </c>
    </row>
    <row r="61" spans="1:6" x14ac:dyDescent="0.2">
      <c r="A61" s="63" t="s">
        <v>5435</v>
      </c>
      <c r="B61" s="63">
        <v>19</v>
      </c>
      <c r="C61" s="63">
        <v>2</v>
      </c>
      <c r="D61" s="63" t="s">
        <v>53</v>
      </c>
      <c r="E61" s="63" t="s">
        <v>5152</v>
      </c>
      <c r="F61" s="63">
        <v>1</v>
      </c>
    </row>
    <row r="62" spans="1:6" x14ac:dyDescent="0.2">
      <c r="A62" s="63" t="s">
        <v>898</v>
      </c>
      <c r="B62" s="63">
        <v>43</v>
      </c>
      <c r="C62" s="63">
        <v>4</v>
      </c>
      <c r="D62" s="63" t="s">
        <v>57</v>
      </c>
      <c r="E62" s="63" t="s">
        <v>877</v>
      </c>
      <c r="F62" s="63">
        <v>0</v>
      </c>
    </row>
    <row r="63" spans="1:6" x14ac:dyDescent="0.2">
      <c r="A63" s="63" t="s">
        <v>899</v>
      </c>
      <c r="B63" s="63">
        <v>40</v>
      </c>
      <c r="C63" s="63">
        <v>4</v>
      </c>
      <c r="D63" s="63" t="s">
        <v>57</v>
      </c>
      <c r="E63" s="63" t="s">
        <v>877</v>
      </c>
      <c r="F63" s="63">
        <v>1</v>
      </c>
    </row>
    <row r="64" spans="1:6" x14ac:dyDescent="0.2">
      <c r="A64" s="63" t="s">
        <v>5172</v>
      </c>
      <c r="B64" s="63">
        <v>42</v>
      </c>
      <c r="C64" s="63">
        <v>4</v>
      </c>
      <c r="D64" s="63" t="s">
        <v>57</v>
      </c>
      <c r="E64" s="63" t="s">
        <v>5140</v>
      </c>
      <c r="F64" s="63">
        <v>0</v>
      </c>
    </row>
    <row r="65" spans="1:6" x14ac:dyDescent="0.2">
      <c r="A65" s="63" t="s">
        <v>5436</v>
      </c>
      <c r="B65" s="63">
        <v>41</v>
      </c>
      <c r="C65" s="63">
        <v>4</v>
      </c>
      <c r="D65" s="63" t="s">
        <v>57</v>
      </c>
      <c r="E65" s="63" t="s">
        <v>5140</v>
      </c>
      <c r="F65" s="63">
        <v>1</v>
      </c>
    </row>
    <row r="66" spans="1:6" x14ac:dyDescent="0.2">
      <c r="A66" s="63" t="s">
        <v>5173</v>
      </c>
      <c r="B66" s="63">
        <v>39</v>
      </c>
      <c r="C66" s="63">
        <v>4</v>
      </c>
      <c r="D66" s="63" t="s">
        <v>57</v>
      </c>
      <c r="E66" s="63" t="s">
        <v>5152</v>
      </c>
      <c r="F66" s="63">
        <v>0</v>
      </c>
    </row>
    <row r="67" spans="1:6" x14ac:dyDescent="0.2">
      <c r="A67" s="63" t="s">
        <v>5437</v>
      </c>
      <c r="B67" s="63">
        <v>33</v>
      </c>
      <c r="C67" s="63">
        <v>3</v>
      </c>
      <c r="D67" s="63" t="s">
        <v>57</v>
      </c>
      <c r="E67" s="63" t="s">
        <v>5152</v>
      </c>
      <c r="F67" s="63">
        <v>1</v>
      </c>
    </row>
    <row r="68" spans="1:6" x14ac:dyDescent="0.2">
      <c r="A68" s="63" t="s">
        <v>900</v>
      </c>
      <c r="B68" s="63">
        <v>1</v>
      </c>
      <c r="C68" s="63">
        <v>1</v>
      </c>
      <c r="D68" s="63" t="s">
        <v>61</v>
      </c>
      <c r="E68" s="63" t="s">
        <v>877</v>
      </c>
      <c r="F68" s="63">
        <v>0</v>
      </c>
    </row>
    <row r="69" spans="1:6" x14ac:dyDescent="0.2">
      <c r="A69" s="63" t="s">
        <v>901</v>
      </c>
      <c r="B69" s="63">
        <v>1</v>
      </c>
      <c r="C69" s="63">
        <v>1</v>
      </c>
      <c r="D69" s="63" t="s">
        <v>61</v>
      </c>
      <c r="E69" s="63" t="s">
        <v>877</v>
      </c>
      <c r="F69" s="63">
        <v>1</v>
      </c>
    </row>
    <row r="70" spans="1:6" x14ac:dyDescent="0.2">
      <c r="A70" s="63" t="s">
        <v>5174</v>
      </c>
      <c r="B70" s="63">
        <v>1</v>
      </c>
      <c r="C70" s="63">
        <v>1</v>
      </c>
      <c r="D70" s="63" t="s">
        <v>61</v>
      </c>
      <c r="E70" s="63" t="s">
        <v>5140</v>
      </c>
      <c r="F70" s="63">
        <v>0</v>
      </c>
    </row>
    <row r="71" spans="1:6" x14ac:dyDescent="0.2">
      <c r="A71" s="63" t="s">
        <v>5438</v>
      </c>
      <c r="B71" s="63">
        <v>1</v>
      </c>
      <c r="C71" s="63">
        <v>1</v>
      </c>
      <c r="D71" s="63" t="s">
        <v>61</v>
      </c>
      <c r="E71" s="63" t="s">
        <v>5140</v>
      </c>
      <c r="F71" s="63">
        <v>1</v>
      </c>
    </row>
    <row r="72" spans="1:6" x14ac:dyDescent="0.2">
      <c r="A72" s="63" t="s">
        <v>5175</v>
      </c>
      <c r="B72" s="63">
        <v>1</v>
      </c>
      <c r="C72" s="63">
        <v>1</v>
      </c>
      <c r="D72" s="63" t="s">
        <v>61</v>
      </c>
      <c r="E72" s="63" t="s">
        <v>5152</v>
      </c>
      <c r="F72" s="63">
        <v>0</v>
      </c>
    </row>
    <row r="73" spans="1:6" x14ac:dyDescent="0.2">
      <c r="A73" s="63" t="s">
        <v>5439</v>
      </c>
      <c r="B73" s="63">
        <v>2</v>
      </c>
      <c r="C73" s="63">
        <v>1</v>
      </c>
      <c r="D73" s="63" t="s">
        <v>61</v>
      </c>
      <c r="E73" s="63" t="s">
        <v>5152</v>
      </c>
      <c r="F73" s="63">
        <v>1</v>
      </c>
    </row>
    <row r="74" spans="1:6" x14ac:dyDescent="0.2">
      <c r="A74" s="63" t="s">
        <v>908</v>
      </c>
      <c r="B74" s="63">
        <v>7</v>
      </c>
      <c r="C74" s="63">
        <v>1</v>
      </c>
      <c r="D74" s="63" t="s">
        <v>76</v>
      </c>
      <c r="E74" s="63" t="s">
        <v>877</v>
      </c>
      <c r="F74" s="63">
        <v>0</v>
      </c>
    </row>
    <row r="75" spans="1:6" x14ac:dyDescent="0.2">
      <c r="A75" s="63" t="s">
        <v>909</v>
      </c>
      <c r="B75" s="63">
        <v>10</v>
      </c>
      <c r="C75" s="63">
        <v>1</v>
      </c>
      <c r="D75" s="63" t="s">
        <v>76</v>
      </c>
      <c r="E75" s="63" t="s">
        <v>877</v>
      </c>
      <c r="F75" s="63">
        <v>1</v>
      </c>
    </row>
    <row r="76" spans="1:6" x14ac:dyDescent="0.2">
      <c r="A76" s="63" t="s">
        <v>5176</v>
      </c>
      <c r="B76" s="63">
        <v>5</v>
      </c>
      <c r="C76" s="63">
        <v>1</v>
      </c>
      <c r="D76" s="63" t="s">
        <v>76</v>
      </c>
      <c r="E76" s="63" t="s">
        <v>5140</v>
      </c>
      <c r="F76" s="63">
        <v>0</v>
      </c>
    </row>
    <row r="77" spans="1:6" x14ac:dyDescent="0.2">
      <c r="A77" s="63" t="s">
        <v>5440</v>
      </c>
      <c r="B77" s="63">
        <v>8</v>
      </c>
      <c r="C77" s="63">
        <v>1</v>
      </c>
      <c r="D77" s="63" t="s">
        <v>76</v>
      </c>
      <c r="E77" s="63" t="s">
        <v>5140</v>
      </c>
      <c r="F77" s="63">
        <v>1</v>
      </c>
    </row>
    <row r="78" spans="1:6" x14ac:dyDescent="0.2">
      <c r="A78" s="63" t="s">
        <v>5177</v>
      </c>
      <c r="B78" s="63">
        <v>12</v>
      </c>
      <c r="C78" s="63">
        <v>1</v>
      </c>
      <c r="D78" s="63" t="s">
        <v>76</v>
      </c>
      <c r="E78" s="63" t="s">
        <v>5152</v>
      </c>
      <c r="F78" s="63">
        <v>0</v>
      </c>
    </row>
    <row r="79" spans="1:6" x14ac:dyDescent="0.2">
      <c r="A79" s="63" t="s">
        <v>5441</v>
      </c>
      <c r="B79" s="63">
        <v>13</v>
      </c>
      <c r="C79" s="63">
        <v>2</v>
      </c>
      <c r="D79" s="63" t="s">
        <v>76</v>
      </c>
      <c r="E79" s="63" t="s">
        <v>5152</v>
      </c>
      <c r="F79" s="63">
        <v>1</v>
      </c>
    </row>
    <row r="80" spans="1:6" x14ac:dyDescent="0.2">
      <c r="A80" s="63" t="s">
        <v>902</v>
      </c>
      <c r="B80" s="63">
        <v>23</v>
      </c>
      <c r="C80" s="63">
        <v>2</v>
      </c>
      <c r="D80" s="63" t="s">
        <v>65</v>
      </c>
      <c r="E80" s="63" t="s">
        <v>877</v>
      </c>
      <c r="F80" s="63">
        <v>0</v>
      </c>
    </row>
    <row r="81" spans="1:6" x14ac:dyDescent="0.2">
      <c r="A81" s="63" t="s">
        <v>903</v>
      </c>
      <c r="B81" s="63">
        <v>28</v>
      </c>
      <c r="C81" s="63">
        <v>3</v>
      </c>
      <c r="D81" s="63" t="s">
        <v>65</v>
      </c>
      <c r="E81" s="63" t="s">
        <v>877</v>
      </c>
      <c r="F81" s="63">
        <v>1</v>
      </c>
    </row>
    <row r="82" spans="1:6" x14ac:dyDescent="0.2">
      <c r="A82" s="63" t="s">
        <v>5178</v>
      </c>
      <c r="B82" s="63">
        <v>24</v>
      </c>
      <c r="C82" s="63">
        <v>2</v>
      </c>
      <c r="D82" s="63" t="s">
        <v>65</v>
      </c>
      <c r="E82" s="63" t="s">
        <v>5140</v>
      </c>
      <c r="F82" s="63">
        <v>0</v>
      </c>
    </row>
    <row r="83" spans="1:6" x14ac:dyDescent="0.2">
      <c r="A83" s="63" t="s">
        <v>5442</v>
      </c>
      <c r="B83" s="63">
        <v>27</v>
      </c>
      <c r="C83" s="63">
        <v>3</v>
      </c>
      <c r="D83" s="63" t="s">
        <v>65</v>
      </c>
      <c r="E83" s="63" t="s">
        <v>5140</v>
      </c>
      <c r="F83" s="63">
        <v>1</v>
      </c>
    </row>
    <row r="84" spans="1:6" x14ac:dyDescent="0.2">
      <c r="A84" s="63" t="s">
        <v>5179</v>
      </c>
      <c r="B84" s="63">
        <v>20</v>
      </c>
      <c r="C84" s="63">
        <v>2</v>
      </c>
      <c r="D84" s="63" t="s">
        <v>65</v>
      </c>
      <c r="E84" s="63" t="s">
        <v>5152</v>
      </c>
      <c r="F84" s="63">
        <v>0</v>
      </c>
    </row>
    <row r="85" spans="1:6" x14ac:dyDescent="0.2">
      <c r="A85" s="63" t="s">
        <v>5443</v>
      </c>
      <c r="B85" s="63">
        <v>29</v>
      </c>
      <c r="C85" s="63">
        <v>3</v>
      </c>
      <c r="D85" s="63" t="s">
        <v>65</v>
      </c>
      <c r="E85" s="63" t="s">
        <v>5152</v>
      </c>
      <c r="F85" s="63">
        <v>1</v>
      </c>
    </row>
    <row r="86" spans="1:6" x14ac:dyDescent="0.2">
      <c r="A86" s="63" t="s">
        <v>904</v>
      </c>
      <c r="B86" s="63">
        <v>28</v>
      </c>
      <c r="C86" s="63">
        <v>3</v>
      </c>
      <c r="D86" s="63" t="s">
        <v>68</v>
      </c>
      <c r="E86" s="63" t="s">
        <v>877</v>
      </c>
      <c r="F86" s="63">
        <v>0</v>
      </c>
    </row>
    <row r="87" spans="1:6" x14ac:dyDescent="0.2">
      <c r="A87" s="63" t="s">
        <v>905</v>
      </c>
      <c r="B87" s="63">
        <v>25</v>
      </c>
      <c r="C87" s="63">
        <v>2</v>
      </c>
      <c r="D87" s="63" t="s">
        <v>68</v>
      </c>
      <c r="E87" s="63" t="s">
        <v>877</v>
      </c>
      <c r="F87" s="63">
        <v>1</v>
      </c>
    </row>
    <row r="88" spans="1:6" x14ac:dyDescent="0.2">
      <c r="A88" s="63" t="s">
        <v>5180</v>
      </c>
      <c r="B88" s="63">
        <v>27</v>
      </c>
      <c r="C88" s="63">
        <v>3</v>
      </c>
      <c r="D88" s="63" t="s">
        <v>68</v>
      </c>
      <c r="E88" s="63" t="s">
        <v>5140</v>
      </c>
      <c r="F88" s="63">
        <v>0</v>
      </c>
    </row>
    <row r="89" spans="1:6" x14ac:dyDescent="0.2">
      <c r="A89" s="63" t="s">
        <v>5444</v>
      </c>
      <c r="B89" s="63">
        <v>25</v>
      </c>
      <c r="C89" s="63">
        <v>2</v>
      </c>
      <c r="D89" s="63" t="s">
        <v>68</v>
      </c>
      <c r="E89" s="63" t="s">
        <v>5140</v>
      </c>
      <c r="F89" s="63">
        <v>1</v>
      </c>
    </row>
    <row r="90" spans="1:6" x14ac:dyDescent="0.2">
      <c r="A90" s="63" t="s">
        <v>5181</v>
      </c>
      <c r="B90" s="63">
        <v>31</v>
      </c>
      <c r="C90" s="63">
        <v>3</v>
      </c>
      <c r="D90" s="63" t="s">
        <v>68</v>
      </c>
      <c r="E90" s="63" t="s">
        <v>5152</v>
      </c>
      <c r="F90" s="63">
        <v>0</v>
      </c>
    </row>
    <row r="91" spans="1:6" x14ac:dyDescent="0.2">
      <c r="A91" s="63" t="s">
        <v>5445</v>
      </c>
      <c r="B91" s="63">
        <v>26</v>
      </c>
      <c r="C91" s="63">
        <v>3</v>
      </c>
      <c r="D91" s="63" t="s">
        <v>68</v>
      </c>
      <c r="E91" s="63" t="s">
        <v>5152</v>
      </c>
      <c r="F91" s="63">
        <v>1</v>
      </c>
    </row>
    <row r="92" spans="1:6" x14ac:dyDescent="0.2">
      <c r="A92" s="63" t="s">
        <v>906</v>
      </c>
      <c r="B92" s="63">
        <v>48</v>
      </c>
      <c r="C92" s="63">
        <v>4</v>
      </c>
      <c r="D92" s="63" t="s">
        <v>72</v>
      </c>
      <c r="E92" s="63" t="s">
        <v>877</v>
      </c>
      <c r="F92" s="63">
        <v>0</v>
      </c>
    </row>
    <row r="93" spans="1:6" x14ac:dyDescent="0.2">
      <c r="A93" s="63" t="s">
        <v>907</v>
      </c>
      <c r="B93" s="63">
        <v>48</v>
      </c>
      <c r="C93" s="63">
        <v>4</v>
      </c>
      <c r="D93" s="63" t="s">
        <v>72</v>
      </c>
      <c r="E93" s="63" t="s">
        <v>877</v>
      </c>
      <c r="F93" s="63">
        <v>1</v>
      </c>
    </row>
    <row r="94" spans="1:6" x14ac:dyDescent="0.2">
      <c r="A94" s="63" t="s">
        <v>5182</v>
      </c>
      <c r="B94" s="63">
        <v>47</v>
      </c>
      <c r="C94" s="63">
        <v>4</v>
      </c>
      <c r="D94" s="63" t="s">
        <v>72</v>
      </c>
      <c r="E94" s="63" t="s">
        <v>5140</v>
      </c>
      <c r="F94" s="63">
        <v>0</v>
      </c>
    </row>
    <row r="95" spans="1:6" x14ac:dyDescent="0.2">
      <c r="A95" s="63" t="s">
        <v>5446</v>
      </c>
      <c r="B95" s="63">
        <v>44</v>
      </c>
      <c r="C95" s="63">
        <v>4</v>
      </c>
      <c r="D95" s="63" t="s">
        <v>72</v>
      </c>
      <c r="E95" s="63" t="s">
        <v>5140</v>
      </c>
      <c r="F95" s="63">
        <v>1</v>
      </c>
    </row>
    <row r="96" spans="1:6" x14ac:dyDescent="0.2">
      <c r="A96" s="63" t="s">
        <v>5183</v>
      </c>
      <c r="B96" s="63">
        <v>49</v>
      </c>
      <c r="C96" s="63">
        <v>4</v>
      </c>
      <c r="D96" s="63" t="s">
        <v>72</v>
      </c>
      <c r="E96" s="63" t="s">
        <v>5152</v>
      </c>
      <c r="F96" s="63">
        <v>0</v>
      </c>
    </row>
    <row r="97" spans="1:6" x14ac:dyDescent="0.2">
      <c r="A97" s="63" t="s">
        <v>5447</v>
      </c>
      <c r="B97" s="63">
        <v>49</v>
      </c>
      <c r="C97" s="63">
        <v>4</v>
      </c>
      <c r="D97" s="63" t="s">
        <v>72</v>
      </c>
      <c r="E97" s="63" t="s">
        <v>5152</v>
      </c>
      <c r="F97" s="63">
        <v>1</v>
      </c>
    </row>
    <row r="98" spans="1:6" x14ac:dyDescent="0.2">
      <c r="A98" s="63" t="s">
        <v>910</v>
      </c>
      <c r="B98" s="63">
        <v>28</v>
      </c>
      <c r="C98" s="63">
        <v>3</v>
      </c>
      <c r="D98" s="63" t="s">
        <v>80</v>
      </c>
      <c r="E98" s="63" t="s">
        <v>877</v>
      </c>
      <c r="F98" s="63">
        <v>0</v>
      </c>
    </row>
    <row r="99" spans="1:6" x14ac:dyDescent="0.2">
      <c r="A99" s="63" t="s">
        <v>911</v>
      </c>
      <c r="B99" s="63">
        <v>31</v>
      </c>
      <c r="C99" s="63">
        <v>3</v>
      </c>
      <c r="D99" s="63" t="s">
        <v>80</v>
      </c>
      <c r="E99" s="63" t="s">
        <v>877</v>
      </c>
      <c r="F99" s="63">
        <v>1</v>
      </c>
    </row>
    <row r="100" spans="1:6" x14ac:dyDescent="0.2">
      <c r="A100" s="63" t="s">
        <v>5184</v>
      </c>
      <c r="B100" s="63">
        <v>30</v>
      </c>
      <c r="C100" s="63">
        <v>3</v>
      </c>
      <c r="D100" s="63" t="s">
        <v>80</v>
      </c>
      <c r="E100" s="63" t="s">
        <v>5140</v>
      </c>
      <c r="F100" s="63">
        <v>0</v>
      </c>
    </row>
    <row r="101" spans="1:6" x14ac:dyDescent="0.2">
      <c r="A101" s="63" t="s">
        <v>5448</v>
      </c>
      <c r="B101" s="63">
        <v>30</v>
      </c>
      <c r="C101" s="63">
        <v>3</v>
      </c>
      <c r="D101" s="63" t="s">
        <v>80</v>
      </c>
      <c r="E101" s="63" t="s">
        <v>5140</v>
      </c>
      <c r="F101" s="63">
        <v>1</v>
      </c>
    </row>
    <row r="102" spans="1:6" x14ac:dyDescent="0.2">
      <c r="A102" s="63" t="s">
        <v>5185</v>
      </c>
      <c r="B102" s="63">
        <v>28</v>
      </c>
      <c r="C102" s="63">
        <v>3</v>
      </c>
      <c r="D102" s="63" t="s">
        <v>80</v>
      </c>
      <c r="E102" s="63" t="s">
        <v>5152</v>
      </c>
      <c r="F102" s="63">
        <v>0</v>
      </c>
    </row>
    <row r="103" spans="1:6" x14ac:dyDescent="0.2">
      <c r="A103" s="63" t="s">
        <v>5449</v>
      </c>
      <c r="B103" s="63">
        <v>29</v>
      </c>
      <c r="C103" s="63">
        <v>3</v>
      </c>
      <c r="D103" s="63" t="s">
        <v>80</v>
      </c>
      <c r="E103" s="63" t="s">
        <v>5152</v>
      </c>
      <c r="F103" s="63">
        <v>1</v>
      </c>
    </row>
    <row r="104" spans="1:6" x14ac:dyDescent="0.2">
      <c r="A104" s="63" t="s">
        <v>912</v>
      </c>
      <c r="B104" s="63">
        <v>45</v>
      </c>
      <c r="C104" s="63">
        <v>4</v>
      </c>
      <c r="D104" s="63" t="s">
        <v>84</v>
      </c>
      <c r="E104" s="63" t="s">
        <v>877</v>
      </c>
      <c r="F104" s="63">
        <v>0</v>
      </c>
    </row>
    <row r="105" spans="1:6" x14ac:dyDescent="0.2">
      <c r="A105" s="63" t="s">
        <v>913</v>
      </c>
      <c r="B105" s="63">
        <v>43</v>
      </c>
      <c r="C105" s="63">
        <v>4</v>
      </c>
      <c r="D105" s="63" t="s">
        <v>84</v>
      </c>
      <c r="E105" s="63" t="s">
        <v>877</v>
      </c>
      <c r="F105" s="63">
        <v>1</v>
      </c>
    </row>
    <row r="106" spans="1:6" x14ac:dyDescent="0.2">
      <c r="A106" s="63" t="s">
        <v>5186</v>
      </c>
      <c r="B106" s="63">
        <v>48</v>
      </c>
      <c r="C106" s="63">
        <v>4</v>
      </c>
      <c r="D106" s="63" t="s">
        <v>84</v>
      </c>
      <c r="E106" s="63" t="s">
        <v>5140</v>
      </c>
      <c r="F106" s="63">
        <v>0</v>
      </c>
    </row>
    <row r="107" spans="1:6" x14ac:dyDescent="0.2">
      <c r="A107" s="63" t="s">
        <v>5450</v>
      </c>
      <c r="B107" s="63">
        <v>37</v>
      </c>
      <c r="C107" s="63">
        <v>3</v>
      </c>
      <c r="D107" s="63" t="s">
        <v>84</v>
      </c>
      <c r="E107" s="63" t="s">
        <v>5140</v>
      </c>
      <c r="F107" s="63">
        <v>1</v>
      </c>
    </row>
    <row r="108" spans="1:6" x14ac:dyDescent="0.2">
      <c r="A108" s="63" t="s">
        <v>5187</v>
      </c>
      <c r="B108" s="63">
        <v>41</v>
      </c>
      <c r="C108" s="63">
        <v>4</v>
      </c>
      <c r="D108" s="63" t="s">
        <v>84</v>
      </c>
      <c r="E108" s="63" t="s">
        <v>5152</v>
      </c>
      <c r="F108" s="63">
        <v>0</v>
      </c>
    </row>
    <row r="109" spans="1:6" x14ac:dyDescent="0.2">
      <c r="A109" s="63" t="s">
        <v>5451</v>
      </c>
      <c r="B109" s="63">
        <v>41</v>
      </c>
      <c r="C109" s="63">
        <v>4</v>
      </c>
      <c r="D109" s="63" t="s">
        <v>84</v>
      </c>
      <c r="E109" s="63" t="s">
        <v>5152</v>
      </c>
      <c r="F109" s="63">
        <v>1</v>
      </c>
    </row>
    <row r="110" spans="1:6" x14ac:dyDescent="0.2">
      <c r="A110" s="63" t="s">
        <v>914</v>
      </c>
      <c r="B110" s="63">
        <v>45</v>
      </c>
      <c r="C110" s="63">
        <v>4</v>
      </c>
      <c r="D110" s="63" t="s">
        <v>88</v>
      </c>
      <c r="E110" s="63" t="s">
        <v>877</v>
      </c>
      <c r="F110" s="63">
        <v>0</v>
      </c>
    </row>
    <row r="111" spans="1:6" x14ac:dyDescent="0.2">
      <c r="A111" s="63" t="s">
        <v>915</v>
      </c>
      <c r="B111" s="63">
        <v>44</v>
      </c>
      <c r="C111" s="63">
        <v>4</v>
      </c>
      <c r="D111" s="63" t="s">
        <v>88</v>
      </c>
      <c r="E111" s="63" t="s">
        <v>877</v>
      </c>
      <c r="F111" s="63">
        <v>1</v>
      </c>
    </row>
    <row r="112" spans="1:6" x14ac:dyDescent="0.2">
      <c r="A112" s="63" t="s">
        <v>5188</v>
      </c>
      <c r="B112" s="63">
        <v>44</v>
      </c>
      <c r="C112" s="63">
        <v>4</v>
      </c>
      <c r="D112" s="63" t="s">
        <v>88</v>
      </c>
      <c r="E112" s="63" t="s">
        <v>5140</v>
      </c>
      <c r="F112" s="63">
        <v>0</v>
      </c>
    </row>
    <row r="113" spans="1:6" x14ac:dyDescent="0.2">
      <c r="A113" s="63" t="s">
        <v>5452</v>
      </c>
      <c r="B113" s="63">
        <v>41</v>
      </c>
      <c r="C113" s="63">
        <v>4</v>
      </c>
      <c r="D113" s="63" t="s">
        <v>88</v>
      </c>
      <c r="E113" s="63" t="s">
        <v>5140</v>
      </c>
      <c r="F113" s="63">
        <v>1</v>
      </c>
    </row>
    <row r="114" spans="1:6" x14ac:dyDescent="0.2">
      <c r="A114" s="63" t="s">
        <v>5189</v>
      </c>
      <c r="B114" s="63">
        <v>46</v>
      </c>
      <c r="C114" s="63">
        <v>4</v>
      </c>
      <c r="D114" s="63" t="s">
        <v>88</v>
      </c>
      <c r="E114" s="63" t="s">
        <v>5152</v>
      </c>
      <c r="F114" s="63">
        <v>0</v>
      </c>
    </row>
    <row r="115" spans="1:6" x14ac:dyDescent="0.2">
      <c r="A115" s="63" t="s">
        <v>5453</v>
      </c>
      <c r="B115" s="63">
        <v>41</v>
      </c>
      <c r="C115" s="63">
        <v>4</v>
      </c>
      <c r="D115" s="63" t="s">
        <v>88</v>
      </c>
      <c r="E115" s="63" t="s">
        <v>5152</v>
      </c>
      <c r="F115" s="63">
        <v>1</v>
      </c>
    </row>
    <row r="116" spans="1:6" x14ac:dyDescent="0.2">
      <c r="A116" s="63" t="s">
        <v>920</v>
      </c>
      <c r="B116" s="63">
        <v>2</v>
      </c>
      <c r="C116" s="63">
        <v>1</v>
      </c>
      <c r="D116" s="63" t="s">
        <v>100</v>
      </c>
      <c r="E116" s="63" t="s">
        <v>877</v>
      </c>
      <c r="F116" s="63">
        <v>0</v>
      </c>
    </row>
    <row r="117" spans="1:6" x14ac:dyDescent="0.2">
      <c r="A117" s="63" t="s">
        <v>921</v>
      </c>
      <c r="B117" s="63">
        <v>4</v>
      </c>
      <c r="C117" s="63">
        <v>1</v>
      </c>
      <c r="D117" s="63" t="s">
        <v>100</v>
      </c>
      <c r="E117" s="63" t="s">
        <v>877</v>
      </c>
      <c r="F117" s="63">
        <v>1</v>
      </c>
    </row>
    <row r="118" spans="1:6" x14ac:dyDescent="0.2">
      <c r="A118" s="63" t="s">
        <v>5190</v>
      </c>
      <c r="B118" s="63">
        <v>3</v>
      </c>
      <c r="C118" s="63">
        <v>1</v>
      </c>
      <c r="D118" s="63" t="s">
        <v>100</v>
      </c>
      <c r="E118" s="63" t="s">
        <v>5140</v>
      </c>
      <c r="F118" s="63">
        <v>0</v>
      </c>
    </row>
    <row r="119" spans="1:6" x14ac:dyDescent="0.2">
      <c r="A119" s="63" t="s">
        <v>5454</v>
      </c>
      <c r="B119" s="63">
        <v>4</v>
      </c>
      <c r="C119" s="63">
        <v>1</v>
      </c>
      <c r="D119" s="63" t="s">
        <v>100</v>
      </c>
      <c r="E119" s="63" t="s">
        <v>5140</v>
      </c>
      <c r="F119" s="63">
        <v>1</v>
      </c>
    </row>
    <row r="120" spans="1:6" x14ac:dyDescent="0.2">
      <c r="A120" s="63" t="s">
        <v>5191</v>
      </c>
      <c r="B120" s="63">
        <v>2</v>
      </c>
      <c r="C120" s="63">
        <v>1</v>
      </c>
      <c r="D120" s="63" t="s">
        <v>100</v>
      </c>
      <c r="E120" s="63" t="s">
        <v>5152</v>
      </c>
      <c r="F120" s="63">
        <v>0</v>
      </c>
    </row>
    <row r="121" spans="1:6" x14ac:dyDescent="0.2">
      <c r="A121" s="63" t="s">
        <v>5455</v>
      </c>
      <c r="B121" s="63">
        <v>4</v>
      </c>
      <c r="C121" s="63">
        <v>1</v>
      </c>
      <c r="D121" s="63" t="s">
        <v>100</v>
      </c>
      <c r="E121" s="63" t="s">
        <v>5152</v>
      </c>
      <c r="F121" s="63">
        <v>1</v>
      </c>
    </row>
    <row r="122" spans="1:6" x14ac:dyDescent="0.2">
      <c r="A122" s="63" t="s">
        <v>918</v>
      </c>
      <c r="B122" s="63">
        <v>16</v>
      </c>
      <c r="C122" s="63">
        <v>2</v>
      </c>
      <c r="D122" s="63" t="s">
        <v>96</v>
      </c>
      <c r="E122" s="63" t="s">
        <v>877</v>
      </c>
      <c r="F122" s="63">
        <v>0</v>
      </c>
    </row>
    <row r="123" spans="1:6" x14ac:dyDescent="0.2">
      <c r="A123" s="63" t="s">
        <v>919</v>
      </c>
      <c r="B123" s="63">
        <v>13</v>
      </c>
      <c r="C123" s="63">
        <v>2</v>
      </c>
      <c r="D123" s="63" t="s">
        <v>96</v>
      </c>
      <c r="E123" s="63" t="s">
        <v>877</v>
      </c>
      <c r="F123" s="63">
        <v>1</v>
      </c>
    </row>
    <row r="124" spans="1:6" x14ac:dyDescent="0.2">
      <c r="A124" s="63" t="s">
        <v>5192</v>
      </c>
      <c r="B124" s="63">
        <v>17</v>
      </c>
      <c r="C124" s="63">
        <v>2</v>
      </c>
      <c r="D124" s="63" t="s">
        <v>96</v>
      </c>
      <c r="E124" s="63" t="s">
        <v>5140</v>
      </c>
      <c r="F124" s="63">
        <v>0</v>
      </c>
    </row>
    <row r="125" spans="1:6" x14ac:dyDescent="0.2">
      <c r="A125" s="63" t="s">
        <v>5456</v>
      </c>
      <c r="B125" s="63">
        <v>18</v>
      </c>
      <c r="C125" s="63">
        <v>2</v>
      </c>
      <c r="D125" s="63" t="s">
        <v>96</v>
      </c>
      <c r="E125" s="63" t="s">
        <v>5140</v>
      </c>
      <c r="F125" s="63">
        <v>1</v>
      </c>
    </row>
    <row r="126" spans="1:6" x14ac:dyDescent="0.2">
      <c r="A126" s="63" t="s">
        <v>5193</v>
      </c>
      <c r="B126" s="63">
        <v>12</v>
      </c>
      <c r="C126" s="63">
        <v>1</v>
      </c>
      <c r="D126" s="63" t="s">
        <v>96</v>
      </c>
      <c r="E126" s="63" t="s">
        <v>5152</v>
      </c>
      <c r="F126" s="63">
        <v>0</v>
      </c>
    </row>
    <row r="127" spans="1:6" x14ac:dyDescent="0.2">
      <c r="A127" s="63" t="s">
        <v>5457</v>
      </c>
      <c r="B127" s="63">
        <v>7</v>
      </c>
      <c r="C127" s="63">
        <v>1</v>
      </c>
      <c r="D127" s="63" t="s">
        <v>96</v>
      </c>
      <c r="E127" s="63" t="s">
        <v>5152</v>
      </c>
      <c r="F127" s="63">
        <v>1</v>
      </c>
    </row>
    <row r="128" spans="1:6" x14ac:dyDescent="0.2">
      <c r="A128" s="63" t="s">
        <v>916</v>
      </c>
      <c r="B128" s="63">
        <v>5</v>
      </c>
      <c r="C128" s="63">
        <v>1</v>
      </c>
      <c r="D128" s="63" t="s">
        <v>92</v>
      </c>
      <c r="E128" s="63" t="s">
        <v>877</v>
      </c>
      <c r="F128" s="63">
        <v>0</v>
      </c>
    </row>
    <row r="129" spans="1:6" x14ac:dyDescent="0.2">
      <c r="A129" s="63" t="s">
        <v>917</v>
      </c>
      <c r="B129" s="63">
        <v>18</v>
      </c>
      <c r="C129" s="63">
        <v>2</v>
      </c>
      <c r="D129" s="63" t="s">
        <v>92</v>
      </c>
      <c r="E129" s="63" t="s">
        <v>877</v>
      </c>
      <c r="F129" s="63">
        <v>1</v>
      </c>
    </row>
    <row r="130" spans="1:6" x14ac:dyDescent="0.2">
      <c r="A130" s="63" t="s">
        <v>5194</v>
      </c>
      <c r="B130" s="63">
        <v>8</v>
      </c>
      <c r="C130" s="63">
        <v>1</v>
      </c>
      <c r="D130" s="63" t="s">
        <v>92</v>
      </c>
      <c r="E130" s="63" t="s">
        <v>5140</v>
      </c>
      <c r="F130" s="63">
        <v>0</v>
      </c>
    </row>
    <row r="131" spans="1:6" x14ac:dyDescent="0.2">
      <c r="A131" s="63" t="s">
        <v>5458</v>
      </c>
      <c r="B131" s="63">
        <v>18</v>
      </c>
      <c r="C131" s="63">
        <v>2</v>
      </c>
      <c r="D131" s="63" t="s">
        <v>92</v>
      </c>
      <c r="E131" s="63" t="s">
        <v>5140</v>
      </c>
      <c r="F131" s="63">
        <v>1</v>
      </c>
    </row>
    <row r="132" spans="1:6" x14ac:dyDescent="0.2">
      <c r="A132" s="63" t="s">
        <v>5195</v>
      </c>
      <c r="B132" s="63">
        <v>6</v>
      </c>
      <c r="C132" s="63">
        <v>1</v>
      </c>
      <c r="D132" s="63" t="s">
        <v>92</v>
      </c>
      <c r="E132" s="63" t="s">
        <v>5152</v>
      </c>
      <c r="F132" s="63">
        <v>0</v>
      </c>
    </row>
    <row r="133" spans="1:6" x14ac:dyDescent="0.2">
      <c r="A133" s="63" t="s">
        <v>5459</v>
      </c>
      <c r="B133" s="63">
        <v>20</v>
      </c>
      <c r="C133" s="63">
        <v>2</v>
      </c>
      <c r="D133" s="63" t="s">
        <v>92</v>
      </c>
      <c r="E133" s="63" t="s">
        <v>5152</v>
      </c>
      <c r="F133" s="63">
        <v>1</v>
      </c>
    </row>
    <row r="134" spans="1:6" x14ac:dyDescent="0.2">
      <c r="A134" s="63" t="s">
        <v>922</v>
      </c>
      <c r="B134" s="63">
        <v>36</v>
      </c>
      <c r="C134" s="63">
        <v>3</v>
      </c>
      <c r="D134" s="63" t="s">
        <v>104</v>
      </c>
      <c r="E134" s="63" t="s">
        <v>877</v>
      </c>
      <c r="F134" s="63">
        <v>0</v>
      </c>
    </row>
    <row r="135" spans="1:6" x14ac:dyDescent="0.2">
      <c r="A135" s="63" t="s">
        <v>923</v>
      </c>
      <c r="B135" s="63">
        <v>33</v>
      </c>
      <c r="C135" s="63">
        <v>3</v>
      </c>
      <c r="D135" s="63" t="s">
        <v>104</v>
      </c>
      <c r="E135" s="63" t="s">
        <v>877</v>
      </c>
      <c r="F135" s="63">
        <v>1</v>
      </c>
    </row>
    <row r="136" spans="1:6" x14ac:dyDescent="0.2">
      <c r="A136" s="63" t="s">
        <v>5196</v>
      </c>
      <c r="B136" s="63">
        <v>27</v>
      </c>
      <c r="C136" s="63">
        <v>3</v>
      </c>
      <c r="D136" s="63" t="s">
        <v>104</v>
      </c>
      <c r="E136" s="63" t="s">
        <v>5140</v>
      </c>
      <c r="F136" s="63">
        <v>0</v>
      </c>
    </row>
    <row r="137" spans="1:6" x14ac:dyDescent="0.2">
      <c r="A137" s="63" t="s">
        <v>5460</v>
      </c>
      <c r="B137" s="63">
        <v>30</v>
      </c>
      <c r="C137" s="63">
        <v>3</v>
      </c>
      <c r="D137" s="63" t="s">
        <v>104</v>
      </c>
      <c r="E137" s="63" t="s">
        <v>5140</v>
      </c>
      <c r="F137" s="63">
        <v>1</v>
      </c>
    </row>
    <row r="138" spans="1:6" x14ac:dyDescent="0.2">
      <c r="A138" s="63" t="s">
        <v>5197</v>
      </c>
      <c r="B138" s="63">
        <v>41</v>
      </c>
      <c r="C138" s="63">
        <v>4</v>
      </c>
      <c r="D138" s="63" t="s">
        <v>104</v>
      </c>
      <c r="E138" s="63" t="s">
        <v>5152</v>
      </c>
      <c r="F138" s="63">
        <v>0</v>
      </c>
    </row>
    <row r="139" spans="1:6" x14ac:dyDescent="0.2">
      <c r="A139" s="63" t="s">
        <v>5461</v>
      </c>
      <c r="B139" s="63">
        <v>38</v>
      </c>
      <c r="C139" s="63">
        <v>3</v>
      </c>
      <c r="D139" s="63" t="s">
        <v>104</v>
      </c>
      <c r="E139" s="63" t="s">
        <v>5152</v>
      </c>
      <c r="F139" s="63">
        <v>1</v>
      </c>
    </row>
    <row r="140" spans="1:6" x14ac:dyDescent="0.2">
      <c r="A140" s="63" t="s">
        <v>924</v>
      </c>
      <c r="B140" s="63">
        <v>7</v>
      </c>
      <c r="C140" s="63">
        <v>1</v>
      </c>
      <c r="D140" s="63" t="s">
        <v>108</v>
      </c>
      <c r="E140" s="63" t="s">
        <v>877</v>
      </c>
      <c r="F140" s="63">
        <v>0</v>
      </c>
    </row>
    <row r="141" spans="1:6" x14ac:dyDescent="0.2">
      <c r="A141" s="63" t="s">
        <v>925</v>
      </c>
      <c r="B141" s="63">
        <v>5</v>
      </c>
      <c r="C141" s="63">
        <v>1</v>
      </c>
      <c r="D141" s="63" t="s">
        <v>108</v>
      </c>
      <c r="E141" s="63" t="s">
        <v>877</v>
      </c>
      <c r="F141" s="63">
        <v>1</v>
      </c>
    </row>
    <row r="142" spans="1:6" x14ac:dyDescent="0.2">
      <c r="A142" s="63" t="s">
        <v>5198</v>
      </c>
      <c r="B142" s="63">
        <v>5</v>
      </c>
      <c r="C142" s="63">
        <v>1</v>
      </c>
      <c r="D142" s="63" t="s">
        <v>108</v>
      </c>
      <c r="E142" s="63" t="s">
        <v>5140</v>
      </c>
      <c r="F142" s="63">
        <v>0</v>
      </c>
    </row>
    <row r="143" spans="1:6" x14ac:dyDescent="0.2">
      <c r="A143" s="63" t="s">
        <v>5462</v>
      </c>
      <c r="B143" s="63">
        <v>5</v>
      </c>
      <c r="C143" s="63">
        <v>1</v>
      </c>
      <c r="D143" s="63" t="s">
        <v>108</v>
      </c>
      <c r="E143" s="63" t="s">
        <v>5140</v>
      </c>
      <c r="F143" s="63">
        <v>1</v>
      </c>
    </row>
    <row r="144" spans="1:6" x14ac:dyDescent="0.2">
      <c r="A144" s="63" t="s">
        <v>5199</v>
      </c>
      <c r="B144" s="63">
        <v>12</v>
      </c>
      <c r="C144" s="63">
        <v>1</v>
      </c>
      <c r="D144" s="63" t="s">
        <v>108</v>
      </c>
      <c r="E144" s="63" t="s">
        <v>5152</v>
      </c>
      <c r="F144" s="63">
        <v>0</v>
      </c>
    </row>
    <row r="145" spans="1:6" x14ac:dyDescent="0.2">
      <c r="A145" s="63" t="s">
        <v>5463</v>
      </c>
      <c r="B145" s="63">
        <v>7</v>
      </c>
      <c r="C145" s="63">
        <v>1</v>
      </c>
      <c r="D145" s="63" t="s">
        <v>108</v>
      </c>
      <c r="E145" s="63" t="s">
        <v>5152</v>
      </c>
      <c r="F145" s="63">
        <v>1</v>
      </c>
    </row>
    <row r="146" spans="1:6" x14ac:dyDescent="0.2">
      <c r="A146" s="63" t="s">
        <v>928</v>
      </c>
      <c r="B146" s="63">
        <v>40</v>
      </c>
      <c r="C146" s="63">
        <v>4</v>
      </c>
      <c r="D146" s="63" t="s">
        <v>116</v>
      </c>
      <c r="E146" s="63" t="s">
        <v>877</v>
      </c>
      <c r="F146" s="63">
        <v>0</v>
      </c>
    </row>
    <row r="147" spans="1:6" x14ac:dyDescent="0.2">
      <c r="A147" s="63" t="s">
        <v>929</v>
      </c>
      <c r="B147" s="63">
        <v>33</v>
      </c>
      <c r="C147" s="63">
        <v>3</v>
      </c>
      <c r="D147" s="63" t="s">
        <v>116</v>
      </c>
      <c r="E147" s="63" t="s">
        <v>877</v>
      </c>
      <c r="F147" s="63">
        <v>1</v>
      </c>
    </row>
    <row r="148" spans="1:6" x14ac:dyDescent="0.2">
      <c r="A148" s="63" t="s">
        <v>5200</v>
      </c>
      <c r="B148" s="63">
        <v>37</v>
      </c>
      <c r="C148" s="63">
        <v>3</v>
      </c>
      <c r="D148" s="63" t="s">
        <v>116</v>
      </c>
      <c r="E148" s="63" t="s">
        <v>5140</v>
      </c>
      <c r="F148" s="63">
        <v>0</v>
      </c>
    </row>
    <row r="149" spans="1:6" x14ac:dyDescent="0.2">
      <c r="A149" s="63" t="s">
        <v>5464</v>
      </c>
      <c r="B149" s="63">
        <v>47</v>
      </c>
      <c r="C149" s="63">
        <v>4</v>
      </c>
      <c r="D149" s="63" t="s">
        <v>116</v>
      </c>
      <c r="E149" s="63" t="s">
        <v>5140</v>
      </c>
      <c r="F149" s="63">
        <v>1</v>
      </c>
    </row>
    <row r="150" spans="1:6" x14ac:dyDescent="0.2">
      <c r="A150" s="63" t="s">
        <v>5201</v>
      </c>
      <c r="B150" s="63">
        <v>41</v>
      </c>
      <c r="C150" s="63">
        <v>4</v>
      </c>
      <c r="D150" s="63" t="s">
        <v>116</v>
      </c>
      <c r="E150" s="63" t="s">
        <v>5152</v>
      </c>
      <c r="F150" s="63">
        <v>0</v>
      </c>
    </row>
    <row r="151" spans="1:6" x14ac:dyDescent="0.2">
      <c r="A151" s="63" t="s">
        <v>5465</v>
      </c>
      <c r="B151" s="63">
        <v>20</v>
      </c>
      <c r="C151" s="63">
        <v>2</v>
      </c>
      <c r="D151" s="63" t="s">
        <v>116</v>
      </c>
      <c r="E151" s="63" t="s">
        <v>5152</v>
      </c>
      <c r="F151" s="63">
        <v>1</v>
      </c>
    </row>
    <row r="152" spans="1:6" x14ac:dyDescent="0.2">
      <c r="A152" s="63" t="s">
        <v>926</v>
      </c>
      <c r="B152" s="63">
        <v>49</v>
      </c>
      <c r="C152" s="63">
        <v>4</v>
      </c>
      <c r="D152" s="63" t="s">
        <v>112</v>
      </c>
      <c r="E152" s="63" t="s">
        <v>877</v>
      </c>
      <c r="F152" s="63">
        <v>0</v>
      </c>
    </row>
    <row r="153" spans="1:6" x14ac:dyDescent="0.2">
      <c r="A153" s="63" t="s">
        <v>927</v>
      </c>
      <c r="B153" s="63">
        <v>51</v>
      </c>
      <c r="C153" s="63">
        <v>4</v>
      </c>
      <c r="D153" s="63" t="s">
        <v>112</v>
      </c>
      <c r="E153" s="63" t="s">
        <v>877</v>
      </c>
      <c r="F153" s="63">
        <v>1</v>
      </c>
    </row>
    <row r="154" spans="1:6" x14ac:dyDescent="0.2">
      <c r="A154" s="63" t="s">
        <v>5202</v>
      </c>
      <c r="B154" s="63">
        <v>48</v>
      </c>
      <c r="C154" s="63">
        <v>4</v>
      </c>
      <c r="D154" s="63" t="s">
        <v>112</v>
      </c>
      <c r="E154" s="63" t="s">
        <v>5140</v>
      </c>
      <c r="F154" s="63">
        <v>0</v>
      </c>
    </row>
    <row r="155" spans="1:6" x14ac:dyDescent="0.2">
      <c r="A155" s="63" t="s">
        <v>5466</v>
      </c>
      <c r="B155" s="63">
        <v>51</v>
      </c>
      <c r="C155" s="63">
        <v>4</v>
      </c>
      <c r="D155" s="63" t="s">
        <v>112</v>
      </c>
      <c r="E155" s="63" t="s">
        <v>5140</v>
      </c>
      <c r="F155" s="63">
        <v>1</v>
      </c>
    </row>
    <row r="156" spans="1:6" x14ac:dyDescent="0.2">
      <c r="A156" s="63" t="s">
        <v>5203</v>
      </c>
      <c r="B156" s="63">
        <v>50</v>
      </c>
      <c r="C156" s="63">
        <v>4</v>
      </c>
      <c r="D156" s="63" t="s">
        <v>112</v>
      </c>
      <c r="E156" s="63" t="s">
        <v>5152</v>
      </c>
      <c r="F156" s="63">
        <v>0</v>
      </c>
    </row>
    <row r="157" spans="1:6" x14ac:dyDescent="0.2">
      <c r="A157" s="63" t="s">
        <v>5467</v>
      </c>
      <c r="B157" s="63">
        <v>50</v>
      </c>
      <c r="C157" s="63">
        <v>4</v>
      </c>
      <c r="D157" s="63" t="s">
        <v>112</v>
      </c>
      <c r="E157" s="63" t="s">
        <v>5152</v>
      </c>
      <c r="F157" s="63">
        <v>1</v>
      </c>
    </row>
    <row r="158" spans="1:6" x14ac:dyDescent="0.2">
      <c r="A158" s="63" t="s">
        <v>930</v>
      </c>
      <c r="B158" s="63">
        <v>38</v>
      </c>
      <c r="C158" s="63">
        <v>3</v>
      </c>
      <c r="D158" s="63" t="s">
        <v>120</v>
      </c>
      <c r="E158" s="63" t="s">
        <v>877</v>
      </c>
      <c r="F158" s="63">
        <v>0</v>
      </c>
    </row>
    <row r="159" spans="1:6" x14ac:dyDescent="0.2">
      <c r="A159" s="63" t="s">
        <v>931</v>
      </c>
      <c r="B159" s="63">
        <v>33</v>
      </c>
      <c r="C159" s="63">
        <v>3</v>
      </c>
      <c r="D159" s="63" t="s">
        <v>120</v>
      </c>
      <c r="E159" s="63" t="s">
        <v>877</v>
      </c>
      <c r="F159" s="63">
        <v>1</v>
      </c>
    </row>
    <row r="160" spans="1:6" x14ac:dyDescent="0.2">
      <c r="A160" s="63" t="s">
        <v>5204</v>
      </c>
      <c r="B160" s="63">
        <v>24</v>
      </c>
      <c r="C160" s="63">
        <v>2</v>
      </c>
      <c r="D160" s="63" t="s">
        <v>120</v>
      </c>
      <c r="E160" s="63" t="s">
        <v>5140</v>
      </c>
      <c r="F160" s="63">
        <v>0</v>
      </c>
    </row>
    <row r="161" spans="1:6" x14ac:dyDescent="0.2">
      <c r="A161" s="63" t="s">
        <v>5468</v>
      </c>
      <c r="B161" s="63">
        <v>27</v>
      </c>
      <c r="C161" s="63">
        <v>3</v>
      </c>
      <c r="D161" s="63" t="s">
        <v>120</v>
      </c>
      <c r="E161" s="63" t="s">
        <v>5140</v>
      </c>
      <c r="F161" s="63">
        <v>1</v>
      </c>
    </row>
    <row r="162" spans="1:6" x14ac:dyDescent="0.2">
      <c r="A162" s="63" t="s">
        <v>5205</v>
      </c>
      <c r="B162" s="63">
        <v>45</v>
      </c>
      <c r="C162" s="63">
        <v>4</v>
      </c>
      <c r="D162" s="63" t="s">
        <v>120</v>
      </c>
      <c r="E162" s="63" t="s">
        <v>5152</v>
      </c>
      <c r="F162" s="63">
        <v>0</v>
      </c>
    </row>
    <row r="163" spans="1:6" x14ac:dyDescent="0.2">
      <c r="A163" s="63" t="s">
        <v>5469</v>
      </c>
      <c r="B163" s="63">
        <v>41</v>
      </c>
      <c r="C163" s="63">
        <v>4</v>
      </c>
      <c r="D163" s="63" t="s">
        <v>120</v>
      </c>
      <c r="E163" s="63" t="s">
        <v>5152</v>
      </c>
      <c r="F163" s="63">
        <v>1</v>
      </c>
    </row>
    <row r="164" spans="1:6" x14ac:dyDescent="0.2">
      <c r="A164" s="63" t="s">
        <v>944</v>
      </c>
      <c r="B164" s="63">
        <v>43</v>
      </c>
      <c r="C164" s="63">
        <v>4</v>
      </c>
      <c r="D164" s="63" t="s">
        <v>148</v>
      </c>
      <c r="E164" s="63" t="s">
        <v>877</v>
      </c>
      <c r="F164" s="63">
        <v>0</v>
      </c>
    </row>
    <row r="165" spans="1:6" x14ac:dyDescent="0.2">
      <c r="A165" s="63" t="s">
        <v>945</v>
      </c>
      <c r="B165" s="63">
        <v>37</v>
      </c>
      <c r="C165" s="63">
        <v>3</v>
      </c>
      <c r="D165" s="63" t="s">
        <v>148</v>
      </c>
      <c r="E165" s="63" t="s">
        <v>877</v>
      </c>
      <c r="F165" s="63">
        <v>1</v>
      </c>
    </row>
    <row r="166" spans="1:6" x14ac:dyDescent="0.2">
      <c r="A166" s="63" t="s">
        <v>5206</v>
      </c>
      <c r="B166" s="63">
        <v>37</v>
      </c>
      <c r="C166" s="63">
        <v>3</v>
      </c>
      <c r="D166" s="63" t="s">
        <v>148</v>
      </c>
      <c r="E166" s="63" t="s">
        <v>5140</v>
      </c>
      <c r="F166" s="63">
        <v>0</v>
      </c>
    </row>
    <row r="167" spans="1:6" x14ac:dyDescent="0.2">
      <c r="A167" s="63" t="s">
        <v>5470</v>
      </c>
      <c r="B167" s="63">
        <v>32</v>
      </c>
      <c r="C167" s="63">
        <v>3</v>
      </c>
      <c r="D167" s="63" t="s">
        <v>148</v>
      </c>
      <c r="E167" s="63" t="s">
        <v>5140</v>
      </c>
      <c r="F167" s="63">
        <v>1</v>
      </c>
    </row>
    <row r="168" spans="1:6" x14ac:dyDescent="0.2">
      <c r="A168" s="63" t="s">
        <v>5207</v>
      </c>
      <c r="B168" s="63">
        <v>44</v>
      </c>
      <c r="C168" s="63">
        <v>4</v>
      </c>
      <c r="D168" s="63" t="s">
        <v>148</v>
      </c>
      <c r="E168" s="63" t="s">
        <v>5152</v>
      </c>
      <c r="F168" s="63">
        <v>0</v>
      </c>
    </row>
    <row r="169" spans="1:6" x14ac:dyDescent="0.2">
      <c r="A169" s="63" t="s">
        <v>5471</v>
      </c>
      <c r="B169" s="63">
        <v>38</v>
      </c>
      <c r="C169" s="63">
        <v>3</v>
      </c>
      <c r="D169" s="63" t="s">
        <v>148</v>
      </c>
      <c r="E169" s="63" t="s">
        <v>5152</v>
      </c>
      <c r="F169" s="63">
        <v>1</v>
      </c>
    </row>
    <row r="170" spans="1:6" x14ac:dyDescent="0.2">
      <c r="A170" s="63" t="s">
        <v>946</v>
      </c>
      <c r="B170" s="63">
        <v>22</v>
      </c>
      <c r="C170" s="63">
        <v>2</v>
      </c>
      <c r="D170" s="63" t="s">
        <v>152</v>
      </c>
      <c r="E170" s="63" t="s">
        <v>877</v>
      </c>
      <c r="F170" s="63">
        <v>0</v>
      </c>
    </row>
    <row r="171" spans="1:6" x14ac:dyDescent="0.2">
      <c r="A171" s="63" t="s">
        <v>947</v>
      </c>
      <c r="B171" s="63">
        <v>21</v>
      </c>
      <c r="C171" s="63">
        <v>2</v>
      </c>
      <c r="D171" s="63" t="s">
        <v>152</v>
      </c>
      <c r="E171" s="63" t="s">
        <v>877</v>
      </c>
      <c r="F171" s="63">
        <v>1</v>
      </c>
    </row>
    <row r="172" spans="1:6" x14ac:dyDescent="0.2">
      <c r="A172" s="63" t="s">
        <v>5208</v>
      </c>
      <c r="B172" s="63">
        <v>19</v>
      </c>
      <c r="C172" s="63">
        <v>2</v>
      </c>
      <c r="D172" s="63" t="s">
        <v>152</v>
      </c>
      <c r="E172" s="63" t="s">
        <v>5140</v>
      </c>
      <c r="F172" s="63">
        <v>0</v>
      </c>
    </row>
    <row r="173" spans="1:6" x14ac:dyDescent="0.2">
      <c r="A173" s="63" t="s">
        <v>5472</v>
      </c>
      <c r="B173" s="63">
        <v>24</v>
      </c>
      <c r="C173" s="63">
        <v>2</v>
      </c>
      <c r="D173" s="63" t="s">
        <v>152</v>
      </c>
      <c r="E173" s="63" t="s">
        <v>5140</v>
      </c>
      <c r="F173" s="63">
        <v>1</v>
      </c>
    </row>
    <row r="174" spans="1:6" x14ac:dyDescent="0.2">
      <c r="A174" s="63" t="s">
        <v>5209</v>
      </c>
      <c r="B174" s="63">
        <v>23</v>
      </c>
      <c r="C174" s="63">
        <v>2</v>
      </c>
      <c r="D174" s="63" t="s">
        <v>152</v>
      </c>
      <c r="E174" s="63" t="s">
        <v>5152</v>
      </c>
      <c r="F174" s="63">
        <v>0</v>
      </c>
    </row>
    <row r="175" spans="1:6" x14ac:dyDescent="0.2">
      <c r="A175" s="63" t="s">
        <v>5473</v>
      </c>
      <c r="B175" s="63">
        <v>24</v>
      </c>
      <c r="C175" s="63">
        <v>2</v>
      </c>
      <c r="D175" s="63" t="s">
        <v>152</v>
      </c>
      <c r="E175" s="63" t="s">
        <v>5152</v>
      </c>
      <c r="F175" s="63">
        <v>1</v>
      </c>
    </row>
    <row r="176" spans="1:6" x14ac:dyDescent="0.2">
      <c r="A176" s="63" t="s">
        <v>932</v>
      </c>
      <c r="B176" s="63">
        <v>12</v>
      </c>
      <c r="C176" s="63">
        <v>1</v>
      </c>
      <c r="D176" s="63" t="s">
        <v>124</v>
      </c>
      <c r="E176" s="63" t="s">
        <v>877</v>
      </c>
      <c r="F176" s="63">
        <v>0</v>
      </c>
    </row>
    <row r="177" spans="1:6" x14ac:dyDescent="0.2">
      <c r="A177" s="63" t="s">
        <v>933</v>
      </c>
      <c r="B177" s="63">
        <v>16</v>
      </c>
      <c r="C177" s="63">
        <v>2</v>
      </c>
      <c r="D177" s="63" t="s">
        <v>124</v>
      </c>
      <c r="E177" s="63" t="s">
        <v>877</v>
      </c>
      <c r="F177" s="63">
        <v>1</v>
      </c>
    </row>
    <row r="178" spans="1:6" x14ac:dyDescent="0.2">
      <c r="A178" s="63" t="s">
        <v>5210</v>
      </c>
      <c r="B178" s="63">
        <v>12</v>
      </c>
      <c r="C178" s="63">
        <v>1</v>
      </c>
      <c r="D178" s="63" t="s">
        <v>124</v>
      </c>
      <c r="E178" s="63" t="s">
        <v>5140</v>
      </c>
      <c r="F178" s="63">
        <v>0</v>
      </c>
    </row>
    <row r="179" spans="1:6" x14ac:dyDescent="0.2">
      <c r="A179" s="63" t="s">
        <v>5474</v>
      </c>
      <c r="B179" s="63">
        <v>18</v>
      </c>
      <c r="C179" s="63">
        <v>2</v>
      </c>
      <c r="D179" s="63" t="s">
        <v>124</v>
      </c>
      <c r="E179" s="63" t="s">
        <v>5140</v>
      </c>
      <c r="F179" s="63">
        <v>1</v>
      </c>
    </row>
    <row r="180" spans="1:6" x14ac:dyDescent="0.2">
      <c r="A180" s="63" t="s">
        <v>5211</v>
      </c>
      <c r="B180" s="63">
        <v>12</v>
      </c>
      <c r="C180" s="63">
        <v>1</v>
      </c>
      <c r="D180" s="63" t="s">
        <v>124</v>
      </c>
      <c r="E180" s="63" t="s">
        <v>5152</v>
      </c>
      <c r="F180" s="63">
        <v>0</v>
      </c>
    </row>
    <row r="181" spans="1:6" x14ac:dyDescent="0.2">
      <c r="A181" s="63" t="s">
        <v>5475</v>
      </c>
      <c r="B181" s="63">
        <v>17</v>
      </c>
      <c r="C181" s="63">
        <v>2</v>
      </c>
      <c r="D181" s="63" t="s">
        <v>124</v>
      </c>
      <c r="E181" s="63" t="s">
        <v>5152</v>
      </c>
      <c r="F181" s="63">
        <v>1</v>
      </c>
    </row>
    <row r="182" spans="1:6" x14ac:dyDescent="0.2">
      <c r="A182" s="63" t="s">
        <v>936</v>
      </c>
      <c r="B182" s="63">
        <v>6</v>
      </c>
      <c r="C182" s="63">
        <v>1</v>
      </c>
      <c r="D182" s="63" t="s">
        <v>132</v>
      </c>
      <c r="E182" s="63" t="s">
        <v>877</v>
      </c>
      <c r="F182" s="63">
        <v>0</v>
      </c>
    </row>
    <row r="183" spans="1:6" x14ac:dyDescent="0.2">
      <c r="A183" s="63" t="s">
        <v>937</v>
      </c>
      <c r="B183" s="63">
        <v>6</v>
      </c>
      <c r="C183" s="63">
        <v>1</v>
      </c>
      <c r="D183" s="63" t="s">
        <v>132</v>
      </c>
      <c r="E183" s="63" t="s">
        <v>877</v>
      </c>
      <c r="F183" s="63">
        <v>1</v>
      </c>
    </row>
    <row r="184" spans="1:6" x14ac:dyDescent="0.2">
      <c r="A184" s="63" t="s">
        <v>5212</v>
      </c>
      <c r="B184" s="63">
        <v>12</v>
      </c>
      <c r="C184" s="63">
        <v>1</v>
      </c>
      <c r="D184" s="63" t="s">
        <v>132</v>
      </c>
      <c r="E184" s="63" t="s">
        <v>5140</v>
      </c>
      <c r="F184" s="63">
        <v>0</v>
      </c>
    </row>
    <row r="185" spans="1:6" x14ac:dyDescent="0.2">
      <c r="A185" s="63" t="s">
        <v>5476</v>
      </c>
      <c r="B185" s="63">
        <v>12</v>
      </c>
      <c r="C185" s="63">
        <v>1</v>
      </c>
      <c r="D185" s="63" t="s">
        <v>132</v>
      </c>
      <c r="E185" s="63" t="s">
        <v>5140</v>
      </c>
      <c r="F185" s="63">
        <v>1</v>
      </c>
    </row>
    <row r="186" spans="1:6" x14ac:dyDescent="0.2">
      <c r="A186" s="63" t="s">
        <v>5213</v>
      </c>
      <c r="B186" s="63">
        <v>3</v>
      </c>
      <c r="C186" s="63">
        <v>1</v>
      </c>
      <c r="D186" s="63" t="s">
        <v>132</v>
      </c>
      <c r="E186" s="63" t="s">
        <v>5152</v>
      </c>
      <c r="F186" s="63">
        <v>0</v>
      </c>
    </row>
    <row r="187" spans="1:6" x14ac:dyDescent="0.2">
      <c r="A187" s="63" t="s">
        <v>5477</v>
      </c>
      <c r="B187" s="63">
        <v>1</v>
      </c>
      <c r="C187" s="63">
        <v>1</v>
      </c>
      <c r="D187" s="63" t="s">
        <v>132</v>
      </c>
      <c r="E187" s="63" t="s">
        <v>5152</v>
      </c>
      <c r="F187" s="63">
        <v>1</v>
      </c>
    </row>
    <row r="188" spans="1:6" x14ac:dyDescent="0.2">
      <c r="A188" s="63" t="s">
        <v>938</v>
      </c>
      <c r="B188" s="63">
        <v>21</v>
      </c>
      <c r="C188" s="63">
        <v>2</v>
      </c>
      <c r="D188" s="63" t="s">
        <v>136</v>
      </c>
      <c r="E188" s="63" t="s">
        <v>877</v>
      </c>
      <c r="F188" s="63">
        <v>0</v>
      </c>
    </row>
    <row r="189" spans="1:6" x14ac:dyDescent="0.2">
      <c r="A189" s="63" t="s">
        <v>939</v>
      </c>
      <c r="B189" s="63">
        <v>16</v>
      </c>
      <c r="C189" s="63">
        <v>2</v>
      </c>
      <c r="D189" s="63" t="s">
        <v>136</v>
      </c>
      <c r="E189" s="63" t="s">
        <v>877</v>
      </c>
      <c r="F189" s="63">
        <v>1</v>
      </c>
    </row>
    <row r="190" spans="1:6" x14ac:dyDescent="0.2">
      <c r="A190" s="63" t="s">
        <v>5214</v>
      </c>
      <c r="B190" s="63">
        <v>19</v>
      </c>
      <c r="C190" s="63">
        <v>2</v>
      </c>
      <c r="D190" s="63" t="s">
        <v>136</v>
      </c>
      <c r="E190" s="63" t="s">
        <v>5140</v>
      </c>
      <c r="F190" s="63">
        <v>0</v>
      </c>
    </row>
    <row r="191" spans="1:6" x14ac:dyDescent="0.2">
      <c r="A191" s="63" t="s">
        <v>5478</v>
      </c>
      <c r="B191" s="63">
        <v>22</v>
      </c>
      <c r="C191" s="63">
        <v>2</v>
      </c>
      <c r="D191" s="63" t="s">
        <v>136</v>
      </c>
      <c r="E191" s="63" t="s">
        <v>5140</v>
      </c>
      <c r="F191" s="63">
        <v>1</v>
      </c>
    </row>
    <row r="192" spans="1:6" x14ac:dyDescent="0.2">
      <c r="A192" s="63" t="s">
        <v>5215</v>
      </c>
      <c r="B192" s="63">
        <v>20</v>
      </c>
      <c r="C192" s="63">
        <v>2</v>
      </c>
      <c r="D192" s="63" t="s">
        <v>136</v>
      </c>
      <c r="E192" s="63" t="s">
        <v>5152</v>
      </c>
      <c r="F192" s="63">
        <v>0</v>
      </c>
    </row>
    <row r="193" spans="1:6" x14ac:dyDescent="0.2">
      <c r="A193" s="63" t="s">
        <v>5479</v>
      </c>
      <c r="B193" s="63">
        <v>14</v>
      </c>
      <c r="C193" s="63">
        <v>2</v>
      </c>
      <c r="D193" s="63" t="s">
        <v>136</v>
      </c>
      <c r="E193" s="63" t="s">
        <v>5152</v>
      </c>
      <c r="F193" s="63">
        <v>1</v>
      </c>
    </row>
    <row r="194" spans="1:6" x14ac:dyDescent="0.2">
      <c r="A194" s="63" t="s">
        <v>940</v>
      </c>
      <c r="B194" s="63">
        <v>19</v>
      </c>
      <c r="C194" s="63">
        <v>2</v>
      </c>
      <c r="D194" s="63" t="s">
        <v>140</v>
      </c>
      <c r="E194" s="63" t="s">
        <v>877</v>
      </c>
      <c r="F194" s="63">
        <v>0</v>
      </c>
    </row>
    <row r="195" spans="1:6" x14ac:dyDescent="0.2">
      <c r="A195" s="63" t="s">
        <v>941</v>
      </c>
      <c r="B195" s="63">
        <v>15</v>
      </c>
      <c r="C195" s="63">
        <v>2</v>
      </c>
      <c r="D195" s="63" t="s">
        <v>140</v>
      </c>
      <c r="E195" s="63" t="s">
        <v>877</v>
      </c>
      <c r="F195" s="63">
        <v>1</v>
      </c>
    </row>
    <row r="196" spans="1:6" x14ac:dyDescent="0.2">
      <c r="A196" s="63" t="s">
        <v>5216</v>
      </c>
      <c r="B196" s="63">
        <v>19</v>
      </c>
      <c r="C196" s="63">
        <v>2</v>
      </c>
      <c r="D196" s="63" t="s">
        <v>140</v>
      </c>
      <c r="E196" s="63" t="s">
        <v>5140</v>
      </c>
      <c r="F196" s="63">
        <v>0</v>
      </c>
    </row>
    <row r="197" spans="1:6" x14ac:dyDescent="0.2">
      <c r="A197" s="63" t="s">
        <v>5480</v>
      </c>
      <c r="B197" s="63">
        <v>14</v>
      </c>
      <c r="C197" s="63">
        <v>2</v>
      </c>
      <c r="D197" s="63" t="s">
        <v>140</v>
      </c>
      <c r="E197" s="63" t="s">
        <v>5140</v>
      </c>
      <c r="F197" s="63">
        <v>1</v>
      </c>
    </row>
    <row r="198" spans="1:6" x14ac:dyDescent="0.2">
      <c r="A198" s="63" t="s">
        <v>5217</v>
      </c>
      <c r="B198" s="63">
        <v>12</v>
      </c>
      <c r="C198" s="63">
        <v>1</v>
      </c>
      <c r="D198" s="63" t="s">
        <v>140</v>
      </c>
      <c r="E198" s="63" t="s">
        <v>5152</v>
      </c>
      <c r="F198" s="63">
        <v>0</v>
      </c>
    </row>
    <row r="199" spans="1:6" x14ac:dyDescent="0.2">
      <c r="A199" s="63" t="s">
        <v>5481</v>
      </c>
      <c r="B199" s="63">
        <v>20</v>
      </c>
      <c r="C199" s="63">
        <v>2</v>
      </c>
      <c r="D199" s="63" t="s">
        <v>140</v>
      </c>
      <c r="E199" s="63" t="s">
        <v>5152</v>
      </c>
      <c r="F199" s="63">
        <v>1</v>
      </c>
    </row>
    <row r="200" spans="1:6" x14ac:dyDescent="0.2">
      <c r="A200" s="63" t="s">
        <v>934</v>
      </c>
      <c r="B200" s="63">
        <v>39</v>
      </c>
      <c r="C200" s="63">
        <v>4</v>
      </c>
      <c r="D200" s="63" t="s">
        <v>128</v>
      </c>
      <c r="E200" s="63" t="s">
        <v>877</v>
      </c>
      <c r="F200" s="63">
        <v>0</v>
      </c>
    </row>
    <row r="201" spans="1:6" x14ac:dyDescent="0.2">
      <c r="A201" s="63" t="s">
        <v>935</v>
      </c>
      <c r="B201" s="63">
        <v>44</v>
      </c>
      <c r="C201" s="63">
        <v>4</v>
      </c>
      <c r="D201" s="63" t="s">
        <v>128</v>
      </c>
      <c r="E201" s="63" t="s">
        <v>877</v>
      </c>
      <c r="F201" s="63">
        <v>1</v>
      </c>
    </row>
    <row r="202" spans="1:6" x14ac:dyDescent="0.2">
      <c r="A202" s="63" t="s">
        <v>5218</v>
      </c>
      <c r="B202" s="63">
        <v>37</v>
      </c>
      <c r="C202" s="63">
        <v>3</v>
      </c>
      <c r="D202" s="63" t="s">
        <v>128</v>
      </c>
      <c r="E202" s="63" t="s">
        <v>5140</v>
      </c>
      <c r="F202" s="63">
        <v>0</v>
      </c>
    </row>
    <row r="203" spans="1:6" x14ac:dyDescent="0.2">
      <c r="A203" s="63" t="s">
        <v>5482</v>
      </c>
      <c r="B203" s="63">
        <v>34</v>
      </c>
      <c r="C203" s="63">
        <v>3</v>
      </c>
      <c r="D203" s="63" t="s">
        <v>128</v>
      </c>
      <c r="E203" s="63" t="s">
        <v>5140</v>
      </c>
      <c r="F203" s="63">
        <v>1</v>
      </c>
    </row>
    <row r="204" spans="1:6" x14ac:dyDescent="0.2">
      <c r="A204" s="63" t="s">
        <v>5219</v>
      </c>
      <c r="B204" s="63">
        <v>39</v>
      </c>
      <c r="C204" s="63">
        <v>4</v>
      </c>
      <c r="D204" s="63" t="s">
        <v>128</v>
      </c>
      <c r="E204" s="63" t="s">
        <v>5152</v>
      </c>
      <c r="F204" s="63">
        <v>0</v>
      </c>
    </row>
    <row r="205" spans="1:6" x14ac:dyDescent="0.2">
      <c r="A205" s="63" t="s">
        <v>5483</v>
      </c>
      <c r="B205" s="63">
        <v>48</v>
      </c>
      <c r="C205" s="63">
        <v>4</v>
      </c>
      <c r="D205" s="63" t="s">
        <v>128</v>
      </c>
      <c r="E205" s="63" t="s">
        <v>5152</v>
      </c>
      <c r="F205" s="63">
        <v>1</v>
      </c>
    </row>
    <row r="206" spans="1:6" x14ac:dyDescent="0.2">
      <c r="A206" s="63" t="s">
        <v>942</v>
      </c>
      <c r="B206" s="63">
        <v>10</v>
      </c>
      <c r="C206" s="63">
        <v>1</v>
      </c>
      <c r="D206" s="63" t="s">
        <v>144</v>
      </c>
      <c r="E206" s="63" t="s">
        <v>877</v>
      </c>
      <c r="F206" s="63">
        <v>0</v>
      </c>
    </row>
    <row r="207" spans="1:6" x14ac:dyDescent="0.2">
      <c r="A207" s="63" t="s">
        <v>943</v>
      </c>
      <c r="B207" s="63">
        <v>6</v>
      </c>
      <c r="C207" s="63">
        <v>1</v>
      </c>
      <c r="D207" s="63" t="s">
        <v>144</v>
      </c>
      <c r="E207" s="63" t="s">
        <v>877</v>
      </c>
      <c r="F207" s="63">
        <v>1</v>
      </c>
    </row>
    <row r="208" spans="1:6" x14ac:dyDescent="0.2">
      <c r="A208" s="63" t="s">
        <v>5220</v>
      </c>
      <c r="B208" s="63">
        <v>9</v>
      </c>
      <c r="C208" s="63">
        <v>1</v>
      </c>
      <c r="D208" s="63" t="s">
        <v>144</v>
      </c>
      <c r="E208" s="63" t="s">
        <v>5140</v>
      </c>
      <c r="F208" s="63">
        <v>0</v>
      </c>
    </row>
    <row r="209" spans="1:6" x14ac:dyDescent="0.2">
      <c r="A209" s="63" t="s">
        <v>5484</v>
      </c>
      <c r="B209" s="63">
        <v>6</v>
      </c>
      <c r="C209" s="63">
        <v>1</v>
      </c>
      <c r="D209" s="63" t="s">
        <v>144</v>
      </c>
      <c r="E209" s="63" t="s">
        <v>5140</v>
      </c>
      <c r="F209" s="63">
        <v>1</v>
      </c>
    </row>
    <row r="210" spans="1:6" x14ac:dyDescent="0.2">
      <c r="A210" s="63" t="s">
        <v>5221</v>
      </c>
      <c r="B210" s="63">
        <v>12</v>
      </c>
      <c r="C210" s="63">
        <v>1</v>
      </c>
      <c r="D210" s="63" t="s">
        <v>144</v>
      </c>
      <c r="E210" s="63" t="s">
        <v>5152</v>
      </c>
      <c r="F210" s="63">
        <v>0</v>
      </c>
    </row>
    <row r="211" spans="1:6" x14ac:dyDescent="0.2">
      <c r="A211" s="63" t="s">
        <v>5485</v>
      </c>
      <c r="B211" s="63">
        <v>7</v>
      </c>
      <c r="C211" s="63">
        <v>1</v>
      </c>
      <c r="D211" s="63" t="s">
        <v>144</v>
      </c>
      <c r="E211" s="63" t="s">
        <v>5152</v>
      </c>
      <c r="F211" s="63">
        <v>1</v>
      </c>
    </row>
    <row r="212" spans="1:6" x14ac:dyDescent="0.2">
      <c r="A212" s="63" t="s">
        <v>948</v>
      </c>
      <c r="B212" s="63">
        <v>31</v>
      </c>
      <c r="C212" s="63">
        <v>3</v>
      </c>
      <c r="D212" s="63" t="s">
        <v>156</v>
      </c>
      <c r="E212" s="63" t="s">
        <v>877</v>
      </c>
      <c r="F212" s="63">
        <v>0</v>
      </c>
    </row>
    <row r="213" spans="1:6" x14ac:dyDescent="0.2">
      <c r="A213" s="63" t="s">
        <v>949</v>
      </c>
      <c r="B213" s="63">
        <v>37</v>
      </c>
      <c r="C213" s="63">
        <v>3</v>
      </c>
      <c r="D213" s="63" t="s">
        <v>156</v>
      </c>
      <c r="E213" s="63" t="s">
        <v>877</v>
      </c>
      <c r="F213" s="63">
        <v>1</v>
      </c>
    </row>
    <row r="214" spans="1:6" x14ac:dyDescent="0.2">
      <c r="A214" s="63" t="s">
        <v>5222</v>
      </c>
      <c r="B214" s="63">
        <v>33</v>
      </c>
      <c r="C214" s="63">
        <v>3</v>
      </c>
      <c r="D214" s="63" t="s">
        <v>156</v>
      </c>
      <c r="E214" s="63" t="s">
        <v>5140</v>
      </c>
      <c r="F214" s="63">
        <v>0</v>
      </c>
    </row>
    <row r="215" spans="1:6" x14ac:dyDescent="0.2">
      <c r="A215" s="63" t="s">
        <v>5486</v>
      </c>
      <c r="B215" s="63">
        <v>37</v>
      </c>
      <c r="C215" s="63">
        <v>3</v>
      </c>
      <c r="D215" s="63" t="s">
        <v>156</v>
      </c>
      <c r="E215" s="63" t="s">
        <v>5140</v>
      </c>
      <c r="F215" s="63">
        <v>1</v>
      </c>
    </row>
    <row r="216" spans="1:6" x14ac:dyDescent="0.2">
      <c r="A216" s="63" t="s">
        <v>5223</v>
      </c>
      <c r="B216" s="63">
        <v>26</v>
      </c>
      <c r="C216" s="63">
        <v>3</v>
      </c>
      <c r="D216" s="63" t="s">
        <v>156</v>
      </c>
      <c r="E216" s="63" t="s">
        <v>5152</v>
      </c>
      <c r="F216" s="63">
        <v>0</v>
      </c>
    </row>
    <row r="217" spans="1:6" x14ac:dyDescent="0.2">
      <c r="A217" s="63" t="s">
        <v>5487</v>
      </c>
      <c r="B217" s="63">
        <v>33</v>
      </c>
      <c r="C217" s="63">
        <v>3</v>
      </c>
      <c r="D217" s="63" t="s">
        <v>156</v>
      </c>
      <c r="E217" s="63" t="s">
        <v>5152</v>
      </c>
      <c r="F217" s="63">
        <v>1</v>
      </c>
    </row>
    <row r="218" spans="1:6" x14ac:dyDescent="0.2">
      <c r="A218" s="63" t="s">
        <v>950</v>
      </c>
      <c r="B218" s="63">
        <v>49</v>
      </c>
      <c r="C218" s="63">
        <v>4</v>
      </c>
      <c r="D218" s="63" t="s">
        <v>160</v>
      </c>
      <c r="E218" s="63" t="s">
        <v>877</v>
      </c>
      <c r="F218" s="63">
        <v>0</v>
      </c>
    </row>
    <row r="219" spans="1:6" x14ac:dyDescent="0.2">
      <c r="A219" s="63" t="s">
        <v>951</v>
      </c>
      <c r="B219" s="63">
        <v>47</v>
      </c>
      <c r="C219" s="63">
        <v>4</v>
      </c>
      <c r="D219" s="63" t="s">
        <v>160</v>
      </c>
      <c r="E219" s="63" t="s">
        <v>877</v>
      </c>
      <c r="F219" s="63">
        <v>1</v>
      </c>
    </row>
    <row r="220" spans="1:6" x14ac:dyDescent="0.2">
      <c r="A220" s="63" t="s">
        <v>5224</v>
      </c>
      <c r="B220" s="63">
        <v>51</v>
      </c>
      <c r="C220" s="63">
        <v>4</v>
      </c>
      <c r="D220" s="63" t="s">
        <v>160</v>
      </c>
      <c r="E220" s="63" t="s">
        <v>5140</v>
      </c>
      <c r="F220" s="63">
        <v>0</v>
      </c>
    </row>
    <row r="221" spans="1:6" x14ac:dyDescent="0.2">
      <c r="A221" s="63" t="s">
        <v>5488</v>
      </c>
      <c r="B221" s="63">
        <v>50</v>
      </c>
      <c r="C221" s="63">
        <v>4</v>
      </c>
      <c r="D221" s="63" t="s">
        <v>160</v>
      </c>
      <c r="E221" s="63" t="s">
        <v>5140</v>
      </c>
      <c r="F221" s="63">
        <v>1</v>
      </c>
    </row>
    <row r="222" spans="1:6" x14ac:dyDescent="0.2">
      <c r="A222" s="63" t="s">
        <v>5225</v>
      </c>
      <c r="B222" s="63">
        <v>46</v>
      </c>
      <c r="C222" s="63">
        <v>4</v>
      </c>
      <c r="D222" s="63" t="s">
        <v>160</v>
      </c>
      <c r="E222" s="63" t="s">
        <v>5152</v>
      </c>
      <c r="F222" s="63">
        <v>0</v>
      </c>
    </row>
    <row r="223" spans="1:6" x14ac:dyDescent="0.2">
      <c r="A223" s="63" t="s">
        <v>5489</v>
      </c>
      <c r="B223" s="63">
        <v>41</v>
      </c>
      <c r="C223" s="63">
        <v>4</v>
      </c>
      <c r="D223" s="63" t="s">
        <v>160</v>
      </c>
      <c r="E223" s="63" t="s">
        <v>5152</v>
      </c>
      <c r="F223" s="63">
        <v>1</v>
      </c>
    </row>
    <row r="224" spans="1:6" x14ac:dyDescent="0.2">
      <c r="A224" s="63" t="s">
        <v>952</v>
      </c>
      <c r="B224" s="63">
        <v>26</v>
      </c>
      <c r="C224" s="63">
        <v>3</v>
      </c>
      <c r="D224" s="63" t="s">
        <v>164</v>
      </c>
      <c r="E224" s="63" t="s">
        <v>877</v>
      </c>
      <c r="F224" s="63">
        <v>0</v>
      </c>
    </row>
    <row r="225" spans="1:6" x14ac:dyDescent="0.2">
      <c r="A225" s="63" t="s">
        <v>953</v>
      </c>
      <c r="B225" s="63">
        <v>25</v>
      </c>
      <c r="C225" s="63">
        <v>2</v>
      </c>
      <c r="D225" s="63" t="s">
        <v>164</v>
      </c>
      <c r="E225" s="63" t="s">
        <v>877</v>
      </c>
      <c r="F225" s="63">
        <v>1</v>
      </c>
    </row>
    <row r="226" spans="1:6" x14ac:dyDescent="0.2">
      <c r="A226" s="63" t="s">
        <v>5226</v>
      </c>
      <c r="B226" s="63">
        <v>27</v>
      </c>
      <c r="C226" s="63">
        <v>3</v>
      </c>
      <c r="D226" s="63" t="s">
        <v>164</v>
      </c>
      <c r="E226" s="63" t="s">
        <v>5140</v>
      </c>
      <c r="F226" s="63">
        <v>0</v>
      </c>
    </row>
    <row r="227" spans="1:6" x14ac:dyDescent="0.2">
      <c r="A227" s="63" t="s">
        <v>5490</v>
      </c>
      <c r="B227" s="63">
        <v>25</v>
      </c>
      <c r="C227" s="63">
        <v>2</v>
      </c>
      <c r="D227" s="63" t="s">
        <v>164</v>
      </c>
      <c r="E227" s="63" t="s">
        <v>5140</v>
      </c>
      <c r="F227" s="63">
        <v>1</v>
      </c>
    </row>
    <row r="228" spans="1:6" x14ac:dyDescent="0.2">
      <c r="A228" s="63" t="s">
        <v>5227</v>
      </c>
      <c r="B228" s="63">
        <v>20</v>
      </c>
      <c r="C228" s="63">
        <v>2</v>
      </c>
      <c r="D228" s="63" t="s">
        <v>164</v>
      </c>
      <c r="E228" s="63" t="s">
        <v>5152</v>
      </c>
      <c r="F228" s="63">
        <v>0</v>
      </c>
    </row>
    <row r="229" spans="1:6" x14ac:dyDescent="0.2">
      <c r="A229" s="63" t="s">
        <v>5491</v>
      </c>
      <c r="B229" s="63">
        <v>26</v>
      </c>
      <c r="C229" s="63">
        <v>3</v>
      </c>
      <c r="D229" s="63" t="s">
        <v>164</v>
      </c>
      <c r="E229" s="63" t="s">
        <v>5152</v>
      </c>
      <c r="F229" s="63">
        <v>1</v>
      </c>
    </row>
    <row r="230" spans="1:6" x14ac:dyDescent="0.2">
      <c r="A230" s="63" t="s">
        <v>954</v>
      </c>
      <c r="B230" s="63">
        <v>13</v>
      </c>
      <c r="C230" s="63">
        <v>2</v>
      </c>
      <c r="D230" s="63" t="s">
        <v>168</v>
      </c>
      <c r="E230" s="63" t="s">
        <v>877</v>
      </c>
      <c r="F230" s="63">
        <v>0</v>
      </c>
    </row>
    <row r="231" spans="1:6" x14ac:dyDescent="0.2">
      <c r="A231" s="63" t="s">
        <v>955</v>
      </c>
      <c r="B231" s="63">
        <v>28</v>
      </c>
      <c r="C231" s="63">
        <v>3</v>
      </c>
      <c r="D231" s="63" t="s">
        <v>168</v>
      </c>
      <c r="E231" s="63" t="s">
        <v>877</v>
      </c>
      <c r="F231" s="63">
        <v>1</v>
      </c>
    </row>
    <row r="232" spans="1:6" x14ac:dyDescent="0.2">
      <c r="A232" s="63" t="s">
        <v>5228</v>
      </c>
      <c r="B232" s="63">
        <v>16</v>
      </c>
      <c r="C232" s="63">
        <v>2</v>
      </c>
      <c r="D232" s="63" t="s">
        <v>168</v>
      </c>
      <c r="E232" s="63" t="s">
        <v>5140</v>
      </c>
      <c r="F232" s="63">
        <v>0</v>
      </c>
    </row>
    <row r="233" spans="1:6" x14ac:dyDescent="0.2">
      <c r="A233" s="63" t="s">
        <v>5492</v>
      </c>
      <c r="B233" s="63">
        <v>18</v>
      </c>
      <c r="C233" s="63">
        <v>2</v>
      </c>
      <c r="D233" s="63" t="s">
        <v>168</v>
      </c>
      <c r="E233" s="63" t="s">
        <v>5140</v>
      </c>
      <c r="F233" s="63">
        <v>1</v>
      </c>
    </row>
    <row r="234" spans="1:6" x14ac:dyDescent="0.2">
      <c r="A234" s="63" t="s">
        <v>5229</v>
      </c>
      <c r="B234" s="63">
        <v>12</v>
      </c>
      <c r="C234" s="63">
        <v>1</v>
      </c>
      <c r="D234" s="63" t="s">
        <v>168</v>
      </c>
      <c r="E234" s="63" t="s">
        <v>5152</v>
      </c>
      <c r="F234" s="63">
        <v>0</v>
      </c>
    </row>
    <row r="235" spans="1:6" x14ac:dyDescent="0.2">
      <c r="A235" s="63" t="s">
        <v>5493</v>
      </c>
      <c r="B235" s="63">
        <v>38</v>
      </c>
      <c r="C235" s="63">
        <v>3</v>
      </c>
      <c r="D235" s="63" t="s">
        <v>168</v>
      </c>
      <c r="E235" s="63" t="s">
        <v>5152</v>
      </c>
      <c r="F235" s="63">
        <v>1</v>
      </c>
    </row>
    <row r="236" spans="1:6" x14ac:dyDescent="0.2">
      <c r="A236" s="63" t="s">
        <v>956</v>
      </c>
      <c r="B236" s="63">
        <v>13</v>
      </c>
      <c r="C236" s="63">
        <v>2</v>
      </c>
      <c r="D236" s="63" t="s">
        <v>172</v>
      </c>
      <c r="E236" s="63" t="s">
        <v>877</v>
      </c>
      <c r="F236" s="63">
        <v>0</v>
      </c>
    </row>
    <row r="237" spans="1:6" x14ac:dyDescent="0.2">
      <c r="A237" s="63" t="s">
        <v>957</v>
      </c>
      <c r="B237" s="63">
        <v>2</v>
      </c>
      <c r="C237" s="63">
        <v>1</v>
      </c>
      <c r="D237" s="63" t="s">
        <v>172</v>
      </c>
      <c r="E237" s="63" t="s">
        <v>877</v>
      </c>
      <c r="F237" s="63">
        <v>1</v>
      </c>
    </row>
    <row r="238" spans="1:6" x14ac:dyDescent="0.2">
      <c r="A238" s="63" t="s">
        <v>5230</v>
      </c>
      <c r="B238" s="63">
        <v>4</v>
      </c>
      <c r="C238" s="63">
        <v>1</v>
      </c>
      <c r="D238" s="63" t="s">
        <v>172</v>
      </c>
      <c r="E238" s="63" t="s">
        <v>5140</v>
      </c>
      <c r="F238" s="63">
        <v>0</v>
      </c>
    </row>
    <row r="239" spans="1:6" x14ac:dyDescent="0.2">
      <c r="A239" s="63" t="s">
        <v>5494</v>
      </c>
      <c r="B239" s="63">
        <v>1</v>
      </c>
      <c r="C239" s="63">
        <v>1</v>
      </c>
      <c r="D239" s="63" t="s">
        <v>172</v>
      </c>
      <c r="E239" s="63" t="s">
        <v>5140</v>
      </c>
      <c r="F239" s="63">
        <v>1</v>
      </c>
    </row>
    <row r="240" spans="1:6" x14ac:dyDescent="0.2">
      <c r="A240" s="63" t="s">
        <v>5231</v>
      </c>
      <c r="B240" s="63">
        <v>23</v>
      </c>
      <c r="C240" s="63">
        <v>2</v>
      </c>
      <c r="D240" s="63" t="s">
        <v>172</v>
      </c>
      <c r="E240" s="63" t="s">
        <v>5152</v>
      </c>
      <c r="F240" s="63">
        <v>0</v>
      </c>
    </row>
    <row r="241" spans="1:6" x14ac:dyDescent="0.2">
      <c r="A241" s="63" t="s">
        <v>5495</v>
      </c>
      <c r="B241" s="63">
        <v>5</v>
      </c>
      <c r="C241" s="63">
        <v>1</v>
      </c>
      <c r="D241" s="63" t="s">
        <v>172</v>
      </c>
      <c r="E241" s="63" t="s">
        <v>5152</v>
      </c>
      <c r="F241" s="63">
        <v>1</v>
      </c>
    </row>
    <row r="242" spans="1:6" x14ac:dyDescent="0.2">
      <c r="A242" s="63" t="s">
        <v>958</v>
      </c>
      <c r="B242" s="63">
        <v>47</v>
      </c>
      <c r="C242" s="63">
        <v>4</v>
      </c>
      <c r="D242" s="63" t="s">
        <v>176</v>
      </c>
      <c r="E242" s="63" t="s">
        <v>877</v>
      </c>
      <c r="F242" s="63">
        <v>0</v>
      </c>
    </row>
    <row r="243" spans="1:6" x14ac:dyDescent="0.2">
      <c r="A243" s="63" t="s">
        <v>959</v>
      </c>
      <c r="B243" s="63">
        <v>48</v>
      </c>
      <c r="C243" s="63">
        <v>4</v>
      </c>
      <c r="D243" s="63" t="s">
        <v>176</v>
      </c>
      <c r="E243" s="63" t="s">
        <v>877</v>
      </c>
      <c r="F243" s="63">
        <v>1</v>
      </c>
    </row>
    <row r="244" spans="1:6" x14ac:dyDescent="0.2">
      <c r="A244" s="63" t="s">
        <v>5232</v>
      </c>
      <c r="B244" s="63">
        <v>46</v>
      </c>
      <c r="C244" s="63">
        <v>4</v>
      </c>
      <c r="D244" s="63" t="s">
        <v>176</v>
      </c>
      <c r="E244" s="63" t="s">
        <v>5140</v>
      </c>
      <c r="F244" s="63">
        <v>0</v>
      </c>
    </row>
    <row r="245" spans="1:6" x14ac:dyDescent="0.2">
      <c r="A245" s="63" t="s">
        <v>5496</v>
      </c>
      <c r="B245" s="63">
        <v>44</v>
      </c>
      <c r="C245" s="63">
        <v>4</v>
      </c>
      <c r="D245" s="63" t="s">
        <v>176</v>
      </c>
      <c r="E245" s="63" t="s">
        <v>5140</v>
      </c>
      <c r="F245" s="63">
        <v>1</v>
      </c>
    </row>
    <row r="246" spans="1:6" x14ac:dyDescent="0.2">
      <c r="A246" s="63" t="s">
        <v>5233</v>
      </c>
      <c r="B246" s="63">
        <v>46</v>
      </c>
      <c r="C246" s="63">
        <v>4</v>
      </c>
      <c r="D246" s="63" t="s">
        <v>176</v>
      </c>
      <c r="E246" s="63" t="s">
        <v>5152</v>
      </c>
      <c r="F246" s="63">
        <v>0</v>
      </c>
    </row>
    <row r="247" spans="1:6" x14ac:dyDescent="0.2">
      <c r="A247" s="63" t="s">
        <v>5497</v>
      </c>
      <c r="B247" s="63">
        <v>50</v>
      </c>
      <c r="C247" s="63">
        <v>4</v>
      </c>
      <c r="D247" s="63" t="s">
        <v>176</v>
      </c>
      <c r="E247" s="63" t="s">
        <v>5152</v>
      </c>
      <c r="F247" s="63">
        <v>1</v>
      </c>
    </row>
    <row r="248" spans="1:6" x14ac:dyDescent="0.2">
      <c r="A248" s="63" t="s">
        <v>960</v>
      </c>
      <c r="B248" s="63">
        <v>23</v>
      </c>
      <c r="C248" s="63">
        <v>2</v>
      </c>
      <c r="D248" s="63" t="s">
        <v>180</v>
      </c>
      <c r="E248" s="63" t="s">
        <v>877</v>
      </c>
      <c r="F248" s="63">
        <v>0</v>
      </c>
    </row>
    <row r="249" spans="1:6" x14ac:dyDescent="0.2">
      <c r="A249" s="63" t="s">
        <v>961</v>
      </c>
      <c r="B249" s="63">
        <v>18</v>
      </c>
      <c r="C249" s="63">
        <v>2</v>
      </c>
      <c r="D249" s="63" t="s">
        <v>180</v>
      </c>
      <c r="E249" s="63" t="s">
        <v>877</v>
      </c>
      <c r="F249" s="63">
        <v>1</v>
      </c>
    </row>
    <row r="250" spans="1:6" x14ac:dyDescent="0.2">
      <c r="A250" s="63" t="s">
        <v>5234</v>
      </c>
      <c r="B250" s="63">
        <v>9</v>
      </c>
      <c r="C250" s="63">
        <v>1</v>
      </c>
      <c r="D250" s="63" t="s">
        <v>180</v>
      </c>
      <c r="E250" s="63" t="s">
        <v>5140</v>
      </c>
      <c r="F250" s="63">
        <v>0</v>
      </c>
    </row>
    <row r="251" spans="1:6" x14ac:dyDescent="0.2">
      <c r="A251" s="63" t="s">
        <v>5498</v>
      </c>
      <c r="B251" s="63">
        <v>8</v>
      </c>
      <c r="C251" s="63">
        <v>1</v>
      </c>
      <c r="D251" s="63" t="s">
        <v>180</v>
      </c>
      <c r="E251" s="63" t="s">
        <v>5140</v>
      </c>
      <c r="F251" s="63">
        <v>1</v>
      </c>
    </row>
    <row r="252" spans="1:6" x14ac:dyDescent="0.2">
      <c r="A252" s="63" t="s">
        <v>5235</v>
      </c>
      <c r="B252" s="63">
        <v>35</v>
      </c>
      <c r="C252" s="63">
        <v>3</v>
      </c>
      <c r="D252" s="63" t="s">
        <v>180</v>
      </c>
      <c r="E252" s="63" t="s">
        <v>5152</v>
      </c>
      <c r="F252" s="63">
        <v>0</v>
      </c>
    </row>
    <row r="253" spans="1:6" x14ac:dyDescent="0.2">
      <c r="A253" s="63" t="s">
        <v>5499</v>
      </c>
      <c r="B253" s="63">
        <v>29</v>
      </c>
      <c r="C253" s="63">
        <v>3</v>
      </c>
      <c r="D253" s="63" t="s">
        <v>180</v>
      </c>
      <c r="E253" s="63" t="s">
        <v>5152</v>
      </c>
      <c r="F253" s="63">
        <v>1</v>
      </c>
    </row>
    <row r="254" spans="1:6" x14ac:dyDescent="0.2">
      <c r="A254" s="63" t="s">
        <v>962</v>
      </c>
      <c r="B254" s="63">
        <v>27</v>
      </c>
      <c r="C254" s="63">
        <v>3</v>
      </c>
      <c r="D254" s="63" t="s">
        <v>184</v>
      </c>
      <c r="E254" s="63" t="s">
        <v>877</v>
      </c>
      <c r="F254" s="63">
        <v>0</v>
      </c>
    </row>
    <row r="255" spans="1:6" x14ac:dyDescent="0.2">
      <c r="A255" s="63" t="s">
        <v>963</v>
      </c>
      <c r="B255" s="63">
        <v>40</v>
      </c>
      <c r="C255" s="63">
        <v>4</v>
      </c>
      <c r="D255" s="63" t="s">
        <v>184</v>
      </c>
      <c r="E255" s="63" t="s">
        <v>877</v>
      </c>
      <c r="F255" s="63">
        <v>1</v>
      </c>
    </row>
    <row r="256" spans="1:6" x14ac:dyDescent="0.2">
      <c r="A256" s="63" t="s">
        <v>5236</v>
      </c>
      <c r="B256" s="63">
        <v>33</v>
      </c>
      <c r="C256" s="63">
        <v>3</v>
      </c>
      <c r="D256" s="63" t="s">
        <v>184</v>
      </c>
      <c r="E256" s="63" t="s">
        <v>5140</v>
      </c>
      <c r="F256" s="63">
        <v>0</v>
      </c>
    </row>
    <row r="257" spans="1:6" x14ac:dyDescent="0.2">
      <c r="A257" s="63" t="s">
        <v>5500</v>
      </c>
      <c r="B257" s="63">
        <v>37</v>
      </c>
      <c r="C257" s="63">
        <v>3</v>
      </c>
      <c r="D257" s="63" t="s">
        <v>184</v>
      </c>
      <c r="E257" s="63" t="s">
        <v>5140</v>
      </c>
      <c r="F257" s="63">
        <v>1</v>
      </c>
    </row>
    <row r="258" spans="1:6" x14ac:dyDescent="0.2">
      <c r="A258" s="63" t="s">
        <v>5237</v>
      </c>
      <c r="B258" s="63">
        <v>23</v>
      </c>
      <c r="C258" s="63">
        <v>2</v>
      </c>
      <c r="D258" s="63" t="s">
        <v>184</v>
      </c>
      <c r="E258" s="63" t="s">
        <v>5152</v>
      </c>
      <c r="F258" s="63">
        <v>0</v>
      </c>
    </row>
    <row r="259" spans="1:6" x14ac:dyDescent="0.2">
      <c r="A259" s="63" t="s">
        <v>5501</v>
      </c>
      <c r="B259" s="63">
        <v>36</v>
      </c>
      <c r="C259" s="63">
        <v>3</v>
      </c>
      <c r="D259" s="63" t="s">
        <v>184</v>
      </c>
      <c r="E259" s="63" t="s">
        <v>5152</v>
      </c>
      <c r="F259" s="63">
        <v>1</v>
      </c>
    </row>
    <row r="260" spans="1:6" x14ac:dyDescent="0.2">
      <c r="A260" s="63" t="s">
        <v>964</v>
      </c>
      <c r="B260" s="63">
        <v>32</v>
      </c>
      <c r="C260" s="63">
        <v>3</v>
      </c>
      <c r="D260" s="63" t="s">
        <v>188</v>
      </c>
      <c r="E260" s="63" t="s">
        <v>877</v>
      </c>
      <c r="F260" s="63">
        <v>0</v>
      </c>
    </row>
    <row r="261" spans="1:6" x14ac:dyDescent="0.2">
      <c r="A261" s="63" t="s">
        <v>965</v>
      </c>
      <c r="B261" s="63">
        <v>37</v>
      </c>
      <c r="C261" s="63">
        <v>3</v>
      </c>
      <c r="D261" s="63" t="s">
        <v>188</v>
      </c>
      <c r="E261" s="63" t="s">
        <v>877</v>
      </c>
      <c r="F261" s="63">
        <v>1</v>
      </c>
    </row>
    <row r="262" spans="1:6" x14ac:dyDescent="0.2">
      <c r="A262" s="63" t="s">
        <v>5238</v>
      </c>
      <c r="B262" s="63">
        <v>33</v>
      </c>
      <c r="C262" s="63">
        <v>3</v>
      </c>
      <c r="D262" s="63" t="s">
        <v>188</v>
      </c>
      <c r="E262" s="63" t="s">
        <v>5140</v>
      </c>
      <c r="F262" s="63">
        <v>0</v>
      </c>
    </row>
    <row r="263" spans="1:6" x14ac:dyDescent="0.2">
      <c r="A263" s="63" t="s">
        <v>5502</v>
      </c>
      <c r="B263" s="63">
        <v>36</v>
      </c>
      <c r="C263" s="63">
        <v>3</v>
      </c>
      <c r="D263" s="63" t="s">
        <v>188</v>
      </c>
      <c r="E263" s="63" t="s">
        <v>5140</v>
      </c>
      <c r="F263" s="63">
        <v>1</v>
      </c>
    </row>
    <row r="264" spans="1:6" x14ac:dyDescent="0.2">
      <c r="A264" s="63" t="s">
        <v>5239</v>
      </c>
      <c r="B264" s="63">
        <v>31</v>
      </c>
      <c r="C264" s="63">
        <v>3</v>
      </c>
      <c r="D264" s="63" t="s">
        <v>188</v>
      </c>
      <c r="E264" s="63" t="s">
        <v>5152</v>
      </c>
      <c r="F264" s="63">
        <v>0</v>
      </c>
    </row>
    <row r="265" spans="1:6" x14ac:dyDescent="0.2">
      <c r="A265" s="63" t="s">
        <v>5503</v>
      </c>
      <c r="B265" s="63">
        <v>33</v>
      </c>
      <c r="C265" s="63">
        <v>3</v>
      </c>
      <c r="D265" s="63" t="s">
        <v>188</v>
      </c>
      <c r="E265" s="63" t="s">
        <v>5152</v>
      </c>
      <c r="F265" s="63">
        <v>1</v>
      </c>
    </row>
    <row r="266" spans="1:6" x14ac:dyDescent="0.2">
      <c r="A266" s="63" t="s">
        <v>968</v>
      </c>
      <c r="B266" s="63">
        <v>10</v>
      </c>
      <c r="C266" s="63">
        <v>1</v>
      </c>
      <c r="D266" s="63" t="s">
        <v>196</v>
      </c>
      <c r="E266" s="63" t="s">
        <v>877</v>
      </c>
      <c r="F266" s="63">
        <v>0</v>
      </c>
    </row>
    <row r="267" spans="1:6" x14ac:dyDescent="0.2">
      <c r="A267" s="63" t="s">
        <v>969</v>
      </c>
      <c r="B267" s="63">
        <v>18</v>
      </c>
      <c r="C267" s="63">
        <v>2</v>
      </c>
      <c r="D267" s="63" t="s">
        <v>196</v>
      </c>
      <c r="E267" s="63" t="s">
        <v>877</v>
      </c>
      <c r="F267" s="63">
        <v>1</v>
      </c>
    </row>
    <row r="268" spans="1:6" x14ac:dyDescent="0.2">
      <c r="A268" s="63" t="s">
        <v>5240</v>
      </c>
      <c r="B268" s="63">
        <v>12</v>
      </c>
      <c r="C268" s="63">
        <v>1</v>
      </c>
      <c r="D268" s="63" t="s">
        <v>196</v>
      </c>
      <c r="E268" s="63" t="s">
        <v>5140</v>
      </c>
      <c r="F268" s="63">
        <v>0</v>
      </c>
    </row>
    <row r="269" spans="1:6" x14ac:dyDescent="0.2">
      <c r="A269" s="63" t="s">
        <v>5504</v>
      </c>
      <c r="B269" s="63">
        <v>14</v>
      </c>
      <c r="C269" s="63">
        <v>2</v>
      </c>
      <c r="D269" s="63" t="s">
        <v>196</v>
      </c>
      <c r="E269" s="63" t="s">
        <v>5140</v>
      </c>
      <c r="F269" s="63">
        <v>1</v>
      </c>
    </row>
    <row r="270" spans="1:6" x14ac:dyDescent="0.2">
      <c r="A270" s="63" t="s">
        <v>5241</v>
      </c>
      <c r="B270" s="63">
        <v>9</v>
      </c>
      <c r="C270" s="63">
        <v>1</v>
      </c>
      <c r="D270" s="63" t="s">
        <v>196</v>
      </c>
      <c r="E270" s="63" t="s">
        <v>5152</v>
      </c>
      <c r="F270" s="63">
        <v>0</v>
      </c>
    </row>
    <row r="271" spans="1:6" x14ac:dyDescent="0.2">
      <c r="A271" s="63" t="s">
        <v>5505</v>
      </c>
      <c r="B271" s="63">
        <v>24</v>
      </c>
      <c r="C271" s="63">
        <v>2</v>
      </c>
      <c r="D271" s="63" t="s">
        <v>196</v>
      </c>
      <c r="E271" s="63" t="s">
        <v>5152</v>
      </c>
      <c r="F271" s="63">
        <v>1</v>
      </c>
    </row>
    <row r="272" spans="1:6" x14ac:dyDescent="0.2">
      <c r="A272" s="63" t="s">
        <v>972</v>
      </c>
      <c r="B272" s="63">
        <v>28</v>
      </c>
      <c r="C272" s="63">
        <v>3</v>
      </c>
      <c r="D272" s="63" t="s">
        <v>204</v>
      </c>
      <c r="E272" s="63" t="s">
        <v>877</v>
      </c>
      <c r="F272" s="63">
        <v>0</v>
      </c>
    </row>
    <row r="273" spans="1:6" x14ac:dyDescent="0.2">
      <c r="A273" s="63" t="s">
        <v>973</v>
      </c>
      <c r="B273" s="63">
        <v>21</v>
      </c>
      <c r="C273" s="63">
        <v>2</v>
      </c>
      <c r="D273" s="63" t="s">
        <v>204</v>
      </c>
      <c r="E273" s="63" t="s">
        <v>877</v>
      </c>
      <c r="F273" s="63">
        <v>1</v>
      </c>
    </row>
    <row r="274" spans="1:6" x14ac:dyDescent="0.2">
      <c r="A274" s="63" t="s">
        <v>5242</v>
      </c>
      <c r="B274" s="63">
        <v>30</v>
      </c>
      <c r="C274" s="63">
        <v>3</v>
      </c>
      <c r="D274" s="63" t="s">
        <v>204</v>
      </c>
      <c r="E274" s="63" t="s">
        <v>5140</v>
      </c>
      <c r="F274" s="63">
        <v>0</v>
      </c>
    </row>
    <row r="275" spans="1:6" x14ac:dyDescent="0.2">
      <c r="A275" s="63" t="s">
        <v>5506</v>
      </c>
      <c r="B275" s="63">
        <v>34</v>
      </c>
      <c r="C275" s="63">
        <v>3</v>
      </c>
      <c r="D275" s="63" t="s">
        <v>204</v>
      </c>
      <c r="E275" s="63" t="s">
        <v>5140</v>
      </c>
      <c r="F275" s="63">
        <v>1</v>
      </c>
    </row>
    <row r="276" spans="1:6" x14ac:dyDescent="0.2">
      <c r="A276" s="63" t="s">
        <v>5243</v>
      </c>
      <c r="B276" s="63">
        <v>28</v>
      </c>
      <c r="C276" s="63">
        <v>3</v>
      </c>
      <c r="D276" s="63" t="s">
        <v>204</v>
      </c>
      <c r="E276" s="63" t="s">
        <v>5152</v>
      </c>
      <c r="F276" s="63">
        <v>0</v>
      </c>
    </row>
    <row r="277" spans="1:6" x14ac:dyDescent="0.2">
      <c r="A277" s="63" t="s">
        <v>5507</v>
      </c>
      <c r="B277" s="63">
        <v>14</v>
      </c>
      <c r="C277" s="63">
        <v>2</v>
      </c>
      <c r="D277" s="63" t="s">
        <v>204</v>
      </c>
      <c r="E277" s="63" t="s">
        <v>5152</v>
      </c>
      <c r="F277" s="63">
        <v>1</v>
      </c>
    </row>
    <row r="278" spans="1:6" x14ac:dyDescent="0.2">
      <c r="A278" s="63" t="s">
        <v>970</v>
      </c>
      <c r="B278" s="63">
        <v>2</v>
      </c>
      <c r="C278" s="63">
        <v>1</v>
      </c>
      <c r="D278" s="63" t="s">
        <v>200</v>
      </c>
      <c r="E278" s="63" t="s">
        <v>877</v>
      </c>
      <c r="F278" s="63">
        <v>0</v>
      </c>
    </row>
    <row r="279" spans="1:6" x14ac:dyDescent="0.2">
      <c r="A279" s="63" t="s">
        <v>971</v>
      </c>
      <c r="B279" s="63">
        <v>2</v>
      </c>
      <c r="C279" s="63">
        <v>1</v>
      </c>
      <c r="D279" s="63" t="s">
        <v>200</v>
      </c>
      <c r="E279" s="63" t="s">
        <v>877</v>
      </c>
      <c r="F279" s="63">
        <v>1</v>
      </c>
    </row>
    <row r="280" spans="1:6" x14ac:dyDescent="0.2">
      <c r="A280" s="63" t="s">
        <v>5244</v>
      </c>
      <c r="B280" s="63">
        <v>2</v>
      </c>
      <c r="C280" s="63">
        <v>1</v>
      </c>
      <c r="D280" s="63" t="s">
        <v>200</v>
      </c>
      <c r="E280" s="63" t="s">
        <v>5140</v>
      </c>
      <c r="F280" s="63">
        <v>0</v>
      </c>
    </row>
    <row r="281" spans="1:6" x14ac:dyDescent="0.2">
      <c r="A281" s="63" t="s">
        <v>5508</v>
      </c>
      <c r="B281" s="63">
        <v>3</v>
      </c>
      <c r="C281" s="63">
        <v>1</v>
      </c>
      <c r="D281" s="63" t="s">
        <v>200</v>
      </c>
      <c r="E281" s="63" t="s">
        <v>5140</v>
      </c>
      <c r="F281" s="63">
        <v>1</v>
      </c>
    </row>
    <row r="282" spans="1:6" x14ac:dyDescent="0.2">
      <c r="A282" s="63" t="s">
        <v>5245</v>
      </c>
      <c r="B282" s="63">
        <v>3</v>
      </c>
      <c r="C282" s="63">
        <v>1</v>
      </c>
      <c r="D282" s="63" t="s">
        <v>200</v>
      </c>
      <c r="E282" s="63" t="s">
        <v>5152</v>
      </c>
      <c r="F282" s="63">
        <v>0</v>
      </c>
    </row>
    <row r="283" spans="1:6" x14ac:dyDescent="0.2">
      <c r="A283" s="63" t="s">
        <v>5509</v>
      </c>
      <c r="B283" s="63">
        <v>2</v>
      </c>
      <c r="C283" s="63">
        <v>1</v>
      </c>
      <c r="D283" s="63" t="s">
        <v>200</v>
      </c>
      <c r="E283" s="63" t="s">
        <v>5152</v>
      </c>
      <c r="F283" s="63">
        <v>1</v>
      </c>
    </row>
    <row r="284" spans="1:6" x14ac:dyDescent="0.2">
      <c r="A284" s="63" t="s">
        <v>974</v>
      </c>
      <c r="B284" s="63">
        <v>16</v>
      </c>
      <c r="C284" s="63">
        <v>2</v>
      </c>
      <c r="D284" s="63" t="s">
        <v>208</v>
      </c>
      <c r="E284" s="63" t="s">
        <v>877</v>
      </c>
      <c r="F284" s="63">
        <v>0</v>
      </c>
    </row>
    <row r="285" spans="1:6" x14ac:dyDescent="0.2">
      <c r="A285" s="63" t="s">
        <v>975</v>
      </c>
      <c r="B285" s="63">
        <v>10</v>
      </c>
      <c r="C285" s="63">
        <v>1</v>
      </c>
      <c r="D285" s="63" t="s">
        <v>208</v>
      </c>
      <c r="E285" s="63" t="s">
        <v>877</v>
      </c>
      <c r="F285" s="63">
        <v>1</v>
      </c>
    </row>
    <row r="286" spans="1:6" x14ac:dyDescent="0.2">
      <c r="A286" s="63" t="s">
        <v>5246</v>
      </c>
      <c r="B286" s="63">
        <v>19</v>
      </c>
      <c r="C286" s="63">
        <v>2</v>
      </c>
      <c r="D286" s="63" t="s">
        <v>208</v>
      </c>
      <c r="E286" s="63" t="s">
        <v>5140</v>
      </c>
      <c r="F286" s="63">
        <v>0</v>
      </c>
    </row>
    <row r="287" spans="1:6" x14ac:dyDescent="0.2">
      <c r="A287" s="63" t="s">
        <v>5510</v>
      </c>
      <c r="B287" s="63">
        <v>8</v>
      </c>
      <c r="C287" s="63">
        <v>1</v>
      </c>
      <c r="D287" s="63" t="s">
        <v>208</v>
      </c>
      <c r="E287" s="63" t="s">
        <v>5140</v>
      </c>
      <c r="F287" s="63">
        <v>1</v>
      </c>
    </row>
    <row r="288" spans="1:6" x14ac:dyDescent="0.2">
      <c r="A288" s="63" t="s">
        <v>5247</v>
      </c>
      <c r="B288" s="63">
        <v>10</v>
      </c>
      <c r="C288" s="63">
        <v>1</v>
      </c>
      <c r="D288" s="63" t="s">
        <v>208</v>
      </c>
      <c r="E288" s="63" t="s">
        <v>5152</v>
      </c>
      <c r="F288" s="63">
        <v>0</v>
      </c>
    </row>
    <row r="289" spans="1:6" x14ac:dyDescent="0.2">
      <c r="A289" s="63" t="s">
        <v>5511</v>
      </c>
      <c r="B289" s="63">
        <v>14</v>
      </c>
      <c r="C289" s="63">
        <v>2</v>
      </c>
      <c r="D289" s="63" t="s">
        <v>208</v>
      </c>
      <c r="E289" s="63" t="s">
        <v>5152</v>
      </c>
      <c r="F289" s="63">
        <v>1</v>
      </c>
    </row>
    <row r="290" spans="1:6" x14ac:dyDescent="0.2">
      <c r="A290" s="63" t="s">
        <v>978</v>
      </c>
      <c r="B290" s="63">
        <v>25</v>
      </c>
      <c r="C290" s="63">
        <v>2</v>
      </c>
      <c r="D290" s="63" t="s">
        <v>216</v>
      </c>
      <c r="E290" s="63" t="s">
        <v>877</v>
      </c>
      <c r="F290" s="63">
        <v>0</v>
      </c>
    </row>
    <row r="291" spans="1:6" x14ac:dyDescent="0.2">
      <c r="A291" s="63" t="s">
        <v>979</v>
      </c>
      <c r="B291" s="63">
        <v>27</v>
      </c>
      <c r="C291" s="63">
        <v>3</v>
      </c>
      <c r="D291" s="63" t="s">
        <v>216</v>
      </c>
      <c r="E291" s="63" t="s">
        <v>877</v>
      </c>
      <c r="F291" s="63">
        <v>1</v>
      </c>
    </row>
    <row r="292" spans="1:6" x14ac:dyDescent="0.2">
      <c r="A292" s="63" t="s">
        <v>5248</v>
      </c>
      <c r="B292" s="63">
        <v>12</v>
      </c>
      <c r="C292" s="63">
        <v>1</v>
      </c>
      <c r="D292" s="63" t="s">
        <v>216</v>
      </c>
      <c r="E292" s="63" t="s">
        <v>5140</v>
      </c>
      <c r="F292" s="63">
        <v>0</v>
      </c>
    </row>
    <row r="293" spans="1:6" x14ac:dyDescent="0.2">
      <c r="A293" s="63" t="s">
        <v>5512</v>
      </c>
      <c r="B293" s="63">
        <v>8</v>
      </c>
      <c r="C293" s="63">
        <v>1</v>
      </c>
      <c r="D293" s="63" t="s">
        <v>216</v>
      </c>
      <c r="E293" s="63" t="s">
        <v>5140</v>
      </c>
      <c r="F293" s="63">
        <v>1</v>
      </c>
    </row>
    <row r="294" spans="1:6" x14ac:dyDescent="0.2">
      <c r="A294" s="63" t="s">
        <v>5249</v>
      </c>
      <c r="B294" s="63">
        <v>33</v>
      </c>
      <c r="C294" s="63">
        <v>3</v>
      </c>
      <c r="D294" s="63" t="s">
        <v>216</v>
      </c>
      <c r="E294" s="63" t="s">
        <v>5152</v>
      </c>
      <c r="F294" s="63">
        <v>0</v>
      </c>
    </row>
    <row r="295" spans="1:6" x14ac:dyDescent="0.2">
      <c r="A295" s="63" t="s">
        <v>5513</v>
      </c>
      <c r="B295" s="63">
        <v>45</v>
      </c>
      <c r="C295" s="63">
        <v>4</v>
      </c>
      <c r="D295" s="63" t="s">
        <v>216</v>
      </c>
      <c r="E295" s="63" t="s">
        <v>5152</v>
      </c>
      <c r="F295" s="63">
        <v>1</v>
      </c>
    </row>
    <row r="296" spans="1:6" x14ac:dyDescent="0.2">
      <c r="A296" s="63" t="s">
        <v>976</v>
      </c>
      <c r="B296" s="63">
        <v>40</v>
      </c>
      <c r="C296" s="63">
        <v>4</v>
      </c>
      <c r="D296" s="63" t="s">
        <v>212</v>
      </c>
      <c r="E296" s="63" t="s">
        <v>877</v>
      </c>
      <c r="F296" s="63">
        <v>0</v>
      </c>
    </row>
    <row r="297" spans="1:6" x14ac:dyDescent="0.2">
      <c r="A297" s="63" t="s">
        <v>977</v>
      </c>
      <c r="B297" s="63">
        <v>32</v>
      </c>
      <c r="C297" s="63">
        <v>3</v>
      </c>
      <c r="D297" s="63" t="s">
        <v>212</v>
      </c>
      <c r="E297" s="63" t="s">
        <v>877</v>
      </c>
      <c r="F297" s="63">
        <v>1</v>
      </c>
    </row>
    <row r="298" spans="1:6" x14ac:dyDescent="0.2">
      <c r="A298" s="63" t="s">
        <v>5250</v>
      </c>
      <c r="B298" s="63">
        <v>42</v>
      </c>
      <c r="C298" s="63">
        <v>4</v>
      </c>
      <c r="D298" s="63" t="s">
        <v>212</v>
      </c>
      <c r="E298" s="63" t="s">
        <v>5140</v>
      </c>
      <c r="F298" s="63">
        <v>0</v>
      </c>
    </row>
    <row r="299" spans="1:6" x14ac:dyDescent="0.2">
      <c r="A299" s="63" t="s">
        <v>5514</v>
      </c>
      <c r="B299" s="63">
        <v>32</v>
      </c>
      <c r="C299" s="63">
        <v>3</v>
      </c>
      <c r="D299" s="63" t="s">
        <v>212</v>
      </c>
      <c r="E299" s="63" t="s">
        <v>5140</v>
      </c>
      <c r="F299" s="63">
        <v>1</v>
      </c>
    </row>
    <row r="300" spans="1:6" x14ac:dyDescent="0.2">
      <c r="A300" s="63" t="s">
        <v>5251</v>
      </c>
      <c r="B300" s="63">
        <v>35</v>
      </c>
      <c r="C300" s="63">
        <v>3</v>
      </c>
      <c r="D300" s="63" t="s">
        <v>212</v>
      </c>
      <c r="E300" s="63" t="s">
        <v>5152</v>
      </c>
      <c r="F300" s="63">
        <v>0</v>
      </c>
    </row>
    <row r="301" spans="1:6" x14ac:dyDescent="0.2">
      <c r="A301" s="63" t="s">
        <v>5515</v>
      </c>
      <c r="B301" s="63">
        <v>29</v>
      </c>
      <c r="C301" s="63">
        <v>3</v>
      </c>
      <c r="D301" s="63" t="s">
        <v>212</v>
      </c>
      <c r="E301" s="63" t="s">
        <v>5152</v>
      </c>
      <c r="F301" s="63">
        <v>1</v>
      </c>
    </row>
    <row r="302" spans="1:6" x14ac:dyDescent="0.2">
      <c r="A302" s="63" t="s">
        <v>980</v>
      </c>
      <c r="B302" s="63">
        <v>34</v>
      </c>
      <c r="C302" s="63">
        <v>3</v>
      </c>
      <c r="D302" s="63" t="s">
        <v>220</v>
      </c>
      <c r="E302" s="63" t="s">
        <v>877</v>
      </c>
      <c r="F302" s="63">
        <v>0</v>
      </c>
    </row>
    <row r="303" spans="1:6" x14ac:dyDescent="0.2">
      <c r="A303" s="63" t="s">
        <v>981</v>
      </c>
      <c r="B303" s="63">
        <v>40</v>
      </c>
      <c r="C303" s="63">
        <v>4</v>
      </c>
      <c r="D303" s="63" t="s">
        <v>220</v>
      </c>
      <c r="E303" s="63" t="s">
        <v>877</v>
      </c>
      <c r="F303" s="63">
        <v>1</v>
      </c>
    </row>
    <row r="304" spans="1:6" x14ac:dyDescent="0.2">
      <c r="A304" s="63" t="s">
        <v>5252</v>
      </c>
      <c r="B304" s="63">
        <v>32</v>
      </c>
      <c r="C304" s="63">
        <v>3</v>
      </c>
      <c r="D304" s="63" t="s">
        <v>220</v>
      </c>
      <c r="E304" s="63" t="s">
        <v>5140</v>
      </c>
      <c r="F304" s="63">
        <v>0</v>
      </c>
    </row>
    <row r="305" spans="1:6" x14ac:dyDescent="0.2">
      <c r="A305" s="63" t="s">
        <v>5516</v>
      </c>
      <c r="B305" s="63">
        <v>37</v>
      </c>
      <c r="C305" s="63">
        <v>3</v>
      </c>
      <c r="D305" s="63" t="s">
        <v>220</v>
      </c>
      <c r="E305" s="63" t="s">
        <v>5140</v>
      </c>
      <c r="F305" s="63">
        <v>1</v>
      </c>
    </row>
    <row r="306" spans="1:6" x14ac:dyDescent="0.2">
      <c r="A306" s="63" t="s">
        <v>5253</v>
      </c>
      <c r="B306" s="63">
        <v>33</v>
      </c>
      <c r="C306" s="63">
        <v>3</v>
      </c>
      <c r="D306" s="63" t="s">
        <v>220</v>
      </c>
      <c r="E306" s="63" t="s">
        <v>5152</v>
      </c>
      <c r="F306" s="63">
        <v>0</v>
      </c>
    </row>
    <row r="307" spans="1:6" x14ac:dyDescent="0.2">
      <c r="A307" s="63" t="s">
        <v>5517</v>
      </c>
      <c r="B307" s="63">
        <v>36</v>
      </c>
      <c r="C307" s="63">
        <v>3</v>
      </c>
      <c r="D307" s="63" t="s">
        <v>220</v>
      </c>
      <c r="E307" s="63" t="s">
        <v>5152</v>
      </c>
      <c r="F307" s="63">
        <v>1</v>
      </c>
    </row>
  </sheetData>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61"/>
  <sheetViews>
    <sheetView workbookViewId="0">
      <selection activeCell="H24" sqref="H24"/>
    </sheetView>
  </sheetViews>
  <sheetFormatPr baseColWidth="10" defaultColWidth="8.83203125" defaultRowHeight="15" x14ac:dyDescent="0.2"/>
  <cols>
    <col min="1" max="2" width="41" customWidth="1"/>
    <col min="3" max="4" width="10" customWidth="1"/>
    <col min="5" max="5" width="41" customWidth="1"/>
    <col min="6" max="7" width="21" customWidth="1"/>
    <col min="8" max="8" width="14" customWidth="1"/>
    <col min="9" max="10" width="13" customWidth="1"/>
  </cols>
  <sheetData>
    <row r="1" spans="1:10" x14ac:dyDescent="0.2">
      <c r="A1" s="63" t="s">
        <v>5519</v>
      </c>
      <c r="B1" s="63" t="s">
        <v>1</v>
      </c>
      <c r="C1" s="63" t="s">
        <v>4</v>
      </c>
      <c r="D1" s="63" t="s">
        <v>5094</v>
      </c>
      <c r="E1" s="63" t="s">
        <v>5520</v>
      </c>
      <c r="F1" s="63" t="s">
        <v>5096</v>
      </c>
      <c r="G1" s="63" t="s">
        <v>5521</v>
      </c>
      <c r="H1" s="63" t="s">
        <v>8</v>
      </c>
      <c r="I1" s="63" t="s">
        <v>5522</v>
      </c>
      <c r="J1" s="63" t="s">
        <v>5097</v>
      </c>
    </row>
    <row r="2" spans="1:10" x14ac:dyDescent="0.2">
      <c r="A2" s="63" t="s">
        <v>5523</v>
      </c>
      <c r="B2" s="63" t="s">
        <v>5104</v>
      </c>
      <c r="C2" s="63" t="s">
        <v>5102</v>
      </c>
      <c r="D2" s="63" t="s">
        <v>5105</v>
      </c>
      <c r="E2" s="63" t="s">
        <v>6543</v>
      </c>
      <c r="F2" s="63" t="s">
        <v>18</v>
      </c>
      <c r="G2" s="63" t="s">
        <v>5107</v>
      </c>
      <c r="H2" s="63">
        <v>46</v>
      </c>
      <c r="I2" s="63">
        <v>20</v>
      </c>
      <c r="J2" s="63">
        <v>26</v>
      </c>
    </row>
    <row r="3" spans="1:10" x14ac:dyDescent="0.2">
      <c r="A3" s="63" t="s">
        <v>5524</v>
      </c>
      <c r="B3" s="63" t="s">
        <v>5412</v>
      </c>
      <c r="C3" s="63" t="s">
        <v>5102</v>
      </c>
      <c r="D3" s="63" t="s">
        <v>5105</v>
      </c>
      <c r="E3" s="63" t="s">
        <v>6543</v>
      </c>
      <c r="F3" s="63" t="s">
        <v>772</v>
      </c>
      <c r="G3" s="63" t="s">
        <v>5107</v>
      </c>
      <c r="H3" s="63">
        <v>32</v>
      </c>
      <c r="I3" s="63">
        <v>13</v>
      </c>
      <c r="J3" s="63">
        <v>19</v>
      </c>
    </row>
    <row r="4" spans="1:10" x14ac:dyDescent="0.2">
      <c r="A4" s="63" t="s">
        <v>5531</v>
      </c>
      <c r="B4" s="63" t="s">
        <v>5110</v>
      </c>
      <c r="C4" s="63" t="s">
        <v>5109</v>
      </c>
      <c r="D4" s="63" t="s">
        <v>5105</v>
      </c>
      <c r="E4" s="63" t="s">
        <v>5111</v>
      </c>
      <c r="F4" s="63" t="s">
        <v>18</v>
      </c>
      <c r="G4" s="63" t="s">
        <v>5107</v>
      </c>
      <c r="H4" s="63">
        <v>23</v>
      </c>
      <c r="I4" s="63">
        <v>16</v>
      </c>
      <c r="J4" s="63">
        <v>7</v>
      </c>
    </row>
    <row r="5" spans="1:10" x14ac:dyDescent="0.2">
      <c r="A5" s="63" t="s">
        <v>5532</v>
      </c>
      <c r="B5" s="63" t="s">
        <v>5413</v>
      </c>
      <c r="C5" s="63" t="s">
        <v>5109</v>
      </c>
      <c r="D5" s="63" t="s">
        <v>5105</v>
      </c>
      <c r="E5" s="63" t="s">
        <v>5111</v>
      </c>
      <c r="F5" s="63" t="s">
        <v>772</v>
      </c>
      <c r="G5" s="63" t="s">
        <v>5107</v>
      </c>
      <c r="H5" s="63">
        <v>29</v>
      </c>
      <c r="I5" s="63">
        <v>13</v>
      </c>
      <c r="J5" s="63">
        <v>16</v>
      </c>
    </row>
    <row r="6" spans="1:10" x14ac:dyDescent="0.2">
      <c r="A6" s="63" t="s">
        <v>5525</v>
      </c>
      <c r="B6" s="63" t="s">
        <v>5143</v>
      </c>
      <c r="C6" s="63" t="s">
        <v>5102</v>
      </c>
      <c r="D6" s="63" t="s">
        <v>5105</v>
      </c>
      <c r="E6" s="63" t="s">
        <v>6543</v>
      </c>
      <c r="F6" s="63" t="s">
        <v>18</v>
      </c>
      <c r="G6" s="63" t="s">
        <v>5147</v>
      </c>
      <c r="H6" s="63"/>
      <c r="I6" s="63">
        <v>20</v>
      </c>
      <c r="J6" s="63"/>
    </row>
    <row r="7" spans="1:10" x14ac:dyDescent="0.2">
      <c r="A7" s="63" t="s">
        <v>5527</v>
      </c>
      <c r="B7" s="63" t="s">
        <v>5143</v>
      </c>
      <c r="C7" s="63" t="s">
        <v>5102</v>
      </c>
      <c r="D7" s="63" t="s">
        <v>5105</v>
      </c>
      <c r="E7" s="63" t="s">
        <v>6543</v>
      </c>
      <c r="F7" s="63" t="s">
        <v>18</v>
      </c>
      <c r="G7" s="63" t="s">
        <v>5145</v>
      </c>
      <c r="H7" s="63"/>
      <c r="I7" s="63">
        <v>20</v>
      </c>
      <c r="J7" s="63"/>
    </row>
    <row r="8" spans="1:10" x14ac:dyDescent="0.2">
      <c r="A8" s="63" t="s">
        <v>5529</v>
      </c>
      <c r="B8" s="63" t="s">
        <v>5143</v>
      </c>
      <c r="C8" s="63" t="s">
        <v>5102</v>
      </c>
      <c r="D8" s="63" t="s">
        <v>5105</v>
      </c>
      <c r="E8" s="63" t="s">
        <v>6543</v>
      </c>
      <c r="F8" s="63" t="s">
        <v>18</v>
      </c>
      <c r="G8" s="63" t="s">
        <v>5144</v>
      </c>
      <c r="H8" s="63">
        <v>38</v>
      </c>
      <c r="I8" s="63">
        <v>20</v>
      </c>
      <c r="J8" s="63">
        <v>18</v>
      </c>
    </row>
    <row r="9" spans="1:10" x14ac:dyDescent="0.2">
      <c r="A9" s="63" t="s">
        <v>7882</v>
      </c>
      <c r="B9" s="63" t="s">
        <v>5143</v>
      </c>
      <c r="C9" s="63" t="s">
        <v>5102</v>
      </c>
      <c r="D9" s="63" t="s">
        <v>5105</v>
      </c>
      <c r="E9" s="63" t="s">
        <v>6543</v>
      </c>
      <c r="F9" s="63" t="s">
        <v>18</v>
      </c>
      <c r="G9" s="63" t="s">
        <v>5315</v>
      </c>
      <c r="H9" s="63">
        <v>18</v>
      </c>
      <c r="I9" s="63">
        <v>20</v>
      </c>
      <c r="J9" s="63">
        <v>-2</v>
      </c>
    </row>
    <row r="10" spans="1:10" x14ac:dyDescent="0.2">
      <c r="A10" s="63" t="s">
        <v>5526</v>
      </c>
      <c r="B10" s="63" t="s">
        <v>5415</v>
      </c>
      <c r="C10" s="63" t="s">
        <v>5102</v>
      </c>
      <c r="D10" s="63" t="s">
        <v>5105</v>
      </c>
      <c r="E10" s="63" t="s">
        <v>6543</v>
      </c>
      <c r="F10" s="63" t="s">
        <v>772</v>
      </c>
      <c r="G10" s="63" t="s">
        <v>5147</v>
      </c>
      <c r="H10" s="63"/>
      <c r="I10" s="63">
        <v>13</v>
      </c>
      <c r="J10" s="63"/>
    </row>
    <row r="11" spans="1:10" x14ac:dyDescent="0.2">
      <c r="A11" s="63" t="s">
        <v>5528</v>
      </c>
      <c r="B11" s="63" t="s">
        <v>5415</v>
      </c>
      <c r="C11" s="63" t="s">
        <v>5102</v>
      </c>
      <c r="D11" s="63" t="s">
        <v>5105</v>
      </c>
      <c r="E11" s="63" t="s">
        <v>6543</v>
      </c>
      <c r="F11" s="63" t="s">
        <v>772</v>
      </c>
      <c r="G11" s="63" t="s">
        <v>5145</v>
      </c>
      <c r="H11" s="63"/>
      <c r="I11" s="63">
        <v>13</v>
      </c>
      <c r="J11" s="63"/>
    </row>
    <row r="12" spans="1:10" x14ac:dyDescent="0.2">
      <c r="A12" s="63" t="s">
        <v>5530</v>
      </c>
      <c r="B12" s="63" t="s">
        <v>5415</v>
      </c>
      <c r="C12" s="63" t="s">
        <v>5102</v>
      </c>
      <c r="D12" s="63" t="s">
        <v>5105</v>
      </c>
      <c r="E12" s="63" t="s">
        <v>6543</v>
      </c>
      <c r="F12" s="63" t="s">
        <v>772</v>
      </c>
      <c r="G12" s="63" t="s">
        <v>5144</v>
      </c>
      <c r="H12" s="63">
        <v>31</v>
      </c>
      <c r="I12" s="63">
        <v>13</v>
      </c>
      <c r="J12" s="63">
        <v>18</v>
      </c>
    </row>
    <row r="13" spans="1:10" x14ac:dyDescent="0.2">
      <c r="A13" s="63" t="s">
        <v>7883</v>
      </c>
      <c r="B13" s="63" t="s">
        <v>5415</v>
      </c>
      <c r="C13" s="63" t="s">
        <v>5102</v>
      </c>
      <c r="D13" s="63" t="s">
        <v>5105</v>
      </c>
      <c r="E13" s="63" t="s">
        <v>6543</v>
      </c>
      <c r="F13" s="63" t="s">
        <v>772</v>
      </c>
      <c r="G13" s="63" t="s">
        <v>5315</v>
      </c>
      <c r="H13" s="63">
        <v>14</v>
      </c>
      <c r="I13" s="63">
        <v>13</v>
      </c>
      <c r="J13" s="63">
        <v>1</v>
      </c>
    </row>
    <row r="14" spans="1:10" x14ac:dyDescent="0.2">
      <c r="A14" s="63" t="s">
        <v>5533</v>
      </c>
      <c r="B14" s="63" t="s">
        <v>5146</v>
      </c>
      <c r="C14" s="63" t="s">
        <v>5109</v>
      </c>
      <c r="D14" s="63" t="s">
        <v>5105</v>
      </c>
      <c r="E14" s="63" t="s">
        <v>5111</v>
      </c>
      <c r="F14" s="63" t="s">
        <v>18</v>
      </c>
      <c r="G14" s="63" t="s">
        <v>5147</v>
      </c>
      <c r="H14" s="63">
        <v>26</v>
      </c>
      <c r="I14" s="63">
        <v>16</v>
      </c>
      <c r="J14" s="63">
        <v>10</v>
      </c>
    </row>
    <row r="15" spans="1:10" x14ac:dyDescent="0.2">
      <c r="A15" s="63" t="s">
        <v>5535</v>
      </c>
      <c r="B15" s="63" t="s">
        <v>5146</v>
      </c>
      <c r="C15" s="63" t="s">
        <v>5109</v>
      </c>
      <c r="D15" s="63" t="s">
        <v>5105</v>
      </c>
      <c r="E15" s="63" t="s">
        <v>5111</v>
      </c>
      <c r="F15" s="63" t="s">
        <v>18</v>
      </c>
      <c r="G15" s="63" t="s">
        <v>5145</v>
      </c>
      <c r="H15" s="63">
        <v>26</v>
      </c>
      <c r="I15" s="63">
        <v>16</v>
      </c>
      <c r="J15" s="63">
        <v>10</v>
      </c>
    </row>
    <row r="16" spans="1:10" x14ac:dyDescent="0.2">
      <c r="A16" s="63" t="s">
        <v>5537</v>
      </c>
      <c r="B16" s="63" t="s">
        <v>5146</v>
      </c>
      <c r="C16" s="63" t="s">
        <v>5109</v>
      </c>
      <c r="D16" s="63" t="s">
        <v>5105</v>
      </c>
      <c r="E16" s="63" t="s">
        <v>5111</v>
      </c>
      <c r="F16" s="63" t="s">
        <v>18</v>
      </c>
      <c r="G16" s="63" t="s">
        <v>5144</v>
      </c>
      <c r="H16" s="63">
        <v>15</v>
      </c>
      <c r="I16" s="63">
        <v>16</v>
      </c>
      <c r="J16" s="63">
        <v>-1</v>
      </c>
    </row>
    <row r="17" spans="1:10" x14ac:dyDescent="0.2">
      <c r="A17" s="63" t="s">
        <v>7884</v>
      </c>
      <c r="B17" s="63" t="s">
        <v>5146</v>
      </c>
      <c r="C17" s="63" t="s">
        <v>5109</v>
      </c>
      <c r="D17" s="63" t="s">
        <v>5105</v>
      </c>
      <c r="E17" s="63" t="s">
        <v>5111</v>
      </c>
      <c r="F17" s="63" t="s">
        <v>18</v>
      </c>
      <c r="G17" s="63" t="s">
        <v>5315</v>
      </c>
      <c r="H17" s="63">
        <v>13</v>
      </c>
      <c r="I17" s="63">
        <v>16</v>
      </c>
      <c r="J17" s="63">
        <v>-3</v>
      </c>
    </row>
    <row r="18" spans="1:10" x14ac:dyDescent="0.2">
      <c r="A18" s="63" t="s">
        <v>5534</v>
      </c>
      <c r="B18" s="63" t="s">
        <v>5416</v>
      </c>
      <c r="C18" s="63" t="s">
        <v>5109</v>
      </c>
      <c r="D18" s="63" t="s">
        <v>5105</v>
      </c>
      <c r="E18" s="63" t="s">
        <v>5111</v>
      </c>
      <c r="F18" s="63" t="s">
        <v>772</v>
      </c>
      <c r="G18" s="63" t="s">
        <v>5147</v>
      </c>
      <c r="H18" s="63">
        <v>6</v>
      </c>
      <c r="I18" s="63">
        <v>13</v>
      </c>
      <c r="J18" s="63">
        <v>-7</v>
      </c>
    </row>
    <row r="19" spans="1:10" x14ac:dyDescent="0.2">
      <c r="A19" s="63" t="s">
        <v>5536</v>
      </c>
      <c r="B19" s="63" t="s">
        <v>5416</v>
      </c>
      <c r="C19" s="63" t="s">
        <v>5109</v>
      </c>
      <c r="D19" s="63" t="s">
        <v>5105</v>
      </c>
      <c r="E19" s="63" t="s">
        <v>5111</v>
      </c>
      <c r="F19" s="63" t="s">
        <v>772</v>
      </c>
      <c r="G19" s="63" t="s">
        <v>5145</v>
      </c>
      <c r="H19" s="63">
        <v>18</v>
      </c>
      <c r="I19" s="63">
        <v>13</v>
      </c>
      <c r="J19" s="63">
        <v>5</v>
      </c>
    </row>
    <row r="20" spans="1:10" x14ac:dyDescent="0.2">
      <c r="A20" s="63" t="s">
        <v>5538</v>
      </c>
      <c r="B20" s="63" t="s">
        <v>5416</v>
      </c>
      <c r="C20" s="63" t="s">
        <v>5109</v>
      </c>
      <c r="D20" s="63" t="s">
        <v>5105</v>
      </c>
      <c r="E20" s="63" t="s">
        <v>5111</v>
      </c>
      <c r="F20" s="63" t="s">
        <v>772</v>
      </c>
      <c r="G20" s="63" t="s">
        <v>5144</v>
      </c>
      <c r="H20" s="63">
        <v>17</v>
      </c>
      <c r="I20" s="63">
        <v>13</v>
      </c>
      <c r="J20" s="63">
        <v>4</v>
      </c>
    </row>
    <row r="21" spans="1:10" x14ac:dyDescent="0.2">
      <c r="A21" s="63" t="s">
        <v>7885</v>
      </c>
      <c r="B21" s="63" t="s">
        <v>5416</v>
      </c>
      <c r="C21" s="63" t="s">
        <v>5109</v>
      </c>
      <c r="D21" s="63" t="s">
        <v>5105</v>
      </c>
      <c r="E21" s="63" t="s">
        <v>5111</v>
      </c>
      <c r="F21" s="63" t="s">
        <v>772</v>
      </c>
      <c r="G21" s="63" t="s">
        <v>5315</v>
      </c>
      <c r="H21" s="63">
        <v>12</v>
      </c>
      <c r="I21" s="63">
        <v>13</v>
      </c>
      <c r="J21" s="63">
        <v>-1</v>
      </c>
    </row>
    <row r="22" spans="1:10" x14ac:dyDescent="0.2">
      <c r="A22" s="63" t="s">
        <v>5539</v>
      </c>
      <c r="B22" s="63" t="s">
        <v>5104</v>
      </c>
      <c r="C22" s="63" t="s">
        <v>5102</v>
      </c>
      <c r="D22" s="63" t="s">
        <v>5105</v>
      </c>
      <c r="E22" s="63" t="s">
        <v>6543</v>
      </c>
      <c r="F22" s="63" t="s">
        <v>18</v>
      </c>
      <c r="G22" s="63" t="s">
        <v>5107</v>
      </c>
      <c r="H22" s="63">
        <v>37</v>
      </c>
      <c r="I22" s="63">
        <v>20</v>
      </c>
      <c r="J22" s="63">
        <v>17</v>
      </c>
    </row>
    <row r="23" spans="1:10" x14ac:dyDescent="0.2">
      <c r="A23" s="63" t="s">
        <v>5540</v>
      </c>
      <c r="B23" s="63" t="s">
        <v>5412</v>
      </c>
      <c r="C23" s="63" t="s">
        <v>5102</v>
      </c>
      <c r="D23" s="63" t="s">
        <v>5105</v>
      </c>
      <c r="E23" s="63" t="s">
        <v>6543</v>
      </c>
      <c r="F23" s="63" t="s">
        <v>772</v>
      </c>
      <c r="G23" s="63" t="s">
        <v>5107</v>
      </c>
      <c r="H23" s="63">
        <v>30</v>
      </c>
      <c r="I23" s="63">
        <v>13</v>
      </c>
      <c r="J23" s="63">
        <v>17</v>
      </c>
    </row>
    <row r="24" spans="1:10" x14ac:dyDescent="0.2">
      <c r="A24" s="63" t="s">
        <v>5547</v>
      </c>
      <c r="B24" s="63" t="s">
        <v>5110</v>
      </c>
      <c r="C24" s="63" t="s">
        <v>5109</v>
      </c>
      <c r="D24" s="63" t="s">
        <v>5105</v>
      </c>
      <c r="E24" s="63" t="s">
        <v>5111</v>
      </c>
      <c r="F24" s="63" t="s">
        <v>18</v>
      </c>
      <c r="G24" s="63" t="s">
        <v>5107</v>
      </c>
      <c r="H24" s="63">
        <v>31</v>
      </c>
      <c r="I24" s="63">
        <v>16</v>
      </c>
      <c r="J24" s="63">
        <v>15</v>
      </c>
    </row>
    <row r="25" spans="1:10" x14ac:dyDescent="0.2">
      <c r="A25" s="63" t="s">
        <v>5548</v>
      </c>
      <c r="B25" s="63" t="s">
        <v>5413</v>
      </c>
      <c r="C25" s="63" t="s">
        <v>5109</v>
      </c>
      <c r="D25" s="63" t="s">
        <v>5105</v>
      </c>
      <c r="E25" s="63" t="s">
        <v>5111</v>
      </c>
      <c r="F25" s="63" t="s">
        <v>772</v>
      </c>
      <c r="G25" s="63" t="s">
        <v>5107</v>
      </c>
      <c r="H25" s="63">
        <v>33</v>
      </c>
      <c r="I25" s="63">
        <v>13</v>
      </c>
      <c r="J25" s="63">
        <v>20</v>
      </c>
    </row>
    <row r="26" spans="1:10" x14ac:dyDescent="0.2">
      <c r="A26" s="63" t="s">
        <v>5541</v>
      </c>
      <c r="B26" s="63" t="s">
        <v>5143</v>
      </c>
      <c r="C26" s="63" t="s">
        <v>5102</v>
      </c>
      <c r="D26" s="63" t="s">
        <v>5105</v>
      </c>
      <c r="E26" s="63" t="s">
        <v>6543</v>
      </c>
      <c r="F26" s="63" t="s">
        <v>18</v>
      </c>
      <c r="G26" s="63" t="s">
        <v>5147</v>
      </c>
      <c r="H26" s="63">
        <v>24</v>
      </c>
      <c r="I26" s="63">
        <v>20</v>
      </c>
      <c r="J26" s="63">
        <v>4</v>
      </c>
    </row>
    <row r="27" spans="1:10" x14ac:dyDescent="0.2">
      <c r="A27" s="63" t="s">
        <v>5543</v>
      </c>
      <c r="B27" s="63" t="s">
        <v>5143</v>
      </c>
      <c r="C27" s="63" t="s">
        <v>5102</v>
      </c>
      <c r="D27" s="63" t="s">
        <v>5105</v>
      </c>
      <c r="E27" s="63" t="s">
        <v>6543</v>
      </c>
      <c r="F27" s="63" t="s">
        <v>18</v>
      </c>
      <c r="G27" s="63" t="s">
        <v>5145</v>
      </c>
      <c r="H27" s="63">
        <v>59</v>
      </c>
      <c r="I27" s="63">
        <v>20</v>
      </c>
      <c r="J27" s="63">
        <v>39</v>
      </c>
    </row>
    <row r="28" spans="1:10" x14ac:dyDescent="0.2">
      <c r="A28" s="63" t="s">
        <v>5545</v>
      </c>
      <c r="B28" s="63" t="s">
        <v>5143</v>
      </c>
      <c r="C28" s="63" t="s">
        <v>5102</v>
      </c>
      <c r="D28" s="63" t="s">
        <v>5105</v>
      </c>
      <c r="E28" s="63" t="s">
        <v>6543</v>
      </c>
      <c r="F28" s="63" t="s">
        <v>18</v>
      </c>
      <c r="G28" s="63" t="s">
        <v>5144</v>
      </c>
      <c r="H28" s="63">
        <v>19</v>
      </c>
      <c r="I28" s="63">
        <v>20</v>
      </c>
      <c r="J28" s="63">
        <v>-1</v>
      </c>
    </row>
    <row r="29" spans="1:10" x14ac:dyDescent="0.2">
      <c r="A29" s="63" t="s">
        <v>7886</v>
      </c>
      <c r="B29" s="63" t="s">
        <v>5143</v>
      </c>
      <c r="C29" s="63" t="s">
        <v>5102</v>
      </c>
      <c r="D29" s="63" t="s">
        <v>5105</v>
      </c>
      <c r="E29" s="63" t="s">
        <v>6543</v>
      </c>
      <c r="F29" s="63" t="s">
        <v>18</v>
      </c>
      <c r="G29" s="63" t="s">
        <v>5315</v>
      </c>
      <c r="H29" s="63">
        <v>17</v>
      </c>
      <c r="I29" s="63">
        <v>20</v>
      </c>
      <c r="J29" s="63">
        <v>-3</v>
      </c>
    </row>
    <row r="30" spans="1:10" x14ac:dyDescent="0.2">
      <c r="A30" s="63" t="s">
        <v>5542</v>
      </c>
      <c r="B30" s="63" t="s">
        <v>5415</v>
      </c>
      <c r="C30" s="63" t="s">
        <v>5102</v>
      </c>
      <c r="D30" s="63" t="s">
        <v>5105</v>
      </c>
      <c r="E30" s="63" t="s">
        <v>6543</v>
      </c>
      <c r="F30" s="63" t="s">
        <v>772</v>
      </c>
      <c r="G30" s="63" t="s">
        <v>5147</v>
      </c>
      <c r="H30" s="63">
        <v>18</v>
      </c>
      <c r="I30" s="63">
        <v>13</v>
      </c>
      <c r="J30" s="63">
        <v>5</v>
      </c>
    </row>
    <row r="31" spans="1:10" x14ac:dyDescent="0.2">
      <c r="A31" s="63" t="s">
        <v>5544</v>
      </c>
      <c r="B31" s="63" t="s">
        <v>5415</v>
      </c>
      <c r="C31" s="63" t="s">
        <v>5102</v>
      </c>
      <c r="D31" s="63" t="s">
        <v>5105</v>
      </c>
      <c r="E31" s="63" t="s">
        <v>6543</v>
      </c>
      <c r="F31" s="63" t="s">
        <v>772</v>
      </c>
      <c r="G31" s="63" t="s">
        <v>5145</v>
      </c>
      <c r="H31" s="63">
        <v>45</v>
      </c>
      <c r="I31" s="63">
        <v>13</v>
      </c>
      <c r="J31" s="63">
        <v>32</v>
      </c>
    </row>
    <row r="32" spans="1:10" x14ac:dyDescent="0.2">
      <c r="A32" s="63" t="s">
        <v>5546</v>
      </c>
      <c r="B32" s="63" t="s">
        <v>5415</v>
      </c>
      <c r="C32" s="63" t="s">
        <v>5102</v>
      </c>
      <c r="D32" s="63" t="s">
        <v>5105</v>
      </c>
      <c r="E32" s="63" t="s">
        <v>6543</v>
      </c>
      <c r="F32" s="63" t="s">
        <v>772</v>
      </c>
      <c r="G32" s="63" t="s">
        <v>5144</v>
      </c>
      <c r="H32" s="63">
        <v>15</v>
      </c>
      <c r="I32" s="63">
        <v>13</v>
      </c>
      <c r="J32" s="63">
        <v>2</v>
      </c>
    </row>
    <row r="33" spans="1:10" x14ac:dyDescent="0.2">
      <c r="A33" s="63" t="s">
        <v>7887</v>
      </c>
      <c r="B33" s="63" t="s">
        <v>5415</v>
      </c>
      <c r="C33" s="63" t="s">
        <v>5102</v>
      </c>
      <c r="D33" s="63" t="s">
        <v>5105</v>
      </c>
      <c r="E33" s="63" t="s">
        <v>6543</v>
      </c>
      <c r="F33" s="63" t="s">
        <v>772</v>
      </c>
      <c r="G33" s="63" t="s">
        <v>5315</v>
      </c>
      <c r="H33" s="63">
        <v>13</v>
      </c>
      <c r="I33" s="63">
        <v>13</v>
      </c>
      <c r="J33" s="63">
        <v>0</v>
      </c>
    </row>
    <row r="34" spans="1:10" x14ac:dyDescent="0.2">
      <c r="A34" s="63" t="s">
        <v>5549</v>
      </c>
      <c r="B34" s="63" t="s">
        <v>5146</v>
      </c>
      <c r="C34" s="63" t="s">
        <v>5109</v>
      </c>
      <c r="D34" s="63" t="s">
        <v>5105</v>
      </c>
      <c r="E34" s="63" t="s">
        <v>5111</v>
      </c>
      <c r="F34" s="63" t="s">
        <v>18</v>
      </c>
      <c r="G34" s="63" t="s">
        <v>5147</v>
      </c>
      <c r="H34" s="63">
        <v>21</v>
      </c>
      <c r="I34" s="63">
        <v>16</v>
      </c>
      <c r="J34" s="63">
        <v>5</v>
      </c>
    </row>
    <row r="35" spans="1:10" x14ac:dyDescent="0.2">
      <c r="A35" s="63" t="s">
        <v>5551</v>
      </c>
      <c r="B35" s="63" t="s">
        <v>5146</v>
      </c>
      <c r="C35" s="63" t="s">
        <v>5109</v>
      </c>
      <c r="D35" s="63" t="s">
        <v>5105</v>
      </c>
      <c r="E35" s="63" t="s">
        <v>5111</v>
      </c>
      <c r="F35" s="63" t="s">
        <v>18</v>
      </c>
      <c r="G35" s="63" t="s">
        <v>5145</v>
      </c>
      <c r="H35" s="63">
        <v>22</v>
      </c>
      <c r="I35" s="63">
        <v>16</v>
      </c>
      <c r="J35" s="63">
        <v>6</v>
      </c>
    </row>
    <row r="36" spans="1:10" x14ac:dyDescent="0.2">
      <c r="A36" s="63" t="s">
        <v>5553</v>
      </c>
      <c r="B36" s="63" t="s">
        <v>5146</v>
      </c>
      <c r="C36" s="63" t="s">
        <v>5109</v>
      </c>
      <c r="D36" s="63" t="s">
        <v>5105</v>
      </c>
      <c r="E36" s="63" t="s">
        <v>5111</v>
      </c>
      <c r="F36" s="63" t="s">
        <v>18</v>
      </c>
      <c r="G36" s="63" t="s">
        <v>5144</v>
      </c>
      <c r="H36" s="63">
        <v>11</v>
      </c>
      <c r="I36" s="63">
        <v>16</v>
      </c>
      <c r="J36" s="63">
        <v>-5</v>
      </c>
    </row>
    <row r="37" spans="1:10" x14ac:dyDescent="0.2">
      <c r="A37" s="63" t="s">
        <v>7888</v>
      </c>
      <c r="B37" s="63" t="s">
        <v>5146</v>
      </c>
      <c r="C37" s="63" t="s">
        <v>5109</v>
      </c>
      <c r="D37" s="63" t="s">
        <v>5105</v>
      </c>
      <c r="E37" s="63" t="s">
        <v>5111</v>
      </c>
      <c r="F37" s="63" t="s">
        <v>18</v>
      </c>
      <c r="G37" s="63" t="s">
        <v>5315</v>
      </c>
      <c r="H37" s="63">
        <v>14</v>
      </c>
      <c r="I37" s="63">
        <v>16</v>
      </c>
      <c r="J37" s="63">
        <v>-2</v>
      </c>
    </row>
    <row r="38" spans="1:10" x14ac:dyDescent="0.2">
      <c r="A38" s="63" t="s">
        <v>5550</v>
      </c>
      <c r="B38" s="63" t="s">
        <v>5416</v>
      </c>
      <c r="C38" s="63" t="s">
        <v>5109</v>
      </c>
      <c r="D38" s="63" t="s">
        <v>5105</v>
      </c>
      <c r="E38" s="63" t="s">
        <v>5111</v>
      </c>
      <c r="F38" s="63" t="s">
        <v>772</v>
      </c>
      <c r="G38" s="63" t="s">
        <v>5147</v>
      </c>
      <c r="H38" s="63">
        <v>19</v>
      </c>
      <c r="I38" s="63">
        <v>13</v>
      </c>
      <c r="J38" s="63">
        <v>6</v>
      </c>
    </row>
    <row r="39" spans="1:10" x14ac:dyDescent="0.2">
      <c r="A39" s="63" t="s">
        <v>5552</v>
      </c>
      <c r="B39" s="63" t="s">
        <v>5416</v>
      </c>
      <c r="C39" s="63" t="s">
        <v>5109</v>
      </c>
      <c r="D39" s="63" t="s">
        <v>5105</v>
      </c>
      <c r="E39" s="63" t="s">
        <v>5111</v>
      </c>
      <c r="F39" s="63" t="s">
        <v>772</v>
      </c>
      <c r="G39" s="63" t="s">
        <v>5145</v>
      </c>
      <c r="H39" s="63">
        <v>30</v>
      </c>
      <c r="I39" s="63">
        <v>13</v>
      </c>
      <c r="J39" s="63">
        <v>17</v>
      </c>
    </row>
    <row r="40" spans="1:10" x14ac:dyDescent="0.2">
      <c r="A40" s="63" t="s">
        <v>5554</v>
      </c>
      <c r="B40" s="63" t="s">
        <v>5416</v>
      </c>
      <c r="C40" s="63" t="s">
        <v>5109</v>
      </c>
      <c r="D40" s="63" t="s">
        <v>5105</v>
      </c>
      <c r="E40" s="63" t="s">
        <v>5111</v>
      </c>
      <c r="F40" s="63" t="s">
        <v>772</v>
      </c>
      <c r="G40" s="63" t="s">
        <v>5144</v>
      </c>
      <c r="H40" s="63">
        <v>21</v>
      </c>
      <c r="I40" s="63">
        <v>13</v>
      </c>
      <c r="J40" s="63">
        <v>8</v>
      </c>
    </row>
    <row r="41" spans="1:10" x14ac:dyDescent="0.2">
      <c r="A41" s="63" t="s">
        <v>7889</v>
      </c>
      <c r="B41" s="63" t="s">
        <v>5416</v>
      </c>
      <c r="C41" s="63" t="s">
        <v>5109</v>
      </c>
      <c r="D41" s="63" t="s">
        <v>5105</v>
      </c>
      <c r="E41" s="63" t="s">
        <v>5111</v>
      </c>
      <c r="F41" s="63" t="s">
        <v>772</v>
      </c>
      <c r="G41" s="63" t="s">
        <v>5315</v>
      </c>
      <c r="H41" s="63">
        <v>15</v>
      </c>
      <c r="I41" s="63">
        <v>13</v>
      </c>
      <c r="J41" s="63">
        <v>2</v>
      </c>
    </row>
    <row r="42" spans="1:10" x14ac:dyDescent="0.2">
      <c r="A42" s="63" t="s">
        <v>5555</v>
      </c>
      <c r="B42" s="63" t="s">
        <v>5104</v>
      </c>
      <c r="C42" s="63" t="s">
        <v>5102</v>
      </c>
      <c r="D42" s="63" t="s">
        <v>5105</v>
      </c>
      <c r="E42" s="63" t="s">
        <v>6543</v>
      </c>
      <c r="F42" s="63" t="s">
        <v>18</v>
      </c>
      <c r="G42" s="63" t="s">
        <v>5107</v>
      </c>
      <c r="H42" s="63">
        <v>40</v>
      </c>
      <c r="I42" s="63">
        <v>20</v>
      </c>
      <c r="J42" s="63">
        <v>20</v>
      </c>
    </row>
    <row r="43" spans="1:10" x14ac:dyDescent="0.2">
      <c r="A43" s="63" t="s">
        <v>5556</v>
      </c>
      <c r="B43" s="63" t="s">
        <v>5412</v>
      </c>
      <c r="C43" s="63" t="s">
        <v>5102</v>
      </c>
      <c r="D43" s="63" t="s">
        <v>5105</v>
      </c>
      <c r="E43" s="63" t="s">
        <v>6543</v>
      </c>
      <c r="F43" s="63" t="s">
        <v>772</v>
      </c>
      <c r="G43" s="63" t="s">
        <v>5107</v>
      </c>
      <c r="H43" s="63">
        <v>22</v>
      </c>
      <c r="I43" s="63">
        <v>13</v>
      </c>
      <c r="J43" s="63">
        <v>9</v>
      </c>
    </row>
    <row r="44" spans="1:10" x14ac:dyDescent="0.2">
      <c r="A44" s="63" t="s">
        <v>5563</v>
      </c>
      <c r="B44" s="63" t="s">
        <v>5110</v>
      </c>
      <c r="C44" s="63" t="s">
        <v>5109</v>
      </c>
      <c r="D44" s="63" t="s">
        <v>5105</v>
      </c>
      <c r="E44" s="63" t="s">
        <v>5111</v>
      </c>
      <c r="F44" s="63" t="s">
        <v>18</v>
      </c>
      <c r="G44" s="63" t="s">
        <v>5107</v>
      </c>
      <c r="H44" s="63">
        <v>32</v>
      </c>
      <c r="I44" s="63">
        <v>16</v>
      </c>
      <c r="J44" s="63">
        <v>16</v>
      </c>
    </row>
    <row r="45" spans="1:10" x14ac:dyDescent="0.2">
      <c r="A45" s="63" t="s">
        <v>5564</v>
      </c>
      <c r="B45" s="63" t="s">
        <v>5413</v>
      </c>
      <c r="C45" s="63" t="s">
        <v>5109</v>
      </c>
      <c r="D45" s="63" t="s">
        <v>5105</v>
      </c>
      <c r="E45" s="63" t="s">
        <v>5111</v>
      </c>
      <c r="F45" s="63" t="s">
        <v>772</v>
      </c>
      <c r="G45" s="63" t="s">
        <v>5107</v>
      </c>
      <c r="H45" s="63">
        <v>25</v>
      </c>
      <c r="I45" s="63">
        <v>13</v>
      </c>
      <c r="J45" s="63">
        <v>12</v>
      </c>
    </row>
    <row r="46" spans="1:10" x14ac:dyDescent="0.2">
      <c r="A46" s="63" t="s">
        <v>5557</v>
      </c>
      <c r="B46" s="63" t="s">
        <v>5143</v>
      </c>
      <c r="C46" s="63" t="s">
        <v>5102</v>
      </c>
      <c r="D46" s="63" t="s">
        <v>5105</v>
      </c>
      <c r="E46" s="63" t="s">
        <v>6543</v>
      </c>
      <c r="F46" s="63" t="s">
        <v>18</v>
      </c>
      <c r="G46" s="63" t="s">
        <v>5147</v>
      </c>
      <c r="H46" s="63">
        <v>28</v>
      </c>
      <c r="I46" s="63">
        <v>20</v>
      </c>
      <c r="J46" s="63">
        <v>8</v>
      </c>
    </row>
    <row r="47" spans="1:10" x14ac:dyDescent="0.2">
      <c r="A47" s="63" t="s">
        <v>5559</v>
      </c>
      <c r="B47" s="63" t="s">
        <v>5143</v>
      </c>
      <c r="C47" s="63" t="s">
        <v>5102</v>
      </c>
      <c r="D47" s="63" t="s">
        <v>5105</v>
      </c>
      <c r="E47" s="63" t="s">
        <v>6543</v>
      </c>
      <c r="F47" s="63" t="s">
        <v>18</v>
      </c>
      <c r="G47" s="63" t="s">
        <v>5145</v>
      </c>
      <c r="H47" s="63">
        <v>51</v>
      </c>
      <c r="I47" s="63">
        <v>20</v>
      </c>
      <c r="J47" s="63">
        <v>31</v>
      </c>
    </row>
    <row r="48" spans="1:10" x14ac:dyDescent="0.2">
      <c r="A48" s="63" t="s">
        <v>5561</v>
      </c>
      <c r="B48" s="63" t="s">
        <v>5143</v>
      </c>
      <c r="C48" s="63" t="s">
        <v>5102</v>
      </c>
      <c r="D48" s="63" t="s">
        <v>5105</v>
      </c>
      <c r="E48" s="63" t="s">
        <v>6543</v>
      </c>
      <c r="F48" s="63" t="s">
        <v>18</v>
      </c>
      <c r="G48" s="63" t="s">
        <v>5144</v>
      </c>
      <c r="H48" s="63">
        <v>24</v>
      </c>
      <c r="I48" s="63">
        <v>20</v>
      </c>
      <c r="J48" s="63">
        <v>4</v>
      </c>
    </row>
    <row r="49" spans="1:10" x14ac:dyDescent="0.2">
      <c r="A49" s="63" t="s">
        <v>7890</v>
      </c>
      <c r="B49" s="63" t="s">
        <v>5143</v>
      </c>
      <c r="C49" s="63" t="s">
        <v>5102</v>
      </c>
      <c r="D49" s="63" t="s">
        <v>5105</v>
      </c>
      <c r="E49" s="63" t="s">
        <v>6543</v>
      </c>
      <c r="F49" s="63" t="s">
        <v>18</v>
      </c>
      <c r="G49" s="63" t="s">
        <v>5315</v>
      </c>
      <c r="H49" s="63">
        <v>21</v>
      </c>
      <c r="I49" s="63">
        <v>20</v>
      </c>
      <c r="J49" s="63">
        <v>1</v>
      </c>
    </row>
    <row r="50" spans="1:10" x14ac:dyDescent="0.2">
      <c r="A50" s="63" t="s">
        <v>5558</v>
      </c>
      <c r="B50" s="63" t="s">
        <v>5415</v>
      </c>
      <c r="C50" s="63" t="s">
        <v>5102</v>
      </c>
      <c r="D50" s="63" t="s">
        <v>5105</v>
      </c>
      <c r="E50" s="63" t="s">
        <v>6543</v>
      </c>
      <c r="F50" s="63" t="s">
        <v>772</v>
      </c>
      <c r="G50" s="63" t="s">
        <v>5147</v>
      </c>
      <c r="H50" s="63">
        <v>13</v>
      </c>
      <c r="I50" s="63">
        <v>13</v>
      </c>
      <c r="J50" s="63">
        <v>0</v>
      </c>
    </row>
    <row r="51" spans="1:10" x14ac:dyDescent="0.2">
      <c r="A51" s="63" t="s">
        <v>5560</v>
      </c>
      <c r="B51" s="63" t="s">
        <v>5415</v>
      </c>
      <c r="C51" s="63" t="s">
        <v>5102</v>
      </c>
      <c r="D51" s="63" t="s">
        <v>5105</v>
      </c>
      <c r="E51" s="63" t="s">
        <v>6543</v>
      </c>
      <c r="F51" s="63" t="s">
        <v>772</v>
      </c>
      <c r="G51" s="63" t="s">
        <v>5145</v>
      </c>
      <c r="H51" s="63">
        <v>38</v>
      </c>
      <c r="I51" s="63">
        <v>13</v>
      </c>
      <c r="J51" s="63">
        <v>25</v>
      </c>
    </row>
    <row r="52" spans="1:10" x14ac:dyDescent="0.2">
      <c r="A52" s="63" t="s">
        <v>5562</v>
      </c>
      <c r="B52" s="63" t="s">
        <v>5415</v>
      </c>
      <c r="C52" s="63" t="s">
        <v>5102</v>
      </c>
      <c r="D52" s="63" t="s">
        <v>5105</v>
      </c>
      <c r="E52" s="63" t="s">
        <v>6543</v>
      </c>
      <c r="F52" s="63" t="s">
        <v>772</v>
      </c>
      <c r="G52" s="63" t="s">
        <v>5144</v>
      </c>
      <c r="H52" s="63">
        <v>15</v>
      </c>
      <c r="I52" s="63">
        <v>13</v>
      </c>
      <c r="J52" s="63">
        <v>2</v>
      </c>
    </row>
    <row r="53" spans="1:10" x14ac:dyDescent="0.2">
      <c r="A53" s="63" t="s">
        <v>7891</v>
      </c>
      <c r="B53" s="63" t="s">
        <v>5415</v>
      </c>
      <c r="C53" s="63" t="s">
        <v>5102</v>
      </c>
      <c r="D53" s="63" t="s">
        <v>5105</v>
      </c>
      <c r="E53" s="63" t="s">
        <v>6543</v>
      </c>
      <c r="F53" s="63" t="s">
        <v>772</v>
      </c>
      <c r="G53" s="63" t="s">
        <v>5315</v>
      </c>
      <c r="H53" s="63">
        <v>11</v>
      </c>
      <c r="I53" s="63">
        <v>13</v>
      </c>
      <c r="J53" s="63">
        <v>-2</v>
      </c>
    </row>
    <row r="54" spans="1:10" x14ac:dyDescent="0.2">
      <c r="A54" s="63" t="s">
        <v>5565</v>
      </c>
      <c r="B54" s="63" t="s">
        <v>5146</v>
      </c>
      <c r="C54" s="63" t="s">
        <v>5109</v>
      </c>
      <c r="D54" s="63" t="s">
        <v>5105</v>
      </c>
      <c r="E54" s="63" t="s">
        <v>5111</v>
      </c>
      <c r="F54" s="63" t="s">
        <v>18</v>
      </c>
      <c r="G54" s="63" t="s">
        <v>5147</v>
      </c>
      <c r="H54" s="63">
        <v>29</v>
      </c>
      <c r="I54" s="63">
        <v>16</v>
      </c>
      <c r="J54" s="63">
        <v>13</v>
      </c>
    </row>
    <row r="55" spans="1:10" x14ac:dyDescent="0.2">
      <c r="A55" s="63" t="s">
        <v>5567</v>
      </c>
      <c r="B55" s="63" t="s">
        <v>5146</v>
      </c>
      <c r="C55" s="63" t="s">
        <v>5109</v>
      </c>
      <c r="D55" s="63" t="s">
        <v>5105</v>
      </c>
      <c r="E55" s="63" t="s">
        <v>5111</v>
      </c>
      <c r="F55" s="63" t="s">
        <v>18</v>
      </c>
      <c r="G55" s="63" t="s">
        <v>5145</v>
      </c>
      <c r="H55" s="63">
        <v>39</v>
      </c>
      <c r="I55" s="63">
        <v>16</v>
      </c>
      <c r="J55" s="63">
        <v>23</v>
      </c>
    </row>
    <row r="56" spans="1:10" x14ac:dyDescent="0.2">
      <c r="A56" s="63" t="s">
        <v>5569</v>
      </c>
      <c r="B56" s="63" t="s">
        <v>5146</v>
      </c>
      <c r="C56" s="63" t="s">
        <v>5109</v>
      </c>
      <c r="D56" s="63" t="s">
        <v>5105</v>
      </c>
      <c r="E56" s="63" t="s">
        <v>5111</v>
      </c>
      <c r="F56" s="63" t="s">
        <v>18</v>
      </c>
      <c r="G56" s="63" t="s">
        <v>5144</v>
      </c>
      <c r="H56" s="63">
        <v>26</v>
      </c>
      <c r="I56" s="63">
        <v>16</v>
      </c>
      <c r="J56" s="63">
        <v>10</v>
      </c>
    </row>
    <row r="57" spans="1:10" x14ac:dyDescent="0.2">
      <c r="A57" s="63" t="s">
        <v>7892</v>
      </c>
      <c r="B57" s="63" t="s">
        <v>5146</v>
      </c>
      <c r="C57" s="63" t="s">
        <v>5109</v>
      </c>
      <c r="D57" s="63" t="s">
        <v>5105</v>
      </c>
      <c r="E57" s="63" t="s">
        <v>5111</v>
      </c>
      <c r="F57" s="63" t="s">
        <v>18</v>
      </c>
      <c r="G57" s="63" t="s">
        <v>5315</v>
      </c>
      <c r="H57" s="63">
        <v>18</v>
      </c>
      <c r="I57" s="63">
        <v>16</v>
      </c>
      <c r="J57" s="63">
        <v>2</v>
      </c>
    </row>
    <row r="58" spans="1:10" x14ac:dyDescent="0.2">
      <c r="A58" s="63" t="s">
        <v>5566</v>
      </c>
      <c r="B58" s="63" t="s">
        <v>5416</v>
      </c>
      <c r="C58" s="63" t="s">
        <v>5109</v>
      </c>
      <c r="D58" s="63" t="s">
        <v>5105</v>
      </c>
      <c r="E58" s="63" t="s">
        <v>5111</v>
      </c>
      <c r="F58" s="63" t="s">
        <v>772</v>
      </c>
      <c r="G58" s="63" t="s">
        <v>5147</v>
      </c>
      <c r="H58" s="63">
        <v>16</v>
      </c>
      <c r="I58" s="63">
        <v>13</v>
      </c>
      <c r="J58" s="63">
        <v>3</v>
      </c>
    </row>
    <row r="59" spans="1:10" x14ac:dyDescent="0.2">
      <c r="A59" s="63" t="s">
        <v>5568</v>
      </c>
      <c r="B59" s="63" t="s">
        <v>5416</v>
      </c>
      <c r="C59" s="63" t="s">
        <v>5109</v>
      </c>
      <c r="D59" s="63" t="s">
        <v>5105</v>
      </c>
      <c r="E59" s="63" t="s">
        <v>5111</v>
      </c>
      <c r="F59" s="63" t="s">
        <v>772</v>
      </c>
      <c r="G59" s="63" t="s">
        <v>5145</v>
      </c>
      <c r="H59" s="63">
        <v>25</v>
      </c>
      <c r="I59" s="63">
        <v>13</v>
      </c>
      <c r="J59" s="63">
        <v>12</v>
      </c>
    </row>
    <row r="60" spans="1:10" x14ac:dyDescent="0.2">
      <c r="A60" s="63" t="s">
        <v>5570</v>
      </c>
      <c r="B60" s="63" t="s">
        <v>5416</v>
      </c>
      <c r="C60" s="63" t="s">
        <v>5109</v>
      </c>
      <c r="D60" s="63" t="s">
        <v>5105</v>
      </c>
      <c r="E60" s="63" t="s">
        <v>5111</v>
      </c>
      <c r="F60" s="63" t="s">
        <v>772</v>
      </c>
      <c r="G60" s="63" t="s">
        <v>5144</v>
      </c>
      <c r="H60" s="63">
        <v>20</v>
      </c>
      <c r="I60" s="63">
        <v>13</v>
      </c>
      <c r="J60" s="63">
        <v>7</v>
      </c>
    </row>
    <row r="61" spans="1:10" x14ac:dyDescent="0.2">
      <c r="A61" s="63" t="s">
        <v>7893</v>
      </c>
      <c r="B61" s="63" t="s">
        <v>5416</v>
      </c>
      <c r="C61" s="63" t="s">
        <v>5109</v>
      </c>
      <c r="D61" s="63" t="s">
        <v>5105</v>
      </c>
      <c r="E61" s="63" t="s">
        <v>5111</v>
      </c>
      <c r="F61" s="63" t="s">
        <v>772</v>
      </c>
      <c r="G61" s="63" t="s">
        <v>5315</v>
      </c>
      <c r="H61" s="63">
        <v>14</v>
      </c>
      <c r="I61" s="63">
        <v>13</v>
      </c>
      <c r="J61" s="63">
        <v>1</v>
      </c>
    </row>
    <row r="62" spans="1:10" x14ac:dyDescent="0.2">
      <c r="A62" s="63" t="s">
        <v>5571</v>
      </c>
      <c r="B62" s="63" t="s">
        <v>5104</v>
      </c>
      <c r="C62" s="63" t="s">
        <v>5102</v>
      </c>
      <c r="D62" s="63" t="s">
        <v>5105</v>
      </c>
      <c r="E62" s="63" t="s">
        <v>6543</v>
      </c>
      <c r="F62" s="63" t="s">
        <v>18</v>
      </c>
      <c r="G62" s="63" t="s">
        <v>5107</v>
      </c>
      <c r="H62" s="63">
        <v>41</v>
      </c>
      <c r="I62" s="63">
        <v>20</v>
      </c>
      <c r="J62" s="63">
        <v>21</v>
      </c>
    </row>
    <row r="63" spans="1:10" x14ac:dyDescent="0.2">
      <c r="A63" s="63" t="s">
        <v>5572</v>
      </c>
      <c r="B63" s="63" t="s">
        <v>5412</v>
      </c>
      <c r="C63" s="63" t="s">
        <v>5102</v>
      </c>
      <c r="D63" s="63" t="s">
        <v>5105</v>
      </c>
      <c r="E63" s="63" t="s">
        <v>6543</v>
      </c>
      <c r="F63" s="63" t="s">
        <v>772</v>
      </c>
      <c r="G63" s="63" t="s">
        <v>5107</v>
      </c>
      <c r="H63" s="63">
        <v>25</v>
      </c>
      <c r="I63" s="63">
        <v>13</v>
      </c>
      <c r="J63" s="63">
        <v>12</v>
      </c>
    </row>
    <row r="64" spans="1:10" x14ac:dyDescent="0.2">
      <c r="A64" s="63" t="s">
        <v>5579</v>
      </c>
      <c r="B64" s="63" t="s">
        <v>5110</v>
      </c>
      <c r="C64" s="63" t="s">
        <v>5109</v>
      </c>
      <c r="D64" s="63" t="s">
        <v>5105</v>
      </c>
      <c r="E64" s="63" t="s">
        <v>5111</v>
      </c>
      <c r="F64" s="63" t="s">
        <v>18</v>
      </c>
      <c r="G64" s="63" t="s">
        <v>5107</v>
      </c>
      <c r="H64" s="63">
        <v>33</v>
      </c>
      <c r="I64" s="63">
        <v>16</v>
      </c>
      <c r="J64" s="63">
        <v>17</v>
      </c>
    </row>
    <row r="65" spans="1:10" x14ac:dyDescent="0.2">
      <c r="A65" s="63" t="s">
        <v>5580</v>
      </c>
      <c r="B65" s="63" t="s">
        <v>5413</v>
      </c>
      <c r="C65" s="63" t="s">
        <v>5109</v>
      </c>
      <c r="D65" s="63" t="s">
        <v>5105</v>
      </c>
      <c r="E65" s="63" t="s">
        <v>5111</v>
      </c>
      <c r="F65" s="63" t="s">
        <v>772</v>
      </c>
      <c r="G65" s="63" t="s">
        <v>5107</v>
      </c>
      <c r="H65" s="63">
        <v>25</v>
      </c>
      <c r="I65" s="63">
        <v>13</v>
      </c>
      <c r="J65" s="63">
        <v>12</v>
      </c>
    </row>
    <row r="66" spans="1:10" x14ac:dyDescent="0.2">
      <c r="A66" s="63" t="s">
        <v>5573</v>
      </c>
      <c r="B66" s="63" t="s">
        <v>5143</v>
      </c>
      <c r="C66" s="63" t="s">
        <v>5102</v>
      </c>
      <c r="D66" s="63" t="s">
        <v>5105</v>
      </c>
      <c r="E66" s="63" t="s">
        <v>6543</v>
      </c>
      <c r="F66" s="63" t="s">
        <v>18</v>
      </c>
      <c r="G66" s="63" t="s">
        <v>5147</v>
      </c>
      <c r="H66" s="63">
        <v>23</v>
      </c>
      <c r="I66" s="63">
        <v>20</v>
      </c>
      <c r="J66" s="63">
        <v>3</v>
      </c>
    </row>
    <row r="67" spans="1:10" x14ac:dyDescent="0.2">
      <c r="A67" s="63" t="s">
        <v>5575</v>
      </c>
      <c r="B67" s="63" t="s">
        <v>5143</v>
      </c>
      <c r="C67" s="63" t="s">
        <v>5102</v>
      </c>
      <c r="D67" s="63" t="s">
        <v>5105</v>
      </c>
      <c r="E67" s="63" t="s">
        <v>6543</v>
      </c>
      <c r="F67" s="63" t="s">
        <v>18</v>
      </c>
      <c r="G67" s="63" t="s">
        <v>5145</v>
      </c>
      <c r="H67" s="63">
        <v>38</v>
      </c>
      <c r="I67" s="63">
        <v>20</v>
      </c>
      <c r="J67" s="63">
        <v>18</v>
      </c>
    </row>
    <row r="68" spans="1:10" x14ac:dyDescent="0.2">
      <c r="A68" s="63" t="s">
        <v>5577</v>
      </c>
      <c r="B68" s="63" t="s">
        <v>5143</v>
      </c>
      <c r="C68" s="63" t="s">
        <v>5102</v>
      </c>
      <c r="D68" s="63" t="s">
        <v>5105</v>
      </c>
      <c r="E68" s="63" t="s">
        <v>6543</v>
      </c>
      <c r="F68" s="63" t="s">
        <v>18</v>
      </c>
      <c r="G68" s="63" t="s">
        <v>5144</v>
      </c>
      <c r="H68" s="63">
        <v>26</v>
      </c>
      <c r="I68" s="63">
        <v>20</v>
      </c>
      <c r="J68" s="63">
        <v>6</v>
      </c>
    </row>
    <row r="69" spans="1:10" x14ac:dyDescent="0.2">
      <c r="A69" s="63" t="s">
        <v>7894</v>
      </c>
      <c r="B69" s="63" t="s">
        <v>5143</v>
      </c>
      <c r="C69" s="63" t="s">
        <v>5102</v>
      </c>
      <c r="D69" s="63" t="s">
        <v>5105</v>
      </c>
      <c r="E69" s="63" t="s">
        <v>6543</v>
      </c>
      <c r="F69" s="63" t="s">
        <v>18</v>
      </c>
      <c r="G69" s="63" t="s">
        <v>5315</v>
      </c>
      <c r="H69" s="63">
        <v>16</v>
      </c>
      <c r="I69" s="63">
        <v>20</v>
      </c>
      <c r="J69" s="63">
        <v>-4</v>
      </c>
    </row>
    <row r="70" spans="1:10" x14ac:dyDescent="0.2">
      <c r="A70" s="63" t="s">
        <v>5574</v>
      </c>
      <c r="B70" s="63" t="s">
        <v>5415</v>
      </c>
      <c r="C70" s="63" t="s">
        <v>5102</v>
      </c>
      <c r="D70" s="63" t="s">
        <v>5105</v>
      </c>
      <c r="E70" s="63" t="s">
        <v>6543</v>
      </c>
      <c r="F70" s="63" t="s">
        <v>772</v>
      </c>
      <c r="G70" s="63" t="s">
        <v>5147</v>
      </c>
      <c r="H70" s="63">
        <v>10</v>
      </c>
      <c r="I70" s="63">
        <v>13</v>
      </c>
      <c r="J70" s="63">
        <v>-3</v>
      </c>
    </row>
    <row r="71" spans="1:10" x14ac:dyDescent="0.2">
      <c r="A71" s="63" t="s">
        <v>5576</v>
      </c>
      <c r="B71" s="63" t="s">
        <v>5415</v>
      </c>
      <c r="C71" s="63" t="s">
        <v>5102</v>
      </c>
      <c r="D71" s="63" t="s">
        <v>5105</v>
      </c>
      <c r="E71" s="63" t="s">
        <v>6543</v>
      </c>
      <c r="F71" s="63" t="s">
        <v>772</v>
      </c>
      <c r="G71" s="63" t="s">
        <v>5145</v>
      </c>
      <c r="H71" s="63">
        <v>25</v>
      </c>
      <c r="I71" s="63">
        <v>13</v>
      </c>
      <c r="J71" s="63">
        <v>12</v>
      </c>
    </row>
    <row r="72" spans="1:10" x14ac:dyDescent="0.2">
      <c r="A72" s="63" t="s">
        <v>5578</v>
      </c>
      <c r="B72" s="63" t="s">
        <v>5415</v>
      </c>
      <c r="C72" s="63" t="s">
        <v>5102</v>
      </c>
      <c r="D72" s="63" t="s">
        <v>5105</v>
      </c>
      <c r="E72" s="63" t="s">
        <v>6543</v>
      </c>
      <c r="F72" s="63" t="s">
        <v>772</v>
      </c>
      <c r="G72" s="63" t="s">
        <v>5144</v>
      </c>
      <c r="H72" s="63">
        <v>17</v>
      </c>
      <c r="I72" s="63">
        <v>13</v>
      </c>
      <c r="J72" s="63">
        <v>4</v>
      </c>
    </row>
    <row r="73" spans="1:10" x14ac:dyDescent="0.2">
      <c r="A73" s="63" t="s">
        <v>7895</v>
      </c>
      <c r="B73" s="63" t="s">
        <v>5415</v>
      </c>
      <c r="C73" s="63" t="s">
        <v>5102</v>
      </c>
      <c r="D73" s="63" t="s">
        <v>5105</v>
      </c>
      <c r="E73" s="63" t="s">
        <v>6543</v>
      </c>
      <c r="F73" s="63" t="s">
        <v>772</v>
      </c>
      <c r="G73" s="63" t="s">
        <v>5315</v>
      </c>
      <c r="H73" s="63">
        <v>9</v>
      </c>
      <c r="I73" s="63">
        <v>13</v>
      </c>
      <c r="J73" s="63">
        <v>-4</v>
      </c>
    </row>
    <row r="74" spans="1:10" x14ac:dyDescent="0.2">
      <c r="A74" s="63" t="s">
        <v>5581</v>
      </c>
      <c r="B74" s="63" t="s">
        <v>5146</v>
      </c>
      <c r="C74" s="63" t="s">
        <v>5109</v>
      </c>
      <c r="D74" s="63" t="s">
        <v>5105</v>
      </c>
      <c r="E74" s="63" t="s">
        <v>5111</v>
      </c>
      <c r="F74" s="63" t="s">
        <v>18</v>
      </c>
      <c r="G74" s="63" t="s">
        <v>5147</v>
      </c>
      <c r="H74" s="63">
        <v>15</v>
      </c>
      <c r="I74" s="63">
        <v>16</v>
      </c>
      <c r="J74" s="63">
        <v>-1</v>
      </c>
    </row>
    <row r="75" spans="1:10" x14ac:dyDescent="0.2">
      <c r="A75" s="63" t="s">
        <v>5583</v>
      </c>
      <c r="B75" s="63" t="s">
        <v>5146</v>
      </c>
      <c r="C75" s="63" t="s">
        <v>5109</v>
      </c>
      <c r="D75" s="63" t="s">
        <v>5105</v>
      </c>
      <c r="E75" s="63" t="s">
        <v>5111</v>
      </c>
      <c r="F75" s="63" t="s">
        <v>18</v>
      </c>
      <c r="G75" s="63" t="s">
        <v>5145</v>
      </c>
      <c r="H75" s="63">
        <v>27</v>
      </c>
      <c r="I75" s="63">
        <v>16</v>
      </c>
      <c r="J75" s="63">
        <v>11</v>
      </c>
    </row>
    <row r="76" spans="1:10" x14ac:dyDescent="0.2">
      <c r="A76" s="63" t="s">
        <v>5585</v>
      </c>
      <c r="B76" s="63" t="s">
        <v>5146</v>
      </c>
      <c r="C76" s="63" t="s">
        <v>5109</v>
      </c>
      <c r="D76" s="63" t="s">
        <v>5105</v>
      </c>
      <c r="E76" s="63" t="s">
        <v>5111</v>
      </c>
      <c r="F76" s="63" t="s">
        <v>18</v>
      </c>
      <c r="G76" s="63" t="s">
        <v>5144</v>
      </c>
      <c r="H76" s="63">
        <v>16</v>
      </c>
      <c r="I76" s="63">
        <v>16</v>
      </c>
      <c r="J76" s="63">
        <v>0</v>
      </c>
    </row>
    <row r="77" spans="1:10" x14ac:dyDescent="0.2">
      <c r="A77" s="63" t="s">
        <v>7896</v>
      </c>
      <c r="B77" s="63" t="s">
        <v>5146</v>
      </c>
      <c r="C77" s="63" t="s">
        <v>5109</v>
      </c>
      <c r="D77" s="63" t="s">
        <v>5105</v>
      </c>
      <c r="E77" s="63" t="s">
        <v>5111</v>
      </c>
      <c r="F77" s="63" t="s">
        <v>18</v>
      </c>
      <c r="G77" s="63" t="s">
        <v>5315</v>
      </c>
      <c r="H77" s="63">
        <v>13</v>
      </c>
      <c r="I77" s="63">
        <v>16</v>
      </c>
      <c r="J77" s="63">
        <v>-3</v>
      </c>
    </row>
    <row r="78" spans="1:10" x14ac:dyDescent="0.2">
      <c r="A78" s="63" t="s">
        <v>5582</v>
      </c>
      <c r="B78" s="63" t="s">
        <v>5416</v>
      </c>
      <c r="C78" s="63" t="s">
        <v>5109</v>
      </c>
      <c r="D78" s="63" t="s">
        <v>5105</v>
      </c>
      <c r="E78" s="63" t="s">
        <v>5111</v>
      </c>
      <c r="F78" s="63" t="s">
        <v>772</v>
      </c>
      <c r="G78" s="63" t="s">
        <v>5147</v>
      </c>
      <c r="H78" s="63">
        <v>23</v>
      </c>
      <c r="I78" s="63">
        <v>13</v>
      </c>
      <c r="J78" s="63">
        <v>10</v>
      </c>
    </row>
    <row r="79" spans="1:10" x14ac:dyDescent="0.2">
      <c r="A79" s="63" t="s">
        <v>5584</v>
      </c>
      <c r="B79" s="63" t="s">
        <v>5416</v>
      </c>
      <c r="C79" s="63" t="s">
        <v>5109</v>
      </c>
      <c r="D79" s="63" t="s">
        <v>5105</v>
      </c>
      <c r="E79" s="63" t="s">
        <v>5111</v>
      </c>
      <c r="F79" s="63" t="s">
        <v>772</v>
      </c>
      <c r="G79" s="63" t="s">
        <v>5145</v>
      </c>
      <c r="H79" s="63">
        <v>25</v>
      </c>
      <c r="I79" s="63">
        <v>13</v>
      </c>
      <c r="J79" s="63">
        <v>12</v>
      </c>
    </row>
    <row r="80" spans="1:10" x14ac:dyDescent="0.2">
      <c r="A80" s="63" t="s">
        <v>5586</v>
      </c>
      <c r="B80" s="63" t="s">
        <v>5416</v>
      </c>
      <c r="C80" s="63" t="s">
        <v>5109</v>
      </c>
      <c r="D80" s="63" t="s">
        <v>5105</v>
      </c>
      <c r="E80" s="63" t="s">
        <v>5111</v>
      </c>
      <c r="F80" s="63" t="s">
        <v>772</v>
      </c>
      <c r="G80" s="63" t="s">
        <v>5144</v>
      </c>
      <c r="H80" s="63">
        <v>11</v>
      </c>
      <c r="I80" s="63">
        <v>13</v>
      </c>
      <c r="J80" s="63">
        <v>-2</v>
      </c>
    </row>
    <row r="81" spans="1:10" x14ac:dyDescent="0.2">
      <c r="A81" s="63" t="s">
        <v>7897</v>
      </c>
      <c r="B81" s="63" t="s">
        <v>5416</v>
      </c>
      <c r="C81" s="63" t="s">
        <v>5109</v>
      </c>
      <c r="D81" s="63" t="s">
        <v>5105</v>
      </c>
      <c r="E81" s="63" t="s">
        <v>5111</v>
      </c>
      <c r="F81" s="63" t="s">
        <v>772</v>
      </c>
      <c r="G81" s="63" t="s">
        <v>5315</v>
      </c>
      <c r="H81" s="63">
        <v>11</v>
      </c>
      <c r="I81" s="63">
        <v>13</v>
      </c>
      <c r="J81" s="63">
        <v>-2</v>
      </c>
    </row>
    <row r="82" spans="1:10" x14ac:dyDescent="0.2">
      <c r="A82" s="63" t="s">
        <v>5587</v>
      </c>
      <c r="B82" s="63" t="s">
        <v>5104</v>
      </c>
      <c r="C82" s="63" t="s">
        <v>5102</v>
      </c>
      <c r="D82" s="63" t="s">
        <v>5105</v>
      </c>
      <c r="E82" s="63" t="s">
        <v>6543</v>
      </c>
      <c r="F82" s="63" t="s">
        <v>18</v>
      </c>
      <c r="G82" s="63" t="s">
        <v>5107</v>
      </c>
      <c r="H82" s="63">
        <v>41</v>
      </c>
      <c r="I82" s="63">
        <v>20</v>
      </c>
      <c r="J82" s="63">
        <v>21</v>
      </c>
    </row>
    <row r="83" spans="1:10" x14ac:dyDescent="0.2">
      <c r="A83" s="63" t="s">
        <v>5588</v>
      </c>
      <c r="B83" s="63" t="s">
        <v>5412</v>
      </c>
      <c r="C83" s="63" t="s">
        <v>5102</v>
      </c>
      <c r="D83" s="63" t="s">
        <v>5105</v>
      </c>
      <c r="E83" s="63" t="s">
        <v>6543</v>
      </c>
      <c r="F83" s="63" t="s">
        <v>772</v>
      </c>
      <c r="G83" s="63" t="s">
        <v>5107</v>
      </c>
      <c r="H83" s="63">
        <v>21</v>
      </c>
      <c r="I83" s="63">
        <v>13</v>
      </c>
      <c r="J83" s="63">
        <v>8</v>
      </c>
    </row>
    <row r="84" spans="1:10" x14ac:dyDescent="0.2">
      <c r="A84" s="63" t="s">
        <v>5595</v>
      </c>
      <c r="B84" s="63" t="s">
        <v>5110</v>
      </c>
      <c r="C84" s="63" t="s">
        <v>5109</v>
      </c>
      <c r="D84" s="63" t="s">
        <v>5105</v>
      </c>
      <c r="E84" s="63" t="s">
        <v>5111</v>
      </c>
      <c r="F84" s="63" t="s">
        <v>18</v>
      </c>
      <c r="G84" s="63" t="s">
        <v>5107</v>
      </c>
      <c r="H84" s="63">
        <v>26</v>
      </c>
      <c r="I84" s="63">
        <v>16</v>
      </c>
      <c r="J84" s="63">
        <v>10</v>
      </c>
    </row>
    <row r="85" spans="1:10" x14ac:dyDescent="0.2">
      <c r="A85" s="63" t="s">
        <v>5596</v>
      </c>
      <c r="B85" s="63" t="s">
        <v>5413</v>
      </c>
      <c r="C85" s="63" t="s">
        <v>5109</v>
      </c>
      <c r="D85" s="63" t="s">
        <v>5105</v>
      </c>
      <c r="E85" s="63" t="s">
        <v>5111</v>
      </c>
      <c r="F85" s="63" t="s">
        <v>772</v>
      </c>
      <c r="G85" s="63" t="s">
        <v>5107</v>
      </c>
      <c r="H85" s="63">
        <v>20</v>
      </c>
      <c r="I85" s="63">
        <v>13</v>
      </c>
      <c r="J85" s="63">
        <v>7</v>
      </c>
    </row>
    <row r="86" spans="1:10" x14ac:dyDescent="0.2">
      <c r="A86" s="63" t="s">
        <v>5589</v>
      </c>
      <c r="B86" s="63" t="s">
        <v>5143</v>
      </c>
      <c r="C86" s="63" t="s">
        <v>5102</v>
      </c>
      <c r="D86" s="63" t="s">
        <v>5105</v>
      </c>
      <c r="E86" s="63" t="s">
        <v>6543</v>
      </c>
      <c r="F86" s="63" t="s">
        <v>18</v>
      </c>
      <c r="G86" s="63" t="s">
        <v>5147</v>
      </c>
      <c r="H86" s="63">
        <v>21</v>
      </c>
      <c r="I86" s="63">
        <v>20</v>
      </c>
      <c r="J86" s="63">
        <v>1</v>
      </c>
    </row>
    <row r="87" spans="1:10" x14ac:dyDescent="0.2">
      <c r="A87" s="63" t="s">
        <v>5591</v>
      </c>
      <c r="B87" s="63" t="s">
        <v>5143</v>
      </c>
      <c r="C87" s="63" t="s">
        <v>5102</v>
      </c>
      <c r="D87" s="63" t="s">
        <v>5105</v>
      </c>
      <c r="E87" s="63" t="s">
        <v>6543</v>
      </c>
      <c r="F87" s="63" t="s">
        <v>18</v>
      </c>
      <c r="G87" s="63" t="s">
        <v>5145</v>
      </c>
      <c r="H87" s="63">
        <v>38</v>
      </c>
      <c r="I87" s="63">
        <v>20</v>
      </c>
      <c r="J87" s="63">
        <v>18</v>
      </c>
    </row>
    <row r="88" spans="1:10" x14ac:dyDescent="0.2">
      <c r="A88" s="63" t="s">
        <v>5593</v>
      </c>
      <c r="B88" s="63" t="s">
        <v>5143</v>
      </c>
      <c r="C88" s="63" t="s">
        <v>5102</v>
      </c>
      <c r="D88" s="63" t="s">
        <v>5105</v>
      </c>
      <c r="E88" s="63" t="s">
        <v>6543</v>
      </c>
      <c r="F88" s="63" t="s">
        <v>18</v>
      </c>
      <c r="G88" s="63" t="s">
        <v>5144</v>
      </c>
      <c r="H88" s="63">
        <v>19</v>
      </c>
      <c r="I88" s="63">
        <v>20</v>
      </c>
      <c r="J88" s="63">
        <v>-1</v>
      </c>
    </row>
    <row r="89" spans="1:10" x14ac:dyDescent="0.2">
      <c r="A89" s="63" t="s">
        <v>7898</v>
      </c>
      <c r="B89" s="63" t="s">
        <v>5143</v>
      </c>
      <c r="C89" s="63" t="s">
        <v>5102</v>
      </c>
      <c r="D89" s="63" t="s">
        <v>5105</v>
      </c>
      <c r="E89" s="63" t="s">
        <v>6543</v>
      </c>
      <c r="F89" s="63" t="s">
        <v>18</v>
      </c>
      <c r="G89" s="63" t="s">
        <v>5315</v>
      </c>
      <c r="H89" s="63">
        <v>14</v>
      </c>
      <c r="I89" s="63">
        <v>20</v>
      </c>
      <c r="J89" s="63">
        <v>-6</v>
      </c>
    </row>
    <row r="90" spans="1:10" x14ac:dyDescent="0.2">
      <c r="A90" s="63" t="s">
        <v>5590</v>
      </c>
      <c r="B90" s="63" t="s">
        <v>5415</v>
      </c>
      <c r="C90" s="63" t="s">
        <v>5102</v>
      </c>
      <c r="D90" s="63" t="s">
        <v>5105</v>
      </c>
      <c r="E90" s="63" t="s">
        <v>6543</v>
      </c>
      <c r="F90" s="63" t="s">
        <v>772</v>
      </c>
      <c r="G90" s="63" t="s">
        <v>5147</v>
      </c>
      <c r="H90" s="63">
        <v>9</v>
      </c>
      <c r="I90" s="63">
        <v>13</v>
      </c>
      <c r="J90" s="63">
        <v>-4</v>
      </c>
    </row>
    <row r="91" spans="1:10" x14ac:dyDescent="0.2">
      <c r="A91" s="63" t="s">
        <v>5592</v>
      </c>
      <c r="B91" s="63" t="s">
        <v>5415</v>
      </c>
      <c r="C91" s="63" t="s">
        <v>5102</v>
      </c>
      <c r="D91" s="63" t="s">
        <v>5105</v>
      </c>
      <c r="E91" s="63" t="s">
        <v>6543</v>
      </c>
      <c r="F91" s="63" t="s">
        <v>772</v>
      </c>
      <c r="G91" s="63" t="s">
        <v>5145</v>
      </c>
      <c r="H91" s="63">
        <v>20</v>
      </c>
      <c r="I91" s="63">
        <v>13</v>
      </c>
      <c r="J91" s="63">
        <v>7</v>
      </c>
    </row>
    <row r="92" spans="1:10" x14ac:dyDescent="0.2">
      <c r="A92" s="63" t="s">
        <v>5594</v>
      </c>
      <c r="B92" s="63" t="s">
        <v>5415</v>
      </c>
      <c r="C92" s="63" t="s">
        <v>5102</v>
      </c>
      <c r="D92" s="63" t="s">
        <v>5105</v>
      </c>
      <c r="E92" s="63" t="s">
        <v>6543</v>
      </c>
      <c r="F92" s="63" t="s">
        <v>772</v>
      </c>
      <c r="G92" s="63" t="s">
        <v>5144</v>
      </c>
      <c r="H92" s="63">
        <v>8</v>
      </c>
      <c r="I92" s="63">
        <v>13</v>
      </c>
      <c r="J92" s="63">
        <v>-5</v>
      </c>
    </row>
    <row r="93" spans="1:10" x14ac:dyDescent="0.2">
      <c r="A93" s="63" t="s">
        <v>7899</v>
      </c>
      <c r="B93" s="63" t="s">
        <v>5415</v>
      </c>
      <c r="C93" s="63" t="s">
        <v>5102</v>
      </c>
      <c r="D93" s="63" t="s">
        <v>5105</v>
      </c>
      <c r="E93" s="63" t="s">
        <v>6543</v>
      </c>
      <c r="F93" s="63" t="s">
        <v>772</v>
      </c>
      <c r="G93" s="63" t="s">
        <v>5315</v>
      </c>
      <c r="H93" s="63">
        <v>7</v>
      </c>
      <c r="I93" s="63">
        <v>13</v>
      </c>
      <c r="J93" s="63">
        <v>-6</v>
      </c>
    </row>
    <row r="94" spans="1:10" x14ac:dyDescent="0.2">
      <c r="A94" s="63" t="s">
        <v>5597</v>
      </c>
      <c r="B94" s="63" t="s">
        <v>5146</v>
      </c>
      <c r="C94" s="63" t="s">
        <v>5109</v>
      </c>
      <c r="D94" s="63" t="s">
        <v>5105</v>
      </c>
      <c r="E94" s="63" t="s">
        <v>5111</v>
      </c>
      <c r="F94" s="63" t="s">
        <v>18</v>
      </c>
      <c r="G94" s="63" t="s">
        <v>5147</v>
      </c>
      <c r="H94" s="63">
        <v>13</v>
      </c>
      <c r="I94" s="63">
        <v>16</v>
      </c>
      <c r="J94" s="63">
        <v>-3</v>
      </c>
    </row>
    <row r="95" spans="1:10" x14ac:dyDescent="0.2">
      <c r="A95" s="63" t="s">
        <v>5599</v>
      </c>
      <c r="B95" s="63" t="s">
        <v>5146</v>
      </c>
      <c r="C95" s="63" t="s">
        <v>5109</v>
      </c>
      <c r="D95" s="63" t="s">
        <v>5105</v>
      </c>
      <c r="E95" s="63" t="s">
        <v>5111</v>
      </c>
      <c r="F95" s="63" t="s">
        <v>18</v>
      </c>
      <c r="G95" s="63" t="s">
        <v>5145</v>
      </c>
      <c r="H95" s="63">
        <v>23</v>
      </c>
      <c r="I95" s="63">
        <v>16</v>
      </c>
      <c r="J95" s="63">
        <v>7</v>
      </c>
    </row>
    <row r="96" spans="1:10" x14ac:dyDescent="0.2">
      <c r="A96" s="63" t="s">
        <v>5601</v>
      </c>
      <c r="B96" s="63" t="s">
        <v>5146</v>
      </c>
      <c r="C96" s="63" t="s">
        <v>5109</v>
      </c>
      <c r="D96" s="63" t="s">
        <v>5105</v>
      </c>
      <c r="E96" s="63" t="s">
        <v>5111</v>
      </c>
      <c r="F96" s="63" t="s">
        <v>18</v>
      </c>
      <c r="G96" s="63" t="s">
        <v>5144</v>
      </c>
      <c r="H96" s="63">
        <v>13</v>
      </c>
      <c r="I96" s="63">
        <v>16</v>
      </c>
      <c r="J96" s="63">
        <v>-3</v>
      </c>
    </row>
    <row r="97" spans="1:10" x14ac:dyDescent="0.2">
      <c r="A97" s="63" t="s">
        <v>7900</v>
      </c>
      <c r="B97" s="63" t="s">
        <v>5146</v>
      </c>
      <c r="C97" s="63" t="s">
        <v>5109</v>
      </c>
      <c r="D97" s="63" t="s">
        <v>5105</v>
      </c>
      <c r="E97" s="63" t="s">
        <v>5111</v>
      </c>
      <c r="F97" s="63" t="s">
        <v>18</v>
      </c>
      <c r="G97" s="63" t="s">
        <v>5315</v>
      </c>
      <c r="H97" s="63">
        <v>11</v>
      </c>
      <c r="I97" s="63">
        <v>16</v>
      </c>
      <c r="J97" s="63">
        <v>-5</v>
      </c>
    </row>
    <row r="98" spans="1:10" x14ac:dyDescent="0.2">
      <c r="A98" s="63" t="s">
        <v>5598</v>
      </c>
      <c r="B98" s="63" t="s">
        <v>5416</v>
      </c>
      <c r="C98" s="63" t="s">
        <v>5109</v>
      </c>
      <c r="D98" s="63" t="s">
        <v>5105</v>
      </c>
      <c r="E98" s="63" t="s">
        <v>5111</v>
      </c>
      <c r="F98" s="63" t="s">
        <v>772</v>
      </c>
      <c r="G98" s="63" t="s">
        <v>5147</v>
      </c>
      <c r="H98" s="63">
        <v>10</v>
      </c>
      <c r="I98" s="63">
        <v>13</v>
      </c>
      <c r="J98" s="63">
        <v>-3</v>
      </c>
    </row>
    <row r="99" spans="1:10" x14ac:dyDescent="0.2">
      <c r="A99" s="63" t="s">
        <v>5600</v>
      </c>
      <c r="B99" s="63" t="s">
        <v>5416</v>
      </c>
      <c r="C99" s="63" t="s">
        <v>5109</v>
      </c>
      <c r="D99" s="63" t="s">
        <v>5105</v>
      </c>
      <c r="E99" s="63" t="s">
        <v>5111</v>
      </c>
      <c r="F99" s="63" t="s">
        <v>772</v>
      </c>
      <c r="G99" s="63" t="s">
        <v>5145</v>
      </c>
      <c r="H99" s="63">
        <v>18</v>
      </c>
      <c r="I99" s="63">
        <v>13</v>
      </c>
      <c r="J99" s="63">
        <v>5</v>
      </c>
    </row>
    <row r="100" spans="1:10" x14ac:dyDescent="0.2">
      <c r="A100" s="63" t="s">
        <v>5602</v>
      </c>
      <c r="B100" s="63" t="s">
        <v>5416</v>
      </c>
      <c r="C100" s="63" t="s">
        <v>5109</v>
      </c>
      <c r="D100" s="63" t="s">
        <v>5105</v>
      </c>
      <c r="E100" s="63" t="s">
        <v>5111</v>
      </c>
      <c r="F100" s="63" t="s">
        <v>772</v>
      </c>
      <c r="G100" s="63" t="s">
        <v>5144</v>
      </c>
      <c r="H100" s="63">
        <v>10</v>
      </c>
      <c r="I100" s="63">
        <v>13</v>
      </c>
      <c r="J100" s="63">
        <v>-3</v>
      </c>
    </row>
    <row r="101" spans="1:10" x14ac:dyDescent="0.2">
      <c r="A101" s="63" t="s">
        <v>7901</v>
      </c>
      <c r="B101" s="63" t="s">
        <v>5416</v>
      </c>
      <c r="C101" s="63" t="s">
        <v>5109</v>
      </c>
      <c r="D101" s="63" t="s">
        <v>5105</v>
      </c>
      <c r="E101" s="63" t="s">
        <v>5111</v>
      </c>
      <c r="F101" s="63" t="s">
        <v>772</v>
      </c>
      <c r="G101" s="63" t="s">
        <v>5315</v>
      </c>
      <c r="H101" s="63">
        <v>8</v>
      </c>
      <c r="I101" s="63">
        <v>13</v>
      </c>
      <c r="J101" s="63">
        <v>-5</v>
      </c>
    </row>
    <row r="102" spans="1:10" x14ac:dyDescent="0.2">
      <c r="A102" s="63" t="s">
        <v>5603</v>
      </c>
      <c r="B102" s="63" t="s">
        <v>5104</v>
      </c>
      <c r="C102" s="63" t="s">
        <v>5102</v>
      </c>
      <c r="D102" s="63" t="s">
        <v>5105</v>
      </c>
      <c r="E102" s="63" t="s">
        <v>6543</v>
      </c>
      <c r="F102" s="63" t="s">
        <v>18</v>
      </c>
      <c r="G102" s="63" t="s">
        <v>5107</v>
      </c>
      <c r="H102" s="63">
        <v>35</v>
      </c>
      <c r="I102" s="63">
        <v>20</v>
      </c>
      <c r="J102" s="63">
        <v>15</v>
      </c>
    </row>
    <row r="103" spans="1:10" x14ac:dyDescent="0.2">
      <c r="A103" s="63" t="s">
        <v>5604</v>
      </c>
      <c r="B103" s="63" t="s">
        <v>5412</v>
      </c>
      <c r="C103" s="63" t="s">
        <v>5102</v>
      </c>
      <c r="D103" s="63" t="s">
        <v>5105</v>
      </c>
      <c r="E103" s="63" t="s">
        <v>6543</v>
      </c>
      <c r="F103" s="63" t="s">
        <v>772</v>
      </c>
      <c r="G103" s="63" t="s">
        <v>5107</v>
      </c>
      <c r="H103" s="63">
        <v>20</v>
      </c>
      <c r="I103" s="63">
        <v>13</v>
      </c>
      <c r="J103" s="63">
        <v>7</v>
      </c>
    </row>
    <row r="104" spans="1:10" x14ac:dyDescent="0.2">
      <c r="A104" s="63" t="s">
        <v>5611</v>
      </c>
      <c r="B104" s="63" t="s">
        <v>5110</v>
      </c>
      <c r="C104" s="63" t="s">
        <v>5109</v>
      </c>
      <c r="D104" s="63" t="s">
        <v>5105</v>
      </c>
      <c r="E104" s="63" t="s">
        <v>5111</v>
      </c>
      <c r="F104" s="63" t="s">
        <v>18</v>
      </c>
      <c r="G104" s="63" t="s">
        <v>5107</v>
      </c>
      <c r="H104" s="63">
        <v>29</v>
      </c>
      <c r="I104" s="63">
        <v>16</v>
      </c>
      <c r="J104" s="63">
        <v>13</v>
      </c>
    </row>
    <row r="105" spans="1:10" x14ac:dyDescent="0.2">
      <c r="A105" s="63" t="s">
        <v>5612</v>
      </c>
      <c r="B105" s="63" t="s">
        <v>5413</v>
      </c>
      <c r="C105" s="63" t="s">
        <v>5109</v>
      </c>
      <c r="D105" s="63" t="s">
        <v>5105</v>
      </c>
      <c r="E105" s="63" t="s">
        <v>5111</v>
      </c>
      <c r="F105" s="63" t="s">
        <v>772</v>
      </c>
      <c r="G105" s="63" t="s">
        <v>5107</v>
      </c>
      <c r="H105" s="63">
        <v>23</v>
      </c>
      <c r="I105" s="63">
        <v>13</v>
      </c>
      <c r="J105" s="63">
        <v>10</v>
      </c>
    </row>
    <row r="106" spans="1:10" x14ac:dyDescent="0.2">
      <c r="A106" s="63" t="s">
        <v>5605</v>
      </c>
      <c r="B106" s="63" t="s">
        <v>5143</v>
      </c>
      <c r="C106" s="63" t="s">
        <v>5102</v>
      </c>
      <c r="D106" s="63" t="s">
        <v>5105</v>
      </c>
      <c r="E106" s="63" t="s">
        <v>6543</v>
      </c>
      <c r="F106" s="63" t="s">
        <v>18</v>
      </c>
      <c r="G106" s="63" t="s">
        <v>5147</v>
      </c>
      <c r="H106" s="63">
        <v>20</v>
      </c>
      <c r="I106" s="63">
        <v>20</v>
      </c>
      <c r="J106" s="63">
        <v>0</v>
      </c>
    </row>
    <row r="107" spans="1:10" x14ac:dyDescent="0.2">
      <c r="A107" s="63" t="s">
        <v>5607</v>
      </c>
      <c r="B107" s="63" t="s">
        <v>5143</v>
      </c>
      <c r="C107" s="63" t="s">
        <v>5102</v>
      </c>
      <c r="D107" s="63" t="s">
        <v>5105</v>
      </c>
      <c r="E107" s="63" t="s">
        <v>6543</v>
      </c>
      <c r="F107" s="63" t="s">
        <v>18</v>
      </c>
      <c r="G107" s="63" t="s">
        <v>5145</v>
      </c>
      <c r="H107" s="63">
        <v>35</v>
      </c>
      <c r="I107" s="63">
        <v>20</v>
      </c>
      <c r="J107" s="63">
        <v>15</v>
      </c>
    </row>
    <row r="108" spans="1:10" x14ac:dyDescent="0.2">
      <c r="A108" s="63" t="s">
        <v>5609</v>
      </c>
      <c r="B108" s="63" t="s">
        <v>5143</v>
      </c>
      <c r="C108" s="63" t="s">
        <v>5102</v>
      </c>
      <c r="D108" s="63" t="s">
        <v>5105</v>
      </c>
      <c r="E108" s="63" t="s">
        <v>6543</v>
      </c>
      <c r="F108" s="63" t="s">
        <v>18</v>
      </c>
      <c r="G108" s="63" t="s">
        <v>5144</v>
      </c>
      <c r="H108" s="63">
        <v>17</v>
      </c>
      <c r="I108" s="63">
        <v>20</v>
      </c>
      <c r="J108" s="63">
        <v>-3</v>
      </c>
    </row>
    <row r="109" spans="1:10" x14ac:dyDescent="0.2">
      <c r="A109" s="63" t="s">
        <v>7902</v>
      </c>
      <c r="B109" s="63" t="s">
        <v>5143</v>
      </c>
      <c r="C109" s="63" t="s">
        <v>5102</v>
      </c>
      <c r="D109" s="63" t="s">
        <v>5105</v>
      </c>
      <c r="E109" s="63" t="s">
        <v>6543</v>
      </c>
      <c r="F109" s="63" t="s">
        <v>18</v>
      </c>
      <c r="G109" s="63" t="s">
        <v>5315</v>
      </c>
      <c r="H109" s="63">
        <v>14</v>
      </c>
      <c r="I109" s="63">
        <v>20</v>
      </c>
      <c r="J109" s="63">
        <v>-6</v>
      </c>
    </row>
    <row r="110" spans="1:10" x14ac:dyDescent="0.2">
      <c r="A110" s="63" t="s">
        <v>5606</v>
      </c>
      <c r="B110" s="63" t="s">
        <v>5415</v>
      </c>
      <c r="C110" s="63" t="s">
        <v>5102</v>
      </c>
      <c r="D110" s="63" t="s">
        <v>5105</v>
      </c>
      <c r="E110" s="63" t="s">
        <v>6543</v>
      </c>
      <c r="F110" s="63" t="s">
        <v>772</v>
      </c>
      <c r="G110" s="63" t="s">
        <v>5147</v>
      </c>
      <c r="H110" s="63">
        <v>10</v>
      </c>
      <c r="I110" s="63">
        <v>13</v>
      </c>
      <c r="J110" s="63">
        <v>-3</v>
      </c>
    </row>
    <row r="111" spans="1:10" x14ac:dyDescent="0.2">
      <c r="A111" s="63" t="s">
        <v>5608</v>
      </c>
      <c r="B111" s="63" t="s">
        <v>5415</v>
      </c>
      <c r="C111" s="63" t="s">
        <v>5102</v>
      </c>
      <c r="D111" s="63" t="s">
        <v>5105</v>
      </c>
      <c r="E111" s="63" t="s">
        <v>6543</v>
      </c>
      <c r="F111" s="63" t="s">
        <v>772</v>
      </c>
      <c r="G111" s="63" t="s">
        <v>5145</v>
      </c>
      <c r="H111" s="63">
        <v>24</v>
      </c>
      <c r="I111" s="63">
        <v>13</v>
      </c>
      <c r="J111" s="63">
        <v>11</v>
      </c>
    </row>
    <row r="112" spans="1:10" x14ac:dyDescent="0.2">
      <c r="A112" s="63" t="s">
        <v>5610</v>
      </c>
      <c r="B112" s="63" t="s">
        <v>5415</v>
      </c>
      <c r="C112" s="63" t="s">
        <v>5102</v>
      </c>
      <c r="D112" s="63" t="s">
        <v>5105</v>
      </c>
      <c r="E112" s="63" t="s">
        <v>6543</v>
      </c>
      <c r="F112" s="63" t="s">
        <v>772</v>
      </c>
      <c r="G112" s="63" t="s">
        <v>5144</v>
      </c>
      <c r="H112" s="63">
        <v>11</v>
      </c>
      <c r="I112" s="63">
        <v>13</v>
      </c>
      <c r="J112" s="63">
        <v>-2</v>
      </c>
    </row>
    <row r="113" spans="1:10" x14ac:dyDescent="0.2">
      <c r="A113" s="63" t="s">
        <v>7903</v>
      </c>
      <c r="B113" s="63" t="s">
        <v>5415</v>
      </c>
      <c r="C113" s="63" t="s">
        <v>5102</v>
      </c>
      <c r="D113" s="63" t="s">
        <v>5105</v>
      </c>
      <c r="E113" s="63" t="s">
        <v>6543</v>
      </c>
      <c r="F113" s="63" t="s">
        <v>772</v>
      </c>
      <c r="G113" s="63" t="s">
        <v>5315</v>
      </c>
      <c r="H113" s="63">
        <v>7</v>
      </c>
      <c r="I113" s="63">
        <v>13</v>
      </c>
      <c r="J113" s="63">
        <v>-6</v>
      </c>
    </row>
    <row r="114" spans="1:10" x14ac:dyDescent="0.2">
      <c r="A114" s="63" t="s">
        <v>5613</v>
      </c>
      <c r="B114" s="63" t="s">
        <v>5146</v>
      </c>
      <c r="C114" s="63" t="s">
        <v>5109</v>
      </c>
      <c r="D114" s="63" t="s">
        <v>5105</v>
      </c>
      <c r="E114" s="63" t="s">
        <v>5111</v>
      </c>
      <c r="F114" s="63" t="s">
        <v>18</v>
      </c>
      <c r="G114" s="63" t="s">
        <v>5147</v>
      </c>
      <c r="H114" s="63">
        <v>24</v>
      </c>
      <c r="I114" s="63">
        <v>16</v>
      </c>
      <c r="J114" s="63">
        <v>8</v>
      </c>
    </row>
    <row r="115" spans="1:10" x14ac:dyDescent="0.2">
      <c r="A115" s="63" t="s">
        <v>5615</v>
      </c>
      <c r="B115" s="63" t="s">
        <v>5146</v>
      </c>
      <c r="C115" s="63" t="s">
        <v>5109</v>
      </c>
      <c r="D115" s="63" t="s">
        <v>5105</v>
      </c>
      <c r="E115" s="63" t="s">
        <v>5111</v>
      </c>
      <c r="F115" s="63" t="s">
        <v>18</v>
      </c>
      <c r="G115" s="63" t="s">
        <v>5145</v>
      </c>
      <c r="H115" s="63">
        <v>23</v>
      </c>
      <c r="I115" s="63">
        <v>16</v>
      </c>
      <c r="J115" s="63">
        <v>7</v>
      </c>
    </row>
    <row r="116" spans="1:10" x14ac:dyDescent="0.2">
      <c r="A116" s="63" t="s">
        <v>5617</v>
      </c>
      <c r="B116" s="63" t="s">
        <v>5146</v>
      </c>
      <c r="C116" s="63" t="s">
        <v>5109</v>
      </c>
      <c r="D116" s="63" t="s">
        <v>5105</v>
      </c>
      <c r="E116" s="63" t="s">
        <v>5111</v>
      </c>
      <c r="F116" s="63" t="s">
        <v>18</v>
      </c>
      <c r="G116" s="63" t="s">
        <v>5144</v>
      </c>
      <c r="H116" s="63">
        <v>18</v>
      </c>
      <c r="I116" s="63">
        <v>16</v>
      </c>
      <c r="J116" s="63">
        <v>2</v>
      </c>
    </row>
    <row r="117" spans="1:10" x14ac:dyDescent="0.2">
      <c r="A117" s="63" t="s">
        <v>7904</v>
      </c>
      <c r="B117" s="63" t="s">
        <v>5146</v>
      </c>
      <c r="C117" s="63" t="s">
        <v>5109</v>
      </c>
      <c r="D117" s="63" t="s">
        <v>5105</v>
      </c>
      <c r="E117" s="63" t="s">
        <v>5111</v>
      </c>
      <c r="F117" s="63" t="s">
        <v>18</v>
      </c>
      <c r="G117" s="63" t="s">
        <v>5315</v>
      </c>
      <c r="H117" s="63">
        <v>12</v>
      </c>
      <c r="I117" s="63">
        <v>16</v>
      </c>
      <c r="J117" s="63">
        <v>-4</v>
      </c>
    </row>
    <row r="118" spans="1:10" x14ac:dyDescent="0.2">
      <c r="A118" s="63" t="s">
        <v>5614</v>
      </c>
      <c r="B118" s="63" t="s">
        <v>5416</v>
      </c>
      <c r="C118" s="63" t="s">
        <v>5109</v>
      </c>
      <c r="D118" s="63" t="s">
        <v>5105</v>
      </c>
      <c r="E118" s="63" t="s">
        <v>5111</v>
      </c>
      <c r="F118" s="63" t="s">
        <v>772</v>
      </c>
      <c r="G118" s="63" t="s">
        <v>5147</v>
      </c>
      <c r="H118" s="63">
        <v>15</v>
      </c>
      <c r="I118" s="63">
        <v>13</v>
      </c>
      <c r="J118" s="63">
        <v>2</v>
      </c>
    </row>
    <row r="119" spans="1:10" x14ac:dyDescent="0.2">
      <c r="A119" s="63" t="s">
        <v>5616</v>
      </c>
      <c r="B119" s="63" t="s">
        <v>5416</v>
      </c>
      <c r="C119" s="63" t="s">
        <v>5109</v>
      </c>
      <c r="D119" s="63" t="s">
        <v>5105</v>
      </c>
      <c r="E119" s="63" t="s">
        <v>5111</v>
      </c>
      <c r="F119" s="63" t="s">
        <v>772</v>
      </c>
      <c r="G119" s="63" t="s">
        <v>5145</v>
      </c>
      <c r="H119" s="63">
        <v>20</v>
      </c>
      <c r="I119" s="63">
        <v>13</v>
      </c>
      <c r="J119" s="63">
        <v>7</v>
      </c>
    </row>
    <row r="120" spans="1:10" x14ac:dyDescent="0.2">
      <c r="A120" s="63" t="s">
        <v>5618</v>
      </c>
      <c r="B120" s="63" t="s">
        <v>5416</v>
      </c>
      <c r="C120" s="63" t="s">
        <v>5109</v>
      </c>
      <c r="D120" s="63" t="s">
        <v>5105</v>
      </c>
      <c r="E120" s="63" t="s">
        <v>5111</v>
      </c>
      <c r="F120" s="63" t="s">
        <v>772</v>
      </c>
      <c r="G120" s="63" t="s">
        <v>5144</v>
      </c>
      <c r="H120" s="63">
        <v>14</v>
      </c>
      <c r="I120" s="63">
        <v>13</v>
      </c>
      <c r="J120" s="63">
        <v>1</v>
      </c>
    </row>
    <row r="121" spans="1:10" x14ac:dyDescent="0.2">
      <c r="A121" s="63" t="s">
        <v>7905</v>
      </c>
      <c r="B121" s="63" t="s">
        <v>5416</v>
      </c>
      <c r="C121" s="63" t="s">
        <v>5109</v>
      </c>
      <c r="D121" s="63" t="s">
        <v>5105</v>
      </c>
      <c r="E121" s="63" t="s">
        <v>5111</v>
      </c>
      <c r="F121" s="63" t="s">
        <v>772</v>
      </c>
      <c r="G121" s="63" t="s">
        <v>5315</v>
      </c>
      <c r="H121" s="63">
        <v>9</v>
      </c>
      <c r="I121" s="63">
        <v>13</v>
      </c>
      <c r="J121" s="63">
        <v>-4</v>
      </c>
    </row>
    <row r="122" spans="1:10" x14ac:dyDescent="0.2">
      <c r="A122" s="63" t="s">
        <v>5619</v>
      </c>
      <c r="B122" s="63" t="s">
        <v>5104</v>
      </c>
      <c r="C122" s="63" t="s">
        <v>5102</v>
      </c>
      <c r="D122" s="63" t="s">
        <v>5105</v>
      </c>
      <c r="E122" s="63" t="s">
        <v>6543</v>
      </c>
      <c r="F122" s="63" t="s">
        <v>18</v>
      </c>
      <c r="G122" s="63" t="s">
        <v>5107</v>
      </c>
      <c r="H122" s="63">
        <v>28</v>
      </c>
      <c r="I122" s="63">
        <v>20</v>
      </c>
      <c r="J122" s="63">
        <v>8</v>
      </c>
    </row>
    <row r="123" spans="1:10" x14ac:dyDescent="0.2">
      <c r="A123" s="63" t="s">
        <v>5620</v>
      </c>
      <c r="B123" s="63" t="s">
        <v>5412</v>
      </c>
      <c r="C123" s="63" t="s">
        <v>5102</v>
      </c>
      <c r="D123" s="63" t="s">
        <v>5105</v>
      </c>
      <c r="E123" s="63" t="s">
        <v>6543</v>
      </c>
      <c r="F123" s="63" t="s">
        <v>772</v>
      </c>
      <c r="G123" s="63" t="s">
        <v>5107</v>
      </c>
      <c r="H123" s="63">
        <v>18</v>
      </c>
      <c r="I123" s="63">
        <v>13</v>
      </c>
      <c r="J123" s="63">
        <v>5</v>
      </c>
    </row>
    <row r="124" spans="1:10" x14ac:dyDescent="0.2">
      <c r="A124" s="63" t="s">
        <v>5627</v>
      </c>
      <c r="B124" s="63" t="s">
        <v>5110</v>
      </c>
      <c r="C124" s="63" t="s">
        <v>5109</v>
      </c>
      <c r="D124" s="63" t="s">
        <v>5105</v>
      </c>
      <c r="E124" s="63" t="s">
        <v>5111</v>
      </c>
      <c r="F124" s="63" t="s">
        <v>18</v>
      </c>
      <c r="G124" s="63" t="s">
        <v>5107</v>
      </c>
      <c r="H124" s="63">
        <v>20</v>
      </c>
      <c r="I124" s="63">
        <v>16</v>
      </c>
      <c r="J124" s="63">
        <v>4</v>
      </c>
    </row>
    <row r="125" spans="1:10" x14ac:dyDescent="0.2">
      <c r="A125" s="63" t="s">
        <v>5628</v>
      </c>
      <c r="B125" s="63" t="s">
        <v>5413</v>
      </c>
      <c r="C125" s="63" t="s">
        <v>5109</v>
      </c>
      <c r="D125" s="63" t="s">
        <v>5105</v>
      </c>
      <c r="E125" s="63" t="s">
        <v>5111</v>
      </c>
      <c r="F125" s="63" t="s">
        <v>772</v>
      </c>
      <c r="G125" s="63" t="s">
        <v>5107</v>
      </c>
      <c r="H125" s="63">
        <v>20</v>
      </c>
      <c r="I125" s="63">
        <v>13</v>
      </c>
      <c r="J125" s="63">
        <v>7</v>
      </c>
    </row>
    <row r="126" spans="1:10" x14ac:dyDescent="0.2">
      <c r="A126" s="63" t="s">
        <v>5621</v>
      </c>
      <c r="B126" s="63" t="s">
        <v>5143</v>
      </c>
      <c r="C126" s="63" t="s">
        <v>5102</v>
      </c>
      <c r="D126" s="63" t="s">
        <v>5105</v>
      </c>
      <c r="E126" s="63" t="s">
        <v>6543</v>
      </c>
      <c r="F126" s="63" t="s">
        <v>18</v>
      </c>
      <c r="G126" s="63" t="s">
        <v>5147</v>
      </c>
      <c r="H126" s="63">
        <v>18</v>
      </c>
      <c r="I126" s="63">
        <v>20</v>
      </c>
      <c r="J126" s="63">
        <v>-2</v>
      </c>
    </row>
    <row r="127" spans="1:10" x14ac:dyDescent="0.2">
      <c r="A127" s="63" t="s">
        <v>5623</v>
      </c>
      <c r="B127" s="63" t="s">
        <v>5143</v>
      </c>
      <c r="C127" s="63" t="s">
        <v>5102</v>
      </c>
      <c r="D127" s="63" t="s">
        <v>5105</v>
      </c>
      <c r="E127" s="63" t="s">
        <v>6543</v>
      </c>
      <c r="F127" s="63" t="s">
        <v>18</v>
      </c>
      <c r="G127" s="63" t="s">
        <v>5145</v>
      </c>
      <c r="H127" s="63">
        <v>29</v>
      </c>
      <c r="I127" s="63">
        <v>20</v>
      </c>
      <c r="J127" s="63">
        <v>9</v>
      </c>
    </row>
    <row r="128" spans="1:10" x14ac:dyDescent="0.2">
      <c r="A128" s="63" t="s">
        <v>5625</v>
      </c>
      <c r="B128" s="63" t="s">
        <v>5143</v>
      </c>
      <c r="C128" s="63" t="s">
        <v>5102</v>
      </c>
      <c r="D128" s="63" t="s">
        <v>5105</v>
      </c>
      <c r="E128" s="63" t="s">
        <v>6543</v>
      </c>
      <c r="F128" s="63" t="s">
        <v>18</v>
      </c>
      <c r="G128" s="63" t="s">
        <v>5144</v>
      </c>
      <c r="H128" s="63">
        <v>13</v>
      </c>
      <c r="I128" s="63">
        <v>20</v>
      </c>
      <c r="J128" s="63">
        <v>-7</v>
      </c>
    </row>
    <row r="129" spans="1:10" x14ac:dyDescent="0.2">
      <c r="A129" s="63" t="s">
        <v>7906</v>
      </c>
      <c r="B129" s="63" t="s">
        <v>5143</v>
      </c>
      <c r="C129" s="63" t="s">
        <v>5102</v>
      </c>
      <c r="D129" s="63" t="s">
        <v>5105</v>
      </c>
      <c r="E129" s="63" t="s">
        <v>6543</v>
      </c>
      <c r="F129" s="63" t="s">
        <v>18</v>
      </c>
      <c r="G129" s="63" t="s">
        <v>5315</v>
      </c>
      <c r="H129" s="63">
        <v>9</v>
      </c>
      <c r="I129" s="63">
        <v>20</v>
      </c>
      <c r="J129" s="63">
        <v>-11</v>
      </c>
    </row>
    <row r="130" spans="1:10" x14ac:dyDescent="0.2">
      <c r="A130" s="63" t="s">
        <v>5622</v>
      </c>
      <c r="B130" s="63" t="s">
        <v>5415</v>
      </c>
      <c r="C130" s="63" t="s">
        <v>5102</v>
      </c>
      <c r="D130" s="63" t="s">
        <v>5105</v>
      </c>
      <c r="E130" s="63" t="s">
        <v>6543</v>
      </c>
      <c r="F130" s="63" t="s">
        <v>772</v>
      </c>
      <c r="G130" s="63" t="s">
        <v>5147</v>
      </c>
      <c r="H130" s="63">
        <v>10</v>
      </c>
      <c r="I130" s="63">
        <v>13</v>
      </c>
      <c r="J130" s="63">
        <v>-3</v>
      </c>
    </row>
    <row r="131" spans="1:10" x14ac:dyDescent="0.2">
      <c r="A131" s="63" t="s">
        <v>5624</v>
      </c>
      <c r="B131" s="63" t="s">
        <v>5415</v>
      </c>
      <c r="C131" s="63" t="s">
        <v>5102</v>
      </c>
      <c r="D131" s="63" t="s">
        <v>5105</v>
      </c>
      <c r="E131" s="63" t="s">
        <v>6543</v>
      </c>
      <c r="F131" s="63" t="s">
        <v>772</v>
      </c>
      <c r="G131" s="63" t="s">
        <v>5145</v>
      </c>
      <c r="H131" s="63">
        <v>23</v>
      </c>
      <c r="I131" s="63">
        <v>13</v>
      </c>
      <c r="J131" s="63">
        <v>10</v>
      </c>
    </row>
    <row r="132" spans="1:10" x14ac:dyDescent="0.2">
      <c r="A132" s="63" t="s">
        <v>5626</v>
      </c>
      <c r="B132" s="63" t="s">
        <v>5415</v>
      </c>
      <c r="C132" s="63" t="s">
        <v>5102</v>
      </c>
      <c r="D132" s="63" t="s">
        <v>5105</v>
      </c>
      <c r="E132" s="63" t="s">
        <v>6543</v>
      </c>
      <c r="F132" s="63" t="s">
        <v>772</v>
      </c>
      <c r="G132" s="63" t="s">
        <v>5144</v>
      </c>
      <c r="H132" s="63">
        <v>10</v>
      </c>
      <c r="I132" s="63">
        <v>13</v>
      </c>
      <c r="J132" s="63">
        <v>-3</v>
      </c>
    </row>
    <row r="133" spans="1:10" x14ac:dyDescent="0.2">
      <c r="A133" s="63" t="s">
        <v>7907</v>
      </c>
      <c r="B133" s="63" t="s">
        <v>5415</v>
      </c>
      <c r="C133" s="63" t="s">
        <v>5102</v>
      </c>
      <c r="D133" s="63" t="s">
        <v>5105</v>
      </c>
      <c r="E133" s="63" t="s">
        <v>6543</v>
      </c>
      <c r="F133" s="63" t="s">
        <v>772</v>
      </c>
      <c r="G133" s="63" t="s">
        <v>5315</v>
      </c>
      <c r="H133" s="63">
        <v>4</v>
      </c>
      <c r="I133" s="63">
        <v>13</v>
      </c>
      <c r="J133" s="63">
        <v>-9</v>
      </c>
    </row>
    <row r="134" spans="1:10" x14ac:dyDescent="0.2">
      <c r="A134" s="63" t="s">
        <v>5629</v>
      </c>
      <c r="B134" s="63" t="s">
        <v>5146</v>
      </c>
      <c r="C134" s="63" t="s">
        <v>5109</v>
      </c>
      <c r="D134" s="63" t="s">
        <v>5105</v>
      </c>
      <c r="E134" s="63" t="s">
        <v>5111</v>
      </c>
      <c r="F134" s="63" t="s">
        <v>18</v>
      </c>
      <c r="G134" s="63" t="s">
        <v>5147</v>
      </c>
      <c r="H134" s="63">
        <v>19</v>
      </c>
      <c r="I134" s="63">
        <v>16</v>
      </c>
      <c r="J134" s="63">
        <v>3</v>
      </c>
    </row>
    <row r="135" spans="1:10" x14ac:dyDescent="0.2">
      <c r="A135" s="63" t="s">
        <v>5631</v>
      </c>
      <c r="B135" s="63" t="s">
        <v>5146</v>
      </c>
      <c r="C135" s="63" t="s">
        <v>5109</v>
      </c>
      <c r="D135" s="63" t="s">
        <v>5105</v>
      </c>
      <c r="E135" s="63" t="s">
        <v>5111</v>
      </c>
      <c r="F135" s="63" t="s">
        <v>18</v>
      </c>
      <c r="G135" s="63" t="s">
        <v>5145</v>
      </c>
      <c r="H135" s="63">
        <v>25</v>
      </c>
      <c r="I135" s="63">
        <v>16</v>
      </c>
      <c r="J135" s="63">
        <v>9</v>
      </c>
    </row>
    <row r="136" spans="1:10" x14ac:dyDescent="0.2">
      <c r="A136" s="63" t="s">
        <v>5633</v>
      </c>
      <c r="B136" s="63" t="s">
        <v>5146</v>
      </c>
      <c r="C136" s="63" t="s">
        <v>5109</v>
      </c>
      <c r="D136" s="63" t="s">
        <v>5105</v>
      </c>
      <c r="E136" s="63" t="s">
        <v>5111</v>
      </c>
      <c r="F136" s="63" t="s">
        <v>18</v>
      </c>
      <c r="G136" s="63" t="s">
        <v>5144</v>
      </c>
      <c r="H136" s="63">
        <v>10</v>
      </c>
      <c r="I136" s="63">
        <v>16</v>
      </c>
      <c r="J136" s="63">
        <v>-6</v>
      </c>
    </row>
    <row r="137" spans="1:10" x14ac:dyDescent="0.2">
      <c r="A137" s="63" t="s">
        <v>7908</v>
      </c>
      <c r="B137" s="63" t="s">
        <v>5146</v>
      </c>
      <c r="C137" s="63" t="s">
        <v>5109</v>
      </c>
      <c r="D137" s="63" t="s">
        <v>5105</v>
      </c>
      <c r="E137" s="63" t="s">
        <v>5111</v>
      </c>
      <c r="F137" s="63" t="s">
        <v>18</v>
      </c>
      <c r="G137" s="63" t="s">
        <v>5315</v>
      </c>
      <c r="H137" s="63">
        <v>9</v>
      </c>
      <c r="I137" s="63">
        <v>16</v>
      </c>
      <c r="J137" s="63">
        <v>-7</v>
      </c>
    </row>
    <row r="138" spans="1:10" x14ac:dyDescent="0.2">
      <c r="A138" s="63" t="s">
        <v>5630</v>
      </c>
      <c r="B138" s="63" t="s">
        <v>5416</v>
      </c>
      <c r="C138" s="63" t="s">
        <v>5109</v>
      </c>
      <c r="D138" s="63" t="s">
        <v>5105</v>
      </c>
      <c r="E138" s="63" t="s">
        <v>5111</v>
      </c>
      <c r="F138" s="63" t="s">
        <v>772</v>
      </c>
      <c r="G138" s="63" t="s">
        <v>5147</v>
      </c>
      <c r="H138" s="63">
        <v>15</v>
      </c>
      <c r="I138" s="63">
        <v>13</v>
      </c>
      <c r="J138" s="63">
        <v>2</v>
      </c>
    </row>
    <row r="139" spans="1:10" x14ac:dyDescent="0.2">
      <c r="A139" s="63" t="s">
        <v>5632</v>
      </c>
      <c r="B139" s="63" t="s">
        <v>5416</v>
      </c>
      <c r="C139" s="63" t="s">
        <v>5109</v>
      </c>
      <c r="D139" s="63" t="s">
        <v>5105</v>
      </c>
      <c r="E139" s="63" t="s">
        <v>5111</v>
      </c>
      <c r="F139" s="63" t="s">
        <v>772</v>
      </c>
      <c r="G139" s="63" t="s">
        <v>5145</v>
      </c>
      <c r="H139" s="63">
        <v>25</v>
      </c>
      <c r="I139" s="63">
        <v>13</v>
      </c>
      <c r="J139" s="63">
        <v>12</v>
      </c>
    </row>
    <row r="140" spans="1:10" x14ac:dyDescent="0.2">
      <c r="A140" s="63" t="s">
        <v>5634</v>
      </c>
      <c r="B140" s="63" t="s">
        <v>5416</v>
      </c>
      <c r="C140" s="63" t="s">
        <v>5109</v>
      </c>
      <c r="D140" s="63" t="s">
        <v>5105</v>
      </c>
      <c r="E140" s="63" t="s">
        <v>5111</v>
      </c>
      <c r="F140" s="63" t="s">
        <v>772</v>
      </c>
      <c r="G140" s="63" t="s">
        <v>5144</v>
      </c>
      <c r="H140" s="63">
        <v>15</v>
      </c>
      <c r="I140" s="63">
        <v>13</v>
      </c>
      <c r="J140" s="63">
        <v>2</v>
      </c>
    </row>
    <row r="141" spans="1:10" x14ac:dyDescent="0.2">
      <c r="A141" s="63" t="s">
        <v>7909</v>
      </c>
      <c r="B141" s="63" t="s">
        <v>5416</v>
      </c>
      <c r="C141" s="63" t="s">
        <v>5109</v>
      </c>
      <c r="D141" s="63" t="s">
        <v>5105</v>
      </c>
      <c r="E141" s="63" t="s">
        <v>5111</v>
      </c>
      <c r="F141" s="63" t="s">
        <v>772</v>
      </c>
      <c r="G141" s="63" t="s">
        <v>5315</v>
      </c>
      <c r="H141" s="63">
        <v>7</v>
      </c>
      <c r="I141" s="63">
        <v>13</v>
      </c>
      <c r="J141" s="63">
        <v>-6</v>
      </c>
    </row>
    <row r="142" spans="1:10" x14ac:dyDescent="0.2">
      <c r="A142" s="63" t="s">
        <v>5635</v>
      </c>
      <c r="B142" s="63" t="s">
        <v>5104</v>
      </c>
      <c r="C142" s="63" t="s">
        <v>5102</v>
      </c>
      <c r="D142" s="63" t="s">
        <v>5105</v>
      </c>
      <c r="E142" s="63" t="s">
        <v>6543</v>
      </c>
      <c r="F142" s="63" t="s">
        <v>18</v>
      </c>
      <c r="G142" s="63" t="s">
        <v>5107</v>
      </c>
      <c r="H142" s="63">
        <v>12</v>
      </c>
      <c r="I142" s="63">
        <v>20</v>
      </c>
      <c r="J142" s="63">
        <v>-8</v>
      </c>
    </row>
    <row r="143" spans="1:10" x14ac:dyDescent="0.2">
      <c r="A143" s="63" t="s">
        <v>5636</v>
      </c>
      <c r="B143" s="63" t="s">
        <v>5412</v>
      </c>
      <c r="C143" s="63" t="s">
        <v>5102</v>
      </c>
      <c r="D143" s="63" t="s">
        <v>5105</v>
      </c>
      <c r="E143" s="63" t="s">
        <v>6543</v>
      </c>
      <c r="F143" s="63" t="s">
        <v>772</v>
      </c>
      <c r="G143" s="63" t="s">
        <v>5107</v>
      </c>
      <c r="H143" s="63">
        <v>9</v>
      </c>
      <c r="I143" s="63">
        <v>13</v>
      </c>
      <c r="J143" s="63">
        <v>-4</v>
      </c>
    </row>
    <row r="144" spans="1:10" x14ac:dyDescent="0.2">
      <c r="A144" s="63" t="s">
        <v>5643</v>
      </c>
      <c r="B144" s="63" t="s">
        <v>5110</v>
      </c>
      <c r="C144" s="63" t="s">
        <v>5109</v>
      </c>
      <c r="D144" s="63" t="s">
        <v>5105</v>
      </c>
      <c r="E144" s="63" t="s">
        <v>5111</v>
      </c>
      <c r="F144" s="63" t="s">
        <v>18</v>
      </c>
      <c r="G144" s="63" t="s">
        <v>5107</v>
      </c>
      <c r="H144" s="63">
        <v>15</v>
      </c>
      <c r="I144" s="63">
        <v>16</v>
      </c>
      <c r="J144" s="63">
        <v>-1</v>
      </c>
    </row>
    <row r="145" spans="1:10" x14ac:dyDescent="0.2">
      <c r="A145" s="63" t="s">
        <v>5644</v>
      </c>
      <c r="B145" s="63" t="s">
        <v>5413</v>
      </c>
      <c r="C145" s="63" t="s">
        <v>5109</v>
      </c>
      <c r="D145" s="63" t="s">
        <v>5105</v>
      </c>
      <c r="E145" s="63" t="s">
        <v>5111</v>
      </c>
      <c r="F145" s="63" t="s">
        <v>772</v>
      </c>
      <c r="G145" s="63" t="s">
        <v>5107</v>
      </c>
      <c r="H145" s="63">
        <v>14</v>
      </c>
      <c r="I145" s="63">
        <v>13</v>
      </c>
      <c r="J145" s="63">
        <v>1</v>
      </c>
    </row>
    <row r="146" spans="1:10" x14ac:dyDescent="0.2">
      <c r="A146" s="63" t="s">
        <v>5637</v>
      </c>
      <c r="B146" s="63" t="s">
        <v>5143</v>
      </c>
      <c r="C146" s="63" t="s">
        <v>5102</v>
      </c>
      <c r="D146" s="63" t="s">
        <v>5105</v>
      </c>
      <c r="E146" s="63" t="s">
        <v>6543</v>
      </c>
      <c r="F146" s="63" t="s">
        <v>18</v>
      </c>
      <c r="G146" s="63" t="s">
        <v>5147</v>
      </c>
      <c r="H146" s="63">
        <v>11</v>
      </c>
      <c r="I146" s="63">
        <v>20</v>
      </c>
      <c r="J146" s="63">
        <v>-9</v>
      </c>
    </row>
    <row r="147" spans="1:10" x14ac:dyDescent="0.2">
      <c r="A147" s="63" t="s">
        <v>5639</v>
      </c>
      <c r="B147" s="63" t="s">
        <v>5143</v>
      </c>
      <c r="C147" s="63" t="s">
        <v>5102</v>
      </c>
      <c r="D147" s="63" t="s">
        <v>5105</v>
      </c>
      <c r="E147" s="63" t="s">
        <v>6543</v>
      </c>
      <c r="F147" s="63" t="s">
        <v>18</v>
      </c>
      <c r="G147" s="63" t="s">
        <v>5145</v>
      </c>
      <c r="H147" s="63"/>
      <c r="I147" s="63">
        <v>20</v>
      </c>
      <c r="J147" s="63"/>
    </row>
    <row r="148" spans="1:10" x14ac:dyDescent="0.2">
      <c r="A148" s="63" t="s">
        <v>5641</v>
      </c>
      <c r="B148" s="63" t="s">
        <v>5143</v>
      </c>
      <c r="C148" s="63" t="s">
        <v>5102</v>
      </c>
      <c r="D148" s="63" t="s">
        <v>5105</v>
      </c>
      <c r="E148" s="63" t="s">
        <v>6543</v>
      </c>
      <c r="F148" s="63" t="s">
        <v>18</v>
      </c>
      <c r="G148" s="63" t="s">
        <v>5144</v>
      </c>
      <c r="H148" s="63"/>
      <c r="I148" s="63">
        <v>20</v>
      </c>
      <c r="J148" s="63"/>
    </row>
    <row r="149" spans="1:10" x14ac:dyDescent="0.2">
      <c r="A149" s="63" t="s">
        <v>7910</v>
      </c>
      <c r="B149" s="63" t="s">
        <v>5143</v>
      </c>
      <c r="C149" s="63" t="s">
        <v>5102</v>
      </c>
      <c r="D149" s="63" t="s">
        <v>5105</v>
      </c>
      <c r="E149" s="63" t="s">
        <v>6543</v>
      </c>
      <c r="F149" s="63" t="s">
        <v>18</v>
      </c>
      <c r="G149" s="63" t="s">
        <v>5315</v>
      </c>
      <c r="H149" s="63">
        <v>4</v>
      </c>
      <c r="I149" s="63">
        <v>20</v>
      </c>
      <c r="J149" s="63">
        <v>-16</v>
      </c>
    </row>
    <row r="150" spans="1:10" x14ac:dyDescent="0.2">
      <c r="A150" s="63" t="s">
        <v>5638</v>
      </c>
      <c r="B150" s="63" t="s">
        <v>5415</v>
      </c>
      <c r="C150" s="63" t="s">
        <v>5102</v>
      </c>
      <c r="D150" s="63" t="s">
        <v>5105</v>
      </c>
      <c r="E150" s="63" t="s">
        <v>6543</v>
      </c>
      <c r="F150" s="63" t="s">
        <v>772</v>
      </c>
      <c r="G150" s="63" t="s">
        <v>5147</v>
      </c>
      <c r="H150" s="63">
        <v>5</v>
      </c>
      <c r="I150" s="63">
        <v>13</v>
      </c>
      <c r="J150" s="63">
        <v>-8</v>
      </c>
    </row>
    <row r="151" spans="1:10" x14ac:dyDescent="0.2">
      <c r="A151" s="63" t="s">
        <v>5640</v>
      </c>
      <c r="B151" s="63" t="s">
        <v>5415</v>
      </c>
      <c r="C151" s="63" t="s">
        <v>5102</v>
      </c>
      <c r="D151" s="63" t="s">
        <v>5105</v>
      </c>
      <c r="E151" s="63" t="s">
        <v>6543</v>
      </c>
      <c r="F151" s="63" t="s">
        <v>772</v>
      </c>
      <c r="G151" s="63" t="s">
        <v>5145</v>
      </c>
      <c r="H151" s="63"/>
      <c r="I151" s="63">
        <v>13</v>
      </c>
      <c r="J151" s="63"/>
    </row>
    <row r="152" spans="1:10" x14ac:dyDescent="0.2">
      <c r="A152" s="63" t="s">
        <v>5642</v>
      </c>
      <c r="B152" s="63" t="s">
        <v>5415</v>
      </c>
      <c r="C152" s="63" t="s">
        <v>5102</v>
      </c>
      <c r="D152" s="63" t="s">
        <v>5105</v>
      </c>
      <c r="E152" s="63" t="s">
        <v>6543</v>
      </c>
      <c r="F152" s="63" t="s">
        <v>772</v>
      </c>
      <c r="G152" s="63" t="s">
        <v>5144</v>
      </c>
      <c r="H152" s="63"/>
      <c r="I152" s="63">
        <v>13</v>
      </c>
      <c r="J152" s="63"/>
    </row>
    <row r="153" spans="1:10" x14ac:dyDescent="0.2">
      <c r="A153" s="63" t="s">
        <v>7911</v>
      </c>
      <c r="B153" s="63" t="s">
        <v>5415</v>
      </c>
      <c r="C153" s="63" t="s">
        <v>5102</v>
      </c>
      <c r="D153" s="63" t="s">
        <v>5105</v>
      </c>
      <c r="E153" s="63" t="s">
        <v>6543</v>
      </c>
      <c r="F153" s="63" t="s">
        <v>772</v>
      </c>
      <c r="G153" s="63" t="s">
        <v>5315</v>
      </c>
      <c r="H153" s="63"/>
      <c r="I153" s="63">
        <v>13</v>
      </c>
      <c r="J153" s="63"/>
    </row>
    <row r="154" spans="1:10" x14ac:dyDescent="0.2">
      <c r="A154" s="63" t="s">
        <v>5645</v>
      </c>
      <c r="B154" s="63" t="s">
        <v>5146</v>
      </c>
      <c r="C154" s="63" t="s">
        <v>5109</v>
      </c>
      <c r="D154" s="63" t="s">
        <v>5105</v>
      </c>
      <c r="E154" s="63" t="s">
        <v>5111</v>
      </c>
      <c r="F154" s="63" t="s">
        <v>18</v>
      </c>
      <c r="G154" s="63" t="s">
        <v>5147</v>
      </c>
      <c r="H154" s="63">
        <v>14</v>
      </c>
      <c r="I154" s="63">
        <v>16</v>
      </c>
      <c r="J154" s="63">
        <v>-2</v>
      </c>
    </row>
    <row r="155" spans="1:10" x14ac:dyDescent="0.2">
      <c r="A155" s="63" t="s">
        <v>5647</v>
      </c>
      <c r="B155" s="63" t="s">
        <v>5146</v>
      </c>
      <c r="C155" s="63" t="s">
        <v>5109</v>
      </c>
      <c r="D155" s="63" t="s">
        <v>5105</v>
      </c>
      <c r="E155" s="63" t="s">
        <v>5111</v>
      </c>
      <c r="F155" s="63" t="s">
        <v>18</v>
      </c>
      <c r="G155" s="63" t="s">
        <v>5145</v>
      </c>
      <c r="H155" s="63">
        <v>15</v>
      </c>
      <c r="I155" s="63">
        <v>16</v>
      </c>
      <c r="J155" s="63">
        <v>-1</v>
      </c>
    </row>
    <row r="156" spans="1:10" x14ac:dyDescent="0.2">
      <c r="A156" s="63" t="s">
        <v>5649</v>
      </c>
      <c r="B156" s="63" t="s">
        <v>5146</v>
      </c>
      <c r="C156" s="63" t="s">
        <v>5109</v>
      </c>
      <c r="D156" s="63" t="s">
        <v>5105</v>
      </c>
      <c r="E156" s="63" t="s">
        <v>5111</v>
      </c>
      <c r="F156" s="63" t="s">
        <v>18</v>
      </c>
      <c r="G156" s="63" t="s">
        <v>5144</v>
      </c>
      <c r="H156" s="63">
        <v>9</v>
      </c>
      <c r="I156" s="63">
        <v>16</v>
      </c>
      <c r="J156" s="63">
        <v>-7</v>
      </c>
    </row>
    <row r="157" spans="1:10" x14ac:dyDescent="0.2">
      <c r="A157" s="63" t="s">
        <v>7912</v>
      </c>
      <c r="B157" s="63" t="s">
        <v>5146</v>
      </c>
      <c r="C157" s="63" t="s">
        <v>5109</v>
      </c>
      <c r="D157" s="63" t="s">
        <v>5105</v>
      </c>
      <c r="E157" s="63" t="s">
        <v>5111</v>
      </c>
      <c r="F157" s="63" t="s">
        <v>18</v>
      </c>
      <c r="G157" s="63" t="s">
        <v>5315</v>
      </c>
      <c r="H157" s="63">
        <v>6</v>
      </c>
      <c r="I157" s="63">
        <v>16</v>
      </c>
      <c r="J157" s="63">
        <v>-10</v>
      </c>
    </row>
    <row r="158" spans="1:10" x14ac:dyDescent="0.2">
      <c r="A158" s="63" t="s">
        <v>5646</v>
      </c>
      <c r="B158" s="63" t="s">
        <v>5416</v>
      </c>
      <c r="C158" s="63" t="s">
        <v>5109</v>
      </c>
      <c r="D158" s="63" t="s">
        <v>5105</v>
      </c>
      <c r="E158" s="63" t="s">
        <v>5111</v>
      </c>
      <c r="F158" s="63" t="s">
        <v>772</v>
      </c>
      <c r="G158" s="63" t="s">
        <v>5147</v>
      </c>
      <c r="H158" s="63">
        <v>12</v>
      </c>
      <c r="I158" s="63">
        <v>13</v>
      </c>
      <c r="J158" s="63">
        <v>-1</v>
      </c>
    </row>
    <row r="159" spans="1:10" x14ac:dyDescent="0.2">
      <c r="A159" s="63" t="s">
        <v>5648</v>
      </c>
      <c r="B159" s="63" t="s">
        <v>5416</v>
      </c>
      <c r="C159" s="63" t="s">
        <v>5109</v>
      </c>
      <c r="D159" s="63" t="s">
        <v>5105</v>
      </c>
      <c r="E159" s="63" t="s">
        <v>5111</v>
      </c>
      <c r="F159" s="63" t="s">
        <v>772</v>
      </c>
      <c r="G159" s="63" t="s">
        <v>5145</v>
      </c>
      <c r="H159" s="63">
        <v>9</v>
      </c>
      <c r="I159" s="63">
        <v>13</v>
      </c>
      <c r="J159" s="63">
        <v>-4</v>
      </c>
    </row>
    <row r="160" spans="1:10" x14ac:dyDescent="0.2">
      <c r="A160" s="63" t="s">
        <v>5650</v>
      </c>
      <c r="B160" s="63" t="s">
        <v>5416</v>
      </c>
      <c r="C160" s="63" t="s">
        <v>5109</v>
      </c>
      <c r="D160" s="63" t="s">
        <v>5105</v>
      </c>
      <c r="E160" s="63" t="s">
        <v>5111</v>
      </c>
      <c r="F160" s="63" t="s">
        <v>772</v>
      </c>
      <c r="G160" s="63" t="s">
        <v>5144</v>
      </c>
      <c r="H160" s="63">
        <v>11</v>
      </c>
      <c r="I160" s="63">
        <v>13</v>
      </c>
      <c r="J160" s="63">
        <v>-2</v>
      </c>
    </row>
    <row r="161" spans="1:10" x14ac:dyDescent="0.2">
      <c r="A161" s="63" t="s">
        <v>7913</v>
      </c>
      <c r="B161" s="63" t="s">
        <v>5416</v>
      </c>
      <c r="C161" s="63" t="s">
        <v>5109</v>
      </c>
      <c r="D161" s="63" t="s">
        <v>5105</v>
      </c>
      <c r="E161" s="63" t="s">
        <v>5111</v>
      </c>
      <c r="F161" s="63" t="s">
        <v>772</v>
      </c>
      <c r="G161" s="63" t="s">
        <v>5315</v>
      </c>
      <c r="H161" s="63">
        <v>6</v>
      </c>
      <c r="I161" s="63">
        <v>13</v>
      </c>
      <c r="J161" s="63">
        <v>-7</v>
      </c>
    </row>
    <row r="162" spans="1:10" x14ac:dyDescent="0.2">
      <c r="A162" s="63" t="s">
        <v>5651</v>
      </c>
      <c r="B162" s="63" t="s">
        <v>5104</v>
      </c>
      <c r="C162" s="63" t="s">
        <v>5102</v>
      </c>
      <c r="D162" s="63" t="s">
        <v>5105</v>
      </c>
      <c r="E162" s="63" t="s">
        <v>6543</v>
      </c>
      <c r="F162" s="63" t="s">
        <v>18</v>
      </c>
      <c r="G162" s="63" t="s">
        <v>5107</v>
      </c>
      <c r="H162" s="63">
        <v>26</v>
      </c>
      <c r="I162" s="63">
        <v>20</v>
      </c>
      <c r="J162" s="63">
        <v>6</v>
      </c>
    </row>
    <row r="163" spans="1:10" x14ac:dyDescent="0.2">
      <c r="A163" s="63" t="s">
        <v>5652</v>
      </c>
      <c r="B163" s="63" t="s">
        <v>5412</v>
      </c>
      <c r="C163" s="63" t="s">
        <v>5102</v>
      </c>
      <c r="D163" s="63" t="s">
        <v>5105</v>
      </c>
      <c r="E163" s="63" t="s">
        <v>6543</v>
      </c>
      <c r="F163" s="63" t="s">
        <v>772</v>
      </c>
      <c r="G163" s="63" t="s">
        <v>5107</v>
      </c>
      <c r="H163" s="63">
        <v>15</v>
      </c>
      <c r="I163" s="63">
        <v>13</v>
      </c>
      <c r="J163" s="63">
        <v>2</v>
      </c>
    </row>
    <row r="164" spans="1:10" x14ac:dyDescent="0.2">
      <c r="A164" s="63" t="s">
        <v>5659</v>
      </c>
      <c r="B164" s="63" t="s">
        <v>5110</v>
      </c>
      <c r="C164" s="63" t="s">
        <v>5109</v>
      </c>
      <c r="D164" s="63" t="s">
        <v>5105</v>
      </c>
      <c r="E164" s="63" t="s">
        <v>5111</v>
      </c>
      <c r="F164" s="63" t="s">
        <v>18</v>
      </c>
      <c r="G164" s="63" t="s">
        <v>5107</v>
      </c>
      <c r="H164" s="63">
        <v>21</v>
      </c>
      <c r="I164" s="63">
        <v>16</v>
      </c>
      <c r="J164" s="63">
        <v>5</v>
      </c>
    </row>
    <row r="165" spans="1:10" x14ac:dyDescent="0.2">
      <c r="A165" s="63" t="s">
        <v>5660</v>
      </c>
      <c r="B165" s="63" t="s">
        <v>5413</v>
      </c>
      <c r="C165" s="63" t="s">
        <v>5109</v>
      </c>
      <c r="D165" s="63" t="s">
        <v>5105</v>
      </c>
      <c r="E165" s="63" t="s">
        <v>5111</v>
      </c>
      <c r="F165" s="63" t="s">
        <v>772</v>
      </c>
      <c r="G165" s="63" t="s">
        <v>5107</v>
      </c>
      <c r="H165" s="63">
        <v>22</v>
      </c>
      <c r="I165" s="63">
        <v>13</v>
      </c>
      <c r="J165" s="63">
        <v>9</v>
      </c>
    </row>
    <row r="166" spans="1:10" x14ac:dyDescent="0.2">
      <c r="A166" s="63" t="s">
        <v>5653</v>
      </c>
      <c r="B166" s="63" t="s">
        <v>5143</v>
      </c>
      <c r="C166" s="63" t="s">
        <v>5102</v>
      </c>
      <c r="D166" s="63" t="s">
        <v>5105</v>
      </c>
      <c r="E166" s="63" t="s">
        <v>6543</v>
      </c>
      <c r="F166" s="63" t="s">
        <v>18</v>
      </c>
      <c r="G166" s="63" t="s">
        <v>5147</v>
      </c>
      <c r="H166" s="63">
        <v>14</v>
      </c>
      <c r="I166" s="63">
        <v>20</v>
      </c>
      <c r="J166" s="63">
        <v>-6</v>
      </c>
    </row>
    <row r="167" spans="1:10" x14ac:dyDescent="0.2">
      <c r="A167" s="63" t="s">
        <v>5655</v>
      </c>
      <c r="B167" s="63" t="s">
        <v>5143</v>
      </c>
      <c r="C167" s="63" t="s">
        <v>5102</v>
      </c>
      <c r="D167" s="63" t="s">
        <v>5105</v>
      </c>
      <c r="E167" s="63" t="s">
        <v>6543</v>
      </c>
      <c r="F167" s="63" t="s">
        <v>18</v>
      </c>
      <c r="G167" s="63" t="s">
        <v>5145</v>
      </c>
      <c r="H167" s="63">
        <v>32</v>
      </c>
      <c r="I167" s="63">
        <v>20</v>
      </c>
      <c r="J167" s="63">
        <v>12</v>
      </c>
    </row>
    <row r="168" spans="1:10" x14ac:dyDescent="0.2">
      <c r="A168" s="63" t="s">
        <v>5657</v>
      </c>
      <c r="B168" s="63" t="s">
        <v>5143</v>
      </c>
      <c r="C168" s="63" t="s">
        <v>5102</v>
      </c>
      <c r="D168" s="63" t="s">
        <v>5105</v>
      </c>
      <c r="E168" s="63" t="s">
        <v>6543</v>
      </c>
      <c r="F168" s="63" t="s">
        <v>18</v>
      </c>
      <c r="G168" s="63" t="s">
        <v>5144</v>
      </c>
      <c r="H168" s="63"/>
      <c r="I168" s="63">
        <v>20</v>
      </c>
      <c r="J168" s="63"/>
    </row>
    <row r="169" spans="1:10" x14ac:dyDescent="0.2">
      <c r="A169" s="63" t="s">
        <v>7914</v>
      </c>
      <c r="B169" s="63" t="s">
        <v>5143</v>
      </c>
      <c r="C169" s="63" t="s">
        <v>5102</v>
      </c>
      <c r="D169" s="63" t="s">
        <v>5105</v>
      </c>
      <c r="E169" s="63" t="s">
        <v>6543</v>
      </c>
      <c r="F169" s="63" t="s">
        <v>18</v>
      </c>
      <c r="G169" s="63" t="s">
        <v>5315</v>
      </c>
      <c r="H169" s="63">
        <v>12</v>
      </c>
      <c r="I169" s="63">
        <v>20</v>
      </c>
      <c r="J169" s="63">
        <v>-8</v>
      </c>
    </row>
    <row r="170" spans="1:10" x14ac:dyDescent="0.2">
      <c r="A170" s="63" t="s">
        <v>5654</v>
      </c>
      <c r="B170" s="63" t="s">
        <v>5415</v>
      </c>
      <c r="C170" s="63" t="s">
        <v>5102</v>
      </c>
      <c r="D170" s="63" t="s">
        <v>5105</v>
      </c>
      <c r="E170" s="63" t="s">
        <v>6543</v>
      </c>
      <c r="F170" s="63" t="s">
        <v>772</v>
      </c>
      <c r="G170" s="63" t="s">
        <v>5147</v>
      </c>
      <c r="H170" s="63">
        <v>8</v>
      </c>
      <c r="I170" s="63">
        <v>13</v>
      </c>
      <c r="J170" s="63">
        <v>-5</v>
      </c>
    </row>
    <row r="171" spans="1:10" x14ac:dyDescent="0.2">
      <c r="A171" s="63" t="s">
        <v>5656</v>
      </c>
      <c r="B171" s="63" t="s">
        <v>5415</v>
      </c>
      <c r="C171" s="63" t="s">
        <v>5102</v>
      </c>
      <c r="D171" s="63" t="s">
        <v>5105</v>
      </c>
      <c r="E171" s="63" t="s">
        <v>6543</v>
      </c>
      <c r="F171" s="63" t="s">
        <v>772</v>
      </c>
      <c r="G171" s="63" t="s">
        <v>5145</v>
      </c>
      <c r="H171" s="63">
        <v>21</v>
      </c>
      <c r="I171" s="63">
        <v>13</v>
      </c>
      <c r="J171" s="63">
        <v>8</v>
      </c>
    </row>
    <row r="172" spans="1:10" x14ac:dyDescent="0.2">
      <c r="A172" s="63" t="s">
        <v>5658</v>
      </c>
      <c r="B172" s="63" t="s">
        <v>5415</v>
      </c>
      <c r="C172" s="63" t="s">
        <v>5102</v>
      </c>
      <c r="D172" s="63" t="s">
        <v>5105</v>
      </c>
      <c r="E172" s="63" t="s">
        <v>6543</v>
      </c>
      <c r="F172" s="63" t="s">
        <v>772</v>
      </c>
      <c r="G172" s="63" t="s">
        <v>5144</v>
      </c>
      <c r="H172" s="63"/>
      <c r="I172" s="63">
        <v>13</v>
      </c>
      <c r="J172" s="63"/>
    </row>
    <row r="173" spans="1:10" x14ac:dyDescent="0.2">
      <c r="A173" s="63" t="s">
        <v>7915</v>
      </c>
      <c r="B173" s="63" t="s">
        <v>5415</v>
      </c>
      <c r="C173" s="63" t="s">
        <v>5102</v>
      </c>
      <c r="D173" s="63" t="s">
        <v>5105</v>
      </c>
      <c r="E173" s="63" t="s">
        <v>6543</v>
      </c>
      <c r="F173" s="63" t="s">
        <v>772</v>
      </c>
      <c r="G173" s="63" t="s">
        <v>5315</v>
      </c>
      <c r="H173" s="63">
        <v>7</v>
      </c>
      <c r="I173" s="63">
        <v>13</v>
      </c>
      <c r="J173" s="63">
        <v>-6</v>
      </c>
    </row>
    <row r="174" spans="1:10" x14ac:dyDescent="0.2">
      <c r="A174" s="63" t="s">
        <v>5661</v>
      </c>
      <c r="B174" s="63" t="s">
        <v>5146</v>
      </c>
      <c r="C174" s="63" t="s">
        <v>5109</v>
      </c>
      <c r="D174" s="63" t="s">
        <v>5105</v>
      </c>
      <c r="E174" s="63" t="s">
        <v>5111</v>
      </c>
      <c r="F174" s="63" t="s">
        <v>18</v>
      </c>
      <c r="G174" s="63" t="s">
        <v>5147</v>
      </c>
      <c r="H174" s="63">
        <v>18</v>
      </c>
      <c r="I174" s="63">
        <v>16</v>
      </c>
      <c r="J174" s="63">
        <v>2</v>
      </c>
    </row>
    <row r="175" spans="1:10" x14ac:dyDescent="0.2">
      <c r="A175" s="63" t="s">
        <v>5663</v>
      </c>
      <c r="B175" s="63" t="s">
        <v>5146</v>
      </c>
      <c r="C175" s="63" t="s">
        <v>5109</v>
      </c>
      <c r="D175" s="63" t="s">
        <v>5105</v>
      </c>
      <c r="E175" s="63" t="s">
        <v>5111</v>
      </c>
      <c r="F175" s="63" t="s">
        <v>18</v>
      </c>
      <c r="G175" s="63" t="s">
        <v>5145</v>
      </c>
      <c r="H175" s="63">
        <v>19</v>
      </c>
      <c r="I175" s="63">
        <v>16</v>
      </c>
      <c r="J175" s="63">
        <v>3</v>
      </c>
    </row>
    <row r="176" spans="1:10" x14ac:dyDescent="0.2">
      <c r="A176" s="63" t="s">
        <v>5665</v>
      </c>
      <c r="B176" s="63" t="s">
        <v>5146</v>
      </c>
      <c r="C176" s="63" t="s">
        <v>5109</v>
      </c>
      <c r="D176" s="63" t="s">
        <v>5105</v>
      </c>
      <c r="E176" s="63" t="s">
        <v>5111</v>
      </c>
      <c r="F176" s="63" t="s">
        <v>18</v>
      </c>
      <c r="G176" s="63" t="s">
        <v>5144</v>
      </c>
      <c r="H176" s="63">
        <v>13</v>
      </c>
      <c r="I176" s="63">
        <v>16</v>
      </c>
      <c r="J176" s="63">
        <v>-3</v>
      </c>
    </row>
    <row r="177" spans="1:10" x14ac:dyDescent="0.2">
      <c r="A177" s="63" t="s">
        <v>7916</v>
      </c>
      <c r="B177" s="63" t="s">
        <v>5146</v>
      </c>
      <c r="C177" s="63" t="s">
        <v>5109</v>
      </c>
      <c r="D177" s="63" t="s">
        <v>5105</v>
      </c>
      <c r="E177" s="63" t="s">
        <v>5111</v>
      </c>
      <c r="F177" s="63" t="s">
        <v>18</v>
      </c>
      <c r="G177" s="63" t="s">
        <v>5315</v>
      </c>
      <c r="H177" s="63">
        <v>10</v>
      </c>
      <c r="I177" s="63">
        <v>16</v>
      </c>
      <c r="J177" s="63">
        <v>-6</v>
      </c>
    </row>
    <row r="178" spans="1:10" x14ac:dyDescent="0.2">
      <c r="A178" s="63" t="s">
        <v>5662</v>
      </c>
      <c r="B178" s="63" t="s">
        <v>5416</v>
      </c>
      <c r="C178" s="63" t="s">
        <v>5109</v>
      </c>
      <c r="D178" s="63" t="s">
        <v>5105</v>
      </c>
      <c r="E178" s="63" t="s">
        <v>5111</v>
      </c>
      <c r="F178" s="63" t="s">
        <v>772</v>
      </c>
      <c r="G178" s="63" t="s">
        <v>5147</v>
      </c>
      <c r="H178" s="63">
        <v>13</v>
      </c>
      <c r="I178" s="63">
        <v>13</v>
      </c>
      <c r="J178" s="63">
        <v>0</v>
      </c>
    </row>
    <row r="179" spans="1:10" x14ac:dyDescent="0.2">
      <c r="A179" s="63" t="s">
        <v>5664</v>
      </c>
      <c r="B179" s="63" t="s">
        <v>5416</v>
      </c>
      <c r="C179" s="63" t="s">
        <v>5109</v>
      </c>
      <c r="D179" s="63" t="s">
        <v>5105</v>
      </c>
      <c r="E179" s="63" t="s">
        <v>5111</v>
      </c>
      <c r="F179" s="63" t="s">
        <v>772</v>
      </c>
      <c r="G179" s="63" t="s">
        <v>5145</v>
      </c>
      <c r="H179" s="63">
        <v>30</v>
      </c>
      <c r="I179" s="63">
        <v>13</v>
      </c>
      <c r="J179" s="63">
        <v>17</v>
      </c>
    </row>
    <row r="180" spans="1:10" x14ac:dyDescent="0.2">
      <c r="A180" s="63" t="s">
        <v>5666</v>
      </c>
      <c r="B180" s="63" t="s">
        <v>5416</v>
      </c>
      <c r="C180" s="63" t="s">
        <v>5109</v>
      </c>
      <c r="D180" s="63" t="s">
        <v>5105</v>
      </c>
      <c r="E180" s="63" t="s">
        <v>5111</v>
      </c>
      <c r="F180" s="63" t="s">
        <v>772</v>
      </c>
      <c r="G180" s="63" t="s">
        <v>5144</v>
      </c>
      <c r="H180" s="63">
        <v>12</v>
      </c>
      <c r="I180" s="63">
        <v>13</v>
      </c>
      <c r="J180" s="63">
        <v>-1</v>
      </c>
    </row>
    <row r="181" spans="1:10" x14ac:dyDescent="0.2">
      <c r="A181" s="63" t="s">
        <v>7917</v>
      </c>
      <c r="B181" s="63" t="s">
        <v>5416</v>
      </c>
      <c r="C181" s="63" t="s">
        <v>5109</v>
      </c>
      <c r="D181" s="63" t="s">
        <v>5105</v>
      </c>
      <c r="E181" s="63" t="s">
        <v>5111</v>
      </c>
      <c r="F181" s="63" t="s">
        <v>772</v>
      </c>
      <c r="G181" s="63" t="s">
        <v>5315</v>
      </c>
      <c r="H181" s="63">
        <v>9</v>
      </c>
      <c r="I181" s="63">
        <v>13</v>
      </c>
      <c r="J181" s="63">
        <v>-4</v>
      </c>
    </row>
    <row r="182" spans="1:10" x14ac:dyDescent="0.2">
      <c r="A182" s="63" t="s">
        <v>5667</v>
      </c>
      <c r="B182" s="63" t="s">
        <v>5104</v>
      </c>
      <c r="C182" s="63" t="s">
        <v>5102</v>
      </c>
      <c r="D182" s="63" t="s">
        <v>5105</v>
      </c>
      <c r="E182" s="63" t="s">
        <v>6543</v>
      </c>
      <c r="F182" s="63" t="s">
        <v>18</v>
      </c>
      <c r="G182" s="63" t="s">
        <v>5107</v>
      </c>
      <c r="H182" s="63">
        <v>46</v>
      </c>
      <c r="I182" s="63">
        <v>20</v>
      </c>
      <c r="J182" s="63">
        <v>26</v>
      </c>
    </row>
    <row r="183" spans="1:10" x14ac:dyDescent="0.2">
      <c r="A183" s="63" t="s">
        <v>5668</v>
      </c>
      <c r="B183" s="63" t="s">
        <v>5412</v>
      </c>
      <c r="C183" s="63" t="s">
        <v>5102</v>
      </c>
      <c r="D183" s="63" t="s">
        <v>5105</v>
      </c>
      <c r="E183" s="63" t="s">
        <v>6543</v>
      </c>
      <c r="F183" s="63" t="s">
        <v>772</v>
      </c>
      <c r="G183" s="63" t="s">
        <v>5107</v>
      </c>
      <c r="H183" s="63">
        <v>33</v>
      </c>
      <c r="I183" s="63">
        <v>13</v>
      </c>
      <c r="J183" s="63">
        <v>20</v>
      </c>
    </row>
    <row r="184" spans="1:10" x14ac:dyDescent="0.2">
      <c r="A184" s="63" t="s">
        <v>5675</v>
      </c>
      <c r="B184" s="63" t="s">
        <v>5110</v>
      </c>
      <c r="C184" s="63" t="s">
        <v>5109</v>
      </c>
      <c r="D184" s="63" t="s">
        <v>5105</v>
      </c>
      <c r="E184" s="63" t="s">
        <v>5111</v>
      </c>
      <c r="F184" s="63" t="s">
        <v>18</v>
      </c>
      <c r="G184" s="63" t="s">
        <v>5107</v>
      </c>
      <c r="H184" s="63">
        <v>34</v>
      </c>
      <c r="I184" s="63">
        <v>16</v>
      </c>
      <c r="J184" s="63">
        <v>18</v>
      </c>
    </row>
    <row r="185" spans="1:10" x14ac:dyDescent="0.2">
      <c r="A185" s="63" t="s">
        <v>5676</v>
      </c>
      <c r="B185" s="63" t="s">
        <v>5413</v>
      </c>
      <c r="C185" s="63" t="s">
        <v>5109</v>
      </c>
      <c r="D185" s="63" t="s">
        <v>5105</v>
      </c>
      <c r="E185" s="63" t="s">
        <v>5111</v>
      </c>
      <c r="F185" s="63" t="s">
        <v>772</v>
      </c>
      <c r="G185" s="63" t="s">
        <v>5107</v>
      </c>
      <c r="H185" s="63">
        <v>29</v>
      </c>
      <c r="I185" s="63">
        <v>13</v>
      </c>
      <c r="J185" s="63">
        <v>16</v>
      </c>
    </row>
    <row r="186" spans="1:10" x14ac:dyDescent="0.2">
      <c r="A186" s="63" t="s">
        <v>5669</v>
      </c>
      <c r="B186" s="63" t="s">
        <v>5143</v>
      </c>
      <c r="C186" s="63" t="s">
        <v>5102</v>
      </c>
      <c r="D186" s="63" t="s">
        <v>5105</v>
      </c>
      <c r="E186" s="63" t="s">
        <v>6543</v>
      </c>
      <c r="F186" s="63" t="s">
        <v>18</v>
      </c>
      <c r="G186" s="63" t="s">
        <v>5147</v>
      </c>
      <c r="H186" s="63">
        <v>33</v>
      </c>
      <c r="I186" s="63">
        <v>20</v>
      </c>
      <c r="J186" s="63">
        <v>13</v>
      </c>
    </row>
    <row r="187" spans="1:10" x14ac:dyDescent="0.2">
      <c r="A187" s="63" t="s">
        <v>5671</v>
      </c>
      <c r="B187" s="63" t="s">
        <v>5143</v>
      </c>
      <c r="C187" s="63" t="s">
        <v>5102</v>
      </c>
      <c r="D187" s="63" t="s">
        <v>5105</v>
      </c>
      <c r="E187" s="63" t="s">
        <v>6543</v>
      </c>
      <c r="F187" s="63" t="s">
        <v>18</v>
      </c>
      <c r="G187" s="63" t="s">
        <v>5145</v>
      </c>
      <c r="H187" s="63">
        <v>43</v>
      </c>
      <c r="I187" s="63">
        <v>20</v>
      </c>
      <c r="J187" s="63">
        <v>23</v>
      </c>
    </row>
    <row r="188" spans="1:10" x14ac:dyDescent="0.2">
      <c r="A188" s="63" t="s">
        <v>5673</v>
      </c>
      <c r="B188" s="63" t="s">
        <v>5143</v>
      </c>
      <c r="C188" s="63" t="s">
        <v>5102</v>
      </c>
      <c r="D188" s="63" t="s">
        <v>5105</v>
      </c>
      <c r="E188" s="63" t="s">
        <v>6543</v>
      </c>
      <c r="F188" s="63" t="s">
        <v>18</v>
      </c>
      <c r="G188" s="63" t="s">
        <v>5144</v>
      </c>
      <c r="H188" s="63">
        <v>26</v>
      </c>
      <c r="I188" s="63">
        <v>20</v>
      </c>
      <c r="J188" s="63">
        <v>6</v>
      </c>
    </row>
    <row r="189" spans="1:10" x14ac:dyDescent="0.2">
      <c r="A189" s="63" t="s">
        <v>7918</v>
      </c>
      <c r="B189" s="63" t="s">
        <v>5143</v>
      </c>
      <c r="C189" s="63" t="s">
        <v>5102</v>
      </c>
      <c r="D189" s="63" t="s">
        <v>5105</v>
      </c>
      <c r="E189" s="63" t="s">
        <v>6543</v>
      </c>
      <c r="F189" s="63" t="s">
        <v>18</v>
      </c>
      <c r="G189" s="63" t="s">
        <v>5315</v>
      </c>
      <c r="H189" s="63">
        <v>22</v>
      </c>
      <c r="I189" s="63">
        <v>20</v>
      </c>
      <c r="J189" s="63">
        <v>2</v>
      </c>
    </row>
    <row r="190" spans="1:10" x14ac:dyDescent="0.2">
      <c r="A190" s="63" t="s">
        <v>5670</v>
      </c>
      <c r="B190" s="63" t="s">
        <v>5415</v>
      </c>
      <c r="C190" s="63" t="s">
        <v>5102</v>
      </c>
      <c r="D190" s="63" t="s">
        <v>5105</v>
      </c>
      <c r="E190" s="63" t="s">
        <v>6543</v>
      </c>
      <c r="F190" s="63" t="s">
        <v>772</v>
      </c>
      <c r="G190" s="63" t="s">
        <v>5147</v>
      </c>
      <c r="H190" s="63">
        <v>22</v>
      </c>
      <c r="I190" s="63">
        <v>13</v>
      </c>
      <c r="J190" s="63">
        <v>9</v>
      </c>
    </row>
    <row r="191" spans="1:10" x14ac:dyDescent="0.2">
      <c r="A191" s="63" t="s">
        <v>5672</v>
      </c>
      <c r="B191" s="63" t="s">
        <v>5415</v>
      </c>
      <c r="C191" s="63" t="s">
        <v>5102</v>
      </c>
      <c r="D191" s="63" t="s">
        <v>5105</v>
      </c>
      <c r="E191" s="63" t="s">
        <v>6543</v>
      </c>
      <c r="F191" s="63" t="s">
        <v>772</v>
      </c>
      <c r="G191" s="63" t="s">
        <v>5145</v>
      </c>
      <c r="H191" s="63">
        <v>28</v>
      </c>
      <c r="I191" s="63">
        <v>13</v>
      </c>
      <c r="J191" s="63">
        <v>15</v>
      </c>
    </row>
    <row r="192" spans="1:10" x14ac:dyDescent="0.2">
      <c r="A192" s="63" t="s">
        <v>5674</v>
      </c>
      <c r="B192" s="63" t="s">
        <v>5415</v>
      </c>
      <c r="C192" s="63" t="s">
        <v>5102</v>
      </c>
      <c r="D192" s="63" t="s">
        <v>5105</v>
      </c>
      <c r="E192" s="63" t="s">
        <v>6543</v>
      </c>
      <c r="F192" s="63" t="s">
        <v>772</v>
      </c>
      <c r="G192" s="63" t="s">
        <v>5144</v>
      </c>
      <c r="H192" s="63">
        <v>18</v>
      </c>
      <c r="I192" s="63">
        <v>13</v>
      </c>
      <c r="J192" s="63">
        <v>5</v>
      </c>
    </row>
    <row r="193" spans="1:10" x14ac:dyDescent="0.2">
      <c r="A193" s="63" t="s">
        <v>7919</v>
      </c>
      <c r="B193" s="63" t="s">
        <v>5415</v>
      </c>
      <c r="C193" s="63" t="s">
        <v>5102</v>
      </c>
      <c r="D193" s="63" t="s">
        <v>5105</v>
      </c>
      <c r="E193" s="63" t="s">
        <v>6543</v>
      </c>
      <c r="F193" s="63" t="s">
        <v>772</v>
      </c>
      <c r="G193" s="63" t="s">
        <v>5315</v>
      </c>
      <c r="H193" s="63">
        <v>15</v>
      </c>
      <c r="I193" s="63">
        <v>13</v>
      </c>
      <c r="J193" s="63">
        <v>2</v>
      </c>
    </row>
    <row r="194" spans="1:10" x14ac:dyDescent="0.2">
      <c r="A194" s="63" t="s">
        <v>5677</v>
      </c>
      <c r="B194" s="63" t="s">
        <v>5146</v>
      </c>
      <c r="C194" s="63" t="s">
        <v>5109</v>
      </c>
      <c r="D194" s="63" t="s">
        <v>5105</v>
      </c>
      <c r="E194" s="63" t="s">
        <v>5111</v>
      </c>
      <c r="F194" s="63" t="s">
        <v>18</v>
      </c>
      <c r="G194" s="63" t="s">
        <v>5147</v>
      </c>
      <c r="H194" s="63">
        <v>25</v>
      </c>
      <c r="I194" s="63">
        <v>16</v>
      </c>
      <c r="J194" s="63">
        <v>9</v>
      </c>
    </row>
    <row r="195" spans="1:10" x14ac:dyDescent="0.2">
      <c r="A195" s="63" t="s">
        <v>5679</v>
      </c>
      <c r="B195" s="63" t="s">
        <v>5146</v>
      </c>
      <c r="C195" s="63" t="s">
        <v>5109</v>
      </c>
      <c r="D195" s="63" t="s">
        <v>5105</v>
      </c>
      <c r="E195" s="63" t="s">
        <v>5111</v>
      </c>
      <c r="F195" s="63" t="s">
        <v>18</v>
      </c>
      <c r="G195" s="63" t="s">
        <v>5145</v>
      </c>
      <c r="H195" s="63">
        <v>31</v>
      </c>
      <c r="I195" s="63">
        <v>16</v>
      </c>
      <c r="J195" s="63">
        <v>15</v>
      </c>
    </row>
    <row r="196" spans="1:10" x14ac:dyDescent="0.2">
      <c r="A196" s="63" t="s">
        <v>5681</v>
      </c>
      <c r="B196" s="63" t="s">
        <v>5146</v>
      </c>
      <c r="C196" s="63" t="s">
        <v>5109</v>
      </c>
      <c r="D196" s="63" t="s">
        <v>5105</v>
      </c>
      <c r="E196" s="63" t="s">
        <v>5111</v>
      </c>
      <c r="F196" s="63" t="s">
        <v>18</v>
      </c>
      <c r="G196" s="63" t="s">
        <v>5144</v>
      </c>
      <c r="H196" s="63">
        <v>27</v>
      </c>
      <c r="I196" s="63">
        <v>16</v>
      </c>
      <c r="J196" s="63">
        <v>11</v>
      </c>
    </row>
    <row r="197" spans="1:10" x14ac:dyDescent="0.2">
      <c r="A197" s="63" t="s">
        <v>7920</v>
      </c>
      <c r="B197" s="63" t="s">
        <v>5146</v>
      </c>
      <c r="C197" s="63" t="s">
        <v>5109</v>
      </c>
      <c r="D197" s="63" t="s">
        <v>5105</v>
      </c>
      <c r="E197" s="63" t="s">
        <v>5111</v>
      </c>
      <c r="F197" s="63" t="s">
        <v>18</v>
      </c>
      <c r="G197" s="63" t="s">
        <v>5315</v>
      </c>
      <c r="H197" s="63">
        <v>15</v>
      </c>
      <c r="I197" s="63">
        <v>16</v>
      </c>
      <c r="J197" s="63">
        <v>-1</v>
      </c>
    </row>
    <row r="198" spans="1:10" x14ac:dyDescent="0.2">
      <c r="A198" s="63" t="s">
        <v>5678</v>
      </c>
      <c r="B198" s="63" t="s">
        <v>5416</v>
      </c>
      <c r="C198" s="63" t="s">
        <v>5109</v>
      </c>
      <c r="D198" s="63" t="s">
        <v>5105</v>
      </c>
      <c r="E198" s="63" t="s">
        <v>5111</v>
      </c>
      <c r="F198" s="63" t="s">
        <v>772</v>
      </c>
      <c r="G198" s="63" t="s">
        <v>5147</v>
      </c>
      <c r="H198" s="63">
        <v>22</v>
      </c>
      <c r="I198" s="63">
        <v>13</v>
      </c>
      <c r="J198" s="63">
        <v>9</v>
      </c>
    </row>
    <row r="199" spans="1:10" x14ac:dyDescent="0.2">
      <c r="A199" s="63" t="s">
        <v>5680</v>
      </c>
      <c r="B199" s="63" t="s">
        <v>5416</v>
      </c>
      <c r="C199" s="63" t="s">
        <v>5109</v>
      </c>
      <c r="D199" s="63" t="s">
        <v>5105</v>
      </c>
      <c r="E199" s="63" t="s">
        <v>5111</v>
      </c>
      <c r="F199" s="63" t="s">
        <v>772</v>
      </c>
      <c r="G199" s="63" t="s">
        <v>5145</v>
      </c>
      <c r="H199" s="63">
        <v>21</v>
      </c>
      <c r="I199" s="63">
        <v>13</v>
      </c>
      <c r="J199" s="63">
        <v>8</v>
      </c>
    </row>
    <row r="200" spans="1:10" x14ac:dyDescent="0.2">
      <c r="A200" s="63" t="s">
        <v>5682</v>
      </c>
      <c r="B200" s="63" t="s">
        <v>5416</v>
      </c>
      <c r="C200" s="63" t="s">
        <v>5109</v>
      </c>
      <c r="D200" s="63" t="s">
        <v>5105</v>
      </c>
      <c r="E200" s="63" t="s">
        <v>5111</v>
      </c>
      <c r="F200" s="63" t="s">
        <v>772</v>
      </c>
      <c r="G200" s="63" t="s">
        <v>5144</v>
      </c>
      <c r="H200" s="63">
        <v>27</v>
      </c>
      <c r="I200" s="63">
        <v>13</v>
      </c>
      <c r="J200" s="63">
        <v>14</v>
      </c>
    </row>
    <row r="201" spans="1:10" x14ac:dyDescent="0.2">
      <c r="A201" s="63" t="s">
        <v>7921</v>
      </c>
      <c r="B201" s="63" t="s">
        <v>5416</v>
      </c>
      <c r="C201" s="63" t="s">
        <v>5109</v>
      </c>
      <c r="D201" s="63" t="s">
        <v>5105</v>
      </c>
      <c r="E201" s="63" t="s">
        <v>5111</v>
      </c>
      <c r="F201" s="63" t="s">
        <v>772</v>
      </c>
      <c r="G201" s="63" t="s">
        <v>5315</v>
      </c>
      <c r="H201" s="63">
        <v>14</v>
      </c>
      <c r="I201" s="63">
        <v>13</v>
      </c>
      <c r="J201" s="63">
        <v>1</v>
      </c>
    </row>
    <row r="202" spans="1:10" x14ac:dyDescent="0.2">
      <c r="A202" s="63" t="s">
        <v>5683</v>
      </c>
      <c r="B202" s="63" t="s">
        <v>5104</v>
      </c>
      <c r="C202" s="63" t="s">
        <v>5102</v>
      </c>
      <c r="D202" s="63" t="s">
        <v>5105</v>
      </c>
      <c r="E202" s="63" t="s">
        <v>6543</v>
      </c>
      <c r="F202" s="63" t="s">
        <v>18</v>
      </c>
      <c r="G202" s="63" t="s">
        <v>5107</v>
      </c>
      <c r="H202" s="63">
        <v>46</v>
      </c>
      <c r="I202" s="63">
        <v>20</v>
      </c>
      <c r="J202" s="63">
        <v>26</v>
      </c>
    </row>
    <row r="203" spans="1:10" x14ac:dyDescent="0.2">
      <c r="A203" s="63" t="s">
        <v>5684</v>
      </c>
      <c r="B203" s="63" t="s">
        <v>5412</v>
      </c>
      <c r="C203" s="63" t="s">
        <v>5102</v>
      </c>
      <c r="D203" s="63" t="s">
        <v>5105</v>
      </c>
      <c r="E203" s="63" t="s">
        <v>6543</v>
      </c>
      <c r="F203" s="63" t="s">
        <v>772</v>
      </c>
      <c r="G203" s="63" t="s">
        <v>5107</v>
      </c>
      <c r="H203" s="63">
        <v>37</v>
      </c>
      <c r="I203" s="63">
        <v>13</v>
      </c>
      <c r="J203" s="63">
        <v>24</v>
      </c>
    </row>
    <row r="204" spans="1:10" x14ac:dyDescent="0.2">
      <c r="A204" s="63" t="s">
        <v>5691</v>
      </c>
      <c r="B204" s="63" t="s">
        <v>5110</v>
      </c>
      <c r="C204" s="63" t="s">
        <v>5109</v>
      </c>
      <c r="D204" s="63" t="s">
        <v>5105</v>
      </c>
      <c r="E204" s="63" t="s">
        <v>5111</v>
      </c>
      <c r="F204" s="63" t="s">
        <v>18</v>
      </c>
      <c r="G204" s="63" t="s">
        <v>5107</v>
      </c>
      <c r="H204" s="63">
        <v>35</v>
      </c>
      <c r="I204" s="63">
        <v>16</v>
      </c>
      <c r="J204" s="63">
        <v>19</v>
      </c>
    </row>
    <row r="205" spans="1:10" x14ac:dyDescent="0.2">
      <c r="A205" s="63" t="s">
        <v>5692</v>
      </c>
      <c r="B205" s="63" t="s">
        <v>5413</v>
      </c>
      <c r="C205" s="63" t="s">
        <v>5109</v>
      </c>
      <c r="D205" s="63" t="s">
        <v>5105</v>
      </c>
      <c r="E205" s="63" t="s">
        <v>5111</v>
      </c>
      <c r="F205" s="63" t="s">
        <v>772</v>
      </c>
      <c r="G205" s="63" t="s">
        <v>5107</v>
      </c>
      <c r="H205" s="63">
        <v>28</v>
      </c>
      <c r="I205" s="63">
        <v>13</v>
      </c>
      <c r="J205" s="63">
        <v>15</v>
      </c>
    </row>
    <row r="206" spans="1:10" x14ac:dyDescent="0.2">
      <c r="A206" s="63" t="s">
        <v>5685</v>
      </c>
      <c r="B206" s="63" t="s">
        <v>5143</v>
      </c>
      <c r="C206" s="63" t="s">
        <v>5102</v>
      </c>
      <c r="D206" s="63" t="s">
        <v>5105</v>
      </c>
      <c r="E206" s="63" t="s">
        <v>6543</v>
      </c>
      <c r="F206" s="63" t="s">
        <v>18</v>
      </c>
      <c r="G206" s="63" t="s">
        <v>5147</v>
      </c>
      <c r="H206" s="63">
        <v>28</v>
      </c>
      <c r="I206" s="63">
        <v>20</v>
      </c>
      <c r="J206" s="63">
        <v>8</v>
      </c>
    </row>
    <row r="207" spans="1:10" x14ac:dyDescent="0.2">
      <c r="A207" s="63" t="s">
        <v>5687</v>
      </c>
      <c r="B207" s="63" t="s">
        <v>5143</v>
      </c>
      <c r="C207" s="63" t="s">
        <v>5102</v>
      </c>
      <c r="D207" s="63" t="s">
        <v>5105</v>
      </c>
      <c r="E207" s="63" t="s">
        <v>6543</v>
      </c>
      <c r="F207" s="63" t="s">
        <v>18</v>
      </c>
      <c r="G207" s="63" t="s">
        <v>5145</v>
      </c>
      <c r="H207" s="63">
        <v>60</v>
      </c>
      <c r="I207" s="63">
        <v>20</v>
      </c>
      <c r="J207" s="63">
        <v>40</v>
      </c>
    </row>
    <row r="208" spans="1:10" x14ac:dyDescent="0.2">
      <c r="A208" s="63" t="s">
        <v>5689</v>
      </c>
      <c r="B208" s="63" t="s">
        <v>5143</v>
      </c>
      <c r="C208" s="63" t="s">
        <v>5102</v>
      </c>
      <c r="D208" s="63" t="s">
        <v>5105</v>
      </c>
      <c r="E208" s="63" t="s">
        <v>6543</v>
      </c>
      <c r="F208" s="63" t="s">
        <v>18</v>
      </c>
      <c r="G208" s="63" t="s">
        <v>5144</v>
      </c>
      <c r="H208" s="63">
        <v>28</v>
      </c>
      <c r="I208" s="63">
        <v>20</v>
      </c>
      <c r="J208" s="63">
        <v>8</v>
      </c>
    </row>
    <row r="209" spans="1:10" x14ac:dyDescent="0.2">
      <c r="A209" s="63" t="s">
        <v>7922</v>
      </c>
      <c r="B209" s="63" t="s">
        <v>5143</v>
      </c>
      <c r="C209" s="63" t="s">
        <v>5102</v>
      </c>
      <c r="D209" s="63" t="s">
        <v>5105</v>
      </c>
      <c r="E209" s="63" t="s">
        <v>6543</v>
      </c>
      <c r="F209" s="63" t="s">
        <v>18</v>
      </c>
      <c r="G209" s="63" t="s">
        <v>5315</v>
      </c>
      <c r="H209" s="63">
        <v>19</v>
      </c>
      <c r="I209" s="63">
        <v>20</v>
      </c>
      <c r="J209" s="63">
        <v>-1</v>
      </c>
    </row>
    <row r="210" spans="1:10" x14ac:dyDescent="0.2">
      <c r="A210" s="63" t="s">
        <v>5686</v>
      </c>
      <c r="B210" s="63" t="s">
        <v>5415</v>
      </c>
      <c r="C210" s="63" t="s">
        <v>5102</v>
      </c>
      <c r="D210" s="63" t="s">
        <v>5105</v>
      </c>
      <c r="E210" s="63" t="s">
        <v>6543</v>
      </c>
      <c r="F210" s="63" t="s">
        <v>772</v>
      </c>
      <c r="G210" s="63" t="s">
        <v>5147</v>
      </c>
      <c r="H210" s="63">
        <v>20</v>
      </c>
      <c r="I210" s="63">
        <v>13</v>
      </c>
      <c r="J210" s="63">
        <v>7</v>
      </c>
    </row>
    <row r="211" spans="1:10" x14ac:dyDescent="0.2">
      <c r="A211" s="63" t="s">
        <v>5688</v>
      </c>
      <c r="B211" s="63" t="s">
        <v>5415</v>
      </c>
      <c r="C211" s="63" t="s">
        <v>5102</v>
      </c>
      <c r="D211" s="63" t="s">
        <v>5105</v>
      </c>
      <c r="E211" s="63" t="s">
        <v>6543</v>
      </c>
      <c r="F211" s="63" t="s">
        <v>772</v>
      </c>
      <c r="G211" s="63" t="s">
        <v>5145</v>
      </c>
      <c r="H211" s="63">
        <v>48</v>
      </c>
      <c r="I211" s="63">
        <v>13</v>
      </c>
      <c r="J211" s="63">
        <v>35</v>
      </c>
    </row>
    <row r="212" spans="1:10" x14ac:dyDescent="0.2">
      <c r="A212" s="63" t="s">
        <v>5690</v>
      </c>
      <c r="B212" s="63" t="s">
        <v>5415</v>
      </c>
      <c r="C212" s="63" t="s">
        <v>5102</v>
      </c>
      <c r="D212" s="63" t="s">
        <v>5105</v>
      </c>
      <c r="E212" s="63" t="s">
        <v>6543</v>
      </c>
      <c r="F212" s="63" t="s">
        <v>772</v>
      </c>
      <c r="G212" s="63" t="s">
        <v>5144</v>
      </c>
      <c r="H212" s="63">
        <v>16</v>
      </c>
      <c r="I212" s="63">
        <v>13</v>
      </c>
      <c r="J212" s="63">
        <v>3</v>
      </c>
    </row>
    <row r="213" spans="1:10" x14ac:dyDescent="0.2">
      <c r="A213" s="63" t="s">
        <v>7923</v>
      </c>
      <c r="B213" s="63" t="s">
        <v>5415</v>
      </c>
      <c r="C213" s="63" t="s">
        <v>5102</v>
      </c>
      <c r="D213" s="63" t="s">
        <v>5105</v>
      </c>
      <c r="E213" s="63" t="s">
        <v>6543</v>
      </c>
      <c r="F213" s="63" t="s">
        <v>772</v>
      </c>
      <c r="G213" s="63" t="s">
        <v>5315</v>
      </c>
      <c r="H213" s="63">
        <v>14</v>
      </c>
      <c r="I213" s="63">
        <v>13</v>
      </c>
      <c r="J213" s="63">
        <v>1</v>
      </c>
    </row>
    <row r="214" spans="1:10" x14ac:dyDescent="0.2">
      <c r="A214" s="63" t="s">
        <v>5693</v>
      </c>
      <c r="B214" s="63" t="s">
        <v>5146</v>
      </c>
      <c r="C214" s="63" t="s">
        <v>5109</v>
      </c>
      <c r="D214" s="63" t="s">
        <v>5105</v>
      </c>
      <c r="E214" s="63" t="s">
        <v>5111</v>
      </c>
      <c r="F214" s="63" t="s">
        <v>18</v>
      </c>
      <c r="G214" s="63" t="s">
        <v>5147</v>
      </c>
      <c r="H214" s="63">
        <v>25</v>
      </c>
      <c r="I214" s="63">
        <v>16</v>
      </c>
      <c r="J214" s="63">
        <v>9</v>
      </c>
    </row>
    <row r="215" spans="1:10" x14ac:dyDescent="0.2">
      <c r="A215" s="63" t="s">
        <v>5695</v>
      </c>
      <c r="B215" s="63" t="s">
        <v>5146</v>
      </c>
      <c r="C215" s="63" t="s">
        <v>5109</v>
      </c>
      <c r="D215" s="63" t="s">
        <v>5105</v>
      </c>
      <c r="E215" s="63" t="s">
        <v>5111</v>
      </c>
      <c r="F215" s="63" t="s">
        <v>18</v>
      </c>
      <c r="G215" s="63" t="s">
        <v>5145</v>
      </c>
      <c r="H215" s="63">
        <v>31</v>
      </c>
      <c r="I215" s="63">
        <v>16</v>
      </c>
      <c r="J215" s="63">
        <v>15</v>
      </c>
    </row>
    <row r="216" spans="1:10" x14ac:dyDescent="0.2">
      <c r="A216" s="63" t="s">
        <v>5697</v>
      </c>
      <c r="B216" s="63" t="s">
        <v>5146</v>
      </c>
      <c r="C216" s="63" t="s">
        <v>5109</v>
      </c>
      <c r="D216" s="63" t="s">
        <v>5105</v>
      </c>
      <c r="E216" s="63" t="s">
        <v>5111</v>
      </c>
      <c r="F216" s="63" t="s">
        <v>18</v>
      </c>
      <c r="G216" s="63" t="s">
        <v>5144</v>
      </c>
      <c r="H216" s="63">
        <v>12</v>
      </c>
      <c r="I216" s="63">
        <v>16</v>
      </c>
      <c r="J216" s="63">
        <v>-4</v>
      </c>
    </row>
    <row r="217" spans="1:10" x14ac:dyDescent="0.2">
      <c r="A217" s="63" t="s">
        <v>7924</v>
      </c>
      <c r="B217" s="63" t="s">
        <v>5146</v>
      </c>
      <c r="C217" s="63" t="s">
        <v>5109</v>
      </c>
      <c r="D217" s="63" t="s">
        <v>5105</v>
      </c>
      <c r="E217" s="63" t="s">
        <v>5111</v>
      </c>
      <c r="F217" s="63" t="s">
        <v>18</v>
      </c>
      <c r="G217" s="63" t="s">
        <v>5315</v>
      </c>
      <c r="H217" s="63">
        <v>16</v>
      </c>
      <c r="I217" s="63">
        <v>16</v>
      </c>
      <c r="J217" s="63">
        <v>0</v>
      </c>
    </row>
    <row r="218" spans="1:10" x14ac:dyDescent="0.2">
      <c r="A218" s="63" t="s">
        <v>5694</v>
      </c>
      <c r="B218" s="63" t="s">
        <v>5416</v>
      </c>
      <c r="C218" s="63" t="s">
        <v>5109</v>
      </c>
      <c r="D218" s="63" t="s">
        <v>5105</v>
      </c>
      <c r="E218" s="63" t="s">
        <v>5111</v>
      </c>
      <c r="F218" s="63" t="s">
        <v>772</v>
      </c>
      <c r="G218" s="63" t="s">
        <v>5147</v>
      </c>
      <c r="H218" s="63">
        <v>19</v>
      </c>
      <c r="I218" s="63">
        <v>13</v>
      </c>
      <c r="J218" s="63">
        <v>6</v>
      </c>
    </row>
    <row r="219" spans="1:10" x14ac:dyDescent="0.2">
      <c r="A219" s="63" t="s">
        <v>5696</v>
      </c>
      <c r="B219" s="63" t="s">
        <v>5416</v>
      </c>
      <c r="C219" s="63" t="s">
        <v>5109</v>
      </c>
      <c r="D219" s="63" t="s">
        <v>5105</v>
      </c>
      <c r="E219" s="63" t="s">
        <v>5111</v>
      </c>
      <c r="F219" s="63" t="s">
        <v>772</v>
      </c>
      <c r="G219" s="63" t="s">
        <v>5145</v>
      </c>
      <c r="H219" s="63">
        <v>20</v>
      </c>
      <c r="I219" s="63">
        <v>13</v>
      </c>
      <c r="J219" s="63">
        <v>7</v>
      </c>
    </row>
    <row r="220" spans="1:10" x14ac:dyDescent="0.2">
      <c r="A220" s="63" t="s">
        <v>5698</v>
      </c>
      <c r="B220" s="63" t="s">
        <v>5416</v>
      </c>
      <c r="C220" s="63" t="s">
        <v>5109</v>
      </c>
      <c r="D220" s="63" t="s">
        <v>5105</v>
      </c>
      <c r="E220" s="63" t="s">
        <v>5111</v>
      </c>
      <c r="F220" s="63" t="s">
        <v>772</v>
      </c>
      <c r="G220" s="63" t="s">
        <v>5144</v>
      </c>
      <c r="H220" s="63">
        <v>19</v>
      </c>
      <c r="I220" s="63">
        <v>13</v>
      </c>
      <c r="J220" s="63">
        <v>6</v>
      </c>
    </row>
    <row r="221" spans="1:10" x14ac:dyDescent="0.2">
      <c r="A221" s="63" t="s">
        <v>7925</v>
      </c>
      <c r="B221" s="63" t="s">
        <v>5416</v>
      </c>
      <c r="C221" s="63" t="s">
        <v>5109</v>
      </c>
      <c r="D221" s="63" t="s">
        <v>5105</v>
      </c>
      <c r="E221" s="63" t="s">
        <v>5111</v>
      </c>
      <c r="F221" s="63" t="s">
        <v>772</v>
      </c>
      <c r="G221" s="63" t="s">
        <v>5315</v>
      </c>
      <c r="H221" s="63">
        <v>13</v>
      </c>
      <c r="I221" s="63">
        <v>13</v>
      </c>
      <c r="J221" s="63">
        <v>0</v>
      </c>
    </row>
    <row r="222" spans="1:10" x14ac:dyDescent="0.2">
      <c r="A222" s="63" t="s">
        <v>5699</v>
      </c>
      <c r="B222" s="63" t="s">
        <v>5104</v>
      </c>
      <c r="C222" s="63" t="s">
        <v>5102</v>
      </c>
      <c r="D222" s="63" t="s">
        <v>5105</v>
      </c>
      <c r="E222" s="63" t="s">
        <v>6543</v>
      </c>
      <c r="F222" s="63" t="s">
        <v>18</v>
      </c>
      <c r="G222" s="63" t="s">
        <v>5107</v>
      </c>
      <c r="H222" s="63">
        <v>21</v>
      </c>
      <c r="I222" s="63">
        <v>20</v>
      </c>
      <c r="J222" s="63">
        <v>1</v>
      </c>
    </row>
    <row r="223" spans="1:10" x14ac:dyDescent="0.2">
      <c r="A223" s="63" t="s">
        <v>5700</v>
      </c>
      <c r="B223" s="63" t="s">
        <v>5412</v>
      </c>
      <c r="C223" s="63" t="s">
        <v>5102</v>
      </c>
      <c r="D223" s="63" t="s">
        <v>5105</v>
      </c>
      <c r="E223" s="63" t="s">
        <v>6543</v>
      </c>
      <c r="F223" s="63" t="s">
        <v>772</v>
      </c>
      <c r="G223" s="63" t="s">
        <v>5107</v>
      </c>
      <c r="H223" s="63">
        <v>13</v>
      </c>
      <c r="I223" s="63">
        <v>13</v>
      </c>
      <c r="J223" s="63">
        <v>0</v>
      </c>
    </row>
    <row r="224" spans="1:10" x14ac:dyDescent="0.2">
      <c r="A224" s="63" t="s">
        <v>5707</v>
      </c>
      <c r="B224" s="63" t="s">
        <v>5110</v>
      </c>
      <c r="C224" s="63" t="s">
        <v>5109</v>
      </c>
      <c r="D224" s="63" t="s">
        <v>5105</v>
      </c>
      <c r="E224" s="63" t="s">
        <v>5111</v>
      </c>
      <c r="F224" s="63" t="s">
        <v>18</v>
      </c>
      <c r="G224" s="63" t="s">
        <v>5107</v>
      </c>
      <c r="H224" s="63">
        <v>15</v>
      </c>
      <c r="I224" s="63">
        <v>16</v>
      </c>
      <c r="J224" s="63">
        <v>-1</v>
      </c>
    </row>
    <row r="225" spans="1:10" x14ac:dyDescent="0.2">
      <c r="A225" s="63" t="s">
        <v>5708</v>
      </c>
      <c r="B225" s="63" t="s">
        <v>5413</v>
      </c>
      <c r="C225" s="63" t="s">
        <v>5109</v>
      </c>
      <c r="D225" s="63" t="s">
        <v>5105</v>
      </c>
      <c r="E225" s="63" t="s">
        <v>5111</v>
      </c>
      <c r="F225" s="63" t="s">
        <v>772</v>
      </c>
      <c r="G225" s="63" t="s">
        <v>5107</v>
      </c>
      <c r="H225" s="63">
        <v>14</v>
      </c>
      <c r="I225" s="63">
        <v>13</v>
      </c>
      <c r="J225" s="63">
        <v>1</v>
      </c>
    </row>
    <row r="226" spans="1:10" x14ac:dyDescent="0.2">
      <c r="A226" s="63" t="s">
        <v>5701</v>
      </c>
      <c r="B226" s="63" t="s">
        <v>5143</v>
      </c>
      <c r="C226" s="63" t="s">
        <v>5102</v>
      </c>
      <c r="D226" s="63" t="s">
        <v>5105</v>
      </c>
      <c r="E226" s="63" t="s">
        <v>6543</v>
      </c>
      <c r="F226" s="63" t="s">
        <v>18</v>
      </c>
      <c r="G226" s="63" t="s">
        <v>5147</v>
      </c>
      <c r="H226" s="63"/>
      <c r="I226" s="63">
        <v>20</v>
      </c>
      <c r="J226" s="63"/>
    </row>
    <row r="227" spans="1:10" x14ac:dyDescent="0.2">
      <c r="A227" s="63" t="s">
        <v>5703</v>
      </c>
      <c r="B227" s="63" t="s">
        <v>5143</v>
      </c>
      <c r="C227" s="63" t="s">
        <v>5102</v>
      </c>
      <c r="D227" s="63" t="s">
        <v>5105</v>
      </c>
      <c r="E227" s="63" t="s">
        <v>6543</v>
      </c>
      <c r="F227" s="63" t="s">
        <v>18</v>
      </c>
      <c r="G227" s="63" t="s">
        <v>5145</v>
      </c>
      <c r="H227" s="63"/>
      <c r="I227" s="63">
        <v>20</v>
      </c>
      <c r="J227" s="63"/>
    </row>
    <row r="228" spans="1:10" x14ac:dyDescent="0.2">
      <c r="A228" s="63" t="s">
        <v>5705</v>
      </c>
      <c r="B228" s="63" t="s">
        <v>5143</v>
      </c>
      <c r="C228" s="63" t="s">
        <v>5102</v>
      </c>
      <c r="D228" s="63" t="s">
        <v>5105</v>
      </c>
      <c r="E228" s="63" t="s">
        <v>6543</v>
      </c>
      <c r="F228" s="63" t="s">
        <v>18</v>
      </c>
      <c r="G228" s="63" t="s">
        <v>5144</v>
      </c>
      <c r="H228" s="63">
        <v>10</v>
      </c>
      <c r="I228" s="63">
        <v>20</v>
      </c>
      <c r="J228" s="63">
        <v>-10</v>
      </c>
    </row>
    <row r="229" spans="1:10" x14ac:dyDescent="0.2">
      <c r="A229" s="63" t="s">
        <v>7926</v>
      </c>
      <c r="B229" s="63" t="s">
        <v>5143</v>
      </c>
      <c r="C229" s="63" t="s">
        <v>5102</v>
      </c>
      <c r="D229" s="63" t="s">
        <v>5105</v>
      </c>
      <c r="E229" s="63" t="s">
        <v>6543</v>
      </c>
      <c r="F229" s="63" t="s">
        <v>18</v>
      </c>
      <c r="G229" s="63" t="s">
        <v>5315</v>
      </c>
      <c r="H229" s="63">
        <v>12</v>
      </c>
      <c r="I229" s="63">
        <v>20</v>
      </c>
      <c r="J229" s="63">
        <v>-8</v>
      </c>
    </row>
    <row r="230" spans="1:10" x14ac:dyDescent="0.2">
      <c r="A230" s="63" t="s">
        <v>5702</v>
      </c>
      <c r="B230" s="63" t="s">
        <v>5415</v>
      </c>
      <c r="C230" s="63" t="s">
        <v>5102</v>
      </c>
      <c r="D230" s="63" t="s">
        <v>5105</v>
      </c>
      <c r="E230" s="63" t="s">
        <v>6543</v>
      </c>
      <c r="F230" s="63" t="s">
        <v>772</v>
      </c>
      <c r="G230" s="63" t="s">
        <v>5147</v>
      </c>
      <c r="H230" s="63"/>
      <c r="I230" s="63">
        <v>13</v>
      </c>
      <c r="J230" s="63"/>
    </row>
    <row r="231" spans="1:10" x14ac:dyDescent="0.2">
      <c r="A231" s="63" t="s">
        <v>5704</v>
      </c>
      <c r="B231" s="63" t="s">
        <v>5415</v>
      </c>
      <c r="C231" s="63" t="s">
        <v>5102</v>
      </c>
      <c r="D231" s="63" t="s">
        <v>5105</v>
      </c>
      <c r="E231" s="63" t="s">
        <v>6543</v>
      </c>
      <c r="F231" s="63" t="s">
        <v>772</v>
      </c>
      <c r="G231" s="63" t="s">
        <v>5145</v>
      </c>
      <c r="H231" s="63"/>
      <c r="I231" s="63">
        <v>13</v>
      </c>
      <c r="J231" s="63"/>
    </row>
    <row r="232" spans="1:10" x14ac:dyDescent="0.2">
      <c r="A232" s="63" t="s">
        <v>5706</v>
      </c>
      <c r="B232" s="63" t="s">
        <v>5415</v>
      </c>
      <c r="C232" s="63" t="s">
        <v>5102</v>
      </c>
      <c r="D232" s="63" t="s">
        <v>5105</v>
      </c>
      <c r="E232" s="63" t="s">
        <v>6543</v>
      </c>
      <c r="F232" s="63" t="s">
        <v>772</v>
      </c>
      <c r="G232" s="63" t="s">
        <v>5144</v>
      </c>
      <c r="H232" s="63">
        <v>5</v>
      </c>
      <c r="I232" s="63">
        <v>13</v>
      </c>
      <c r="J232" s="63">
        <v>-8</v>
      </c>
    </row>
    <row r="233" spans="1:10" x14ac:dyDescent="0.2">
      <c r="A233" s="63" t="s">
        <v>7927</v>
      </c>
      <c r="B233" s="63" t="s">
        <v>5415</v>
      </c>
      <c r="C233" s="63" t="s">
        <v>5102</v>
      </c>
      <c r="D233" s="63" t="s">
        <v>5105</v>
      </c>
      <c r="E233" s="63" t="s">
        <v>6543</v>
      </c>
      <c r="F233" s="63" t="s">
        <v>772</v>
      </c>
      <c r="G233" s="63" t="s">
        <v>5315</v>
      </c>
      <c r="H233" s="63">
        <v>7</v>
      </c>
      <c r="I233" s="63">
        <v>13</v>
      </c>
      <c r="J233" s="63">
        <v>-6</v>
      </c>
    </row>
    <row r="234" spans="1:10" x14ac:dyDescent="0.2">
      <c r="A234" s="63" t="s">
        <v>5709</v>
      </c>
      <c r="B234" s="63" t="s">
        <v>5146</v>
      </c>
      <c r="C234" s="63" t="s">
        <v>5109</v>
      </c>
      <c r="D234" s="63" t="s">
        <v>5105</v>
      </c>
      <c r="E234" s="63" t="s">
        <v>5111</v>
      </c>
      <c r="F234" s="63" t="s">
        <v>18</v>
      </c>
      <c r="G234" s="63" t="s">
        <v>5147</v>
      </c>
      <c r="H234" s="63"/>
      <c r="I234" s="63">
        <v>16</v>
      </c>
      <c r="J234" s="63"/>
    </row>
    <row r="235" spans="1:10" x14ac:dyDescent="0.2">
      <c r="A235" s="63" t="s">
        <v>5711</v>
      </c>
      <c r="B235" s="63" t="s">
        <v>5146</v>
      </c>
      <c r="C235" s="63" t="s">
        <v>5109</v>
      </c>
      <c r="D235" s="63" t="s">
        <v>5105</v>
      </c>
      <c r="E235" s="63" t="s">
        <v>5111</v>
      </c>
      <c r="F235" s="63" t="s">
        <v>18</v>
      </c>
      <c r="G235" s="63" t="s">
        <v>5145</v>
      </c>
      <c r="H235" s="63">
        <v>16</v>
      </c>
      <c r="I235" s="63">
        <v>16</v>
      </c>
      <c r="J235" s="63">
        <v>0</v>
      </c>
    </row>
    <row r="236" spans="1:10" x14ac:dyDescent="0.2">
      <c r="A236" s="63" t="s">
        <v>5713</v>
      </c>
      <c r="B236" s="63" t="s">
        <v>5146</v>
      </c>
      <c r="C236" s="63" t="s">
        <v>5109</v>
      </c>
      <c r="D236" s="63" t="s">
        <v>5105</v>
      </c>
      <c r="E236" s="63" t="s">
        <v>5111</v>
      </c>
      <c r="F236" s="63" t="s">
        <v>18</v>
      </c>
      <c r="G236" s="63" t="s">
        <v>5144</v>
      </c>
      <c r="H236" s="63">
        <v>8</v>
      </c>
      <c r="I236" s="63">
        <v>16</v>
      </c>
      <c r="J236" s="63">
        <v>-8</v>
      </c>
    </row>
    <row r="237" spans="1:10" x14ac:dyDescent="0.2">
      <c r="A237" s="63" t="s">
        <v>7928</v>
      </c>
      <c r="B237" s="63" t="s">
        <v>5146</v>
      </c>
      <c r="C237" s="63" t="s">
        <v>5109</v>
      </c>
      <c r="D237" s="63" t="s">
        <v>5105</v>
      </c>
      <c r="E237" s="63" t="s">
        <v>5111</v>
      </c>
      <c r="F237" s="63" t="s">
        <v>18</v>
      </c>
      <c r="G237" s="63" t="s">
        <v>5315</v>
      </c>
      <c r="H237" s="63">
        <v>8</v>
      </c>
      <c r="I237" s="63">
        <v>16</v>
      </c>
      <c r="J237" s="63">
        <v>-8</v>
      </c>
    </row>
    <row r="238" spans="1:10" x14ac:dyDescent="0.2">
      <c r="A238" s="63" t="s">
        <v>5710</v>
      </c>
      <c r="B238" s="63" t="s">
        <v>5416</v>
      </c>
      <c r="C238" s="63" t="s">
        <v>5109</v>
      </c>
      <c r="D238" s="63" t="s">
        <v>5105</v>
      </c>
      <c r="E238" s="63" t="s">
        <v>5111</v>
      </c>
      <c r="F238" s="63" t="s">
        <v>772</v>
      </c>
      <c r="G238" s="63" t="s">
        <v>5147</v>
      </c>
      <c r="H238" s="63"/>
      <c r="I238" s="63">
        <v>13</v>
      </c>
      <c r="J238" s="63"/>
    </row>
    <row r="239" spans="1:10" x14ac:dyDescent="0.2">
      <c r="A239" s="63" t="s">
        <v>5712</v>
      </c>
      <c r="B239" s="63" t="s">
        <v>5416</v>
      </c>
      <c r="C239" s="63" t="s">
        <v>5109</v>
      </c>
      <c r="D239" s="63" t="s">
        <v>5105</v>
      </c>
      <c r="E239" s="63" t="s">
        <v>5111</v>
      </c>
      <c r="F239" s="63" t="s">
        <v>772</v>
      </c>
      <c r="G239" s="63" t="s">
        <v>5145</v>
      </c>
      <c r="H239" s="63">
        <v>11</v>
      </c>
      <c r="I239" s="63">
        <v>13</v>
      </c>
      <c r="J239" s="63">
        <v>-2</v>
      </c>
    </row>
    <row r="240" spans="1:10" x14ac:dyDescent="0.2">
      <c r="A240" s="63" t="s">
        <v>5714</v>
      </c>
      <c r="B240" s="63" t="s">
        <v>5416</v>
      </c>
      <c r="C240" s="63" t="s">
        <v>5109</v>
      </c>
      <c r="D240" s="63" t="s">
        <v>5105</v>
      </c>
      <c r="E240" s="63" t="s">
        <v>5111</v>
      </c>
      <c r="F240" s="63" t="s">
        <v>772</v>
      </c>
      <c r="G240" s="63" t="s">
        <v>5144</v>
      </c>
      <c r="H240" s="63">
        <v>8</v>
      </c>
      <c r="I240" s="63">
        <v>13</v>
      </c>
      <c r="J240" s="63">
        <v>-5</v>
      </c>
    </row>
    <row r="241" spans="1:10" x14ac:dyDescent="0.2">
      <c r="A241" s="63" t="s">
        <v>7929</v>
      </c>
      <c r="B241" s="63" t="s">
        <v>5416</v>
      </c>
      <c r="C241" s="63" t="s">
        <v>5109</v>
      </c>
      <c r="D241" s="63" t="s">
        <v>5105</v>
      </c>
      <c r="E241" s="63" t="s">
        <v>5111</v>
      </c>
      <c r="F241" s="63" t="s">
        <v>772</v>
      </c>
      <c r="G241" s="63" t="s">
        <v>5315</v>
      </c>
      <c r="H241" s="63">
        <v>7</v>
      </c>
      <c r="I241" s="63">
        <v>13</v>
      </c>
      <c r="J241" s="63">
        <v>-6</v>
      </c>
    </row>
    <row r="242" spans="1:10" x14ac:dyDescent="0.2">
      <c r="A242" s="63" t="s">
        <v>5715</v>
      </c>
      <c r="B242" s="63" t="s">
        <v>5104</v>
      </c>
      <c r="C242" s="63" t="s">
        <v>5102</v>
      </c>
      <c r="D242" s="63" t="s">
        <v>5105</v>
      </c>
      <c r="E242" s="63" t="s">
        <v>6543</v>
      </c>
      <c r="F242" s="63" t="s">
        <v>18</v>
      </c>
      <c r="G242" s="63" t="s">
        <v>5107</v>
      </c>
      <c r="H242" s="63">
        <v>26</v>
      </c>
      <c r="I242" s="63">
        <v>20</v>
      </c>
      <c r="J242" s="63">
        <v>6</v>
      </c>
    </row>
    <row r="243" spans="1:10" x14ac:dyDescent="0.2">
      <c r="A243" s="63" t="s">
        <v>5716</v>
      </c>
      <c r="B243" s="63" t="s">
        <v>5412</v>
      </c>
      <c r="C243" s="63" t="s">
        <v>5102</v>
      </c>
      <c r="D243" s="63" t="s">
        <v>5105</v>
      </c>
      <c r="E243" s="63" t="s">
        <v>6543</v>
      </c>
      <c r="F243" s="63" t="s">
        <v>772</v>
      </c>
      <c r="G243" s="63" t="s">
        <v>5107</v>
      </c>
      <c r="H243" s="63">
        <v>14</v>
      </c>
      <c r="I243" s="63">
        <v>13</v>
      </c>
      <c r="J243" s="63">
        <v>1</v>
      </c>
    </row>
    <row r="244" spans="1:10" x14ac:dyDescent="0.2">
      <c r="A244" s="63" t="s">
        <v>5723</v>
      </c>
      <c r="B244" s="63" t="s">
        <v>5110</v>
      </c>
      <c r="C244" s="63" t="s">
        <v>5109</v>
      </c>
      <c r="D244" s="63" t="s">
        <v>5105</v>
      </c>
      <c r="E244" s="63" t="s">
        <v>5111</v>
      </c>
      <c r="F244" s="63" t="s">
        <v>18</v>
      </c>
      <c r="G244" s="63" t="s">
        <v>5107</v>
      </c>
      <c r="H244" s="63">
        <v>20</v>
      </c>
      <c r="I244" s="63">
        <v>16</v>
      </c>
      <c r="J244" s="63">
        <v>4</v>
      </c>
    </row>
    <row r="245" spans="1:10" x14ac:dyDescent="0.2">
      <c r="A245" s="63" t="s">
        <v>5724</v>
      </c>
      <c r="B245" s="63" t="s">
        <v>5413</v>
      </c>
      <c r="C245" s="63" t="s">
        <v>5109</v>
      </c>
      <c r="D245" s="63" t="s">
        <v>5105</v>
      </c>
      <c r="E245" s="63" t="s">
        <v>5111</v>
      </c>
      <c r="F245" s="63" t="s">
        <v>772</v>
      </c>
      <c r="G245" s="63" t="s">
        <v>5107</v>
      </c>
      <c r="H245" s="63">
        <v>16</v>
      </c>
      <c r="I245" s="63">
        <v>13</v>
      </c>
      <c r="J245" s="63">
        <v>3</v>
      </c>
    </row>
    <row r="246" spans="1:10" x14ac:dyDescent="0.2">
      <c r="A246" s="63" t="s">
        <v>5717</v>
      </c>
      <c r="B246" s="63" t="s">
        <v>5143</v>
      </c>
      <c r="C246" s="63" t="s">
        <v>5102</v>
      </c>
      <c r="D246" s="63" t="s">
        <v>5105</v>
      </c>
      <c r="E246" s="63" t="s">
        <v>6543</v>
      </c>
      <c r="F246" s="63" t="s">
        <v>18</v>
      </c>
      <c r="G246" s="63" t="s">
        <v>5147</v>
      </c>
      <c r="H246" s="63">
        <v>21</v>
      </c>
      <c r="I246" s="63">
        <v>20</v>
      </c>
      <c r="J246" s="63">
        <v>1</v>
      </c>
    </row>
    <row r="247" spans="1:10" x14ac:dyDescent="0.2">
      <c r="A247" s="63" t="s">
        <v>5719</v>
      </c>
      <c r="B247" s="63" t="s">
        <v>5143</v>
      </c>
      <c r="C247" s="63" t="s">
        <v>5102</v>
      </c>
      <c r="D247" s="63" t="s">
        <v>5105</v>
      </c>
      <c r="E247" s="63" t="s">
        <v>6543</v>
      </c>
      <c r="F247" s="63" t="s">
        <v>18</v>
      </c>
      <c r="G247" s="63" t="s">
        <v>5145</v>
      </c>
      <c r="H247" s="63">
        <v>31</v>
      </c>
      <c r="I247" s="63">
        <v>20</v>
      </c>
      <c r="J247" s="63">
        <v>11</v>
      </c>
    </row>
    <row r="248" spans="1:10" x14ac:dyDescent="0.2">
      <c r="A248" s="63" t="s">
        <v>5721</v>
      </c>
      <c r="B248" s="63" t="s">
        <v>5143</v>
      </c>
      <c r="C248" s="63" t="s">
        <v>5102</v>
      </c>
      <c r="D248" s="63" t="s">
        <v>5105</v>
      </c>
      <c r="E248" s="63" t="s">
        <v>6543</v>
      </c>
      <c r="F248" s="63" t="s">
        <v>18</v>
      </c>
      <c r="G248" s="63" t="s">
        <v>5144</v>
      </c>
      <c r="H248" s="63">
        <v>16</v>
      </c>
      <c r="I248" s="63">
        <v>20</v>
      </c>
      <c r="J248" s="63">
        <v>-4</v>
      </c>
    </row>
    <row r="249" spans="1:10" x14ac:dyDescent="0.2">
      <c r="A249" s="63" t="s">
        <v>7930</v>
      </c>
      <c r="B249" s="63" t="s">
        <v>5143</v>
      </c>
      <c r="C249" s="63" t="s">
        <v>5102</v>
      </c>
      <c r="D249" s="63" t="s">
        <v>5105</v>
      </c>
      <c r="E249" s="63" t="s">
        <v>6543</v>
      </c>
      <c r="F249" s="63" t="s">
        <v>18</v>
      </c>
      <c r="G249" s="63" t="s">
        <v>5315</v>
      </c>
      <c r="H249" s="63">
        <v>11</v>
      </c>
      <c r="I249" s="63">
        <v>20</v>
      </c>
      <c r="J249" s="63">
        <v>-9</v>
      </c>
    </row>
    <row r="250" spans="1:10" x14ac:dyDescent="0.2">
      <c r="A250" s="63" t="s">
        <v>5718</v>
      </c>
      <c r="B250" s="63" t="s">
        <v>5415</v>
      </c>
      <c r="C250" s="63" t="s">
        <v>5102</v>
      </c>
      <c r="D250" s="63" t="s">
        <v>5105</v>
      </c>
      <c r="E250" s="63" t="s">
        <v>6543</v>
      </c>
      <c r="F250" s="63" t="s">
        <v>772</v>
      </c>
      <c r="G250" s="63" t="s">
        <v>5147</v>
      </c>
      <c r="H250" s="63"/>
      <c r="I250" s="63">
        <v>13</v>
      </c>
      <c r="J250" s="63"/>
    </row>
    <row r="251" spans="1:10" x14ac:dyDescent="0.2">
      <c r="A251" s="63" t="s">
        <v>5720</v>
      </c>
      <c r="B251" s="63" t="s">
        <v>5415</v>
      </c>
      <c r="C251" s="63" t="s">
        <v>5102</v>
      </c>
      <c r="D251" s="63" t="s">
        <v>5105</v>
      </c>
      <c r="E251" s="63" t="s">
        <v>6543</v>
      </c>
      <c r="F251" s="63" t="s">
        <v>772</v>
      </c>
      <c r="G251" s="63" t="s">
        <v>5145</v>
      </c>
      <c r="H251" s="63">
        <v>21</v>
      </c>
      <c r="I251" s="63">
        <v>13</v>
      </c>
      <c r="J251" s="63">
        <v>8</v>
      </c>
    </row>
    <row r="252" spans="1:10" x14ac:dyDescent="0.2">
      <c r="A252" s="63" t="s">
        <v>5722</v>
      </c>
      <c r="B252" s="63" t="s">
        <v>5415</v>
      </c>
      <c r="C252" s="63" t="s">
        <v>5102</v>
      </c>
      <c r="D252" s="63" t="s">
        <v>5105</v>
      </c>
      <c r="E252" s="63" t="s">
        <v>6543</v>
      </c>
      <c r="F252" s="63" t="s">
        <v>772</v>
      </c>
      <c r="G252" s="63" t="s">
        <v>5144</v>
      </c>
      <c r="H252" s="63">
        <v>12</v>
      </c>
      <c r="I252" s="63">
        <v>13</v>
      </c>
      <c r="J252" s="63">
        <v>-1</v>
      </c>
    </row>
    <row r="253" spans="1:10" x14ac:dyDescent="0.2">
      <c r="A253" s="63" t="s">
        <v>7931</v>
      </c>
      <c r="B253" s="63" t="s">
        <v>5415</v>
      </c>
      <c r="C253" s="63" t="s">
        <v>5102</v>
      </c>
      <c r="D253" s="63" t="s">
        <v>5105</v>
      </c>
      <c r="E253" s="63" t="s">
        <v>6543</v>
      </c>
      <c r="F253" s="63" t="s">
        <v>772</v>
      </c>
      <c r="G253" s="63" t="s">
        <v>5315</v>
      </c>
      <c r="H253" s="63">
        <v>5</v>
      </c>
      <c r="I253" s="63">
        <v>13</v>
      </c>
      <c r="J253" s="63">
        <v>-8</v>
      </c>
    </row>
    <row r="254" spans="1:10" x14ac:dyDescent="0.2">
      <c r="A254" s="63" t="s">
        <v>5725</v>
      </c>
      <c r="B254" s="63" t="s">
        <v>5146</v>
      </c>
      <c r="C254" s="63" t="s">
        <v>5109</v>
      </c>
      <c r="D254" s="63" t="s">
        <v>5105</v>
      </c>
      <c r="E254" s="63" t="s">
        <v>5111</v>
      </c>
      <c r="F254" s="63" t="s">
        <v>18</v>
      </c>
      <c r="G254" s="63" t="s">
        <v>5147</v>
      </c>
      <c r="H254" s="63">
        <v>10</v>
      </c>
      <c r="I254" s="63">
        <v>16</v>
      </c>
      <c r="J254" s="63">
        <v>-6</v>
      </c>
    </row>
    <row r="255" spans="1:10" x14ac:dyDescent="0.2">
      <c r="A255" s="63" t="s">
        <v>5727</v>
      </c>
      <c r="B255" s="63" t="s">
        <v>5146</v>
      </c>
      <c r="C255" s="63" t="s">
        <v>5109</v>
      </c>
      <c r="D255" s="63" t="s">
        <v>5105</v>
      </c>
      <c r="E255" s="63" t="s">
        <v>5111</v>
      </c>
      <c r="F255" s="63" t="s">
        <v>18</v>
      </c>
      <c r="G255" s="63" t="s">
        <v>5145</v>
      </c>
      <c r="H255" s="63">
        <v>25</v>
      </c>
      <c r="I255" s="63">
        <v>16</v>
      </c>
      <c r="J255" s="63">
        <v>9</v>
      </c>
    </row>
    <row r="256" spans="1:10" x14ac:dyDescent="0.2">
      <c r="A256" s="63" t="s">
        <v>5729</v>
      </c>
      <c r="B256" s="63" t="s">
        <v>5146</v>
      </c>
      <c r="C256" s="63" t="s">
        <v>5109</v>
      </c>
      <c r="D256" s="63" t="s">
        <v>5105</v>
      </c>
      <c r="E256" s="63" t="s">
        <v>5111</v>
      </c>
      <c r="F256" s="63" t="s">
        <v>18</v>
      </c>
      <c r="G256" s="63" t="s">
        <v>5144</v>
      </c>
      <c r="H256" s="63">
        <v>16</v>
      </c>
      <c r="I256" s="63">
        <v>16</v>
      </c>
      <c r="J256" s="63">
        <v>0</v>
      </c>
    </row>
    <row r="257" spans="1:10" x14ac:dyDescent="0.2">
      <c r="A257" s="63" t="s">
        <v>7932</v>
      </c>
      <c r="B257" s="63" t="s">
        <v>5146</v>
      </c>
      <c r="C257" s="63" t="s">
        <v>5109</v>
      </c>
      <c r="D257" s="63" t="s">
        <v>5105</v>
      </c>
      <c r="E257" s="63" t="s">
        <v>5111</v>
      </c>
      <c r="F257" s="63" t="s">
        <v>18</v>
      </c>
      <c r="G257" s="63" t="s">
        <v>5315</v>
      </c>
      <c r="H257" s="63">
        <v>9</v>
      </c>
      <c r="I257" s="63">
        <v>16</v>
      </c>
      <c r="J257" s="63">
        <v>-7</v>
      </c>
    </row>
    <row r="258" spans="1:10" x14ac:dyDescent="0.2">
      <c r="A258" s="63" t="s">
        <v>5726</v>
      </c>
      <c r="B258" s="63" t="s">
        <v>5416</v>
      </c>
      <c r="C258" s="63" t="s">
        <v>5109</v>
      </c>
      <c r="D258" s="63" t="s">
        <v>5105</v>
      </c>
      <c r="E258" s="63" t="s">
        <v>5111</v>
      </c>
      <c r="F258" s="63" t="s">
        <v>772</v>
      </c>
      <c r="G258" s="63" t="s">
        <v>5147</v>
      </c>
      <c r="H258" s="63">
        <v>14</v>
      </c>
      <c r="I258" s="63">
        <v>13</v>
      </c>
      <c r="J258" s="63">
        <v>1</v>
      </c>
    </row>
    <row r="259" spans="1:10" x14ac:dyDescent="0.2">
      <c r="A259" s="63" t="s">
        <v>5728</v>
      </c>
      <c r="B259" s="63" t="s">
        <v>5416</v>
      </c>
      <c r="C259" s="63" t="s">
        <v>5109</v>
      </c>
      <c r="D259" s="63" t="s">
        <v>5105</v>
      </c>
      <c r="E259" s="63" t="s">
        <v>5111</v>
      </c>
      <c r="F259" s="63" t="s">
        <v>772</v>
      </c>
      <c r="G259" s="63" t="s">
        <v>5145</v>
      </c>
      <c r="H259" s="63">
        <v>16</v>
      </c>
      <c r="I259" s="63">
        <v>13</v>
      </c>
      <c r="J259" s="63">
        <v>3</v>
      </c>
    </row>
    <row r="260" spans="1:10" x14ac:dyDescent="0.2">
      <c r="A260" s="63" t="s">
        <v>5730</v>
      </c>
      <c r="B260" s="63" t="s">
        <v>5416</v>
      </c>
      <c r="C260" s="63" t="s">
        <v>5109</v>
      </c>
      <c r="D260" s="63" t="s">
        <v>5105</v>
      </c>
      <c r="E260" s="63" t="s">
        <v>5111</v>
      </c>
      <c r="F260" s="63" t="s">
        <v>772</v>
      </c>
      <c r="G260" s="63" t="s">
        <v>5144</v>
      </c>
      <c r="H260" s="63">
        <v>11</v>
      </c>
      <c r="I260" s="63">
        <v>13</v>
      </c>
      <c r="J260" s="63">
        <v>-2</v>
      </c>
    </row>
    <row r="261" spans="1:10" x14ac:dyDescent="0.2">
      <c r="A261" s="63" t="s">
        <v>7933</v>
      </c>
      <c r="B261" s="63" t="s">
        <v>5416</v>
      </c>
      <c r="C261" s="63" t="s">
        <v>5109</v>
      </c>
      <c r="D261" s="63" t="s">
        <v>5105</v>
      </c>
      <c r="E261" s="63" t="s">
        <v>5111</v>
      </c>
      <c r="F261" s="63" t="s">
        <v>772</v>
      </c>
      <c r="G261" s="63" t="s">
        <v>5315</v>
      </c>
      <c r="H261" s="63">
        <v>6</v>
      </c>
      <c r="I261" s="63">
        <v>13</v>
      </c>
      <c r="J261" s="63">
        <v>-7</v>
      </c>
    </row>
    <row r="262" spans="1:10" x14ac:dyDescent="0.2">
      <c r="A262" s="63" t="s">
        <v>5731</v>
      </c>
      <c r="B262" s="63" t="s">
        <v>5104</v>
      </c>
      <c r="C262" s="63" t="s">
        <v>5102</v>
      </c>
      <c r="D262" s="63" t="s">
        <v>5105</v>
      </c>
      <c r="E262" s="63" t="s">
        <v>6543</v>
      </c>
      <c r="F262" s="63" t="s">
        <v>18</v>
      </c>
      <c r="G262" s="63" t="s">
        <v>5107</v>
      </c>
      <c r="H262" s="63">
        <v>37</v>
      </c>
      <c r="I262" s="63">
        <v>20</v>
      </c>
      <c r="J262" s="63">
        <v>17</v>
      </c>
    </row>
    <row r="263" spans="1:10" x14ac:dyDescent="0.2">
      <c r="A263" s="63" t="s">
        <v>5732</v>
      </c>
      <c r="B263" s="63" t="s">
        <v>5412</v>
      </c>
      <c r="C263" s="63" t="s">
        <v>5102</v>
      </c>
      <c r="D263" s="63" t="s">
        <v>5105</v>
      </c>
      <c r="E263" s="63" t="s">
        <v>6543</v>
      </c>
      <c r="F263" s="63" t="s">
        <v>772</v>
      </c>
      <c r="G263" s="63" t="s">
        <v>5107</v>
      </c>
      <c r="H263" s="63">
        <v>29</v>
      </c>
      <c r="I263" s="63">
        <v>13</v>
      </c>
      <c r="J263" s="63">
        <v>16</v>
      </c>
    </row>
    <row r="264" spans="1:10" x14ac:dyDescent="0.2">
      <c r="A264" s="63" t="s">
        <v>5739</v>
      </c>
      <c r="B264" s="63" t="s">
        <v>5110</v>
      </c>
      <c r="C264" s="63" t="s">
        <v>5109</v>
      </c>
      <c r="D264" s="63" t="s">
        <v>5105</v>
      </c>
      <c r="E264" s="63" t="s">
        <v>5111</v>
      </c>
      <c r="F264" s="63" t="s">
        <v>18</v>
      </c>
      <c r="G264" s="63" t="s">
        <v>5107</v>
      </c>
      <c r="H264" s="63">
        <v>30</v>
      </c>
      <c r="I264" s="63">
        <v>16</v>
      </c>
      <c r="J264" s="63">
        <v>14</v>
      </c>
    </row>
    <row r="265" spans="1:10" x14ac:dyDescent="0.2">
      <c r="A265" s="63" t="s">
        <v>5740</v>
      </c>
      <c r="B265" s="63" t="s">
        <v>5413</v>
      </c>
      <c r="C265" s="63" t="s">
        <v>5109</v>
      </c>
      <c r="D265" s="63" t="s">
        <v>5105</v>
      </c>
      <c r="E265" s="63" t="s">
        <v>5111</v>
      </c>
      <c r="F265" s="63" t="s">
        <v>772</v>
      </c>
      <c r="G265" s="63" t="s">
        <v>5107</v>
      </c>
      <c r="H265" s="63">
        <v>28</v>
      </c>
      <c r="I265" s="63">
        <v>13</v>
      </c>
      <c r="J265" s="63">
        <v>15</v>
      </c>
    </row>
    <row r="266" spans="1:10" x14ac:dyDescent="0.2">
      <c r="A266" s="63" t="s">
        <v>5733</v>
      </c>
      <c r="B266" s="63" t="s">
        <v>5143</v>
      </c>
      <c r="C266" s="63" t="s">
        <v>5102</v>
      </c>
      <c r="D266" s="63" t="s">
        <v>5105</v>
      </c>
      <c r="E266" s="63" t="s">
        <v>6543</v>
      </c>
      <c r="F266" s="63" t="s">
        <v>18</v>
      </c>
      <c r="G266" s="63" t="s">
        <v>5147</v>
      </c>
      <c r="H266" s="63"/>
      <c r="I266" s="63">
        <v>20</v>
      </c>
      <c r="J266" s="63"/>
    </row>
    <row r="267" spans="1:10" x14ac:dyDescent="0.2">
      <c r="A267" s="63" t="s">
        <v>5735</v>
      </c>
      <c r="B267" s="63" t="s">
        <v>5143</v>
      </c>
      <c r="C267" s="63" t="s">
        <v>5102</v>
      </c>
      <c r="D267" s="63" t="s">
        <v>5105</v>
      </c>
      <c r="E267" s="63" t="s">
        <v>6543</v>
      </c>
      <c r="F267" s="63" t="s">
        <v>18</v>
      </c>
      <c r="G267" s="63" t="s">
        <v>5145</v>
      </c>
      <c r="H267" s="63">
        <v>44</v>
      </c>
      <c r="I267" s="63">
        <v>20</v>
      </c>
      <c r="J267" s="63">
        <v>24</v>
      </c>
    </row>
    <row r="268" spans="1:10" x14ac:dyDescent="0.2">
      <c r="A268" s="63" t="s">
        <v>5737</v>
      </c>
      <c r="B268" s="63" t="s">
        <v>5143</v>
      </c>
      <c r="C268" s="63" t="s">
        <v>5102</v>
      </c>
      <c r="D268" s="63" t="s">
        <v>5105</v>
      </c>
      <c r="E268" s="63" t="s">
        <v>6543</v>
      </c>
      <c r="F268" s="63" t="s">
        <v>18</v>
      </c>
      <c r="G268" s="63" t="s">
        <v>5144</v>
      </c>
      <c r="H268" s="63">
        <v>24</v>
      </c>
      <c r="I268" s="63">
        <v>20</v>
      </c>
      <c r="J268" s="63">
        <v>4</v>
      </c>
    </row>
    <row r="269" spans="1:10" x14ac:dyDescent="0.2">
      <c r="A269" s="63" t="s">
        <v>7934</v>
      </c>
      <c r="B269" s="63" t="s">
        <v>5143</v>
      </c>
      <c r="C269" s="63" t="s">
        <v>5102</v>
      </c>
      <c r="D269" s="63" t="s">
        <v>5105</v>
      </c>
      <c r="E269" s="63" t="s">
        <v>6543</v>
      </c>
      <c r="F269" s="63" t="s">
        <v>18</v>
      </c>
      <c r="G269" s="63" t="s">
        <v>5315</v>
      </c>
      <c r="H269" s="63">
        <v>20</v>
      </c>
      <c r="I269" s="63">
        <v>20</v>
      </c>
      <c r="J269" s="63">
        <v>0</v>
      </c>
    </row>
    <row r="270" spans="1:10" x14ac:dyDescent="0.2">
      <c r="A270" s="63" t="s">
        <v>5734</v>
      </c>
      <c r="B270" s="63" t="s">
        <v>5415</v>
      </c>
      <c r="C270" s="63" t="s">
        <v>5102</v>
      </c>
      <c r="D270" s="63" t="s">
        <v>5105</v>
      </c>
      <c r="E270" s="63" t="s">
        <v>6543</v>
      </c>
      <c r="F270" s="63" t="s">
        <v>772</v>
      </c>
      <c r="G270" s="63" t="s">
        <v>5147</v>
      </c>
      <c r="H270" s="63"/>
      <c r="I270" s="63">
        <v>13</v>
      </c>
      <c r="J270" s="63"/>
    </row>
    <row r="271" spans="1:10" x14ac:dyDescent="0.2">
      <c r="A271" s="63" t="s">
        <v>5736</v>
      </c>
      <c r="B271" s="63" t="s">
        <v>5415</v>
      </c>
      <c r="C271" s="63" t="s">
        <v>5102</v>
      </c>
      <c r="D271" s="63" t="s">
        <v>5105</v>
      </c>
      <c r="E271" s="63" t="s">
        <v>6543</v>
      </c>
      <c r="F271" s="63" t="s">
        <v>772</v>
      </c>
      <c r="G271" s="63" t="s">
        <v>5145</v>
      </c>
      <c r="H271" s="63">
        <v>38</v>
      </c>
      <c r="I271" s="63">
        <v>13</v>
      </c>
      <c r="J271" s="63">
        <v>25</v>
      </c>
    </row>
    <row r="272" spans="1:10" x14ac:dyDescent="0.2">
      <c r="A272" s="63" t="s">
        <v>5738</v>
      </c>
      <c r="B272" s="63" t="s">
        <v>5415</v>
      </c>
      <c r="C272" s="63" t="s">
        <v>5102</v>
      </c>
      <c r="D272" s="63" t="s">
        <v>5105</v>
      </c>
      <c r="E272" s="63" t="s">
        <v>6543</v>
      </c>
      <c r="F272" s="63" t="s">
        <v>772</v>
      </c>
      <c r="G272" s="63" t="s">
        <v>5144</v>
      </c>
      <c r="H272" s="63">
        <v>18</v>
      </c>
      <c r="I272" s="63">
        <v>13</v>
      </c>
      <c r="J272" s="63">
        <v>5</v>
      </c>
    </row>
    <row r="273" spans="1:10" x14ac:dyDescent="0.2">
      <c r="A273" s="63" t="s">
        <v>7935</v>
      </c>
      <c r="B273" s="63" t="s">
        <v>5415</v>
      </c>
      <c r="C273" s="63" t="s">
        <v>5102</v>
      </c>
      <c r="D273" s="63" t="s">
        <v>5105</v>
      </c>
      <c r="E273" s="63" t="s">
        <v>6543</v>
      </c>
      <c r="F273" s="63" t="s">
        <v>772</v>
      </c>
      <c r="G273" s="63" t="s">
        <v>5315</v>
      </c>
      <c r="H273" s="63">
        <v>13</v>
      </c>
      <c r="I273" s="63">
        <v>13</v>
      </c>
      <c r="J273" s="63">
        <v>0</v>
      </c>
    </row>
    <row r="274" spans="1:10" x14ac:dyDescent="0.2">
      <c r="A274" s="63" t="s">
        <v>5741</v>
      </c>
      <c r="B274" s="63" t="s">
        <v>5146</v>
      </c>
      <c r="C274" s="63" t="s">
        <v>5109</v>
      </c>
      <c r="D274" s="63" t="s">
        <v>5105</v>
      </c>
      <c r="E274" s="63" t="s">
        <v>5111</v>
      </c>
      <c r="F274" s="63" t="s">
        <v>18</v>
      </c>
      <c r="G274" s="63" t="s">
        <v>5147</v>
      </c>
      <c r="H274" s="63"/>
      <c r="I274" s="63">
        <v>16</v>
      </c>
      <c r="J274" s="63"/>
    </row>
    <row r="275" spans="1:10" x14ac:dyDescent="0.2">
      <c r="A275" s="63" t="s">
        <v>5743</v>
      </c>
      <c r="B275" s="63" t="s">
        <v>5146</v>
      </c>
      <c r="C275" s="63" t="s">
        <v>5109</v>
      </c>
      <c r="D275" s="63" t="s">
        <v>5105</v>
      </c>
      <c r="E275" s="63" t="s">
        <v>5111</v>
      </c>
      <c r="F275" s="63" t="s">
        <v>18</v>
      </c>
      <c r="G275" s="63" t="s">
        <v>5145</v>
      </c>
      <c r="H275" s="63">
        <v>23</v>
      </c>
      <c r="I275" s="63">
        <v>16</v>
      </c>
      <c r="J275" s="63">
        <v>7</v>
      </c>
    </row>
    <row r="276" spans="1:10" x14ac:dyDescent="0.2">
      <c r="A276" s="63" t="s">
        <v>5745</v>
      </c>
      <c r="B276" s="63" t="s">
        <v>5146</v>
      </c>
      <c r="C276" s="63" t="s">
        <v>5109</v>
      </c>
      <c r="D276" s="63" t="s">
        <v>5105</v>
      </c>
      <c r="E276" s="63" t="s">
        <v>5111</v>
      </c>
      <c r="F276" s="63" t="s">
        <v>18</v>
      </c>
      <c r="G276" s="63" t="s">
        <v>5144</v>
      </c>
      <c r="H276" s="63">
        <v>22</v>
      </c>
      <c r="I276" s="63">
        <v>16</v>
      </c>
      <c r="J276" s="63">
        <v>6</v>
      </c>
    </row>
    <row r="277" spans="1:10" x14ac:dyDescent="0.2">
      <c r="A277" s="63" t="s">
        <v>7936</v>
      </c>
      <c r="B277" s="63" t="s">
        <v>5146</v>
      </c>
      <c r="C277" s="63" t="s">
        <v>5109</v>
      </c>
      <c r="D277" s="63" t="s">
        <v>5105</v>
      </c>
      <c r="E277" s="63" t="s">
        <v>5111</v>
      </c>
      <c r="F277" s="63" t="s">
        <v>18</v>
      </c>
      <c r="G277" s="63" t="s">
        <v>5315</v>
      </c>
      <c r="H277" s="63">
        <v>14</v>
      </c>
      <c r="I277" s="63">
        <v>16</v>
      </c>
      <c r="J277" s="63">
        <v>-2</v>
      </c>
    </row>
    <row r="278" spans="1:10" x14ac:dyDescent="0.2">
      <c r="A278" s="63" t="s">
        <v>5742</v>
      </c>
      <c r="B278" s="63" t="s">
        <v>5416</v>
      </c>
      <c r="C278" s="63" t="s">
        <v>5109</v>
      </c>
      <c r="D278" s="63" t="s">
        <v>5105</v>
      </c>
      <c r="E278" s="63" t="s">
        <v>5111</v>
      </c>
      <c r="F278" s="63" t="s">
        <v>772</v>
      </c>
      <c r="G278" s="63" t="s">
        <v>5147</v>
      </c>
      <c r="H278" s="63"/>
      <c r="I278" s="63">
        <v>13</v>
      </c>
      <c r="J278" s="63"/>
    </row>
    <row r="279" spans="1:10" x14ac:dyDescent="0.2">
      <c r="A279" s="63" t="s">
        <v>5744</v>
      </c>
      <c r="B279" s="63" t="s">
        <v>5416</v>
      </c>
      <c r="C279" s="63" t="s">
        <v>5109</v>
      </c>
      <c r="D279" s="63" t="s">
        <v>5105</v>
      </c>
      <c r="E279" s="63" t="s">
        <v>5111</v>
      </c>
      <c r="F279" s="63" t="s">
        <v>772</v>
      </c>
      <c r="G279" s="63" t="s">
        <v>5145</v>
      </c>
      <c r="H279" s="63">
        <v>24</v>
      </c>
      <c r="I279" s="63">
        <v>13</v>
      </c>
      <c r="J279" s="63">
        <v>11</v>
      </c>
    </row>
    <row r="280" spans="1:10" x14ac:dyDescent="0.2">
      <c r="A280" s="63" t="s">
        <v>5746</v>
      </c>
      <c r="B280" s="63" t="s">
        <v>5416</v>
      </c>
      <c r="C280" s="63" t="s">
        <v>5109</v>
      </c>
      <c r="D280" s="63" t="s">
        <v>5105</v>
      </c>
      <c r="E280" s="63" t="s">
        <v>5111</v>
      </c>
      <c r="F280" s="63" t="s">
        <v>772</v>
      </c>
      <c r="G280" s="63" t="s">
        <v>5144</v>
      </c>
      <c r="H280" s="63">
        <v>18</v>
      </c>
      <c r="I280" s="63">
        <v>13</v>
      </c>
      <c r="J280" s="63">
        <v>5</v>
      </c>
    </row>
    <row r="281" spans="1:10" x14ac:dyDescent="0.2">
      <c r="A281" s="63" t="s">
        <v>7937</v>
      </c>
      <c r="B281" s="63" t="s">
        <v>5416</v>
      </c>
      <c r="C281" s="63" t="s">
        <v>5109</v>
      </c>
      <c r="D281" s="63" t="s">
        <v>5105</v>
      </c>
      <c r="E281" s="63" t="s">
        <v>5111</v>
      </c>
      <c r="F281" s="63" t="s">
        <v>772</v>
      </c>
      <c r="G281" s="63" t="s">
        <v>5315</v>
      </c>
      <c r="H281" s="63">
        <v>12</v>
      </c>
      <c r="I281" s="63">
        <v>13</v>
      </c>
      <c r="J281" s="63">
        <v>-1</v>
      </c>
    </row>
    <row r="282" spans="1:10" x14ac:dyDescent="0.2">
      <c r="A282" s="63" t="s">
        <v>5747</v>
      </c>
      <c r="B282" s="63" t="s">
        <v>5104</v>
      </c>
      <c r="C282" s="63" t="s">
        <v>5102</v>
      </c>
      <c r="D282" s="63" t="s">
        <v>5105</v>
      </c>
      <c r="E282" s="63" t="s">
        <v>6543</v>
      </c>
      <c r="F282" s="63" t="s">
        <v>18</v>
      </c>
      <c r="G282" s="63" t="s">
        <v>5107</v>
      </c>
      <c r="H282" s="63">
        <v>36</v>
      </c>
      <c r="I282" s="63">
        <v>20</v>
      </c>
      <c r="J282" s="63">
        <v>16</v>
      </c>
    </row>
    <row r="283" spans="1:10" x14ac:dyDescent="0.2">
      <c r="A283" s="63" t="s">
        <v>5748</v>
      </c>
      <c r="B283" s="63" t="s">
        <v>5412</v>
      </c>
      <c r="C283" s="63" t="s">
        <v>5102</v>
      </c>
      <c r="D283" s="63" t="s">
        <v>5105</v>
      </c>
      <c r="E283" s="63" t="s">
        <v>6543</v>
      </c>
      <c r="F283" s="63" t="s">
        <v>772</v>
      </c>
      <c r="G283" s="63" t="s">
        <v>5107</v>
      </c>
      <c r="H283" s="63">
        <v>21</v>
      </c>
      <c r="I283" s="63">
        <v>13</v>
      </c>
      <c r="J283" s="63">
        <v>8</v>
      </c>
    </row>
    <row r="284" spans="1:10" x14ac:dyDescent="0.2">
      <c r="A284" s="63" t="s">
        <v>5755</v>
      </c>
      <c r="B284" s="63" t="s">
        <v>5110</v>
      </c>
      <c r="C284" s="63" t="s">
        <v>5109</v>
      </c>
      <c r="D284" s="63" t="s">
        <v>5105</v>
      </c>
      <c r="E284" s="63" t="s">
        <v>5111</v>
      </c>
      <c r="F284" s="63" t="s">
        <v>18</v>
      </c>
      <c r="G284" s="63" t="s">
        <v>5107</v>
      </c>
      <c r="H284" s="63">
        <v>26</v>
      </c>
      <c r="I284" s="63">
        <v>16</v>
      </c>
      <c r="J284" s="63">
        <v>10</v>
      </c>
    </row>
    <row r="285" spans="1:10" x14ac:dyDescent="0.2">
      <c r="A285" s="63" t="s">
        <v>5756</v>
      </c>
      <c r="B285" s="63" t="s">
        <v>5413</v>
      </c>
      <c r="C285" s="63" t="s">
        <v>5109</v>
      </c>
      <c r="D285" s="63" t="s">
        <v>5105</v>
      </c>
      <c r="E285" s="63" t="s">
        <v>5111</v>
      </c>
      <c r="F285" s="63" t="s">
        <v>772</v>
      </c>
      <c r="G285" s="63" t="s">
        <v>5107</v>
      </c>
      <c r="H285" s="63">
        <v>21</v>
      </c>
      <c r="I285" s="63">
        <v>13</v>
      </c>
      <c r="J285" s="63">
        <v>8</v>
      </c>
    </row>
    <row r="286" spans="1:10" x14ac:dyDescent="0.2">
      <c r="A286" s="63" t="s">
        <v>5749</v>
      </c>
      <c r="B286" s="63" t="s">
        <v>5143</v>
      </c>
      <c r="C286" s="63" t="s">
        <v>5102</v>
      </c>
      <c r="D286" s="63" t="s">
        <v>5105</v>
      </c>
      <c r="E286" s="63" t="s">
        <v>6543</v>
      </c>
      <c r="F286" s="63" t="s">
        <v>18</v>
      </c>
      <c r="G286" s="63" t="s">
        <v>5147</v>
      </c>
      <c r="H286" s="63">
        <v>26</v>
      </c>
      <c r="I286" s="63">
        <v>20</v>
      </c>
      <c r="J286" s="63">
        <v>6</v>
      </c>
    </row>
    <row r="287" spans="1:10" x14ac:dyDescent="0.2">
      <c r="A287" s="63" t="s">
        <v>5751</v>
      </c>
      <c r="B287" s="63" t="s">
        <v>5143</v>
      </c>
      <c r="C287" s="63" t="s">
        <v>5102</v>
      </c>
      <c r="D287" s="63" t="s">
        <v>5105</v>
      </c>
      <c r="E287" s="63" t="s">
        <v>6543</v>
      </c>
      <c r="F287" s="63" t="s">
        <v>18</v>
      </c>
      <c r="G287" s="63" t="s">
        <v>5145</v>
      </c>
      <c r="H287" s="63">
        <v>39</v>
      </c>
      <c r="I287" s="63">
        <v>20</v>
      </c>
      <c r="J287" s="63">
        <v>19</v>
      </c>
    </row>
    <row r="288" spans="1:10" x14ac:dyDescent="0.2">
      <c r="A288" s="63" t="s">
        <v>5753</v>
      </c>
      <c r="B288" s="63" t="s">
        <v>5143</v>
      </c>
      <c r="C288" s="63" t="s">
        <v>5102</v>
      </c>
      <c r="D288" s="63" t="s">
        <v>5105</v>
      </c>
      <c r="E288" s="63" t="s">
        <v>6543</v>
      </c>
      <c r="F288" s="63" t="s">
        <v>18</v>
      </c>
      <c r="G288" s="63" t="s">
        <v>5144</v>
      </c>
      <c r="H288" s="63">
        <v>18</v>
      </c>
      <c r="I288" s="63">
        <v>20</v>
      </c>
      <c r="J288" s="63">
        <v>-2</v>
      </c>
    </row>
    <row r="289" spans="1:10" x14ac:dyDescent="0.2">
      <c r="A289" s="63" t="s">
        <v>7938</v>
      </c>
      <c r="B289" s="63" t="s">
        <v>5143</v>
      </c>
      <c r="C289" s="63" t="s">
        <v>5102</v>
      </c>
      <c r="D289" s="63" t="s">
        <v>5105</v>
      </c>
      <c r="E289" s="63" t="s">
        <v>6543</v>
      </c>
      <c r="F289" s="63" t="s">
        <v>18</v>
      </c>
      <c r="G289" s="63" t="s">
        <v>5315</v>
      </c>
      <c r="H289" s="63">
        <v>12</v>
      </c>
      <c r="I289" s="63">
        <v>20</v>
      </c>
      <c r="J289" s="63">
        <v>-8</v>
      </c>
    </row>
    <row r="290" spans="1:10" x14ac:dyDescent="0.2">
      <c r="A290" s="63" t="s">
        <v>5750</v>
      </c>
      <c r="B290" s="63" t="s">
        <v>5415</v>
      </c>
      <c r="C290" s="63" t="s">
        <v>5102</v>
      </c>
      <c r="D290" s="63" t="s">
        <v>5105</v>
      </c>
      <c r="E290" s="63" t="s">
        <v>6543</v>
      </c>
      <c r="F290" s="63" t="s">
        <v>772</v>
      </c>
      <c r="G290" s="63" t="s">
        <v>5147</v>
      </c>
      <c r="H290" s="63">
        <v>11</v>
      </c>
      <c r="I290" s="63">
        <v>13</v>
      </c>
      <c r="J290" s="63">
        <v>-2</v>
      </c>
    </row>
    <row r="291" spans="1:10" x14ac:dyDescent="0.2">
      <c r="A291" s="63" t="s">
        <v>5752</v>
      </c>
      <c r="B291" s="63" t="s">
        <v>5415</v>
      </c>
      <c r="C291" s="63" t="s">
        <v>5102</v>
      </c>
      <c r="D291" s="63" t="s">
        <v>5105</v>
      </c>
      <c r="E291" s="63" t="s">
        <v>6543</v>
      </c>
      <c r="F291" s="63" t="s">
        <v>772</v>
      </c>
      <c r="G291" s="63" t="s">
        <v>5145</v>
      </c>
      <c r="H291" s="63">
        <v>27</v>
      </c>
      <c r="I291" s="63">
        <v>13</v>
      </c>
      <c r="J291" s="63">
        <v>14</v>
      </c>
    </row>
    <row r="292" spans="1:10" x14ac:dyDescent="0.2">
      <c r="A292" s="63" t="s">
        <v>5754</v>
      </c>
      <c r="B292" s="63" t="s">
        <v>5415</v>
      </c>
      <c r="C292" s="63" t="s">
        <v>5102</v>
      </c>
      <c r="D292" s="63" t="s">
        <v>5105</v>
      </c>
      <c r="E292" s="63" t="s">
        <v>6543</v>
      </c>
      <c r="F292" s="63" t="s">
        <v>772</v>
      </c>
      <c r="G292" s="63" t="s">
        <v>5144</v>
      </c>
      <c r="H292" s="63">
        <v>9</v>
      </c>
      <c r="I292" s="63">
        <v>13</v>
      </c>
      <c r="J292" s="63">
        <v>-4</v>
      </c>
    </row>
    <row r="293" spans="1:10" x14ac:dyDescent="0.2">
      <c r="A293" s="63" t="s">
        <v>7939</v>
      </c>
      <c r="B293" s="63" t="s">
        <v>5415</v>
      </c>
      <c r="C293" s="63" t="s">
        <v>5102</v>
      </c>
      <c r="D293" s="63" t="s">
        <v>5105</v>
      </c>
      <c r="E293" s="63" t="s">
        <v>6543</v>
      </c>
      <c r="F293" s="63" t="s">
        <v>772</v>
      </c>
      <c r="G293" s="63" t="s">
        <v>5315</v>
      </c>
      <c r="H293" s="63">
        <v>6</v>
      </c>
      <c r="I293" s="63">
        <v>13</v>
      </c>
      <c r="J293" s="63">
        <v>-7</v>
      </c>
    </row>
    <row r="294" spans="1:10" x14ac:dyDescent="0.2">
      <c r="A294" s="63" t="s">
        <v>5757</v>
      </c>
      <c r="B294" s="63" t="s">
        <v>5146</v>
      </c>
      <c r="C294" s="63" t="s">
        <v>5109</v>
      </c>
      <c r="D294" s="63" t="s">
        <v>5105</v>
      </c>
      <c r="E294" s="63" t="s">
        <v>5111</v>
      </c>
      <c r="F294" s="63" t="s">
        <v>18</v>
      </c>
      <c r="G294" s="63" t="s">
        <v>5147</v>
      </c>
      <c r="H294" s="63">
        <v>20</v>
      </c>
      <c r="I294" s="63">
        <v>16</v>
      </c>
      <c r="J294" s="63">
        <v>4</v>
      </c>
    </row>
    <row r="295" spans="1:10" x14ac:dyDescent="0.2">
      <c r="A295" s="63" t="s">
        <v>5759</v>
      </c>
      <c r="B295" s="63" t="s">
        <v>5146</v>
      </c>
      <c r="C295" s="63" t="s">
        <v>5109</v>
      </c>
      <c r="D295" s="63" t="s">
        <v>5105</v>
      </c>
      <c r="E295" s="63" t="s">
        <v>5111</v>
      </c>
      <c r="F295" s="63" t="s">
        <v>18</v>
      </c>
      <c r="G295" s="63" t="s">
        <v>5145</v>
      </c>
      <c r="H295" s="63">
        <v>28</v>
      </c>
      <c r="I295" s="63">
        <v>16</v>
      </c>
      <c r="J295" s="63">
        <v>12</v>
      </c>
    </row>
    <row r="296" spans="1:10" x14ac:dyDescent="0.2">
      <c r="A296" s="63" t="s">
        <v>5761</v>
      </c>
      <c r="B296" s="63" t="s">
        <v>5146</v>
      </c>
      <c r="C296" s="63" t="s">
        <v>5109</v>
      </c>
      <c r="D296" s="63" t="s">
        <v>5105</v>
      </c>
      <c r="E296" s="63" t="s">
        <v>5111</v>
      </c>
      <c r="F296" s="63" t="s">
        <v>18</v>
      </c>
      <c r="G296" s="63" t="s">
        <v>5144</v>
      </c>
      <c r="H296" s="63">
        <v>13</v>
      </c>
      <c r="I296" s="63">
        <v>16</v>
      </c>
      <c r="J296" s="63">
        <v>-3</v>
      </c>
    </row>
    <row r="297" spans="1:10" x14ac:dyDescent="0.2">
      <c r="A297" s="63" t="s">
        <v>7940</v>
      </c>
      <c r="B297" s="63" t="s">
        <v>5146</v>
      </c>
      <c r="C297" s="63" t="s">
        <v>5109</v>
      </c>
      <c r="D297" s="63" t="s">
        <v>5105</v>
      </c>
      <c r="E297" s="63" t="s">
        <v>5111</v>
      </c>
      <c r="F297" s="63" t="s">
        <v>18</v>
      </c>
      <c r="G297" s="63" t="s">
        <v>5315</v>
      </c>
      <c r="H297" s="63">
        <v>9</v>
      </c>
      <c r="I297" s="63">
        <v>16</v>
      </c>
      <c r="J297" s="63">
        <v>-7</v>
      </c>
    </row>
    <row r="298" spans="1:10" x14ac:dyDescent="0.2">
      <c r="A298" s="63" t="s">
        <v>5758</v>
      </c>
      <c r="B298" s="63" t="s">
        <v>5416</v>
      </c>
      <c r="C298" s="63" t="s">
        <v>5109</v>
      </c>
      <c r="D298" s="63" t="s">
        <v>5105</v>
      </c>
      <c r="E298" s="63" t="s">
        <v>5111</v>
      </c>
      <c r="F298" s="63" t="s">
        <v>772</v>
      </c>
      <c r="G298" s="63" t="s">
        <v>5147</v>
      </c>
      <c r="H298" s="63">
        <v>14</v>
      </c>
      <c r="I298" s="63">
        <v>13</v>
      </c>
      <c r="J298" s="63">
        <v>1</v>
      </c>
    </row>
    <row r="299" spans="1:10" x14ac:dyDescent="0.2">
      <c r="A299" s="63" t="s">
        <v>5760</v>
      </c>
      <c r="B299" s="63" t="s">
        <v>5416</v>
      </c>
      <c r="C299" s="63" t="s">
        <v>5109</v>
      </c>
      <c r="D299" s="63" t="s">
        <v>5105</v>
      </c>
      <c r="E299" s="63" t="s">
        <v>5111</v>
      </c>
      <c r="F299" s="63" t="s">
        <v>772</v>
      </c>
      <c r="G299" s="63" t="s">
        <v>5145</v>
      </c>
      <c r="H299" s="63">
        <v>22</v>
      </c>
      <c r="I299" s="63">
        <v>13</v>
      </c>
      <c r="J299" s="63">
        <v>9</v>
      </c>
    </row>
    <row r="300" spans="1:10" x14ac:dyDescent="0.2">
      <c r="A300" s="63" t="s">
        <v>5762</v>
      </c>
      <c r="B300" s="63" t="s">
        <v>5416</v>
      </c>
      <c r="C300" s="63" t="s">
        <v>5109</v>
      </c>
      <c r="D300" s="63" t="s">
        <v>5105</v>
      </c>
      <c r="E300" s="63" t="s">
        <v>5111</v>
      </c>
      <c r="F300" s="63" t="s">
        <v>772</v>
      </c>
      <c r="G300" s="63" t="s">
        <v>5144</v>
      </c>
      <c r="H300" s="63">
        <v>14</v>
      </c>
      <c r="I300" s="63">
        <v>13</v>
      </c>
      <c r="J300" s="63">
        <v>1</v>
      </c>
    </row>
    <row r="301" spans="1:10" x14ac:dyDescent="0.2">
      <c r="A301" s="63" t="s">
        <v>7941</v>
      </c>
      <c r="B301" s="63" t="s">
        <v>5416</v>
      </c>
      <c r="C301" s="63" t="s">
        <v>5109</v>
      </c>
      <c r="D301" s="63" t="s">
        <v>5105</v>
      </c>
      <c r="E301" s="63" t="s">
        <v>5111</v>
      </c>
      <c r="F301" s="63" t="s">
        <v>772</v>
      </c>
      <c r="G301" s="63" t="s">
        <v>5315</v>
      </c>
      <c r="H301" s="63">
        <v>8</v>
      </c>
      <c r="I301" s="63">
        <v>13</v>
      </c>
      <c r="J301" s="63">
        <v>-5</v>
      </c>
    </row>
    <row r="302" spans="1:10" x14ac:dyDescent="0.2">
      <c r="A302" s="63" t="s">
        <v>5763</v>
      </c>
      <c r="B302" s="63" t="s">
        <v>5104</v>
      </c>
      <c r="C302" s="63" t="s">
        <v>5102</v>
      </c>
      <c r="D302" s="63" t="s">
        <v>5105</v>
      </c>
      <c r="E302" s="63" t="s">
        <v>6543</v>
      </c>
      <c r="F302" s="63" t="s">
        <v>18</v>
      </c>
      <c r="G302" s="63" t="s">
        <v>5107</v>
      </c>
      <c r="H302" s="63">
        <v>37</v>
      </c>
      <c r="I302" s="63">
        <v>20</v>
      </c>
      <c r="J302" s="63">
        <v>17</v>
      </c>
    </row>
    <row r="303" spans="1:10" x14ac:dyDescent="0.2">
      <c r="A303" s="63" t="s">
        <v>5764</v>
      </c>
      <c r="B303" s="63" t="s">
        <v>5412</v>
      </c>
      <c r="C303" s="63" t="s">
        <v>5102</v>
      </c>
      <c r="D303" s="63" t="s">
        <v>5105</v>
      </c>
      <c r="E303" s="63" t="s">
        <v>6543</v>
      </c>
      <c r="F303" s="63" t="s">
        <v>772</v>
      </c>
      <c r="G303" s="63" t="s">
        <v>5107</v>
      </c>
      <c r="H303" s="63">
        <v>25</v>
      </c>
      <c r="I303" s="63">
        <v>13</v>
      </c>
      <c r="J303" s="63">
        <v>12</v>
      </c>
    </row>
    <row r="304" spans="1:10" x14ac:dyDescent="0.2">
      <c r="A304" s="63" t="s">
        <v>5771</v>
      </c>
      <c r="B304" s="63" t="s">
        <v>5110</v>
      </c>
      <c r="C304" s="63" t="s">
        <v>5109</v>
      </c>
      <c r="D304" s="63" t="s">
        <v>5105</v>
      </c>
      <c r="E304" s="63" t="s">
        <v>5111</v>
      </c>
      <c r="F304" s="63" t="s">
        <v>18</v>
      </c>
      <c r="G304" s="63" t="s">
        <v>5107</v>
      </c>
      <c r="H304" s="63">
        <v>31</v>
      </c>
      <c r="I304" s="63">
        <v>16</v>
      </c>
      <c r="J304" s="63">
        <v>15</v>
      </c>
    </row>
    <row r="305" spans="1:10" x14ac:dyDescent="0.2">
      <c r="A305" s="63" t="s">
        <v>5772</v>
      </c>
      <c r="B305" s="63" t="s">
        <v>5413</v>
      </c>
      <c r="C305" s="63" t="s">
        <v>5109</v>
      </c>
      <c r="D305" s="63" t="s">
        <v>5105</v>
      </c>
      <c r="E305" s="63" t="s">
        <v>5111</v>
      </c>
      <c r="F305" s="63" t="s">
        <v>772</v>
      </c>
      <c r="G305" s="63" t="s">
        <v>5107</v>
      </c>
      <c r="H305" s="63">
        <v>24</v>
      </c>
      <c r="I305" s="63">
        <v>13</v>
      </c>
      <c r="J305" s="63">
        <v>11</v>
      </c>
    </row>
    <row r="306" spans="1:10" x14ac:dyDescent="0.2">
      <c r="A306" s="63" t="s">
        <v>5765</v>
      </c>
      <c r="B306" s="63" t="s">
        <v>5143</v>
      </c>
      <c r="C306" s="63" t="s">
        <v>5102</v>
      </c>
      <c r="D306" s="63" t="s">
        <v>5105</v>
      </c>
      <c r="E306" s="63" t="s">
        <v>6543</v>
      </c>
      <c r="F306" s="63" t="s">
        <v>18</v>
      </c>
      <c r="G306" s="63" t="s">
        <v>5147</v>
      </c>
      <c r="H306" s="63">
        <v>27</v>
      </c>
      <c r="I306" s="63">
        <v>20</v>
      </c>
      <c r="J306" s="63">
        <v>7</v>
      </c>
    </row>
    <row r="307" spans="1:10" x14ac:dyDescent="0.2">
      <c r="A307" s="63" t="s">
        <v>5767</v>
      </c>
      <c r="B307" s="63" t="s">
        <v>5143</v>
      </c>
      <c r="C307" s="63" t="s">
        <v>5102</v>
      </c>
      <c r="D307" s="63" t="s">
        <v>5105</v>
      </c>
      <c r="E307" s="63" t="s">
        <v>6543</v>
      </c>
      <c r="F307" s="63" t="s">
        <v>18</v>
      </c>
      <c r="G307" s="63" t="s">
        <v>5145</v>
      </c>
      <c r="H307" s="63">
        <v>41</v>
      </c>
      <c r="I307" s="63">
        <v>20</v>
      </c>
      <c r="J307" s="63">
        <v>21</v>
      </c>
    </row>
    <row r="308" spans="1:10" x14ac:dyDescent="0.2">
      <c r="A308" s="63" t="s">
        <v>5769</v>
      </c>
      <c r="B308" s="63" t="s">
        <v>5143</v>
      </c>
      <c r="C308" s="63" t="s">
        <v>5102</v>
      </c>
      <c r="D308" s="63" t="s">
        <v>5105</v>
      </c>
      <c r="E308" s="63" t="s">
        <v>6543</v>
      </c>
      <c r="F308" s="63" t="s">
        <v>18</v>
      </c>
      <c r="G308" s="63" t="s">
        <v>5144</v>
      </c>
      <c r="H308" s="63">
        <v>24</v>
      </c>
      <c r="I308" s="63">
        <v>20</v>
      </c>
      <c r="J308" s="63">
        <v>4</v>
      </c>
    </row>
    <row r="309" spans="1:10" x14ac:dyDescent="0.2">
      <c r="A309" s="63" t="s">
        <v>7942</v>
      </c>
      <c r="B309" s="63" t="s">
        <v>5143</v>
      </c>
      <c r="C309" s="63" t="s">
        <v>5102</v>
      </c>
      <c r="D309" s="63" t="s">
        <v>5105</v>
      </c>
      <c r="E309" s="63" t="s">
        <v>6543</v>
      </c>
      <c r="F309" s="63" t="s">
        <v>18</v>
      </c>
      <c r="G309" s="63" t="s">
        <v>5315</v>
      </c>
      <c r="H309" s="63">
        <v>17</v>
      </c>
      <c r="I309" s="63">
        <v>20</v>
      </c>
      <c r="J309" s="63">
        <v>-3</v>
      </c>
    </row>
    <row r="310" spans="1:10" x14ac:dyDescent="0.2">
      <c r="A310" s="63" t="s">
        <v>5766</v>
      </c>
      <c r="B310" s="63" t="s">
        <v>5415</v>
      </c>
      <c r="C310" s="63" t="s">
        <v>5102</v>
      </c>
      <c r="D310" s="63" t="s">
        <v>5105</v>
      </c>
      <c r="E310" s="63" t="s">
        <v>6543</v>
      </c>
      <c r="F310" s="63" t="s">
        <v>772</v>
      </c>
      <c r="G310" s="63" t="s">
        <v>5147</v>
      </c>
      <c r="H310" s="63">
        <v>18</v>
      </c>
      <c r="I310" s="63">
        <v>13</v>
      </c>
      <c r="J310" s="63">
        <v>5</v>
      </c>
    </row>
    <row r="311" spans="1:10" x14ac:dyDescent="0.2">
      <c r="A311" s="63" t="s">
        <v>5768</v>
      </c>
      <c r="B311" s="63" t="s">
        <v>5415</v>
      </c>
      <c r="C311" s="63" t="s">
        <v>5102</v>
      </c>
      <c r="D311" s="63" t="s">
        <v>5105</v>
      </c>
      <c r="E311" s="63" t="s">
        <v>6543</v>
      </c>
      <c r="F311" s="63" t="s">
        <v>772</v>
      </c>
      <c r="G311" s="63" t="s">
        <v>5145</v>
      </c>
      <c r="H311" s="63">
        <v>33</v>
      </c>
      <c r="I311" s="63">
        <v>13</v>
      </c>
      <c r="J311" s="63">
        <v>20</v>
      </c>
    </row>
    <row r="312" spans="1:10" x14ac:dyDescent="0.2">
      <c r="A312" s="63" t="s">
        <v>5770</v>
      </c>
      <c r="B312" s="63" t="s">
        <v>5415</v>
      </c>
      <c r="C312" s="63" t="s">
        <v>5102</v>
      </c>
      <c r="D312" s="63" t="s">
        <v>5105</v>
      </c>
      <c r="E312" s="63" t="s">
        <v>6543</v>
      </c>
      <c r="F312" s="63" t="s">
        <v>772</v>
      </c>
      <c r="G312" s="63" t="s">
        <v>5144</v>
      </c>
      <c r="H312" s="63">
        <v>15</v>
      </c>
      <c r="I312" s="63">
        <v>13</v>
      </c>
      <c r="J312" s="63">
        <v>2</v>
      </c>
    </row>
    <row r="313" spans="1:10" x14ac:dyDescent="0.2">
      <c r="A313" s="63" t="s">
        <v>7943</v>
      </c>
      <c r="B313" s="63" t="s">
        <v>5415</v>
      </c>
      <c r="C313" s="63" t="s">
        <v>5102</v>
      </c>
      <c r="D313" s="63" t="s">
        <v>5105</v>
      </c>
      <c r="E313" s="63" t="s">
        <v>6543</v>
      </c>
      <c r="F313" s="63" t="s">
        <v>772</v>
      </c>
      <c r="G313" s="63" t="s">
        <v>5315</v>
      </c>
      <c r="H313" s="63">
        <v>11</v>
      </c>
      <c r="I313" s="63">
        <v>13</v>
      </c>
      <c r="J313" s="63">
        <v>-2</v>
      </c>
    </row>
    <row r="314" spans="1:10" x14ac:dyDescent="0.2">
      <c r="A314" s="63" t="s">
        <v>5773</v>
      </c>
      <c r="B314" s="63" t="s">
        <v>5146</v>
      </c>
      <c r="C314" s="63" t="s">
        <v>5109</v>
      </c>
      <c r="D314" s="63" t="s">
        <v>5105</v>
      </c>
      <c r="E314" s="63" t="s">
        <v>5111</v>
      </c>
      <c r="F314" s="63" t="s">
        <v>18</v>
      </c>
      <c r="G314" s="63" t="s">
        <v>5147</v>
      </c>
      <c r="H314" s="63">
        <v>23</v>
      </c>
      <c r="I314" s="63">
        <v>16</v>
      </c>
      <c r="J314" s="63">
        <v>7</v>
      </c>
    </row>
    <row r="315" spans="1:10" x14ac:dyDescent="0.2">
      <c r="A315" s="63" t="s">
        <v>5775</v>
      </c>
      <c r="B315" s="63" t="s">
        <v>5146</v>
      </c>
      <c r="C315" s="63" t="s">
        <v>5109</v>
      </c>
      <c r="D315" s="63" t="s">
        <v>5105</v>
      </c>
      <c r="E315" s="63" t="s">
        <v>5111</v>
      </c>
      <c r="F315" s="63" t="s">
        <v>18</v>
      </c>
      <c r="G315" s="63" t="s">
        <v>5145</v>
      </c>
      <c r="H315" s="63">
        <v>30</v>
      </c>
      <c r="I315" s="63">
        <v>16</v>
      </c>
      <c r="J315" s="63">
        <v>14</v>
      </c>
    </row>
    <row r="316" spans="1:10" x14ac:dyDescent="0.2">
      <c r="A316" s="63" t="s">
        <v>5777</v>
      </c>
      <c r="B316" s="63" t="s">
        <v>5146</v>
      </c>
      <c r="C316" s="63" t="s">
        <v>5109</v>
      </c>
      <c r="D316" s="63" t="s">
        <v>5105</v>
      </c>
      <c r="E316" s="63" t="s">
        <v>5111</v>
      </c>
      <c r="F316" s="63" t="s">
        <v>18</v>
      </c>
      <c r="G316" s="63" t="s">
        <v>5144</v>
      </c>
      <c r="H316" s="63">
        <v>24</v>
      </c>
      <c r="I316" s="63">
        <v>16</v>
      </c>
      <c r="J316" s="63">
        <v>8</v>
      </c>
    </row>
    <row r="317" spans="1:10" x14ac:dyDescent="0.2">
      <c r="A317" s="63" t="s">
        <v>7944</v>
      </c>
      <c r="B317" s="63" t="s">
        <v>5146</v>
      </c>
      <c r="C317" s="63" t="s">
        <v>5109</v>
      </c>
      <c r="D317" s="63" t="s">
        <v>5105</v>
      </c>
      <c r="E317" s="63" t="s">
        <v>5111</v>
      </c>
      <c r="F317" s="63" t="s">
        <v>18</v>
      </c>
      <c r="G317" s="63" t="s">
        <v>5315</v>
      </c>
      <c r="H317" s="63">
        <v>13</v>
      </c>
      <c r="I317" s="63">
        <v>16</v>
      </c>
      <c r="J317" s="63">
        <v>-3</v>
      </c>
    </row>
    <row r="318" spans="1:10" x14ac:dyDescent="0.2">
      <c r="A318" s="63" t="s">
        <v>5774</v>
      </c>
      <c r="B318" s="63" t="s">
        <v>5416</v>
      </c>
      <c r="C318" s="63" t="s">
        <v>5109</v>
      </c>
      <c r="D318" s="63" t="s">
        <v>5105</v>
      </c>
      <c r="E318" s="63" t="s">
        <v>5111</v>
      </c>
      <c r="F318" s="63" t="s">
        <v>772</v>
      </c>
      <c r="G318" s="63" t="s">
        <v>5147</v>
      </c>
      <c r="H318" s="63">
        <v>21</v>
      </c>
      <c r="I318" s="63">
        <v>13</v>
      </c>
      <c r="J318" s="63">
        <v>8</v>
      </c>
    </row>
    <row r="319" spans="1:10" x14ac:dyDescent="0.2">
      <c r="A319" s="63" t="s">
        <v>5776</v>
      </c>
      <c r="B319" s="63" t="s">
        <v>5416</v>
      </c>
      <c r="C319" s="63" t="s">
        <v>5109</v>
      </c>
      <c r="D319" s="63" t="s">
        <v>5105</v>
      </c>
      <c r="E319" s="63" t="s">
        <v>5111</v>
      </c>
      <c r="F319" s="63" t="s">
        <v>772</v>
      </c>
      <c r="G319" s="63" t="s">
        <v>5145</v>
      </c>
      <c r="H319" s="63">
        <v>28</v>
      </c>
      <c r="I319" s="63">
        <v>13</v>
      </c>
      <c r="J319" s="63">
        <v>15</v>
      </c>
    </row>
    <row r="320" spans="1:10" x14ac:dyDescent="0.2">
      <c r="A320" s="63" t="s">
        <v>5778</v>
      </c>
      <c r="B320" s="63" t="s">
        <v>5416</v>
      </c>
      <c r="C320" s="63" t="s">
        <v>5109</v>
      </c>
      <c r="D320" s="63" t="s">
        <v>5105</v>
      </c>
      <c r="E320" s="63" t="s">
        <v>5111</v>
      </c>
      <c r="F320" s="63" t="s">
        <v>772</v>
      </c>
      <c r="G320" s="63" t="s">
        <v>5144</v>
      </c>
      <c r="H320" s="63">
        <v>22</v>
      </c>
      <c r="I320" s="63">
        <v>13</v>
      </c>
      <c r="J320" s="63">
        <v>9</v>
      </c>
    </row>
    <row r="321" spans="1:10" x14ac:dyDescent="0.2">
      <c r="A321" s="63" t="s">
        <v>7945</v>
      </c>
      <c r="B321" s="63" t="s">
        <v>5416</v>
      </c>
      <c r="C321" s="63" t="s">
        <v>5109</v>
      </c>
      <c r="D321" s="63" t="s">
        <v>5105</v>
      </c>
      <c r="E321" s="63" t="s">
        <v>5111</v>
      </c>
      <c r="F321" s="63" t="s">
        <v>772</v>
      </c>
      <c r="G321" s="63" t="s">
        <v>5315</v>
      </c>
      <c r="H321" s="63">
        <v>12</v>
      </c>
      <c r="I321" s="63">
        <v>13</v>
      </c>
      <c r="J321" s="63">
        <v>-1</v>
      </c>
    </row>
    <row r="322" spans="1:10" x14ac:dyDescent="0.2">
      <c r="A322" s="63" t="s">
        <v>5779</v>
      </c>
      <c r="B322" s="63" t="s">
        <v>5104</v>
      </c>
      <c r="C322" s="63" t="s">
        <v>5102</v>
      </c>
      <c r="D322" s="63" t="s">
        <v>5105</v>
      </c>
      <c r="E322" s="63" t="s">
        <v>6543</v>
      </c>
      <c r="F322" s="63" t="s">
        <v>18</v>
      </c>
      <c r="G322" s="63" t="s">
        <v>5107</v>
      </c>
      <c r="H322" s="63">
        <v>37</v>
      </c>
      <c r="I322" s="63">
        <v>20</v>
      </c>
      <c r="J322" s="63">
        <v>17</v>
      </c>
    </row>
    <row r="323" spans="1:10" x14ac:dyDescent="0.2">
      <c r="A323" s="63" t="s">
        <v>5780</v>
      </c>
      <c r="B323" s="63" t="s">
        <v>5412</v>
      </c>
      <c r="C323" s="63" t="s">
        <v>5102</v>
      </c>
      <c r="D323" s="63" t="s">
        <v>5105</v>
      </c>
      <c r="E323" s="63" t="s">
        <v>6543</v>
      </c>
      <c r="F323" s="63" t="s">
        <v>772</v>
      </c>
      <c r="G323" s="63" t="s">
        <v>5107</v>
      </c>
      <c r="H323" s="63">
        <v>28</v>
      </c>
      <c r="I323" s="63">
        <v>13</v>
      </c>
      <c r="J323" s="63">
        <v>15</v>
      </c>
    </row>
    <row r="324" spans="1:10" x14ac:dyDescent="0.2">
      <c r="A324" s="63" t="s">
        <v>5787</v>
      </c>
      <c r="B324" s="63" t="s">
        <v>5110</v>
      </c>
      <c r="C324" s="63" t="s">
        <v>5109</v>
      </c>
      <c r="D324" s="63" t="s">
        <v>5105</v>
      </c>
      <c r="E324" s="63" t="s">
        <v>5111</v>
      </c>
      <c r="F324" s="63" t="s">
        <v>18</v>
      </c>
      <c r="G324" s="63" t="s">
        <v>5107</v>
      </c>
      <c r="H324" s="63">
        <v>28</v>
      </c>
      <c r="I324" s="63">
        <v>16</v>
      </c>
      <c r="J324" s="63">
        <v>12</v>
      </c>
    </row>
    <row r="325" spans="1:10" x14ac:dyDescent="0.2">
      <c r="A325" s="63" t="s">
        <v>5788</v>
      </c>
      <c r="B325" s="63" t="s">
        <v>5413</v>
      </c>
      <c r="C325" s="63" t="s">
        <v>5109</v>
      </c>
      <c r="D325" s="63" t="s">
        <v>5105</v>
      </c>
      <c r="E325" s="63" t="s">
        <v>5111</v>
      </c>
      <c r="F325" s="63" t="s">
        <v>772</v>
      </c>
      <c r="G325" s="63" t="s">
        <v>5107</v>
      </c>
      <c r="H325" s="63">
        <v>24</v>
      </c>
      <c r="I325" s="63">
        <v>13</v>
      </c>
      <c r="J325" s="63">
        <v>11</v>
      </c>
    </row>
    <row r="326" spans="1:10" x14ac:dyDescent="0.2">
      <c r="A326" s="63" t="s">
        <v>5781</v>
      </c>
      <c r="B326" s="63" t="s">
        <v>5143</v>
      </c>
      <c r="C326" s="63" t="s">
        <v>5102</v>
      </c>
      <c r="D326" s="63" t="s">
        <v>5105</v>
      </c>
      <c r="E326" s="63" t="s">
        <v>6543</v>
      </c>
      <c r="F326" s="63" t="s">
        <v>18</v>
      </c>
      <c r="G326" s="63" t="s">
        <v>5147</v>
      </c>
      <c r="H326" s="63">
        <v>24</v>
      </c>
      <c r="I326" s="63">
        <v>20</v>
      </c>
      <c r="J326" s="63">
        <v>4</v>
      </c>
    </row>
    <row r="327" spans="1:10" x14ac:dyDescent="0.2">
      <c r="A327" s="63" t="s">
        <v>5783</v>
      </c>
      <c r="B327" s="63" t="s">
        <v>5143</v>
      </c>
      <c r="C327" s="63" t="s">
        <v>5102</v>
      </c>
      <c r="D327" s="63" t="s">
        <v>5105</v>
      </c>
      <c r="E327" s="63" t="s">
        <v>6543</v>
      </c>
      <c r="F327" s="63" t="s">
        <v>18</v>
      </c>
      <c r="G327" s="63" t="s">
        <v>5145</v>
      </c>
      <c r="H327" s="63">
        <v>42</v>
      </c>
      <c r="I327" s="63">
        <v>20</v>
      </c>
      <c r="J327" s="63">
        <v>22</v>
      </c>
    </row>
    <row r="328" spans="1:10" x14ac:dyDescent="0.2">
      <c r="A328" s="63" t="s">
        <v>5785</v>
      </c>
      <c r="B328" s="63" t="s">
        <v>5143</v>
      </c>
      <c r="C328" s="63" t="s">
        <v>5102</v>
      </c>
      <c r="D328" s="63" t="s">
        <v>5105</v>
      </c>
      <c r="E328" s="63" t="s">
        <v>6543</v>
      </c>
      <c r="F328" s="63" t="s">
        <v>18</v>
      </c>
      <c r="G328" s="63" t="s">
        <v>5144</v>
      </c>
      <c r="H328" s="63">
        <v>18</v>
      </c>
      <c r="I328" s="63">
        <v>20</v>
      </c>
      <c r="J328" s="63">
        <v>-2</v>
      </c>
    </row>
    <row r="329" spans="1:10" x14ac:dyDescent="0.2">
      <c r="A329" s="63" t="s">
        <v>7946</v>
      </c>
      <c r="B329" s="63" t="s">
        <v>5143</v>
      </c>
      <c r="C329" s="63" t="s">
        <v>5102</v>
      </c>
      <c r="D329" s="63" t="s">
        <v>5105</v>
      </c>
      <c r="E329" s="63" t="s">
        <v>6543</v>
      </c>
      <c r="F329" s="63" t="s">
        <v>18</v>
      </c>
      <c r="G329" s="63" t="s">
        <v>5315</v>
      </c>
      <c r="H329" s="63">
        <v>14</v>
      </c>
      <c r="I329" s="63">
        <v>20</v>
      </c>
      <c r="J329" s="63">
        <v>-6</v>
      </c>
    </row>
    <row r="330" spans="1:10" x14ac:dyDescent="0.2">
      <c r="A330" s="63" t="s">
        <v>5782</v>
      </c>
      <c r="B330" s="63" t="s">
        <v>5415</v>
      </c>
      <c r="C330" s="63" t="s">
        <v>5102</v>
      </c>
      <c r="D330" s="63" t="s">
        <v>5105</v>
      </c>
      <c r="E330" s="63" t="s">
        <v>6543</v>
      </c>
      <c r="F330" s="63" t="s">
        <v>772</v>
      </c>
      <c r="G330" s="63" t="s">
        <v>5147</v>
      </c>
      <c r="H330" s="63">
        <v>21</v>
      </c>
      <c r="I330" s="63">
        <v>13</v>
      </c>
      <c r="J330" s="63">
        <v>8</v>
      </c>
    </row>
    <row r="331" spans="1:10" x14ac:dyDescent="0.2">
      <c r="A331" s="63" t="s">
        <v>5784</v>
      </c>
      <c r="B331" s="63" t="s">
        <v>5415</v>
      </c>
      <c r="C331" s="63" t="s">
        <v>5102</v>
      </c>
      <c r="D331" s="63" t="s">
        <v>5105</v>
      </c>
      <c r="E331" s="63" t="s">
        <v>6543</v>
      </c>
      <c r="F331" s="63" t="s">
        <v>772</v>
      </c>
      <c r="G331" s="63" t="s">
        <v>5145</v>
      </c>
      <c r="H331" s="63">
        <v>36</v>
      </c>
      <c r="I331" s="63">
        <v>13</v>
      </c>
      <c r="J331" s="63">
        <v>23</v>
      </c>
    </row>
    <row r="332" spans="1:10" x14ac:dyDescent="0.2">
      <c r="A332" s="63" t="s">
        <v>5786</v>
      </c>
      <c r="B332" s="63" t="s">
        <v>5415</v>
      </c>
      <c r="C332" s="63" t="s">
        <v>5102</v>
      </c>
      <c r="D332" s="63" t="s">
        <v>5105</v>
      </c>
      <c r="E332" s="63" t="s">
        <v>6543</v>
      </c>
      <c r="F332" s="63" t="s">
        <v>772</v>
      </c>
      <c r="G332" s="63" t="s">
        <v>5144</v>
      </c>
      <c r="H332" s="63">
        <v>17</v>
      </c>
      <c r="I332" s="63">
        <v>13</v>
      </c>
      <c r="J332" s="63">
        <v>4</v>
      </c>
    </row>
    <row r="333" spans="1:10" x14ac:dyDescent="0.2">
      <c r="A333" s="63" t="s">
        <v>7947</v>
      </c>
      <c r="B333" s="63" t="s">
        <v>5415</v>
      </c>
      <c r="C333" s="63" t="s">
        <v>5102</v>
      </c>
      <c r="D333" s="63" t="s">
        <v>5105</v>
      </c>
      <c r="E333" s="63" t="s">
        <v>6543</v>
      </c>
      <c r="F333" s="63" t="s">
        <v>772</v>
      </c>
      <c r="G333" s="63" t="s">
        <v>5315</v>
      </c>
      <c r="H333" s="63">
        <v>9</v>
      </c>
      <c r="I333" s="63">
        <v>13</v>
      </c>
      <c r="J333" s="63">
        <v>-4</v>
      </c>
    </row>
    <row r="334" spans="1:10" x14ac:dyDescent="0.2">
      <c r="A334" s="63" t="s">
        <v>5789</v>
      </c>
      <c r="B334" s="63" t="s">
        <v>5146</v>
      </c>
      <c r="C334" s="63" t="s">
        <v>5109</v>
      </c>
      <c r="D334" s="63" t="s">
        <v>5105</v>
      </c>
      <c r="E334" s="63" t="s">
        <v>5111</v>
      </c>
      <c r="F334" s="63" t="s">
        <v>18</v>
      </c>
      <c r="G334" s="63" t="s">
        <v>5147</v>
      </c>
      <c r="H334" s="63">
        <v>21</v>
      </c>
      <c r="I334" s="63">
        <v>16</v>
      </c>
      <c r="J334" s="63">
        <v>5</v>
      </c>
    </row>
    <row r="335" spans="1:10" x14ac:dyDescent="0.2">
      <c r="A335" s="63" t="s">
        <v>5791</v>
      </c>
      <c r="B335" s="63" t="s">
        <v>5146</v>
      </c>
      <c r="C335" s="63" t="s">
        <v>5109</v>
      </c>
      <c r="D335" s="63" t="s">
        <v>5105</v>
      </c>
      <c r="E335" s="63" t="s">
        <v>5111</v>
      </c>
      <c r="F335" s="63" t="s">
        <v>18</v>
      </c>
      <c r="G335" s="63" t="s">
        <v>5145</v>
      </c>
      <c r="H335" s="63">
        <v>24</v>
      </c>
      <c r="I335" s="63">
        <v>16</v>
      </c>
      <c r="J335" s="63">
        <v>8</v>
      </c>
    </row>
    <row r="336" spans="1:10" x14ac:dyDescent="0.2">
      <c r="A336" s="63" t="s">
        <v>5793</v>
      </c>
      <c r="B336" s="63" t="s">
        <v>5146</v>
      </c>
      <c r="C336" s="63" t="s">
        <v>5109</v>
      </c>
      <c r="D336" s="63" t="s">
        <v>5105</v>
      </c>
      <c r="E336" s="63" t="s">
        <v>5111</v>
      </c>
      <c r="F336" s="63" t="s">
        <v>18</v>
      </c>
      <c r="G336" s="63" t="s">
        <v>5144</v>
      </c>
      <c r="H336" s="63">
        <v>21</v>
      </c>
      <c r="I336" s="63">
        <v>16</v>
      </c>
      <c r="J336" s="63">
        <v>5</v>
      </c>
    </row>
    <row r="337" spans="1:10" x14ac:dyDescent="0.2">
      <c r="A337" s="63" t="s">
        <v>7948</v>
      </c>
      <c r="B337" s="63" t="s">
        <v>5146</v>
      </c>
      <c r="C337" s="63" t="s">
        <v>5109</v>
      </c>
      <c r="D337" s="63" t="s">
        <v>5105</v>
      </c>
      <c r="E337" s="63" t="s">
        <v>5111</v>
      </c>
      <c r="F337" s="63" t="s">
        <v>18</v>
      </c>
      <c r="G337" s="63" t="s">
        <v>5315</v>
      </c>
      <c r="H337" s="63">
        <v>11</v>
      </c>
      <c r="I337" s="63">
        <v>16</v>
      </c>
      <c r="J337" s="63">
        <v>-5</v>
      </c>
    </row>
    <row r="338" spans="1:10" x14ac:dyDescent="0.2">
      <c r="A338" s="63" t="s">
        <v>5790</v>
      </c>
      <c r="B338" s="63" t="s">
        <v>5416</v>
      </c>
      <c r="C338" s="63" t="s">
        <v>5109</v>
      </c>
      <c r="D338" s="63" t="s">
        <v>5105</v>
      </c>
      <c r="E338" s="63" t="s">
        <v>5111</v>
      </c>
      <c r="F338" s="63" t="s">
        <v>772</v>
      </c>
      <c r="G338" s="63" t="s">
        <v>5147</v>
      </c>
      <c r="H338" s="63">
        <v>16</v>
      </c>
      <c r="I338" s="63">
        <v>13</v>
      </c>
      <c r="J338" s="63">
        <v>3</v>
      </c>
    </row>
    <row r="339" spans="1:10" x14ac:dyDescent="0.2">
      <c r="A339" s="63" t="s">
        <v>5792</v>
      </c>
      <c r="B339" s="63" t="s">
        <v>5416</v>
      </c>
      <c r="C339" s="63" t="s">
        <v>5109</v>
      </c>
      <c r="D339" s="63" t="s">
        <v>5105</v>
      </c>
      <c r="E339" s="63" t="s">
        <v>5111</v>
      </c>
      <c r="F339" s="63" t="s">
        <v>772</v>
      </c>
      <c r="G339" s="63" t="s">
        <v>5145</v>
      </c>
      <c r="H339" s="63">
        <v>20</v>
      </c>
      <c r="I339" s="63">
        <v>13</v>
      </c>
      <c r="J339" s="63">
        <v>7</v>
      </c>
    </row>
    <row r="340" spans="1:10" x14ac:dyDescent="0.2">
      <c r="A340" s="63" t="s">
        <v>5794</v>
      </c>
      <c r="B340" s="63" t="s">
        <v>5416</v>
      </c>
      <c r="C340" s="63" t="s">
        <v>5109</v>
      </c>
      <c r="D340" s="63" t="s">
        <v>5105</v>
      </c>
      <c r="E340" s="63" t="s">
        <v>5111</v>
      </c>
      <c r="F340" s="63" t="s">
        <v>772</v>
      </c>
      <c r="G340" s="63" t="s">
        <v>5144</v>
      </c>
      <c r="H340" s="63">
        <v>14</v>
      </c>
      <c r="I340" s="63">
        <v>13</v>
      </c>
      <c r="J340" s="63">
        <v>1</v>
      </c>
    </row>
    <row r="341" spans="1:10" x14ac:dyDescent="0.2">
      <c r="A341" s="63" t="s">
        <v>7949</v>
      </c>
      <c r="B341" s="63" t="s">
        <v>5416</v>
      </c>
      <c r="C341" s="63" t="s">
        <v>5109</v>
      </c>
      <c r="D341" s="63" t="s">
        <v>5105</v>
      </c>
      <c r="E341" s="63" t="s">
        <v>5111</v>
      </c>
      <c r="F341" s="63" t="s">
        <v>772</v>
      </c>
      <c r="G341" s="63" t="s">
        <v>5315</v>
      </c>
      <c r="H341" s="63">
        <v>9</v>
      </c>
      <c r="I341" s="63">
        <v>13</v>
      </c>
      <c r="J341" s="63">
        <v>-4</v>
      </c>
    </row>
    <row r="342" spans="1:10" x14ac:dyDescent="0.2">
      <c r="A342" s="63" t="s">
        <v>5795</v>
      </c>
      <c r="B342" s="63" t="s">
        <v>5104</v>
      </c>
      <c r="C342" s="63" t="s">
        <v>5102</v>
      </c>
      <c r="D342" s="63" t="s">
        <v>5105</v>
      </c>
      <c r="E342" s="63" t="s">
        <v>6543</v>
      </c>
      <c r="F342" s="63" t="s">
        <v>18</v>
      </c>
      <c r="G342" s="63" t="s">
        <v>5107</v>
      </c>
      <c r="H342" s="63">
        <v>38</v>
      </c>
      <c r="I342" s="63">
        <v>20</v>
      </c>
      <c r="J342" s="63">
        <v>18</v>
      </c>
    </row>
    <row r="343" spans="1:10" x14ac:dyDescent="0.2">
      <c r="A343" s="63" t="s">
        <v>5796</v>
      </c>
      <c r="B343" s="63" t="s">
        <v>5412</v>
      </c>
      <c r="C343" s="63" t="s">
        <v>5102</v>
      </c>
      <c r="D343" s="63" t="s">
        <v>5105</v>
      </c>
      <c r="E343" s="63" t="s">
        <v>6543</v>
      </c>
      <c r="F343" s="63" t="s">
        <v>772</v>
      </c>
      <c r="G343" s="63" t="s">
        <v>5107</v>
      </c>
      <c r="H343" s="63">
        <v>13</v>
      </c>
      <c r="I343" s="63">
        <v>13</v>
      </c>
      <c r="J343" s="63">
        <v>0</v>
      </c>
    </row>
    <row r="344" spans="1:10" x14ac:dyDescent="0.2">
      <c r="A344" s="63" t="s">
        <v>5803</v>
      </c>
      <c r="B344" s="63" t="s">
        <v>5110</v>
      </c>
      <c r="C344" s="63" t="s">
        <v>5109</v>
      </c>
      <c r="D344" s="63" t="s">
        <v>5105</v>
      </c>
      <c r="E344" s="63" t="s">
        <v>5111</v>
      </c>
      <c r="F344" s="63" t="s">
        <v>18</v>
      </c>
      <c r="G344" s="63" t="s">
        <v>5107</v>
      </c>
      <c r="H344" s="63">
        <v>34</v>
      </c>
      <c r="I344" s="63">
        <v>16</v>
      </c>
      <c r="J344" s="63">
        <v>18</v>
      </c>
    </row>
    <row r="345" spans="1:10" x14ac:dyDescent="0.2">
      <c r="A345" s="63" t="s">
        <v>5804</v>
      </c>
      <c r="B345" s="63" t="s">
        <v>5413</v>
      </c>
      <c r="C345" s="63" t="s">
        <v>5109</v>
      </c>
      <c r="D345" s="63" t="s">
        <v>5105</v>
      </c>
      <c r="E345" s="63" t="s">
        <v>5111</v>
      </c>
      <c r="F345" s="63" t="s">
        <v>772</v>
      </c>
      <c r="G345" s="63" t="s">
        <v>5107</v>
      </c>
      <c r="H345" s="63">
        <v>21</v>
      </c>
      <c r="I345" s="63">
        <v>13</v>
      </c>
      <c r="J345" s="63">
        <v>8</v>
      </c>
    </row>
    <row r="346" spans="1:10" x14ac:dyDescent="0.2">
      <c r="A346" s="63" t="s">
        <v>5797</v>
      </c>
      <c r="B346" s="63" t="s">
        <v>5143</v>
      </c>
      <c r="C346" s="63" t="s">
        <v>5102</v>
      </c>
      <c r="D346" s="63" t="s">
        <v>5105</v>
      </c>
      <c r="E346" s="63" t="s">
        <v>6543</v>
      </c>
      <c r="F346" s="63" t="s">
        <v>18</v>
      </c>
      <c r="G346" s="63" t="s">
        <v>5147</v>
      </c>
      <c r="H346" s="63">
        <v>26</v>
      </c>
      <c r="I346" s="63">
        <v>20</v>
      </c>
      <c r="J346" s="63">
        <v>6</v>
      </c>
    </row>
    <row r="347" spans="1:10" x14ac:dyDescent="0.2">
      <c r="A347" s="63" t="s">
        <v>5799</v>
      </c>
      <c r="B347" s="63" t="s">
        <v>5143</v>
      </c>
      <c r="C347" s="63" t="s">
        <v>5102</v>
      </c>
      <c r="D347" s="63" t="s">
        <v>5105</v>
      </c>
      <c r="E347" s="63" t="s">
        <v>6543</v>
      </c>
      <c r="F347" s="63" t="s">
        <v>18</v>
      </c>
      <c r="G347" s="63" t="s">
        <v>5145</v>
      </c>
      <c r="H347" s="63">
        <v>53</v>
      </c>
      <c r="I347" s="63">
        <v>20</v>
      </c>
      <c r="J347" s="63">
        <v>33</v>
      </c>
    </row>
    <row r="348" spans="1:10" x14ac:dyDescent="0.2">
      <c r="A348" s="63" t="s">
        <v>5801</v>
      </c>
      <c r="B348" s="63" t="s">
        <v>5143</v>
      </c>
      <c r="C348" s="63" t="s">
        <v>5102</v>
      </c>
      <c r="D348" s="63" t="s">
        <v>5105</v>
      </c>
      <c r="E348" s="63" t="s">
        <v>6543</v>
      </c>
      <c r="F348" s="63" t="s">
        <v>18</v>
      </c>
      <c r="G348" s="63" t="s">
        <v>5144</v>
      </c>
      <c r="H348" s="63">
        <v>29</v>
      </c>
      <c r="I348" s="63">
        <v>20</v>
      </c>
      <c r="J348" s="63">
        <v>9</v>
      </c>
    </row>
    <row r="349" spans="1:10" x14ac:dyDescent="0.2">
      <c r="A349" s="63" t="s">
        <v>7950</v>
      </c>
      <c r="B349" s="63" t="s">
        <v>5143</v>
      </c>
      <c r="C349" s="63" t="s">
        <v>5102</v>
      </c>
      <c r="D349" s="63" t="s">
        <v>5105</v>
      </c>
      <c r="E349" s="63" t="s">
        <v>6543</v>
      </c>
      <c r="F349" s="63" t="s">
        <v>18</v>
      </c>
      <c r="G349" s="63" t="s">
        <v>5315</v>
      </c>
      <c r="H349" s="63">
        <v>19</v>
      </c>
      <c r="I349" s="63">
        <v>20</v>
      </c>
      <c r="J349" s="63">
        <v>-1</v>
      </c>
    </row>
    <row r="350" spans="1:10" x14ac:dyDescent="0.2">
      <c r="A350" s="63" t="s">
        <v>5798</v>
      </c>
      <c r="B350" s="63" t="s">
        <v>5415</v>
      </c>
      <c r="C350" s="63" t="s">
        <v>5102</v>
      </c>
      <c r="D350" s="63" t="s">
        <v>5105</v>
      </c>
      <c r="E350" s="63" t="s">
        <v>6543</v>
      </c>
      <c r="F350" s="63" t="s">
        <v>772</v>
      </c>
      <c r="G350" s="63" t="s">
        <v>5147</v>
      </c>
      <c r="H350" s="63">
        <v>8</v>
      </c>
      <c r="I350" s="63">
        <v>13</v>
      </c>
      <c r="J350" s="63">
        <v>-5</v>
      </c>
    </row>
    <row r="351" spans="1:10" x14ac:dyDescent="0.2">
      <c r="A351" s="63" t="s">
        <v>5800</v>
      </c>
      <c r="B351" s="63" t="s">
        <v>5415</v>
      </c>
      <c r="C351" s="63" t="s">
        <v>5102</v>
      </c>
      <c r="D351" s="63" t="s">
        <v>5105</v>
      </c>
      <c r="E351" s="63" t="s">
        <v>6543</v>
      </c>
      <c r="F351" s="63" t="s">
        <v>772</v>
      </c>
      <c r="G351" s="63" t="s">
        <v>5145</v>
      </c>
      <c r="H351" s="63">
        <v>35</v>
      </c>
      <c r="I351" s="63">
        <v>13</v>
      </c>
      <c r="J351" s="63">
        <v>22</v>
      </c>
    </row>
    <row r="352" spans="1:10" x14ac:dyDescent="0.2">
      <c r="A352" s="63" t="s">
        <v>5802</v>
      </c>
      <c r="B352" s="63" t="s">
        <v>5415</v>
      </c>
      <c r="C352" s="63" t="s">
        <v>5102</v>
      </c>
      <c r="D352" s="63" t="s">
        <v>5105</v>
      </c>
      <c r="E352" s="63" t="s">
        <v>6543</v>
      </c>
      <c r="F352" s="63" t="s">
        <v>772</v>
      </c>
      <c r="G352" s="63" t="s">
        <v>5144</v>
      </c>
      <c r="H352" s="63">
        <v>13</v>
      </c>
      <c r="I352" s="63">
        <v>13</v>
      </c>
      <c r="J352" s="63">
        <v>0</v>
      </c>
    </row>
    <row r="353" spans="1:10" x14ac:dyDescent="0.2">
      <c r="A353" s="63" t="s">
        <v>7951</v>
      </c>
      <c r="B353" s="63" t="s">
        <v>5415</v>
      </c>
      <c r="C353" s="63" t="s">
        <v>5102</v>
      </c>
      <c r="D353" s="63" t="s">
        <v>5105</v>
      </c>
      <c r="E353" s="63" t="s">
        <v>6543</v>
      </c>
      <c r="F353" s="63" t="s">
        <v>772</v>
      </c>
      <c r="G353" s="63" t="s">
        <v>5315</v>
      </c>
      <c r="H353" s="63">
        <v>7</v>
      </c>
      <c r="I353" s="63">
        <v>13</v>
      </c>
      <c r="J353" s="63">
        <v>-6</v>
      </c>
    </row>
    <row r="354" spans="1:10" x14ac:dyDescent="0.2">
      <c r="A354" s="63" t="s">
        <v>5805</v>
      </c>
      <c r="B354" s="63" t="s">
        <v>5146</v>
      </c>
      <c r="C354" s="63" t="s">
        <v>5109</v>
      </c>
      <c r="D354" s="63" t="s">
        <v>5105</v>
      </c>
      <c r="E354" s="63" t="s">
        <v>5111</v>
      </c>
      <c r="F354" s="63" t="s">
        <v>18</v>
      </c>
      <c r="G354" s="63" t="s">
        <v>5147</v>
      </c>
      <c r="H354" s="63">
        <v>19</v>
      </c>
      <c r="I354" s="63">
        <v>16</v>
      </c>
      <c r="J354" s="63">
        <v>3</v>
      </c>
    </row>
    <row r="355" spans="1:10" x14ac:dyDescent="0.2">
      <c r="A355" s="63" t="s">
        <v>5807</v>
      </c>
      <c r="B355" s="63" t="s">
        <v>5146</v>
      </c>
      <c r="C355" s="63" t="s">
        <v>5109</v>
      </c>
      <c r="D355" s="63" t="s">
        <v>5105</v>
      </c>
      <c r="E355" s="63" t="s">
        <v>5111</v>
      </c>
      <c r="F355" s="63" t="s">
        <v>18</v>
      </c>
      <c r="G355" s="63" t="s">
        <v>5145</v>
      </c>
      <c r="H355" s="63">
        <v>23</v>
      </c>
      <c r="I355" s="63">
        <v>16</v>
      </c>
      <c r="J355" s="63">
        <v>7</v>
      </c>
    </row>
    <row r="356" spans="1:10" x14ac:dyDescent="0.2">
      <c r="A356" s="63" t="s">
        <v>5809</v>
      </c>
      <c r="B356" s="63" t="s">
        <v>5146</v>
      </c>
      <c r="C356" s="63" t="s">
        <v>5109</v>
      </c>
      <c r="D356" s="63" t="s">
        <v>5105</v>
      </c>
      <c r="E356" s="63" t="s">
        <v>5111</v>
      </c>
      <c r="F356" s="63" t="s">
        <v>18</v>
      </c>
      <c r="G356" s="63" t="s">
        <v>5144</v>
      </c>
      <c r="H356" s="63">
        <v>22</v>
      </c>
      <c r="I356" s="63">
        <v>16</v>
      </c>
      <c r="J356" s="63">
        <v>6</v>
      </c>
    </row>
    <row r="357" spans="1:10" x14ac:dyDescent="0.2">
      <c r="A357" s="63" t="s">
        <v>7952</v>
      </c>
      <c r="B357" s="63" t="s">
        <v>5146</v>
      </c>
      <c r="C357" s="63" t="s">
        <v>5109</v>
      </c>
      <c r="D357" s="63" t="s">
        <v>5105</v>
      </c>
      <c r="E357" s="63" t="s">
        <v>5111</v>
      </c>
      <c r="F357" s="63" t="s">
        <v>18</v>
      </c>
      <c r="G357" s="63" t="s">
        <v>5315</v>
      </c>
      <c r="H357" s="63">
        <v>19</v>
      </c>
      <c r="I357" s="63">
        <v>16</v>
      </c>
      <c r="J357" s="63">
        <v>3</v>
      </c>
    </row>
    <row r="358" spans="1:10" x14ac:dyDescent="0.2">
      <c r="A358" s="63" t="s">
        <v>5806</v>
      </c>
      <c r="B358" s="63" t="s">
        <v>5416</v>
      </c>
      <c r="C358" s="63" t="s">
        <v>5109</v>
      </c>
      <c r="D358" s="63" t="s">
        <v>5105</v>
      </c>
      <c r="E358" s="63" t="s">
        <v>5111</v>
      </c>
      <c r="F358" s="63" t="s">
        <v>772</v>
      </c>
      <c r="G358" s="63" t="s">
        <v>5147</v>
      </c>
      <c r="H358" s="63">
        <v>13</v>
      </c>
      <c r="I358" s="63">
        <v>13</v>
      </c>
      <c r="J358" s="63">
        <v>0</v>
      </c>
    </row>
    <row r="359" spans="1:10" x14ac:dyDescent="0.2">
      <c r="A359" s="63" t="s">
        <v>5808</v>
      </c>
      <c r="B359" s="63" t="s">
        <v>5416</v>
      </c>
      <c r="C359" s="63" t="s">
        <v>5109</v>
      </c>
      <c r="D359" s="63" t="s">
        <v>5105</v>
      </c>
      <c r="E359" s="63" t="s">
        <v>5111</v>
      </c>
      <c r="F359" s="63" t="s">
        <v>772</v>
      </c>
      <c r="G359" s="63" t="s">
        <v>5145</v>
      </c>
      <c r="H359" s="63">
        <v>9</v>
      </c>
      <c r="I359" s="63">
        <v>13</v>
      </c>
      <c r="J359" s="63">
        <v>-4</v>
      </c>
    </row>
    <row r="360" spans="1:10" x14ac:dyDescent="0.2">
      <c r="A360" s="63" t="s">
        <v>5810</v>
      </c>
      <c r="B360" s="63" t="s">
        <v>5416</v>
      </c>
      <c r="C360" s="63" t="s">
        <v>5109</v>
      </c>
      <c r="D360" s="63" t="s">
        <v>5105</v>
      </c>
      <c r="E360" s="63" t="s">
        <v>5111</v>
      </c>
      <c r="F360" s="63" t="s">
        <v>772</v>
      </c>
      <c r="G360" s="63" t="s">
        <v>5144</v>
      </c>
      <c r="H360" s="63">
        <v>21</v>
      </c>
      <c r="I360" s="63">
        <v>13</v>
      </c>
      <c r="J360" s="63">
        <v>8</v>
      </c>
    </row>
    <row r="361" spans="1:10" x14ac:dyDescent="0.2">
      <c r="A361" s="63" t="s">
        <v>7953</v>
      </c>
      <c r="B361" s="63" t="s">
        <v>5416</v>
      </c>
      <c r="C361" s="63" t="s">
        <v>5109</v>
      </c>
      <c r="D361" s="63" t="s">
        <v>5105</v>
      </c>
      <c r="E361" s="63" t="s">
        <v>5111</v>
      </c>
      <c r="F361" s="63" t="s">
        <v>772</v>
      </c>
      <c r="G361" s="63" t="s">
        <v>5315</v>
      </c>
      <c r="H361" s="63">
        <v>12</v>
      </c>
      <c r="I361" s="63">
        <v>13</v>
      </c>
      <c r="J361" s="63">
        <v>-1</v>
      </c>
    </row>
    <row r="362" spans="1:10" x14ac:dyDescent="0.2">
      <c r="A362" s="63" t="s">
        <v>5811</v>
      </c>
      <c r="B362" s="63" t="s">
        <v>5104</v>
      </c>
      <c r="C362" s="63" t="s">
        <v>5102</v>
      </c>
      <c r="D362" s="63" t="s">
        <v>5105</v>
      </c>
      <c r="E362" s="63" t="s">
        <v>6543</v>
      </c>
      <c r="F362" s="63" t="s">
        <v>18</v>
      </c>
      <c r="G362" s="63" t="s">
        <v>5107</v>
      </c>
      <c r="H362" s="63">
        <v>42</v>
      </c>
      <c r="I362" s="63">
        <v>20</v>
      </c>
      <c r="J362" s="63">
        <v>22</v>
      </c>
    </row>
    <row r="363" spans="1:10" x14ac:dyDescent="0.2">
      <c r="A363" s="63" t="s">
        <v>5812</v>
      </c>
      <c r="B363" s="63" t="s">
        <v>5412</v>
      </c>
      <c r="C363" s="63" t="s">
        <v>5102</v>
      </c>
      <c r="D363" s="63" t="s">
        <v>5105</v>
      </c>
      <c r="E363" s="63" t="s">
        <v>6543</v>
      </c>
      <c r="F363" s="63" t="s">
        <v>772</v>
      </c>
      <c r="G363" s="63" t="s">
        <v>5107</v>
      </c>
      <c r="H363" s="63">
        <v>32</v>
      </c>
      <c r="I363" s="63">
        <v>13</v>
      </c>
      <c r="J363" s="63">
        <v>19</v>
      </c>
    </row>
    <row r="364" spans="1:10" x14ac:dyDescent="0.2">
      <c r="A364" s="63" t="s">
        <v>5819</v>
      </c>
      <c r="B364" s="63" t="s">
        <v>5110</v>
      </c>
      <c r="C364" s="63" t="s">
        <v>5109</v>
      </c>
      <c r="D364" s="63" t="s">
        <v>5105</v>
      </c>
      <c r="E364" s="63" t="s">
        <v>5111</v>
      </c>
      <c r="F364" s="63" t="s">
        <v>18</v>
      </c>
      <c r="G364" s="63" t="s">
        <v>5107</v>
      </c>
      <c r="H364" s="63">
        <v>34</v>
      </c>
      <c r="I364" s="63">
        <v>16</v>
      </c>
      <c r="J364" s="63">
        <v>18</v>
      </c>
    </row>
    <row r="365" spans="1:10" x14ac:dyDescent="0.2">
      <c r="A365" s="63" t="s">
        <v>5820</v>
      </c>
      <c r="B365" s="63" t="s">
        <v>5413</v>
      </c>
      <c r="C365" s="63" t="s">
        <v>5109</v>
      </c>
      <c r="D365" s="63" t="s">
        <v>5105</v>
      </c>
      <c r="E365" s="63" t="s">
        <v>5111</v>
      </c>
      <c r="F365" s="63" t="s">
        <v>772</v>
      </c>
      <c r="G365" s="63" t="s">
        <v>5107</v>
      </c>
      <c r="H365" s="63">
        <v>28</v>
      </c>
      <c r="I365" s="63">
        <v>13</v>
      </c>
      <c r="J365" s="63">
        <v>15</v>
      </c>
    </row>
    <row r="366" spans="1:10" x14ac:dyDescent="0.2">
      <c r="A366" s="63" t="s">
        <v>5813</v>
      </c>
      <c r="B366" s="63" t="s">
        <v>5143</v>
      </c>
      <c r="C366" s="63" t="s">
        <v>5102</v>
      </c>
      <c r="D366" s="63" t="s">
        <v>5105</v>
      </c>
      <c r="E366" s="63" t="s">
        <v>6543</v>
      </c>
      <c r="F366" s="63" t="s">
        <v>18</v>
      </c>
      <c r="G366" s="63" t="s">
        <v>5147</v>
      </c>
      <c r="H366" s="63">
        <v>31</v>
      </c>
      <c r="I366" s="63">
        <v>20</v>
      </c>
      <c r="J366" s="63">
        <v>11</v>
      </c>
    </row>
    <row r="367" spans="1:10" x14ac:dyDescent="0.2">
      <c r="A367" s="63" t="s">
        <v>5815</v>
      </c>
      <c r="B367" s="63" t="s">
        <v>5143</v>
      </c>
      <c r="C367" s="63" t="s">
        <v>5102</v>
      </c>
      <c r="D367" s="63" t="s">
        <v>5105</v>
      </c>
      <c r="E367" s="63" t="s">
        <v>6543</v>
      </c>
      <c r="F367" s="63" t="s">
        <v>18</v>
      </c>
      <c r="G367" s="63" t="s">
        <v>5145</v>
      </c>
      <c r="H367" s="63">
        <v>53</v>
      </c>
      <c r="I367" s="63">
        <v>20</v>
      </c>
      <c r="J367" s="63">
        <v>33</v>
      </c>
    </row>
    <row r="368" spans="1:10" x14ac:dyDescent="0.2">
      <c r="A368" s="63" t="s">
        <v>5817</v>
      </c>
      <c r="B368" s="63" t="s">
        <v>5143</v>
      </c>
      <c r="C368" s="63" t="s">
        <v>5102</v>
      </c>
      <c r="D368" s="63" t="s">
        <v>5105</v>
      </c>
      <c r="E368" s="63" t="s">
        <v>6543</v>
      </c>
      <c r="F368" s="63" t="s">
        <v>18</v>
      </c>
      <c r="G368" s="63" t="s">
        <v>5144</v>
      </c>
      <c r="H368" s="63">
        <v>27</v>
      </c>
      <c r="I368" s="63">
        <v>20</v>
      </c>
      <c r="J368" s="63">
        <v>7</v>
      </c>
    </row>
    <row r="369" spans="1:10" x14ac:dyDescent="0.2">
      <c r="A369" s="63" t="s">
        <v>7954</v>
      </c>
      <c r="B369" s="63" t="s">
        <v>5143</v>
      </c>
      <c r="C369" s="63" t="s">
        <v>5102</v>
      </c>
      <c r="D369" s="63" t="s">
        <v>5105</v>
      </c>
      <c r="E369" s="63" t="s">
        <v>6543</v>
      </c>
      <c r="F369" s="63" t="s">
        <v>18</v>
      </c>
      <c r="G369" s="63" t="s">
        <v>5315</v>
      </c>
      <c r="H369" s="63">
        <v>19</v>
      </c>
      <c r="I369" s="63">
        <v>20</v>
      </c>
      <c r="J369" s="63">
        <v>-1</v>
      </c>
    </row>
    <row r="370" spans="1:10" x14ac:dyDescent="0.2">
      <c r="A370" s="63" t="s">
        <v>5814</v>
      </c>
      <c r="B370" s="63" t="s">
        <v>5415</v>
      </c>
      <c r="C370" s="63" t="s">
        <v>5102</v>
      </c>
      <c r="D370" s="63" t="s">
        <v>5105</v>
      </c>
      <c r="E370" s="63" t="s">
        <v>6543</v>
      </c>
      <c r="F370" s="63" t="s">
        <v>772</v>
      </c>
      <c r="G370" s="63" t="s">
        <v>5147</v>
      </c>
      <c r="H370" s="63">
        <v>23</v>
      </c>
      <c r="I370" s="63">
        <v>13</v>
      </c>
      <c r="J370" s="63">
        <v>10</v>
      </c>
    </row>
    <row r="371" spans="1:10" x14ac:dyDescent="0.2">
      <c r="A371" s="63" t="s">
        <v>5816</v>
      </c>
      <c r="B371" s="63" t="s">
        <v>5415</v>
      </c>
      <c r="C371" s="63" t="s">
        <v>5102</v>
      </c>
      <c r="D371" s="63" t="s">
        <v>5105</v>
      </c>
      <c r="E371" s="63" t="s">
        <v>6543</v>
      </c>
      <c r="F371" s="63" t="s">
        <v>772</v>
      </c>
      <c r="G371" s="63" t="s">
        <v>5145</v>
      </c>
      <c r="H371" s="63">
        <v>39</v>
      </c>
      <c r="I371" s="63">
        <v>13</v>
      </c>
      <c r="J371" s="63">
        <v>26</v>
      </c>
    </row>
    <row r="372" spans="1:10" x14ac:dyDescent="0.2">
      <c r="A372" s="63" t="s">
        <v>5818</v>
      </c>
      <c r="B372" s="63" t="s">
        <v>5415</v>
      </c>
      <c r="C372" s="63" t="s">
        <v>5102</v>
      </c>
      <c r="D372" s="63" t="s">
        <v>5105</v>
      </c>
      <c r="E372" s="63" t="s">
        <v>6543</v>
      </c>
      <c r="F372" s="63" t="s">
        <v>772</v>
      </c>
      <c r="G372" s="63" t="s">
        <v>5144</v>
      </c>
      <c r="H372" s="63">
        <v>21</v>
      </c>
      <c r="I372" s="63">
        <v>13</v>
      </c>
      <c r="J372" s="63">
        <v>8</v>
      </c>
    </row>
    <row r="373" spans="1:10" x14ac:dyDescent="0.2">
      <c r="A373" s="63" t="s">
        <v>7955</v>
      </c>
      <c r="B373" s="63" t="s">
        <v>5415</v>
      </c>
      <c r="C373" s="63" t="s">
        <v>5102</v>
      </c>
      <c r="D373" s="63" t="s">
        <v>5105</v>
      </c>
      <c r="E373" s="63" t="s">
        <v>6543</v>
      </c>
      <c r="F373" s="63" t="s">
        <v>772</v>
      </c>
      <c r="G373" s="63" t="s">
        <v>5315</v>
      </c>
      <c r="H373" s="63">
        <v>14</v>
      </c>
      <c r="I373" s="63">
        <v>13</v>
      </c>
      <c r="J373" s="63">
        <v>1</v>
      </c>
    </row>
    <row r="374" spans="1:10" x14ac:dyDescent="0.2">
      <c r="A374" s="63" t="s">
        <v>5821</v>
      </c>
      <c r="B374" s="63" t="s">
        <v>5146</v>
      </c>
      <c r="C374" s="63" t="s">
        <v>5109</v>
      </c>
      <c r="D374" s="63" t="s">
        <v>5105</v>
      </c>
      <c r="E374" s="63" t="s">
        <v>5111</v>
      </c>
      <c r="F374" s="63" t="s">
        <v>18</v>
      </c>
      <c r="G374" s="63" t="s">
        <v>5147</v>
      </c>
      <c r="H374" s="63">
        <v>26</v>
      </c>
      <c r="I374" s="63">
        <v>16</v>
      </c>
      <c r="J374" s="63">
        <v>10</v>
      </c>
    </row>
    <row r="375" spans="1:10" x14ac:dyDescent="0.2">
      <c r="A375" s="63" t="s">
        <v>5823</v>
      </c>
      <c r="B375" s="63" t="s">
        <v>5146</v>
      </c>
      <c r="C375" s="63" t="s">
        <v>5109</v>
      </c>
      <c r="D375" s="63" t="s">
        <v>5105</v>
      </c>
      <c r="E375" s="63" t="s">
        <v>5111</v>
      </c>
      <c r="F375" s="63" t="s">
        <v>18</v>
      </c>
      <c r="G375" s="63" t="s">
        <v>5145</v>
      </c>
      <c r="H375" s="63">
        <v>33</v>
      </c>
      <c r="I375" s="63">
        <v>16</v>
      </c>
      <c r="J375" s="63">
        <v>17</v>
      </c>
    </row>
    <row r="376" spans="1:10" x14ac:dyDescent="0.2">
      <c r="A376" s="63" t="s">
        <v>5825</v>
      </c>
      <c r="B376" s="63" t="s">
        <v>5146</v>
      </c>
      <c r="C376" s="63" t="s">
        <v>5109</v>
      </c>
      <c r="D376" s="63" t="s">
        <v>5105</v>
      </c>
      <c r="E376" s="63" t="s">
        <v>5111</v>
      </c>
      <c r="F376" s="63" t="s">
        <v>18</v>
      </c>
      <c r="G376" s="63" t="s">
        <v>5144</v>
      </c>
      <c r="H376" s="63">
        <v>19</v>
      </c>
      <c r="I376" s="63">
        <v>16</v>
      </c>
      <c r="J376" s="63">
        <v>3</v>
      </c>
    </row>
    <row r="377" spans="1:10" x14ac:dyDescent="0.2">
      <c r="A377" s="63" t="s">
        <v>7956</v>
      </c>
      <c r="B377" s="63" t="s">
        <v>5146</v>
      </c>
      <c r="C377" s="63" t="s">
        <v>5109</v>
      </c>
      <c r="D377" s="63" t="s">
        <v>5105</v>
      </c>
      <c r="E377" s="63" t="s">
        <v>5111</v>
      </c>
      <c r="F377" s="63" t="s">
        <v>18</v>
      </c>
      <c r="G377" s="63" t="s">
        <v>5315</v>
      </c>
      <c r="H377" s="63">
        <v>17</v>
      </c>
      <c r="I377" s="63">
        <v>16</v>
      </c>
      <c r="J377" s="63">
        <v>1</v>
      </c>
    </row>
    <row r="378" spans="1:10" x14ac:dyDescent="0.2">
      <c r="A378" s="63" t="s">
        <v>5822</v>
      </c>
      <c r="B378" s="63" t="s">
        <v>5416</v>
      </c>
      <c r="C378" s="63" t="s">
        <v>5109</v>
      </c>
      <c r="D378" s="63" t="s">
        <v>5105</v>
      </c>
      <c r="E378" s="63" t="s">
        <v>5111</v>
      </c>
      <c r="F378" s="63" t="s">
        <v>772</v>
      </c>
      <c r="G378" s="63" t="s">
        <v>5147</v>
      </c>
      <c r="H378" s="63">
        <v>21</v>
      </c>
      <c r="I378" s="63">
        <v>13</v>
      </c>
      <c r="J378" s="63">
        <v>8</v>
      </c>
    </row>
    <row r="379" spans="1:10" x14ac:dyDescent="0.2">
      <c r="A379" s="63" t="s">
        <v>5824</v>
      </c>
      <c r="B379" s="63" t="s">
        <v>5416</v>
      </c>
      <c r="C379" s="63" t="s">
        <v>5109</v>
      </c>
      <c r="D379" s="63" t="s">
        <v>5105</v>
      </c>
      <c r="E379" s="63" t="s">
        <v>5111</v>
      </c>
      <c r="F379" s="63" t="s">
        <v>772</v>
      </c>
      <c r="G379" s="63" t="s">
        <v>5145</v>
      </c>
      <c r="H379" s="63">
        <v>18</v>
      </c>
      <c r="I379" s="63">
        <v>13</v>
      </c>
      <c r="J379" s="63">
        <v>5</v>
      </c>
    </row>
    <row r="380" spans="1:10" x14ac:dyDescent="0.2">
      <c r="A380" s="63" t="s">
        <v>5826</v>
      </c>
      <c r="B380" s="63" t="s">
        <v>5416</v>
      </c>
      <c r="C380" s="63" t="s">
        <v>5109</v>
      </c>
      <c r="D380" s="63" t="s">
        <v>5105</v>
      </c>
      <c r="E380" s="63" t="s">
        <v>5111</v>
      </c>
      <c r="F380" s="63" t="s">
        <v>772</v>
      </c>
      <c r="G380" s="63" t="s">
        <v>5144</v>
      </c>
      <c r="H380" s="63">
        <v>18</v>
      </c>
      <c r="I380" s="63">
        <v>13</v>
      </c>
      <c r="J380" s="63">
        <v>5</v>
      </c>
    </row>
    <row r="381" spans="1:10" x14ac:dyDescent="0.2">
      <c r="A381" s="63" t="s">
        <v>7957</v>
      </c>
      <c r="B381" s="63" t="s">
        <v>5416</v>
      </c>
      <c r="C381" s="63" t="s">
        <v>5109</v>
      </c>
      <c r="D381" s="63" t="s">
        <v>5105</v>
      </c>
      <c r="E381" s="63" t="s">
        <v>5111</v>
      </c>
      <c r="F381" s="63" t="s">
        <v>772</v>
      </c>
      <c r="G381" s="63" t="s">
        <v>5315</v>
      </c>
      <c r="H381" s="63">
        <v>14</v>
      </c>
      <c r="I381" s="63">
        <v>13</v>
      </c>
      <c r="J381" s="63">
        <v>1</v>
      </c>
    </row>
    <row r="382" spans="1:10" x14ac:dyDescent="0.2">
      <c r="A382" s="63" t="s">
        <v>5827</v>
      </c>
      <c r="B382" s="63" t="s">
        <v>5104</v>
      </c>
      <c r="C382" s="63" t="s">
        <v>5102</v>
      </c>
      <c r="D382" s="63" t="s">
        <v>5105</v>
      </c>
      <c r="E382" s="63" t="s">
        <v>6543</v>
      </c>
      <c r="F382" s="63" t="s">
        <v>18</v>
      </c>
      <c r="G382" s="63" t="s">
        <v>5107</v>
      </c>
      <c r="H382" s="63">
        <v>11</v>
      </c>
      <c r="I382" s="63">
        <v>20</v>
      </c>
      <c r="J382" s="63">
        <v>-9</v>
      </c>
    </row>
    <row r="383" spans="1:10" x14ac:dyDescent="0.2">
      <c r="A383" s="63" t="s">
        <v>5828</v>
      </c>
      <c r="B383" s="63" t="s">
        <v>5412</v>
      </c>
      <c r="C383" s="63" t="s">
        <v>5102</v>
      </c>
      <c r="D383" s="63" t="s">
        <v>5105</v>
      </c>
      <c r="E383" s="63" t="s">
        <v>6543</v>
      </c>
      <c r="F383" s="63" t="s">
        <v>772</v>
      </c>
      <c r="G383" s="63" t="s">
        <v>5107</v>
      </c>
      <c r="H383" s="63">
        <v>8</v>
      </c>
      <c r="I383" s="63">
        <v>13</v>
      </c>
      <c r="J383" s="63">
        <v>-5</v>
      </c>
    </row>
    <row r="384" spans="1:10" x14ac:dyDescent="0.2">
      <c r="A384" s="63" t="s">
        <v>5835</v>
      </c>
      <c r="B384" s="63" t="s">
        <v>5110</v>
      </c>
      <c r="C384" s="63" t="s">
        <v>5109</v>
      </c>
      <c r="D384" s="63" t="s">
        <v>5105</v>
      </c>
      <c r="E384" s="63" t="s">
        <v>5111</v>
      </c>
      <c r="F384" s="63" t="s">
        <v>18</v>
      </c>
      <c r="G384" s="63" t="s">
        <v>5107</v>
      </c>
      <c r="H384" s="63">
        <v>17</v>
      </c>
      <c r="I384" s="63">
        <v>16</v>
      </c>
      <c r="J384" s="63">
        <v>1</v>
      </c>
    </row>
    <row r="385" spans="1:10" x14ac:dyDescent="0.2">
      <c r="A385" s="63" t="s">
        <v>5836</v>
      </c>
      <c r="B385" s="63" t="s">
        <v>5413</v>
      </c>
      <c r="C385" s="63" t="s">
        <v>5109</v>
      </c>
      <c r="D385" s="63" t="s">
        <v>5105</v>
      </c>
      <c r="E385" s="63" t="s">
        <v>5111</v>
      </c>
      <c r="F385" s="63" t="s">
        <v>772</v>
      </c>
      <c r="G385" s="63" t="s">
        <v>5107</v>
      </c>
      <c r="H385" s="63">
        <v>13</v>
      </c>
      <c r="I385" s="63">
        <v>13</v>
      </c>
      <c r="J385" s="63">
        <v>0</v>
      </c>
    </row>
    <row r="386" spans="1:10" x14ac:dyDescent="0.2">
      <c r="A386" s="63" t="s">
        <v>5829</v>
      </c>
      <c r="B386" s="63" t="s">
        <v>5143</v>
      </c>
      <c r="C386" s="63" t="s">
        <v>5102</v>
      </c>
      <c r="D386" s="63" t="s">
        <v>5105</v>
      </c>
      <c r="E386" s="63" t="s">
        <v>6543</v>
      </c>
      <c r="F386" s="63" t="s">
        <v>18</v>
      </c>
      <c r="G386" s="63" t="s">
        <v>5147</v>
      </c>
      <c r="H386" s="63">
        <v>10</v>
      </c>
      <c r="I386" s="63">
        <v>20</v>
      </c>
      <c r="J386" s="63">
        <v>-10</v>
      </c>
    </row>
    <row r="387" spans="1:10" x14ac:dyDescent="0.2">
      <c r="A387" s="63" t="s">
        <v>5831</v>
      </c>
      <c r="B387" s="63" t="s">
        <v>5143</v>
      </c>
      <c r="C387" s="63" t="s">
        <v>5102</v>
      </c>
      <c r="D387" s="63" t="s">
        <v>5105</v>
      </c>
      <c r="E387" s="63" t="s">
        <v>6543</v>
      </c>
      <c r="F387" s="63" t="s">
        <v>18</v>
      </c>
      <c r="G387" s="63" t="s">
        <v>5145</v>
      </c>
      <c r="H387" s="63">
        <v>12</v>
      </c>
      <c r="I387" s="63">
        <v>20</v>
      </c>
      <c r="J387" s="63">
        <v>-8</v>
      </c>
    </row>
    <row r="388" spans="1:10" x14ac:dyDescent="0.2">
      <c r="A388" s="63" t="s">
        <v>5833</v>
      </c>
      <c r="B388" s="63" t="s">
        <v>5143</v>
      </c>
      <c r="C388" s="63" t="s">
        <v>5102</v>
      </c>
      <c r="D388" s="63" t="s">
        <v>5105</v>
      </c>
      <c r="E388" s="63" t="s">
        <v>6543</v>
      </c>
      <c r="F388" s="63" t="s">
        <v>18</v>
      </c>
      <c r="G388" s="63" t="s">
        <v>5144</v>
      </c>
      <c r="H388" s="63">
        <v>5</v>
      </c>
      <c r="I388" s="63">
        <v>20</v>
      </c>
      <c r="J388" s="63">
        <v>-15</v>
      </c>
    </row>
    <row r="389" spans="1:10" x14ac:dyDescent="0.2">
      <c r="A389" s="63" t="s">
        <v>7958</v>
      </c>
      <c r="B389" s="63" t="s">
        <v>5143</v>
      </c>
      <c r="C389" s="63" t="s">
        <v>5102</v>
      </c>
      <c r="D389" s="63" t="s">
        <v>5105</v>
      </c>
      <c r="E389" s="63" t="s">
        <v>6543</v>
      </c>
      <c r="F389" s="63" t="s">
        <v>18</v>
      </c>
      <c r="G389" s="63" t="s">
        <v>5315</v>
      </c>
      <c r="H389" s="63">
        <v>4</v>
      </c>
      <c r="I389" s="63">
        <v>20</v>
      </c>
      <c r="J389" s="63">
        <v>-16</v>
      </c>
    </row>
    <row r="390" spans="1:10" x14ac:dyDescent="0.2">
      <c r="A390" s="63" t="s">
        <v>5830</v>
      </c>
      <c r="B390" s="63" t="s">
        <v>5415</v>
      </c>
      <c r="C390" s="63" t="s">
        <v>5102</v>
      </c>
      <c r="D390" s="63" t="s">
        <v>5105</v>
      </c>
      <c r="E390" s="63" t="s">
        <v>6543</v>
      </c>
      <c r="F390" s="63" t="s">
        <v>772</v>
      </c>
      <c r="G390" s="63" t="s">
        <v>5147</v>
      </c>
      <c r="H390" s="63">
        <v>7</v>
      </c>
      <c r="I390" s="63">
        <v>13</v>
      </c>
      <c r="J390" s="63">
        <v>-6</v>
      </c>
    </row>
    <row r="391" spans="1:10" x14ac:dyDescent="0.2">
      <c r="A391" s="63" t="s">
        <v>5832</v>
      </c>
      <c r="B391" s="63" t="s">
        <v>5415</v>
      </c>
      <c r="C391" s="63" t="s">
        <v>5102</v>
      </c>
      <c r="D391" s="63" t="s">
        <v>5105</v>
      </c>
      <c r="E391" s="63" t="s">
        <v>6543</v>
      </c>
      <c r="F391" s="63" t="s">
        <v>772</v>
      </c>
      <c r="G391" s="63" t="s">
        <v>5145</v>
      </c>
      <c r="H391" s="63">
        <v>8</v>
      </c>
      <c r="I391" s="63">
        <v>13</v>
      </c>
      <c r="J391" s="63">
        <v>-5</v>
      </c>
    </row>
    <row r="392" spans="1:10" x14ac:dyDescent="0.2">
      <c r="A392" s="63" t="s">
        <v>5834</v>
      </c>
      <c r="B392" s="63" t="s">
        <v>5415</v>
      </c>
      <c r="C392" s="63" t="s">
        <v>5102</v>
      </c>
      <c r="D392" s="63" t="s">
        <v>5105</v>
      </c>
      <c r="E392" s="63" t="s">
        <v>6543</v>
      </c>
      <c r="F392" s="63" t="s">
        <v>772</v>
      </c>
      <c r="G392" s="63" t="s">
        <v>5144</v>
      </c>
      <c r="H392" s="63">
        <v>5</v>
      </c>
      <c r="I392" s="63">
        <v>13</v>
      </c>
      <c r="J392" s="63">
        <v>-8</v>
      </c>
    </row>
    <row r="393" spans="1:10" x14ac:dyDescent="0.2">
      <c r="A393" s="63" t="s">
        <v>7959</v>
      </c>
      <c r="B393" s="63" t="s">
        <v>5415</v>
      </c>
      <c r="C393" s="63" t="s">
        <v>5102</v>
      </c>
      <c r="D393" s="63" t="s">
        <v>5105</v>
      </c>
      <c r="E393" s="63" t="s">
        <v>6543</v>
      </c>
      <c r="F393" s="63" t="s">
        <v>772</v>
      </c>
      <c r="G393" s="63" t="s">
        <v>5315</v>
      </c>
      <c r="H393" s="63">
        <v>3</v>
      </c>
      <c r="I393" s="63">
        <v>13</v>
      </c>
      <c r="J393" s="63">
        <v>-10</v>
      </c>
    </row>
    <row r="394" spans="1:10" x14ac:dyDescent="0.2">
      <c r="A394" s="63" t="s">
        <v>5837</v>
      </c>
      <c r="B394" s="63" t="s">
        <v>5146</v>
      </c>
      <c r="C394" s="63" t="s">
        <v>5109</v>
      </c>
      <c r="D394" s="63" t="s">
        <v>5105</v>
      </c>
      <c r="E394" s="63" t="s">
        <v>5111</v>
      </c>
      <c r="F394" s="63" t="s">
        <v>18</v>
      </c>
      <c r="G394" s="63" t="s">
        <v>5147</v>
      </c>
      <c r="H394" s="63">
        <v>10</v>
      </c>
      <c r="I394" s="63">
        <v>16</v>
      </c>
      <c r="J394" s="63">
        <v>-6</v>
      </c>
    </row>
    <row r="395" spans="1:10" x14ac:dyDescent="0.2">
      <c r="A395" s="63" t="s">
        <v>5839</v>
      </c>
      <c r="B395" s="63" t="s">
        <v>5146</v>
      </c>
      <c r="C395" s="63" t="s">
        <v>5109</v>
      </c>
      <c r="D395" s="63" t="s">
        <v>5105</v>
      </c>
      <c r="E395" s="63" t="s">
        <v>5111</v>
      </c>
      <c r="F395" s="63" t="s">
        <v>18</v>
      </c>
      <c r="G395" s="63" t="s">
        <v>5145</v>
      </c>
      <c r="H395" s="63">
        <v>21</v>
      </c>
      <c r="I395" s="63">
        <v>16</v>
      </c>
      <c r="J395" s="63">
        <v>5</v>
      </c>
    </row>
    <row r="396" spans="1:10" x14ac:dyDescent="0.2">
      <c r="A396" s="63" t="s">
        <v>5841</v>
      </c>
      <c r="B396" s="63" t="s">
        <v>5146</v>
      </c>
      <c r="C396" s="63" t="s">
        <v>5109</v>
      </c>
      <c r="D396" s="63" t="s">
        <v>5105</v>
      </c>
      <c r="E396" s="63" t="s">
        <v>5111</v>
      </c>
      <c r="F396" s="63" t="s">
        <v>18</v>
      </c>
      <c r="G396" s="63" t="s">
        <v>5144</v>
      </c>
      <c r="H396" s="63">
        <v>9</v>
      </c>
      <c r="I396" s="63">
        <v>16</v>
      </c>
      <c r="J396" s="63">
        <v>-7</v>
      </c>
    </row>
    <row r="397" spans="1:10" x14ac:dyDescent="0.2">
      <c r="A397" s="63" t="s">
        <v>7960</v>
      </c>
      <c r="B397" s="63" t="s">
        <v>5146</v>
      </c>
      <c r="C397" s="63" t="s">
        <v>5109</v>
      </c>
      <c r="D397" s="63" t="s">
        <v>5105</v>
      </c>
      <c r="E397" s="63" t="s">
        <v>5111</v>
      </c>
      <c r="F397" s="63" t="s">
        <v>18</v>
      </c>
      <c r="G397" s="63" t="s">
        <v>5315</v>
      </c>
      <c r="H397" s="63">
        <v>7</v>
      </c>
      <c r="I397" s="63">
        <v>16</v>
      </c>
      <c r="J397" s="63">
        <v>-9</v>
      </c>
    </row>
    <row r="398" spans="1:10" x14ac:dyDescent="0.2">
      <c r="A398" s="63" t="s">
        <v>5838</v>
      </c>
      <c r="B398" s="63" t="s">
        <v>5416</v>
      </c>
      <c r="C398" s="63" t="s">
        <v>5109</v>
      </c>
      <c r="D398" s="63" t="s">
        <v>5105</v>
      </c>
      <c r="E398" s="63" t="s">
        <v>5111</v>
      </c>
      <c r="F398" s="63" t="s">
        <v>772</v>
      </c>
      <c r="G398" s="63" t="s">
        <v>5147</v>
      </c>
      <c r="H398" s="63">
        <v>14</v>
      </c>
      <c r="I398" s="63">
        <v>13</v>
      </c>
      <c r="J398" s="63">
        <v>1</v>
      </c>
    </row>
    <row r="399" spans="1:10" x14ac:dyDescent="0.2">
      <c r="A399" s="63" t="s">
        <v>5840</v>
      </c>
      <c r="B399" s="63" t="s">
        <v>5416</v>
      </c>
      <c r="C399" s="63" t="s">
        <v>5109</v>
      </c>
      <c r="D399" s="63" t="s">
        <v>5105</v>
      </c>
      <c r="E399" s="63" t="s">
        <v>5111</v>
      </c>
      <c r="F399" s="63" t="s">
        <v>772</v>
      </c>
      <c r="G399" s="63" t="s">
        <v>5145</v>
      </c>
      <c r="H399" s="63">
        <v>23</v>
      </c>
      <c r="I399" s="63">
        <v>13</v>
      </c>
      <c r="J399" s="63">
        <v>10</v>
      </c>
    </row>
    <row r="400" spans="1:10" x14ac:dyDescent="0.2">
      <c r="A400" s="63" t="s">
        <v>5842</v>
      </c>
      <c r="B400" s="63" t="s">
        <v>5416</v>
      </c>
      <c r="C400" s="63" t="s">
        <v>5109</v>
      </c>
      <c r="D400" s="63" t="s">
        <v>5105</v>
      </c>
      <c r="E400" s="63" t="s">
        <v>5111</v>
      </c>
      <c r="F400" s="63" t="s">
        <v>772</v>
      </c>
      <c r="G400" s="63" t="s">
        <v>5144</v>
      </c>
      <c r="H400" s="63">
        <v>8</v>
      </c>
      <c r="I400" s="63">
        <v>13</v>
      </c>
      <c r="J400" s="63">
        <v>-5</v>
      </c>
    </row>
    <row r="401" spans="1:10" x14ac:dyDescent="0.2">
      <c r="A401" s="63" t="s">
        <v>7961</v>
      </c>
      <c r="B401" s="63" t="s">
        <v>5416</v>
      </c>
      <c r="C401" s="63" t="s">
        <v>5109</v>
      </c>
      <c r="D401" s="63" t="s">
        <v>5105</v>
      </c>
      <c r="E401" s="63" t="s">
        <v>5111</v>
      </c>
      <c r="F401" s="63" t="s">
        <v>772</v>
      </c>
      <c r="G401" s="63" t="s">
        <v>5315</v>
      </c>
      <c r="H401" s="63">
        <v>6</v>
      </c>
      <c r="I401" s="63">
        <v>13</v>
      </c>
      <c r="J401" s="63">
        <v>-7</v>
      </c>
    </row>
    <row r="402" spans="1:10" x14ac:dyDescent="0.2">
      <c r="A402" s="63" t="s">
        <v>5843</v>
      </c>
      <c r="B402" s="63" t="s">
        <v>5104</v>
      </c>
      <c r="C402" s="63" t="s">
        <v>5102</v>
      </c>
      <c r="D402" s="63" t="s">
        <v>5105</v>
      </c>
      <c r="E402" s="63" t="s">
        <v>6543</v>
      </c>
      <c r="F402" s="63" t="s">
        <v>18</v>
      </c>
      <c r="G402" s="63" t="s">
        <v>5107</v>
      </c>
      <c r="H402" s="63">
        <v>30</v>
      </c>
      <c r="I402" s="63">
        <v>20</v>
      </c>
      <c r="J402" s="63">
        <v>10</v>
      </c>
    </row>
    <row r="403" spans="1:10" x14ac:dyDescent="0.2">
      <c r="A403" s="63" t="s">
        <v>5844</v>
      </c>
      <c r="B403" s="63" t="s">
        <v>5412</v>
      </c>
      <c r="C403" s="63" t="s">
        <v>5102</v>
      </c>
      <c r="D403" s="63" t="s">
        <v>5105</v>
      </c>
      <c r="E403" s="63" t="s">
        <v>6543</v>
      </c>
      <c r="F403" s="63" t="s">
        <v>772</v>
      </c>
      <c r="G403" s="63" t="s">
        <v>5107</v>
      </c>
      <c r="H403" s="63">
        <v>20</v>
      </c>
      <c r="I403" s="63">
        <v>13</v>
      </c>
      <c r="J403" s="63">
        <v>7</v>
      </c>
    </row>
    <row r="404" spans="1:10" x14ac:dyDescent="0.2">
      <c r="A404" s="63" t="s">
        <v>5851</v>
      </c>
      <c r="B404" s="63" t="s">
        <v>5110</v>
      </c>
      <c r="C404" s="63" t="s">
        <v>5109</v>
      </c>
      <c r="D404" s="63" t="s">
        <v>5105</v>
      </c>
      <c r="E404" s="63" t="s">
        <v>5111</v>
      </c>
      <c r="F404" s="63" t="s">
        <v>18</v>
      </c>
      <c r="G404" s="63" t="s">
        <v>5107</v>
      </c>
      <c r="H404" s="63">
        <v>26</v>
      </c>
      <c r="I404" s="63">
        <v>16</v>
      </c>
      <c r="J404" s="63">
        <v>10</v>
      </c>
    </row>
    <row r="405" spans="1:10" x14ac:dyDescent="0.2">
      <c r="A405" s="63" t="s">
        <v>5852</v>
      </c>
      <c r="B405" s="63" t="s">
        <v>5413</v>
      </c>
      <c r="C405" s="63" t="s">
        <v>5109</v>
      </c>
      <c r="D405" s="63" t="s">
        <v>5105</v>
      </c>
      <c r="E405" s="63" t="s">
        <v>5111</v>
      </c>
      <c r="F405" s="63" t="s">
        <v>772</v>
      </c>
      <c r="G405" s="63" t="s">
        <v>5107</v>
      </c>
      <c r="H405" s="63">
        <v>20</v>
      </c>
      <c r="I405" s="63">
        <v>13</v>
      </c>
      <c r="J405" s="63">
        <v>7</v>
      </c>
    </row>
    <row r="406" spans="1:10" x14ac:dyDescent="0.2">
      <c r="A406" s="63" t="s">
        <v>5845</v>
      </c>
      <c r="B406" s="63" t="s">
        <v>5143</v>
      </c>
      <c r="C406" s="63" t="s">
        <v>5102</v>
      </c>
      <c r="D406" s="63" t="s">
        <v>5105</v>
      </c>
      <c r="E406" s="63" t="s">
        <v>6543</v>
      </c>
      <c r="F406" s="63" t="s">
        <v>18</v>
      </c>
      <c r="G406" s="63" t="s">
        <v>5147</v>
      </c>
      <c r="H406" s="63">
        <v>15</v>
      </c>
      <c r="I406" s="63">
        <v>20</v>
      </c>
      <c r="J406" s="63">
        <v>-5</v>
      </c>
    </row>
    <row r="407" spans="1:10" x14ac:dyDescent="0.2">
      <c r="A407" s="63" t="s">
        <v>5847</v>
      </c>
      <c r="B407" s="63" t="s">
        <v>5143</v>
      </c>
      <c r="C407" s="63" t="s">
        <v>5102</v>
      </c>
      <c r="D407" s="63" t="s">
        <v>5105</v>
      </c>
      <c r="E407" s="63" t="s">
        <v>6543</v>
      </c>
      <c r="F407" s="63" t="s">
        <v>18</v>
      </c>
      <c r="G407" s="63" t="s">
        <v>5145</v>
      </c>
      <c r="H407" s="63">
        <v>41</v>
      </c>
      <c r="I407" s="63">
        <v>20</v>
      </c>
      <c r="J407" s="63">
        <v>21</v>
      </c>
    </row>
    <row r="408" spans="1:10" x14ac:dyDescent="0.2">
      <c r="A408" s="63" t="s">
        <v>5849</v>
      </c>
      <c r="B408" s="63" t="s">
        <v>5143</v>
      </c>
      <c r="C408" s="63" t="s">
        <v>5102</v>
      </c>
      <c r="D408" s="63" t="s">
        <v>5105</v>
      </c>
      <c r="E408" s="63" t="s">
        <v>6543</v>
      </c>
      <c r="F408" s="63" t="s">
        <v>18</v>
      </c>
      <c r="G408" s="63" t="s">
        <v>5144</v>
      </c>
      <c r="H408" s="63">
        <v>17</v>
      </c>
      <c r="I408" s="63">
        <v>20</v>
      </c>
      <c r="J408" s="63">
        <v>-3</v>
      </c>
    </row>
    <row r="409" spans="1:10" x14ac:dyDescent="0.2">
      <c r="A409" s="63" t="s">
        <v>7962</v>
      </c>
      <c r="B409" s="63" t="s">
        <v>5143</v>
      </c>
      <c r="C409" s="63" t="s">
        <v>5102</v>
      </c>
      <c r="D409" s="63" t="s">
        <v>5105</v>
      </c>
      <c r="E409" s="63" t="s">
        <v>6543</v>
      </c>
      <c r="F409" s="63" t="s">
        <v>18</v>
      </c>
      <c r="G409" s="63" t="s">
        <v>5315</v>
      </c>
      <c r="H409" s="63">
        <v>9</v>
      </c>
      <c r="I409" s="63">
        <v>20</v>
      </c>
      <c r="J409" s="63">
        <v>-11</v>
      </c>
    </row>
    <row r="410" spans="1:10" x14ac:dyDescent="0.2">
      <c r="A410" s="63" t="s">
        <v>5846</v>
      </c>
      <c r="B410" s="63" t="s">
        <v>5415</v>
      </c>
      <c r="C410" s="63" t="s">
        <v>5102</v>
      </c>
      <c r="D410" s="63" t="s">
        <v>5105</v>
      </c>
      <c r="E410" s="63" t="s">
        <v>6543</v>
      </c>
      <c r="F410" s="63" t="s">
        <v>772</v>
      </c>
      <c r="G410" s="63" t="s">
        <v>5147</v>
      </c>
      <c r="H410" s="63">
        <v>9</v>
      </c>
      <c r="I410" s="63">
        <v>13</v>
      </c>
      <c r="J410" s="63">
        <v>-4</v>
      </c>
    </row>
    <row r="411" spans="1:10" x14ac:dyDescent="0.2">
      <c r="A411" s="63" t="s">
        <v>5848</v>
      </c>
      <c r="B411" s="63" t="s">
        <v>5415</v>
      </c>
      <c r="C411" s="63" t="s">
        <v>5102</v>
      </c>
      <c r="D411" s="63" t="s">
        <v>5105</v>
      </c>
      <c r="E411" s="63" t="s">
        <v>6543</v>
      </c>
      <c r="F411" s="63" t="s">
        <v>772</v>
      </c>
      <c r="G411" s="63" t="s">
        <v>5145</v>
      </c>
      <c r="H411" s="63">
        <v>32</v>
      </c>
      <c r="I411" s="63">
        <v>13</v>
      </c>
      <c r="J411" s="63">
        <v>19</v>
      </c>
    </row>
    <row r="412" spans="1:10" x14ac:dyDescent="0.2">
      <c r="A412" s="63" t="s">
        <v>5850</v>
      </c>
      <c r="B412" s="63" t="s">
        <v>5415</v>
      </c>
      <c r="C412" s="63" t="s">
        <v>5102</v>
      </c>
      <c r="D412" s="63" t="s">
        <v>5105</v>
      </c>
      <c r="E412" s="63" t="s">
        <v>6543</v>
      </c>
      <c r="F412" s="63" t="s">
        <v>772</v>
      </c>
      <c r="G412" s="63" t="s">
        <v>5144</v>
      </c>
      <c r="H412" s="63">
        <v>10</v>
      </c>
      <c r="I412" s="63">
        <v>13</v>
      </c>
      <c r="J412" s="63">
        <v>-3</v>
      </c>
    </row>
    <row r="413" spans="1:10" x14ac:dyDescent="0.2">
      <c r="A413" s="63" t="s">
        <v>7963</v>
      </c>
      <c r="B413" s="63" t="s">
        <v>5415</v>
      </c>
      <c r="C413" s="63" t="s">
        <v>5102</v>
      </c>
      <c r="D413" s="63" t="s">
        <v>5105</v>
      </c>
      <c r="E413" s="63" t="s">
        <v>6543</v>
      </c>
      <c r="F413" s="63" t="s">
        <v>772</v>
      </c>
      <c r="G413" s="63" t="s">
        <v>5315</v>
      </c>
      <c r="H413" s="63">
        <v>5</v>
      </c>
      <c r="I413" s="63">
        <v>13</v>
      </c>
      <c r="J413" s="63">
        <v>-8</v>
      </c>
    </row>
    <row r="414" spans="1:10" x14ac:dyDescent="0.2">
      <c r="A414" s="63" t="s">
        <v>5853</v>
      </c>
      <c r="B414" s="63" t="s">
        <v>5146</v>
      </c>
      <c r="C414" s="63" t="s">
        <v>5109</v>
      </c>
      <c r="D414" s="63" t="s">
        <v>5105</v>
      </c>
      <c r="E414" s="63" t="s">
        <v>5111</v>
      </c>
      <c r="F414" s="63" t="s">
        <v>18</v>
      </c>
      <c r="G414" s="63" t="s">
        <v>5147</v>
      </c>
      <c r="H414" s="63">
        <v>15</v>
      </c>
      <c r="I414" s="63">
        <v>16</v>
      </c>
      <c r="J414" s="63">
        <v>-1</v>
      </c>
    </row>
    <row r="415" spans="1:10" x14ac:dyDescent="0.2">
      <c r="A415" s="63" t="s">
        <v>5855</v>
      </c>
      <c r="B415" s="63" t="s">
        <v>5146</v>
      </c>
      <c r="C415" s="63" t="s">
        <v>5109</v>
      </c>
      <c r="D415" s="63" t="s">
        <v>5105</v>
      </c>
      <c r="E415" s="63" t="s">
        <v>5111</v>
      </c>
      <c r="F415" s="63" t="s">
        <v>18</v>
      </c>
      <c r="G415" s="63" t="s">
        <v>5145</v>
      </c>
      <c r="H415" s="63">
        <v>36</v>
      </c>
      <c r="I415" s="63">
        <v>16</v>
      </c>
      <c r="J415" s="63">
        <v>20</v>
      </c>
    </row>
    <row r="416" spans="1:10" x14ac:dyDescent="0.2">
      <c r="A416" s="63" t="s">
        <v>5857</v>
      </c>
      <c r="B416" s="63" t="s">
        <v>5146</v>
      </c>
      <c r="C416" s="63" t="s">
        <v>5109</v>
      </c>
      <c r="D416" s="63" t="s">
        <v>5105</v>
      </c>
      <c r="E416" s="63" t="s">
        <v>5111</v>
      </c>
      <c r="F416" s="63" t="s">
        <v>18</v>
      </c>
      <c r="G416" s="63" t="s">
        <v>5144</v>
      </c>
      <c r="H416" s="63">
        <v>10</v>
      </c>
      <c r="I416" s="63">
        <v>16</v>
      </c>
      <c r="J416" s="63">
        <v>-6</v>
      </c>
    </row>
    <row r="417" spans="1:10" x14ac:dyDescent="0.2">
      <c r="A417" s="63" t="s">
        <v>7964</v>
      </c>
      <c r="B417" s="63" t="s">
        <v>5146</v>
      </c>
      <c r="C417" s="63" t="s">
        <v>5109</v>
      </c>
      <c r="D417" s="63" t="s">
        <v>5105</v>
      </c>
      <c r="E417" s="63" t="s">
        <v>5111</v>
      </c>
      <c r="F417" s="63" t="s">
        <v>18</v>
      </c>
      <c r="G417" s="63" t="s">
        <v>5315</v>
      </c>
      <c r="H417" s="63">
        <v>9</v>
      </c>
      <c r="I417" s="63">
        <v>16</v>
      </c>
      <c r="J417" s="63">
        <v>-7</v>
      </c>
    </row>
    <row r="418" spans="1:10" x14ac:dyDescent="0.2">
      <c r="A418" s="63" t="s">
        <v>5854</v>
      </c>
      <c r="B418" s="63" t="s">
        <v>5416</v>
      </c>
      <c r="C418" s="63" t="s">
        <v>5109</v>
      </c>
      <c r="D418" s="63" t="s">
        <v>5105</v>
      </c>
      <c r="E418" s="63" t="s">
        <v>5111</v>
      </c>
      <c r="F418" s="63" t="s">
        <v>772</v>
      </c>
      <c r="G418" s="63" t="s">
        <v>5147</v>
      </c>
      <c r="H418" s="63">
        <v>11</v>
      </c>
      <c r="I418" s="63">
        <v>13</v>
      </c>
      <c r="J418" s="63">
        <v>-2</v>
      </c>
    </row>
    <row r="419" spans="1:10" x14ac:dyDescent="0.2">
      <c r="A419" s="63" t="s">
        <v>5856</v>
      </c>
      <c r="B419" s="63" t="s">
        <v>5416</v>
      </c>
      <c r="C419" s="63" t="s">
        <v>5109</v>
      </c>
      <c r="D419" s="63" t="s">
        <v>5105</v>
      </c>
      <c r="E419" s="63" t="s">
        <v>5111</v>
      </c>
      <c r="F419" s="63" t="s">
        <v>772</v>
      </c>
      <c r="G419" s="63" t="s">
        <v>5145</v>
      </c>
      <c r="H419" s="63">
        <v>22</v>
      </c>
      <c r="I419" s="63">
        <v>13</v>
      </c>
      <c r="J419" s="63">
        <v>9</v>
      </c>
    </row>
    <row r="420" spans="1:10" x14ac:dyDescent="0.2">
      <c r="A420" s="63" t="s">
        <v>5858</v>
      </c>
      <c r="B420" s="63" t="s">
        <v>5416</v>
      </c>
      <c r="C420" s="63" t="s">
        <v>5109</v>
      </c>
      <c r="D420" s="63" t="s">
        <v>5105</v>
      </c>
      <c r="E420" s="63" t="s">
        <v>5111</v>
      </c>
      <c r="F420" s="63" t="s">
        <v>772</v>
      </c>
      <c r="G420" s="63" t="s">
        <v>5144</v>
      </c>
      <c r="H420" s="63">
        <v>11</v>
      </c>
      <c r="I420" s="63">
        <v>13</v>
      </c>
      <c r="J420" s="63">
        <v>-2</v>
      </c>
    </row>
    <row r="421" spans="1:10" x14ac:dyDescent="0.2">
      <c r="A421" s="63" t="s">
        <v>7965</v>
      </c>
      <c r="B421" s="63" t="s">
        <v>5416</v>
      </c>
      <c r="C421" s="63" t="s">
        <v>5109</v>
      </c>
      <c r="D421" s="63" t="s">
        <v>5105</v>
      </c>
      <c r="E421" s="63" t="s">
        <v>5111</v>
      </c>
      <c r="F421" s="63" t="s">
        <v>772</v>
      </c>
      <c r="G421" s="63" t="s">
        <v>5315</v>
      </c>
      <c r="H421" s="63">
        <v>9</v>
      </c>
      <c r="I421" s="63">
        <v>13</v>
      </c>
      <c r="J421" s="63">
        <v>-4</v>
      </c>
    </row>
    <row r="422" spans="1:10" x14ac:dyDescent="0.2">
      <c r="A422" s="63" t="s">
        <v>5859</v>
      </c>
      <c r="B422" s="63" t="s">
        <v>5104</v>
      </c>
      <c r="C422" s="63" t="s">
        <v>5102</v>
      </c>
      <c r="D422" s="63" t="s">
        <v>5105</v>
      </c>
      <c r="E422" s="63" t="s">
        <v>6543</v>
      </c>
      <c r="F422" s="63" t="s">
        <v>18</v>
      </c>
      <c r="G422" s="63" t="s">
        <v>5107</v>
      </c>
      <c r="H422" s="63">
        <v>26</v>
      </c>
      <c r="I422" s="63">
        <v>20</v>
      </c>
      <c r="J422" s="63">
        <v>6</v>
      </c>
    </row>
    <row r="423" spans="1:10" x14ac:dyDescent="0.2">
      <c r="A423" s="63" t="s">
        <v>5860</v>
      </c>
      <c r="B423" s="63" t="s">
        <v>5412</v>
      </c>
      <c r="C423" s="63" t="s">
        <v>5102</v>
      </c>
      <c r="D423" s="63" t="s">
        <v>5105</v>
      </c>
      <c r="E423" s="63" t="s">
        <v>6543</v>
      </c>
      <c r="F423" s="63" t="s">
        <v>772</v>
      </c>
      <c r="G423" s="63" t="s">
        <v>5107</v>
      </c>
      <c r="H423" s="63">
        <v>20</v>
      </c>
      <c r="I423" s="63">
        <v>13</v>
      </c>
      <c r="J423" s="63">
        <v>7</v>
      </c>
    </row>
    <row r="424" spans="1:10" x14ac:dyDescent="0.2">
      <c r="A424" s="63" t="s">
        <v>5867</v>
      </c>
      <c r="B424" s="63" t="s">
        <v>5110</v>
      </c>
      <c r="C424" s="63" t="s">
        <v>5109</v>
      </c>
      <c r="D424" s="63" t="s">
        <v>5105</v>
      </c>
      <c r="E424" s="63" t="s">
        <v>5111</v>
      </c>
      <c r="F424" s="63" t="s">
        <v>18</v>
      </c>
      <c r="G424" s="63" t="s">
        <v>5107</v>
      </c>
      <c r="H424" s="63">
        <v>13</v>
      </c>
      <c r="I424" s="63">
        <v>16</v>
      </c>
      <c r="J424" s="63">
        <v>-3</v>
      </c>
    </row>
    <row r="425" spans="1:10" x14ac:dyDescent="0.2">
      <c r="A425" s="63" t="s">
        <v>5868</v>
      </c>
      <c r="B425" s="63" t="s">
        <v>5413</v>
      </c>
      <c r="C425" s="63" t="s">
        <v>5109</v>
      </c>
      <c r="D425" s="63" t="s">
        <v>5105</v>
      </c>
      <c r="E425" s="63" t="s">
        <v>5111</v>
      </c>
      <c r="F425" s="63" t="s">
        <v>772</v>
      </c>
      <c r="G425" s="63" t="s">
        <v>5107</v>
      </c>
      <c r="H425" s="63">
        <v>15</v>
      </c>
      <c r="I425" s="63">
        <v>13</v>
      </c>
      <c r="J425" s="63">
        <v>2</v>
      </c>
    </row>
    <row r="426" spans="1:10" x14ac:dyDescent="0.2">
      <c r="A426" s="63" t="s">
        <v>5861</v>
      </c>
      <c r="B426" s="63" t="s">
        <v>5143</v>
      </c>
      <c r="C426" s="63" t="s">
        <v>5102</v>
      </c>
      <c r="D426" s="63" t="s">
        <v>5105</v>
      </c>
      <c r="E426" s="63" t="s">
        <v>6543</v>
      </c>
      <c r="F426" s="63" t="s">
        <v>18</v>
      </c>
      <c r="G426" s="63" t="s">
        <v>5147</v>
      </c>
      <c r="H426" s="63"/>
      <c r="I426" s="63">
        <v>20</v>
      </c>
      <c r="J426" s="63"/>
    </row>
    <row r="427" spans="1:10" x14ac:dyDescent="0.2">
      <c r="A427" s="63" t="s">
        <v>5863</v>
      </c>
      <c r="B427" s="63" t="s">
        <v>5143</v>
      </c>
      <c r="C427" s="63" t="s">
        <v>5102</v>
      </c>
      <c r="D427" s="63" t="s">
        <v>5105</v>
      </c>
      <c r="E427" s="63" t="s">
        <v>6543</v>
      </c>
      <c r="F427" s="63" t="s">
        <v>18</v>
      </c>
      <c r="G427" s="63" t="s">
        <v>5145</v>
      </c>
      <c r="H427" s="63"/>
      <c r="I427" s="63">
        <v>20</v>
      </c>
      <c r="J427" s="63"/>
    </row>
    <row r="428" spans="1:10" x14ac:dyDescent="0.2">
      <c r="A428" s="63" t="s">
        <v>5865</v>
      </c>
      <c r="B428" s="63" t="s">
        <v>5143</v>
      </c>
      <c r="C428" s="63" t="s">
        <v>5102</v>
      </c>
      <c r="D428" s="63" t="s">
        <v>5105</v>
      </c>
      <c r="E428" s="63" t="s">
        <v>6543</v>
      </c>
      <c r="F428" s="63" t="s">
        <v>18</v>
      </c>
      <c r="G428" s="63" t="s">
        <v>5144</v>
      </c>
      <c r="H428" s="63"/>
      <c r="I428" s="63">
        <v>20</v>
      </c>
      <c r="J428" s="63"/>
    </row>
    <row r="429" spans="1:10" x14ac:dyDescent="0.2">
      <c r="A429" s="63" t="s">
        <v>7966</v>
      </c>
      <c r="B429" s="63" t="s">
        <v>5143</v>
      </c>
      <c r="C429" s="63" t="s">
        <v>5102</v>
      </c>
      <c r="D429" s="63" t="s">
        <v>5105</v>
      </c>
      <c r="E429" s="63" t="s">
        <v>6543</v>
      </c>
      <c r="F429" s="63" t="s">
        <v>18</v>
      </c>
      <c r="G429" s="63" t="s">
        <v>5315</v>
      </c>
      <c r="H429" s="63">
        <v>16</v>
      </c>
      <c r="I429" s="63">
        <v>20</v>
      </c>
      <c r="J429" s="63">
        <v>-4</v>
      </c>
    </row>
    <row r="430" spans="1:10" x14ac:dyDescent="0.2">
      <c r="A430" s="63" t="s">
        <v>5862</v>
      </c>
      <c r="B430" s="63" t="s">
        <v>5415</v>
      </c>
      <c r="C430" s="63" t="s">
        <v>5102</v>
      </c>
      <c r="D430" s="63" t="s">
        <v>5105</v>
      </c>
      <c r="E430" s="63" t="s">
        <v>6543</v>
      </c>
      <c r="F430" s="63" t="s">
        <v>772</v>
      </c>
      <c r="G430" s="63" t="s">
        <v>5147</v>
      </c>
      <c r="H430" s="63"/>
      <c r="I430" s="63">
        <v>13</v>
      </c>
      <c r="J430" s="63"/>
    </row>
    <row r="431" spans="1:10" x14ac:dyDescent="0.2">
      <c r="A431" s="63" t="s">
        <v>5864</v>
      </c>
      <c r="B431" s="63" t="s">
        <v>5415</v>
      </c>
      <c r="C431" s="63" t="s">
        <v>5102</v>
      </c>
      <c r="D431" s="63" t="s">
        <v>5105</v>
      </c>
      <c r="E431" s="63" t="s">
        <v>6543</v>
      </c>
      <c r="F431" s="63" t="s">
        <v>772</v>
      </c>
      <c r="G431" s="63" t="s">
        <v>5145</v>
      </c>
      <c r="H431" s="63"/>
      <c r="I431" s="63">
        <v>13</v>
      </c>
      <c r="J431" s="63"/>
    </row>
    <row r="432" spans="1:10" x14ac:dyDescent="0.2">
      <c r="A432" s="63" t="s">
        <v>5866</v>
      </c>
      <c r="B432" s="63" t="s">
        <v>5415</v>
      </c>
      <c r="C432" s="63" t="s">
        <v>5102</v>
      </c>
      <c r="D432" s="63" t="s">
        <v>5105</v>
      </c>
      <c r="E432" s="63" t="s">
        <v>6543</v>
      </c>
      <c r="F432" s="63" t="s">
        <v>772</v>
      </c>
      <c r="G432" s="63" t="s">
        <v>5144</v>
      </c>
      <c r="H432" s="63"/>
      <c r="I432" s="63">
        <v>13</v>
      </c>
      <c r="J432" s="63"/>
    </row>
    <row r="433" spans="1:10" x14ac:dyDescent="0.2">
      <c r="A433" s="63" t="s">
        <v>7967</v>
      </c>
      <c r="B433" s="63" t="s">
        <v>5415</v>
      </c>
      <c r="C433" s="63" t="s">
        <v>5102</v>
      </c>
      <c r="D433" s="63" t="s">
        <v>5105</v>
      </c>
      <c r="E433" s="63" t="s">
        <v>6543</v>
      </c>
      <c r="F433" s="63" t="s">
        <v>772</v>
      </c>
      <c r="G433" s="63" t="s">
        <v>5315</v>
      </c>
      <c r="H433" s="63">
        <v>11</v>
      </c>
      <c r="I433" s="63">
        <v>13</v>
      </c>
      <c r="J433" s="63">
        <v>-2</v>
      </c>
    </row>
    <row r="434" spans="1:10" x14ac:dyDescent="0.2">
      <c r="A434" s="63" t="s">
        <v>5869</v>
      </c>
      <c r="B434" s="63" t="s">
        <v>5146</v>
      </c>
      <c r="C434" s="63" t="s">
        <v>5109</v>
      </c>
      <c r="D434" s="63" t="s">
        <v>5105</v>
      </c>
      <c r="E434" s="63" t="s">
        <v>5111</v>
      </c>
      <c r="F434" s="63" t="s">
        <v>18</v>
      </c>
      <c r="G434" s="63" t="s">
        <v>5147</v>
      </c>
      <c r="H434" s="63"/>
      <c r="I434" s="63">
        <v>16</v>
      </c>
      <c r="J434" s="63"/>
    </row>
    <row r="435" spans="1:10" x14ac:dyDescent="0.2">
      <c r="A435" s="63" t="s">
        <v>5871</v>
      </c>
      <c r="B435" s="63" t="s">
        <v>5146</v>
      </c>
      <c r="C435" s="63" t="s">
        <v>5109</v>
      </c>
      <c r="D435" s="63" t="s">
        <v>5105</v>
      </c>
      <c r="E435" s="63" t="s">
        <v>5111</v>
      </c>
      <c r="F435" s="63" t="s">
        <v>18</v>
      </c>
      <c r="G435" s="63" t="s">
        <v>5145</v>
      </c>
      <c r="H435" s="63">
        <v>16</v>
      </c>
      <c r="I435" s="63">
        <v>16</v>
      </c>
      <c r="J435" s="63">
        <v>0</v>
      </c>
    </row>
    <row r="436" spans="1:10" x14ac:dyDescent="0.2">
      <c r="A436" s="63" t="s">
        <v>5873</v>
      </c>
      <c r="B436" s="63" t="s">
        <v>5146</v>
      </c>
      <c r="C436" s="63" t="s">
        <v>5109</v>
      </c>
      <c r="D436" s="63" t="s">
        <v>5105</v>
      </c>
      <c r="E436" s="63" t="s">
        <v>5111</v>
      </c>
      <c r="F436" s="63" t="s">
        <v>18</v>
      </c>
      <c r="G436" s="63" t="s">
        <v>5144</v>
      </c>
      <c r="H436" s="63">
        <v>15</v>
      </c>
      <c r="I436" s="63">
        <v>16</v>
      </c>
      <c r="J436" s="63">
        <v>-1</v>
      </c>
    </row>
    <row r="437" spans="1:10" x14ac:dyDescent="0.2">
      <c r="A437" s="63" t="s">
        <v>7968</v>
      </c>
      <c r="B437" s="63" t="s">
        <v>5146</v>
      </c>
      <c r="C437" s="63" t="s">
        <v>5109</v>
      </c>
      <c r="D437" s="63" t="s">
        <v>5105</v>
      </c>
      <c r="E437" s="63" t="s">
        <v>5111</v>
      </c>
      <c r="F437" s="63" t="s">
        <v>18</v>
      </c>
      <c r="G437" s="63" t="s">
        <v>5315</v>
      </c>
      <c r="H437" s="63">
        <v>10</v>
      </c>
      <c r="I437" s="63">
        <v>16</v>
      </c>
      <c r="J437" s="63">
        <v>-6</v>
      </c>
    </row>
    <row r="438" spans="1:10" x14ac:dyDescent="0.2">
      <c r="A438" s="63" t="s">
        <v>5870</v>
      </c>
      <c r="B438" s="63" t="s">
        <v>5416</v>
      </c>
      <c r="C438" s="63" t="s">
        <v>5109</v>
      </c>
      <c r="D438" s="63" t="s">
        <v>5105</v>
      </c>
      <c r="E438" s="63" t="s">
        <v>5111</v>
      </c>
      <c r="F438" s="63" t="s">
        <v>772</v>
      </c>
      <c r="G438" s="63" t="s">
        <v>5147</v>
      </c>
      <c r="H438" s="63"/>
      <c r="I438" s="63">
        <v>13</v>
      </c>
      <c r="J438" s="63"/>
    </row>
    <row r="439" spans="1:10" x14ac:dyDescent="0.2">
      <c r="A439" s="63" t="s">
        <v>5872</v>
      </c>
      <c r="B439" s="63" t="s">
        <v>5416</v>
      </c>
      <c r="C439" s="63" t="s">
        <v>5109</v>
      </c>
      <c r="D439" s="63" t="s">
        <v>5105</v>
      </c>
      <c r="E439" s="63" t="s">
        <v>5111</v>
      </c>
      <c r="F439" s="63" t="s">
        <v>772</v>
      </c>
      <c r="G439" s="63" t="s">
        <v>5145</v>
      </c>
      <c r="H439" s="63">
        <v>24</v>
      </c>
      <c r="I439" s="63">
        <v>13</v>
      </c>
      <c r="J439" s="63">
        <v>11</v>
      </c>
    </row>
    <row r="440" spans="1:10" x14ac:dyDescent="0.2">
      <c r="A440" s="63" t="s">
        <v>5874</v>
      </c>
      <c r="B440" s="63" t="s">
        <v>5416</v>
      </c>
      <c r="C440" s="63" t="s">
        <v>5109</v>
      </c>
      <c r="D440" s="63" t="s">
        <v>5105</v>
      </c>
      <c r="E440" s="63" t="s">
        <v>5111</v>
      </c>
      <c r="F440" s="63" t="s">
        <v>772</v>
      </c>
      <c r="G440" s="63" t="s">
        <v>5144</v>
      </c>
      <c r="H440" s="63">
        <v>11</v>
      </c>
      <c r="I440" s="63">
        <v>13</v>
      </c>
      <c r="J440" s="63">
        <v>-2</v>
      </c>
    </row>
    <row r="441" spans="1:10" x14ac:dyDescent="0.2">
      <c r="A441" s="63" t="s">
        <v>7969</v>
      </c>
      <c r="B441" s="63" t="s">
        <v>5416</v>
      </c>
      <c r="C441" s="63" t="s">
        <v>5109</v>
      </c>
      <c r="D441" s="63" t="s">
        <v>5105</v>
      </c>
      <c r="E441" s="63" t="s">
        <v>5111</v>
      </c>
      <c r="F441" s="63" t="s">
        <v>772</v>
      </c>
      <c r="G441" s="63" t="s">
        <v>5315</v>
      </c>
      <c r="H441" s="63">
        <v>9</v>
      </c>
      <c r="I441" s="63">
        <v>13</v>
      </c>
      <c r="J441" s="63">
        <v>-4</v>
      </c>
    </row>
    <row r="442" spans="1:10" x14ac:dyDescent="0.2">
      <c r="A442" s="63" t="s">
        <v>5875</v>
      </c>
      <c r="B442" s="63" t="s">
        <v>5104</v>
      </c>
      <c r="C442" s="63" t="s">
        <v>5102</v>
      </c>
      <c r="D442" s="63" t="s">
        <v>5105</v>
      </c>
      <c r="E442" s="63" t="s">
        <v>6543</v>
      </c>
      <c r="F442" s="63" t="s">
        <v>18</v>
      </c>
      <c r="G442" s="63" t="s">
        <v>5107</v>
      </c>
      <c r="H442" s="63">
        <v>30</v>
      </c>
      <c r="I442" s="63">
        <v>20</v>
      </c>
      <c r="J442" s="63">
        <v>10</v>
      </c>
    </row>
    <row r="443" spans="1:10" x14ac:dyDescent="0.2">
      <c r="A443" s="63" t="s">
        <v>5876</v>
      </c>
      <c r="B443" s="63" t="s">
        <v>5412</v>
      </c>
      <c r="C443" s="63" t="s">
        <v>5102</v>
      </c>
      <c r="D443" s="63" t="s">
        <v>5105</v>
      </c>
      <c r="E443" s="63" t="s">
        <v>6543</v>
      </c>
      <c r="F443" s="63" t="s">
        <v>772</v>
      </c>
      <c r="G443" s="63" t="s">
        <v>5107</v>
      </c>
      <c r="H443" s="63">
        <v>15</v>
      </c>
      <c r="I443" s="63">
        <v>13</v>
      </c>
      <c r="J443" s="63">
        <v>2</v>
      </c>
    </row>
    <row r="444" spans="1:10" x14ac:dyDescent="0.2">
      <c r="A444" s="63" t="s">
        <v>5883</v>
      </c>
      <c r="B444" s="63" t="s">
        <v>5110</v>
      </c>
      <c r="C444" s="63" t="s">
        <v>5109</v>
      </c>
      <c r="D444" s="63" t="s">
        <v>5105</v>
      </c>
      <c r="E444" s="63" t="s">
        <v>5111</v>
      </c>
      <c r="F444" s="63" t="s">
        <v>18</v>
      </c>
      <c r="G444" s="63" t="s">
        <v>5107</v>
      </c>
      <c r="H444" s="63">
        <v>26</v>
      </c>
      <c r="I444" s="63">
        <v>16</v>
      </c>
      <c r="J444" s="63">
        <v>10</v>
      </c>
    </row>
    <row r="445" spans="1:10" x14ac:dyDescent="0.2">
      <c r="A445" s="63" t="s">
        <v>5884</v>
      </c>
      <c r="B445" s="63" t="s">
        <v>5413</v>
      </c>
      <c r="C445" s="63" t="s">
        <v>5109</v>
      </c>
      <c r="D445" s="63" t="s">
        <v>5105</v>
      </c>
      <c r="E445" s="63" t="s">
        <v>5111</v>
      </c>
      <c r="F445" s="63" t="s">
        <v>772</v>
      </c>
      <c r="G445" s="63" t="s">
        <v>5107</v>
      </c>
      <c r="H445" s="63">
        <v>20</v>
      </c>
      <c r="I445" s="63">
        <v>13</v>
      </c>
      <c r="J445" s="63">
        <v>7</v>
      </c>
    </row>
    <row r="446" spans="1:10" x14ac:dyDescent="0.2">
      <c r="A446" s="63" t="s">
        <v>5877</v>
      </c>
      <c r="B446" s="63" t="s">
        <v>5143</v>
      </c>
      <c r="C446" s="63" t="s">
        <v>5102</v>
      </c>
      <c r="D446" s="63" t="s">
        <v>5105</v>
      </c>
      <c r="E446" s="63" t="s">
        <v>6543</v>
      </c>
      <c r="F446" s="63" t="s">
        <v>18</v>
      </c>
      <c r="G446" s="63" t="s">
        <v>5147</v>
      </c>
      <c r="H446" s="63">
        <v>24</v>
      </c>
      <c r="I446" s="63">
        <v>20</v>
      </c>
      <c r="J446" s="63">
        <v>4</v>
      </c>
    </row>
    <row r="447" spans="1:10" x14ac:dyDescent="0.2">
      <c r="A447" s="63" t="s">
        <v>5879</v>
      </c>
      <c r="B447" s="63" t="s">
        <v>5143</v>
      </c>
      <c r="C447" s="63" t="s">
        <v>5102</v>
      </c>
      <c r="D447" s="63" t="s">
        <v>5105</v>
      </c>
      <c r="E447" s="63" t="s">
        <v>6543</v>
      </c>
      <c r="F447" s="63" t="s">
        <v>18</v>
      </c>
      <c r="G447" s="63" t="s">
        <v>5145</v>
      </c>
      <c r="H447" s="63">
        <v>30</v>
      </c>
      <c r="I447" s="63">
        <v>20</v>
      </c>
      <c r="J447" s="63">
        <v>10</v>
      </c>
    </row>
    <row r="448" spans="1:10" x14ac:dyDescent="0.2">
      <c r="A448" s="63" t="s">
        <v>5881</v>
      </c>
      <c r="B448" s="63" t="s">
        <v>5143</v>
      </c>
      <c r="C448" s="63" t="s">
        <v>5102</v>
      </c>
      <c r="D448" s="63" t="s">
        <v>5105</v>
      </c>
      <c r="E448" s="63" t="s">
        <v>6543</v>
      </c>
      <c r="F448" s="63" t="s">
        <v>18</v>
      </c>
      <c r="G448" s="63" t="s">
        <v>5144</v>
      </c>
      <c r="H448" s="63">
        <v>18</v>
      </c>
      <c r="I448" s="63">
        <v>20</v>
      </c>
      <c r="J448" s="63">
        <v>-2</v>
      </c>
    </row>
    <row r="449" spans="1:10" x14ac:dyDescent="0.2">
      <c r="A449" s="63" t="s">
        <v>7970</v>
      </c>
      <c r="B449" s="63" t="s">
        <v>5143</v>
      </c>
      <c r="C449" s="63" t="s">
        <v>5102</v>
      </c>
      <c r="D449" s="63" t="s">
        <v>5105</v>
      </c>
      <c r="E449" s="63" t="s">
        <v>6543</v>
      </c>
      <c r="F449" s="63" t="s">
        <v>18</v>
      </c>
      <c r="G449" s="63" t="s">
        <v>5315</v>
      </c>
      <c r="H449" s="63">
        <v>14</v>
      </c>
      <c r="I449" s="63">
        <v>20</v>
      </c>
      <c r="J449" s="63">
        <v>-6</v>
      </c>
    </row>
    <row r="450" spans="1:10" x14ac:dyDescent="0.2">
      <c r="A450" s="63" t="s">
        <v>5878</v>
      </c>
      <c r="B450" s="63" t="s">
        <v>5415</v>
      </c>
      <c r="C450" s="63" t="s">
        <v>5102</v>
      </c>
      <c r="D450" s="63" t="s">
        <v>5105</v>
      </c>
      <c r="E450" s="63" t="s">
        <v>6543</v>
      </c>
      <c r="F450" s="63" t="s">
        <v>772</v>
      </c>
      <c r="G450" s="63" t="s">
        <v>5147</v>
      </c>
      <c r="H450" s="63">
        <v>11</v>
      </c>
      <c r="I450" s="63">
        <v>13</v>
      </c>
      <c r="J450" s="63">
        <v>-2</v>
      </c>
    </row>
    <row r="451" spans="1:10" x14ac:dyDescent="0.2">
      <c r="A451" s="63" t="s">
        <v>5880</v>
      </c>
      <c r="B451" s="63" t="s">
        <v>5415</v>
      </c>
      <c r="C451" s="63" t="s">
        <v>5102</v>
      </c>
      <c r="D451" s="63" t="s">
        <v>5105</v>
      </c>
      <c r="E451" s="63" t="s">
        <v>6543</v>
      </c>
      <c r="F451" s="63" t="s">
        <v>772</v>
      </c>
      <c r="G451" s="63" t="s">
        <v>5145</v>
      </c>
      <c r="H451" s="63">
        <v>22</v>
      </c>
      <c r="I451" s="63">
        <v>13</v>
      </c>
      <c r="J451" s="63">
        <v>9</v>
      </c>
    </row>
    <row r="452" spans="1:10" x14ac:dyDescent="0.2">
      <c r="A452" s="63" t="s">
        <v>5882</v>
      </c>
      <c r="B452" s="63" t="s">
        <v>5415</v>
      </c>
      <c r="C452" s="63" t="s">
        <v>5102</v>
      </c>
      <c r="D452" s="63" t="s">
        <v>5105</v>
      </c>
      <c r="E452" s="63" t="s">
        <v>6543</v>
      </c>
      <c r="F452" s="63" t="s">
        <v>772</v>
      </c>
      <c r="G452" s="63" t="s">
        <v>5144</v>
      </c>
      <c r="H452" s="63">
        <v>9</v>
      </c>
      <c r="I452" s="63">
        <v>13</v>
      </c>
      <c r="J452" s="63">
        <v>-4</v>
      </c>
    </row>
    <row r="453" spans="1:10" x14ac:dyDescent="0.2">
      <c r="A453" s="63" t="s">
        <v>7971</v>
      </c>
      <c r="B453" s="63" t="s">
        <v>5415</v>
      </c>
      <c r="C453" s="63" t="s">
        <v>5102</v>
      </c>
      <c r="D453" s="63" t="s">
        <v>5105</v>
      </c>
      <c r="E453" s="63" t="s">
        <v>6543</v>
      </c>
      <c r="F453" s="63" t="s">
        <v>772</v>
      </c>
      <c r="G453" s="63" t="s">
        <v>5315</v>
      </c>
      <c r="H453" s="63">
        <v>7</v>
      </c>
      <c r="I453" s="63">
        <v>13</v>
      </c>
      <c r="J453" s="63">
        <v>-6</v>
      </c>
    </row>
    <row r="454" spans="1:10" x14ac:dyDescent="0.2">
      <c r="A454" s="63" t="s">
        <v>5885</v>
      </c>
      <c r="B454" s="63" t="s">
        <v>5146</v>
      </c>
      <c r="C454" s="63" t="s">
        <v>5109</v>
      </c>
      <c r="D454" s="63" t="s">
        <v>5105</v>
      </c>
      <c r="E454" s="63" t="s">
        <v>5111</v>
      </c>
      <c r="F454" s="63" t="s">
        <v>18</v>
      </c>
      <c r="G454" s="63" t="s">
        <v>5147</v>
      </c>
      <c r="H454" s="63">
        <v>23</v>
      </c>
      <c r="I454" s="63">
        <v>16</v>
      </c>
      <c r="J454" s="63">
        <v>7</v>
      </c>
    </row>
    <row r="455" spans="1:10" x14ac:dyDescent="0.2">
      <c r="A455" s="63" t="s">
        <v>5887</v>
      </c>
      <c r="B455" s="63" t="s">
        <v>5146</v>
      </c>
      <c r="C455" s="63" t="s">
        <v>5109</v>
      </c>
      <c r="D455" s="63" t="s">
        <v>5105</v>
      </c>
      <c r="E455" s="63" t="s">
        <v>5111</v>
      </c>
      <c r="F455" s="63" t="s">
        <v>18</v>
      </c>
      <c r="G455" s="63" t="s">
        <v>5145</v>
      </c>
      <c r="H455" s="63">
        <v>23</v>
      </c>
      <c r="I455" s="63">
        <v>16</v>
      </c>
      <c r="J455" s="63">
        <v>7</v>
      </c>
    </row>
    <row r="456" spans="1:10" x14ac:dyDescent="0.2">
      <c r="A456" s="63" t="s">
        <v>5889</v>
      </c>
      <c r="B456" s="63" t="s">
        <v>5146</v>
      </c>
      <c r="C456" s="63" t="s">
        <v>5109</v>
      </c>
      <c r="D456" s="63" t="s">
        <v>5105</v>
      </c>
      <c r="E456" s="63" t="s">
        <v>5111</v>
      </c>
      <c r="F456" s="63" t="s">
        <v>18</v>
      </c>
      <c r="G456" s="63" t="s">
        <v>5144</v>
      </c>
      <c r="H456" s="63">
        <v>16</v>
      </c>
      <c r="I456" s="63">
        <v>16</v>
      </c>
      <c r="J456" s="63">
        <v>0</v>
      </c>
    </row>
    <row r="457" spans="1:10" x14ac:dyDescent="0.2">
      <c r="A457" s="63" t="s">
        <v>7972</v>
      </c>
      <c r="B457" s="63" t="s">
        <v>5146</v>
      </c>
      <c r="C457" s="63" t="s">
        <v>5109</v>
      </c>
      <c r="D457" s="63" t="s">
        <v>5105</v>
      </c>
      <c r="E457" s="63" t="s">
        <v>5111</v>
      </c>
      <c r="F457" s="63" t="s">
        <v>18</v>
      </c>
      <c r="G457" s="63" t="s">
        <v>5315</v>
      </c>
      <c r="H457" s="63">
        <v>14</v>
      </c>
      <c r="I457" s="63">
        <v>16</v>
      </c>
      <c r="J457" s="63">
        <v>-2</v>
      </c>
    </row>
    <row r="458" spans="1:10" x14ac:dyDescent="0.2">
      <c r="A458" s="63" t="s">
        <v>5886</v>
      </c>
      <c r="B458" s="63" t="s">
        <v>5416</v>
      </c>
      <c r="C458" s="63" t="s">
        <v>5109</v>
      </c>
      <c r="D458" s="63" t="s">
        <v>5105</v>
      </c>
      <c r="E458" s="63" t="s">
        <v>5111</v>
      </c>
      <c r="F458" s="63" t="s">
        <v>772</v>
      </c>
      <c r="G458" s="63" t="s">
        <v>5147</v>
      </c>
      <c r="H458" s="63">
        <v>17</v>
      </c>
      <c r="I458" s="63">
        <v>13</v>
      </c>
      <c r="J458" s="63">
        <v>4</v>
      </c>
    </row>
    <row r="459" spans="1:10" x14ac:dyDescent="0.2">
      <c r="A459" s="63" t="s">
        <v>5888</v>
      </c>
      <c r="B459" s="63" t="s">
        <v>5416</v>
      </c>
      <c r="C459" s="63" t="s">
        <v>5109</v>
      </c>
      <c r="D459" s="63" t="s">
        <v>5105</v>
      </c>
      <c r="E459" s="63" t="s">
        <v>5111</v>
      </c>
      <c r="F459" s="63" t="s">
        <v>772</v>
      </c>
      <c r="G459" s="63" t="s">
        <v>5145</v>
      </c>
      <c r="H459" s="63">
        <v>23</v>
      </c>
      <c r="I459" s="63">
        <v>13</v>
      </c>
      <c r="J459" s="63">
        <v>10</v>
      </c>
    </row>
    <row r="460" spans="1:10" x14ac:dyDescent="0.2">
      <c r="A460" s="63" t="s">
        <v>5890</v>
      </c>
      <c r="B460" s="63" t="s">
        <v>5416</v>
      </c>
      <c r="C460" s="63" t="s">
        <v>5109</v>
      </c>
      <c r="D460" s="63" t="s">
        <v>5105</v>
      </c>
      <c r="E460" s="63" t="s">
        <v>5111</v>
      </c>
      <c r="F460" s="63" t="s">
        <v>772</v>
      </c>
      <c r="G460" s="63" t="s">
        <v>5144</v>
      </c>
      <c r="H460" s="63">
        <v>14</v>
      </c>
      <c r="I460" s="63">
        <v>13</v>
      </c>
      <c r="J460" s="63">
        <v>1</v>
      </c>
    </row>
    <row r="461" spans="1:10" x14ac:dyDescent="0.2">
      <c r="A461" s="63" t="s">
        <v>7973</v>
      </c>
      <c r="B461" s="63" t="s">
        <v>5416</v>
      </c>
      <c r="C461" s="63" t="s">
        <v>5109</v>
      </c>
      <c r="D461" s="63" t="s">
        <v>5105</v>
      </c>
      <c r="E461" s="63" t="s">
        <v>5111</v>
      </c>
      <c r="F461" s="63" t="s">
        <v>772</v>
      </c>
      <c r="G461" s="63" t="s">
        <v>5315</v>
      </c>
      <c r="H461" s="63">
        <v>11</v>
      </c>
      <c r="I461" s="63">
        <v>13</v>
      </c>
      <c r="J461" s="63">
        <v>-2</v>
      </c>
    </row>
    <row r="462" spans="1:10" x14ac:dyDescent="0.2">
      <c r="A462" s="63" t="s">
        <v>5891</v>
      </c>
      <c r="B462" s="63" t="s">
        <v>5104</v>
      </c>
      <c r="C462" s="63" t="s">
        <v>5102</v>
      </c>
      <c r="D462" s="63" t="s">
        <v>5105</v>
      </c>
      <c r="E462" s="63" t="s">
        <v>6543</v>
      </c>
      <c r="F462" s="63" t="s">
        <v>18</v>
      </c>
      <c r="G462" s="63" t="s">
        <v>5107</v>
      </c>
      <c r="H462" s="63">
        <v>23</v>
      </c>
      <c r="I462" s="63">
        <v>20</v>
      </c>
      <c r="J462" s="63">
        <v>3</v>
      </c>
    </row>
    <row r="463" spans="1:10" x14ac:dyDescent="0.2">
      <c r="A463" s="63" t="s">
        <v>5892</v>
      </c>
      <c r="B463" s="63" t="s">
        <v>5412</v>
      </c>
      <c r="C463" s="63" t="s">
        <v>5102</v>
      </c>
      <c r="D463" s="63" t="s">
        <v>5105</v>
      </c>
      <c r="E463" s="63" t="s">
        <v>6543</v>
      </c>
      <c r="F463" s="63" t="s">
        <v>772</v>
      </c>
      <c r="G463" s="63" t="s">
        <v>5107</v>
      </c>
      <c r="H463" s="63">
        <v>13</v>
      </c>
      <c r="I463" s="63">
        <v>13</v>
      </c>
      <c r="J463" s="63">
        <v>0</v>
      </c>
    </row>
    <row r="464" spans="1:10" x14ac:dyDescent="0.2">
      <c r="A464" s="63" t="s">
        <v>5899</v>
      </c>
      <c r="B464" s="63" t="s">
        <v>5110</v>
      </c>
      <c r="C464" s="63" t="s">
        <v>5109</v>
      </c>
      <c r="D464" s="63" t="s">
        <v>5105</v>
      </c>
      <c r="E464" s="63" t="s">
        <v>5111</v>
      </c>
      <c r="F464" s="63" t="s">
        <v>18</v>
      </c>
      <c r="G464" s="63" t="s">
        <v>5107</v>
      </c>
      <c r="H464" s="63">
        <v>20</v>
      </c>
      <c r="I464" s="63">
        <v>16</v>
      </c>
      <c r="J464" s="63">
        <v>4</v>
      </c>
    </row>
    <row r="465" spans="1:10" x14ac:dyDescent="0.2">
      <c r="A465" s="63" t="s">
        <v>5900</v>
      </c>
      <c r="B465" s="63" t="s">
        <v>5413</v>
      </c>
      <c r="C465" s="63" t="s">
        <v>5109</v>
      </c>
      <c r="D465" s="63" t="s">
        <v>5105</v>
      </c>
      <c r="E465" s="63" t="s">
        <v>5111</v>
      </c>
      <c r="F465" s="63" t="s">
        <v>772</v>
      </c>
      <c r="G465" s="63" t="s">
        <v>5107</v>
      </c>
      <c r="H465" s="63">
        <v>15</v>
      </c>
      <c r="I465" s="63">
        <v>13</v>
      </c>
      <c r="J465" s="63">
        <v>2</v>
      </c>
    </row>
    <row r="466" spans="1:10" x14ac:dyDescent="0.2">
      <c r="A466" s="63" t="s">
        <v>5893</v>
      </c>
      <c r="B466" s="63" t="s">
        <v>5143</v>
      </c>
      <c r="C466" s="63" t="s">
        <v>5102</v>
      </c>
      <c r="D466" s="63" t="s">
        <v>5105</v>
      </c>
      <c r="E466" s="63" t="s">
        <v>6543</v>
      </c>
      <c r="F466" s="63" t="s">
        <v>18</v>
      </c>
      <c r="G466" s="63" t="s">
        <v>5147</v>
      </c>
      <c r="H466" s="63">
        <v>21</v>
      </c>
      <c r="I466" s="63">
        <v>20</v>
      </c>
      <c r="J466" s="63">
        <v>1</v>
      </c>
    </row>
    <row r="467" spans="1:10" x14ac:dyDescent="0.2">
      <c r="A467" s="63" t="s">
        <v>5895</v>
      </c>
      <c r="B467" s="63" t="s">
        <v>5143</v>
      </c>
      <c r="C467" s="63" t="s">
        <v>5102</v>
      </c>
      <c r="D467" s="63" t="s">
        <v>5105</v>
      </c>
      <c r="E467" s="63" t="s">
        <v>6543</v>
      </c>
      <c r="F467" s="63" t="s">
        <v>18</v>
      </c>
      <c r="G467" s="63" t="s">
        <v>5145</v>
      </c>
      <c r="H467" s="63">
        <v>39</v>
      </c>
      <c r="I467" s="63">
        <v>20</v>
      </c>
      <c r="J467" s="63">
        <v>19</v>
      </c>
    </row>
    <row r="468" spans="1:10" x14ac:dyDescent="0.2">
      <c r="A468" s="63" t="s">
        <v>5897</v>
      </c>
      <c r="B468" s="63" t="s">
        <v>5143</v>
      </c>
      <c r="C468" s="63" t="s">
        <v>5102</v>
      </c>
      <c r="D468" s="63" t="s">
        <v>5105</v>
      </c>
      <c r="E468" s="63" t="s">
        <v>6543</v>
      </c>
      <c r="F468" s="63" t="s">
        <v>18</v>
      </c>
      <c r="G468" s="63" t="s">
        <v>5144</v>
      </c>
      <c r="H468" s="63">
        <v>16</v>
      </c>
      <c r="I468" s="63">
        <v>20</v>
      </c>
      <c r="J468" s="63">
        <v>-4</v>
      </c>
    </row>
    <row r="469" spans="1:10" x14ac:dyDescent="0.2">
      <c r="A469" s="63" t="s">
        <v>7974</v>
      </c>
      <c r="B469" s="63" t="s">
        <v>5143</v>
      </c>
      <c r="C469" s="63" t="s">
        <v>5102</v>
      </c>
      <c r="D469" s="63" t="s">
        <v>5105</v>
      </c>
      <c r="E469" s="63" t="s">
        <v>6543</v>
      </c>
      <c r="F469" s="63" t="s">
        <v>18</v>
      </c>
      <c r="G469" s="63" t="s">
        <v>5315</v>
      </c>
      <c r="H469" s="63">
        <v>8</v>
      </c>
      <c r="I469" s="63">
        <v>20</v>
      </c>
      <c r="J469" s="63">
        <v>-12</v>
      </c>
    </row>
    <row r="470" spans="1:10" x14ac:dyDescent="0.2">
      <c r="A470" s="63" t="s">
        <v>5894</v>
      </c>
      <c r="B470" s="63" t="s">
        <v>5415</v>
      </c>
      <c r="C470" s="63" t="s">
        <v>5102</v>
      </c>
      <c r="D470" s="63" t="s">
        <v>5105</v>
      </c>
      <c r="E470" s="63" t="s">
        <v>6543</v>
      </c>
      <c r="F470" s="63" t="s">
        <v>772</v>
      </c>
      <c r="G470" s="63" t="s">
        <v>5147</v>
      </c>
      <c r="H470" s="63">
        <v>8</v>
      </c>
      <c r="I470" s="63">
        <v>13</v>
      </c>
      <c r="J470" s="63">
        <v>-5</v>
      </c>
    </row>
    <row r="471" spans="1:10" x14ac:dyDescent="0.2">
      <c r="A471" s="63" t="s">
        <v>5896</v>
      </c>
      <c r="B471" s="63" t="s">
        <v>5415</v>
      </c>
      <c r="C471" s="63" t="s">
        <v>5102</v>
      </c>
      <c r="D471" s="63" t="s">
        <v>5105</v>
      </c>
      <c r="E471" s="63" t="s">
        <v>6543</v>
      </c>
      <c r="F471" s="63" t="s">
        <v>772</v>
      </c>
      <c r="G471" s="63" t="s">
        <v>5145</v>
      </c>
      <c r="H471" s="63">
        <v>31</v>
      </c>
      <c r="I471" s="63">
        <v>13</v>
      </c>
      <c r="J471" s="63">
        <v>18</v>
      </c>
    </row>
    <row r="472" spans="1:10" x14ac:dyDescent="0.2">
      <c r="A472" s="63" t="s">
        <v>5898</v>
      </c>
      <c r="B472" s="63" t="s">
        <v>5415</v>
      </c>
      <c r="C472" s="63" t="s">
        <v>5102</v>
      </c>
      <c r="D472" s="63" t="s">
        <v>5105</v>
      </c>
      <c r="E472" s="63" t="s">
        <v>6543</v>
      </c>
      <c r="F472" s="63" t="s">
        <v>772</v>
      </c>
      <c r="G472" s="63" t="s">
        <v>5144</v>
      </c>
      <c r="H472" s="63">
        <v>9</v>
      </c>
      <c r="I472" s="63">
        <v>13</v>
      </c>
      <c r="J472" s="63">
        <v>-4</v>
      </c>
    </row>
    <row r="473" spans="1:10" x14ac:dyDescent="0.2">
      <c r="A473" s="63" t="s">
        <v>7975</v>
      </c>
      <c r="B473" s="63" t="s">
        <v>5415</v>
      </c>
      <c r="C473" s="63" t="s">
        <v>5102</v>
      </c>
      <c r="D473" s="63" t="s">
        <v>5105</v>
      </c>
      <c r="E473" s="63" t="s">
        <v>6543</v>
      </c>
      <c r="F473" s="63" t="s">
        <v>772</v>
      </c>
      <c r="G473" s="63" t="s">
        <v>5315</v>
      </c>
      <c r="H473" s="63">
        <v>4</v>
      </c>
      <c r="I473" s="63">
        <v>13</v>
      </c>
      <c r="J473" s="63">
        <v>-9</v>
      </c>
    </row>
    <row r="474" spans="1:10" x14ac:dyDescent="0.2">
      <c r="A474" s="63" t="s">
        <v>5901</v>
      </c>
      <c r="B474" s="63" t="s">
        <v>5146</v>
      </c>
      <c r="C474" s="63" t="s">
        <v>5109</v>
      </c>
      <c r="D474" s="63" t="s">
        <v>5105</v>
      </c>
      <c r="E474" s="63" t="s">
        <v>5111</v>
      </c>
      <c r="F474" s="63" t="s">
        <v>18</v>
      </c>
      <c r="G474" s="63" t="s">
        <v>5147</v>
      </c>
      <c r="H474" s="63">
        <v>22</v>
      </c>
      <c r="I474" s="63">
        <v>16</v>
      </c>
      <c r="J474" s="63">
        <v>6</v>
      </c>
    </row>
    <row r="475" spans="1:10" x14ac:dyDescent="0.2">
      <c r="A475" s="63" t="s">
        <v>5903</v>
      </c>
      <c r="B475" s="63" t="s">
        <v>5146</v>
      </c>
      <c r="C475" s="63" t="s">
        <v>5109</v>
      </c>
      <c r="D475" s="63" t="s">
        <v>5105</v>
      </c>
      <c r="E475" s="63" t="s">
        <v>5111</v>
      </c>
      <c r="F475" s="63" t="s">
        <v>18</v>
      </c>
      <c r="G475" s="63" t="s">
        <v>5145</v>
      </c>
      <c r="H475" s="63">
        <v>21</v>
      </c>
      <c r="I475" s="63">
        <v>16</v>
      </c>
      <c r="J475" s="63">
        <v>5</v>
      </c>
    </row>
    <row r="476" spans="1:10" x14ac:dyDescent="0.2">
      <c r="A476" s="63" t="s">
        <v>5905</v>
      </c>
      <c r="B476" s="63" t="s">
        <v>5146</v>
      </c>
      <c r="C476" s="63" t="s">
        <v>5109</v>
      </c>
      <c r="D476" s="63" t="s">
        <v>5105</v>
      </c>
      <c r="E476" s="63" t="s">
        <v>5111</v>
      </c>
      <c r="F476" s="63" t="s">
        <v>18</v>
      </c>
      <c r="G476" s="63" t="s">
        <v>5144</v>
      </c>
      <c r="H476" s="63">
        <v>12</v>
      </c>
      <c r="I476" s="63">
        <v>16</v>
      </c>
      <c r="J476" s="63">
        <v>-4</v>
      </c>
    </row>
    <row r="477" spans="1:10" x14ac:dyDescent="0.2">
      <c r="A477" s="63" t="s">
        <v>7976</v>
      </c>
      <c r="B477" s="63" t="s">
        <v>5146</v>
      </c>
      <c r="C477" s="63" t="s">
        <v>5109</v>
      </c>
      <c r="D477" s="63" t="s">
        <v>5105</v>
      </c>
      <c r="E477" s="63" t="s">
        <v>5111</v>
      </c>
      <c r="F477" s="63" t="s">
        <v>18</v>
      </c>
      <c r="G477" s="63" t="s">
        <v>5315</v>
      </c>
      <c r="H477" s="63">
        <v>9</v>
      </c>
      <c r="I477" s="63">
        <v>16</v>
      </c>
      <c r="J477" s="63">
        <v>-7</v>
      </c>
    </row>
    <row r="478" spans="1:10" x14ac:dyDescent="0.2">
      <c r="A478" s="63" t="s">
        <v>5902</v>
      </c>
      <c r="B478" s="63" t="s">
        <v>5416</v>
      </c>
      <c r="C478" s="63" t="s">
        <v>5109</v>
      </c>
      <c r="D478" s="63" t="s">
        <v>5105</v>
      </c>
      <c r="E478" s="63" t="s">
        <v>5111</v>
      </c>
      <c r="F478" s="63" t="s">
        <v>772</v>
      </c>
      <c r="G478" s="63" t="s">
        <v>5147</v>
      </c>
      <c r="H478" s="63">
        <v>17</v>
      </c>
      <c r="I478" s="63">
        <v>13</v>
      </c>
      <c r="J478" s="63">
        <v>4</v>
      </c>
    </row>
    <row r="479" spans="1:10" x14ac:dyDescent="0.2">
      <c r="A479" s="63" t="s">
        <v>5904</v>
      </c>
      <c r="B479" s="63" t="s">
        <v>5416</v>
      </c>
      <c r="C479" s="63" t="s">
        <v>5109</v>
      </c>
      <c r="D479" s="63" t="s">
        <v>5105</v>
      </c>
      <c r="E479" s="63" t="s">
        <v>5111</v>
      </c>
      <c r="F479" s="63" t="s">
        <v>772</v>
      </c>
      <c r="G479" s="63" t="s">
        <v>5145</v>
      </c>
      <c r="H479" s="63">
        <v>18</v>
      </c>
      <c r="I479" s="63">
        <v>13</v>
      </c>
      <c r="J479" s="63">
        <v>5</v>
      </c>
    </row>
    <row r="480" spans="1:10" x14ac:dyDescent="0.2">
      <c r="A480" s="63" t="s">
        <v>5906</v>
      </c>
      <c r="B480" s="63" t="s">
        <v>5416</v>
      </c>
      <c r="C480" s="63" t="s">
        <v>5109</v>
      </c>
      <c r="D480" s="63" t="s">
        <v>5105</v>
      </c>
      <c r="E480" s="63" t="s">
        <v>5111</v>
      </c>
      <c r="F480" s="63" t="s">
        <v>772</v>
      </c>
      <c r="G480" s="63" t="s">
        <v>5144</v>
      </c>
      <c r="H480" s="63">
        <v>13</v>
      </c>
      <c r="I480" s="63">
        <v>13</v>
      </c>
      <c r="J480" s="63">
        <v>0</v>
      </c>
    </row>
    <row r="481" spans="1:10" x14ac:dyDescent="0.2">
      <c r="A481" s="63" t="s">
        <v>7977</v>
      </c>
      <c r="B481" s="63" t="s">
        <v>5416</v>
      </c>
      <c r="C481" s="63" t="s">
        <v>5109</v>
      </c>
      <c r="D481" s="63" t="s">
        <v>5105</v>
      </c>
      <c r="E481" s="63" t="s">
        <v>5111</v>
      </c>
      <c r="F481" s="63" t="s">
        <v>772</v>
      </c>
      <c r="G481" s="63" t="s">
        <v>5315</v>
      </c>
      <c r="H481" s="63">
        <v>7</v>
      </c>
      <c r="I481" s="63">
        <v>13</v>
      </c>
      <c r="J481" s="63">
        <v>-6</v>
      </c>
    </row>
    <row r="482" spans="1:10" x14ac:dyDescent="0.2">
      <c r="A482" s="63" t="s">
        <v>5907</v>
      </c>
      <c r="B482" s="63" t="s">
        <v>5104</v>
      </c>
      <c r="C482" s="63" t="s">
        <v>5102</v>
      </c>
      <c r="D482" s="63" t="s">
        <v>5105</v>
      </c>
      <c r="E482" s="63" t="s">
        <v>6543</v>
      </c>
      <c r="F482" s="63" t="s">
        <v>18</v>
      </c>
      <c r="G482" s="63" t="s">
        <v>5107</v>
      </c>
      <c r="H482" s="63">
        <v>36</v>
      </c>
      <c r="I482" s="63">
        <v>20</v>
      </c>
      <c r="J482" s="63">
        <v>16</v>
      </c>
    </row>
    <row r="483" spans="1:10" x14ac:dyDescent="0.2">
      <c r="A483" s="63" t="s">
        <v>5908</v>
      </c>
      <c r="B483" s="63" t="s">
        <v>5412</v>
      </c>
      <c r="C483" s="63" t="s">
        <v>5102</v>
      </c>
      <c r="D483" s="63" t="s">
        <v>5105</v>
      </c>
      <c r="E483" s="63" t="s">
        <v>6543</v>
      </c>
      <c r="F483" s="63" t="s">
        <v>772</v>
      </c>
      <c r="G483" s="63" t="s">
        <v>5107</v>
      </c>
      <c r="H483" s="63">
        <v>28</v>
      </c>
      <c r="I483" s="63">
        <v>13</v>
      </c>
      <c r="J483" s="63">
        <v>15</v>
      </c>
    </row>
    <row r="484" spans="1:10" x14ac:dyDescent="0.2">
      <c r="A484" s="63" t="s">
        <v>5915</v>
      </c>
      <c r="B484" s="63" t="s">
        <v>5110</v>
      </c>
      <c r="C484" s="63" t="s">
        <v>5109</v>
      </c>
      <c r="D484" s="63" t="s">
        <v>5105</v>
      </c>
      <c r="E484" s="63" t="s">
        <v>5111</v>
      </c>
      <c r="F484" s="63" t="s">
        <v>18</v>
      </c>
      <c r="G484" s="63" t="s">
        <v>5107</v>
      </c>
      <c r="H484" s="63">
        <v>30</v>
      </c>
      <c r="I484" s="63">
        <v>16</v>
      </c>
      <c r="J484" s="63">
        <v>14</v>
      </c>
    </row>
    <row r="485" spans="1:10" x14ac:dyDescent="0.2">
      <c r="A485" s="63" t="s">
        <v>5916</v>
      </c>
      <c r="B485" s="63" t="s">
        <v>5413</v>
      </c>
      <c r="C485" s="63" t="s">
        <v>5109</v>
      </c>
      <c r="D485" s="63" t="s">
        <v>5105</v>
      </c>
      <c r="E485" s="63" t="s">
        <v>5111</v>
      </c>
      <c r="F485" s="63" t="s">
        <v>772</v>
      </c>
      <c r="G485" s="63" t="s">
        <v>5107</v>
      </c>
      <c r="H485" s="63">
        <v>27</v>
      </c>
      <c r="I485" s="63">
        <v>13</v>
      </c>
      <c r="J485" s="63">
        <v>14</v>
      </c>
    </row>
    <row r="486" spans="1:10" x14ac:dyDescent="0.2">
      <c r="A486" s="63" t="s">
        <v>5909</v>
      </c>
      <c r="B486" s="63" t="s">
        <v>5143</v>
      </c>
      <c r="C486" s="63" t="s">
        <v>5102</v>
      </c>
      <c r="D486" s="63" t="s">
        <v>5105</v>
      </c>
      <c r="E486" s="63" t="s">
        <v>6543</v>
      </c>
      <c r="F486" s="63" t="s">
        <v>18</v>
      </c>
      <c r="G486" s="63" t="s">
        <v>5147</v>
      </c>
      <c r="H486" s="63">
        <v>27</v>
      </c>
      <c r="I486" s="63">
        <v>20</v>
      </c>
      <c r="J486" s="63">
        <v>7</v>
      </c>
    </row>
    <row r="487" spans="1:10" x14ac:dyDescent="0.2">
      <c r="A487" s="63" t="s">
        <v>5911</v>
      </c>
      <c r="B487" s="63" t="s">
        <v>5143</v>
      </c>
      <c r="C487" s="63" t="s">
        <v>5102</v>
      </c>
      <c r="D487" s="63" t="s">
        <v>5105</v>
      </c>
      <c r="E487" s="63" t="s">
        <v>6543</v>
      </c>
      <c r="F487" s="63" t="s">
        <v>18</v>
      </c>
      <c r="G487" s="63" t="s">
        <v>5145</v>
      </c>
      <c r="H487" s="63">
        <v>40</v>
      </c>
      <c r="I487" s="63">
        <v>20</v>
      </c>
      <c r="J487" s="63">
        <v>20</v>
      </c>
    </row>
    <row r="488" spans="1:10" x14ac:dyDescent="0.2">
      <c r="A488" s="63" t="s">
        <v>5913</v>
      </c>
      <c r="B488" s="63" t="s">
        <v>5143</v>
      </c>
      <c r="C488" s="63" t="s">
        <v>5102</v>
      </c>
      <c r="D488" s="63" t="s">
        <v>5105</v>
      </c>
      <c r="E488" s="63" t="s">
        <v>6543</v>
      </c>
      <c r="F488" s="63" t="s">
        <v>18</v>
      </c>
      <c r="G488" s="63" t="s">
        <v>5144</v>
      </c>
      <c r="H488" s="63">
        <v>20</v>
      </c>
      <c r="I488" s="63">
        <v>20</v>
      </c>
      <c r="J488" s="63">
        <v>0</v>
      </c>
    </row>
    <row r="489" spans="1:10" x14ac:dyDescent="0.2">
      <c r="A489" s="63" t="s">
        <v>7978</v>
      </c>
      <c r="B489" s="63" t="s">
        <v>5143</v>
      </c>
      <c r="C489" s="63" t="s">
        <v>5102</v>
      </c>
      <c r="D489" s="63" t="s">
        <v>5105</v>
      </c>
      <c r="E489" s="63" t="s">
        <v>6543</v>
      </c>
      <c r="F489" s="63" t="s">
        <v>18</v>
      </c>
      <c r="G489" s="63" t="s">
        <v>5315</v>
      </c>
      <c r="H489" s="63">
        <v>16</v>
      </c>
      <c r="I489" s="63">
        <v>20</v>
      </c>
      <c r="J489" s="63">
        <v>-4</v>
      </c>
    </row>
    <row r="490" spans="1:10" x14ac:dyDescent="0.2">
      <c r="A490" s="63" t="s">
        <v>5910</v>
      </c>
      <c r="B490" s="63" t="s">
        <v>5415</v>
      </c>
      <c r="C490" s="63" t="s">
        <v>5102</v>
      </c>
      <c r="D490" s="63" t="s">
        <v>5105</v>
      </c>
      <c r="E490" s="63" t="s">
        <v>6543</v>
      </c>
      <c r="F490" s="63" t="s">
        <v>772</v>
      </c>
      <c r="G490" s="63" t="s">
        <v>5147</v>
      </c>
      <c r="H490" s="63">
        <v>18</v>
      </c>
      <c r="I490" s="63">
        <v>13</v>
      </c>
      <c r="J490" s="63">
        <v>5</v>
      </c>
    </row>
    <row r="491" spans="1:10" x14ac:dyDescent="0.2">
      <c r="A491" s="63" t="s">
        <v>5912</v>
      </c>
      <c r="B491" s="63" t="s">
        <v>5415</v>
      </c>
      <c r="C491" s="63" t="s">
        <v>5102</v>
      </c>
      <c r="D491" s="63" t="s">
        <v>5105</v>
      </c>
      <c r="E491" s="63" t="s">
        <v>6543</v>
      </c>
      <c r="F491" s="63" t="s">
        <v>772</v>
      </c>
      <c r="G491" s="63" t="s">
        <v>5145</v>
      </c>
      <c r="H491" s="63">
        <v>28</v>
      </c>
      <c r="I491" s="63">
        <v>13</v>
      </c>
      <c r="J491" s="63">
        <v>15</v>
      </c>
    </row>
    <row r="492" spans="1:10" x14ac:dyDescent="0.2">
      <c r="A492" s="63" t="s">
        <v>5914</v>
      </c>
      <c r="B492" s="63" t="s">
        <v>5415</v>
      </c>
      <c r="C492" s="63" t="s">
        <v>5102</v>
      </c>
      <c r="D492" s="63" t="s">
        <v>5105</v>
      </c>
      <c r="E492" s="63" t="s">
        <v>6543</v>
      </c>
      <c r="F492" s="63" t="s">
        <v>772</v>
      </c>
      <c r="G492" s="63" t="s">
        <v>5144</v>
      </c>
      <c r="H492" s="63">
        <v>11</v>
      </c>
      <c r="I492" s="63">
        <v>13</v>
      </c>
      <c r="J492" s="63">
        <v>-2</v>
      </c>
    </row>
    <row r="493" spans="1:10" x14ac:dyDescent="0.2">
      <c r="A493" s="63" t="s">
        <v>7979</v>
      </c>
      <c r="B493" s="63" t="s">
        <v>5415</v>
      </c>
      <c r="C493" s="63" t="s">
        <v>5102</v>
      </c>
      <c r="D493" s="63" t="s">
        <v>5105</v>
      </c>
      <c r="E493" s="63" t="s">
        <v>6543</v>
      </c>
      <c r="F493" s="63" t="s">
        <v>772</v>
      </c>
      <c r="G493" s="63" t="s">
        <v>5315</v>
      </c>
      <c r="H493" s="63">
        <v>12</v>
      </c>
      <c r="I493" s="63">
        <v>13</v>
      </c>
      <c r="J493" s="63">
        <v>-1</v>
      </c>
    </row>
    <row r="494" spans="1:10" x14ac:dyDescent="0.2">
      <c r="A494" s="63" t="s">
        <v>5917</v>
      </c>
      <c r="B494" s="63" t="s">
        <v>5146</v>
      </c>
      <c r="C494" s="63" t="s">
        <v>5109</v>
      </c>
      <c r="D494" s="63" t="s">
        <v>5105</v>
      </c>
      <c r="E494" s="63" t="s">
        <v>5111</v>
      </c>
      <c r="F494" s="63" t="s">
        <v>18</v>
      </c>
      <c r="G494" s="63" t="s">
        <v>5147</v>
      </c>
      <c r="H494" s="63">
        <v>22</v>
      </c>
      <c r="I494" s="63">
        <v>16</v>
      </c>
      <c r="J494" s="63">
        <v>6</v>
      </c>
    </row>
    <row r="495" spans="1:10" x14ac:dyDescent="0.2">
      <c r="A495" s="63" t="s">
        <v>5919</v>
      </c>
      <c r="B495" s="63" t="s">
        <v>5146</v>
      </c>
      <c r="C495" s="63" t="s">
        <v>5109</v>
      </c>
      <c r="D495" s="63" t="s">
        <v>5105</v>
      </c>
      <c r="E495" s="63" t="s">
        <v>5111</v>
      </c>
      <c r="F495" s="63" t="s">
        <v>18</v>
      </c>
      <c r="G495" s="63" t="s">
        <v>5145</v>
      </c>
      <c r="H495" s="63">
        <v>28</v>
      </c>
      <c r="I495" s="63">
        <v>16</v>
      </c>
      <c r="J495" s="63">
        <v>12</v>
      </c>
    </row>
    <row r="496" spans="1:10" x14ac:dyDescent="0.2">
      <c r="A496" s="63" t="s">
        <v>5921</v>
      </c>
      <c r="B496" s="63" t="s">
        <v>5146</v>
      </c>
      <c r="C496" s="63" t="s">
        <v>5109</v>
      </c>
      <c r="D496" s="63" t="s">
        <v>5105</v>
      </c>
      <c r="E496" s="63" t="s">
        <v>5111</v>
      </c>
      <c r="F496" s="63" t="s">
        <v>18</v>
      </c>
      <c r="G496" s="63" t="s">
        <v>5144</v>
      </c>
      <c r="H496" s="63">
        <v>17</v>
      </c>
      <c r="I496" s="63">
        <v>16</v>
      </c>
      <c r="J496" s="63">
        <v>1</v>
      </c>
    </row>
    <row r="497" spans="1:10" x14ac:dyDescent="0.2">
      <c r="A497" s="63" t="s">
        <v>7980</v>
      </c>
      <c r="B497" s="63" t="s">
        <v>5146</v>
      </c>
      <c r="C497" s="63" t="s">
        <v>5109</v>
      </c>
      <c r="D497" s="63" t="s">
        <v>5105</v>
      </c>
      <c r="E497" s="63" t="s">
        <v>5111</v>
      </c>
      <c r="F497" s="63" t="s">
        <v>18</v>
      </c>
      <c r="G497" s="63" t="s">
        <v>5315</v>
      </c>
      <c r="H497" s="63">
        <v>12</v>
      </c>
      <c r="I497" s="63">
        <v>16</v>
      </c>
      <c r="J497" s="63">
        <v>-4</v>
      </c>
    </row>
    <row r="498" spans="1:10" x14ac:dyDescent="0.2">
      <c r="A498" s="63" t="s">
        <v>5918</v>
      </c>
      <c r="B498" s="63" t="s">
        <v>5416</v>
      </c>
      <c r="C498" s="63" t="s">
        <v>5109</v>
      </c>
      <c r="D498" s="63" t="s">
        <v>5105</v>
      </c>
      <c r="E498" s="63" t="s">
        <v>5111</v>
      </c>
      <c r="F498" s="63" t="s">
        <v>772</v>
      </c>
      <c r="G498" s="63" t="s">
        <v>5147</v>
      </c>
      <c r="H498" s="63">
        <v>21</v>
      </c>
      <c r="I498" s="63">
        <v>13</v>
      </c>
      <c r="J498" s="63">
        <v>8</v>
      </c>
    </row>
    <row r="499" spans="1:10" x14ac:dyDescent="0.2">
      <c r="A499" s="63" t="s">
        <v>5920</v>
      </c>
      <c r="B499" s="63" t="s">
        <v>5416</v>
      </c>
      <c r="C499" s="63" t="s">
        <v>5109</v>
      </c>
      <c r="D499" s="63" t="s">
        <v>5105</v>
      </c>
      <c r="E499" s="63" t="s">
        <v>5111</v>
      </c>
      <c r="F499" s="63" t="s">
        <v>772</v>
      </c>
      <c r="G499" s="63" t="s">
        <v>5145</v>
      </c>
      <c r="H499" s="63">
        <v>26</v>
      </c>
      <c r="I499" s="63">
        <v>13</v>
      </c>
      <c r="J499" s="63">
        <v>13</v>
      </c>
    </row>
    <row r="500" spans="1:10" x14ac:dyDescent="0.2">
      <c r="A500" s="63" t="s">
        <v>5922</v>
      </c>
      <c r="B500" s="63" t="s">
        <v>5416</v>
      </c>
      <c r="C500" s="63" t="s">
        <v>5109</v>
      </c>
      <c r="D500" s="63" t="s">
        <v>5105</v>
      </c>
      <c r="E500" s="63" t="s">
        <v>5111</v>
      </c>
      <c r="F500" s="63" t="s">
        <v>772</v>
      </c>
      <c r="G500" s="63" t="s">
        <v>5144</v>
      </c>
      <c r="H500" s="63">
        <v>19</v>
      </c>
      <c r="I500" s="63">
        <v>13</v>
      </c>
      <c r="J500" s="63">
        <v>6</v>
      </c>
    </row>
    <row r="501" spans="1:10" x14ac:dyDescent="0.2">
      <c r="A501" s="63" t="s">
        <v>7981</v>
      </c>
      <c r="B501" s="63" t="s">
        <v>5416</v>
      </c>
      <c r="C501" s="63" t="s">
        <v>5109</v>
      </c>
      <c r="D501" s="63" t="s">
        <v>5105</v>
      </c>
      <c r="E501" s="63" t="s">
        <v>5111</v>
      </c>
      <c r="F501" s="63" t="s">
        <v>772</v>
      </c>
      <c r="G501" s="63" t="s">
        <v>5315</v>
      </c>
      <c r="H501" s="63">
        <v>12</v>
      </c>
      <c r="I501" s="63">
        <v>13</v>
      </c>
      <c r="J501" s="63">
        <v>-1</v>
      </c>
    </row>
    <row r="502" spans="1:10" x14ac:dyDescent="0.2">
      <c r="A502" s="63" t="s">
        <v>5923</v>
      </c>
      <c r="B502" s="63" t="s">
        <v>5104</v>
      </c>
      <c r="C502" s="63" t="s">
        <v>5102</v>
      </c>
      <c r="D502" s="63" t="s">
        <v>5105</v>
      </c>
      <c r="E502" s="63" t="s">
        <v>6543</v>
      </c>
      <c r="F502" s="63" t="s">
        <v>18</v>
      </c>
      <c r="G502" s="63" t="s">
        <v>5107</v>
      </c>
      <c r="H502" s="63">
        <v>39</v>
      </c>
      <c r="I502" s="63">
        <v>20</v>
      </c>
      <c r="J502" s="63">
        <v>19</v>
      </c>
    </row>
    <row r="503" spans="1:10" x14ac:dyDescent="0.2">
      <c r="A503" s="63" t="s">
        <v>5924</v>
      </c>
      <c r="B503" s="63" t="s">
        <v>5412</v>
      </c>
      <c r="C503" s="63" t="s">
        <v>5102</v>
      </c>
      <c r="D503" s="63" t="s">
        <v>5105</v>
      </c>
      <c r="E503" s="63" t="s">
        <v>6543</v>
      </c>
      <c r="F503" s="63" t="s">
        <v>772</v>
      </c>
      <c r="G503" s="63" t="s">
        <v>5107</v>
      </c>
      <c r="H503" s="63">
        <v>30</v>
      </c>
      <c r="I503" s="63">
        <v>13</v>
      </c>
      <c r="J503" s="63">
        <v>17</v>
      </c>
    </row>
    <row r="504" spans="1:10" x14ac:dyDescent="0.2">
      <c r="A504" s="63" t="s">
        <v>5931</v>
      </c>
      <c r="B504" s="63" t="s">
        <v>5110</v>
      </c>
      <c r="C504" s="63" t="s">
        <v>5109</v>
      </c>
      <c r="D504" s="63" t="s">
        <v>5105</v>
      </c>
      <c r="E504" s="63" t="s">
        <v>5111</v>
      </c>
      <c r="F504" s="63" t="s">
        <v>18</v>
      </c>
      <c r="G504" s="63" t="s">
        <v>5107</v>
      </c>
      <c r="H504" s="63">
        <v>33</v>
      </c>
      <c r="I504" s="63">
        <v>16</v>
      </c>
      <c r="J504" s="63">
        <v>17</v>
      </c>
    </row>
    <row r="505" spans="1:10" x14ac:dyDescent="0.2">
      <c r="A505" s="63" t="s">
        <v>5932</v>
      </c>
      <c r="B505" s="63" t="s">
        <v>5413</v>
      </c>
      <c r="C505" s="63" t="s">
        <v>5109</v>
      </c>
      <c r="D505" s="63" t="s">
        <v>5105</v>
      </c>
      <c r="E505" s="63" t="s">
        <v>5111</v>
      </c>
      <c r="F505" s="63" t="s">
        <v>772</v>
      </c>
      <c r="G505" s="63" t="s">
        <v>5107</v>
      </c>
      <c r="H505" s="63">
        <v>26</v>
      </c>
      <c r="I505" s="63">
        <v>13</v>
      </c>
      <c r="J505" s="63">
        <v>13</v>
      </c>
    </row>
    <row r="506" spans="1:10" x14ac:dyDescent="0.2">
      <c r="A506" s="63" t="s">
        <v>5925</v>
      </c>
      <c r="B506" s="63" t="s">
        <v>5143</v>
      </c>
      <c r="C506" s="63" t="s">
        <v>5102</v>
      </c>
      <c r="D506" s="63" t="s">
        <v>5105</v>
      </c>
      <c r="E506" s="63" t="s">
        <v>6543</v>
      </c>
      <c r="F506" s="63" t="s">
        <v>18</v>
      </c>
      <c r="G506" s="63" t="s">
        <v>5147</v>
      </c>
      <c r="H506" s="63">
        <v>30</v>
      </c>
      <c r="I506" s="63">
        <v>20</v>
      </c>
      <c r="J506" s="63">
        <v>10</v>
      </c>
    </row>
    <row r="507" spans="1:10" x14ac:dyDescent="0.2">
      <c r="A507" s="63" t="s">
        <v>5927</v>
      </c>
      <c r="B507" s="63" t="s">
        <v>5143</v>
      </c>
      <c r="C507" s="63" t="s">
        <v>5102</v>
      </c>
      <c r="D507" s="63" t="s">
        <v>5105</v>
      </c>
      <c r="E507" s="63" t="s">
        <v>6543</v>
      </c>
      <c r="F507" s="63" t="s">
        <v>18</v>
      </c>
      <c r="G507" s="63" t="s">
        <v>5145</v>
      </c>
      <c r="H507" s="63">
        <v>50</v>
      </c>
      <c r="I507" s="63">
        <v>20</v>
      </c>
      <c r="J507" s="63">
        <v>30</v>
      </c>
    </row>
    <row r="508" spans="1:10" x14ac:dyDescent="0.2">
      <c r="A508" s="63" t="s">
        <v>5929</v>
      </c>
      <c r="B508" s="63" t="s">
        <v>5143</v>
      </c>
      <c r="C508" s="63" t="s">
        <v>5102</v>
      </c>
      <c r="D508" s="63" t="s">
        <v>5105</v>
      </c>
      <c r="E508" s="63" t="s">
        <v>6543</v>
      </c>
      <c r="F508" s="63" t="s">
        <v>18</v>
      </c>
      <c r="G508" s="63" t="s">
        <v>5144</v>
      </c>
      <c r="H508" s="63">
        <v>35</v>
      </c>
      <c r="I508" s="63">
        <v>20</v>
      </c>
      <c r="J508" s="63">
        <v>15</v>
      </c>
    </row>
    <row r="509" spans="1:10" x14ac:dyDescent="0.2">
      <c r="A509" s="63" t="s">
        <v>7982</v>
      </c>
      <c r="B509" s="63" t="s">
        <v>5143</v>
      </c>
      <c r="C509" s="63" t="s">
        <v>5102</v>
      </c>
      <c r="D509" s="63" t="s">
        <v>5105</v>
      </c>
      <c r="E509" s="63" t="s">
        <v>6543</v>
      </c>
      <c r="F509" s="63" t="s">
        <v>18</v>
      </c>
      <c r="G509" s="63" t="s">
        <v>5315</v>
      </c>
      <c r="H509" s="63">
        <v>20</v>
      </c>
      <c r="I509" s="63">
        <v>20</v>
      </c>
      <c r="J509" s="63">
        <v>0</v>
      </c>
    </row>
    <row r="510" spans="1:10" x14ac:dyDescent="0.2">
      <c r="A510" s="63" t="s">
        <v>5926</v>
      </c>
      <c r="B510" s="63" t="s">
        <v>5415</v>
      </c>
      <c r="C510" s="63" t="s">
        <v>5102</v>
      </c>
      <c r="D510" s="63" t="s">
        <v>5105</v>
      </c>
      <c r="E510" s="63" t="s">
        <v>6543</v>
      </c>
      <c r="F510" s="63" t="s">
        <v>772</v>
      </c>
      <c r="G510" s="63" t="s">
        <v>5147</v>
      </c>
      <c r="H510" s="63">
        <v>21</v>
      </c>
      <c r="I510" s="63">
        <v>13</v>
      </c>
      <c r="J510" s="63">
        <v>8</v>
      </c>
    </row>
    <row r="511" spans="1:10" x14ac:dyDescent="0.2">
      <c r="A511" s="63" t="s">
        <v>5928</v>
      </c>
      <c r="B511" s="63" t="s">
        <v>5415</v>
      </c>
      <c r="C511" s="63" t="s">
        <v>5102</v>
      </c>
      <c r="D511" s="63" t="s">
        <v>5105</v>
      </c>
      <c r="E511" s="63" t="s">
        <v>6543</v>
      </c>
      <c r="F511" s="63" t="s">
        <v>772</v>
      </c>
      <c r="G511" s="63" t="s">
        <v>5145</v>
      </c>
      <c r="H511" s="63">
        <v>53</v>
      </c>
      <c r="I511" s="63">
        <v>13</v>
      </c>
      <c r="J511" s="63">
        <v>40</v>
      </c>
    </row>
    <row r="512" spans="1:10" x14ac:dyDescent="0.2">
      <c r="A512" s="63" t="s">
        <v>5930</v>
      </c>
      <c r="B512" s="63" t="s">
        <v>5415</v>
      </c>
      <c r="C512" s="63" t="s">
        <v>5102</v>
      </c>
      <c r="D512" s="63" t="s">
        <v>5105</v>
      </c>
      <c r="E512" s="63" t="s">
        <v>6543</v>
      </c>
      <c r="F512" s="63" t="s">
        <v>772</v>
      </c>
      <c r="G512" s="63" t="s">
        <v>5144</v>
      </c>
      <c r="H512" s="63">
        <v>25</v>
      </c>
      <c r="I512" s="63">
        <v>13</v>
      </c>
      <c r="J512" s="63">
        <v>12</v>
      </c>
    </row>
    <row r="513" spans="1:10" x14ac:dyDescent="0.2">
      <c r="A513" s="63" t="s">
        <v>7983</v>
      </c>
      <c r="B513" s="63" t="s">
        <v>5415</v>
      </c>
      <c r="C513" s="63" t="s">
        <v>5102</v>
      </c>
      <c r="D513" s="63" t="s">
        <v>5105</v>
      </c>
      <c r="E513" s="63" t="s">
        <v>6543</v>
      </c>
      <c r="F513" s="63" t="s">
        <v>772</v>
      </c>
      <c r="G513" s="63" t="s">
        <v>5315</v>
      </c>
      <c r="H513" s="63">
        <v>16</v>
      </c>
      <c r="I513" s="63">
        <v>13</v>
      </c>
      <c r="J513" s="63">
        <v>3</v>
      </c>
    </row>
    <row r="514" spans="1:10" x14ac:dyDescent="0.2">
      <c r="A514" s="63" t="s">
        <v>5933</v>
      </c>
      <c r="B514" s="63" t="s">
        <v>5146</v>
      </c>
      <c r="C514" s="63" t="s">
        <v>5109</v>
      </c>
      <c r="D514" s="63" t="s">
        <v>5105</v>
      </c>
      <c r="E514" s="63" t="s">
        <v>5111</v>
      </c>
      <c r="F514" s="63" t="s">
        <v>18</v>
      </c>
      <c r="G514" s="63" t="s">
        <v>5147</v>
      </c>
      <c r="H514" s="63">
        <v>29</v>
      </c>
      <c r="I514" s="63">
        <v>16</v>
      </c>
      <c r="J514" s="63">
        <v>13</v>
      </c>
    </row>
    <row r="515" spans="1:10" x14ac:dyDescent="0.2">
      <c r="A515" s="63" t="s">
        <v>5935</v>
      </c>
      <c r="B515" s="63" t="s">
        <v>5146</v>
      </c>
      <c r="C515" s="63" t="s">
        <v>5109</v>
      </c>
      <c r="D515" s="63" t="s">
        <v>5105</v>
      </c>
      <c r="E515" s="63" t="s">
        <v>5111</v>
      </c>
      <c r="F515" s="63" t="s">
        <v>18</v>
      </c>
      <c r="G515" s="63" t="s">
        <v>5145</v>
      </c>
      <c r="H515" s="63">
        <v>34</v>
      </c>
      <c r="I515" s="63">
        <v>16</v>
      </c>
      <c r="J515" s="63">
        <v>18</v>
      </c>
    </row>
    <row r="516" spans="1:10" x14ac:dyDescent="0.2">
      <c r="A516" s="63" t="s">
        <v>5937</v>
      </c>
      <c r="B516" s="63" t="s">
        <v>5146</v>
      </c>
      <c r="C516" s="63" t="s">
        <v>5109</v>
      </c>
      <c r="D516" s="63" t="s">
        <v>5105</v>
      </c>
      <c r="E516" s="63" t="s">
        <v>5111</v>
      </c>
      <c r="F516" s="63" t="s">
        <v>18</v>
      </c>
      <c r="G516" s="63" t="s">
        <v>5144</v>
      </c>
      <c r="H516" s="63">
        <v>24</v>
      </c>
      <c r="I516" s="63">
        <v>16</v>
      </c>
      <c r="J516" s="63">
        <v>8</v>
      </c>
    </row>
    <row r="517" spans="1:10" x14ac:dyDescent="0.2">
      <c r="A517" s="63" t="s">
        <v>7984</v>
      </c>
      <c r="B517" s="63" t="s">
        <v>5146</v>
      </c>
      <c r="C517" s="63" t="s">
        <v>5109</v>
      </c>
      <c r="D517" s="63" t="s">
        <v>5105</v>
      </c>
      <c r="E517" s="63" t="s">
        <v>5111</v>
      </c>
      <c r="F517" s="63" t="s">
        <v>18</v>
      </c>
      <c r="G517" s="63" t="s">
        <v>5315</v>
      </c>
      <c r="H517" s="63">
        <v>17</v>
      </c>
      <c r="I517" s="63">
        <v>16</v>
      </c>
      <c r="J517" s="63">
        <v>1</v>
      </c>
    </row>
    <row r="518" spans="1:10" x14ac:dyDescent="0.2">
      <c r="A518" s="63" t="s">
        <v>5934</v>
      </c>
      <c r="B518" s="63" t="s">
        <v>5416</v>
      </c>
      <c r="C518" s="63" t="s">
        <v>5109</v>
      </c>
      <c r="D518" s="63" t="s">
        <v>5105</v>
      </c>
      <c r="E518" s="63" t="s">
        <v>5111</v>
      </c>
      <c r="F518" s="63" t="s">
        <v>772</v>
      </c>
      <c r="G518" s="63" t="s">
        <v>5147</v>
      </c>
      <c r="H518" s="63">
        <v>23</v>
      </c>
      <c r="I518" s="63">
        <v>13</v>
      </c>
      <c r="J518" s="63">
        <v>10</v>
      </c>
    </row>
    <row r="519" spans="1:10" x14ac:dyDescent="0.2">
      <c r="A519" s="63" t="s">
        <v>5936</v>
      </c>
      <c r="B519" s="63" t="s">
        <v>5416</v>
      </c>
      <c r="C519" s="63" t="s">
        <v>5109</v>
      </c>
      <c r="D519" s="63" t="s">
        <v>5105</v>
      </c>
      <c r="E519" s="63" t="s">
        <v>5111</v>
      </c>
      <c r="F519" s="63" t="s">
        <v>772</v>
      </c>
      <c r="G519" s="63" t="s">
        <v>5145</v>
      </c>
      <c r="H519" s="63"/>
      <c r="I519" s="63">
        <v>13</v>
      </c>
      <c r="J519" s="63"/>
    </row>
    <row r="520" spans="1:10" x14ac:dyDescent="0.2">
      <c r="A520" s="63" t="s">
        <v>5938</v>
      </c>
      <c r="B520" s="63" t="s">
        <v>5416</v>
      </c>
      <c r="C520" s="63" t="s">
        <v>5109</v>
      </c>
      <c r="D520" s="63" t="s">
        <v>5105</v>
      </c>
      <c r="E520" s="63" t="s">
        <v>5111</v>
      </c>
      <c r="F520" s="63" t="s">
        <v>772</v>
      </c>
      <c r="G520" s="63" t="s">
        <v>5144</v>
      </c>
      <c r="H520" s="63">
        <v>26</v>
      </c>
      <c r="I520" s="63">
        <v>13</v>
      </c>
      <c r="J520" s="63">
        <v>13</v>
      </c>
    </row>
    <row r="521" spans="1:10" x14ac:dyDescent="0.2">
      <c r="A521" s="63" t="s">
        <v>7985</v>
      </c>
      <c r="B521" s="63" t="s">
        <v>5416</v>
      </c>
      <c r="C521" s="63" t="s">
        <v>5109</v>
      </c>
      <c r="D521" s="63" t="s">
        <v>5105</v>
      </c>
      <c r="E521" s="63" t="s">
        <v>5111</v>
      </c>
      <c r="F521" s="63" t="s">
        <v>772</v>
      </c>
      <c r="G521" s="63" t="s">
        <v>5315</v>
      </c>
      <c r="H521" s="63">
        <v>16</v>
      </c>
      <c r="I521" s="63">
        <v>13</v>
      </c>
      <c r="J521" s="63">
        <v>3</v>
      </c>
    </row>
    <row r="522" spans="1:10" x14ac:dyDescent="0.2">
      <c r="A522" s="63" t="s">
        <v>5939</v>
      </c>
      <c r="B522" s="63" t="s">
        <v>5104</v>
      </c>
      <c r="C522" s="63" t="s">
        <v>5102</v>
      </c>
      <c r="D522" s="63" t="s">
        <v>5105</v>
      </c>
      <c r="E522" s="63" t="s">
        <v>6543</v>
      </c>
      <c r="F522" s="63" t="s">
        <v>18</v>
      </c>
      <c r="G522" s="63" t="s">
        <v>5107</v>
      </c>
      <c r="H522" s="63">
        <v>40</v>
      </c>
      <c r="I522" s="63">
        <v>20</v>
      </c>
      <c r="J522" s="63">
        <v>20</v>
      </c>
    </row>
    <row r="523" spans="1:10" x14ac:dyDescent="0.2">
      <c r="A523" s="63" t="s">
        <v>5940</v>
      </c>
      <c r="B523" s="63" t="s">
        <v>5412</v>
      </c>
      <c r="C523" s="63" t="s">
        <v>5102</v>
      </c>
      <c r="D523" s="63" t="s">
        <v>5105</v>
      </c>
      <c r="E523" s="63" t="s">
        <v>6543</v>
      </c>
      <c r="F523" s="63" t="s">
        <v>772</v>
      </c>
      <c r="G523" s="63" t="s">
        <v>5107</v>
      </c>
      <c r="H523" s="63">
        <v>29</v>
      </c>
      <c r="I523" s="63">
        <v>13</v>
      </c>
      <c r="J523" s="63">
        <v>16</v>
      </c>
    </row>
    <row r="524" spans="1:10" x14ac:dyDescent="0.2">
      <c r="A524" s="63" t="s">
        <v>5947</v>
      </c>
      <c r="B524" s="63" t="s">
        <v>5110</v>
      </c>
      <c r="C524" s="63" t="s">
        <v>5109</v>
      </c>
      <c r="D524" s="63" t="s">
        <v>5105</v>
      </c>
      <c r="E524" s="63" t="s">
        <v>5111</v>
      </c>
      <c r="F524" s="63" t="s">
        <v>18</v>
      </c>
      <c r="G524" s="63" t="s">
        <v>5107</v>
      </c>
      <c r="H524" s="63">
        <v>24</v>
      </c>
      <c r="I524" s="63">
        <v>16</v>
      </c>
      <c r="J524" s="63">
        <v>8</v>
      </c>
    </row>
    <row r="525" spans="1:10" x14ac:dyDescent="0.2">
      <c r="A525" s="63" t="s">
        <v>5948</v>
      </c>
      <c r="B525" s="63" t="s">
        <v>5413</v>
      </c>
      <c r="C525" s="63" t="s">
        <v>5109</v>
      </c>
      <c r="D525" s="63" t="s">
        <v>5105</v>
      </c>
      <c r="E525" s="63" t="s">
        <v>5111</v>
      </c>
      <c r="F525" s="63" t="s">
        <v>772</v>
      </c>
      <c r="G525" s="63" t="s">
        <v>5107</v>
      </c>
      <c r="H525" s="63">
        <v>24</v>
      </c>
      <c r="I525" s="63">
        <v>13</v>
      </c>
      <c r="J525" s="63">
        <v>11</v>
      </c>
    </row>
    <row r="526" spans="1:10" x14ac:dyDescent="0.2">
      <c r="A526" s="63" t="s">
        <v>5941</v>
      </c>
      <c r="B526" s="63" t="s">
        <v>5143</v>
      </c>
      <c r="C526" s="63" t="s">
        <v>5102</v>
      </c>
      <c r="D526" s="63" t="s">
        <v>5105</v>
      </c>
      <c r="E526" s="63" t="s">
        <v>6543</v>
      </c>
      <c r="F526" s="63" t="s">
        <v>18</v>
      </c>
      <c r="G526" s="63" t="s">
        <v>5147</v>
      </c>
      <c r="H526" s="63"/>
      <c r="I526" s="63">
        <v>20</v>
      </c>
      <c r="J526" s="63"/>
    </row>
    <row r="527" spans="1:10" x14ac:dyDescent="0.2">
      <c r="A527" s="63" t="s">
        <v>5943</v>
      </c>
      <c r="B527" s="63" t="s">
        <v>5143</v>
      </c>
      <c r="C527" s="63" t="s">
        <v>5102</v>
      </c>
      <c r="D527" s="63" t="s">
        <v>5105</v>
      </c>
      <c r="E527" s="63" t="s">
        <v>6543</v>
      </c>
      <c r="F527" s="63" t="s">
        <v>18</v>
      </c>
      <c r="G527" s="63" t="s">
        <v>5145</v>
      </c>
      <c r="H527" s="63"/>
      <c r="I527" s="63">
        <v>20</v>
      </c>
      <c r="J527" s="63"/>
    </row>
    <row r="528" spans="1:10" x14ac:dyDescent="0.2">
      <c r="A528" s="63" t="s">
        <v>5945</v>
      </c>
      <c r="B528" s="63" t="s">
        <v>5143</v>
      </c>
      <c r="C528" s="63" t="s">
        <v>5102</v>
      </c>
      <c r="D528" s="63" t="s">
        <v>5105</v>
      </c>
      <c r="E528" s="63" t="s">
        <v>6543</v>
      </c>
      <c r="F528" s="63" t="s">
        <v>18</v>
      </c>
      <c r="G528" s="63" t="s">
        <v>5144</v>
      </c>
      <c r="H528" s="63">
        <v>51</v>
      </c>
      <c r="I528" s="63">
        <v>20</v>
      </c>
      <c r="J528" s="63">
        <v>31</v>
      </c>
    </row>
    <row r="529" spans="1:10" x14ac:dyDescent="0.2">
      <c r="A529" s="63" t="s">
        <v>7986</v>
      </c>
      <c r="B529" s="63" t="s">
        <v>5143</v>
      </c>
      <c r="C529" s="63" t="s">
        <v>5102</v>
      </c>
      <c r="D529" s="63" t="s">
        <v>5105</v>
      </c>
      <c r="E529" s="63" t="s">
        <v>6543</v>
      </c>
      <c r="F529" s="63" t="s">
        <v>18</v>
      </c>
      <c r="G529" s="63" t="s">
        <v>5315</v>
      </c>
      <c r="H529" s="63">
        <v>20</v>
      </c>
      <c r="I529" s="63">
        <v>20</v>
      </c>
      <c r="J529" s="63">
        <v>0</v>
      </c>
    </row>
    <row r="530" spans="1:10" x14ac:dyDescent="0.2">
      <c r="A530" s="63" t="s">
        <v>5942</v>
      </c>
      <c r="B530" s="63" t="s">
        <v>5415</v>
      </c>
      <c r="C530" s="63" t="s">
        <v>5102</v>
      </c>
      <c r="D530" s="63" t="s">
        <v>5105</v>
      </c>
      <c r="E530" s="63" t="s">
        <v>6543</v>
      </c>
      <c r="F530" s="63" t="s">
        <v>772</v>
      </c>
      <c r="G530" s="63" t="s">
        <v>5147</v>
      </c>
      <c r="H530" s="63"/>
      <c r="I530" s="63">
        <v>13</v>
      </c>
      <c r="J530" s="63"/>
    </row>
    <row r="531" spans="1:10" x14ac:dyDescent="0.2">
      <c r="A531" s="63" t="s">
        <v>5944</v>
      </c>
      <c r="B531" s="63" t="s">
        <v>5415</v>
      </c>
      <c r="C531" s="63" t="s">
        <v>5102</v>
      </c>
      <c r="D531" s="63" t="s">
        <v>5105</v>
      </c>
      <c r="E531" s="63" t="s">
        <v>6543</v>
      </c>
      <c r="F531" s="63" t="s">
        <v>772</v>
      </c>
      <c r="G531" s="63" t="s">
        <v>5145</v>
      </c>
      <c r="H531" s="63"/>
      <c r="I531" s="63">
        <v>13</v>
      </c>
      <c r="J531" s="63"/>
    </row>
    <row r="532" spans="1:10" x14ac:dyDescent="0.2">
      <c r="A532" s="63" t="s">
        <v>5946</v>
      </c>
      <c r="B532" s="63" t="s">
        <v>5415</v>
      </c>
      <c r="C532" s="63" t="s">
        <v>5102</v>
      </c>
      <c r="D532" s="63" t="s">
        <v>5105</v>
      </c>
      <c r="E532" s="63" t="s">
        <v>6543</v>
      </c>
      <c r="F532" s="63" t="s">
        <v>772</v>
      </c>
      <c r="G532" s="63" t="s">
        <v>5144</v>
      </c>
      <c r="H532" s="63">
        <v>39</v>
      </c>
      <c r="I532" s="63">
        <v>13</v>
      </c>
      <c r="J532" s="63">
        <v>26</v>
      </c>
    </row>
    <row r="533" spans="1:10" x14ac:dyDescent="0.2">
      <c r="A533" s="63" t="s">
        <v>7987</v>
      </c>
      <c r="B533" s="63" t="s">
        <v>5415</v>
      </c>
      <c r="C533" s="63" t="s">
        <v>5102</v>
      </c>
      <c r="D533" s="63" t="s">
        <v>5105</v>
      </c>
      <c r="E533" s="63" t="s">
        <v>6543</v>
      </c>
      <c r="F533" s="63" t="s">
        <v>772</v>
      </c>
      <c r="G533" s="63" t="s">
        <v>5315</v>
      </c>
      <c r="H533" s="63">
        <v>14</v>
      </c>
      <c r="I533" s="63">
        <v>13</v>
      </c>
      <c r="J533" s="63">
        <v>1</v>
      </c>
    </row>
    <row r="534" spans="1:10" x14ac:dyDescent="0.2">
      <c r="A534" s="63" t="s">
        <v>5949</v>
      </c>
      <c r="B534" s="63" t="s">
        <v>5146</v>
      </c>
      <c r="C534" s="63" t="s">
        <v>5109</v>
      </c>
      <c r="D534" s="63" t="s">
        <v>5105</v>
      </c>
      <c r="E534" s="63" t="s">
        <v>5111</v>
      </c>
      <c r="F534" s="63" t="s">
        <v>18</v>
      </c>
      <c r="G534" s="63" t="s">
        <v>5147</v>
      </c>
      <c r="H534" s="63"/>
      <c r="I534" s="63">
        <v>16</v>
      </c>
      <c r="J534" s="63"/>
    </row>
    <row r="535" spans="1:10" x14ac:dyDescent="0.2">
      <c r="A535" s="63" t="s">
        <v>5951</v>
      </c>
      <c r="B535" s="63" t="s">
        <v>5146</v>
      </c>
      <c r="C535" s="63" t="s">
        <v>5109</v>
      </c>
      <c r="D535" s="63" t="s">
        <v>5105</v>
      </c>
      <c r="E535" s="63" t="s">
        <v>5111</v>
      </c>
      <c r="F535" s="63" t="s">
        <v>18</v>
      </c>
      <c r="G535" s="63" t="s">
        <v>5145</v>
      </c>
      <c r="H535" s="63">
        <v>22</v>
      </c>
      <c r="I535" s="63">
        <v>16</v>
      </c>
      <c r="J535" s="63">
        <v>6</v>
      </c>
    </row>
    <row r="536" spans="1:10" x14ac:dyDescent="0.2">
      <c r="A536" s="63" t="s">
        <v>5953</v>
      </c>
      <c r="B536" s="63" t="s">
        <v>5146</v>
      </c>
      <c r="C536" s="63" t="s">
        <v>5109</v>
      </c>
      <c r="D536" s="63" t="s">
        <v>5105</v>
      </c>
      <c r="E536" s="63" t="s">
        <v>5111</v>
      </c>
      <c r="F536" s="63" t="s">
        <v>18</v>
      </c>
      <c r="G536" s="63" t="s">
        <v>5144</v>
      </c>
      <c r="H536" s="63">
        <v>20</v>
      </c>
      <c r="I536" s="63">
        <v>16</v>
      </c>
      <c r="J536" s="63">
        <v>4</v>
      </c>
    </row>
    <row r="537" spans="1:10" x14ac:dyDescent="0.2">
      <c r="A537" s="63" t="s">
        <v>7988</v>
      </c>
      <c r="B537" s="63" t="s">
        <v>5146</v>
      </c>
      <c r="C537" s="63" t="s">
        <v>5109</v>
      </c>
      <c r="D537" s="63" t="s">
        <v>5105</v>
      </c>
      <c r="E537" s="63" t="s">
        <v>5111</v>
      </c>
      <c r="F537" s="63" t="s">
        <v>18</v>
      </c>
      <c r="G537" s="63" t="s">
        <v>5315</v>
      </c>
      <c r="H537" s="63">
        <v>13</v>
      </c>
      <c r="I537" s="63">
        <v>16</v>
      </c>
      <c r="J537" s="63">
        <v>-3</v>
      </c>
    </row>
    <row r="538" spans="1:10" x14ac:dyDescent="0.2">
      <c r="A538" s="63" t="s">
        <v>5950</v>
      </c>
      <c r="B538" s="63" t="s">
        <v>5416</v>
      </c>
      <c r="C538" s="63" t="s">
        <v>5109</v>
      </c>
      <c r="D538" s="63" t="s">
        <v>5105</v>
      </c>
      <c r="E538" s="63" t="s">
        <v>5111</v>
      </c>
      <c r="F538" s="63" t="s">
        <v>772</v>
      </c>
      <c r="G538" s="63" t="s">
        <v>5147</v>
      </c>
      <c r="H538" s="63"/>
      <c r="I538" s="63">
        <v>13</v>
      </c>
      <c r="J538" s="63"/>
    </row>
    <row r="539" spans="1:10" x14ac:dyDescent="0.2">
      <c r="A539" s="63" t="s">
        <v>5952</v>
      </c>
      <c r="B539" s="63" t="s">
        <v>5416</v>
      </c>
      <c r="C539" s="63" t="s">
        <v>5109</v>
      </c>
      <c r="D539" s="63" t="s">
        <v>5105</v>
      </c>
      <c r="E539" s="63" t="s">
        <v>5111</v>
      </c>
      <c r="F539" s="63" t="s">
        <v>772</v>
      </c>
      <c r="G539" s="63" t="s">
        <v>5145</v>
      </c>
      <c r="H539" s="63">
        <v>17</v>
      </c>
      <c r="I539" s="63">
        <v>13</v>
      </c>
      <c r="J539" s="63">
        <v>4</v>
      </c>
    </row>
    <row r="540" spans="1:10" x14ac:dyDescent="0.2">
      <c r="A540" s="63" t="s">
        <v>5954</v>
      </c>
      <c r="B540" s="63" t="s">
        <v>5416</v>
      </c>
      <c r="C540" s="63" t="s">
        <v>5109</v>
      </c>
      <c r="D540" s="63" t="s">
        <v>5105</v>
      </c>
      <c r="E540" s="63" t="s">
        <v>5111</v>
      </c>
      <c r="F540" s="63" t="s">
        <v>772</v>
      </c>
      <c r="G540" s="63" t="s">
        <v>5144</v>
      </c>
      <c r="H540" s="63">
        <v>16</v>
      </c>
      <c r="I540" s="63">
        <v>13</v>
      </c>
      <c r="J540" s="63">
        <v>3</v>
      </c>
    </row>
    <row r="541" spans="1:10" x14ac:dyDescent="0.2">
      <c r="A541" s="63" t="s">
        <v>7989</v>
      </c>
      <c r="B541" s="63" t="s">
        <v>5416</v>
      </c>
      <c r="C541" s="63" t="s">
        <v>5109</v>
      </c>
      <c r="D541" s="63" t="s">
        <v>5105</v>
      </c>
      <c r="E541" s="63" t="s">
        <v>5111</v>
      </c>
      <c r="F541" s="63" t="s">
        <v>772</v>
      </c>
      <c r="G541" s="63" t="s">
        <v>5315</v>
      </c>
      <c r="H541" s="63">
        <v>11</v>
      </c>
      <c r="I541" s="63">
        <v>13</v>
      </c>
      <c r="J541" s="63">
        <v>-2</v>
      </c>
    </row>
    <row r="542" spans="1:10" x14ac:dyDescent="0.2">
      <c r="A542" s="63" t="s">
        <v>5955</v>
      </c>
      <c r="B542" s="63" t="s">
        <v>5104</v>
      </c>
      <c r="C542" s="63" t="s">
        <v>5102</v>
      </c>
      <c r="D542" s="63" t="s">
        <v>5105</v>
      </c>
      <c r="E542" s="63" t="s">
        <v>6543</v>
      </c>
      <c r="F542" s="63" t="s">
        <v>18</v>
      </c>
      <c r="G542" s="63" t="s">
        <v>5107</v>
      </c>
      <c r="H542" s="63">
        <v>42</v>
      </c>
      <c r="I542" s="63">
        <v>20</v>
      </c>
      <c r="J542" s="63">
        <v>22</v>
      </c>
    </row>
    <row r="543" spans="1:10" x14ac:dyDescent="0.2">
      <c r="A543" s="63" t="s">
        <v>5956</v>
      </c>
      <c r="B543" s="63" t="s">
        <v>5412</v>
      </c>
      <c r="C543" s="63" t="s">
        <v>5102</v>
      </c>
      <c r="D543" s="63" t="s">
        <v>5105</v>
      </c>
      <c r="E543" s="63" t="s">
        <v>6543</v>
      </c>
      <c r="F543" s="63" t="s">
        <v>772</v>
      </c>
      <c r="G543" s="63" t="s">
        <v>5107</v>
      </c>
      <c r="H543" s="63">
        <v>32</v>
      </c>
      <c r="I543" s="63">
        <v>13</v>
      </c>
      <c r="J543" s="63">
        <v>19</v>
      </c>
    </row>
    <row r="544" spans="1:10" x14ac:dyDescent="0.2">
      <c r="A544" s="63" t="s">
        <v>5963</v>
      </c>
      <c r="B544" s="63" t="s">
        <v>5110</v>
      </c>
      <c r="C544" s="63" t="s">
        <v>5109</v>
      </c>
      <c r="D544" s="63" t="s">
        <v>5105</v>
      </c>
      <c r="E544" s="63" t="s">
        <v>5111</v>
      </c>
      <c r="F544" s="63" t="s">
        <v>18</v>
      </c>
      <c r="G544" s="63" t="s">
        <v>5107</v>
      </c>
      <c r="H544" s="63">
        <v>34</v>
      </c>
      <c r="I544" s="63">
        <v>16</v>
      </c>
      <c r="J544" s="63">
        <v>18</v>
      </c>
    </row>
    <row r="545" spans="1:10" x14ac:dyDescent="0.2">
      <c r="A545" s="63" t="s">
        <v>5964</v>
      </c>
      <c r="B545" s="63" t="s">
        <v>5413</v>
      </c>
      <c r="C545" s="63" t="s">
        <v>5109</v>
      </c>
      <c r="D545" s="63" t="s">
        <v>5105</v>
      </c>
      <c r="E545" s="63" t="s">
        <v>5111</v>
      </c>
      <c r="F545" s="63" t="s">
        <v>772</v>
      </c>
      <c r="G545" s="63" t="s">
        <v>5107</v>
      </c>
      <c r="H545" s="63">
        <v>29</v>
      </c>
      <c r="I545" s="63">
        <v>13</v>
      </c>
      <c r="J545" s="63">
        <v>16</v>
      </c>
    </row>
    <row r="546" spans="1:10" x14ac:dyDescent="0.2">
      <c r="A546" s="63" t="s">
        <v>5957</v>
      </c>
      <c r="B546" s="63" t="s">
        <v>5143</v>
      </c>
      <c r="C546" s="63" t="s">
        <v>5102</v>
      </c>
      <c r="D546" s="63" t="s">
        <v>5105</v>
      </c>
      <c r="E546" s="63" t="s">
        <v>6543</v>
      </c>
      <c r="F546" s="63" t="s">
        <v>18</v>
      </c>
      <c r="G546" s="63" t="s">
        <v>5147</v>
      </c>
      <c r="H546" s="63">
        <v>27</v>
      </c>
      <c r="I546" s="63">
        <v>20</v>
      </c>
      <c r="J546" s="63">
        <v>7</v>
      </c>
    </row>
    <row r="547" spans="1:10" x14ac:dyDescent="0.2">
      <c r="A547" s="63" t="s">
        <v>5959</v>
      </c>
      <c r="B547" s="63" t="s">
        <v>5143</v>
      </c>
      <c r="C547" s="63" t="s">
        <v>5102</v>
      </c>
      <c r="D547" s="63" t="s">
        <v>5105</v>
      </c>
      <c r="E547" s="63" t="s">
        <v>6543</v>
      </c>
      <c r="F547" s="63" t="s">
        <v>18</v>
      </c>
      <c r="G547" s="63" t="s">
        <v>5145</v>
      </c>
      <c r="H547" s="63">
        <v>59</v>
      </c>
      <c r="I547" s="63">
        <v>20</v>
      </c>
      <c r="J547" s="63">
        <v>39</v>
      </c>
    </row>
    <row r="548" spans="1:10" x14ac:dyDescent="0.2">
      <c r="A548" s="63" t="s">
        <v>5961</v>
      </c>
      <c r="B548" s="63" t="s">
        <v>5143</v>
      </c>
      <c r="C548" s="63" t="s">
        <v>5102</v>
      </c>
      <c r="D548" s="63" t="s">
        <v>5105</v>
      </c>
      <c r="E548" s="63" t="s">
        <v>6543</v>
      </c>
      <c r="F548" s="63" t="s">
        <v>18</v>
      </c>
      <c r="G548" s="63" t="s">
        <v>5144</v>
      </c>
      <c r="H548" s="63">
        <v>26</v>
      </c>
      <c r="I548" s="63">
        <v>20</v>
      </c>
      <c r="J548" s="63">
        <v>6</v>
      </c>
    </row>
    <row r="549" spans="1:10" x14ac:dyDescent="0.2">
      <c r="A549" s="63" t="s">
        <v>7990</v>
      </c>
      <c r="B549" s="63" t="s">
        <v>5143</v>
      </c>
      <c r="C549" s="63" t="s">
        <v>5102</v>
      </c>
      <c r="D549" s="63" t="s">
        <v>5105</v>
      </c>
      <c r="E549" s="63" t="s">
        <v>6543</v>
      </c>
      <c r="F549" s="63" t="s">
        <v>18</v>
      </c>
      <c r="G549" s="63" t="s">
        <v>5315</v>
      </c>
      <c r="H549" s="63">
        <v>17</v>
      </c>
      <c r="I549" s="63">
        <v>20</v>
      </c>
      <c r="J549" s="63">
        <v>-3</v>
      </c>
    </row>
    <row r="550" spans="1:10" x14ac:dyDescent="0.2">
      <c r="A550" s="63" t="s">
        <v>5958</v>
      </c>
      <c r="B550" s="63" t="s">
        <v>5415</v>
      </c>
      <c r="C550" s="63" t="s">
        <v>5102</v>
      </c>
      <c r="D550" s="63" t="s">
        <v>5105</v>
      </c>
      <c r="E550" s="63" t="s">
        <v>6543</v>
      </c>
      <c r="F550" s="63" t="s">
        <v>772</v>
      </c>
      <c r="G550" s="63" t="s">
        <v>5147</v>
      </c>
      <c r="H550" s="63">
        <v>16</v>
      </c>
      <c r="I550" s="63">
        <v>13</v>
      </c>
      <c r="J550" s="63">
        <v>3</v>
      </c>
    </row>
    <row r="551" spans="1:10" x14ac:dyDescent="0.2">
      <c r="A551" s="63" t="s">
        <v>5960</v>
      </c>
      <c r="B551" s="63" t="s">
        <v>5415</v>
      </c>
      <c r="C551" s="63" t="s">
        <v>5102</v>
      </c>
      <c r="D551" s="63" t="s">
        <v>5105</v>
      </c>
      <c r="E551" s="63" t="s">
        <v>6543</v>
      </c>
      <c r="F551" s="63" t="s">
        <v>772</v>
      </c>
      <c r="G551" s="63" t="s">
        <v>5145</v>
      </c>
      <c r="H551" s="63">
        <v>52</v>
      </c>
      <c r="I551" s="63">
        <v>13</v>
      </c>
      <c r="J551" s="63">
        <v>39</v>
      </c>
    </row>
    <row r="552" spans="1:10" x14ac:dyDescent="0.2">
      <c r="A552" s="63" t="s">
        <v>5962</v>
      </c>
      <c r="B552" s="63" t="s">
        <v>5415</v>
      </c>
      <c r="C552" s="63" t="s">
        <v>5102</v>
      </c>
      <c r="D552" s="63" t="s">
        <v>5105</v>
      </c>
      <c r="E552" s="63" t="s">
        <v>6543</v>
      </c>
      <c r="F552" s="63" t="s">
        <v>772</v>
      </c>
      <c r="G552" s="63" t="s">
        <v>5144</v>
      </c>
      <c r="H552" s="63">
        <v>15</v>
      </c>
      <c r="I552" s="63">
        <v>13</v>
      </c>
      <c r="J552" s="63">
        <v>2</v>
      </c>
    </row>
    <row r="553" spans="1:10" x14ac:dyDescent="0.2">
      <c r="A553" s="63" t="s">
        <v>7991</v>
      </c>
      <c r="B553" s="63" t="s">
        <v>5415</v>
      </c>
      <c r="C553" s="63" t="s">
        <v>5102</v>
      </c>
      <c r="D553" s="63" t="s">
        <v>5105</v>
      </c>
      <c r="E553" s="63" t="s">
        <v>6543</v>
      </c>
      <c r="F553" s="63" t="s">
        <v>772</v>
      </c>
      <c r="G553" s="63" t="s">
        <v>5315</v>
      </c>
      <c r="H553" s="63">
        <v>12</v>
      </c>
      <c r="I553" s="63">
        <v>13</v>
      </c>
      <c r="J553" s="63">
        <v>-1</v>
      </c>
    </row>
    <row r="554" spans="1:10" x14ac:dyDescent="0.2">
      <c r="A554" s="63" t="s">
        <v>5965</v>
      </c>
      <c r="B554" s="63" t="s">
        <v>5146</v>
      </c>
      <c r="C554" s="63" t="s">
        <v>5109</v>
      </c>
      <c r="D554" s="63" t="s">
        <v>5105</v>
      </c>
      <c r="E554" s="63" t="s">
        <v>5111</v>
      </c>
      <c r="F554" s="63" t="s">
        <v>18</v>
      </c>
      <c r="G554" s="63" t="s">
        <v>5147</v>
      </c>
      <c r="H554" s="63">
        <v>24</v>
      </c>
      <c r="I554" s="63">
        <v>16</v>
      </c>
      <c r="J554" s="63">
        <v>8</v>
      </c>
    </row>
    <row r="555" spans="1:10" x14ac:dyDescent="0.2">
      <c r="A555" s="63" t="s">
        <v>5967</v>
      </c>
      <c r="B555" s="63" t="s">
        <v>5146</v>
      </c>
      <c r="C555" s="63" t="s">
        <v>5109</v>
      </c>
      <c r="D555" s="63" t="s">
        <v>5105</v>
      </c>
      <c r="E555" s="63" t="s">
        <v>5111</v>
      </c>
      <c r="F555" s="63" t="s">
        <v>18</v>
      </c>
      <c r="G555" s="63" t="s">
        <v>5145</v>
      </c>
      <c r="H555" s="63">
        <v>32</v>
      </c>
      <c r="I555" s="63">
        <v>16</v>
      </c>
      <c r="J555" s="63">
        <v>16</v>
      </c>
    </row>
    <row r="556" spans="1:10" x14ac:dyDescent="0.2">
      <c r="A556" s="63" t="s">
        <v>5969</v>
      </c>
      <c r="B556" s="63" t="s">
        <v>5146</v>
      </c>
      <c r="C556" s="63" t="s">
        <v>5109</v>
      </c>
      <c r="D556" s="63" t="s">
        <v>5105</v>
      </c>
      <c r="E556" s="63" t="s">
        <v>5111</v>
      </c>
      <c r="F556" s="63" t="s">
        <v>18</v>
      </c>
      <c r="G556" s="63" t="s">
        <v>5144</v>
      </c>
      <c r="H556" s="63">
        <v>21</v>
      </c>
      <c r="I556" s="63">
        <v>16</v>
      </c>
      <c r="J556" s="63">
        <v>5</v>
      </c>
    </row>
    <row r="557" spans="1:10" x14ac:dyDescent="0.2">
      <c r="A557" s="63" t="s">
        <v>7992</v>
      </c>
      <c r="B557" s="63" t="s">
        <v>5146</v>
      </c>
      <c r="C557" s="63" t="s">
        <v>5109</v>
      </c>
      <c r="D557" s="63" t="s">
        <v>5105</v>
      </c>
      <c r="E557" s="63" t="s">
        <v>5111</v>
      </c>
      <c r="F557" s="63" t="s">
        <v>18</v>
      </c>
      <c r="G557" s="63" t="s">
        <v>5315</v>
      </c>
      <c r="H557" s="63">
        <v>15</v>
      </c>
      <c r="I557" s="63">
        <v>16</v>
      </c>
      <c r="J557" s="63">
        <v>-1</v>
      </c>
    </row>
    <row r="558" spans="1:10" x14ac:dyDescent="0.2">
      <c r="A558" s="63" t="s">
        <v>5966</v>
      </c>
      <c r="B558" s="63" t="s">
        <v>5416</v>
      </c>
      <c r="C558" s="63" t="s">
        <v>5109</v>
      </c>
      <c r="D558" s="63" t="s">
        <v>5105</v>
      </c>
      <c r="E558" s="63" t="s">
        <v>5111</v>
      </c>
      <c r="F558" s="63" t="s">
        <v>772</v>
      </c>
      <c r="G558" s="63" t="s">
        <v>5147</v>
      </c>
      <c r="H558" s="63">
        <v>18</v>
      </c>
      <c r="I558" s="63">
        <v>13</v>
      </c>
      <c r="J558" s="63">
        <v>5</v>
      </c>
    </row>
    <row r="559" spans="1:10" x14ac:dyDescent="0.2">
      <c r="A559" s="63" t="s">
        <v>5968</v>
      </c>
      <c r="B559" s="63" t="s">
        <v>5416</v>
      </c>
      <c r="C559" s="63" t="s">
        <v>5109</v>
      </c>
      <c r="D559" s="63" t="s">
        <v>5105</v>
      </c>
      <c r="E559" s="63" t="s">
        <v>5111</v>
      </c>
      <c r="F559" s="63" t="s">
        <v>772</v>
      </c>
      <c r="G559" s="63" t="s">
        <v>5145</v>
      </c>
      <c r="H559" s="63">
        <v>27</v>
      </c>
      <c r="I559" s="63">
        <v>13</v>
      </c>
      <c r="J559" s="63">
        <v>14</v>
      </c>
    </row>
    <row r="560" spans="1:10" x14ac:dyDescent="0.2">
      <c r="A560" s="63" t="s">
        <v>5970</v>
      </c>
      <c r="B560" s="63" t="s">
        <v>5416</v>
      </c>
      <c r="C560" s="63" t="s">
        <v>5109</v>
      </c>
      <c r="D560" s="63" t="s">
        <v>5105</v>
      </c>
      <c r="E560" s="63" t="s">
        <v>5111</v>
      </c>
      <c r="F560" s="63" t="s">
        <v>772</v>
      </c>
      <c r="G560" s="63" t="s">
        <v>5144</v>
      </c>
      <c r="H560" s="63">
        <v>20</v>
      </c>
      <c r="I560" s="63">
        <v>13</v>
      </c>
      <c r="J560" s="63">
        <v>7</v>
      </c>
    </row>
    <row r="561" spans="1:10" x14ac:dyDescent="0.2">
      <c r="A561" s="63" t="s">
        <v>7993</v>
      </c>
      <c r="B561" s="63" t="s">
        <v>5416</v>
      </c>
      <c r="C561" s="63" t="s">
        <v>5109</v>
      </c>
      <c r="D561" s="63" t="s">
        <v>5105</v>
      </c>
      <c r="E561" s="63" t="s">
        <v>5111</v>
      </c>
      <c r="F561" s="63" t="s">
        <v>772</v>
      </c>
      <c r="G561" s="63" t="s">
        <v>5315</v>
      </c>
      <c r="H561" s="63">
        <v>13</v>
      </c>
      <c r="I561" s="63">
        <v>13</v>
      </c>
      <c r="J561" s="63">
        <v>0</v>
      </c>
    </row>
    <row r="562" spans="1:10" x14ac:dyDescent="0.2">
      <c r="A562" s="63" t="s">
        <v>5971</v>
      </c>
      <c r="B562" s="63" t="s">
        <v>5104</v>
      </c>
      <c r="C562" s="63" t="s">
        <v>5102</v>
      </c>
      <c r="D562" s="63" t="s">
        <v>5105</v>
      </c>
      <c r="E562" s="63" t="s">
        <v>6543</v>
      </c>
      <c r="F562" s="63" t="s">
        <v>18</v>
      </c>
      <c r="G562" s="63" t="s">
        <v>5107</v>
      </c>
      <c r="H562" s="63">
        <v>28</v>
      </c>
      <c r="I562" s="63">
        <v>20</v>
      </c>
      <c r="J562" s="63">
        <v>8</v>
      </c>
    </row>
    <row r="563" spans="1:10" x14ac:dyDescent="0.2">
      <c r="A563" s="63" t="s">
        <v>5972</v>
      </c>
      <c r="B563" s="63" t="s">
        <v>5412</v>
      </c>
      <c r="C563" s="63" t="s">
        <v>5102</v>
      </c>
      <c r="D563" s="63" t="s">
        <v>5105</v>
      </c>
      <c r="E563" s="63" t="s">
        <v>6543</v>
      </c>
      <c r="F563" s="63" t="s">
        <v>772</v>
      </c>
      <c r="G563" s="63" t="s">
        <v>5107</v>
      </c>
      <c r="H563" s="63">
        <v>19</v>
      </c>
      <c r="I563" s="63">
        <v>13</v>
      </c>
      <c r="J563" s="63">
        <v>6</v>
      </c>
    </row>
    <row r="564" spans="1:10" x14ac:dyDescent="0.2">
      <c r="A564" s="63" t="s">
        <v>5979</v>
      </c>
      <c r="B564" s="63" t="s">
        <v>5110</v>
      </c>
      <c r="C564" s="63" t="s">
        <v>5109</v>
      </c>
      <c r="D564" s="63" t="s">
        <v>5105</v>
      </c>
      <c r="E564" s="63" t="s">
        <v>5111</v>
      </c>
      <c r="F564" s="63" t="s">
        <v>18</v>
      </c>
      <c r="G564" s="63" t="s">
        <v>5107</v>
      </c>
      <c r="H564" s="63">
        <v>15</v>
      </c>
      <c r="I564" s="63">
        <v>16</v>
      </c>
      <c r="J564" s="63">
        <v>-1</v>
      </c>
    </row>
    <row r="565" spans="1:10" x14ac:dyDescent="0.2">
      <c r="A565" s="63" t="s">
        <v>5980</v>
      </c>
      <c r="B565" s="63" t="s">
        <v>5413</v>
      </c>
      <c r="C565" s="63" t="s">
        <v>5109</v>
      </c>
      <c r="D565" s="63" t="s">
        <v>5105</v>
      </c>
      <c r="E565" s="63" t="s">
        <v>5111</v>
      </c>
      <c r="F565" s="63" t="s">
        <v>772</v>
      </c>
      <c r="G565" s="63" t="s">
        <v>5107</v>
      </c>
      <c r="H565" s="63">
        <v>14</v>
      </c>
      <c r="I565" s="63">
        <v>13</v>
      </c>
      <c r="J565" s="63">
        <v>1</v>
      </c>
    </row>
    <row r="566" spans="1:10" x14ac:dyDescent="0.2">
      <c r="A566" s="63" t="s">
        <v>5973</v>
      </c>
      <c r="B566" s="63" t="s">
        <v>5143</v>
      </c>
      <c r="C566" s="63" t="s">
        <v>5102</v>
      </c>
      <c r="D566" s="63" t="s">
        <v>5105</v>
      </c>
      <c r="E566" s="63" t="s">
        <v>6543</v>
      </c>
      <c r="F566" s="63" t="s">
        <v>18</v>
      </c>
      <c r="G566" s="63" t="s">
        <v>5147</v>
      </c>
      <c r="H566" s="63"/>
      <c r="I566" s="63">
        <v>20</v>
      </c>
      <c r="J566" s="63"/>
    </row>
    <row r="567" spans="1:10" x14ac:dyDescent="0.2">
      <c r="A567" s="63" t="s">
        <v>5975</v>
      </c>
      <c r="B567" s="63" t="s">
        <v>5143</v>
      </c>
      <c r="C567" s="63" t="s">
        <v>5102</v>
      </c>
      <c r="D567" s="63" t="s">
        <v>5105</v>
      </c>
      <c r="E567" s="63" t="s">
        <v>6543</v>
      </c>
      <c r="F567" s="63" t="s">
        <v>18</v>
      </c>
      <c r="G567" s="63" t="s">
        <v>5145</v>
      </c>
      <c r="H567" s="63"/>
      <c r="I567" s="63">
        <v>20</v>
      </c>
      <c r="J567" s="63"/>
    </row>
    <row r="568" spans="1:10" x14ac:dyDescent="0.2">
      <c r="A568" s="63" t="s">
        <v>5977</v>
      </c>
      <c r="B568" s="63" t="s">
        <v>5143</v>
      </c>
      <c r="C568" s="63" t="s">
        <v>5102</v>
      </c>
      <c r="D568" s="63" t="s">
        <v>5105</v>
      </c>
      <c r="E568" s="63" t="s">
        <v>6543</v>
      </c>
      <c r="F568" s="63" t="s">
        <v>18</v>
      </c>
      <c r="G568" s="63" t="s">
        <v>5144</v>
      </c>
      <c r="H568" s="63">
        <v>35</v>
      </c>
      <c r="I568" s="63">
        <v>20</v>
      </c>
      <c r="J568" s="63">
        <v>15</v>
      </c>
    </row>
    <row r="569" spans="1:10" x14ac:dyDescent="0.2">
      <c r="A569" s="63" t="s">
        <v>7994</v>
      </c>
      <c r="B569" s="63" t="s">
        <v>5143</v>
      </c>
      <c r="C569" s="63" t="s">
        <v>5102</v>
      </c>
      <c r="D569" s="63" t="s">
        <v>5105</v>
      </c>
      <c r="E569" s="63" t="s">
        <v>6543</v>
      </c>
      <c r="F569" s="63" t="s">
        <v>18</v>
      </c>
      <c r="G569" s="63" t="s">
        <v>5315</v>
      </c>
      <c r="H569" s="63">
        <v>11</v>
      </c>
      <c r="I569" s="63">
        <v>20</v>
      </c>
      <c r="J569" s="63">
        <v>-9</v>
      </c>
    </row>
    <row r="570" spans="1:10" x14ac:dyDescent="0.2">
      <c r="A570" s="63" t="s">
        <v>5974</v>
      </c>
      <c r="B570" s="63" t="s">
        <v>5415</v>
      </c>
      <c r="C570" s="63" t="s">
        <v>5102</v>
      </c>
      <c r="D570" s="63" t="s">
        <v>5105</v>
      </c>
      <c r="E570" s="63" t="s">
        <v>6543</v>
      </c>
      <c r="F570" s="63" t="s">
        <v>772</v>
      </c>
      <c r="G570" s="63" t="s">
        <v>5147</v>
      </c>
      <c r="H570" s="63"/>
      <c r="I570" s="63">
        <v>13</v>
      </c>
      <c r="J570" s="63"/>
    </row>
    <row r="571" spans="1:10" x14ac:dyDescent="0.2">
      <c r="A571" s="63" t="s">
        <v>5976</v>
      </c>
      <c r="B571" s="63" t="s">
        <v>5415</v>
      </c>
      <c r="C571" s="63" t="s">
        <v>5102</v>
      </c>
      <c r="D571" s="63" t="s">
        <v>5105</v>
      </c>
      <c r="E571" s="63" t="s">
        <v>6543</v>
      </c>
      <c r="F571" s="63" t="s">
        <v>772</v>
      </c>
      <c r="G571" s="63" t="s">
        <v>5145</v>
      </c>
      <c r="H571" s="63"/>
      <c r="I571" s="63">
        <v>13</v>
      </c>
      <c r="J571" s="63"/>
    </row>
    <row r="572" spans="1:10" x14ac:dyDescent="0.2">
      <c r="A572" s="63" t="s">
        <v>5978</v>
      </c>
      <c r="B572" s="63" t="s">
        <v>5415</v>
      </c>
      <c r="C572" s="63" t="s">
        <v>5102</v>
      </c>
      <c r="D572" s="63" t="s">
        <v>5105</v>
      </c>
      <c r="E572" s="63" t="s">
        <v>6543</v>
      </c>
      <c r="F572" s="63" t="s">
        <v>772</v>
      </c>
      <c r="G572" s="63" t="s">
        <v>5144</v>
      </c>
      <c r="H572" s="63">
        <v>30</v>
      </c>
      <c r="I572" s="63">
        <v>13</v>
      </c>
      <c r="J572" s="63">
        <v>17</v>
      </c>
    </row>
    <row r="573" spans="1:10" x14ac:dyDescent="0.2">
      <c r="A573" s="63" t="s">
        <v>7995</v>
      </c>
      <c r="B573" s="63" t="s">
        <v>5415</v>
      </c>
      <c r="C573" s="63" t="s">
        <v>5102</v>
      </c>
      <c r="D573" s="63" t="s">
        <v>5105</v>
      </c>
      <c r="E573" s="63" t="s">
        <v>6543</v>
      </c>
      <c r="F573" s="63" t="s">
        <v>772</v>
      </c>
      <c r="G573" s="63" t="s">
        <v>5315</v>
      </c>
      <c r="H573" s="63">
        <v>7</v>
      </c>
      <c r="I573" s="63">
        <v>13</v>
      </c>
      <c r="J573" s="63">
        <v>-6</v>
      </c>
    </row>
    <row r="574" spans="1:10" x14ac:dyDescent="0.2">
      <c r="A574" s="63" t="s">
        <v>5981</v>
      </c>
      <c r="B574" s="63" t="s">
        <v>5146</v>
      </c>
      <c r="C574" s="63" t="s">
        <v>5109</v>
      </c>
      <c r="D574" s="63" t="s">
        <v>5105</v>
      </c>
      <c r="E574" s="63" t="s">
        <v>5111</v>
      </c>
      <c r="F574" s="63" t="s">
        <v>18</v>
      </c>
      <c r="G574" s="63" t="s">
        <v>5147</v>
      </c>
      <c r="H574" s="63"/>
      <c r="I574" s="63">
        <v>16</v>
      </c>
      <c r="J574" s="63"/>
    </row>
    <row r="575" spans="1:10" x14ac:dyDescent="0.2">
      <c r="A575" s="63" t="s">
        <v>5983</v>
      </c>
      <c r="B575" s="63" t="s">
        <v>5146</v>
      </c>
      <c r="C575" s="63" t="s">
        <v>5109</v>
      </c>
      <c r="D575" s="63" t="s">
        <v>5105</v>
      </c>
      <c r="E575" s="63" t="s">
        <v>5111</v>
      </c>
      <c r="F575" s="63" t="s">
        <v>18</v>
      </c>
      <c r="G575" s="63" t="s">
        <v>5145</v>
      </c>
      <c r="H575" s="63">
        <v>13</v>
      </c>
      <c r="I575" s="63">
        <v>16</v>
      </c>
      <c r="J575" s="63">
        <v>-3</v>
      </c>
    </row>
    <row r="576" spans="1:10" x14ac:dyDescent="0.2">
      <c r="A576" s="63" t="s">
        <v>5985</v>
      </c>
      <c r="B576" s="63" t="s">
        <v>5146</v>
      </c>
      <c r="C576" s="63" t="s">
        <v>5109</v>
      </c>
      <c r="D576" s="63" t="s">
        <v>5105</v>
      </c>
      <c r="E576" s="63" t="s">
        <v>5111</v>
      </c>
      <c r="F576" s="63" t="s">
        <v>18</v>
      </c>
      <c r="G576" s="63" t="s">
        <v>5144</v>
      </c>
      <c r="H576" s="63">
        <v>10</v>
      </c>
      <c r="I576" s="63">
        <v>16</v>
      </c>
      <c r="J576" s="63">
        <v>-6</v>
      </c>
    </row>
    <row r="577" spans="1:10" x14ac:dyDescent="0.2">
      <c r="A577" s="63" t="s">
        <v>7996</v>
      </c>
      <c r="B577" s="63" t="s">
        <v>5146</v>
      </c>
      <c r="C577" s="63" t="s">
        <v>5109</v>
      </c>
      <c r="D577" s="63" t="s">
        <v>5105</v>
      </c>
      <c r="E577" s="63" t="s">
        <v>5111</v>
      </c>
      <c r="F577" s="63" t="s">
        <v>18</v>
      </c>
      <c r="G577" s="63" t="s">
        <v>5315</v>
      </c>
      <c r="H577" s="63">
        <v>7</v>
      </c>
      <c r="I577" s="63">
        <v>16</v>
      </c>
      <c r="J577" s="63">
        <v>-9</v>
      </c>
    </row>
    <row r="578" spans="1:10" x14ac:dyDescent="0.2">
      <c r="A578" s="63" t="s">
        <v>5982</v>
      </c>
      <c r="B578" s="63" t="s">
        <v>5416</v>
      </c>
      <c r="C578" s="63" t="s">
        <v>5109</v>
      </c>
      <c r="D578" s="63" t="s">
        <v>5105</v>
      </c>
      <c r="E578" s="63" t="s">
        <v>5111</v>
      </c>
      <c r="F578" s="63" t="s">
        <v>772</v>
      </c>
      <c r="G578" s="63" t="s">
        <v>5147</v>
      </c>
      <c r="H578" s="63"/>
      <c r="I578" s="63">
        <v>13</v>
      </c>
      <c r="J578" s="63"/>
    </row>
    <row r="579" spans="1:10" x14ac:dyDescent="0.2">
      <c r="A579" s="63" t="s">
        <v>5984</v>
      </c>
      <c r="B579" s="63" t="s">
        <v>5416</v>
      </c>
      <c r="C579" s="63" t="s">
        <v>5109</v>
      </c>
      <c r="D579" s="63" t="s">
        <v>5105</v>
      </c>
      <c r="E579" s="63" t="s">
        <v>5111</v>
      </c>
      <c r="F579" s="63" t="s">
        <v>772</v>
      </c>
      <c r="G579" s="63" t="s">
        <v>5145</v>
      </c>
      <c r="H579" s="63"/>
      <c r="I579" s="63">
        <v>13</v>
      </c>
      <c r="J579" s="63"/>
    </row>
    <row r="580" spans="1:10" x14ac:dyDescent="0.2">
      <c r="A580" s="63" t="s">
        <v>5986</v>
      </c>
      <c r="B580" s="63" t="s">
        <v>5416</v>
      </c>
      <c r="C580" s="63" t="s">
        <v>5109</v>
      </c>
      <c r="D580" s="63" t="s">
        <v>5105</v>
      </c>
      <c r="E580" s="63" t="s">
        <v>5111</v>
      </c>
      <c r="F580" s="63" t="s">
        <v>772</v>
      </c>
      <c r="G580" s="63" t="s">
        <v>5144</v>
      </c>
      <c r="H580" s="63">
        <v>13</v>
      </c>
      <c r="I580" s="63">
        <v>13</v>
      </c>
      <c r="J580" s="63">
        <v>0</v>
      </c>
    </row>
    <row r="581" spans="1:10" x14ac:dyDescent="0.2">
      <c r="A581" s="63" t="s">
        <v>7997</v>
      </c>
      <c r="B581" s="63" t="s">
        <v>5416</v>
      </c>
      <c r="C581" s="63" t="s">
        <v>5109</v>
      </c>
      <c r="D581" s="63" t="s">
        <v>5105</v>
      </c>
      <c r="E581" s="63" t="s">
        <v>5111</v>
      </c>
      <c r="F581" s="63" t="s">
        <v>772</v>
      </c>
      <c r="G581" s="63" t="s">
        <v>5315</v>
      </c>
      <c r="H581" s="63">
        <v>6</v>
      </c>
      <c r="I581" s="63">
        <v>13</v>
      </c>
      <c r="J581" s="63">
        <v>-7</v>
      </c>
    </row>
    <row r="582" spans="1:10" x14ac:dyDescent="0.2">
      <c r="A582" s="63" t="s">
        <v>5987</v>
      </c>
      <c r="B582" s="63" t="s">
        <v>5104</v>
      </c>
      <c r="C582" s="63" t="s">
        <v>5102</v>
      </c>
      <c r="D582" s="63" t="s">
        <v>5105</v>
      </c>
      <c r="E582" s="63" t="s">
        <v>6543</v>
      </c>
      <c r="F582" s="63" t="s">
        <v>18</v>
      </c>
      <c r="G582" s="63" t="s">
        <v>5107</v>
      </c>
      <c r="H582" s="63">
        <v>35</v>
      </c>
      <c r="I582" s="63">
        <v>20</v>
      </c>
      <c r="J582" s="63">
        <v>15</v>
      </c>
    </row>
    <row r="583" spans="1:10" x14ac:dyDescent="0.2">
      <c r="A583" s="63" t="s">
        <v>5988</v>
      </c>
      <c r="B583" s="63" t="s">
        <v>5412</v>
      </c>
      <c r="C583" s="63" t="s">
        <v>5102</v>
      </c>
      <c r="D583" s="63" t="s">
        <v>5105</v>
      </c>
      <c r="E583" s="63" t="s">
        <v>6543</v>
      </c>
      <c r="F583" s="63" t="s">
        <v>772</v>
      </c>
      <c r="G583" s="63" t="s">
        <v>5107</v>
      </c>
      <c r="H583" s="63">
        <v>26</v>
      </c>
      <c r="I583" s="63">
        <v>13</v>
      </c>
      <c r="J583" s="63">
        <v>13</v>
      </c>
    </row>
    <row r="584" spans="1:10" x14ac:dyDescent="0.2">
      <c r="A584" s="63" t="s">
        <v>5995</v>
      </c>
      <c r="B584" s="63" t="s">
        <v>5110</v>
      </c>
      <c r="C584" s="63" t="s">
        <v>5109</v>
      </c>
      <c r="D584" s="63" t="s">
        <v>5105</v>
      </c>
      <c r="E584" s="63" t="s">
        <v>5111</v>
      </c>
      <c r="F584" s="63" t="s">
        <v>18</v>
      </c>
      <c r="G584" s="63" t="s">
        <v>5107</v>
      </c>
      <c r="H584" s="63">
        <v>25</v>
      </c>
      <c r="I584" s="63">
        <v>16</v>
      </c>
      <c r="J584" s="63">
        <v>9</v>
      </c>
    </row>
    <row r="585" spans="1:10" x14ac:dyDescent="0.2">
      <c r="A585" s="63" t="s">
        <v>5996</v>
      </c>
      <c r="B585" s="63" t="s">
        <v>5413</v>
      </c>
      <c r="C585" s="63" t="s">
        <v>5109</v>
      </c>
      <c r="D585" s="63" t="s">
        <v>5105</v>
      </c>
      <c r="E585" s="63" t="s">
        <v>5111</v>
      </c>
      <c r="F585" s="63" t="s">
        <v>772</v>
      </c>
      <c r="G585" s="63" t="s">
        <v>5107</v>
      </c>
      <c r="H585" s="63">
        <v>23</v>
      </c>
      <c r="I585" s="63">
        <v>13</v>
      </c>
      <c r="J585" s="63">
        <v>10</v>
      </c>
    </row>
    <row r="586" spans="1:10" x14ac:dyDescent="0.2">
      <c r="A586" s="63" t="s">
        <v>5989</v>
      </c>
      <c r="B586" s="63" t="s">
        <v>5143</v>
      </c>
      <c r="C586" s="63" t="s">
        <v>5102</v>
      </c>
      <c r="D586" s="63" t="s">
        <v>5105</v>
      </c>
      <c r="E586" s="63" t="s">
        <v>6543</v>
      </c>
      <c r="F586" s="63" t="s">
        <v>18</v>
      </c>
      <c r="G586" s="63" t="s">
        <v>5147</v>
      </c>
      <c r="H586" s="63">
        <v>30</v>
      </c>
      <c r="I586" s="63">
        <v>20</v>
      </c>
      <c r="J586" s="63">
        <v>10</v>
      </c>
    </row>
    <row r="587" spans="1:10" x14ac:dyDescent="0.2">
      <c r="A587" s="63" t="s">
        <v>5991</v>
      </c>
      <c r="B587" s="63" t="s">
        <v>5143</v>
      </c>
      <c r="C587" s="63" t="s">
        <v>5102</v>
      </c>
      <c r="D587" s="63" t="s">
        <v>5105</v>
      </c>
      <c r="E587" s="63" t="s">
        <v>6543</v>
      </c>
      <c r="F587" s="63" t="s">
        <v>18</v>
      </c>
      <c r="G587" s="63" t="s">
        <v>5145</v>
      </c>
      <c r="H587" s="63">
        <v>38</v>
      </c>
      <c r="I587" s="63">
        <v>20</v>
      </c>
      <c r="J587" s="63">
        <v>18</v>
      </c>
    </row>
    <row r="588" spans="1:10" x14ac:dyDescent="0.2">
      <c r="A588" s="63" t="s">
        <v>5993</v>
      </c>
      <c r="B588" s="63" t="s">
        <v>5143</v>
      </c>
      <c r="C588" s="63" t="s">
        <v>5102</v>
      </c>
      <c r="D588" s="63" t="s">
        <v>5105</v>
      </c>
      <c r="E588" s="63" t="s">
        <v>6543</v>
      </c>
      <c r="F588" s="63" t="s">
        <v>18</v>
      </c>
      <c r="G588" s="63" t="s">
        <v>5144</v>
      </c>
      <c r="H588" s="63">
        <v>25</v>
      </c>
      <c r="I588" s="63">
        <v>20</v>
      </c>
      <c r="J588" s="63">
        <v>5</v>
      </c>
    </row>
    <row r="589" spans="1:10" x14ac:dyDescent="0.2">
      <c r="A589" s="63" t="s">
        <v>7998</v>
      </c>
      <c r="B589" s="63" t="s">
        <v>5143</v>
      </c>
      <c r="C589" s="63" t="s">
        <v>5102</v>
      </c>
      <c r="D589" s="63" t="s">
        <v>5105</v>
      </c>
      <c r="E589" s="63" t="s">
        <v>6543</v>
      </c>
      <c r="F589" s="63" t="s">
        <v>18</v>
      </c>
      <c r="G589" s="63" t="s">
        <v>5315</v>
      </c>
      <c r="H589" s="63">
        <v>11</v>
      </c>
      <c r="I589" s="63">
        <v>20</v>
      </c>
      <c r="J589" s="63">
        <v>-9</v>
      </c>
    </row>
    <row r="590" spans="1:10" x14ac:dyDescent="0.2">
      <c r="A590" s="63" t="s">
        <v>5990</v>
      </c>
      <c r="B590" s="63" t="s">
        <v>5415</v>
      </c>
      <c r="C590" s="63" t="s">
        <v>5102</v>
      </c>
      <c r="D590" s="63" t="s">
        <v>5105</v>
      </c>
      <c r="E590" s="63" t="s">
        <v>6543</v>
      </c>
      <c r="F590" s="63" t="s">
        <v>772</v>
      </c>
      <c r="G590" s="63" t="s">
        <v>5147</v>
      </c>
      <c r="H590" s="63">
        <v>18</v>
      </c>
      <c r="I590" s="63">
        <v>13</v>
      </c>
      <c r="J590" s="63">
        <v>5</v>
      </c>
    </row>
    <row r="591" spans="1:10" x14ac:dyDescent="0.2">
      <c r="A591" s="63" t="s">
        <v>5992</v>
      </c>
      <c r="B591" s="63" t="s">
        <v>5415</v>
      </c>
      <c r="C591" s="63" t="s">
        <v>5102</v>
      </c>
      <c r="D591" s="63" t="s">
        <v>5105</v>
      </c>
      <c r="E591" s="63" t="s">
        <v>6543</v>
      </c>
      <c r="F591" s="63" t="s">
        <v>772</v>
      </c>
      <c r="G591" s="63" t="s">
        <v>5145</v>
      </c>
      <c r="H591" s="63">
        <v>30</v>
      </c>
      <c r="I591" s="63">
        <v>13</v>
      </c>
      <c r="J591" s="63">
        <v>17</v>
      </c>
    </row>
    <row r="592" spans="1:10" x14ac:dyDescent="0.2">
      <c r="A592" s="63" t="s">
        <v>5994</v>
      </c>
      <c r="B592" s="63" t="s">
        <v>5415</v>
      </c>
      <c r="C592" s="63" t="s">
        <v>5102</v>
      </c>
      <c r="D592" s="63" t="s">
        <v>5105</v>
      </c>
      <c r="E592" s="63" t="s">
        <v>6543</v>
      </c>
      <c r="F592" s="63" t="s">
        <v>772</v>
      </c>
      <c r="G592" s="63" t="s">
        <v>5144</v>
      </c>
      <c r="H592" s="63">
        <v>14</v>
      </c>
      <c r="I592" s="63">
        <v>13</v>
      </c>
      <c r="J592" s="63">
        <v>1</v>
      </c>
    </row>
    <row r="593" spans="1:10" x14ac:dyDescent="0.2">
      <c r="A593" s="63" t="s">
        <v>7999</v>
      </c>
      <c r="B593" s="63" t="s">
        <v>5415</v>
      </c>
      <c r="C593" s="63" t="s">
        <v>5102</v>
      </c>
      <c r="D593" s="63" t="s">
        <v>5105</v>
      </c>
      <c r="E593" s="63" t="s">
        <v>6543</v>
      </c>
      <c r="F593" s="63" t="s">
        <v>772</v>
      </c>
      <c r="G593" s="63" t="s">
        <v>5315</v>
      </c>
      <c r="H593" s="63">
        <v>8</v>
      </c>
      <c r="I593" s="63">
        <v>13</v>
      </c>
      <c r="J593" s="63">
        <v>-5</v>
      </c>
    </row>
    <row r="594" spans="1:10" x14ac:dyDescent="0.2">
      <c r="A594" s="63" t="s">
        <v>5997</v>
      </c>
      <c r="B594" s="63" t="s">
        <v>5146</v>
      </c>
      <c r="C594" s="63" t="s">
        <v>5109</v>
      </c>
      <c r="D594" s="63" t="s">
        <v>5105</v>
      </c>
      <c r="E594" s="63" t="s">
        <v>5111</v>
      </c>
      <c r="F594" s="63" t="s">
        <v>18</v>
      </c>
      <c r="G594" s="63" t="s">
        <v>5147</v>
      </c>
      <c r="H594" s="63">
        <v>29</v>
      </c>
      <c r="I594" s="63">
        <v>16</v>
      </c>
      <c r="J594" s="63">
        <v>13</v>
      </c>
    </row>
    <row r="595" spans="1:10" x14ac:dyDescent="0.2">
      <c r="A595" s="63" t="s">
        <v>5999</v>
      </c>
      <c r="B595" s="63" t="s">
        <v>5146</v>
      </c>
      <c r="C595" s="63" t="s">
        <v>5109</v>
      </c>
      <c r="D595" s="63" t="s">
        <v>5105</v>
      </c>
      <c r="E595" s="63" t="s">
        <v>5111</v>
      </c>
      <c r="F595" s="63" t="s">
        <v>18</v>
      </c>
      <c r="G595" s="63" t="s">
        <v>5145</v>
      </c>
      <c r="H595" s="63">
        <v>24</v>
      </c>
      <c r="I595" s="63">
        <v>16</v>
      </c>
      <c r="J595" s="63">
        <v>8</v>
      </c>
    </row>
    <row r="596" spans="1:10" x14ac:dyDescent="0.2">
      <c r="A596" s="63" t="s">
        <v>6001</v>
      </c>
      <c r="B596" s="63" t="s">
        <v>5146</v>
      </c>
      <c r="C596" s="63" t="s">
        <v>5109</v>
      </c>
      <c r="D596" s="63" t="s">
        <v>5105</v>
      </c>
      <c r="E596" s="63" t="s">
        <v>5111</v>
      </c>
      <c r="F596" s="63" t="s">
        <v>18</v>
      </c>
      <c r="G596" s="63" t="s">
        <v>5144</v>
      </c>
      <c r="H596" s="63">
        <v>17</v>
      </c>
      <c r="I596" s="63">
        <v>16</v>
      </c>
      <c r="J596" s="63">
        <v>1</v>
      </c>
    </row>
    <row r="597" spans="1:10" x14ac:dyDescent="0.2">
      <c r="A597" s="63" t="s">
        <v>8000</v>
      </c>
      <c r="B597" s="63" t="s">
        <v>5146</v>
      </c>
      <c r="C597" s="63" t="s">
        <v>5109</v>
      </c>
      <c r="D597" s="63" t="s">
        <v>5105</v>
      </c>
      <c r="E597" s="63" t="s">
        <v>5111</v>
      </c>
      <c r="F597" s="63" t="s">
        <v>18</v>
      </c>
      <c r="G597" s="63" t="s">
        <v>5315</v>
      </c>
      <c r="H597" s="63">
        <v>11</v>
      </c>
      <c r="I597" s="63">
        <v>16</v>
      </c>
      <c r="J597" s="63">
        <v>-5</v>
      </c>
    </row>
    <row r="598" spans="1:10" x14ac:dyDescent="0.2">
      <c r="A598" s="63" t="s">
        <v>5998</v>
      </c>
      <c r="B598" s="63" t="s">
        <v>5416</v>
      </c>
      <c r="C598" s="63" t="s">
        <v>5109</v>
      </c>
      <c r="D598" s="63" t="s">
        <v>5105</v>
      </c>
      <c r="E598" s="63" t="s">
        <v>5111</v>
      </c>
      <c r="F598" s="63" t="s">
        <v>772</v>
      </c>
      <c r="G598" s="63" t="s">
        <v>5147</v>
      </c>
      <c r="H598" s="63">
        <v>21</v>
      </c>
      <c r="I598" s="63">
        <v>13</v>
      </c>
      <c r="J598" s="63">
        <v>8</v>
      </c>
    </row>
    <row r="599" spans="1:10" x14ac:dyDescent="0.2">
      <c r="A599" s="63" t="s">
        <v>6000</v>
      </c>
      <c r="B599" s="63" t="s">
        <v>5416</v>
      </c>
      <c r="C599" s="63" t="s">
        <v>5109</v>
      </c>
      <c r="D599" s="63" t="s">
        <v>5105</v>
      </c>
      <c r="E599" s="63" t="s">
        <v>5111</v>
      </c>
      <c r="F599" s="63" t="s">
        <v>772</v>
      </c>
      <c r="G599" s="63" t="s">
        <v>5145</v>
      </c>
      <c r="H599" s="63">
        <v>23</v>
      </c>
      <c r="I599" s="63">
        <v>13</v>
      </c>
      <c r="J599" s="63">
        <v>10</v>
      </c>
    </row>
    <row r="600" spans="1:10" x14ac:dyDescent="0.2">
      <c r="A600" s="63" t="s">
        <v>6002</v>
      </c>
      <c r="B600" s="63" t="s">
        <v>5416</v>
      </c>
      <c r="C600" s="63" t="s">
        <v>5109</v>
      </c>
      <c r="D600" s="63" t="s">
        <v>5105</v>
      </c>
      <c r="E600" s="63" t="s">
        <v>5111</v>
      </c>
      <c r="F600" s="63" t="s">
        <v>772</v>
      </c>
      <c r="G600" s="63" t="s">
        <v>5144</v>
      </c>
      <c r="H600" s="63">
        <v>18</v>
      </c>
      <c r="I600" s="63">
        <v>13</v>
      </c>
      <c r="J600" s="63">
        <v>5</v>
      </c>
    </row>
    <row r="601" spans="1:10" x14ac:dyDescent="0.2">
      <c r="A601" s="63" t="s">
        <v>8001</v>
      </c>
      <c r="B601" s="63" t="s">
        <v>5416</v>
      </c>
      <c r="C601" s="63" t="s">
        <v>5109</v>
      </c>
      <c r="D601" s="63" t="s">
        <v>5105</v>
      </c>
      <c r="E601" s="63" t="s">
        <v>5111</v>
      </c>
      <c r="F601" s="63" t="s">
        <v>772</v>
      </c>
      <c r="G601" s="63" t="s">
        <v>5315</v>
      </c>
      <c r="H601" s="63">
        <v>10</v>
      </c>
      <c r="I601" s="63">
        <v>13</v>
      </c>
      <c r="J601" s="63">
        <v>-3</v>
      </c>
    </row>
    <row r="602" spans="1:10" x14ac:dyDescent="0.2">
      <c r="A602" s="63" t="s">
        <v>6003</v>
      </c>
      <c r="B602" s="63" t="s">
        <v>5104</v>
      </c>
      <c r="C602" s="63" t="s">
        <v>5102</v>
      </c>
      <c r="D602" s="63" t="s">
        <v>5105</v>
      </c>
      <c r="E602" s="63" t="s">
        <v>6543</v>
      </c>
      <c r="F602" s="63" t="s">
        <v>18</v>
      </c>
      <c r="G602" s="63" t="s">
        <v>5107</v>
      </c>
      <c r="H602" s="63">
        <v>34</v>
      </c>
      <c r="I602" s="63">
        <v>20</v>
      </c>
      <c r="J602" s="63">
        <v>14</v>
      </c>
    </row>
    <row r="603" spans="1:10" x14ac:dyDescent="0.2">
      <c r="A603" s="63" t="s">
        <v>6004</v>
      </c>
      <c r="B603" s="63" t="s">
        <v>5412</v>
      </c>
      <c r="C603" s="63" t="s">
        <v>5102</v>
      </c>
      <c r="D603" s="63" t="s">
        <v>5105</v>
      </c>
      <c r="E603" s="63" t="s">
        <v>6543</v>
      </c>
      <c r="F603" s="63" t="s">
        <v>772</v>
      </c>
      <c r="G603" s="63" t="s">
        <v>5107</v>
      </c>
      <c r="H603" s="63">
        <v>21</v>
      </c>
      <c r="I603" s="63">
        <v>13</v>
      </c>
      <c r="J603" s="63">
        <v>8</v>
      </c>
    </row>
    <row r="604" spans="1:10" x14ac:dyDescent="0.2">
      <c r="A604" s="63" t="s">
        <v>6011</v>
      </c>
      <c r="B604" s="63" t="s">
        <v>5110</v>
      </c>
      <c r="C604" s="63" t="s">
        <v>5109</v>
      </c>
      <c r="D604" s="63" t="s">
        <v>5105</v>
      </c>
      <c r="E604" s="63" t="s">
        <v>5111</v>
      </c>
      <c r="F604" s="63" t="s">
        <v>18</v>
      </c>
      <c r="G604" s="63" t="s">
        <v>5107</v>
      </c>
      <c r="H604" s="63">
        <v>28</v>
      </c>
      <c r="I604" s="63">
        <v>16</v>
      </c>
      <c r="J604" s="63">
        <v>12</v>
      </c>
    </row>
    <row r="605" spans="1:10" x14ac:dyDescent="0.2">
      <c r="A605" s="63" t="s">
        <v>6012</v>
      </c>
      <c r="B605" s="63" t="s">
        <v>5413</v>
      </c>
      <c r="C605" s="63" t="s">
        <v>5109</v>
      </c>
      <c r="D605" s="63" t="s">
        <v>5105</v>
      </c>
      <c r="E605" s="63" t="s">
        <v>5111</v>
      </c>
      <c r="F605" s="63" t="s">
        <v>772</v>
      </c>
      <c r="G605" s="63" t="s">
        <v>5107</v>
      </c>
      <c r="H605" s="63">
        <v>16</v>
      </c>
      <c r="I605" s="63">
        <v>13</v>
      </c>
      <c r="J605" s="63">
        <v>3</v>
      </c>
    </row>
    <row r="606" spans="1:10" x14ac:dyDescent="0.2">
      <c r="A606" s="63" t="s">
        <v>6005</v>
      </c>
      <c r="B606" s="63" t="s">
        <v>5143</v>
      </c>
      <c r="C606" s="63" t="s">
        <v>5102</v>
      </c>
      <c r="D606" s="63" t="s">
        <v>5105</v>
      </c>
      <c r="E606" s="63" t="s">
        <v>6543</v>
      </c>
      <c r="F606" s="63" t="s">
        <v>18</v>
      </c>
      <c r="G606" s="63" t="s">
        <v>5147</v>
      </c>
      <c r="H606" s="63"/>
      <c r="I606" s="63">
        <v>20</v>
      </c>
      <c r="J606" s="63"/>
    </row>
    <row r="607" spans="1:10" x14ac:dyDescent="0.2">
      <c r="A607" s="63" t="s">
        <v>6007</v>
      </c>
      <c r="B607" s="63" t="s">
        <v>5143</v>
      </c>
      <c r="C607" s="63" t="s">
        <v>5102</v>
      </c>
      <c r="D607" s="63" t="s">
        <v>5105</v>
      </c>
      <c r="E607" s="63" t="s">
        <v>6543</v>
      </c>
      <c r="F607" s="63" t="s">
        <v>18</v>
      </c>
      <c r="G607" s="63" t="s">
        <v>5145</v>
      </c>
      <c r="H607" s="63"/>
      <c r="I607" s="63">
        <v>20</v>
      </c>
      <c r="J607" s="63"/>
    </row>
    <row r="608" spans="1:10" x14ac:dyDescent="0.2">
      <c r="A608" s="63" t="s">
        <v>6009</v>
      </c>
      <c r="B608" s="63" t="s">
        <v>5143</v>
      </c>
      <c r="C608" s="63" t="s">
        <v>5102</v>
      </c>
      <c r="D608" s="63" t="s">
        <v>5105</v>
      </c>
      <c r="E608" s="63" t="s">
        <v>6543</v>
      </c>
      <c r="F608" s="63" t="s">
        <v>18</v>
      </c>
      <c r="G608" s="63" t="s">
        <v>5144</v>
      </c>
      <c r="H608" s="63">
        <v>26</v>
      </c>
      <c r="I608" s="63">
        <v>20</v>
      </c>
      <c r="J608" s="63">
        <v>6</v>
      </c>
    </row>
    <row r="609" spans="1:10" x14ac:dyDescent="0.2">
      <c r="A609" s="63" t="s">
        <v>8002</v>
      </c>
      <c r="B609" s="63" t="s">
        <v>5143</v>
      </c>
      <c r="C609" s="63" t="s">
        <v>5102</v>
      </c>
      <c r="D609" s="63" t="s">
        <v>5105</v>
      </c>
      <c r="E609" s="63" t="s">
        <v>6543</v>
      </c>
      <c r="F609" s="63" t="s">
        <v>18</v>
      </c>
      <c r="G609" s="63" t="s">
        <v>5315</v>
      </c>
      <c r="H609" s="63">
        <v>15</v>
      </c>
      <c r="I609" s="63">
        <v>20</v>
      </c>
      <c r="J609" s="63">
        <v>-5</v>
      </c>
    </row>
    <row r="610" spans="1:10" x14ac:dyDescent="0.2">
      <c r="A610" s="63" t="s">
        <v>6006</v>
      </c>
      <c r="B610" s="63" t="s">
        <v>5415</v>
      </c>
      <c r="C610" s="63" t="s">
        <v>5102</v>
      </c>
      <c r="D610" s="63" t="s">
        <v>5105</v>
      </c>
      <c r="E610" s="63" t="s">
        <v>6543</v>
      </c>
      <c r="F610" s="63" t="s">
        <v>772</v>
      </c>
      <c r="G610" s="63" t="s">
        <v>5147</v>
      </c>
      <c r="H610" s="63"/>
      <c r="I610" s="63">
        <v>13</v>
      </c>
      <c r="J610" s="63"/>
    </row>
    <row r="611" spans="1:10" x14ac:dyDescent="0.2">
      <c r="A611" s="63" t="s">
        <v>6008</v>
      </c>
      <c r="B611" s="63" t="s">
        <v>5415</v>
      </c>
      <c r="C611" s="63" t="s">
        <v>5102</v>
      </c>
      <c r="D611" s="63" t="s">
        <v>5105</v>
      </c>
      <c r="E611" s="63" t="s">
        <v>6543</v>
      </c>
      <c r="F611" s="63" t="s">
        <v>772</v>
      </c>
      <c r="G611" s="63" t="s">
        <v>5145</v>
      </c>
      <c r="H611" s="63"/>
      <c r="I611" s="63">
        <v>13</v>
      </c>
      <c r="J611" s="63"/>
    </row>
    <row r="612" spans="1:10" x14ac:dyDescent="0.2">
      <c r="A612" s="63" t="s">
        <v>6010</v>
      </c>
      <c r="B612" s="63" t="s">
        <v>5415</v>
      </c>
      <c r="C612" s="63" t="s">
        <v>5102</v>
      </c>
      <c r="D612" s="63" t="s">
        <v>5105</v>
      </c>
      <c r="E612" s="63" t="s">
        <v>6543</v>
      </c>
      <c r="F612" s="63" t="s">
        <v>772</v>
      </c>
      <c r="G612" s="63" t="s">
        <v>5144</v>
      </c>
      <c r="H612" s="63"/>
      <c r="I612" s="63">
        <v>13</v>
      </c>
      <c r="J612" s="63"/>
    </row>
    <row r="613" spans="1:10" x14ac:dyDescent="0.2">
      <c r="A613" s="63" t="s">
        <v>8003</v>
      </c>
      <c r="B613" s="63" t="s">
        <v>5415</v>
      </c>
      <c r="C613" s="63" t="s">
        <v>5102</v>
      </c>
      <c r="D613" s="63" t="s">
        <v>5105</v>
      </c>
      <c r="E613" s="63" t="s">
        <v>6543</v>
      </c>
      <c r="F613" s="63" t="s">
        <v>772</v>
      </c>
      <c r="G613" s="63" t="s">
        <v>5315</v>
      </c>
      <c r="H613" s="63">
        <v>9</v>
      </c>
      <c r="I613" s="63">
        <v>13</v>
      </c>
      <c r="J613" s="63">
        <v>-4</v>
      </c>
    </row>
    <row r="614" spans="1:10" x14ac:dyDescent="0.2">
      <c r="A614" s="63" t="s">
        <v>6013</v>
      </c>
      <c r="B614" s="63" t="s">
        <v>5146</v>
      </c>
      <c r="C614" s="63" t="s">
        <v>5109</v>
      </c>
      <c r="D614" s="63" t="s">
        <v>5105</v>
      </c>
      <c r="E614" s="63" t="s">
        <v>5111</v>
      </c>
      <c r="F614" s="63" t="s">
        <v>18</v>
      </c>
      <c r="G614" s="63" t="s">
        <v>5147</v>
      </c>
      <c r="H614" s="63"/>
      <c r="I614" s="63">
        <v>16</v>
      </c>
      <c r="J614" s="63"/>
    </row>
    <row r="615" spans="1:10" x14ac:dyDescent="0.2">
      <c r="A615" s="63" t="s">
        <v>6015</v>
      </c>
      <c r="B615" s="63" t="s">
        <v>5146</v>
      </c>
      <c r="C615" s="63" t="s">
        <v>5109</v>
      </c>
      <c r="D615" s="63" t="s">
        <v>5105</v>
      </c>
      <c r="E615" s="63" t="s">
        <v>5111</v>
      </c>
      <c r="F615" s="63" t="s">
        <v>18</v>
      </c>
      <c r="G615" s="63" t="s">
        <v>5145</v>
      </c>
      <c r="H615" s="63">
        <v>31</v>
      </c>
      <c r="I615" s="63">
        <v>16</v>
      </c>
      <c r="J615" s="63">
        <v>15</v>
      </c>
    </row>
    <row r="616" spans="1:10" x14ac:dyDescent="0.2">
      <c r="A616" s="63" t="s">
        <v>6017</v>
      </c>
      <c r="B616" s="63" t="s">
        <v>5146</v>
      </c>
      <c r="C616" s="63" t="s">
        <v>5109</v>
      </c>
      <c r="D616" s="63" t="s">
        <v>5105</v>
      </c>
      <c r="E616" s="63" t="s">
        <v>5111</v>
      </c>
      <c r="F616" s="63" t="s">
        <v>18</v>
      </c>
      <c r="G616" s="63" t="s">
        <v>5144</v>
      </c>
      <c r="H616" s="63">
        <v>21</v>
      </c>
      <c r="I616" s="63">
        <v>16</v>
      </c>
      <c r="J616" s="63">
        <v>5</v>
      </c>
    </row>
    <row r="617" spans="1:10" x14ac:dyDescent="0.2">
      <c r="A617" s="63" t="s">
        <v>8004</v>
      </c>
      <c r="B617" s="63" t="s">
        <v>5146</v>
      </c>
      <c r="C617" s="63" t="s">
        <v>5109</v>
      </c>
      <c r="D617" s="63" t="s">
        <v>5105</v>
      </c>
      <c r="E617" s="63" t="s">
        <v>5111</v>
      </c>
      <c r="F617" s="63" t="s">
        <v>18</v>
      </c>
      <c r="G617" s="63" t="s">
        <v>5315</v>
      </c>
      <c r="H617" s="63">
        <v>11</v>
      </c>
      <c r="I617" s="63">
        <v>16</v>
      </c>
      <c r="J617" s="63">
        <v>-5</v>
      </c>
    </row>
    <row r="618" spans="1:10" x14ac:dyDescent="0.2">
      <c r="A618" s="63" t="s">
        <v>6014</v>
      </c>
      <c r="B618" s="63" t="s">
        <v>5416</v>
      </c>
      <c r="C618" s="63" t="s">
        <v>5109</v>
      </c>
      <c r="D618" s="63" t="s">
        <v>5105</v>
      </c>
      <c r="E618" s="63" t="s">
        <v>5111</v>
      </c>
      <c r="F618" s="63" t="s">
        <v>772</v>
      </c>
      <c r="G618" s="63" t="s">
        <v>5147</v>
      </c>
      <c r="H618" s="63"/>
      <c r="I618" s="63">
        <v>13</v>
      </c>
      <c r="J618" s="63"/>
    </row>
    <row r="619" spans="1:10" x14ac:dyDescent="0.2">
      <c r="A619" s="63" t="s">
        <v>6016</v>
      </c>
      <c r="B619" s="63" t="s">
        <v>5416</v>
      </c>
      <c r="C619" s="63" t="s">
        <v>5109</v>
      </c>
      <c r="D619" s="63" t="s">
        <v>5105</v>
      </c>
      <c r="E619" s="63" t="s">
        <v>5111</v>
      </c>
      <c r="F619" s="63" t="s">
        <v>772</v>
      </c>
      <c r="G619" s="63" t="s">
        <v>5145</v>
      </c>
      <c r="H619" s="63">
        <v>18</v>
      </c>
      <c r="I619" s="63">
        <v>13</v>
      </c>
      <c r="J619" s="63">
        <v>5</v>
      </c>
    </row>
    <row r="620" spans="1:10" x14ac:dyDescent="0.2">
      <c r="A620" s="63" t="s">
        <v>6018</v>
      </c>
      <c r="B620" s="63" t="s">
        <v>5416</v>
      </c>
      <c r="C620" s="63" t="s">
        <v>5109</v>
      </c>
      <c r="D620" s="63" t="s">
        <v>5105</v>
      </c>
      <c r="E620" s="63" t="s">
        <v>5111</v>
      </c>
      <c r="F620" s="63" t="s">
        <v>772</v>
      </c>
      <c r="G620" s="63" t="s">
        <v>5144</v>
      </c>
      <c r="H620" s="63">
        <v>18</v>
      </c>
      <c r="I620" s="63">
        <v>13</v>
      </c>
      <c r="J620" s="63">
        <v>5</v>
      </c>
    </row>
    <row r="621" spans="1:10" x14ac:dyDescent="0.2">
      <c r="A621" s="63" t="s">
        <v>8005</v>
      </c>
      <c r="B621" s="63" t="s">
        <v>5416</v>
      </c>
      <c r="C621" s="63" t="s">
        <v>5109</v>
      </c>
      <c r="D621" s="63" t="s">
        <v>5105</v>
      </c>
      <c r="E621" s="63" t="s">
        <v>5111</v>
      </c>
      <c r="F621" s="63" t="s">
        <v>772</v>
      </c>
      <c r="G621" s="63" t="s">
        <v>5315</v>
      </c>
      <c r="H621" s="63">
        <v>8</v>
      </c>
      <c r="I621" s="63">
        <v>13</v>
      </c>
      <c r="J621" s="63">
        <v>-5</v>
      </c>
    </row>
    <row r="622" spans="1:10" x14ac:dyDescent="0.2">
      <c r="A622" s="63" t="s">
        <v>6019</v>
      </c>
      <c r="B622" s="63" t="s">
        <v>5104</v>
      </c>
      <c r="C622" s="63" t="s">
        <v>5102</v>
      </c>
      <c r="D622" s="63" t="s">
        <v>5105</v>
      </c>
      <c r="E622" s="63" t="s">
        <v>6543</v>
      </c>
      <c r="F622" s="63" t="s">
        <v>18</v>
      </c>
      <c r="G622" s="63" t="s">
        <v>5107</v>
      </c>
      <c r="H622" s="63">
        <v>43</v>
      </c>
      <c r="I622" s="63">
        <v>20</v>
      </c>
      <c r="J622" s="63">
        <v>23</v>
      </c>
    </row>
    <row r="623" spans="1:10" x14ac:dyDescent="0.2">
      <c r="A623" s="63" t="s">
        <v>6020</v>
      </c>
      <c r="B623" s="63" t="s">
        <v>5412</v>
      </c>
      <c r="C623" s="63" t="s">
        <v>5102</v>
      </c>
      <c r="D623" s="63" t="s">
        <v>5105</v>
      </c>
      <c r="E623" s="63" t="s">
        <v>6543</v>
      </c>
      <c r="F623" s="63" t="s">
        <v>772</v>
      </c>
      <c r="G623" s="63" t="s">
        <v>5107</v>
      </c>
      <c r="H623" s="63">
        <v>28</v>
      </c>
      <c r="I623" s="63">
        <v>13</v>
      </c>
      <c r="J623" s="63">
        <v>15</v>
      </c>
    </row>
    <row r="624" spans="1:10" x14ac:dyDescent="0.2">
      <c r="A624" s="63" t="s">
        <v>6027</v>
      </c>
      <c r="B624" s="63" t="s">
        <v>5110</v>
      </c>
      <c r="C624" s="63" t="s">
        <v>5109</v>
      </c>
      <c r="D624" s="63" t="s">
        <v>5105</v>
      </c>
      <c r="E624" s="63" t="s">
        <v>5111</v>
      </c>
      <c r="F624" s="63" t="s">
        <v>18</v>
      </c>
      <c r="G624" s="63" t="s">
        <v>5107</v>
      </c>
      <c r="H624" s="63">
        <v>29</v>
      </c>
      <c r="I624" s="63">
        <v>16</v>
      </c>
      <c r="J624" s="63">
        <v>13</v>
      </c>
    </row>
    <row r="625" spans="1:10" x14ac:dyDescent="0.2">
      <c r="A625" s="63" t="s">
        <v>6028</v>
      </c>
      <c r="B625" s="63" t="s">
        <v>5413</v>
      </c>
      <c r="C625" s="63" t="s">
        <v>5109</v>
      </c>
      <c r="D625" s="63" t="s">
        <v>5105</v>
      </c>
      <c r="E625" s="63" t="s">
        <v>5111</v>
      </c>
      <c r="F625" s="63" t="s">
        <v>772</v>
      </c>
      <c r="G625" s="63" t="s">
        <v>5107</v>
      </c>
      <c r="H625" s="63">
        <v>24</v>
      </c>
      <c r="I625" s="63">
        <v>13</v>
      </c>
      <c r="J625" s="63">
        <v>11</v>
      </c>
    </row>
    <row r="626" spans="1:10" x14ac:dyDescent="0.2">
      <c r="A626" s="63" t="s">
        <v>6021</v>
      </c>
      <c r="B626" s="63" t="s">
        <v>5143</v>
      </c>
      <c r="C626" s="63" t="s">
        <v>5102</v>
      </c>
      <c r="D626" s="63" t="s">
        <v>5105</v>
      </c>
      <c r="E626" s="63" t="s">
        <v>6543</v>
      </c>
      <c r="F626" s="63" t="s">
        <v>18</v>
      </c>
      <c r="G626" s="63" t="s">
        <v>5147</v>
      </c>
      <c r="H626" s="63">
        <v>22</v>
      </c>
      <c r="I626" s="63">
        <v>20</v>
      </c>
      <c r="J626" s="63">
        <v>2</v>
      </c>
    </row>
    <row r="627" spans="1:10" x14ac:dyDescent="0.2">
      <c r="A627" s="63" t="s">
        <v>6023</v>
      </c>
      <c r="B627" s="63" t="s">
        <v>5143</v>
      </c>
      <c r="C627" s="63" t="s">
        <v>5102</v>
      </c>
      <c r="D627" s="63" t="s">
        <v>5105</v>
      </c>
      <c r="E627" s="63" t="s">
        <v>6543</v>
      </c>
      <c r="F627" s="63" t="s">
        <v>18</v>
      </c>
      <c r="G627" s="63" t="s">
        <v>5145</v>
      </c>
      <c r="H627" s="63">
        <v>41</v>
      </c>
      <c r="I627" s="63">
        <v>20</v>
      </c>
      <c r="J627" s="63">
        <v>21</v>
      </c>
    </row>
    <row r="628" spans="1:10" x14ac:dyDescent="0.2">
      <c r="A628" s="63" t="s">
        <v>6025</v>
      </c>
      <c r="B628" s="63" t="s">
        <v>5143</v>
      </c>
      <c r="C628" s="63" t="s">
        <v>5102</v>
      </c>
      <c r="D628" s="63" t="s">
        <v>5105</v>
      </c>
      <c r="E628" s="63" t="s">
        <v>6543</v>
      </c>
      <c r="F628" s="63" t="s">
        <v>18</v>
      </c>
      <c r="G628" s="63" t="s">
        <v>5144</v>
      </c>
      <c r="H628" s="63">
        <v>17</v>
      </c>
      <c r="I628" s="63">
        <v>20</v>
      </c>
      <c r="J628" s="63">
        <v>-3</v>
      </c>
    </row>
    <row r="629" spans="1:10" x14ac:dyDescent="0.2">
      <c r="A629" s="63" t="s">
        <v>8006</v>
      </c>
      <c r="B629" s="63" t="s">
        <v>5143</v>
      </c>
      <c r="C629" s="63" t="s">
        <v>5102</v>
      </c>
      <c r="D629" s="63" t="s">
        <v>5105</v>
      </c>
      <c r="E629" s="63" t="s">
        <v>6543</v>
      </c>
      <c r="F629" s="63" t="s">
        <v>18</v>
      </c>
      <c r="G629" s="63" t="s">
        <v>5315</v>
      </c>
      <c r="H629" s="63">
        <v>11</v>
      </c>
      <c r="I629" s="63">
        <v>20</v>
      </c>
      <c r="J629" s="63">
        <v>-9</v>
      </c>
    </row>
    <row r="630" spans="1:10" x14ac:dyDescent="0.2">
      <c r="A630" s="63" t="s">
        <v>6022</v>
      </c>
      <c r="B630" s="63" t="s">
        <v>5415</v>
      </c>
      <c r="C630" s="63" t="s">
        <v>5102</v>
      </c>
      <c r="D630" s="63" t="s">
        <v>5105</v>
      </c>
      <c r="E630" s="63" t="s">
        <v>6543</v>
      </c>
      <c r="F630" s="63" t="s">
        <v>772</v>
      </c>
      <c r="G630" s="63" t="s">
        <v>5147</v>
      </c>
      <c r="H630" s="63">
        <v>13</v>
      </c>
      <c r="I630" s="63">
        <v>13</v>
      </c>
      <c r="J630" s="63">
        <v>0</v>
      </c>
    </row>
    <row r="631" spans="1:10" x14ac:dyDescent="0.2">
      <c r="A631" s="63" t="s">
        <v>6024</v>
      </c>
      <c r="B631" s="63" t="s">
        <v>5415</v>
      </c>
      <c r="C631" s="63" t="s">
        <v>5102</v>
      </c>
      <c r="D631" s="63" t="s">
        <v>5105</v>
      </c>
      <c r="E631" s="63" t="s">
        <v>6543</v>
      </c>
      <c r="F631" s="63" t="s">
        <v>772</v>
      </c>
      <c r="G631" s="63" t="s">
        <v>5145</v>
      </c>
      <c r="H631" s="63">
        <v>29</v>
      </c>
      <c r="I631" s="63">
        <v>13</v>
      </c>
      <c r="J631" s="63">
        <v>16</v>
      </c>
    </row>
    <row r="632" spans="1:10" x14ac:dyDescent="0.2">
      <c r="A632" s="63" t="s">
        <v>6026</v>
      </c>
      <c r="B632" s="63" t="s">
        <v>5415</v>
      </c>
      <c r="C632" s="63" t="s">
        <v>5102</v>
      </c>
      <c r="D632" s="63" t="s">
        <v>5105</v>
      </c>
      <c r="E632" s="63" t="s">
        <v>6543</v>
      </c>
      <c r="F632" s="63" t="s">
        <v>772</v>
      </c>
      <c r="G632" s="63" t="s">
        <v>5144</v>
      </c>
      <c r="H632" s="63">
        <v>13</v>
      </c>
      <c r="I632" s="63">
        <v>13</v>
      </c>
      <c r="J632" s="63">
        <v>0</v>
      </c>
    </row>
    <row r="633" spans="1:10" x14ac:dyDescent="0.2">
      <c r="A633" s="63" t="s">
        <v>8007</v>
      </c>
      <c r="B633" s="63" t="s">
        <v>5415</v>
      </c>
      <c r="C633" s="63" t="s">
        <v>5102</v>
      </c>
      <c r="D633" s="63" t="s">
        <v>5105</v>
      </c>
      <c r="E633" s="63" t="s">
        <v>6543</v>
      </c>
      <c r="F633" s="63" t="s">
        <v>772</v>
      </c>
      <c r="G633" s="63" t="s">
        <v>5315</v>
      </c>
      <c r="H633" s="63">
        <v>6</v>
      </c>
      <c r="I633" s="63">
        <v>13</v>
      </c>
      <c r="J633" s="63">
        <v>-7</v>
      </c>
    </row>
    <row r="634" spans="1:10" x14ac:dyDescent="0.2">
      <c r="A634" s="63" t="s">
        <v>6029</v>
      </c>
      <c r="B634" s="63" t="s">
        <v>5146</v>
      </c>
      <c r="C634" s="63" t="s">
        <v>5109</v>
      </c>
      <c r="D634" s="63" t="s">
        <v>5105</v>
      </c>
      <c r="E634" s="63" t="s">
        <v>5111</v>
      </c>
      <c r="F634" s="63" t="s">
        <v>18</v>
      </c>
      <c r="G634" s="63" t="s">
        <v>5147</v>
      </c>
      <c r="H634" s="63">
        <v>20</v>
      </c>
      <c r="I634" s="63">
        <v>16</v>
      </c>
      <c r="J634" s="63">
        <v>4</v>
      </c>
    </row>
    <row r="635" spans="1:10" x14ac:dyDescent="0.2">
      <c r="A635" s="63" t="s">
        <v>6031</v>
      </c>
      <c r="B635" s="63" t="s">
        <v>5146</v>
      </c>
      <c r="C635" s="63" t="s">
        <v>5109</v>
      </c>
      <c r="D635" s="63" t="s">
        <v>5105</v>
      </c>
      <c r="E635" s="63" t="s">
        <v>5111</v>
      </c>
      <c r="F635" s="63" t="s">
        <v>18</v>
      </c>
      <c r="G635" s="63" t="s">
        <v>5145</v>
      </c>
      <c r="H635" s="63">
        <v>31</v>
      </c>
      <c r="I635" s="63">
        <v>16</v>
      </c>
      <c r="J635" s="63">
        <v>15</v>
      </c>
    </row>
    <row r="636" spans="1:10" x14ac:dyDescent="0.2">
      <c r="A636" s="63" t="s">
        <v>6033</v>
      </c>
      <c r="B636" s="63" t="s">
        <v>5146</v>
      </c>
      <c r="C636" s="63" t="s">
        <v>5109</v>
      </c>
      <c r="D636" s="63" t="s">
        <v>5105</v>
      </c>
      <c r="E636" s="63" t="s">
        <v>5111</v>
      </c>
      <c r="F636" s="63" t="s">
        <v>18</v>
      </c>
      <c r="G636" s="63" t="s">
        <v>5144</v>
      </c>
      <c r="H636" s="63">
        <v>12</v>
      </c>
      <c r="I636" s="63">
        <v>16</v>
      </c>
      <c r="J636" s="63">
        <v>-4</v>
      </c>
    </row>
    <row r="637" spans="1:10" x14ac:dyDescent="0.2">
      <c r="A637" s="63" t="s">
        <v>8008</v>
      </c>
      <c r="B637" s="63" t="s">
        <v>5146</v>
      </c>
      <c r="C637" s="63" t="s">
        <v>5109</v>
      </c>
      <c r="D637" s="63" t="s">
        <v>5105</v>
      </c>
      <c r="E637" s="63" t="s">
        <v>5111</v>
      </c>
      <c r="F637" s="63" t="s">
        <v>18</v>
      </c>
      <c r="G637" s="63" t="s">
        <v>5315</v>
      </c>
      <c r="H637" s="63">
        <v>10</v>
      </c>
      <c r="I637" s="63">
        <v>16</v>
      </c>
      <c r="J637" s="63">
        <v>-6</v>
      </c>
    </row>
    <row r="638" spans="1:10" x14ac:dyDescent="0.2">
      <c r="A638" s="63" t="s">
        <v>6030</v>
      </c>
      <c r="B638" s="63" t="s">
        <v>5416</v>
      </c>
      <c r="C638" s="63" t="s">
        <v>5109</v>
      </c>
      <c r="D638" s="63" t="s">
        <v>5105</v>
      </c>
      <c r="E638" s="63" t="s">
        <v>5111</v>
      </c>
      <c r="F638" s="63" t="s">
        <v>772</v>
      </c>
      <c r="G638" s="63" t="s">
        <v>5147</v>
      </c>
      <c r="H638" s="63">
        <v>16</v>
      </c>
      <c r="I638" s="63">
        <v>13</v>
      </c>
      <c r="J638" s="63">
        <v>3</v>
      </c>
    </row>
    <row r="639" spans="1:10" x14ac:dyDescent="0.2">
      <c r="A639" s="63" t="s">
        <v>6032</v>
      </c>
      <c r="B639" s="63" t="s">
        <v>5416</v>
      </c>
      <c r="C639" s="63" t="s">
        <v>5109</v>
      </c>
      <c r="D639" s="63" t="s">
        <v>5105</v>
      </c>
      <c r="E639" s="63" t="s">
        <v>5111</v>
      </c>
      <c r="F639" s="63" t="s">
        <v>772</v>
      </c>
      <c r="G639" s="63" t="s">
        <v>5145</v>
      </c>
      <c r="H639" s="63">
        <v>23</v>
      </c>
      <c r="I639" s="63">
        <v>13</v>
      </c>
      <c r="J639" s="63">
        <v>10</v>
      </c>
    </row>
    <row r="640" spans="1:10" x14ac:dyDescent="0.2">
      <c r="A640" s="63" t="s">
        <v>6034</v>
      </c>
      <c r="B640" s="63" t="s">
        <v>5416</v>
      </c>
      <c r="C640" s="63" t="s">
        <v>5109</v>
      </c>
      <c r="D640" s="63" t="s">
        <v>5105</v>
      </c>
      <c r="E640" s="63" t="s">
        <v>5111</v>
      </c>
      <c r="F640" s="63" t="s">
        <v>772</v>
      </c>
      <c r="G640" s="63" t="s">
        <v>5144</v>
      </c>
      <c r="H640" s="63">
        <v>8</v>
      </c>
      <c r="I640" s="63">
        <v>13</v>
      </c>
      <c r="J640" s="63">
        <v>-5</v>
      </c>
    </row>
    <row r="641" spans="1:10" x14ac:dyDescent="0.2">
      <c r="A641" s="63" t="s">
        <v>8009</v>
      </c>
      <c r="B641" s="63" t="s">
        <v>5416</v>
      </c>
      <c r="C641" s="63" t="s">
        <v>5109</v>
      </c>
      <c r="D641" s="63" t="s">
        <v>5105</v>
      </c>
      <c r="E641" s="63" t="s">
        <v>5111</v>
      </c>
      <c r="F641" s="63" t="s">
        <v>772</v>
      </c>
      <c r="G641" s="63" t="s">
        <v>5315</v>
      </c>
      <c r="H641" s="63">
        <v>9</v>
      </c>
      <c r="I641" s="63">
        <v>13</v>
      </c>
      <c r="J641" s="63">
        <v>-4</v>
      </c>
    </row>
    <row r="642" spans="1:10" x14ac:dyDescent="0.2">
      <c r="A642" s="63" t="s">
        <v>6035</v>
      </c>
      <c r="B642" s="63" t="s">
        <v>5104</v>
      </c>
      <c r="C642" s="63" t="s">
        <v>5102</v>
      </c>
      <c r="D642" s="63" t="s">
        <v>5105</v>
      </c>
      <c r="E642" s="63" t="s">
        <v>6543</v>
      </c>
      <c r="F642" s="63" t="s">
        <v>18</v>
      </c>
      <c r="G642" s="63" t="s">
        <v>5107</v>
      </c>
      <c r="H642" s="63">
        <v>43</v>
      </c>
      <c r="I642" s="63">
        <v>20</v>
      </c>
      <c r="J642" s="63">
        <v>23</v>
      </c>
    </row>
    <row r="643" spans="1:10" x14ac:dyDescent="0.2">
      <c r="A643" s="63" t="s">
        <v>6036</v>
      </c>
      <c r="B643" s="63" t="s">
        <v>5412</v>
      </c>
      <c r="C643" s="63" t="s">
        <v>5102</v>
      </c>
      <c r="D643" s="63" t="s">
        <v>5105</v>
      </c>
      <c r="E643" s="63" t="s">
        <v>6543</v>
      </c>
      <c r="F643" s="63" t="s">
        <v>772</v>
      </c>
      <c r="G643" s="63" t="s">
        <v>5107</v>
      </c>
      <c r="H643" s="63">
        <v>24</v>
      </c>
      <c r="I643" s="63">
        <v>13</v>
      </c>
      <c r="J643" s="63">
        <v>11</v>
      </c>
    </row>
    <row r="644" spans="1:10" x14ac:dyDescent="0.2">
      <c r="A644" s="63" t="s">
        <v>6043</v>
      </c>
      <c r="B644" s="63" t="s">
        <v>5110</v>
      </c>
      <c r="C644" s="63" t="s">
        <v>5109</v>
      </c>
      <c r="D644" s="63" t="s">
        <v>5105</v>
      </c>
      <c r="E644" s="63" t="s">
        <v>5111</v>
      </c>
      <c r="F644" s="63" t="s">
        <v>18</v>
      </c>
      <c r="G644" s="63" t="s">
        <v>5107</v>
      </c>
      <c r="H644" s="63">
        <v>28</v>
      </c>
      <c r="I644" s="63">
        <v>16</v>
      </c>
      <c r="J644" s="63">
        <v>12</v>
      </c>
    </row>
    <row r="645" spans="1:10" x14ac:dyDescent="0.2">
      <c r="A645" s="63" t="s">
        <v>6044</v>
      </c>
      <c r="B645" s="63" t="s">
        <v>5413</v>
      </c>
      <c r="C645" s="63" t="s">
        <v>5109</v>
      </c>
      <c r="D645" s="63" t="s">
        <v>5105</v>
      </c>
      <c r="E645" s="63" t="s">
        <v>5111</v>
      </c>
      <c r="F645" s="63" t="s">
        <v>772</v>
      </c>
      <c r="G645" s="63" t="s">
        <v>5107</v>
      </c>
      <c r="H645" s="63">
        <v>20</v>
      </c>
      <c r="I645" s="63">
        <v>13</v>
      </c>
      <c r="J645" s="63">
        <v>7</v>
      </c>
    </row>
    <row r="646" spans="1:10" x14ac:dyDescent="0.2">
      <c r="A646" s="63" t="s">
        <v>6037</v>
      </c>
      <c r="B646" s="63" t="s">
        <v>5143</v>
      </c>
      <c r="C646" s="63" t="s">
        <v>5102</v>
      </c>
      <c r="D646" s="63" t="s">
        <v>5105</v>
      </c>
      <c r="E646" s="63" t="s">
        <v>6543</v>
      </c>
      <c r="F646" s="63" t="s">
        <v>18</v>
      </c>
      <c r="G646" s="63" t="s">
        <v>5147</v>
      </c>
      <c r="H646" s="63">
        <v>31</v>
      </c>
      <c r="I646" s="63">
        <v>20</v>
      </c>
      <c r="J646" s="63">
        <v>11</v>
      </c>
    </row>
    <row r="647" spans="1:10" x14ac:dyDescent="0.2">
      <c r="A647" s="63" t="s">
        <v>6039</v>
      </c>
      <c r="B647" s="63" t="s">
        <v>5143</v>
      </c>
      <c r="C647" s="63" t="s">
        <v>5102</v>
      </c>
      <c r="D647" s="63" t="s">
        <v>5105</v>
      </c>
      <c r="E647" s="63" t="s">
        <v>6543</v>
      </c>
      <c r="F647" s="63" t="s">
        <v>18</v>
      </c>
      <c r="G647" s="63" t="s">
        <v>5145</v>
      </c>
      <c r="H647" s="63">
        <v>35</v>
      </c>
      <c r="I647" s="63">
        <v>20</v>
      </c>
      <c r="J647" s="63">
        <v>15</v>
      </c>
    </row>
    <row r="648" spans="1:10" x14ac:dyDescent="0.2">
      <c r="A648" s="63" t="s">
        <v>6041</v>
      </c>
      <c r="B648" s="63" t="s">
        <v>5143</v>
      </c>
      <c r="C648" s="63" t="s">
        <v>5102</v>
      </c>
      <c r="D648" s="63" t="s">
        <v>5105</v>
      </c>
      <c r="E648" s="63" t="s">
        <v>6543</v>
      </c>
      <c r="F648" s="63" t="s">
        <v>18</v>
      </c>
      <c r="G648" s="63" t="s">
        <v>5144</v>
      </c>
      <c r="H648" s="63">
        <v>45</v>
      </c>
      <c r="I648" s="63">
        <v>20</v>
      </c>
      <c r="J648" s="63">
        <v>25</v>
      </c>
    </row>
    <row r="649" spans="1:10" x14ac:dyDescent="0.2">
      <c r="A649" s="63" t="s">
        <v>8010</v>
      </c>
      <c r="B649" s="63" t="s">
        <v>5143</v>
      </c>
      <c r="C649" s="63" t="s">
        <v>5102</v>
      </c>
      <c r="D649" s="63" t="s">
        <v>5105</v>
      </c>
      <c r="E649" s="63" t="s">
        <v>6543</v>
      </c>
      <c r="F649" s="63" t="s">
        <v>18</v>
      </c>
      <c r="G649" s="63" t="s">
        <v>5315</v>
      </c>
      <c r="H649" s="63">
        <v>15</v>
      </c>
      <c r="I649" s="63">
        <v>20</v>
      </c>
      <c r="J649" s="63">
        <v>-5</v>
      </c>
    </row>
    <row r="650" spans="1:10" x14ac:dyDescent="0.2">
      <c r="A650" s="63" t="s">
        <v>6038</v>
      </c>
      <c r="B650" s="63" t="s">
        <v>5415</v>
      </c>
      <c r="C650" s="63" t="s">
        <v>5102</v>
      </c>
      <c r="D650" s="63" t="s">
        <v>5105</v>
      </c>
      <c r="E650" s="63" t="s">
        <v>6543</v>
      </c>
      <c r="F650" s="63" t="s">
        <v>772</v>
      </c>
      <c r="G650" s="63" t="s">
        <v>5147</v>
      </c>
      <c r="H650" s="63"/>
      <c r="I650" s="63">
        <v>13</v>
      </c>
      <c r="J650" s="63"/>
    </row>
    <row r="651" spans="1:10" x14ac:dyDescent="0.2">
      <c r="A651" s="63" t="s">
        <v>6040</v>
      </c>
      <c r="B651" s="63" t="s">
        <v>5415</v>
      </c>
      <c r="C651" s="63" t="s">
        <v>5102</v>
      </c>
      <c r="D651" s="63" t="s">
        <v>5105</v>
      </c>
      <c r="E651" s="63" t="s">
        <v>6543</v>
      </c>
      <c r="F651" s="63" t="s">
        <v>772</v>
      </c>
      <c r="G651" s="63" t="s">
        <v>5145</v>
      </c>
      <c r="H651" s="63">
        <v>19</v>
      </c>
      <c r="I651" s="63">
        <v>13</v>
      </c>
      <c r="J651" s="63">
        <v>6</v>
      </c>
    </row>
    <row r="652" spans="1:10" x14ac:dyDescent="0.2">
      <c r="A652" s="63" t="s">
        <v>6042</v>
      </c>
      <c r="B652" s="63" t="s">
        <v>5415</v>
      </c>
      <c r="C652" s="63" t="s">
        <v>5102</v>
      </c>
      <c r="D652" s="63" t="s">
        <v>5105</v>
      </c>
      <c r="E652" s="63" t="s">
        <v>6543</v>
      </c>
      <c r="F652" s="63" t="s">
        <v>772</v>
      </c>
      <c r="G652" s="63" t="s">
        <v>5144</v>
      </c>
      <c r="H652" s="63">
        <v>27</v>
      </c>
      <c r="I652" s="63">
        <v>13</v>
      </c>
      <c r="J652" s="63">
        <v>14</v>
      </c>
    </row>
    <row r="653" spans="1:10" x14ac:dyDescent="0.2">
      <c r="A653" s="63" t="s">
        <v>8011</v>
      </c>
      <c r="B653" s="63" t="s">
        <v>5415</v>
      </c>
      <c r="C653" s="63" t="s">
        <v>5102</v>
      </c>
      <c r="D653" s="63" t="s">
        <v>5105</v>
      </c>
      <c r="E653" s="63" t="s">
        <v>6543</v>
      </c>
      <c r="F653" s="63" t="s">
        <v>772</v>
      </c>
      <c r="G653" s="63" t="s">
        <v>5315</v>
      </c>
      <c r="H653" s="63">
        <v>10</v>
      </c>
      <c r="I653" s="63">
        <v>13</v>
      </c>
      <c r="J653" s="63">
        <v>-3</v>
      </c>
    </row>
    <row r="654" spans="1:10" x14ac:dyDescent="0.2">
      <c r="A654" s="63" t="s">
        <v>6045</v>
      </c>
      <c r="B654" s="63" t="s">
        <v>5146</v>
      </c>
      <c r="C654" s="63" t="s">
        <v>5109</v>
      </c>
      <c r="D654" s="63" t="s">
        <v>5105</v>
      </c>
      <c r="E654" s="63" t="s">
        <v>5111</v>
      </c>
      <c r="F654" s="63" t="s">
        <v>18</v>
      </c>
      <c r="G654" s="63" t="s">
        <v>5147</v>
      </c>
      <c r="H654" s="63">
        <v>23</v>
      </c>
      <c r="I654" s="63">
        <v>16</v>
      </c>
      <c r="J654" s="63">
        <v>7</v>
      </c>
    </row>
    <row r="655" spans="1:10" x14ac:dyDescent="0.2">
      <c r="A655" s="63" t="s">
        <v>6047</v>
      </c>
      <c r="B655" s="63" t="s">
        <v>5146</v>
      </c>
      <c r="C655" s="63" t="s">
        <v>5109</v>
      </c>
      <c r="D655" s="63" t="s">
        <v>5105</v>
      </c>
      <c r="E655" s="63" t="s">
        <v>5111</v>
      </c>
      <c r="F655" s="63" t="s">
        <v>18</v>
      </c>
      <c r="G655" s="63" t="s">
        <v>5145</v>
      </c>
      <c r="H655" s="63">
        <v>24</v>
      </c>
      <c r="I655" s="63">
        <v>16</v>
      </c>
      <c r="J655" s="63">
        <v>8</v>
      </c>
    </row>
    <row r="656" spans="1:10" x14ac:dyDescent="0.2">
      <c r="A656" s="63" t="s">
        <v>6049</v>
      </c>
      <c r="B656" s="63" t="s">
        <v>5146</v>
      </c>
      <c r="C656" s="63" t="s">
        <v>5109</v>
      </c>
      <c r="D656" s="63" t="s">
        <v>5105</v>
      </c>
      <c r="E656" s="63" t="s">
        <v>5111</v>
      </c>
      <c r="F656" s="63" t="s">
        <v>18</v>
      </c>
      <c r="G656" s="63" t="s">
        <v>5144</v>
      </c>
      <c r="H656" s="63">
        <v>15</v>
      </c>
      <c r="I656" s="63">
        <v>16</v>
      </c>
      <c r="J656" s="63">
        <v>-1</v>
      </c>
    </row>
    <row r="657" spans="1:10" x14ac:dyDescent="0.2">
      <c r="A657" s="63" t="s">
        <v>8012</v>
      </c>
      <c r="B657" s="63" t="s">
        <v>5146</v>
      </c>
      <c r="C657" s="63" t="s">
        <v>5109</v>
      </c>
      <c r="D657" s="63" t="s">
        <v>5105</v>
      </c>
      <c r="E657" s="63" t="s">
        <v>5111</v>
      </c>
      <c r="F657" s="63" t="s">
        <v>18</v>
      </c>
      <c r="G657" s="63" t="s">
        <v>5315</v>
      </c>
      <c r="H657" s="63">
        <v>13</v>
      </c>
      <c r="I657" s="63">
        <v>16</v>
      </c>
      <c r="J657" s="63">
        <v>-3</v>
      </c>
    </row>
    <row r="658" spans="1:10" x14ac:dyDescent="0.2">
      <c r="A658" s="63" t="s">
        <v>6046</v>
      </c>
      <c r="B658" s="63" t="s">
        <v>5416</v>
      </c>
      <c r="C658" s="63" t="s">
        <v>5109</v>
      </c>
      <c r="D658" s="63" t="s">
        <v>5105</v>
      </c>
      <c r="E658" s="63" t="s">
        <v>5111</v>
      </c>
      <c r="F658" s="63" t="s">
        <v>772</v>
      </c>
      <c r="G658" s="63" t="s">
        <v>5147</v>
      </c>
      <c r="H658" s="63">
        <v>19</v>
      </c>
      <c r="I658" s="63">
        <v>13</v>
      </c>
      <c r="J658" s="63">
        <v>6</v>
      </c>
    </row>
    <row r="659" spans="1:10" x14ac:dyDescent="0.2">
      <c r="A659" s="63" t="s">
        <v>6048</v>
      </c>
      <c r="B659" s="63" t="s">
        <v>5416</v>
      </c>
      <c r="C659" s="63" t="s">
        <v>5109</v>
      </c>
      <c r="D659" s="63" t="s">
        <v>5105</v>
      </c>
      <c r="E659" s="63" t="s">
        <v>5111</v>
      </c>
      <c r="F659" s="63" t="s">
        <v>772</v>
      </c>
      <c r="G659" s="63" t="s">
        <v>5145</v>
      </c>
      <c r="H659" s="63">
        <v>17</v>
      </c>
      <c r="I659" s="63">
        <v>13</v>
      </c>
      <c r="J659" s="63">
        <v>4</v>
      </c>
    </row>
    <row r="660" spans="1:10" x14ac:dyDescent="0.2">
      <c r="A660" s="63" t="s">
        <v>6050</v>
      </c>
      <c r="B660" s="63" t="s">
        <v>5416</v>
      </c>
      <c r="C660" s="63" t="s">
        <v>5109</v>
      </c>
      <c r="D660" s="63" t="s">
        <v>5105</v>
      </c>
      <c r="E660" s="63" t="s">
        <v>5111</v>
      </c>
      <c r="F660" s="63" t="s">
        <v>772</v>
      </c>
      <c r="G660" s="63" t="s">
        <v>5144</v>
      </c>
      <c r="H660" s="63">
        <v>14</v>
      </c>
      <c r="I660" s="63">
        <v>13</v>
      </c>
      <c r="J660" s="63">
        <v>1</v>
      </c>
    </row>
    <row r="661" spans="1:10" x14ac:dyDescent="0.2">
      <c r="A661" s="63" t="s">
        <v>8013</v>
      </c>
      <c r="B661" s="63" t="s">
        <v>5416</v>
      </c>
      <c r="C661" s="63" t="s">
        <v>5109</v>
      </c>
      <c r="D661" s="63" t="s">
        <v>5105</v>
      </c>
      <c r="E661" s="63" t="s">
        <v>5111</v>
      </c>
      <c r="F661" s="63" t="s">
        <v>772</v>
      </c>
      <c r="G661" s="63" t="s">
        <v>5315</v>
      </c>
      <c r="H661" s="63">
        <v>9</v>
      </c>
      <c r="I661" s="63">
        <v>13</v>
      </c>
      <c r="J661" s="63">
        <v>-4</v>
      </c>
    </row>
    <row r="662" spans="1:10" x14ac:dyDescent="0.2">
      <c r="A662" s="63" t="s">
        <v>6051</v>
      </c>
      <c r="B662" s="63" t="s">
        <v>5104</v>
      </c>
      <c r="C662" s="63" t="s">
        <v>5102</v>
      </c>
      <c r="D662" s="63" t="s">
        <v>5105</v>
      </c>
      <c r="E662" s="63" t="s">
        <v>6543</v>
      </c>
      <c r="F662" s="63" t="s">
        <v>18</v>
      </c>
      <c r="G662" s="63" t="s">
        <v>5107</v>
      </c>
      <c r="H662" s="63">
        <v>47</v>
      </c>
      <c r="I662" s="63">
        <v>20</v>
      </c>
      <c r="J662" s="63">
        <v>27</v>
      </c>
    </row>
    <row r="663" spans="1:10" x14ac:dyDescent="0.2">
      <c r="A663" s="63" t="s">
        <v>6052</v>
      </c>
      <c r="B663" s="63" t="s">
        <v>5412</v>
      </c>
      <c r="C663" s="63" t="s">
        <v>5102</v>
      </c>
      <c r="D663" s="63" t="s">
        <v>5105</v>
      </c>
      <c r="E663" s="63" t="s">
        <v>6543</v>
      </c>
      <c r="F663" s="63" t="s">
        <v>772</v>
      </c>
      <c r="G663" s="63" t="s">
        <v>5107</v>
      </c>
      <c r="H663" s="63">
        <v>28</v>
      </c>
      <c r="I663" s="63">
        <v>13</v>
      </c>
      <c r="J663" s="63">
        <v>15</v>
      </c>
    </row>
    <row r="664" spans="1:10" x14ac:dyDescent="0.2">
      <c r="A664" s="63" t="s">
        <v>6059</v>
      </c>
      <c r="B664" s="63" t="s">
        <v>5110</v>
      </c>
      <c r="C664" s="63" t="s">
        <v>5109</v>
      </c>
      <c r="D664" s="63" t="s">
        <v>5105</v>
      </c>
      <c r="E664" s="63" t="s">
        <v>5111</v>
      </c>
      <c r="F664" s="63" t="s">
        <v>18</v>
      </c>
      <c r="G664" s="63" t="s">
        <v>5107</v>
      </c>
      <c r="H664" s="63">
        <v>27</v>
      </c>
      <c r="I664" s="63">
        <v>16</v>
      </c>
      <c r="J664" s="63">
        <v>11</v>
      </c>
    </row>
    <row r="665" spans="1:10" x14ac:dyDescent="0.2">
      <c r="A665" s="63" t="s">
        <v>6060</v>
      </c>
      <c r="B665" s="63" t="s">
        <v>5413</v>
      </c>
      <c r="C665" s="63" t="s">
        <v>5109</v>
      </c>
      <c r="D665" s="63" t="s">
        <v>5105</v>
      </c>
      <c r="E665" s="63" t="s">
        <v>5111</v>
      </c>
      <c r="F665" s="63" t="s">
        <v>772</v>
      </c>
      <c r="G665" s="63" t="s">
        <v>5107</v>
      </c>
      <c r="H665" s="63">
        <v>25</v>
      </c>
      <c r="I665" s="63">
        <v>13</v>
      </c>
      <c r="J665" s="63">
        <v>12</v>
      </c>
    </row>
    <row r="666" spans="1:10" x14ac:dyDescent="0.2">
      <c r="A666" s="63" t="s">
        <v>6053</v>
      </c>
      <c r="B666" s="63" t="s">
        <v>5143</v>
      </c>
      <c r="C666" s="63" t="s">
        <v>5102</v>
      </c>
      <c r="D666" s="63" t="s">
        <v>5105</v>
      </c>
      <c r="E666" s="63" t="s">
        <v>6543</v>
      </c>
      <c r="F666" s="63" t="s">
        <v>18</v>
      </c>
      <c r="G666" s="63" t="s">
        <v>5147</v>
      </c>
      <c r="H666" s="63">
        <v>31</v>
      </c>
      <c r="I666" s="63">
        <v>20</v>
      </c>
      <c r="J666" s="63">
        <v>11</v>
      </c>
    </row>
    <row r="667" spans="1:10" x14ac:dyDescent="0.2">
      <c r="A667" s="63" t="s">
        <v>6055</v>
      </c>
      <c r="B667" s="63" t="s">
        <v>5143</v>
      </c>
      <c r="C667" s="63" t="s">
        <v>5102</v>
      </c>
      <c r="D667" s="63" t="s">
        <v>5105</v>
      </c>
      <c r="E667" s="63" t="s">
        <v>6543</v>
      </c>
      <c r="F667" s="63" t="s">
        <v>18</v>
      </c>
      <c r="G667" s="63" t="s">
        <v>5145</v>
      </c>
      <c r="H667" s="63">
        <v>41</v>
      </c>
      <c r="I667" s="63">
        <v>20</v>
      </c>
      <c r="J667" s="63">
        <v>21</v>
      </c>
    </row>
    <row r="668" spans="1:10" x14ac:dyDescent="0.2">
      <c r="A668" s="63" t="s">
        <v>6057</v>
      </c>
      <c r="B668" s="63" t="s">
        <v>5143</v>
      </c>
      <c r="C668" s="63" t="s">
        <v>5102</v>
      </c>
      <c r="D668" s="63" t="s">
        <v>5105</v>
      </c>
      <c r="E668" s="63" t="s">
        <v>6543</v>
      </c>
      <c r="F668" s="63" t="s">
        <v>18</v>
      </c>
      <c r="G668" s="63" t="s">
        <v>5144</v>
      </c>
      <c r="H668" s="63">
        <v>24</v>
      </c>
      <c r="I668" s="63">
        <v>20</v>
      </c>
      <c r="J668" s="63">
        <v>4</v>
      </c>
    </row>
    <row r="669" spans="1:10" x14ac:dyDescent="0.2">
      <c r="A669" s="63" t="s">
        <v>8014</v>
      </c>
      <c r="B669" s="63" t="s">
        <v>5143</v>
      </c>
      <c r="C669" s="63" t="s">
        <v>5102</v>
      </c>
      <c r="D669" s="63" t="s">
        <v>5105</v>
      </c>
      <c r="E669" s="63" t="s">
        <v>6543</v>
      </c>
      <c r="F669" s="63" t="s">
        <v>18</v>
      </c>
      <c r="G669" s="63" t="s">
        <v>5315</v>
      </c>
      <c r="H669" s="63">
        <v>20</v>
      </c>
      <c r="I669" s="63">
        <v>20</v>
      </c>
      <c r="J669" s="63">
        <v>0</v>
      </c>
    </row>
    <row r="670" spans="1:10" x14ac:dyDescent="0.2">
      <c r="A670" s="63" t="s">
        <v>6054</v>
      </c>
      <c r="B670" s="63" t="s">
        <v>5415</v>
      </c>
      <c r="C670" s="63" t="s">
        <v>5102</v>
      </c>
      <c r="D670" s="63" t="s">
        <v>5105</v>
      </c>
      <c r="E670" s="63" t="s">
        <v>6543</v>
      </c>
      <c r="F670" s="63" t="s">
        <v>772</v>
      </c>
      <c r="G670" s="63" t="s">
        <v>5147</v>
      </c>
      <c r="H670" s="63">
        <v>13</v>
      </c>
      <c r="I670" s="63">
        <v>13</v>
      </c>
      <c r="J670" s="63">
        <v>0</v>
      </c>
    </row>
    <row r="671" spans="1:10" x14ac:dyDescent="0.2">
      <c r="A671" s="63" t="s">
        <v>6056</v>
      </c>
      <c r="B671" s="63" t="s">
        <v>5415</v>
      </c>
      <c r="C671" s="63" t="s">
        <v>5102</v>
      </c>
      <c r="D671" s="63" t="s">
        <v>5105</v>
      </c>
      <c r="E671" s="63" t="s">
        <v>6543</v>
      </c>
      <c r="F671" s="63" t="s">
        <v>772</v>
      </c>
      <c r="G671" s="63" t="s">
        <v>5145</v>
      </c>
      <c r="H671" s="63">
        <v>31</v>
      </c>
      <c r="I671" s="63">
        <v>13</v>
      </c>
      <c r="J671" s="63">
        <v>18</v>
      </c>
    </row>
    <row r="672" spans="1:10" x14ac:dyDescent="0.2">
      <c r="A672" s="63" t="s">
        <v>6058</v>
      </c>
      <c r="B672" s="63" t="s">
        <v>5415</v>
      </c>
      <c r="C672" s="63" t="s">
        <v>5102</v>
      </c>
      <c r="D672" s="63" t="s">
        <v>5105</v>
      </c>
      <c r="E672" s="63" t="s">
        <v>6543</v>
      </c>
      <c r="F672" s="63" t="s">
        <v>772</v>
      </c>
      <c r="G672" s="63" t="s">
        <v>5144</v>
      </c>
      <c r="H672" s="63">
        <v>13</v>
      </c>
      <c r="I672" s="63">
        <v>13</v>
      </c>
      <c r="J672" s="63">
        <v>0</v>
      </c>
    </row>
    <row r="673" spans="1:10" x14ac:dyDescent="0.2">
      <c r="A673" s="63" t="s">
        <v>8015</v>
      </c>
      <c r="B673" s="63" t="s">
        <v>5415</v>
      </c>
      <c r="C673" s="63" t="s">
        <v>5102</v>
      </c>
      <c r="D673" s="63" t="s">
        <v>5105</v>
      </c>
      <c r="E673" s="63" t="s">
        <v>6543</v>
      </c>
      <c r="F673" s="63" t="s">
        <v>772</v>
      </c>
      <c r="G673" s="63" t="s">
        <v>5315</v>
      </c>
      <c r="H673" s="63">
        <v>10</v>
      </c>
      <c r="I673" s="63">
        <v>13</v>
      </c>
      <c r="J673" s="63">
        <v>-3</v>
      </c>
    </row>
    <row r="674" spans="1:10" x14ac:dyDescent="0.2">
      <c r="A674" s="63" t="s">
        <v>6061</v>
      </c>
      <c r="B674" s="63" t="s">
        <v>5146</v>
      </c>
      <c r="C674" s="63" t="s">
        <v>5109</v>
      </c>
      <c r="D674" s="63" t="s">
        <v>5105</v>
      </c>
      <c r="E674" s="63" t="s">
        <v>5111</v>
      </c>
      <c r="F674" s="63" t="s">
        <v>18</v>
      </c>
      <c r="G674" s="63" t="s">
        <v>5147</v>
      </c>
      <c r="H674" s="63">
        <v>24</v>
      </c>
      <c r="I674" s="63">
        <v>16</v>
      </c>
      <c r="J674" s="63">
        <v>8</v>
      </c>
    </row>
    <row r="675" spans="1:10" x14ac:dyDescent="0.2">
      <c r="A675" s="63" t="s">
        <v>6063</v>
      </c>
      <c r="B675" s="63" t="s">
        <v>5146</v>
      </c>
      <c r="C675" s="63" t="s">
        <v>5109</v>
      </c>
      <c r="D675" s="63" t="s">
        <v>5105</v>
      </c>
      <c r="E675" s="63" t="s">
        <v>5111</v>
      </c>
      <c r="F675" s="63" t="s">
        <v>18</v>
      </c>
      <c r="G675" s="63" t="s">
        <v>5145</v>
      </c>
      <c r="H675" s="63">
        <v>23</v>
      </c>
      <c r="I675" s="63">
        <v>16</v>
      </c>
      <c r="J675" s="63">
        <v>7</v>
      </c>
    </row>
    <row r="676" spans="1:10" x14ac:dyDescent="0.2">
      <c r="A676" s="63" t="s">
        <v>6065</v>
      </c>
      <c r="B676" s="63" t="s">
        <v>5146</v>
      </c>
      <c r="C676" s="63" t="s">
        <v>5109</v>
      </c>
      <c r="D676" s="63" t="s">
        <v>5105</v>
      </c>
      <c r="E676" s="63" t="s">
        <v>5111</v>
      </c>
      <c r="F676" s="63" t="s">
        <v>18</v>
      </c>
      <c r="G676" s="63" t="s">
        <v>5144</v>
      </c>
      <c r="H676" s="63">
        <v>17</v>
      </c>
      <c r="I676" s="63">
        <v>16</v>
      </c>
      <c r="J676" s="63">
        <v>1</v>
      </c>
    </row>
    <row r="677" spans="1:10" x14ac:dyDescent="0.2">
      <c r="A677" s="63" t="s">
        <v>8016</v>
      </c>
      <c r="B677" s="63" t="s">
        <v>5146</v>
      </c>
      <c r="C677" s="63" t="s">
        <v>5109</v>
      </c>
      <c r="D677" s="63" t="s">
        <v>5105</v>
      </c>
      <c r="E677" s="63" t="s">
        <v>5111</v>
      </c>
      <c r="F677" s="63" t="s">
        <v>18</v>
      </c>
      <c r="G677" s="63" t="s">
        <v>5315</v>
      </c>
      <c r="H677" s="63">
        <v>14</v>
      </c>
      <c r="I677" s="63">
        <v>16</v>
      </c>
      <c r="J677" s="63">
        <v>-2</v>
      </c>
    </row>
    <row r="678" spans="1:10" x14ac:dyDescent="0.2">
      <c r="A678" s="63" t="s">
        <v>6062</v>
      </c>
      <c r="B678" s="63" t="s">
        <v>5416</v>
      </c>
      <c r="C678" s="63" t="s">
        <v>5109</v>
      </c>
      <c r="D678" s="63" t="s">
        <v>5105</v>
      </c>
      <c r="E678" s="63" t="s">
        <v>5111</v>
      </c>
      <c r="F678" s="63" t="s">
        <v>772</v>
      </c>
      <c r="G678" s="63" t="s">
        <v>5147</v>
      </c>
      <c r="H678" s="63">
        <v>23</v>
      </c>
      <c r="I678" s="63">
        <v>13</v>
      </c>
      <c r="J678" s="63">
        <v>10</v>
      </c>
    </row>
    <row r="679" spans="1:10" x14ac:dyDescent="0.2">
      <c r="A679" s="63" t="s">
        <v>6064</v>
      </c>
      <c r="B679" s="63" t="s">
        <v>5416</v>
      </c>
      <c r="C679" s="63" t="s">
        <v>5109</v>
      </c>
      <c r="D679" s="63" t="s">
        <v>5105</v>
      </c>
      <c r="E679" s="63" t="s">
        <v>5111</v>
      </c>
      <c r="F679" s="63" t="s">
        <v>772</v>
      </c>
      <c r="G679" s="63" t="s">
        <v>5145</v>
      </c>
      <c r="H679" s="63">
        <v>20</v>
      </c>
      <c r="I679" s="63">
        <v>13</v>
      </c>
      <c r="J679" s="63">
        <v>7</v>
      </c>
    </row>
    <row r="680" spans="1:10" x14ac:dyDescent="0.2">
      <c r="A680" s="63" t="s">
        <v>6066</v>
      </c>
      <c r="B680" s="63" t="s">
        <v>5416</v>
      </c>
      <c r="C680" s="63" t="s">
        <v>5109</v>
      </c>
      <c r="D680" s="63" t="s">
        <v>5105</v>
      </c>
      <c r="E680" s="63" t="s">
        <v>5111</v>
      </c>
      <c r="F680" s="63" t="s">
        <v>772</v>
      </c>
      <c r="G680" s="63" t="s">
        <v>5144</v>
      </c>
      <c r="H680" s="63">
        <v>15</v>
      </c>
      <c r="I680" s="63">
        <v>13</v>
      </c>
      <c r="J680" s="63">
        <v>2</v>
      </c>
    </row>
    <row r="681" spans="1:10" x14ac:dyDescent="0.2">
      <c r="A681" s="63" t="s">
        <v>8017</v>
      </c>
      <c r="B681" s="63" t="s">
        <v>5416</v>
      </c>
      <c r="C681" s="63" t="s">
        <v>5109</v>
      </c>
      <c r="D681" s="63" t="s">
        <v>5105</v>
      </c>
      <c r="E681" s="63" t="s">
        <v>5111</v>
      </c>
      <c r="F681" s="63" t="s">
        <v>772</v>
      </c>
      <c r="G681" s="63" t="s">
        <v>5315</v>
      </c>
      <c r="H681" s="63">
        <v>12</v>
      </c>
      <c r="I681" s="63">
        <v>13</v>
      </c>
      <c r="J681" s="63">
        <v>-1</v>
      </c>
    </row>
    <row r="682" spans="1:10" x14ac:dyDescent="0.2">
      <c r="A682" s="63" t="s">
        <v>6067</v>
      </c>
      <c r="B682" s="63" t="s">
        <v>5104</v>
      </c>
      <c r="C682" s="63" t="s">
        <v>5102</v>
      </c>
      <c r="D682" s="63" t="s">
        <v>5105</v>
      </c>
      <c r="E682" s="63" t="s">
        <v>6543</v>
      </c>
      <c r="F682" s="63" t="s">
        <v>18</v>
      </c>
      <c r="G682" s="63" t="s">
        <v>5107</v>
      </c>
      <c r="H682" s="63">
        <v>26</v>
      </c>
      <c r="I682" s="63">
        <v>20</v>
      </c>
      <c r="J682" s="63">
        <v>6</v>
      </c>
    </row>
    <row r="683" spans="1:10" x14ac:dyDescent="0.2">
      <c r="A683" s="63" t="s">
        <v>6068</v>
      </c>
      <c r="B683" s="63" t="s">
        <v>5412</v>
      </c>
      <c r="C683" s="63" t="s">
        <v>5102</v>
      </c>
      <c r="D683" s="63" t="s">
        <v>5105</v>
      </c>
      <c r="E683" s="63" t="s">
        <v>6543</v>
      </c>
      <c r="F683" s="63" t="s">
        <v>772</v>
      </c>
      <c r="G683" s="63" t="s">
        <v>5107</v>
      </c>
      <c r="H683" s="63">
        <v>17</v>
      </c>
      <c r="I683" s="63">
        <v>13</v>
      </c>
      <c r="J683" s="63">
        <v>4</v>
      </c>
    </row>
    <row r="684" spans="1:10" x14ac:dyDescent="0.2">
      <c r="A684" s="63" t="s">
        <v>6075</v>
      </c>
      <c r="B684" s="63" t="s">
        <v>5110</v>
      </c>
      <c r="C684" s="63" t="s">
        <v>5109</v>
      </c>
      <c r="D684" s="63" t="s">
        <v>5105</v>
      </c>
      <c r="E684" s="63" t="s">
        <v>5111</v>
      </c>
      <c r="F684" s="63" t="s">
        <v>18</v>
      </c>
      <c r="G684" s="63" t="s">
        <v>5107</v>
      </c>
      <c r="H684" s="63">
        <v>24</v>
      </c>
      <c r="I684" s="63">
        <v>16</v>
      </c>
      <c r="J684" s="63">
        <v>8</v>
      </c>
    </row>
    <row r="685" spans="1:10" x14ac:dyDescent="0.2">
      <c r="A685" s="63" t="s">
        <v>6076</v>
      </c>
      <c r="B685" s="63" t="s">
        <v>5413</v>
      </c>
      <c r="C685" s="63" t="s">
        <v>5109</v>
      </c>
      <c r="D685" s="63" t="s">
        <v>5105</v>
      </c>
      <c r="E685" s="63" t="s">
        <v>5111</v>
      </c>
      <c r="F685" s="63" t="s">
        <v>772</v>
      </c>
      <c r="G685" s="63" t="s">
        <v>5107</v>
      </c>
      <c r="H685" s="63">
        <v>19</v>
      </c>
      <c r="I685" s="63">
        <v>13</v>
      </c>
      <c r="J685" s="63">
        <v>6</v>
      </c>
    </row>
    <row r="686" spans="1:10" x14ac:dyDescent="0.2">
      <c r="A686" s="63" t="s">
        <v>6069</v>
      </c>
      <c r="B686" s="63" t="s">
        <v>5143</v>
      </c>
      <c r="C686" s="63" t="s">
        <v>5102</v>
      </c>
      <c r="D686" s="63" t="s">
        <v>5105</v>
      </c>
      <c r="E686" s="63" t="s">
        <v>6543</v>
      </c>
      <c r="F686" s="63" t="s">
        <v>18</v>
      </c>
      <c r="G686" s="63" t="s">
        <v>5147</v>
      </c>
      <c r="H686" s="63">
        <v>17</v>
      </c>
      <c r="I686" s="63">
        <v>20</v>
      </c>
      <c r="J686" s="63">
        <v>-3</v>
      </c>
    </row>
    <row r="687" spans="1:10" x14ac:dyDescent="0.2">
      <c r="A687" s="63" t="s">
        <v>6071</v>
      </c>
      <c r="B687" s="63" t="s">
        <v>5143</v>
      </c>
      <c r="C687" s="63" t="s">
        <v>5102</v>
      </c>
      <c r="D687" s="63" t="s">
        <v>5105</v>
      </c>
      <c r="E687" s="63" t="s">
        <v>6543</v>
      </c>
      <c r="F687" s="63" t="s">
        <v>18</v>
      </c>
      <c r="G687" s="63" t="s">
        <v>5145</v>
      </c>
      <c r="H687" s="63">
        <v>29</v>
      </c>
      <c r="I687" s="63">
        <v>20</v>
      </c>
      <c r="J687" s="63">
        <v>9</v>
      </c>
    </row>
    <row r="688" spans="1:10" x14ac:dyDescent="0.2">
      <c r="A688" s="63" t="s">
        <v>6073</v>
      </c>
      <c r="B688" s="63" t="s">
        <v>5143</v>
      </c>
      <c r="C688" s="63" t="s">
        <v>5102</v>
      </c>
      <c r="D688" s="63" t="s">
        <v>5105</v>
      </c>
      <c r="E688" s="63" t="s">
        <v>6543</v>
      </c>
      <c r="F688" s="63" t="s">
        <v>18</v>
      </c>
      <c r="G688" s="63" t="s">
        <v>5144</v>
      </c>
      <c r="H688" s="63">
        <v>19</v>
      </c>
      <c r="I688" s="63">
        <v>20</v>
      </c>
      <c r="J688" s="63">
        <v>-1</v>
      </c>
    </row>
    <row r="689" spans="1:10" x14ac:dyDescent="0.2">
      <c r="A689" s="63" t="s">
        <v>8018</v>
      </c>
      <c r="B689" s="63" t="s">
        <v>5143</v>
      </c>
      <c r="C689" s="63" t="s">
        <v>5102</v>
      </c>
      <c r="D689" s="63" t="s">
        <v>5105</v>
      </c>
      <c r="E689" s="63" t="s">
        <v>6543</v>
      </c>
      <c r="F689" s="63" t="s">
        <v>18</v>
      </c>
      <c r="G689" s="63" t="s">
        <v>5315</v>
      </c>
      <c r="H689" s="63">
        <v>10</v>
      </c>
      <c r="I689" s="63">
        <v>20</v>
      </c>
      <c r="J689" s="63">
        <v>-10</v>
      </c>
    </row>
    <row r="690" spans="1:10" x14ac:dyDescent="0.2">
      <c r="A690" s="63" t="s">
        <v>6070</v>
      </c>
      <c r="B690" s="63" t="s">
        <v>5415</v>
      </c>
      <c r="C690" s="63" t="s">
        <v>5102</v>
      </c>
      <c r="D690" s="63" t="s">
        <v>5105</v>
      </c>
      <c r="E690" s="63" t="s">
        <v>6543</v>
      </c>
      <c r="F690" s="63" t="s">
        <v>772</v>
      </c>
      <c r="G690" s="63" t="s">
        <v>5147</v>
      </c>
      <c r="H690" s="63">
        <v>11</v>
      </c>
      <c r="I690" s="63">
        <v>13</v>
      </c>
      <c r="J690" s="63">
        <v>-2</v>
      </c>
    </row>
    <row r="691" spans="1:10" x14ac:dyDescent="0.2">
      <c r="A691" s="63" t="s">
        <v>6072</v>
      </c>
      <c r="B691" s="63" t="s">
        <v>5415</v>
      </c>
      <c r="C691" s="63" t="s">
        <v>5102</v>
      </c>
      <c r="D691" s="63" t="s">
        <v>5105</v>
      </c>
      <c r="E691" s="63" t="s">
        <v>6543</v>
      </c>
      <c r="F691" s="63" t="s">
        <v>772</v>
      </c>
      <c r="G691" s="63" t="s">
        <v>5145</v>
      </c>
      <c r="H691" s="63">
        <v>20</v>
      </c>
      <c r="I691" s="63">
        <v>13</v>
      </c>
      <c r="J691" s="63">
        <v>7</v>
      </c>
    </row>
    <row r="692" spans="1:10" x14ac:dyDescent="0.2">
      <c r="A692" s="63" t="s">
        <v>6074</v>
      </c>
      <c r="B692" s="63" t="s">
        <v>5415</v>
      </c>
      <c r="C692" s="63" t="s">
        <v>5102</v>
      </c>
      <c r="D692" s="63" t="s">
        <v>5105</v>
      </c>
      <c r="E692" s="63" t="s">
        <v>6543</v>
      </c>
      <c r="F692" s="63" t="s">
        <v>772</v>
      </c>
      <c r="G692" s="63" t="s">
        <v>5144</v>
      </c>
      <c r="H692" s="63">
        <v>11</v>
      </c>
      <c r="I692" s="63">
        <v>13</v>
      </c>
      <c r="J692" s="63">
        <v>-2</v>
      </c>
    </row>
    <row r="693" spans="1:10" x14ac:dyDescent="0.2">
      <c r="A693" s="63" t="s">
        <v>8019</v>
      </c>
      <c r="B693" s="63" t="s">
        <v>5415</v>
      </c>
      <c r="C693" s="63" t="s">
        <v>5102</v>
      </c>
      <c r="D693" s="63" t="s">
        <v>5105</v>
      </c>
      <c r="E693" s="63" t="s">
        <v>6543</v>
      </c>
      <c r="F693" s="63" t="s">
        <v>772</v>
      </c>
      <c r="G693" s="63" t="s">
        <v>5315</v>
      </c>
      <c r="H693" s="63">
        <v>6</v>
      </c>
      <c r="I693" s="63">
        <v>13</v>
      </c>
      <c r="J693" s="63">
        <v>-7</v>
      </c>
    </row>
    <row r="694" spans="1:10" x14ac:dyDescent="0.2">
      <c r="A694" s="63" t="s">
        <v>6077</v>
      </c>
      <c r="B694" s="63" t="s">
        <v>5146</v>
      </c>
      <c r="C694" s="63" t="s">
        <v>5109</v>
      </c>
      <c r="D694" s="63" t="s">
        <v>5105</v>
      </c>
      <c r="E694" s="63" t="s">
        <v>5111</v>
      </c>
      <c r="F694" s="63" t="s">
        <v>18</v>
      </c>
      <c r="G694" s="63" t="s">
        <v>5147</v>
      </c>
      <c r="H694" s="63">
        <v>14</v>
      </c>
      <c r="I694" s="63">
        <v>16</v>
      </c>
      <c r="J694" s="63">
        <v>-2</v>
      </c>
    </row>
    <row r="695" spans="1:10" x14ac:dyDescent="0.2">
      <c r="A695" s="63" t="s">
        <v>6079</v>
      </c>
      <c r="B695" s="63" t="s">
        <v>5146</v>
      </c>
      <c r="C695" s="63" t="s">
        <v>5109</v>
      </c>
      <c r="D695" s="63" t="s">
        <v>5105</v>
      </c>
      <c r="E695" s="63" t="s">
        <v>5111</v>
      </c>
      <c r="F695" s="63" t="s">
        <v>18</v>
      </c>
      <c r="G695" s="63" t="s">
        <v>5145</v>
      </c>
      <c r="H695" s="63">
        <v>28</v>
      </c>
      <c r="I695" s="63">
        <v>16</v>
      </c>
      <c r="J695" s="63">
        <v>12</v>
      </c>
    </row>
    <row r="696" spans="1:10" x14ac:dyDescent="0.2">
      <c r="A696" s="63" t="s">
        <v>6081</v>
      </c>
      <c r="B696" s="63" t="s">
        <v>5146</v>
      </c>
      <c r="C696" s="63" t="s">
        <v>5109</v>
      </c>
      <c r="D696" s="63" t="s">
        <v>5105</v>
      </c>
      <c r="E696" s="63" t="s">
        <v>5111</v>
      </c>
      <c r="F696" s="63" t="s">
        <v>18</v>
      </c>
      <c r="G696" s="63" t="s">
        <v>5144</v>
      </c>
      <c r="H696" s="63">
        <v>17</v>
      </c>
      <c r="I696" s="63">
        <v>16</v>
      </c>
      <c r="J696" s="63">
        <v>1</v>
      </c>
    </row>
    <row r="697" spans="1:10" x14ac:dyDescent="0.2">
      <c r="A697" s="63" t="s">
        <v>8020</v>
      </c>
      <c r="B697" s="63" t="s">
        <v>5146</v>
      </c>
      <c r="C697" s="63" t="s">
        <v>5109</v>
      </c>
      <c r="D697" s="63" t="s">
        <v>5105</v>
      </c>
      <c r="E697" s="63" t="s">
        <v>5111</v>
      </c>
      <c r="F697" s="63" t="s">
        <v>18</v>
      </c>
      <c r="G697" s="63" t="s">
        <v>5315</v>
      </c>
      <c r="H697" s="63">
        <v>11</v>
      </c>
      <c r="I697" s="63">
        <v>16</v>
      </c>
      <c r="J697" s="63">
        <v>-5</v>
      </c>
    </row>
    <row r="698" spans="1:10" x14ac:dyDescent="0.2">
      <c r="A698" s="63" t="s">
        <v>6078</v>
      </c>
      <c r="B698" s="63" t="s">
        <v>5416</v>
      </c>
      <c r="C698" s="63" t="s">
        <v>5109</v>
      </c>
      <c r="D698" s="63" t="s">
        <v>5105</v>
      </c>
      <c r="E698" s="63" t="s">
        <v>5111</v>
      </c>
      <c r="F698" s="63" t="s">
        <v>772</v>
      </c>
      <c r="G698" s="63" t="s">
        <v>5147</v>
      </c>
      <c r="H698" s="63">
        <v>13</v>
      </c>
      <c r="I698" s="63">
        <v>13</v>
      </c>
      <c r="J698" s="63">
        <v>0</v>
      </c>
    </row>
    <row r="699" spans="1:10" x14ac:dyDescent="0.2">
      <c r="A699" s="63" t="s">
        <v>6080</v>
      </c>
      <c r="B699" s="63" t="s">
        <v>5416</v>
      </c>
      <c r="C699" s="63" t="s">
        <v>5109</v>
      </c>
      <c r="D699" s="63" t="s">
        <v>5105</v>
      </c>
      <c r="E699" s="63" t="s">
        <v>5111</v>
      </c>
      <c r="F699" s="63" t="s">
        <v>772</v>
      </c>
      <c r="G699" s="63" t="s">
        <v>5145</v>
      </c>
      <c r="H699" s="63">
        <v>22</v>
      </c>
      <c r="I699" s="63">
        <v>13</v>
      </c>
      <c r="J699" s="63">
        <v>9</v>
      </c>
    </row>
    <row r="700" spans="1:10" x14ac:dyDescent="0.2">
      <c r="A700" s="63" t="s">
        <v>6082</v>
      </c>
      <c r="B700" s="63" t="s">
        <v>5416</v>
      </c>
      <c r="C700" s="63" t="s">
        <v>5109</v>
      </c>
      <c r="D700" s="63" t="s">
        <v>5105</v>
      </c>
      <c r="E700" s="63" t="s">
        <v>5111</v>
      </c>
      <c r="F700" s="63" t="s">
        <v>772</v>
      </c>
      <c r="G700" s="63" t="s">
        <v>5144</v>
      </c>
      <c r="H700" s="63">
        <v>12</v>
      </c>
      <c r="I700" s="63">
        <v>13</v>
      </c>
      <c r="J700" s="63">
        <v>-1</v>
      </c>
    </row>
    <row r="701" spans="1:10" x14ac:dyDescent="0.2">
      <c r="A701" s="63" t="s">
        <v>8021</v>
      </c>
      <c r="B701" s="63" t="s">
        <v>5416</v>
      </c>
      <c r="C701" s="63" t="s">
        <v>5109</v>
      </c>
      <c r="D701" s="63" t="s">
        <v>5105</v>
      </c>
      <c r="E701" s="63" t="s">
        <v>5111</v>
      </c>
      <c r="F701" s="63" t="s">
        <v>772</v>
      </c>
      <c r="G701" s="63" t="s">
        <v>5315</v>
      </c>
      <c r="H701" s="63">
        <v>8</v>
      </c>
      <c r="I701" s="63">
        <v>13</v>
      </c>
      <c r="J701" s="63">
        <v>-5</v>
      </c>
    </row>
    <row r="702" spans="1:10" x14ac:dyDescent="0.2">
      <c r="A702" s="63" t="s">
        <v>6083</v>
      </c>
      <c r="B702" s="63" t="s">
        <v>5104</v>
      </c>
      <c r="C702" s="63" t="s">
        <v>5102</v>
      </c>
      <c r="D702" s="63" t="s">
        <v>5105</v>
      </c>
      <c r="E702" s="63" t="s">
        <v>6543</v>
      </c>
      <c r="F702" s="63" t="s">
        <v>18</v>
      </c>
      <c r="G702" s="63" t="s">
        <v>5107</v>
      </c>
      <c r="H702" s="63">
        <v>30</v>
      </c>
      <c r="I702" s="63">
        <v>20</v>
      </c>
      <c r="J702" s="63">
        <v>10</v>
      </c>
    </row>
    <row r="703" spans="1:10" x14ac:dyDescent="0.2">
      <c r="A703" s="63" t="s">
        <v>6084</v>
      </c>
      <c r="B703" s="63" t="s">
        <v>5412</v>
      </c>
      <c r="C703" s="63" t="s">
        <v>5102</v>
      </c>
      <c r="D703" s="63" t="s">
        <v>5105</v>
      </c>
      <c r="E703" s="63" t="s">
        <v>6543</v>
      </c>
      <c r="F703" s="63" t="s">
        <v>772</v>
      </c>
      <c r="G703" s="63" t="s">
        <v>5107</v>
      </c>
      <c r="H703" s="63">
        <v>16</v>
      </c>
      <c r="I703" s="63">
        <v>13</v>
      </c>
      <c r="J703" s="63">
        <v>3</v>
      </c>
    </row>
    <row r="704" spans="1:10" x14ac:dyDescent="0.2">
      <c r="A704" s="63" t="s">
        <v>6091</v>
      </c>
      <c r="B704" s="63" t="s">
        <v>5110</v>
      </c>
      <c r="C704" s="63" t="s">
        <v>5109</v>
      </c>
      <c r="D704" s="63" t="s">
        <v>5105</v>
      </c>
      <c r="E704" s="63" t="s">
        <v>5111</v>
      </c>
      <c r="F704" s="63" t="s">
        <v>18</v>
      </c>
      <c r="G704" s="63" t="s">
        <v>5107</v>
      </c>
      <c r="H704" s="63">
        <v>23</v>
      </c>
      <c r="I704" s="63">
        <v>16</v>
      </c>
      <c r="J704" s="63">
        <v>7</v>
      </c>
    </row>
    <row r="705" spans="1:10" x14ac:dyDescent="0.2">
      <c r="A705" s="63" t="s">
        <v>6092</v>
      </c>
      <c r="B705" s="63" t="s">
        <v>5413</v>
      </c>
      <c r="C705" s="63" t="s">
        <v>5109</v>
      </c>
      <c r="D705" s="63" t="s">
        <v>5105</v>
      </c>
      <c r="E705" s="63" t="s">
        <v>5111</v>
      </c>
      <c r="F705" s="63" t="s">
        <v>772</v>
      </c>
      <c r="G705" s="63" t="s">
        <v>5107</v>
      </c>
      <c r="H705" s="63">
        <v>19</v>
      </c>
      <c r="I705" s="63">
        <v>13</v>
      </c>
      <c r="J705" s="63">
        <v>6</v>
      </c>
    </row>
    <row r="706" spans="1:10" x14ac:dyDescent="0.2">
      <c r="A706" s="63" t="s">
        <v>6085</v>
      </c>
      <c r="B706" s="63" t="s">
        <v>5143</v>
      </c>
      <c r="C706" s="63" t="s">
        <v>5102</v>
      </c>
      <c r="D706" s="63" t="s">
        <v>5105</v>
      </c>
      <c r="E706" s="63" t="s">
        <v>6543</v>
      </c>
      <c r="F706" s="63" t="s">
        <v>18</v>
      </c>
      <c r="G706" s="63" t="s">
        <v>5147</v>
      </c>
      <c r="H706" s="63">
        <v>22</v>
      </c>
      <c r="I706" s="63">
        <v>20</v>
      </c>
      <c r="J706" s="63">
        <v>2</v>
      </c>
    </row>
    <row r="707" spans="1:10" x14ac:dyDescent="0.2">
      <c r="A707" s="63" t="s">
        <v>6087</v>
      </c>
      <c r="B707" s="63" t="s">
        <v>5143</v>
      </c>
      <c r="C707" s="63" t="s">
        <v>5102</v>
      </c>
      <c r="D707" s="63" t="s">
        <v>5105</v>
      </c>
      <c r="E707" s="63" t="s">
        <v>6543</v>
      </c>
      <c r="F707" s="63" t="s">
        <v>18</v>
      </c>
      <c r="G707" s="63" t="s">
        <v>5145</v>
      </c>
      <c r="H707" s="63">
        <v>34</v>
      </c>
      <c r="I707" s="63">
        <v>20</v>
      </c>
      <c r="J707" s="63">
        <v>14</v>
      </c>
    </row>
    <row r="708" spans="1:10" x14ac:dyDescent="0.2">
      <c r="A708" s="63" t="s">
        <v>6089</v>
      </c>
      <c r="B708" s="63" t="s">
        <v>5143</v>
      </c>
      <c r="C708" s="63" t="s">
        <v>5102</v>
      </c>
      <c r="D708" s="63" t="s">
        <v>5105</v>
      </c>
      <c r="E708" s="63" t="s">
        <v>6543</v>
      </c>
      <c r="F708" s="63" t="s">
        <v>18</v>
      </c>
      <c r="G708" s="63" t="s">
        <v>5144</v>
      </c>
      <c r="H708" s="63">
        <v>19</v>
      </c>
      <c r="I708" s="63">
        <v>20</v>
      </c>
      <c r="J708" s="63">
        <v>-1</v>
      </c>
    </row>
    <row r="709" spans="1:10" x14ac:dyDescent="0.2">
      <c r="A709" s="63" t="s">
        <v>8022</v>
      </c>
      <c r="B709" s="63" t="s">
        <v>5143</v>
      </c>
      <c r="C709" s="63" t="s">
        <v>5102</v>
      </c>
      <c r="D709" s="63" t="s">
        <v>5105</v>
      </c>
      <c r="E709" s="63" t="s">
        <v>6543</v>
      </c>
      <c r="F709" s="63" t="s">
        <v>18</v>
      </c>
      <c r="G709" s="63" t="s">
        <v>5315</v>
      </c>
      <c r="H709" s="63">
        <v>14</v>
      </c>
      <c r="I709" s="63">
        <v>20</v>
      </c>
      <c r="J709" s="63">
        <v>-6</v>
      </c>
    </row>
    <row r="710" spans="1:10" x14ac:dyDescent="0.2">
      <c r="A710" s="63" t="s">
        <v>6086</v>
      </c>
      <c r="B710" s="63" t="s">
        <v>5415</v>
      </c>
      <c r="C710" s="63" t="s">
        <v>5102</v>
      </c>
      <c r="D710" s="63" t="s">
        <v>5105</v>
      </c>
      <c r="E710" s="63" t="s">
        <v>6543</v>
      </c>
      <c r="F710" s="63" t="s">
        <v>772</v>
      </c>
      <c r="G710" s="63" t="s">
        <v>5147</v>
      </c>
      <c r="H710" s="63">
        <v>12</v>
      </c>
      <c r="I710" s="63">
        <v>13</v>
      </c>
      <c r="J710" s="63">
        <v>-1</v>
      </c>
    </row>
    <row r="711" spans="1:10" x14ac:dyDescent="0.2">
      <c r="A711" s="63" t="s">
        <v>6088</v>
      </c>
      <c r="B711" s="63" t="s">
        <v>5415</v>
      </c>
      <c r="C711" s="63" t="s">
        <v>5102</v>
      </c>
      <c r="D711" s="63" t="s">
        <v>5105</v>
      </c>
      <c r="E711" s="63" t="s">
        <v>6543</v>
      </c>
      <c r="F711" s="63" t="s">
        <v>772</v>
      </c>
      <c r="G711" s="63" t="s">
        <v>5145</v>
      </c>
      <c r="H711" s="63">
        <v>22</v>
      </c>
      <c r="I711" s="63">
        <v>13</v>
      </c>
      <c r="J711" s="63">
        <v>9</v>
      </c>
    </row>
    <row r="712" spans="1:10" x14ac:dyDescent="0.2">
      <c r="A712" s="63" t="s">
        <v>6090</v>
      </c>
      <c r="B712" s="63" t="s">
        <v>5415</v>
      </c>
      <c r="C712" s="63" t="s">
        <v>5102</v>
      </c>
      <c r="D712" s="63" t="s">
        <v>5105</v>
      </c>
      <c r="E712" s="63" t="s">
        <v>6543</v>
      </c>
      <c r="F712" s="63" t="s">
        <v>772</v>
      </c>
      <c r="G712" s="63" t="s">
        <v>5144</v>
      </c>
      <c r="H712" s="63">
        <v>10</v>
      </c>
      <c r="I712" s="63">
        <v>13</v>
      </c>
      <c r="J712" s="63">
        <v>-3</v>
      </c>
    </row>
    <row r="713" spans="1:10" x14ac:dyDescent="0.2">
      <c r="A713" s="63" t="s">
        <v>8023</v>
      </c>
      <c r="B713" s="63" t="s">
        <v>5415</v>
      </c>
      <c r="C713" s="63" t="s">
        <v>5102</v>
      </c>
      <c r="D713" s="63" t="s">
        <v>5105</v>
      </c>
      <c r="E713" s="63" t="s">
        <v>6543</v>
      </c>
      <c r="F713" s="63" t="s">
        <v>772</v>
      </c>
      <c r="G713" s="63" t="s">
        <v>5315</v>
      </c>
      <c r="H713" s="63">
        <v>8</v>
      </c>
      <c r="I713" s="63">
        <v>13</v>
      </c>
      <c r="J713" s="63">
        <v>-5</v>
      </c>
    </row>
    <row r="714" spans="1:10" x14ac:dyDescent="0.2">
      <c r="A714" s="63" t="s">
        <v>6093</v>
      </c>
      <c r="B714" s="63" t="s">
        <v>5146</v>
      </c>
      <c r="C714" s="63" t="s">
        <v>5109</v>
      </c>
      <c r="D714" s="63" t="s">
        <v>5105</v>
      </c>
      <c r="E714" s="63" t="s">
        <v>5111</v>
      </c>
      <c r="F714" s="63" t="s">
        <v>18</v>
      </c>
      <c r="G714" s="63" t="s">
        <v>5147</v>
      </c>
      <c r="H714" s="63">
        <v>21</v>
      </c>
      <c r="I714" s="63">
        <v>16</v>
      </c>
      <c r="J714" s="63">
        <v>5</v>
      </c>
    </row>
    <row r="715" spans="1:10" x14ac:dyDescent="0.2">
      <c r="A715" s="63" t="s">
        <v>6095</v>
      </c>
      <c r="B715" s="63" t="s">
        <v>5146</v>
      </c>
      <c r="C715" s="63" t="s">
        <v>5109</v>
      </c>
      <c r="D715" s="63" t="s">
        <v>5105</v>
      </c>
      <c r="E715" s="63" t="s">
        <v>5111</v>
      </c>
      <c r="F715" s="63" t="s">
        <v>18</v>
      </c>
      <c r="G715" s="63" t="s">
        <v>5145</v>
      </c>
      <c r="H715" s="63">
        <v>22</v>
      </c>
      <c r="I715" s="63">
        <v>16</v>
      </c>
      <c r="J715" s="63">
        <v>6</v>
      </c>
    </row>
    <row r="716" spans="1:10" x14ac:dyDescent="0.2">
      <c r="A716" s="63" t="s">
        <v>6097</v>
      </c>
      <c r="B716" s="63" t="s">
        <v>5146</v>
      </c>
      <c r="C716" s="63" t="s">
        <v>5109</v>
      </c>
      <c r="D716" s="63" t="s">
        <v>5105</v>
      </c>
      <c r="E716" s="63" t="s">
        <v>5111</v>
      </c>
      <c r="F716" s="63" t="s">
        <v>18</v>
      </c>
      <c r="G716" s="63" t="s">
        <v>5144</v>
      </c>
      <c r="H716" s="63">
        <v>23</v>
      </c>
      <c r="I716" s="63">
        <v>16</v>
      </c>
      <c r="J716" s="63">
        <v>7</v>
      </c>
    </row>
    <row r="717" spans="1:10" x14ac:dyDescent="0.2">
      <c r="A717" s="63" t="s">
        <v>8024</v>
      </c>
      <c r="B717" s="63" t="s">
        <v>5146</v>
      </c>
      <c r="C717" s="63" t="s">
        <v>5109</v>
      </c>
      <c r="D717" s="63" t="s">
        <v>5105</v>
      </c>
      <c r="E717" s="63" t="s">
        <v>5111</v>
      </c>
      <c r="F717" s="63" t="s">
        <v>18</v>
      </c>
      <c r="G717" s="63" t="s">
        <v>5315</v>
      </c>
      <c r="H717" s="63">
        <v>13</v>
      </c>
      <c r="I717" s="63">
        <v>16</v>
      </c>
      <c r="J717" s="63">
        <v>-3</v>
      </c>
    </row>
    <row r="718" spans="1:10" x14ac:dyDescent="0.2">
      <c r="A718" s="63" t="s">
        <v>6094</v>
      </c>
      <c r="B718" s="63" t="s">
        <v>5416</v>
      </c>
      <c r="C718" s="63" t="s">
        <v>5109</v>
      </c>
      <c r="D718" s="63" t="s">
        <v>5105</v>
      </c>
      <c r="E718" s="63" t="s">
        <v>5111</v>
      </c>
      <c r="F718" s="63" t="s">
        <v>772</v>
      </c>
      <c r="G718" s="63" t="s">
        <v>5147</v>
      </c>
      <c r="H718" s="63">
        <v>14</v>
      </c>
      <c r="I718" s="63">
        <v>13</v>
      </c>
      <c r="J718" s="63">
        <v>1</v>
      </c>
    </row>
    <row r="719" spans="1:10" x14ac:dyDescent="0.2">
      <c r="A719" s="63" t="s">
        <v>6096</v>
      </c>
      <c r="B719" s="63" t="s">
        <v>5416</v>
      </c>
      <c r="C719" s="63" t="s">
        <v>5109</v>
      </c>
      <c r="D719" s="63" t="s">
        <v>5105</v>
      </c>
      <c r="E719" s="63" t="s">
        <v>5111</v>
      </c>
      <c r="F719" s="63" t="s">
        <v>772</v>
      </c>
      <c r="G719" s="63" t="s">
        <v>5145</v>
      </c>
      <c r="H719" s="63">
        <v>23</v>
      </c>
      <c r="I719" s="63">
        <v>13</v>
      </c>
      <c r="J719" s="63">
        <v>10</v>
      </c>
    </row>
    <row r="720" spans="1:10" x14ac:dyDescent="0.2">
      <c r="A720" s="63" t="s">
        <v>6098</v>
      </c>
      <c r="B720" s="63" t="s">
        <v>5416</v>
      </c>
      <c r="C720" s="63" t="s">
        <v>5109</v>
      </c>
      <c r="D720" s="63" t="s">
        <v>5105</v>
      </c>
      <c r="E720" s="63" t="s">
        <v>5111</v>
      </c>
      <c r="F720" s="63" t="s">
        <v>772</v>
      </c>
      <c r="G720" s="63" t="s">
        <v>5144</v>
      </c>
      <c r="H720" s="63">
        <v>19</v>
      </c>
      <c r="I720" s="63">
        <v>13</v>
      </c>
      <c r="J720" s="63">
        <v>6</v>
      </c>
    </row>
    <row r="721" spans="1:10" x14ac:dyDescent="0.2">
      <c r="A721" s="63" t="s">
        <v>8025</v>
      </c>
      <c r="B721" s="63" t="s">
        <v>5416</v>
      </c>
      <c r="C721" s="63" t="s">
        <v>5109</v>
      </c>
      <c r="D721" s="63" t="s">
        <v>5105</v>
      </c>
      <c r="E721" s="63" t="s">
        <v>5111</v>
      </c>
      <c r="F721" s="63" t="s">
        <v>772</v>
      </c>
      <c r="G721" s="63" t="s">
        <v>5315</v>
      </c>
      <c r="H721" s="63">
        <v>9</v>
      </c>
      <c r="I721" s="63">
        <v>13</v>
      </c>
      <c r="J721" s="63">
        <v>-4</v>
      </c>
    </row>
    <row r="722" spans="1:10" x14ac:dyDescent="0.2">
      <c r="A722" s="63" t="s">
        <v>6099</v>
      </c>
      <c r="B722" s="63" t="s">
        <v>5104</v>
      </c>
      <c r="C722" s="63" t="s">
        <v>5102</v>
      </c>
      <c r="D722" s="63" t="s">
        <v>5105</v>
      </c>
      <c r="E722" s="63" t="s">
        <v>6543</v>
      </c>
      <c r="F722" s="63" t="s">
        <v>18</v>
      </c>
      <c r="G722" s="63" t="s">
        <v>5107</v>
      </c>
      <c r="H722" s="63">
        <v>42</v>
      </c>
      <c r="I722" s="63">
        <v>20</v>
      </c>
      <c r="J722" s="63">
        <v>22</v>
      </c>
    </row>
    <row r="723" spans="1:10" x14ac:dyDescent="0.2">
      <c r="A723" s="63" t="s">
        <v>6100</v>
      </c>
      <c r="B723" s="63" t="s">
        <v>5412</v>
      </c>
      <c r="C723" s="63" t="s">
        <v>5102</v>
      </c>
      <c r="D723" s="63" t="s">
        <v>5105</v>
      </c>
      <c r="E723" s="63" t="s">
        <v>6543</v>
      </c>
      <c r="F723" s="63" t="s">
        <v>772</v>
      </c>
      <c r="G723" s="63" t="s">
        <v>5107</v>
      </c>
      <c r="H723" s="63">
        <v>35</v>
      </c>
      <c r="I723" s="63">
        <v>13</v>
      </c>
      <c r="J723" s="63">
        <v>22</v>
      </c>
    </row>
    <row r="724" spans="1:10" x14ac:dyDescent="0.2">
      <c r="A724" s="63" t="s">
        <v>6107</v>
      </c>
      <c r="B724" s="63" t="s">
        <v>5110</v>
      </c>
      <c r="C724" s="63" t="s">
        <v>5109</v>
      </c>
      <c r="D724" s="63" t="s">
        <v>5105</v>
      </c>
      <c r="E724" s="63" t="s">
        <v>5111</v>
      </c>
      <c r="F724" s="63" t="s">
        <v>18</v>
      </c>
      <c r="G724" s="63" t="s">
        <v>5107</v>
      </c>
      <c r="H724" s="63">
        <v>32</v>
      </c>
      <c r="I724" s="63">
        <v>16</v>
      </c>
      <c r="J724" s="63">
        <v>16</v>
      </c>
    </row>
    <row r="725" spans="1:10" x14ac:dyDescent="0.2">
      <c r="A725" s="63" t="s">
        <v>6108</v>
      </c>
      <c r="B725" s="63" t="s">
        <v>5413</v>
      </c>
      <c r="C725" s="63" t="s">
        <v>5109</v>
      </c>
      <c r="D725" s="63" t="s">
        <v>5105</v>
      </c>
      <c r="E725" s="63" t="s">
        <v>5111</v>
      </c>
      <c r="F725" s="63" t="s">
        <v>772</v>
      </c>
      <c r="G725" s="63" t="s">
        <v>5107</v>
      </c>
      <c r="H725" s="63">
        <v>30</v>
      </c>
      <c r="I725" s="63">
        <v>13</v>
      </c>
      <c r="J725" s="63">
        <v>17</v>
      </c>
    </row>
    <row r="726" spans="1:10" x14ac:dyDescent="0.2">
      <c r="A726" s="63" t="s">
        <v>6101</v>
      </c>
      <c r="B726" s="63" t="s">
        <v>5143</v>
      </c>
      <c r="C726" s="63" t="s">
        <v>5102</v>
      </c>
      <c r="D726" s="63" t="s">
        <v>5105</v>
      </c>
      <c r="E726" s="63" t="s">
        <v>6543</v>
      </c>
      <c r="F726" s="63" t="s">
        <v>18</v>
      </c>
      <c r="G726" s="63" t="s">
        <v>5147</v>
      </c>
      <c r="H726" s="63">
        <v>27</v>
      </c>
      <c r="I726" s="63">
        <v>20</v>
      </c>
      <c r="J726" s="63">
        <v>7</v>
      </c>
    </row>
    <row r="727" spans="1:10" x14ac:dyDescent="0.2">
      <c r="A727" s="63" t="s">
        <v>6103</v>
      </c>
      <c r="B727" s="63" t="s">
        <v>5143</v>
      </c>
      <c r="C727" s="63" t="s">
        <v>5102</v>
      </c>
      <c r="D727" s="63" t="s">
        <v>5105</v>
      </c>
      <c r="E727" s="63" t="s">
        <v>6543</v>
      </c>
      <c r="F727" s="63" t="s">
        <v>18</v>
      </c>
      <c r="G727" s="63" t="s">
        <v>5145</v>
      </c>
      <c r="H727" s="63">
        <v>51</v>
      </c>
      <c r="I727" s="63">
        <v>20</v>
      </c>
      <c r="J727" s="63">
        <v>31</v>
      </c>
    </row>
    <row r="728" spans="1:10" x14ac:dyDescent="0.2">
      <c r="A728" s="63" t="s">
        <v>6105</v>
      </c>
      <c r="B728" s="63" t="s">
        <v>5143</v>
      </c>
      <c r="C728" s="63" t="s">
        <v>5102</v>
      </c>
      <c r="D728" s="63" t="s">
        <v>5105</v>
      </c>
      <c r="E728" s="63" t="s">
        <v>6543</v>
      </c>
      <c r="F728" s="63" t="s">
        <v>18</v>
      </c>
      <c r="G728" s="63" t="s">
        <v>5144</v>
      </c>
      <c r="H728" s="63">
        <v>33</v>
      </c>
      <c r="I728" s="63">
        <v>20</v>
      </c>
      <c r="J728" s="63">
        <v>13</v>
      </c>
    </row>
    <row r="729" spans="1:10" x14ac:dyDescent="0.2">
      <c r="A729" s="63" t="s">
        <v>8026</v>
      </c>
      <c r="B729" s="63" t="s">
        <v>5143</v>
      </c>
      <c r="C729" s="63" t="s">
        <v>5102</v>
      </c>
      <c r="D729" s="63" t="s">
        <v>5105</v>
      </c>
      <c r="E729" s="63" t="s">
        <v>6543</v>
      </c>
      <c r="F729" s="63" t="s">
        <v>18</v>
      </c>
      <c r="G729" s="63" t="s">
        <v>5315</v>
      </c>
      <c r="H729" s="63">
        <v>19</v>
      </c>
      <c r="I729" s="63">
        <v>20</v>
      </c>
      <c r="J729" s="63">
        <v>-1</v>
      </c>
    </row>
    <row r="730" spans="1:10" x14ac:dyDescent="0.2">
      <c r="A730" s="63" t="s">
        <v>6102</v>
      </c>
      <c r="B730" s="63" t="s">
        <v>5415</v>
      </c>
      <c r="C730" s="63" t="s">
        <v>5102</v>
      </c>
      <c r="D730" s="63" t="s">
        <v>5105</v>
      </c>
      <c r="E730" s="63" t="s">
        <v>6543</v>
      </c>
      <c r="F730" s="63" t="s">
        <v>772</v>
      </c>
      <c r="G730" s="63" t="s">
        <v>5147</v>
      </c>
      <c r="H730" s="63">
        <v>24</v>
      </c>
      <c r="I730" s="63">
        <v>13</v>
      </c>
      <c r="J730" s="63">
        <v>11</v>
      </c>
    </row>
    <row r="731" spans="1:10" x14ac:dyDescent="0.2">
      <c r="A731" s="63" t="s">
        <v>6104</v>
      </c>
      <c r="B731" s="63" t="s">
        <v>5415</v>
      </c>
      <c r="C731" s="63" t="s">
        <v>5102</v>
      </c>
      <c r="D731" s="63" t="s">
        <v>5105</v>
      </c>
      <c r="E731" s="63" t="s">
        <v>6543</v>
      </c>
      <c r="F731" s="63" t="s">
        <v>772</v>
      </c>
      <c r="G731" s="63" t="s">
        <v>5145</v>
      </c>
      <c r="H731" s="63">
        <v>42</v>
      </c>
      <c r="I731" s="63">
        <v>13</v>
      </c>
      <c r="J731" s="63">
        <v>29</v>
      </c>
    </row>
    <row r="732" spans="1:10" x14ac:dyDescent="0.2">
      <c r="A732" s="63" t="s">
        <v>6106</v>
      </c>
      <c r="B732" s="63" t="s">
        <v>5415</v>
      </c>
      <c r="C732" s="63" t="s">
        <v>5102</v>
      </c>
      <c r="D732" s="63" t="s">
        <v>5105</v>
      </c>
      <c r="E732" s="63" t="s">
        <v>6543</v>
      </c>
      <c r="F732" s="63" t="s">
        <v>772</v>
      </c>
      <c r="G732" s="63" t="s">
        <v>5144</v>
      </c>
      <c r="H732" s="63">
        <v>28</v>
      </c>
      <c r="I732" s="63">
        <v>13</v>
      </c>
      <c r="J732" s="63">
        <v>15</v>
      </c>
    </row>
    <row r="733" spans="1:10" x14ac:dyDescent="0.2">
      <c r="A733" s="63" t="s">
        <v>8027</v>
      </c>
      <c r="B733" s="63" t="s">
        <v>5415</v>
      </c>
      <c r="C733" s="63" t="s">
        <v>5102</v>
      </c>
      <c r="D733" s="63" t="s">
        <v>5105</v>
      </c>
      <c r="E733" s="63" t="s">
        <v>6543</v>
      </c>
      <c r="F733" s="63" t="s">
        <v>772</v>
      </c>
      <c r="G733" s="63" t="s">
        <v>5315</v>
      </c>
      <c r="H733" s="63">
        <v>15</v>
      </c>
      <c r="I733" s="63">
        <v>13</v>
      </c>
      <c r="J733" s="63">
        <v>2</v>
      </c>
    </row>
    <row r="734" spans="1:10" x14ac:dyDescent="0.2">
      <c r="A734" s="63" t="s">
        <v>6109</v>
      </c>
      <c r="B734" s="63" t="s">
        <v>5146</v>
      </c>
      <c r="C734" s="63" t="s">
        <v>5109</v>
      </c>
      <c r="D734" s="63" t="s">
        <v>5105</v>
      </c>
      <c r="E734" s="63" t="s">
        <v>5111</v>
      </c>
      <c r="F734" s="63" t="s">
        <v>18</v>
      </c>
      <c r="G734" s="63" t="s">
        <v>5147</v>
      </c>
      <c r="H734" s="63">
        <v>23</v>
      </c>
      <c r="I734" s="63">
        <v>16</v>
      </c>
      <c r="J734" s="63">
        <v>7</v>
      </c>
    </row>
    <row r="735" spans="1:10" x14ac:dyDescent="0.2">
      <c r="A735" s="63" t="s">
        <v>6111</v>
      </c>
      <c r="B735" s="63" t="s">
        <v>5146</v>
      </c>
      <c r="C735" s="63" t="s">
        <v>5109</v>
      </c>
      <c r="D735" s="63" t="s">
        <v>5105</v>
      </c>
      <c r="E735" s="63" t="s">
        <v>5111</v>
      </c>
      <c r="F735" s="63" t="s">
        <v>18</v>
      </c>
      <c r="G735" s="63" t="s">
        <v>5145</v>
      </c>
      <c r="H735" s="63">
        <v>32</v>
      </c>
      <c r="I735" s="63">
        <v>16</v>
      </c>
      <c r="J735" s="63">
        <v>16</v>
      </c>
    </row>
    <row r="736" spans="1:10" x14ac:dyDescent="0.2">
      <c r="A736" s="63" t="s">
        <v>6113</v>
      </c>
      <c r="B736" s="63" t="s">
        <v>5146</v>
      </c>
      <c r="C736" s="63" t="s">
        <v>5109</v>
      </c>
      <c r="D736" s="63" t="s">
        <v>5105</v>
      </c>
      <c r="E736" s="63" t="s">
        <v>5111</v>
      </c>
      <c r="F736" s="63" t="s">
        <v>18</v>
      </c>
      <c r="G736" s="63" t="s">
        <v>5144</v>
      </c>
      <c r="H736" s="63">
        <v>17</v>
      </c>
      <c r="I736" s="63">
        <v>16</v>
      </c>
      <c r="J736" s="63">
        <v>1</v>
      </c>
    </row>
    <row r="737" spans="1:10" x14ac:dyDescent="0.2">
      <c r="A737" s="63" t="s">
        <v>8028</v>
      </c>
      <c r="B737" s="63" t="s">
        <v>5146</v>
      </c>
      <c r="C737" s="63" t="s">
        <v>5109</v>
      </c>
      <c r="D737" s="63" t="s">
        <v>5105</v>
      </c>
      <c r="E737" s="63" t="s">
        <v>5111</v>
      </c>
      <c r="F737" s="63" t="s">
        <v>18</v>
      </c>
      <c r="G737" s="63" t="s">
        <v>5315</v>
      </c>
      <c r="H737" s="63">
        <v>15</v>
      </c>
      <c r="I737" s="63">
        <v>16</v>
      </c>
      <c r="J737" s="63">
        <v>-1</v>
      </c>
    </row>
    <row r="738" spans="1:10" x14ac:dyDescent="0.2">
      <c r="A738" s="63" t="s">
        <v>6110</v>
      </c>
      <c r="B738" s="63" t="s">
        <v>5416</v>
      </c>
      <c r="C738" s="63" t="s">
        <v>5109</v>
      </c>
      <c r="D738" s="63" t="s">
        <v>5105</v>
      </c>
      <c r="E738" s="63" t="s">
        <v>5111</v>
      </c>
      <c r="F738" s="63" t="s">
        <v>772</v>
      </c>
      <c r="G738" s="63" t="s">
        <v>5147</v>
      </c>
      <c r="H738" s="63">
        <v>26</v>
      </c>
      <c r="I738" s="63">
        <v>13</v>
      </c>
      <c r="J738" s="63">
        <v>13</v>
      </c>
    </row>
    <row r="739" spans="1:10" x14ac:dyDescent="0.2">
      <c r="A739" s="63" t="s">
        <v>6112</v>
      </c>
      <c r="B739" s="63" t="s">
        <v>5416</v>
      </c>
      <c r="C739" s="63" t="s">
        <v>5109</v>
      </c>
      <c r="D739" s="63" t="s">
        <v>5105</v>
      </c>
      <c r="E739" s="63" t="s">
        <v>5111</v>
      </c>
      <c r="F739" s="63" t="s">
        <v>772</v>
      </c>
      <c r="G739" s="63" t="s">
        <v>5145</v>
      </c>
      <c r="H739" s="63">
        <v>28</v>
      </c>
      <c r="I739" s="63">
        <v>13</v>
      </c>
      <c r="J739" s="63">
        <v>15</v>
      </c>
    </row>
    <row r="740" spans="1:10" x14ac:dyDescent="0.2">
      <c r="A740" s="63" t="s">
        <v>6114</v>
      </c>
      <c r="B740" s="63" t="s">
        <v>5416</v>
      </c>
      <c r="C740" s="63" t="s">
        <v>5109</v>
      </c>
      <c r="D740" s="63" t="s">
        <v>5105</v>
      </c>
      <c r="E740" s="63" t="s">
        <v>5111</v>
      </c>
      <c r="F740" s="63" t="s">
        <v>772</v>
      </c>
      <c r="G740" s="63" t="s">
        <v>5144</v>
      </c>
      <c r="H740" s="63">
        <v>13</v>
      </c>
      <c r="I740" s="63">
        <v>13</v>
      </c>
      <c r="J740" s="63">
        <v>0</v>
      </c>
    </row>
    <row r="741" spans="1:10" x14ac:dyDescent="0.2">
      <c r="A741" s="63" t="s">
        <v>8029</v>
      </c>
      <c r="B741" s="63" t="s">
        <v>5416</v>
      </c>
      <c r="C741" s="63" t="s">
        <v>5109</v>
      </c>
      <c r="D741" s="63" t="s">
        <v>5105</v>
      </c>
      <c r="E741" s="63" t="s">
        <v>5111</v>
      </c>
      <c r="F741" s="63" t="s">
        <v>772</v>
      </c>
      <c r="G741" s="63" t="s">
        <v>5315</v>
      </c>
      <c r="H741" s="63">
        <v>13</v>
      </c>
      <c r="I741" s="63">
        <v>13</v>
      </c>
      <c r="J741" s="63">
        <v>0</v>
      </c>
    </row>
    <row r="742" spans="1:10" x14ac:dyDescent="0.2">
      <c r="A742" s="63" t="s">
        <v>6115</v>
      </c>
      <c r="B742" s="63" t="s">
        <v>5104</v>
      </c>
      <c r="C742" s="63" t="s">
        <v>5102</v>
      </c>
      <c r="D742" s="63" t="s">
        <v>5105</v>
      </c>
      <c r="E742" s="63" t="s">
        <v>6543</v>
      </c>
      <c r="F742" s="63" t="s">
        <v>18</v>
      </c>
      <c r="G742" s="63" t="s">
        <v>5107</v>
      </c>
      <c r="H742" s="63">
        <v>37</v>
      </c>
      <c r="I742" s="63">
        <v>20</v>
      </c>
      <c r="J742" s="63">
        <v>17</v>
      </c>
    </row>
    <row r="743" spans="1:10" x14ac:dyDescent="0.2">
      <c r="A743" s="63" t="s">
        <v>6116</v>
      </c>
      <c r="B743" s="63" t="s">
        <v>5412</v>
      </c>
      <c r="C743" s="63" t="s">
        <v>5102</v>
      </c>
      <c r="D743" s="63" t="s">
        <v>5105</v>
      </c>
      <c r="E743" s="63" t="s">
        <v>6543</v>
      </c>
      <c r="F743" s="63" t="s">
        <v>772</v>
      </c>
      <c r="G743" s="63" t="s">
        <v>5107</v>
      </c>
      <c r="H743" s="63">
        <v>17</v>
      </c>
      <c r="I743" s="63">
        <v>13</v>
      </c>
      <c r="J743" s="63">
        <v>4</v>
      </c>
    </row>
    <row r="744" spans="1:10" x14ac:dyDescent="0.2">
      <c r="A744" s="63" t="s">
        <v>6123</v>
      </c>
      <c r="B744" s="63" t="s">
        <v>5110</v>
      </c>
      <c r="C744" s="63" t="s">
        <v>5109</v>
      </c>
      <c r="D744" s="63" t="s">
        <v>5105</v>
      </c>
      <c r="E744" s="63" t="s">
        <v>5111</v>
      </c>
      <c r="F744" s="63" t="s">
        <v>18</v>
      </c>
      <c r="G744" s="63" t="s">
        <v>5107</v>
      </c>
      <c r="H744" s="63">
        <v>35</v>
      </c>
      <c r="I744" s="63">
        <v>16</v>
      </c>
      <c r="J744" s="63">
        <v>19</v>
      </c>
    </row>
    <row r="745" spans="1:10" x14ac:dyDescent="0.2">
      <c r="A745" s="63" t="s">
        <v>6124</v>
      </c>
      <c r="B745" s="63" t="s">
        <v>5413</v>
      </c>
      <c r="C745" s="63" t="s">
        <v>5109</v>
      </c>
      <c r="D745" s="63" t="s">
        <v>5105</v>
      </c>
      <c r="E745" s="63" t="s">
        <v>5111</v>
      </c>
      <c r="F745" s="63" t="s">
        <v>772</v>
      </c>
      <c r="G745" s="63" t="s">
        <v>5107</v>
      </c>
      <c r="H745" s="63">
        <v>21</v>
      </c>
      <c r="I745" s="63">
        <v>13</v>
      </c>
      <c r="J745" s="63">
        <v>8</v>
      </c>
    </row>
    <row r="746" spans="1:10" x14ac:dyDescent="0.2">
      <c r="A746" s="63" t="s">
        <v>6117</v>
      </c>
      <c r="B746" s="63" t="s">
        <v>5143</v>
      </c>
      <c r="C746" s="63" t="s">
        <v>5102</v>
      </c>
      <c r="D746" s="63" t="s">
        <v>5105</v>
      </c>
      <c r="E746" s="63" t="s">
        <v>6543</v>
      </c>
      <c r="F746" s="63" t="s">
        <v>18</v>
      </c>
      <c r="G746" s="63" t="s">
        <v>5147</v>
      </c>
      <c r="H746" s="63">
        <v>20</v>
      </c>
      <c r="I746" s="63">
        <v>20</v>
      </c>
      <c r="J746" s="63">
        <v>0</v>
      </c>
    </row>
    <row r="747" spans="1:10" x14ac:dyDescent="0.2">
      <c r="A747" s="63" t="s">
        <v>6119</v>
      </c>
      <c r="B747" s="63" t="s">
        <v>5143</v>
      </c>
      <c r="C747" s="63" t="s">
        <v>5102</v>
      </c>
      <c r="D747" s="63" t="s">
        <v>5105</v>
      </c>
      <c r="E747" s="63" t="s">
        <v>6543</v>
      </c>
      <c r="F747" s="63" t="s">
        <v>18</v>
      </c>
      <c r="G747" s="63" t="s">
        <v>5145</v>
      </c>
      <c r="H747" s="63">
        <v>43</v>
      </c>
      <c r="I747" s="63">
        <v>20</v>
      </c>
      <c r="J747" s="63">
        <v>23</v>
      </c>
    </row>
    <row r="748" spans="1:10" x14ac:dyDescent="0.2">
      <c r="A748" s="63" t="s">
        <v>6121</v>
      </c>
      <c r="B748" s="63" t="s">
        <v>5143</v>
      </c>
      <c r="C748" s="63" t="s">
        <v>5102</v>
      </c>
      <c r="D748" s="63" t="s">
        <v>5105</v>
      </c>
      <c r="E748" s="63" t="s">
        <v>6543</v>
      </c>
      <c r="F748" s="63" t="s">
        <v>18</v>
      </c>
      <c r="G748" s="63" t="s">
        <v>5144</v>
      </c>
      <c r="H748" s="63">
        <v>21</v>
      </c>
      <c r="I748" s="63">
        <v>20</v>
      </c>
      <c r="J748" s="63">
        <v>1</v>
      </c>
    </row>
    <row r="749" spans="1:10" x14ac:dyDescent="0.2">
      <c r="A749" s="63" t="s">
        <v>8030</v>
      </c>
      <c r="B749" s="63" t="s">
        <v>5143</v>
      </c>
      <c r="C749" s="63" t="s">
        <v>5102</v>
      </c>
      <c r="D749" s="63" t="s">
        <v>5105</v>
      </c>
      <c r="E749" s="63" t="s">
        <v>6543</v>
      </c>
      <c r="F749" s="63" t="s">
        <v>18</v>
      </c>
      <c r="G749" s="63" t="s">
        <v>5315</v>
      </c>
      <c r="H749" s="63">
        <v>18</v>
      </c>
      <c r="I749" s="63">
        <v>20</v>
      </c>
      <c r="J749" s="63">
        <v>-2</v>
      </c>
    </row>
    <row r="750" spans="1:10" x14ac:dyDescent="0.2">
      <c r="A750" s="63" t="s">
        <v>6118</v>
      </c>
      <c r="B750" s="63" t="s">
        <v>5415</v>
      </c>
      <c r="C750" s="63" t="s">
        <v>5102</v>
      </c>
      <c r="D750" s="63" t="s">
        <v>5105</v>
      </c>
      <c r="E750" s="63" t="s">
        <v>6543</v>
      </c>
      <c r="F750" s="63" t="s">
        <v>772</v>
      </c>
      <c r="G750" s="63" t="s">
        <v>5147</v>
      </c>
      <c r="H750" s="63"/>
      <c r="I750" s="63">
        <v>13</v>
      </c>
      <c r="J750" s="63"/>
    </row>
    <row r="751" spans="1:10" x14ac:dyDescent="0.2">
      <c r="A751" s="63" t="s">
        <v>6120</v>
      </c>
      <c r="B751" s="63" t="s">
        <v>5415</v>
      </c>
      <c r="C751" s="63" t="s">
        <v>5102</v>
      </c>
      <c r="D751" s="63" t="s">
        <v>5105</v>
      </c>
      <c r="E751" s="63" t="s">
        <v>6543</v>
      </c>
      <c r="F751" s="63" t="s">
        <v>772</v>
      </c>
      <c r="G751" s="63" t="s">
        <v>5145</v>
      </c>
      <c r="H751" s="63">
        <v>26</v>
      </c>
      <c r="I751" s="63">
        <v>13</v>
      </c>
      <c r="J751" s="63">
        <v>13</v>
      </c>
    </row>
    <row r="752" spans="1:10" x14ac:dyDescent="0.2">
      <c r="A752" s="63" t="s">
        <v>6122</v>
      </c>
      <c r="B752" s="63" t="s">
        <v>5415</v>
      </c>
      <c r="C752" s="63" t="s">
        <v>5102</v>
      </c>
      <c r="D752" s="63" t="s">
        <v>5105</v>
      </c>
      <c r="E752" s="63" t="s">
        <v>6543</v>
      </c>
      <c r="F752" s="63" t="s">
        <v>772</v>
      </c>
      <c r="G752" s="63" t="s">
        <v>5144</v>
      </c>
      <c r="H752" s="63">
        <v>10</v>
      </c>
      <c r="I752" s="63">
        <v>13</v>
      </c>
      <c r="J752" s="63">
        <v>-3</v>
      </c>
    </row>
    <row r="753" spans="1:10" x14ac:dyDescent="0.2">
      <c r="A753" s="63" t="s">
        <v>8031</v>
      </c>
      <c r="B753" s="63" t="s">
        <v>5415</v>
      </c>
      <c r="C753" s="63" t="s">
        <v>5102</v>
      </c>
      <c r="D753" s="63" t="s">
        <v>5105</v>
      </c>
      <c r="E753" s="63" t="s">
        <v>6543</v>
      </c>
      <c r="F753" s="63" t="s">
        <v>772</v>
      </c>
      <c r="G753" s="63" t="s">
        <v>5315</v>
      </c>
      <c r="H753" s="63">
        <v>8</v>
      </c>
      <c r="I753" s="63">
        <v>13</v>
      </c>
      <c r="J753" s="63">
        <v>-5</v>
      </c>
    </row>
    <row r="754" spans="1:10" x14ac:dyDescent="0.2">
      <c r="A754" s="63" t="s">
        <v>6125</v>
      </c>
      <c r="B754" s="63" t="s">
        <v>5146</v>
      </c>
      <c r="C754" s="63" t="s">
        <v>5109</v>
      </c>
      <c r="D754" s="63" t="s">
        <v>5105</v>
      </c>
      <c r="E754" s="63" t="s">
        <v>5111</v>
      </c>
      <c r="F754" s="63" t="s">
        <v>18</v>
      </c>
      <c r="G754" s="63" t="s">
        <v>5147</v>
      </c>
      <c r="H754" s="63"/>
      <c r="I754" s="63">
        <v>16</v>
      </c>
      <c r="J754" s="63"/>
    </row>
    <row r="755" spans="1:10" x14ac:dyDescent="0.2">
      <c r="A755" s="63" t="s">
        <v>6127</v>
      </c>
      <c r="B755" s="63" t="s">
        <v>5146</v>
      </c>
      <c r="C755" s="63" t="s">
        <v>5109</v>
      </c>
      <c r="D755" s="63" t="s">
        <v>5105</v>
      </c>
      <c r="E755" s="63" t="s">
        <v>5111</v>
      </c>
      <c r="F755" s="63" t="s">
        <v>18</v>
      </c>
      <c r="G755" s="63" t="s">
        <v>5145</v>
      </c>
      <c r="H755" s="63">
        <v>32</v>
      </c>
      <c r="I755" s="63">
        <v>16</v>
      </c>
      <c r="J755" s="63">
        <v>16</v>
      </c>
    </row>
    <row r="756" spans="1:10" x14ac:dyDescent="0.2">
      <c r="A756" s="63" t="s">
        <v>6129</v>
      </c>
      <c r="B756" s="63" t="s">
        <v>5146</v>
      </c>
      <c r="C756" s="63" t="s">
        <v>5109</v>
      </c>
      <c r="D756" s="63" t="s">
        <v>5105</v>
      </c>
      <c r="E756" s="63" t="s">
        <v>5111</v>
      </c>
      <c r="F756" s="63" t="s">
        <v>18</v>
      </c>
      <c r="G756" s="63" t="s">
        <v>5144</v>
      </c>
      <c r="H756" s="63">
        <v>24</v>
      </c>
      <c r="I756" s="63">
        <v>16</v>
      </c>
      <c r="J756" s="63">
        <v>8</v>
      </c>
    </row>
    <row r="757" spans="1:10" x14ac:dyDescent="0.2">
      <c r="A757" s="63" t="s">
        <v>8032</v>
      </c>
      <c r="B757" s="63" t="s">
        <v>5146</v>
      </c>
      <c r="C757" s="63" t="s">
        <v>5109</v>
      </c>
      <c r="D757" s="63" t="s">
        <v>5105</v>
      </c>
      <c r="E757" s="63" t="s">
        <v>5111</v>
      </c>
      <c r="F757" s="63" t="s">
        <v>18</v>
      </c>
      <c r="G757" s="63" t="s">
        <v>5315</v>
      </c>
      <c r="H757" s="63">
        <v>16</v>
      </c>
      <c r="I757" s="63">
        <v>16</v>
      </c>
      <c r="J757" s="63">
        <v>0</v>
      </c>
    </row>
    <row r="758" spans="1:10" x14ac:dyDescent="0.2">
      <c r="A758" s="63" t="s">
        <v>6126</v>
      </c>
      <c r="B758" s="63" t="s">
        <v>5416</v>
      </c>
      <c r="C758" s="63" t="s">
        <v>5109</v>
      </c>
      <c r="D758" s="63" t="s">
        <v>5105</v>
      </c>
      <c r="E758" s="63" t="s">
        <v>5111</v>
      </c>
      <c r="F758" s="63" t="s">
        <v>772</v>
      </c>
      <c r="G758" s="63" t="s">
        <v>5147</v>
      </c>
      <c r="H758" s="63">
        <v>21</v>
      </c>
      <c r="I758" s="63">
        <v>13</v>
      </c>
      <c r="J758" s="63">
        <v>8</v>
      </c>
    </row>
    <row r="759" spans="1:10" x14ac:dyDescent="0.2">
      <c r="A759" s="63" t="s">
        <v>6128</v>
      </c>
      <c r="B759" s="63" t="s">
        <v>5416</v>
      </c>
      <c r="C759" s="63" t="s">
        <v>5109</v>
      </c>
      <c r="D759" s="63" t="s">
        <v>5105</v>
      </c>
      <c r="E759" s="63" t="s">
        <v>5111</v>
      </c>
      <c r="F759" s="63" t="s">
        <v>772</v>
      </c>
      <c r="G759" s="63" t="s">
        <v>5145</v>
      </c>
      <c r="H759" s="63">
        <v>24</v>
      </c>
      <c r="I759" s="63">
        <v>13</v>
      </c>
      <c r="J759" s="63">
        <v>11</v>
      </c>
    </row>
    <row r="760" spans="1:10" x14ac:dyDescent="0.2">
      <c r="A760" s="63" t="s">
        <v>6130</v>
      </c>
      <c r="B760" s="63" t="s">
        <v>5416</v>
      </c>
      <c r="C760" s="63" t="s">
        <v>5109</v>
      </c>
      <c r="D760" s="63" t="s">
        <v>5105</v>
      </c>
      <c r="E760" s="63" t="s">
        <v>5111</v>
      </c>
      <c r="F760" s="63" t="s">
        <v>772</v>
      </c>
      <c r="G760" s="63" t="s">
        <v>5144</v>
      </c>
      <c r="H760" s="63">
        <v>18</v>
      </c>
      <c r="I760" s="63">
        <v>13</v>
      </c>
      <c r="J760" s="63">
        <v>5</v>
      </c>
    </row>
    <row r="761" spans="1:10" x14ac:dyDescent="0.2">
      <c r="A761" s="63" t="s">
        <v>8033</v>
      </c>
      <c r="B761" s="63" t="s">
        <v>5416</v>
      </c>
      <c r="C761" s="63" t="s">
        <v>5109</v>
      </c>
      <c r="D761" s="63" t="s">
        <v>5105</v>
      </c>
      <c r="E761" s="63" t="s">
        <v>5111</v>
      </c>
      <c r="F761" s="63" t="s">
        <v>772</v>
      </c>
      <c r="G761" s="63" t="s">
        <v>5315</v>
      </c>
      <c r="H761" s="63">
        <v>11</v>
      </c>
      <c r="I761" s="63">
        <v>13</v>
      </c>
      <c r="J761" s="63">
        <v>-2</v>
      </c>
    </row>
    <row r="762" spans="1:10" x14ac:dyDescent="0.2">
      <c r="A762" s="63" t="s">
        <v>6131</v>
      </c>
      <c r="B762" s="63" t="s">
        <v>5104</v>
      </c>
      <c r="C762" s="63" t="s">
        <v>5102</v>
      </c>
      <c r="D762" s="63" t="s">
        <v>5105</v>
      </c>
      <c r="E762" s="63" t="s">
        <v>6543</v>
      </c>
      <c r="F762" s="63" t="s">
        <v>18</v>
      </c>
      <c r="G762" s="63" t="s">
        <v>5107</v>
      </c>
      <c r="H762" s="63">
        <v>29</v>
      </c>
      <c r="I762" s="63">
        <v>20</v>
      </c>
      <c r="J762" s="63">
        <v>9</v>
      </c>
    </row>
    <row r="763" spans="1:10" x14ac:dyDescent="0.2">
      <c r="A763" s="63" t="s">
        <v>6132</v>
      </c>
      <c r="B763" s="63" t="s">
        <v>5412</v>
      </c>
      <c r="C763" s="63" t="s">
        <v>5102</v>
      </c>
      <c r="D763" s="63" t="s">
        <v>5105</v>
      </c>
      <c r="E763" s="63" t="s">
        <v>6543</v>
      </c>
      <c r="F763" s="63" t="s">
        <v>772</v>
      </c>
      <c r="G763" s="63" t="s">
        <v>5107</v>
      </c>
      <c r="H763" s="63">
        <v>17</v>
      </c>
      <c r="I763" s="63">
        <v>13</v>
      </c>
      <c r="J763" s="63">
        <v>4</v>
      </c>
    </row>
    <row r="764" spans="1:10" x14ac:dyDescent="0.2">
      <c r="A764" s="63" t="s">
        <v>6139</v>
      </c>
      <c r="B764" s="63" t="s">
        <v>5110</v>
      </c>
      <c r="C764" s="63" t="s">
        <v>5109</v>
      </c>
      <c r="D764" s="63" t="s">
        <v>5105</v>
      </c>
      <c r="E764" s="63" t="s">
        <v>5111</v>
      </c>
      <c r="F764" s="63" t="s">
        <v>18</v>
      </c>
      <c r="G764" s="63" t="s">
        <v>5107</v>
      </c>
      <c r="H764" s="63">
        <v>21</v>
      </c>
      <c r="I764" s="63">
        <v>16</v>
      </c>
      <c r="J764" s="63">
        <v>5</v>
      </c>
    </row>
    <row r="765" spans="1:10" x14ac:dyDescent="0.2">
      <c r="A765" s="63" t="s">
        <v>6140</v>
      </c>
      <c r="B765" s="63" t="s">
        <v>5413</v>
      </c>
      <c r="C765" s="63" t="s">
        <v>5109</v>
      </c>
      <c r="D765" s="63" t="s">
        <v>5105</v>
      </c>
      <c r="E765" s="63" t="s">
        <v>5111</v>
      </c>
      <c r="F765" s="63" t="s">
        <v>772</v>
      </c>
      <c r="G765" s="63" t="s">
        <v>5107</v>
      </c>
      <c r="H765" s="63">
        <v>24</v>
      </c>
      <c r="I765" s="63">
        <v>13</v>
      </c>
      <c r="J765" s="63">
        <v>11</v>
      </c>
    </row>
    <row r="766" spans="1:10" x14ac:dyDescent="0.2">
      <c r="A766" s="63" t="s">
        <v>6133</v>
      </c>
      <c r="B766" s="63" t="s">
        <v>5143</v>
      </c>
      <c r="C766" s="63" t="s">
        <v>5102</v>
      </c>
      <c r="D766" s="63" t="s">
        <v>5105</v>
      </c>
      <c r="E766" s="63" t="s">
        <v>6543</v>
      </c>
      <c r="F766" s="63" t="s">
        <v>18</v>
      </c>
      <c r="G766" s="63" t="s">
        <v>5147</v>
      </c>
      <c r="H766" s="63">
        <v>22</v>
      </c>
      <c r="I766" s="63">
        <v>20</v>
      </c>
      <c r="J766" s="63">
        <v>2</v>
      </c>
    </row>
    <row r="767" spans="1:10" x14ac:dyDescent="0.2">
      <c r="A767" s="63" t="s">
        <v>6135</v>
      </c>
      <c r="B767" s="63" t="s">
        <v>5143</v>
      </c>
      <c r="C767" s="63" t="s">
        <v>5102</v>
      </c>
      <c r="D767" s="63" t="s">
        <v>5105</v>
      </c>
      <c r="E767" s="63" t="s">
        <v>6543</v>
      </c>
      <c r="F767" s="63" t="s">
        <v>18</v>
      </c>
      <c r="G767" s="63" t="s">
        <v>5145</v>
      </c>
      <c r="H767" s="63">
        <v>28</v>
      </c>
      <c r="I767" s="63">
        <v>20</v>
      </c>
      <c r="J767" s="63">
        <v>8</v>
      </c>
    </row>
    <row r="768" spans="1:10" x14ac:dyDescent="0.2">
      <c r="A768" s="63" t="s">
        <v>6137</v>
      </c>
      <c r="B768" s="63" t="s">
        <v>5143</v>
      </c>
      <c r="C768" s="63" t="s">
        <v>5102</v>
      </c>
      <c r="D768" s="63" t="s">
        <v>5105</v>
      </c>
      <c r="E768" s="63" t="s">
        <v>6543</v>
      </c>
      <c r="F768" s="63" t="s">
        <v>18</v>
      </c>
      <c r="G768" s="63" t="s">
        <v>5144</v>
      </c>
      <c r="H768" s="63">
        <v>21</v>
      </c>
      <c r="I768" s="63">
        <v>20</v>
      </c>
      <c r="J768" s="63">
        <v>1</v>
      </c>
    </row>
    <row r="769" spans="1:10" x14ac:dyDescent="0.2">
      <c r="A769" s="63" t="s">
        <v>8034</v>
      </c>
      <c r="B769" s="63" t="s">
        <v>5143</v>
      </c>
      <c r="C769" s="63" t="s">
        <v>5102</v>
      </c>
      <c r="D769" s="63" t="s">
        <v>5105</v>
      </c>
      <c r="E769" s="63" t="s">
        <v>6543</v>
      </c>
      <c r="F769" s="63" t="s">
        <v>18</v>
      </c>
      <c r="G769" s="63" t="s">
        <v>5315</v>
      </c>
      <c r="H769" s="63">
        <v>11</v>
      </c>
      <c r="I769" s="63">
        <v>20</v>
      </c>
      <c r="J769" s="63">
        <v>-9</v>
      </c>
    </row>
    <row r="770" spans="1:10" x14ac:dyDescent="0.2">
      <c r="A770" s="63" t="s">
        <v>6134</v>
      </c>
      <c r="B770" s="63" t="s">
        <v>5415</v>
      </c>
      <c r="C770" s="63" t="s">
        <v>5102</v>
      </c>
      <c r="D770" s="63" t="s">
        <v>5105</v>
      </c>
      <c r="E770" s="63" t="s">
        <v>6543</v>
      </c>
      <c r="F770" s="63" t="s">
        <v>772</v>
      </c>
      <c r="G770" s="63" t="s">
        <v>5147</v>
      </c>
      <c r="H770" s="63">
        <v>14</v>
      </c>
      <c r="I770" s="63">
        <v>13</v>
      </c>
      <c r="J770" s="63">
        <v>1</v>
      </c>
    </row>
    <row r="771" spans="1:10" x14ac:dyDescent="0.2">
      <c r="A771" s="63" t="s">
        <v>6136</v>
      </c>
      <c r="B771" s="63" t="s">
        <v>5415</v>
      </c>
      <c r="C771" s="63" t="s">
        <v>5102</v>
      </c>
      <c r="D771" s="63" t="s">
        <v>5105</v>
      </c>
      <c r="E771" s="63" t="s">
        <v>6543</v>
      </c>
      <c r="F771" s="63" t="s">
        <v>772</v>
      </c>
      <c r="G771" s="63" t="s">
        <v>5145</v>
      </c>
      <c r="H771" s="63">
        <v>21</v>
      </c>
      <c r="I771" s="63">
        <v>13</v>
      </c>
      <c r="J771" s="63">
        <v>8</v>
      </c>
    </row>
    <row r="772" spans="1:10" x14ac:dyDescent="0.2">
      <c r="A772" s="63" t="s">
        <v>6138</v>
      </c>
      <c r="B772" s="63" t="s">
        <v>5415</v>
      </c>
      <c r="C772" s="63" t="s">
        <v>5102</v>
      </c>
      <c r="D772" s="63" t="s">
        <v>5105</v>
      </c>
      <c r="E772" s="63" t="s">
        <v>6543</v>
      </c>
      <c r="F772" s="63" t="s">
        <v>772</v>
      </c>
      <c r="G772" s="63" t="s">
        <v>5144</v>
      </c>
      <c r="H772" s="63">
        <v>10</v>
      </c>
      <c r="I772" s="63">
        <v>13</v>
      </c>
      <c r="J772" s="63">
        <v>-3</v>
      </c>
    </row>
    <row r="773" spans="1:10" x14ac:dyDescent="0.2">
      <c r="A773" s="63" t="s">
        <v>8035</v>
      </c>
      <c r="B773" s="63" t="s">
        <v>5415</v>
      </c>
      <c r="C773" s="63" t="s">
        <v>5102</v>
      </c>
      <c r="D773" s="63" t="s">
        <v>5105</v>
      </c>
      <c r="E773" s="63" t="s">
        <v>6543</v>
      </c>
      <c r="F773" s="63" t="s">
        <v>772</v>
      </c>
      <c r="G773" s="63" t="s">
        <v>5315</v>
      </c>
      <c r="H773" s="63">
        <v>7</v>
      </c>
      <c r="I773" s="63">
        <v>13</v>
      </c>
      <c r="J773" s="63">
        <v>-6</v>
      </c>
    </row>
    <row r="774" spans="1:10" x14ac:dyDescent="0.2">
      <c r="A774" s="63" t="s">
        <v>6141</v>
      </c>
      <c r="B774" s="63" t="s">
        <v>5146</v>
      </c>
      <c r="C774" s="63" t="s">
        <v>5109</v>
      </c>
      <c r="D774" s="63" t="s">
        <v>5105</v>
      </c>
      <c r="E774" s="63" t="s">
        <v>5111</v>
      </c>
      <c r="F774" s="63" t="s">
        <v>18</v>
      </c>
      <c r="G774" s="63" t="s">
        <v>5147</v>
      </c>
      <c r="H774" s="63">
        <v>18</v>
      </c>
      <c r="I774" s="63">
        <v>16</v>
      </c>
      <c r="J774" s="63">
        <v>2</v>
      </c>
    </row>
    <row r="775" spans="1:10" x14ac:dyDescent="0.2">
      <c r="A775" s="63" t="s">
        <v>6143</v>
      </c>
      <c r="B775" s="63" t="s">
        <v>5146</v>
      </c>
      <c r="C775" s="63" t="s">
        <v>5109</v>
      </c>
      <c r="D775" s="63" t="s">
        <v>5105</v>
      </c>
      <c r="E775" s="63" t="s">
        <v>5111</v>
      </c>
      <c r="F775" s="63" t="s">
        <v>18</v>
      </c>
      <c r="G775" s="63" t="s">
        <v>5145</v>
      </c>
      <c r="H775" s="63">
        <v>27</v>
      </c>
      <c r="I775" s="63">
        <v>16</v>
      </c>
      <c r="J775" s="63">
        <v>11</v>
      </c>
    </row>
    <row r="776" spans="1:10" x14ac:dyDescent="0.2">
      <c r="A776" s="63" t="s">
        <v>6145</v>
      </c>
      <c r="B776" s="63" t="s">
        <v>5146</v>
      </c>
      <c r="C776" s="63" t="s">
        <v>5109</v>
      </c>
      <c r="D776" s="63" t="s">
        <v>5105</v>
      </c>
      <c r="E776" s="63" t="s">
        <v>5111</v>
      </c>
      <c r="F776" s="63" t="s">
        <v>18</v>
      </c>
      <c r="G776" s="63" t="s">
        <v>5144</v>
      </c>
      <c r="H776" s="63">
        <v>16</v>
      </c>
      <c r="I776" s="63">
        <v>16</v>
      </c>
      <c r="J776" s="63">
        <v>0</v>
      </c>
    </row>
    <row r="777" spans="1:10" x14ac:dyDescent="0.2">
      <c r="A777" s="63" t="s">
        <v>8036</v>
      </c>
      <c r="B777" s="63" t="s">
        <v>5146</v>
      </c>
      <c r="C777" s="63" t="s">
        <v>5109</v>
      </c>
      <c r="D777" s="63" t="s">
        <v>5105</v>
      </c>
      <c r="E777" s="63" t="s">
        <v>5111</v>
      </c>
      <c r="F777" s="63" t="s">
        <v>18</v>
      </c>
      <c r="G777" s="63" t="s">
        <v>5315</v>
      </c>
      <c r="H777" s="63">
        <v>10</v>
      </c>
      <c r="I777" s="63">
        <v>16</v>
      </c>
      <c r="J777" s="63">
        <v>-6</v>
      </c>
    </row>
    <row r="778" spans="1:10" x14ac:dyDescent="0.2">
      <c r="A778" s="63" t="s">
        <v>6142</v>
      </c>
      <c r="B778" s="63" t="s">
        <v>5416</v>
      </c>
      <c r="C778" s="63" t="s">
        <v>5109</v>
      </c>
      <c r="D778" s="63" t="s">
        <v>5105</v>
      </c>
      <c r="E778" s="63" t="s">
        <v>5111</v>
      </c>
      <c r="F778" s="63" t="s">
        <v>772</v>
      </c>
      <c r="G778" s="63" t="s">
        <v>5147</v>
      </c>
      <c r="H778" s="63">
        <v>16</v>
      </c>
      <c r="I778" s="63">
        <v>13</v>
      </c>
      <c r="J778" s="63">
        <v>3</v>
      </c>
    </row>
    <row r="779" spans="1:10" x14ac:dyDescent="0.2">
      <c r="A779" s="63" t="s">
        <v>6144</v>
      </c>
      <c r="B779" s="63" t="s">
        <v>5416</v>
      </c>
      <c r="C779" s="63" t="s">
        <v>5109</v>
      </c>
      <c r="D779" s="63" t="s">
        <v>5105</v>
      </c>
      <c r="E779" s="63" t="s">
        <v>5111</v>
      </c>
      <c r="F779" s="63" t="s">
        <v>772</v>
      </c>
      <c r="G779" s="63" t="s">
        <v>5145</v>
      </c>
      <c r="H779" s="63">
        <v>30</v>
      </c>
      <c r="I779" s="63">
        <v>13</v>
      </c>
      <c r="J779" s="63">
        <v>17</v>
      </c>
    </row>
    <row r="780" spans="1:10" x14ac:dyDescent="0.2">
      <c r="A780" s="63" t="s">
        <v>6146</v>
      </c>
      <c r="B780" s="63" t="s">
        <v>5416</v>
      </c>
      <c r="C780" s="63" t="s">
        <v>5109</v>
      </c>
      <c r="D780" s="63" t="s">
        <v>5105</v>
      </c>
      <c r="E780" s="63" t="s">
        <v>5111</v>
      </c>
      <c r="F780" s="63" t="s">
        <v>772</v>
      </c>
      <c r="G780" s="63" t="s">
        <v>5144</v>
      </c>
      <c r="H780" s="63">
        <v>15</v>
      </c>
      <c r="I780" s="63">
        <v>13</v>
      </c>
      <c r="J780" s="63">
        <v>2</v>
      </c>
    </row>
    <row r="781" spans="1:10" x14ac:dyDescent="0.2">
      <c r="A781" s="63" t="s">
        <v>8037</v>
      </c>
      <c r="B781" s="63" t="s">
        <v>5416</v>
      </c>
      <c r="C781" s="63" t="s">
        <v>5109</v>
      </c>
      <c r="D781" s="63" t="s">
        <v>5105</v>
      </c>
      <c r="E781" s="63" t="s">
        <v>5111</v>
      </c>
      <c r="F781" s="63" t="s">
        <v>772</v>
      </c>
      <c r="G781" s="63" t="s">
        <v>5315</v>
      </c>
      <c r="H781" s="63">
        <v>10</v>
      </c>
      <c r="I781" s="63">
        <v>13</v>
      </c>
      <c r="J781" s="63">
        <v>-3</v>
      </c>
    </row>
    <row r="782" spans="1:10" x14ac:dyDescent="0.2">
      <c r="A782" s="63" t="s">
        <v>6147</v>
      </c>
      <c r="B782" s="63" t="s">
        <v>5104</v>
      </c>
      <c r="C782" s="63" t="s">
        <v>5102</v>
      </c>
      <c r="D782" s="63" t="s">
        <v>5105</v>
      </c>
      <c r="E782" s="63" t="s">
        <v>6543</v>
      </c>
      <c r="F782" s="63" t="s">
        <v>18</v>
      </c>
      <c r="G782" s="63" t="s">
        <v>5107</v>
      </c>
      <c r="H782" s="63">
        <v>32</v>
      </c>
      <c r="I782" s="63">
        <v>20</v>
      </c>
      <c r="J782" s="63">
        <v>12</v>
      </c>
    </row>
    <row r="783" spans="1:10" x14ac:dyDescent="0.2">
      <c r="A783" s="63" t="s">
        <v>6148</v>
      </c>
      <c r="B783" s="63" t="s">
        <v>5412</v>
      </c>
      <c r="C783" s="63" t="s">
        <v>5102</v>
      </c>
      <c r="D783" s="63" t="s">
        <v>5105</v>
      </c>
      <c r="E783" s="63" t="s">
        <v>6543</v>
      </c>
      <c r="F783" s="63" t="s">
        <v>772</v>
      </c>
      <c r="G783" s="63" t="s">
        <v>5107</v>
      </c>
      <c r="H783" s="63">
        <v>11</v>
      </c>
      <c r="I783" s="63">
        <v>13</v>
      </c>
      <c r="J783" s="63">
        <v>-2</v>
      </c>
    </row>
    <row r="784" spans="1:10" x14ac:dyDescent="0.2">
      <c r="A784" s="63" t="s">
        <v>6155</v>
      </c>
      <c r="B784" s="63" t="s">
        <v>5110</v>
      </c>
      <c r="C784" s="63" t="s">
        <v>5109</v>
      </c>
      <c r="D784" s="63" t="s">
        <v>5105</v>
      </c>
      <c r="E784" s="63" t="s">
        <v>5111</v>
      </c>
      <c r="F784" s="63" t="s">
        <v>18</v>
      </c>
      <c r="G784" s="63" t="s">
        <v>5107</v>
      </c>
      <c r="H784" s="63">
        <v>25</v>
      </c>
      <c r="I784" s="63">
        <v>16</v>
      </c>
      <c r="J784" s="63">
        <v>9</v>
      </c>
    </row>
    <row r="785" spans="1:10" x14ac:dyDescent="0.2">
      <c r="A785" s="63" t="s">
        <v>6156</v>
      </c>
      <c r="B785" s="63" t="s">
        <v>5413</v>
      </c>
      <c r="C785" s="63" t="s">
        <v>5109</v>
      </c>
      <c r="D785" s="63" t="s">
        <v>5105</v>
      </c>
      <c r="E785" s="63" t="s">
        <v>5111</v>
      </c>
      <c r="F785" s="63" t="s">
        <v>772</v>
      </c>
      <c r="G785" s="63" t="s">
        <v>5107</v>
      </c>
      <c r="H785" s="63">
        <v>17</v>
      </c>
      <c r="I785" s="63">
        <v>13</v>
      </c>
      <c r="J785" s="63">
        <v>4</v>
      </c>
    </row>
    <row r="786" spans="1:10" x14ac:dyDescent="0.2">
      <c r="A786" s="63" t="s">
        <v>6149</v>
      </c>
      <c r="B786" s="63" t="s">
        <v>5143</v>
      </c>
      <c r="C786" s="63" t="s">
        <v>5102</v>
      </c>
      <c r="D786" s="63" t="s">
        <v>5105</v>
      </c>
      <c r="E786" s="63" t="s">
        <v>6543</v>
      </c>
      <c r="F786" s="63" t="s">
        <v>18</v>
      </c>
      <c r="G786" s="63" t="s">
        <v>5147</v>
      </c>
      <c r="H786" s="63">
        <v>22</v>
      </c>
      <c r="I786" s="63">
        <v>20</v>
      </c>
      <c r="J786" s="63">
        <v>2</v>
      </c>
    </row>
    <row r="787" spans="1:10" x14ac:dyDescent="0.2">
      <c r="A787" s="63" t="s">
        <v>6151</v>
      </c>
      <c r="B787" s="63" t="s">
        <v>5143</v>
      </c>
      <c r="C787" s="63" t="s">
        <v>5102</v>
      </c>
      <c r="D787" s="63" t="s">
        <v>5105</v>
      </c>
      <c r="E787" s="63" t="s">
        <v>6543</v>
      </c>
      <c r="F787" s="63" t="s">
        <v>18</v>
      </c>
      <c r="G787" s="63" t="s">
        <v>5145</v>
      </c>
      <c r="H787" s="63">
        <v>43</v>
      </c>
      <c r="I787" s="63">
        <v>20</v>
      </c>
      <c r="J787" s="63">
        <v>23</v>
      </c>
    </row>
    <row r="788" spans="1:10" x14ac:dyDescent="0.2">
      <c r="A788" s="63" t="s">
        <v>6153</v>
      </c>
      <c r="B788" s="63" t="s">
        <v>5143</v>
      </c>
      <c r="C788" s="63" t="s">
        <v>5102</v>
      </c>
      <c r="D788" s="63" t="s">
        <v>5105</v>
      </c>
      <c r="E788" s="63" t="s">
        <v>6543</v>
      </c>
      <c r="F788" s="63" t="s">
        <v>18</v>
      </c>
      <c r="G788" s="63" t="s">
        <v>5144</v>
      </c>
      <c r="H788" s="63">
        <v>17</v>
      </c>
      <c r="I788" s="63">
        <v>20</v>
      </c>
      <c r="J788" s="63">
        <v>-3</v>
      </c>
    </row>
    <row r="789" spans="1:10" x14ac:dyDescent="0.2">
      <c r="A789" s="63" t="s">
        <v>8038</v>
      </c>
      <c r="B789" s="63" t="s">
        <v>5143</v>
      </c>
      <c r="C789" s="63" t="s">
        <v>5102</v>
      </c>
      <c r="D789" s="63" t="s">
        <v>5105</v>
      </c>
      <c r="E789" s="63" t="s">
        <v>6543</v>
      </c>
      <c r="F789" s="63" t="s">
        <v>18</v>
      </c>
      <c r="G789" s="63" t="s">
        <v>5315</v>
      </c>
      <c r="H789" s="63">
        <v>12</v>
      </c>
      <c r="I789" s="63">
        <v>20</v>
      </c>
      <c r="J789" s="63">
        <v>-8</v>
      </c>
    </row>
    <row r="790" spans="1:10" x14ac:dyDescent="0.2">
      <c r="A790" s="63" t="s">
        <v>6150</v>
      </c>
      <c r="B790" s="63" t="s">
        <v>5415</v>
      </c>
      <c r="C790" s="63" t="s">
        <v>5102</v>
      </c>
      <c r="D790" s="63" t="s">
        <v>5105</v>
      </c>
      <c r="E790" s="63" t="s">
        <v>6543</v>
      </c>
      <c r="F790" s="63" t="s">
        <v>772</v>
      </c>
      <c r="G790" s="63" t="s">
        <v>5147</v>
      </c>
      <c r="H790" s="63"/>
      <c r="I790" s="63">
        <v>13</v>
      </c>
      <c r="J790" s="63"/>
    </row>
    <row r="791" spans="1:10" x14ac:dyDescent="0.2">
      <c r="A791" s="63" t="s">
        <v>6152</v>
      </c>
      <c r="B791" s="63" t="s">
        <v>5415</v>
      </c>
      <c r="C791" s="63" t="s">
        <v>5102</v>
      </c>
      <c r="D791" s="63" t="s">
        <v>5105</v>
      </c>
      <c r="E791" s="63" t="s">
        <v>6543</v>
      </c>
      <c r="F791" s="63" t="s">
        <v>772</v>
      </c>
      <c r="G791" s="63" t="s">
        <v>5145</v>
      </c>
      <c r="H791" s="63">
        <v>19</v>
      </c>
      <c r="I791" s="63">
        <v>13</v>
      </c>
      <c r="J791" s="63">
        <v>6</v>
      </c>
    </row>
    <row r="792" spans="1:10" x14ac:dyDescent="0.2">
      <c r="A792" s="63" t="s">
        <v>6154</v>
      </c>
      <c r="B792" s="63" t="s">
        <v>5415</v>
      </c>
      <c r="C792" s="63" t="s">
        <v>5102</v>
      </c>
      <c r="D792" s="63" t="s">
        <v>5105</v>
      </c>
      <c r="E792" s="63" t="s">
        <v>6543</v>
      </c>
      <c r="F792" s="63" t="s">
        <v>772</v>
      </c>
      <c r="G792" s="63" t="s">
        <v>5144</v>
      </c>
      <c r="H792" s="63"/>
      <c r="I792" s="63">
        <v>13</v>
      </c>
      <c r="J792" s="63"/>
    </row>
    <row r="793" spans="1:10" x14ac:dyDescent="0.2">
      <c r="A793" s="63" t="s">
        <v>8039</v>
      </c>
      <c r="B793" s="63" t="s">
        <v>5415</v>
      </c>
      <c r="C793" s="63" t="s">
        <v>5102</v>
      </c>
      <c r="D793" s="63" t="s">
        <v>5105</v>
      </c>
      <c r="E793" s="63" t="s">
        <v>6543</v>
      </c>
      <c r="F793" s="63" t="s">
        <v>772</v>
      </c>
      <c r="G793" s="63" t="s">
        <v>5315</v>
      </c>
      <c r="H793" s="63">
        <v>5</v>
      </c>
      <c r="I793" s="63">
        <v>13</v>
      </c>
      <c r="J793" s="63">
        <v>-8</v>
      </c>
    </row>
    <row r="794" spans="1:10" x14ac:dyDescent="0.2">
      <c r="A794" s="63" t="s">
        <v>6157</v>
      </c>
      <c r="B794" s="63" t="s">
        <v>5146</v>
      </c>
      <c r="C794" s="63" t="s">
        <v>5109</v>
      </c>
      <c r="D794" s="63" t="s">
        <v>5105</v>
      </c>
      <c r="E794" s="63" t="s">
        <v>5111</v>
      </c>
      <c r="F794" s="63" t="s">
        <v>18</v>
      </c>
      <c r="G794" s="63" t="s">
        <v>5147</v>
      </c>
      <c r="H794" s="63">
        <v>15</v>
      </c>
      <c r="I794" s="63">
        <v>16</v>
      </c>
      <c r="J794" s="63">
        <v>-1</v>
      </c>
    </row>
    <row r="795" spans="1:10" x14ac:dyDescent="0.2">
      <c r="A795" s="63" t="s">
        <v>6159</v>
      </c>
      <c r="B795" s="63" t="s">
        <v>5146</v>
      </c>
      <c r="C795" s="63" t="s">
        <v>5109</v>
      </c>
      <c r="D795" s="63" t="s">
        <v>5105</v>
      </c>
      <c r="E795" s="63" t="s">
        <v>5111</v>
      </c>
      <c r="F795" s="63" t="s">
        <v>18</v>
      </c>
      <c r="G795" s="63" t="s">
        <v>5145</v>
      </c>
      <c r="H795" s="63">
        <v>32</v>
      </c>
      <c r="I795" s="63">
        <v>16</v>
      </c>
      <c r="J795" s="63">
        <v>16</v>
      </c>
    </row>
    <row r="796" spans="1:10" x14ac:dyDescent="0.2">
      <c r="A796" s="63" t="s">
        <v>6161</v>
      </c>
      <c r="B796" s="63" t="s">
        <v>5146</v>
      </c>
      <c r="C796" s="63" t="s">
        <v>5109</v>
      </c>
      <c r="D796" s="63" t="s">
        <v>5105</v>
      </c>
      <c r="E796" s="63" t="s">
        <v>5111</v>
      </c>
      <c r="F796" s="63" t="s">
        <v>18</v>
      </c>
      <c r="G796" s="63" t="s">
        <v>5144</v>
      </c>
      <c r="H796" s="63">
        <v>20</v>
      </c>
      <c r="I796" s="63">
        <v>16</v>
      </c>
      <c r="J796" s="63">
        <v>4</v>
      </c>
    </row>
    <row r="797" spans="1:10" x14ac:dyDescent="0.2">
      <c r="A797" s="63" t="s">
        <v>8040</v>
      </c>
      <c r="B797" s="63" t="s">
        <v>5146</v>
      </c>
      <c r="C797" s="63" t="s">
        <v>5109</v>
      </c>
      <c r="D797" s="63" t="s">
        <v>5105</v>
      </c>
      <c r="E797" s="63" t="s">
        <v>5111</v>
      </c>
      <c r="F797" s="63" t="s">
        <v>18</v>
      </c>
      <c r="G797" s="63" t="s">
        <v>5315</v>
      </c>
      <c r="H797" s="63">
        <v>11</v>
      </c>
      <c r="I797" s="63">
        <v>16</v>
      </c>
      <c r="J797" s="63">
        <v>-5</v>
      </c>
    </row>
    <row r="798" spans="1:10" x14ac:dyDescent="0.2">
      <c r="A798" s="63" t="s">
        <v>6158</v>
      </c>
      <c r="B798" s="63" t="s">
        <v>5416</v>
      </c>
      <c r="C798" s="63" t="s">
        <v>5109</v>
      </c>
      <c r="D798" s="63" t="s">
        <v>5105</v>
      </c>
      <c r="E798" s="63" t="s">
        <v>5111</v>
      </c>
      <c r="F798" s="63" t="s">
        <v>772</v>
      </c>
      <c r="G798" s="63" t="s">
        <v>5147</v>
      </c>
      <c r="H798" s="63">
        <v>12</v>
      </c>
      <c r="I798" s="63">
        <v>13</v>
      </c>
      <c r="J798" s="63">
        <v>-1</v>
      </c>
    </row>
    <row r="799" spans="1:10" x14ac:dyDescent="0.2">
      <c r="A799" s="63" t="s">
        <v>6160</v>
      </c>
      <c r="B799" s="63" t="s">
        <v>5416</v>
      </c>
      <c r="C799" s="63" t="s">
        <v>5109</v>
      </c>
      <c r="D799" s="63" t="s">
        <v>5105</v>
      </c>
      <c r="E799" s="63" t="s">
        <v>5111</v>
      </c>
      <c r="F799" s="63" t="s">
        <v>772</v>
      </c>
      <c r="G799" s="63" t="s">
        <v>5145</v>
      </c>
      <c r="H799" s="63">
        <v>25</v>
      </c>
      <c r="I799" s="63">
        <v>13</v>
      </c>
      <c r="J799" s="63">
        <v>12</v>
      </c>
    </row>
    <row r="800" spans="1:10" x14ac:dyDescent="0.2">
      <c r="A800" s="63" t="s">
        <v>6162</v>
      </c>
      <c r="B800" s="63" t="s">
        <v>5416</v>
      </c>
      <c r="C800" s="63" t="s">
        <v>5109</v>
      </c>
      <c r="D800" s="63" t="s">
        <v>5105</v>
      </c>
      <c r="E800" s="63" t="s">
        <v>5111</v>
      </c>
      <c r="F800" s="63" t="s">
        <v>772</v>
      </c>
      <c r="G800" s="63" t="s">
        <v>5144</v>
      </c>
      <c r="H800" s="63">
        <v>14</v>
      </c>
      <c r="I800" s="63">
        <v>13</v>
      </c>
      <c r="J800" s="63">
        <v>1</v>
      </c>
    </row>
    <row r="801" spans="1:10" x14ac:dyDescent="0.2">
      <c r="A801" s="63" t="s">
        <v>8041</v>
      </c>
      <c r="B801" s="63" t="s">
        <v>5416</v>
      </c>
      <c r="C801" s="63" t="s">
        <v>5109</v>
      </c>
      <c r="D801" s="63" t="s">
        <v>5105</v>
      </c>
      <c r="E801" s="63" t="s">
        <v>5111</v>
      </c>
      <c r="F801" s="63" t="s">
        <v>772</v>
      </c>
      <c r="G801" s="63" t="s">
        <v>5315</v>
      </c>
      <c r="H801" s="63">
        <v>7</v>
      </c>
      <c r="I801" s="63">
        <v>13</v>
      </c>
      <c r="J801" s="63">
        <v>-6</v>
      </c>
    </row>
    <row r="802" spans="1:10" x14ac:dyDescent="0.2">
      <c r="A802" s="63" t="s">
        <v>6163</v>
      </c>
      <c r="B802" s="63" t="s">
        <v>5104</v>
      </c>
      <c r="C802" s="63" t="s">
        <v>5102</v>
      </c>
      <c r="D802" s="63" t="s">
        <v>5105</v>
      </c>
      <c r="E802" s="63" t="s">
        <v>6543</v>
      </c>
      <c r="F802" s="63" t="s">
        <v>18</v>
      </c>
      <c r="G802" s="63" t="s">
        <v>5107</v>
      </c>
      <c r="H802" s="63">
        <v>39</v>
      </c>
      <c r="I802" s="63">
        <v>20</v>
      </c>
      <c r="J802" s="63">
        <v>19</v>
      </c>
    </row>
    <row r="803" spans="1:10" x14ac:dyDescent="0.2">
      <c r="A803" s="63" t="s">
        <v>6164</v>
      </c>
      <c r="B803" s="63" t="s">
        <v>5412</v>
      </c>
      <c r="C803" s="63" t="s">
        <v>5102</v>
      </c>
      <c r="D803" s="63" t="s">
        <v>5105</v>
      </c>
      <c r="E803" s="63" t="s">
        <v>6543</v>
      </c>
      <c r="F803" s="63" t="s">
        <v>772</v>
      </c>
      <c r="G803" s="63" t="s">
        <v>5107</v>
      </c>
      <c r="H803" s="63">
        <v>29</v>
      </c>
      <c r="I803" s="63">
        <v>13</v>
      </c>
      <c r="J803" s="63">
        <v>16</v>
      </c>
    </row>
    <row r="804" spans="1:10" x14ac:dyDescent="0.2">
      <c r="A804" s="63" t="s">
        <v>6171</v>
      </c>
      <c r="B804" s="63" t="s">
        <v>5110</v>
      </c>
      <c r="C804" s="63" t="s">
        <v>5109</v>
      </c>
      <c r="D804" s="63" t="s">
        <v>5105</v>
      </c>
      <c r="E804" s="63" t="s">
        <v>5111</v>
      </c>
      <c r="F804" s="63" t="s">
        <v>18</v>
      </c>
      <c r="G804" s="63" t="s">
        <v>5107</v>
      </c>
      <c r="H804" s="63">
        <v>32</v>
      </c>
      <c r="I804" s="63">
        <v>16</v>
      </c>
      <c r="J804" s="63">
        <v>16</v>
      </c>
    </row>
    <row r="805" spans="1:10" x14ac:dyDescent="0.2">
      <c r="A805" s="63" t="s">
        <v>6172</v>
      </c>
      <c r="B805" s="63" t="s">
        <v>5413</v>
      </c>
      <c r="C805" s="63" t="s">
        <v>5109</v>
      </c>
      <c r="D805" s="63" t="s">
        <v>5105</v>
      </c>
      <c r="E805" s="63" t="s">
        <v>5111</v>
      </c>
      <c r="F805" s="63" t="s">
        <v>772</v>
      </c>
      <c r="G805" s="63" t="s">
        <v>5107</v>
      </c>
      <c r="H805" s="63">
        <v>28</v>
      </c>
      <c r="I805" s="63">
        <v>13</v>
      </c>
      <c r="J805" s="63">
        <v>15</v>
      </c>
    </row>
    <row r="806" spans="1:10" x14ac:dyDescent="0.2">
      <c r="A806" s="63" t="s">
        <v>6165</v>
      </c>
      <c r="B806" s="63" t="s">
        <v>5143</v>
      </c>
      <c r="C806" s="63" t="s">
        <v>5102</v>
      </c>
      <c r="D806" s="63" t="s">
        <v>5105</v>
      </c>
      <c r="E806" s="63" t="s">
        <v>6543</v>
      </c>
      <c r="F806" s="63" t="s">
        <v>18</v>
      </c>
      <c r="G806" s="63" t="s">
        <v>5147</v>
      </c>
      <c r="H806" s="63">
        <v>27</v>
      </c>
      <c r="I806" s="63">
        <v>20</v>
      </c>
      <c r="J806" s="63">
        <v>7</v>
      </c>
    </row>
    <row r="807" spans="1:10" x14ac:dyDescent="0.2">
      <c r="A807" s="63" t="s">
        <v>6167</v>
      </c>
      <c r="B807" s="63" t="s">
        <v>5143</v>
      </c>
      <c r="C807" s="63" t="s">
        <v>5102</v>
      </c>
      <c r="D807" s="63" t="s">
        <v>5105</v>
      </c>
      <c r="E807" s="63" t="s">
        <v>6543</v>
      </c>
      <c r="F807" s="63" t="s">
        <v>18</v>
      </c>
      <c r="G807" s="63" t="s">
        <v>5145</v>
      </c>
      <c r="H807" s="63">
        <v>56</v>
      </c>
      <c r="I807" s="63">
        <v>20</v>
      </c>
      <c r="J807" s="63">
        <v>36</v>
      </c>
    </row>
    <row r="808" spans="1:10" x14ac:dyDescent="0.2">
      <c r="A808" s="63" t="s">
        <v>6169</v>
      </c>
      <c r="B808" s="63" t="s">
        <v>5143</v>
      </c>
      <c r="C808" s="63" t="s">
        <v>5102</v>
      </c>
      <c r="D808" s="63" t="s">
        <v>5105</v>
      </c>
      <c r="E808" s="63" t="s">
        <v>6543</v>
      </c>
      <c r="F808" s="63" t="s">
        <v>18</v>
      </c>
      <c r="G808" s="63" t="s">
        <v>5144</v>
      </c>
      <c r="H808" s="63">
        <v>27</v>
      </c>
      <c r="I808" s="63">
        <v>20</v>
      </c>
      <c r="J808" s="63">
        <v>7</v>
      </c>
    </row>
    <row r="809" spans="1:10" x14ac:dyDescent="0.2">
      <c r="A809" s="63" t="s">
        <v>8042</v>
      </c>
      <c r="B809" s="63" t="s">
        <v>5143</v>
      </c>
      <c r="C809" s="63" t="s">
        <v>5102</v>
      </c>
      <c r="D809" s="63" t="s">
        <v>5105</v>
      </c>
      <c r="E809" s="63" t="s">
        <v>6543</v>
      </c>
      <c r="F809" s="63" t="s">
        <v>18</v>
      </c>
      <c r="G809" s="63" t="s">
        <v>5315</v>
      </c>
      <c r="H809" s="63">
        <v>18</v>
      </c>
      <c r="I809" s="63">
        <v>20</v>
      </c>
      <c r="J809" s="63">
        <v>-2</v>
      </c>
    </row>
    <row r="810" spans="1:10" x14ac:dyDescent="0.2">
      <c r="A810" s="63" t="s">
        <v>6166</v>
      </c>
      <c r="B810" s="63" t="s">
        <v>5415</v>
      </c>
      <c r="C810" s="63" t="s">
        <v>5102</v>
      </c>
      <c r="D810" s="63" t="s">
        <v>5105</v>
      </c>
      <c r="E810" s="63" t="s">
        <v>6543</v>
      </c>
      <c r="F810" s="63" t="s">
        <v>772</v>
      </c>
      <c r="G810" s="63" t="s">
        <v>5147</v>
      </c>
      <c r="H810" s="63">
        <v>18</v>
      </c>
      <c r="I810" s="63">
        <v>13</v>
      </c>
      <c r="J810" s="63">
        <v>5</v>
      </c>
    </row>
    <row r="811" spans="1:10" x14ac:dyDescent="0.2">
      <c r="A811" s="63" t="s">
        <v>6168</v>
      </c>
      <c r="B811" s="63" t="s">
        <v>5415</v>
      </c>
      <c r="C811" s="63" t="s">
        <v>5102</v>
      </c>
      <c r="D811" s="63" t="s">
        <v>5105</v>
      </c>
      <c r="E811" s="63" t="s">
        <v>6543</v>
      </c>
      <c r="F811" s="63" t="s">
        <v>772</v>
      </c>
      <c r="G811" s="63" t="s">
        <v>5145</v>
      </c>
      <c r="H811" s="63">
        <v>45</v>
      </c>
      <c r="I811" s="63">
        <v>13</v>
      </c>
      <c r="J811" s="63">
        <v>32</v>
      </c>
    </row>
    <row r="812" spans="1:10" x14ac:dyDescent="0.2">
      <c r="A812" s="63" t="s">
        <v>6170</v>
      </c>
      <c r="B812" s="63" t="s">
        <v>5415</v>
      </c>
      <c r="C812" s="63" t="s">
        <v>5102</v>
      </c>
      <c r="D812" s="63" t="s">
        <v>5105</v>
      </c>
      <c r="E812" s="63" t="s">
        <v>6543</v>
      </c>
      <c r="F812" s="63" t="s">
        <v>772</v>
      </c>
      <c r="G812" s="63" t="s">
        <v>5144</v>
      </c>
      <c r="H812" s="63">
        <v>17</v>
      </c>
      <c r="I812" s="63">
        <v>13</v>
      </c>
      <c r="J812" s="63">
        <v>4</v>
      </c>
    </row>
    <row r="813" spans="1:10" x14ac:dyDescent="0.2">
      <c r="A813" s="63" t="s">
        <v>8043</v>
      </c>
      <c r="B813" s="63" t="s">
        <v>5415</v>
      </c>
      <c r="C813" s="63" t="s">
        <v>5102</v>
      </c>
      <c r="D813" s="63" t="s">
        <v>5105</v>
      </c>
      <c r="E813" s="63" t="s">
        <v>6543</v>
      </c>
      <c r="F813" s="63" t="s">
        <v>772</v>
      </c>
      <c r="G813" s="63" t="s">
        <v>5315</v>
      </c>
      <c r="H813" s="63">
        <v>13</v>
      </c>
      <c r="I813" s="63">
        <v>13</v>
      </c>
      <c r="J813" s="63">
        <v>0</v>
      </c>
    </row>
    <row r="814" spans="1:10" x14ac:dyDescent="0.2">
      <c r="A814" s="63" t="s">
        <v>6173</v>
      </c>
      <c r="B814" s="63" t="s">
        <v>5146</v>
      </c>
      <c r="C814" s="63" t="s">
        <v>5109</v>
      </c>
      <c r="D814" s="63" t="s">
        <v>5105</v>
      </c>
      <c r="E814" s="63" t="s">
        <v>5111</v>
      </c>
      <c r="F814" s="63" t="s">
        <v>18</v>
      </c>
      <c r="G814" s="63" t="s">
        <v>5147</v>
      </c>
      <c r="H814" s="63">
        <v>22</v>
      </c>
      <c r="I814" s="63">
        <v>16</v>
      </c>
      <c r="J814" s="63">
        <v>6</v>
      </c>
    </row>
    <row r="815" spans="1:10" x14ac:dyDescent="0.2">
      <c r="A815" s="63" t="s">
        <v>6175</v>
      </c>
      <c r="B815" s="63" t="s">
        <v>5146</v>
      </c>
      <c r="C815" s="63" t="s">
        <v>5109</v>
      </c>
      <c r="D815" s="63" t="s">
        <v>5105</v>
      </c>
      <c r="E815" s="63" t="s">
        <v>5111</v>
      </c>
      <c r="F815" s="63" t="s">
        <v>18</v>
      </c>
      <c r="G815" s="63" t="s">
        <v>5145</v>
      </c>
      <c r="H815" s="63">
        <v>28</v>
      </c>
      <c r="I815" s="63">
        <v>16</v>
      </c>
      <c r="J815" s="63">
        <v>12</v>
      </c>
    </row>
    <row r="816" spans="1:10" x14ac:dyDescent="0.2">
      <c r="A816" s="63" t="s">
        <v>6177</v>
      </c>
      <c r="B816" s="63" t="s">
        <v>5146</v>
      </c>
      <c r="C816" s="63" t="s">
        <v>5109</v>
      </c>
      <c r="D816" s="63" t="s">
        <v>5105</v>
      </c>
      <c r="E816" s="63" t="s">
        <v>5111</v>
      </c>
      <c r="F816" s="63" t="s">
        <v>18</v>
      </c>
      <c r="G816" s="63" t="s">
        <v>5144</v>
      </c>
      <c r="H816" s="63">
        <v>34</v>
      </c>
      <c r="I816" s="63">
        <v>16</v>
      </c>
      <c r="J816" s="63">
        <v>18</v>
      </c>
    </row>
    <row r="817" spans="1:10" x14ac:dyDescent="0.2">
      <c r="A817" s="63" t="s">
        <v>8044</v>
      </c>
      <c r="B817" s="63" t="s">
        <v>5146</v>
      </c>
      <c r="C817" s="63" t="s">
        <v>5109</v>
      </c>
      <c r="D817" s="63" t="s">
        <v>5105</v>
      </c>
      <c r="E817" s="63" t="s">
        <v>5111</v>
      </c>
      <c r="F817" s="63" t="s">
        <v>18</v>
      </c>
      <c r="G817" s="63" t="s">
        <v>5315</v>
      </c>
      <c r="H817" s="63">
        <v>16</v>
      </c>
      <c r="I817" s="63">
        <v>16</v>
      </c>
      <c r="J817" s="63">
        <v>0</v>
      </c>
    </row>
    <row r="818" spans="1:10" x14ac:dyDescent="0.2">
      <c r="A818" s="63" t="s">
        <v>6174</v>
      </c>
      <c r="B818" s="63" t="s">
        <v>5416</v>
      </c>
      <c r="C818" s="63" t="s">
        <v>5109</v>
      </c>
      <c r="D818" s="63" t="s">
        <v>5105</v>
      </c>
      <c r="E818" s="63" t="s">
        <v>5111</v>
      </c>
      <c r="F818" s="63" t="s">
        <v>772</v>
      </c>
      <c r="G818" s="63" t="s">
        <v>5147</v>
      </c>
      <c r="H818" s="63">
        <v>21</v>
      </c>
      <c r="I818" s="63">
        <v>13</v>
      </c>
      <c r="J818" s="63">
        <v>8</v>
      </c>
    </row>
    <row r="819" spans="1:10" x14ac:dyDescent="0.2">
      <c r="A819" s="63" t="s">
        <v>6176</v>
      </c>
      <c r="B819" s="63" t="s">
        <v>5416</v>
      </c>
      <c r="C819" s="63" t="s">
        <v>5109</v>
      </c>
      <c r="D819" s="63" t="s">
        <v>5105</v>
      </c>
      <c r="E819" s="63" t="s">
        <v>5111</v>
      </c>
      <c r="F819" s="63" t="s">
        <v>772</v>
      </c>
      <c r="G819" s="63" t="s">
        <v>5145</v>
      </c>
      <c r="H819" s="63">
        <v>31</v>
      </c>
      <c r="I819" s="63">
        <v>13</v>
      </c>
      <c r="J819" s="63">
        <v>18</v>
      </c>
    </row>
    <row r="820" spans="1:10" x14ac:dyDescent="0.2">
      <c r="A820" s="63" t="s">
        <v>6178</v>
      </c>
      <c r="B820" s="63" t="s">
        <v>5416</v>
      </c>
      <c r="C820" s="63" t="s">
        <v>5109</v>
      </c>
      <c r="D820" s="63" t="s">
        <v>5105</v>
      </c>
      <c r="E820" s="63" t="s">
        <v>5111</v>
      </c>
      <c r="F820" s="63" t="s">
        <v>772</v>
      </c>
      <c r="G820" s="63" t="s">
        <v>5144</v>
      </c>
      <c r="H820" s="63">
        <v>22</v>
      </c>
      <c r="I820" s="63">
        <v>13</v>
      </c>
      <c r="J820" s="63">
        <v>9</v>
      </c>
    </row>
    <row r="821" spans="1:10" x14ac:dyDescent="0.2">
      <c r="A821" s="63" t="s">
        <v>8045</v>
      </c>
      <c r="B821" s="63" t="s">
        <v>5416</v>
      </c>
      <c r="C821" s="63" t="s">
        <v>5109</v>
      </c>
      <c r="D821" s="63" t="s">
        <v>5105</v>
      </c>
      <c r="E821" s="63" t="s">
        <v>5111</v>
      </c>
      <c r="F821" s="63" t="s">
        <v>772</v>
      </c>
      <c r="G821" s="63" t="s">
        <v>5315</v>
      </c>
      <c r="H821" s="63">
        <v>14</v>
      </c>
      <c r="I821" s="63">
        <v>13</v>
      </c>
      <c r="J821" s="63">
        <v>1</v>
      </c>
    </row>
    <row r="822" spans="1:10" x14ac:dyDescent="0.2">
      <c r="A822" s="63" t="s">
        <v>6179</v>
      </c>
      <c r="B822" s="63" t="s">
        <v>5104</v>
      </c>
      <c r="C822" s="63" t="s">
        <v>5102</v>
      </c>
      <c r="D822" s="63" t="s">
        <v>5105</v>
      </c>
      <c r="E822" s="63" t="s">
        <v>6543</v>
      </c>
      <c r="F822" s="63" t="s">
        <v>18</v>
      </c>
      <c r="G822" s="63" t="s">
        <v>5107</v>
      </c>
      <c r="H822" s="63">
        <v>36</v>
      </c>
      <c r="I822" s="63">
        <v>20</v>
      </c>
      <c r="J822" s="63">
        <v>16</v>
      </c>
    </row>
    <row r="823" spans="1:10" x14ac:dyDescent="0.2">
      <c r="A823" s="63" t="s">
        <v>6180</v>
      </c>
      <c r="B823" s="63" t="s">
        <v>5412</v>
      </c>
      <c r="C823" s="63" t="s">
        <v>5102</v>
      </c>
      <c r="D823" s="63" t="s">
        <v>5105</v>
      </c>
      <c r="E823" s="63" t="s">
        <v>6543</v>
      </c>
      <c r="F823" s="63" t="s">
        <v>772</v>
      </c>
      <c r="G823" s="63" t="s">
        <v>5107</v>
      </c>
      <c r="H823" s="63">
        <v>35</v>
      </c>
      <c r="I823" s="63">
        <v>13</v>
      </c>
      <c r="J823" s="63">
        <v>22</v>
      </c>
    </row>
    <row r="824" spans="1:10" x14ac:dyDescent="0.2">
      <c r="A824" s="63" t="s">
        <v>6187</v>
      </c>
      <c r="B824" s="63" t="s">
        <v>5110</v>
      </c>
      <c r="C824" s="63" t="s">
        <v>5109</v>
      </c>
      <c r="D824" s="63" t="s">
        <v>5105</v>
      </c>
      <c r="E824" s="63" t="s">
        <v>5111</v>
      </c>
      <c r="F824" s="63" t="s">
        <v>18</v>
      </c>
      <c r="G824" s="63" t="s">
        <v>5107</v>
      </c>
      <c r="H824" s="63">
        <v>19</v>
      </c>
      <c r="I824" s="63">
        <v>16</v>
      </c>
      <c r="J824" s="63">
        <v>3</v>
      </c>
    </row>
    <row r="825" spans="1:10" x14ac:dyDescent="0.2">
      <c r="A825" s="63" t="s">
        <v>6188</v>
      </c>
      <c r="B825" s="63" t="s">
        <v>5413</v>
      </c>
      <c r="C825" s="63" t="s">
        <v>5109</v>
      </c>
      <c r="D825" s="63" t="s">
        <v>5105</v>
      </c>
      <c r="E825" s="63" t="s">
        <v>5111</v>
      </c>
      <c r="F825" s="63" t="s">
        <v>772</v>
      </c>
      <c r="G825" s="63" t="s">
        <v>5107</v>
      </c>
      <c r="H825" s="63">
        <v>17</v>
      </c>
      <c r="I825" s="63">
        <v>13</v>
      </c>
      <c r="J825" s="63">
        <v>4</v>
      </c>
    </row>
    <row r="826" spans="1:10" x14ac:dyDescent="0.2">
      <c r="A826" s="63" t="s">
        <v>6181</v>
      </c>
      <c r="B826" s="63" t="s">
        <v>5143</v>
      </c>
      <c r="C826" s="63" t="s">
        <v>5102</v>
      </c>
      <c r="D826" s="63" t="s">
        <v>5105</v>
      </c>
      <c r="E826" s="63" t="s">
        <v>6543</v>
      </c>
      <c r="F826" s="63" t="s">
        <v>18</v>
      </c>
      <c r="G826" s="63" t="s">
        <v>5147</v>
      </c>
      <c r="H826" s="63"/>
      <c r="I826" s="63">
        <v>20</v>
      </c>
      <c r="J826" s="63"/>
    </row>
    <row r="827" spans="1:10" x14ac:dyDescent="0.2">
      <c r="A827" s="63" t="s">
        <v>6183</v>
      </c>
      <c r="B827" s="63" t="s">
        <v>5143</v>
      </c>
      <c r="C827" s="63" t="s">
        <v>5102</v>
      </c>
      <c r="D827" s="63" t="s">
        <v>5105</v>
      </c>
      <c r="E827" s="63" t="s">
        <v>6543</v>
      </c>
      <c r="F827" s="63" t="s">
        <v>18</v>
      </c>
      <c r="G827" s="63" t="s">
        <v>5145</v>
      </c>
      <c r="H827" s="63"/>
      <c r="I827" s="63">
        <v>20</v>
      </c>
      <c r="J827" s="63"/>
    </row>
    <row r="828" spans="1:10" x14ac:dyDescent="0.2">
      <c r="A828" s="63" t="s">
        <v>6185</v>
      </c>
      <c r="B828" s="63" t="s">
        <v>5143</v>
      </c>
      <c r="C828" s="63" t="s">
        <v>5102</v>
      </c>
      <c r="D828" s="63" t="s">
        <v>5105</v>
      </c>
      <c r="E828" s="63" t="s">
        <v>6543</v>
      </c>
      <c r="F828" s="63" t="s">
        <v>18</v>
      </c>
      <c r="G828" s="63" t="s">
        <v>5144</v>
      </c>
      <c r="H828" s="63">
        <v>50</v>
      </c>
      <c r="I828" s="63">
        <v>20</v>
      </c>
      <c r="J828" s="63">
        <v>30</v>
      </c>
    </row>
    <row r="829" spans="1:10" x14ac:dyDescent="0.2">
      <c r="A829" s="63" t="s">
        <v>8046</v>
      </c>
      <c r="B829" s="63" t="s">
        <v>5143</v>
      </c>
      <c r="C829" s="63" t="s">
        <v>5102</v>
      </c>
      <c r="D829" s="63" t="s">
        <v>5105</v>
      </c>
      <c r="E829" s="63" t="s">
        <v>6543</v>
      </c>
      <c r="F829" s="63" t="s">
        <v>18</v>
      </c>
      <c r="G829" s="63" t="s">
        <v>5315</v>
      </c>
      <c r="H829" s="63">
        <v>13</v>
      </c>
      <c r="I829" s="63">
        <v>20</v>
      </c>
      <c r="J829" s="63">
        <v>-7</v>
      </c>
    </row>
    <row r="830" spans="1:10" x14ac:dyDescent="0.2">
      <c r="A830" s="63" t="s">
        <v>6182</v>
      </c>
      <c r="B830" s="63" t="s">
        <v>5415</v>
      </c>
      <c r="C830" s="63" t="s">
        <v>5102</v>
      </c>
      <c r="D830" s="63" t="s">
        <v>5105</v>
      </c>
      <c r="E830" s="63" t="s">
        <v>6543</v>
      </c>
      <c r="F830" s="63" t="s">
        <v>772</v>
      </c>
      <c r="G830" s="63" t="s">
        <v>5147</v>
      </c>
      <c r="H830" s="63"/>
      <c r="I830" s="63">
        <v>13</v>
      </c>
      <c r="J830" s="63"/>
    </row>
    <row r="831" spans="1:10" x14ac:dyDescent="0.2">
      <c r="A831" s="63" t="s">
        <v>6184</v>
      </c>
      <c r="B831" s="63" t="s">
        <v>5415</v>
      </c>
      <c r="C831" s="63" t="s">
        <v>5102</v>
      </c>
      <c r="D831" s="63" t="s">
        <v>5105</v>
      </c>
      <c r="E831" s="63" t="s">
        <v>6543</v>
      </c>
      <c r="F831" s="63" t="s">
        <v>772</v>
      </c>
      <c r="G831" s="63" t="s">
        <v>5145</v>
      </c>
      <c r="H831" s="63"/>
      <c r="I831" s="63">
        <v>13</v>
      </c>
      <c r="J831" s="63"/>
    </row>
    <row r="832" spans="1:10" x14ac:dyDescent="0.2">
      <c r="A832" s="63" t="s">
        <v>6186</v>
      </c>
      <c r="B832" s="63" t="s">
        <v>5415</v>
      </c>
      <c r="C832" s="63" t="s">
        <v>5102</v>
      </c>
      <c r="D832" s="63" t="s">
        <v>5105</v>
      </c>
      <c r="E832" s="63" t="s">
        <v>6543</v>
      </c>
      <c r="F832" s="63" t="s">
        <v>772</v>
      </c>
      <c r="G832" s="63" t="s">
        <v>5144</v>
      </c>
      <c r="H832" s="63">
        <v>50</v>
      </c>
      <c r="I832" s="63">
        <v>13</v>
      </c>
      <c r="J832" s="63">
        <v>37</v>
      </c>
    </row>
    <row r="833" spans="1:10" x14ac:dyDescent="0.2">
      <c r="A833" s="63" t="s">
        <v>8047</v>
      </c>
      <c r="B833" s="63" t="s">
        <v>5415</v>
      </c>
      <c r="C833" s="63" t="s">
        <v>5102</v>
      </c>
      <c r="D833" s="63" t="s">
        <v>5105</v>
      </c>
      <c r="E833" s="63" t="s">
        <v>6543</v>
      </c>
      <c r="F833" s="63" t="s">
        <v>772</v>
      </c>
      <c r="G833" s="63" t="s">
        <v>5315</v>
      </c>
      <c r="H833" s="63">
        <v>10</v>
      </c>
      <c r="I833" s="63">
        <v>13</v>
      </c>
      <c r="J833" s="63">
        <v>-3</v>
      </c>
    </row>
    <row r="834" spans="1:10" x14ac:dyDescent="0.2">
      <c r="A834" s="63" t="s">
        <v>6189</v>
      </c>
      <c r="B834" s="63" t="s">
        <v>5146</v>
      </c>
      <c r="C834" s="63" t="s">
        <v>5109</v>
      </c>
      <c r="D834" s="63" t="s">
        <v>5105</v>
      </c>
      <c r="E834" s="63" t="s">
        <v>5111</v>
      </c>
      <c r="F834" s="63" t="s">
        <v>18</v>
      </c>
      <c r="G834" s="63" t="s">
        <v>5147</v>
      </c>
      <c r="H834" s="63"/>
      <c r="I834" s="63">
        <v>16</v>
      </c>
      <c r="J834" s="63"/>
    </row>
    <row r="835" spans="1:10" x14ac:dyDescent="0.2">
      <c r="A835" s="63" t="s">
        <v>6191</v>
      </c>
      <c r="B835" s="63" t="s">
        <v>5146</v>
      </c>
      <c r="C835" s="63" t="s">
        <v>5109</v>
      </c>
      <c r="D835" s="63" t="s">
        <v>5105</v>
      </c>
      <c r="E835" s="63" t="s">
        <v>5111</v>
      </c>
      <c r="F835" s="63" t="s">
        <v>18</v>
      </c>
      <c r="G835" s="63" t="s">
        <v>5145</v>
      </c>
      <c r="H835" s="63">
        <v>21</v>
      </c>
      <c r="I835" s="63">
        <v>16</v>
      </c>
      <c r="J835" s="63">
        <v>5</v>
      </c>
    </row>
    <row r="836" spans="1:10" x14ac:dyDescent="0.2">
      <c r="A836" s="63" t="s">
        <v>6193</v>
      </c>
      <c r="B836" s="63" t="s">
        <v>5146</v>
      </c>
      <c r="C836" s="63" t="s">
        <v>5109</v>
      </c>
      <c r="D836" s="63" t="s">
        <v>5105</v>
      </c>
      <c r="E836" s="63" t="s">
        <v>5111</v>
      </c>
      <c r="F836" s="63" t="s">
        <v>18</v>
      </c>
      <c r="G836" s="63" t="s">
        <v>5144</v>
      </c>
      <c r="H836" s="63">
        <v>21</v>
      </c>
      <c r="I836" s="63">
        <v>16</v>
      </c>
      <c r="J836" s="63">
        <v>5</v>
      </c>
    </row>
    <row r="837" spans="1:10" x14ac:dyDescent="0.2">
      <c r="A837" s="63" t="s">
        <v>8048</v>
      </c>
      <c r="B837" s="63" t="s">
        <v>5146</v>
      </c>
      <c r="C837" s="63" t="s">
        <v>5109</v>
      </c>
      <c r="D837" s="63" t="s">
        <v>5105</v>
      </c>
      <c r="E837" s="63" t="s">
        <v>5111</v>
      </c>
      <c r="F837" s="63" t="s">
        <v>18</v>
      </c>
      <c r="G837" s="63" t="s">
        <v>5315</v>
      </c>
      <c r="H837" s="63">
        <v>8</v>
      </c>
      <c r="I837" s="63">
        <v>16</v>
      </c>
      <c r="J837" s="63">
        <v>-8</v>
      </c>
    </row>
    <row r="838" spans="1:10" x14ac:dyDescent="0.2">
      <c r="A838" s="63" t="s">
        <v>6190</v>
      </c>
      <c r="B838" s="63" t="s">
        <v>5416</v>
      </c>
      <c r="C838" s="63" t="s">
        <v>5109</v>
      </c>
      <c r="D838" s="63" t="s">
        <v>5105</v>
      </c>
      <c r="E838" s="63" t="s">
        <v>5111</v>
      </c>
      <c r="F838" s="63" t="s">
        <v>772</v>
      </c>
      <c r="G838" s="63" t="s">
        <v>5147</v>
      </c>
      <c r="H838" s="63"/>
      <c r="I838" s="63">
        <v>13</v>
      </c>
      <c r="J838" s="63"/>
    </row>
    <row r="839" spans="1:10" x14ac:dyDescent="0.2">
      <c r="A839" s="63" t="s">
        <v>6192</v>
      </c>
      <c r="B839" s="63" t="s">
        <v>5416</v>
      </c>
      <c r="C839" s="63" t="s">
        <v>5109</v>
      </c>
      <c r="D839" s="63" t="s">
        <v>5105</v>
      </c>
      <c r="E839" s="63" t="s">
        <v>5111</v>
      </c>
      <c r="F839" s="63" t="s">
        <v>772</v>
      </c>
      <c r="G839" s="63" t="s">
        <v>5145</v>
      </c>
      <c r="H839" s="63">
        <v>20</v>
      </c>
      <c r="I839" s="63">
        <v>13</v>
      </c>
      <c r="J839" s="63">
        <v>7</v>
      </c>
    </row>
    <row r="840" spans="1:10" x14ac:dyDescent="0.2">
      <c r="A840" s="63" t="s">
        <v>6194</v>
      </c>
      <c r="B840" s="63" t="s">
        <v>5416</v>
      </c>
      <c r="C840" s="63" t="s">
        <v>5109</v>
      </c>
      <c r="D840" s="63" t="s">
        <v>5105</v>
      </c>
      <c r="E840" s="63" t="s">
        <v>5111</v>
      </c>
      <c r="F840" s="63" t="s">
        <v>772</v>
      </c>
      <c r="G840" s="63" t="s">
        <v>5144</v>
      </c>
      <c r="H840" s="63">
        <v>15</v>
      </c>
      <c r="I840" s="63">
        <v>13</v>
      </c>
      <c r="J840" s="63">
        <v>2</v>
      </c>
    </row>
    <row r="841" spans="1:10" x14ac:dyDescent="0.2">
      <c r="A841" s="63" t="s">
        <v>8049</v>
      </c>
      <c r="B841" s="63" t="s">
        <v>5416</v>
      </c>
      <c r="C841" s="63" t="s">
        <v>5109</v>
      </c>
      <c r="D841" s="63" t="s">
        <v>5105</v>
      </c>
      <c r="E841" s="63" t="s">
        <v>5111</v>
      </c>
      <c r="F841" s="63" t="s">
        <v>772</v>
      </c>
      <c r="G841" s="63" t="s">
        <v>5315</v>
      </c>
      <c r="H841" s="63">
        <v>6</v>
      </c>
      <c r="I841" s="63">
        <v>13</v>
      </c>
      <c r="J841" s="63">
        <v>-7</v>
      </c>
    </row>
    <row r="842" spans="1:10" x14ac:dyDescent="0.2">
      <c r="A842" s="63" t="s">
        <v>6195</v>
      </c>
      <c r="B842" s="63" t="s">
        <v>5104</v>
      </c>
      <c r="C842" s="63" t="s">
        <v>5102</v>
      </c>
      <c r="D842" s="63" t="s">
        <v>5105</v>
      </c>
      <c r="E842" s="63" t="s">
        <v>6543</v>
      </c>
      <c r="F842" s="63" t="s">
        <v>18</v>
      </c>
      <c r="G842" s="63" t="s">
        <v>5107</v>
      </c>
      <c r="H842" s="63">
        <v>37</v>
      </c>
      <c r="I842" s="63">
        <v>20</v>
      </c>
      <c r="J842" s="63">
        <v>17</v>
      </c>
    </row>
    <row r="843" spans="1:10" x14ac:dyDescent="0.2">
      <c r="A843" s="63" t="s">
        <v>6196</v>
      </c>
      <c r="B843" s="63" t="s">
        <v>5412</v>
      </c>
      <c r="C843" s="63" t="s">
        <v>5102</v>
      </c>
      <c r="D843" s="63" t="s">
        <v>5105</v>
      </c>
      <c r="E843" s="63" t="s">
        <v>6543</v>
      </c>
      <c r="F843" s="63" t="s">
        <v>772</v>
      </c>
      <c r="G843" s="63" t="s">
        <v>5107</v>
      </c>
      <c r="H843" s="63">
        <v>28</v>
      </c>
      <c r="I843" s="63">
        <v>13</v>
      </c>
      <c r="J843" s="63">
        <v>15</v>
      </c>
    </row>
    <row r="844" spans="1:10" x14ac:dyDescent="0.2">
      <c r="A844" s="63" t="s">
        <v>6203</v>
      </c>
      <c r="B844" s="63" t="s">
        <v>5110</v>
      </c>
      <c r="C844" s="63" t="s">
        <v>5109</v>
      </c>
      <c r="D844" s="63" t="s">
        <v>5105</v>
      </c>
      <c r="E844" s="63" t="s">
        <v>5111</v>
      </c>
      <c r="F844" s="63" t="s">
        <v>18</v>
      </c>
      <c r="G844" s="63" t="s">
        <v>5107</v>
      </c>
      <c r="H844" s="63">
        <v>28</v>
      </c>
      <c r="I844" s="63">
        <v>16</v>
      </c>
      <c r="J844" s="63">
        <v>12</v>
      </c>
    </row>
    <row r="845" spans="1:10" x14ac:dyDescent="0.2">
      <c r="A845" s="63" t="s">
        <v>6204</v>
      </c>
      <c r="B845" s="63" t="s">
        <v>5413</v>
      </c>
      <c r="C845" s="63" t="s">
        <v>5109</v>
      </c>
      <c r="D845" s="63" t="s">
        <v>5105</v>
      </c>
      <c r="E845" s="63" t="s">
        <v>5111</v>
      </c>
      <c r="F845" s="63" t="s">
        <v>772</v>
      </c>
      <c r="G845" s="63" t="s">
        <v>5107</v>
      </c>
      <c r="H845" s="63">
        <v>26</v>
      </c>
      <c r="I845" s="63">
        <v>13</v>
      </c>
      <c r="J845" s="63">
        <v>13</v>
      </c>
    </row>
    <row r="846" spans="1:10" x14ac:dyDescent="0.2">
      <c r="A846" s="63" t="s">
        <v>6197</v>
      </c>
      <c r="B846" s="63" t="s">
        <v>5143</v>
      </c>
      <c r="C846" s="63" t="s">
        <v>5102</v>
      </c>
      <c r="D846" s="63" t="s">
        <v>5105</v>
      </c>
      <c r="E846" s="63" t="s">
        <v>6543</v>
      </c>
      <c r="F846" s="63" t="s">
        <v>18</v>
      </c>
      <c r="G846" s="63" t="s">
        <v>5147</v>
      </c>
      <c r="H846" s="63">
        <v>23</v>
      </c>
      <c r="I846" s="63">
        <v>20</v>
      </c>
      <c r="J846" s="63">
        <v>3</v>
      </c>
    </row>
    <row r="847" spans="1:10" x14ac:dyDescent="0.2">
      <c r="A847" s="63" t="s">
        <v>6199</v>
      </c>
      <c r="B847" s="63" t="s">
        <v>5143</v>
      </c>
      <c r="C847" s="63" t="s">
        <v>5102</v>
      </c>
      <c r="D847" s="63" t="s">
        <v>5105</v>
      </c>
      <c r="E847" s="63" t="s">
        <v>6543</v>
      </c>
      <c r="F847" s="63" t="s">
        <v>18</v>
      </c>
      <c r="G847" s="63" t="s">
        <v>5145</v>
      </c>
      <c r="H847" s="63">
        <v>60</v>
      </c>
      <c r="I847" s="63">
        <v>20</v>
      </c>
      <c r="J847" s="63">
        <v>40</v>
      </c>
    </row>
    <row r="848" spans="1:10" x14ac:dyDescent="0.2">
      <c r="A848" s="63" t="s">
        <v>6201</v>
      </c>
      <c r="B848" s="63" t="s">
        <v>5143</v>
      </c>
      <c r="C848" s="63" t="s">
        <v>5102</v>
      </c>
      <c r="D848" s="63" t="s">
        <v>5105</v>
      </c>
      <c r="E848" s="63" t="s">
        <v>6543</v>
      </c>
      <c r="F848" s="63" t="s">
        <v>18</v>
      </c>
      <c r="G848" s="63" t="s">
        <v>5144</v>
      </c>
      <c r="H848" s="63">
        <v>23</v>
      </c>
      <c r="I848" s="63">
        <v>20</v>
      </c>
      <c r="J848" s="63">
        <v>3</v>
      </c>
    </row>
    <row r="849" spans="1:10" x14ac:dyDescent="0.2">
      <c r="A849" s="63" t="s">
        <v>8050</v>
      </c>
      <c r="B849" s="63" t="s">
        <v>5143</v>
      </c>
      <c r="C849" s="63" t="s">
        <v>5102</v>
      </c>
      <c r="D849" s="63" t="s">
        <v>5105</v>
      </c>
      <c r="E849" s="63" t="s">
        <v>6543</v>
      </c>
      <c r="F849" s="63" t="s">
        <v>18</v>
      </c>
      <c r="G849" s="63" t="s">
        <v>5315</v>
      </c>
      <c r="H849" s="63">
        <v>17</v>
      </c>
      <c r="I849" s="63">
        <v>20</v>
      </c>
      <c r="J849" s="63">
        <v>-3</v>
      </c>
    </row>
    <row r="850" spans="1:10" x14ac:dyDescent="0.2">
      <c r="A850" s="63" t="s">
        <v>6198</v>
      </c>
      <c r="B850" s="63" t="s">
        <v>5415</v>
      </c>
      <c r="C850" s="63" t="s">
        <v>5102</v>
      </c>
      <c r="D850" s="63" t="s">
        <v>5105</v>
      </c>
      <c r="E850" s="63" t="s">
        <v>6543</v>
      </c>
      <c r="F850" s="63" t="s">
        <v>772</v>
      </c>
      <c r="G850" s="63" t="s">
        <v>5147</v>
      </c>
      <c r="H850" s="63">
        <v>18</v>
      </c>
      <c r="I850" s="63">
        <v>13</v>
      </c>
      <c r="J850" s="63">
        <v>5</v>
      </c>
    </row>
    <row r="851" spans="1:10" x14ac:dyDescent="0.2">
      <c r="A851" s="63" t="s">
        <v>6200</v>
      </c>
      <c r="B851" s="63" t="s">
        <v>5415</v>
      </c>
      <c r="C851" s="63" t="s">
        <v>5102</v>
      </c>
      <c r="D851" s="63" t="s">
        <v>5105</v>
      </c>
      <c r="E851" s="63" t="s">
        <v>6543</v>
      </c>
      <c r="F851" s="63" t="s">
        <v>772</v>
      </c>
      <c r="G851" s="63" t="s">
        <v>5145</v>
      </c>
      <c r="H851" s="63">
        <v>50</v>
      </c>
      <c r="I851" s="63">
        <v>13</v>
      </c>
      <c r="J851" s="63">
        <v>37</v>
      </c>
    </row>
    <row r="852" spans="1:10" x14ac:dyDescent="0.2">
      <c r="A852" s="63" t="s">
        <v>6202</v>
      </c>
      <c r="B852" s="63" t="s">
        <v>5415</v>
      </c>
      <c r="C852" s="63" t="s">
        <v>5102</v>
      </c>
      <c r="D852" s="63" t="s">
        <v>5105</v>
      </c>
      <c r="E852" s="63" t="s">
        <v>6543</v>
      </c>
      <c r="F852" s="63" t="s">
        <v>772</v>
      </c>
      <c r="G852" s="63" t="s">
        <v>5144</v>
      </c>
      <c r="H852" s="63">
        <v>15</v>
      </c>
      <c r="I852" s="63">
        <v>13</v>
      </c>
      <c r="J852" s="63">
        <v>2</v>
      </c>
    </row>
    <row r="853" spans="1:10" x14ac:dyDescent="0.2">
      <c r="A853" s="63" t="s">
        <v>8051</v>
      </c>
      <c r="B853" s="63" t="s">
        <v>5415</v>
      </c>
      <c r="C853" s="63" t="s">
        <v>5102</v>
      </c>
      <c r="D853" s="63" t="s">
        <v>5105</v>
      </c>
      <c r="E853" s="63" t="s">
        <v>6543</v>
      </c>
      <c r="F853" s="63" t="s">
        <v>772</v>
      </c>
      <c r="G853" s="63" t="s">
        <v>5315</v>
      </c>
      <c r="H853" s="63">
        <v>12</v>
      </c>
      <c r="I853" s="63">
        <v>13</v>
      </c>
      <c r="J853" s="63">
        <v>-1</v>
      </c>
    </row>
    <row r="854" spans="1:10" x14ac:dyDescent="0.2">
      <c r="A854" s="63" t="s">
        <v>6205</v>
      </c>
      <c r="B854" s="63" t="s">
        <v>5146</v>
      </c>
      <c r="C854" s="63" t="s">
        <v>5109</v>
      </c>
      <c r="D854" s="63" t="s">
        <v>5105</v>
      </c>
      <c r="E854" s="63" t="s">
        <v>5111</v>
      </c>
      <c r="F854" s="63" t="s">
        <v>18</v>
      </c>
      <c r="G854" s="63" t="s">
        <v>5147</v>
      </c>
      <c r="H854" s="63">
        <v>20</v>
      </c>
      <c r="I854" s="63">
        <v>16</v>
      </c>
      <c r="J854" s="63">
        <v>4</v>
      </c>
    </row>
    <row r="855" spans="1:10" x14ac:dyDescent="0.2">
      <c r="A855" s="63" t="s">
        <v>6207</v>
      </c>
      <c r="B855" s="63" t="s">
        <v>5146</v>
      </c>
      <c r="C855" s="63" t="s">
        <v>5109</v>
      </c>
      <c r="D855" s="63" t="s">
        <v>5105</v>
      </c>
      <c r="E855" s="63" t="s">
        <v>5111</v>
      </c>
      <c r="F855" s="63" t="s">
        <v>18</v>
      </c>
      <c r="G855" s="63" t="s">
        <v>5145</v>
      </c>
      <c r="H855" s="63"/>
      <c r="I855" s="63">
        <v>16</v>
      </c>
      <c r="J855" s="63"/>
    </row>
    <row r="856" spans="1:10" x14ac:dyDescent="0.2">
      <c r="A856" s="63" t="s">
        <v>6209</v>
      </c>
      <c r="B856" s="63" t="s">
        <v>5146</v>
      </c>
      <c r="C856" s="63" t="s">
        <v>5109</v>
      </c>
      <c r="D856" s="63" t="s">
        <v>5105</v>
      </c>
      <c r="E856" s="63" t="s">
        <v>5111</v>
      </c>
      <c r="F856" s="63" t="s">
        <v>18</v>
      </c>
      <c r="G856" s="63" t="s">
        <v>5144</v>
      </c>
      <c r="H856" s="63">
        <v>16</v>
      </c>
      <c r="I856" s="63">
        <v>16</v>
      </c>
      <c r="J856" s="63">
        <v>0</v>
      </c>
    </row>
    <row r="857" spans="1:10" x14ac:dyDescent="0.2">
      <c r="A857" s="63" t="s">
        <v>8052</v>
      </c>
      <c r="B857" s="63" t="s">
        <v>5146</v>
      </c>
      <c r="C857" s="63" t="s">
        <v>5109</v>
      </c>
      <c r="D857" s="63" t="s">
        <v>5105</v>
      </c>
      <c r="E857" s="63" t="s">
        <v>5111</v>
      </c>
      <c r="F857" s="63" t="s">
        <v>18</v>
      </c>
      <c r="G857" s="63" t="s">
        <v>5315</v>
      </c>
      <c r="H857" s="63">
        <v>17</v>
      </c>
      <c r="I857" s="63">
        <v>16</v>
      </c>
      <c r="J857" s="63">
        <v>1</v>
      </c>
    </row>
    <row r="858" spans="1:10" x14ac:dyDescent="0.2">
      <c r="A858" s="63" t="s">
        <v>6206</v>
      </c>
      <c r="B858" s="63" t="s">
        <v>5416</v>
      </c>
      <c r="C858" s="63" t="s">
        <v>5109</v>
      </c>
      <c r="D858" s="63" t="s">
        <v>5105</v>
      </c>
      <c r="E858" s="63" t="s">
        <v>5111</v>
      </c>
      <c r="F858" s="63" t="s">
        <v>772</v>
      </c>
      <c r="G858" s="63" t="s">
        <v>5147</v>
      </c>
      <c r="H858" s="63">
        <v>20</v>
      </c>
      <c r="I858" s="63">
        <v>13</v>
      </c>
      <c r="J858" s="63">
        <v>7</v>
      </c>
    </row>
    <row r="859" spans="1:10" x14ac:dyDescent="0.2">
      <c r="A859" s="63" t="s">
        <v>6208</v>
      </c>
      <c r="B859" s="63" t="s">
        <v>5416</v>
      </c>
      <c r="C859" s="63" t="s">
        <v>5109</v>
      </c>
      <c r="D859" s="63" t="s">
        <v>5105</v>
      </c>
      <c r="E859" s="63" t="s">
        <v>5111</v>
      </c>
      <c r="F859" s="63" t="s">
        <v>772</v>
      </c>
      <c r="G859" s="63" t="s">
        <v>5145</v>
      </c>
      <c r="H859" s="63">
        <v>21</v>
      </c>
      <c r="I859" s="63">
        <v>13</v>
      </c>
      <c r="J859" s="63">
        <v>8</v>
      </c>
    </row>
    <row r="860" spans="1:10" x14ac:dyDescent="0.2">
      <c r="A860" s="63" t="s">
        <v>6210</v>
      </c>
      <c r="B860" s="63" t="s">
        <v>5416</v>
      </c>
      <c r="C860" s="63" t="s">
        <v>5109</v>
      </c>
      <c r="D860" s="63" t="s">
        <v>5105</v>
      </c>
      <c r="E860" s="63" t="s">
        <v>5111</v>
      </c>
      <c r="F860" s="63" t="s">
        <v>772</v>
      </c>
      <c r="G860" s="63" t="s">
        <v>5144</v>
      </c>
      <c r="H860" s="63">
        <v>21</v>
      </c>
      <c r="I860" s="63">
        <v>13</v>
      </c>
      <c r="J860" s="63">
        <v>8</v>
      </c>
    </row>
    <row r="861" spans="1:10" x14ac:dyDescent="0.2">
      <c r="A861" s="63" t="s">
        <v>8053</v>
      </c>
      <c r="B861" s="63" t="s">
        <v>5416</v>
      </c>
      <c r="C861" s="63" t="s">
        <v>5109</v>
      </c>
      <c r="D861" s="63" t="s">
        <v>5105</v>
      </c>
      <c r="E861" s="63" t="s">
        <v>5111</v>
      </c>
      <c r="F861" s="63" t="s">
        <v>772</v>
      </c>
      <c r="G861" s="63" t="s">
        <v>5315</v>
      </c>
      <c r="H861" s="63">
        <v>14</v>
      </c>
      <c r="I861" s="63">
        <v>13</v>
      </c>
      <c r="J861" s="63">
        <v>1</v>
      </c>
    </row>
    <row r="862" spans="1:10" x14ac:dyDescent="0.2">
      <c r="A862" s="63" t="s">
        <v>6211</v>
      </c>
      <c r="B862" s="63" t="s">
        <v>5104</v>
      </c>
      <c r="C862" s="63" t="s">
        <v>5102</v>
      </c>
      <c r="D862" s="63" t="s">
        <v>5105</v>
      </c>
      <c r="E862" s="63" t="s">
        <v>6543</v>
      </c>
      <c r="F862" s="63" t="s">
        <v>18</v>
      </c>
      <c r="G862" s="63" t="s">
        <v>5107</v>
      </c>
      <c r="H862" s="63">
        <v>52</v>
      </c>
      <c r="I862" s="63">
        <v>20</v>
      </c>
      <c r="J862" s="63">
        <v>32</v>
      </c>
    </row>
    <row r="863" spans="1:10" x14ac:dyDescent="0.2">
      <c r="A863" s="63" t="s">
        <v>6212</v>
      </c>
      <c r="B863" s="63" t="s">
        <v>5412</v>
      </c>
      <c r="C863" s="63" t="s">
        <v>5102</v>
      </c>
      <c r="D863" s="63" t="s">
        <v>5105</v>
      </c>
      <c r="E863" s="63" t="s">
        <v>6543</v>
      </c>
      <c r="F863" s="63" t="s">
        <v>772</v>
      </c>
      <c r="G863" s="63" t="s">
        <v>5107</v>
      </c>
      <c r="H863" s="63">
        <v>43</v>
      </c>
      <c r="I863" s="63">
        <v>13</v>
      </c>
      <c r="J863" s="63">
        <v>30</v>
      </c>
    </row>
    <row r="864" spans="1:10" x14ac:dyDescent="0.2">
      <c r="A864" s="63" t="s">
        <v>6219</v>
      </c>
      <c r="B864" s="63" t="s">
        <v>5110</v>
      </c>
      <c r="C864" s="63" t="s">
        <v>5109</v>
      </c>
      <c r="D864" s="63" t="s">
        <v>5105</v>
      </c>
      <c r="E864" s="63" t="s">
        <v>5111</v>
      </c>
      <c r="F864" s="63" t="s">
        <v>18</v>
      </c>
      <c r="G864" s="63" t="s">
        <v>5107</v>
      </c>
      <c r="H864" s="63">
        <v>34</v>
      </c>
      <c r="I864" s="63">
        <v>16</v>
      </c>
      <c r="J864" s="63">
        <v>18</v>
      </c>
    </row>
    <row r="865" spans="1:10" x14ac:dyDescent="0.2">
      <c r="A865" s="63" t="s">
        <v>6220</v>
      </c>
      <c r="B865" s="63" t="s">
        <v>5413</v>
      </c>
      <c r="C865" s="63" t="s">
        <v>5109</v>
      </c>
      <c r="D865" s="63" t="s">
        <v>5105</v>
      </c>
      <c r="E865" s="63" t="s">
        <v>5111</v>
      </c>
      <c r="F865" s="63" t="s">
        <v>772</v>
      </c>
      <c r="G865" s="63" t="s">
        <v>5107</v>
      </c>
      <c r="H865" s="63">
        <v>34</v>
      </c>
      <c r="I865" s="63">
        <v>13</v>
      </c>
      <c r="J865" s="63">
        <v>21</v>
      </c>
    </row>
    <row r="866" spans="1:10" x14ac:dyDescent="0.2">
      <c r="A866" s="63" t="s">
        <v>6213</v>
      </c>
      <c r="B866" s="63" t="s">
        <v>5143</v>
      </c>
      <c r="C866" s="63" t="s">
        <v>5102</v>
      </c>
      <c r="D866" s="63" t="s">
        <v>5105</v>
      </c>
      <c r="E866" s="63" t="s">
        <v>6543</v>
      </c>
      <c r="F866" s="63" t="s">
        <v>18</v>
      </c>
      <c r="G866" s="63" t="s">
        <v>5147</v>
      </c>
      <c r="H866" s="63">
        <v>27</v>
      </c>
      <c r="I866" s="63">
        <v>20</v>
      </c>
      <c r="J866" s="63">
        <v>7</v>
      </c>
    </row>
    <row r="867" spans="1:10" x14ac:dyDescent="0.2">
      <c r="A867" s="63" t="s">
        <v>6215</v>
      </c>
      <c r="B867" s="63" t="s">
        <v>5143</v>
      </c>
      <c r="C867" s="63" t="s">
        <v>5102</v>
      </c>
      <c r="D867" s="63" t="s">
        <v>5105</v>
      </c>
      <c r="E867" s="63" t="s">
        <v>6543</v>
      </c>
      <c r="F867" s="63" t="s">
        <v>18</v>
      </c>
      <c r="G867" s="63" t="s">
        <v>5145</v>
      </c>
      <c r="H867" s="63">
        <v>47</v>
      </c>
      <c r="I867" s="63">
        <v>20</v>
      </c>
      <c r="J867" s="63">
        <v>27</v>
      </c>
    </row>
    <row r="868" spans="1:10" x14ac:dyDescent="0.2">
      <c r="A868" s="63" t="s">
        <v>6217</v>
      </c>
      <c r="B868" s="63" t="s">
        <v>5143</v>
      </c>
      <c r="C868" s="63" t="s">
        <v>5102</v>
      </c>
      <c r="D868" s="63" t="s">
        <v>5105</v>
      </c>
      <c r="E868" s="63" t="s">
        <v>6543</v>
      </c>
      <c r="F868" s="63" t="s">
        <v>18</v>
      </c>
      <c r="G868" s="63" t="s">
        <v>5144</v>
      </c>
      <c r="H868" s="63">
        <v>24</v>
      </c>
      <c r="I868" s="63">
        <v>20</v>
      </c>
      <c r="J868" s="63">
        <v>4</v>
      </c>
    </row>
    <row r="869" spans="1:10" x14ac:dyDescent="0.2">
      <c r="A869" s="63" t="s">
        <v>8054</v>
      </c>
      <c r="B869" s="63" t="s">
        <v>5143</v>
      </c>
      <c r="C869" s="63" t="s">
        <v>5102</v>
      </c>
      <c r="D869" s="63" t="s">
        <v>5105</v>
      </c>
      <c r="E869" s="63" t="s">
        <v>6543</v>
      </c>
      <c r="F869" s="63" t="s">
        <v>18</v>
      </c>
      <c r="G869" s="63" t="s">
        <v>5315</v>
      </c>
      <c r="H869" s="63">
        <v>17</v>
      </c>
      <c r="I869" s="63">
        <v>20</v>
      </c>
      <c r="J869" s="63">
        <v>-3</v>
      </c>
    </row>
    <row r="870" spans="1:10" x14ac:dyDescent="0.2">
      <c r="A870" s="63" t="s">
        <v>6214</v>
      </c>
      <c r="B870" s="63" t="s">
        <v>5415</v>
      </c>
      <c r="C870" s="63" t="s">
        <v>5102</v>
      </c>
      <c r="D870" s="63" t="s">
        <v>5105</v>
      </c>
      <c r="E870" s="63" t="s">
        <v>6543</v>
      </c>
      <c r="F870" s="63" t="s">
        <v>772</v>
      </c>
      <c r="G870" s="63" t="s">
        <v>5147</v>
      </c>
      <c r="H870" s="63">
        <v>20</v>
      </c>
      <c r="I870" s="63">
        <v>13</v>
      </c>
      <c r="J870" s="63">
        <v>7</v>
      </c>
    </row>
    <row r="871" spans="1:10" x14ac:dyDescent="0.2">
      <c r="A871" s="63" t="s">
        <v>6216</v>
      </c>
      <c r="B871" s="63" t="s">
        <v>5415</v>
      </c>
      <c r="C871" s="63" t="s">
        <v>5102</v>
      </c>
      <c r="D871" s="63" t="s">
        <v>5105</v>
      </c>
      <c r="E871" s="63" t="s">
        <v>6543</v>
      </c>
      <c r="F871" s="63" t="s">
        <v>772</v>
      </c>
      <c r="G871" s="63" t="s">
        <v>5145</v>
      </c>
      <c r="H871" s="63">
        <v>38</v>
      </c>
      <c r="I871" s="63">
        <v>13</v>
      </c>
      <c r="J871" s="63">
        <v>25</v>
      </c>
    </row>
    <row r="872" spans="1:10" x14ac:dyDescent="0.2">
      <c r="A872" s="63" t="s">
        <v>6218</v>
      </c>
      <c r="B872" s="63" t="s">
        <v>5415</v>
      </c>
      <c r="C872" s="63" t="s">
        <v>5102</v>
      </c>
      <c r="D872" s="63" t="s">
        <v>5105</v>
      </c>
      <c r="E872" s="63" t="s">
        <v>6543</v>
      </c>
      <c r="F872" s="63" t="s">
        <v>772</v>
      </c>
      <c r="G872" s="63" t="s">
        <v>5144</v>
      </c>
      <c r="H872" s="63">
        <v>15</v>
      </c>
      <c r="I872" s="63">
        <v>13</v>
      </c>
      <c r="J872" s="63">
        <v>2</v>
      </c>
    </row>
    <row r="873" spans="1:10" x14ac:dyDescent="0.2">
      <c r="A873" s="63" t="s">
        <v>8055</v>
      </c>
      <c r="B873" s="63" t="s">
        <v>5415</v>
      </c>
      <c r="C873" s="63" t="s">
        <v>5102</v>
      </c>
      <c r="D873" s="63" t="s">
        <v>5105</v>
      </c>
      <c r="E873" s="63" t="s">
        <v>6543</v>
      </c>
      <c r="F873" s="63" t="s">
        <v>772</v>
      </c>
      <c r="G873" s="63" t="s">
        <v>5315</v>
      </c>
      <c r="H873" s="63">
        <v>13</v>
      </c>
      <c r="I873" s="63">
        <v>13</v>
      </c>
      <c r="J873" s="63">
        <v>0</v>
      </c>
    </row>
    <row r="874" spans="1:10" x14ac:dyDescent="0.2">
      <c r="A874" s="63" t="s">
        <v>6221</v>
      </c>
      <c r="B874" s="63" t="s">
        <v>5146</v>
      </c>
      <c r="C874" s="63" t="s">
        <v>5109</v>
      </c>
      <c r="D874" s="63" t="s">
        <v>5105</v>
      </c>
      <c r="E874" s="63" t="s">
        <v>5111</v>
      </c>
      <c r="F874" s="63" t="s">
        <v>18</v>
      </c>
      <c r="G874" s="63" t="s">
        <v>5147</v>
      </c>
      <c r="H874" s="63">
        <v>22</v>
      </c>
      <c r="I874" s="63">
        <v>16</v>
      </c>
      <c r="J874" s="63">
        <v>6</v>
      </c>
    </row>
    <row r="875" spans="1:10" x14ac:dyDescent="0.2">
      <c r="A875" s="63" t="s">
        <v>6223</v>
      </c>
      <c r="B875" s="63" t="s">
        <v>5146</v>
      </c>
      <c r="C875" s="63" t="s">
        <v>5109</v>
      </c>
      <c r="D875" s="63" t="s">
        <v>5105</v>
      </c>
      <c r="E875" s="63" t="s">
        <v>5111</v>
      </c>
      <c r="F875" s="63" t="s">
        <v>18</v>
      </c>
      <c r="G875" s="63" t="s">
        <v>5145</v>
      </c>
      <c r="H875" s="63">
        <v>28</v>
      </c>
      <c r="I875" s="63">
        <v>16</v>
      </c>
      <c r="J875" s="63">
        <v>12</v>
      </c>
    </row>
    <row r="876" spans="1:10" x14ac:dyDescent="0.2">
      <c r="A876" s="63" t="s">
        <v>6225</v>
      </c>
      <c r="B876" s="63" t="s">
        <v>5146</v>
      </c>
      <c r="C876" s="63" t="s">
        <v>5109</v>
      </c>
      <c r="D876" s="63" t="s">
        <v>5105</v>
      </c>
      <c r="E876" s="63" t="s">
        <v>5111</v>
      </c>
      <c r="F876" s="63" t="s">
        <v>18</v>
      </c>
      <c r="G876" s="63" t="s">
        <v>5144</v>
      </c>
      <c r="H876" s="63">
        <v>15</v>
      </c>
      <c r="I876" s="63">
        <v>16</v>
      </c>
      <c r="J876" s="63">
        <v>-1</v>
      </c>
    </row>
    <row r="877" spans="1:10" x14ac:dyDescent="0.2">
      <c r="A877" s="63" t="s">
        <v>8056</v>
      </c>
      <c r="B877" s="63" t="s">
        <v>5146</v>
      </c>
      <c r="C877" s="63" t="s">
        <v>5109</v>
      </c>
      <c r="D877" s="63" t="s">
        <v>5105</v>
      </c>
      <c r="E877" s="63" t="s">
        <v>5111</v>
      </c>
      <c r="F877" s="63" t="s">
        <v>18</v>
      </c>
      <c r="G877" s="63" t="s">
        <v>5315</v>
      </c>
      <c r="H877" s="63">
        <v>13</v>
      </c>
      <c r="I877" s="63">
        <v>16</v>
      </c>
      <c r="J877" s="63">
        <v>-3</v>
      </c>
    </row>
    <row r="878" spans="1:10" x14ac:dyDescent="0.2">
      <c r="A878" s="63" t="s">
        <v>6222</v>
      </c>
      <c r="B878" s="63" t="s">
        <v>5416</v>
      </c>
      <c r="C878" s="63" t="s">
        <v>5109</v>
      </c>
      <c r="D878" s="63" t="s">
        <v>5105</v>
      </c>
      <c r="E878" s="63" t="s">
        <v>5111</v>
      </c>
      <c r="F878" s="63" t="s">
        <v>772</v>
      </c>
      <c r="G878" s="63" t="s">
        <v>5147</v>
      </c>
      <c r="H878" s="63">
        <v>20</v>
      </c>
      <c r="I878" s="63">
        <v>13</v>
      </c>
      <c r="J878" s="63">
        <v>7</v>
      </c>
    </row>
    <row r="879" spans="1:10" x14ac:dyDescent="0.2">
      <c r="A879" s="63" t="s">
        <v>6224</v>
      </c>
      <c r="B879" s="63" t="s">
        <v>5416</v>
      </c>
      <c r="C879" s="63" t="s">
        <v>5109</v>
      </c>
      <c r="D879" s="63" t="s">
        <v>5105</v>
      </c>
      <c r="E879" s="63" t="s">
        <v>5111</v>
      </c>
      <c r="F879" s="63" t="s">
        <v>772</v>
      </c>
      <c r="G879" s="63" t="s">
        <v>5145</v>
      </c>
      <c r="H879" s="63">
        <v>25</v>
      </c>
      <c r="I879" s="63">
        <v>13</v>
      </c>
      <c r="J879" s="63">
        <v>12</v>
      </c>
    </row>
    <row r="880" spans="1:10" x14ac:dyDescent="0.2">
      <c r="A880" s="63" t="s">
        <v>6226</v>
      </c>
      <c r="B880" s="63" t="s">
        <v>5416</v>
      </c>
      <c r="C880" s="63" t="s">
        <v>5109</v>
      </c>
      <c r="D880" s="63" t="s">
        <v>5105</v>
      </c>
      <c r="E880" s="63" t="s">
        <v>5111</v>
      </c>
      <c r="F880" s="63" t="s">
        <v>772</v>
      </c>
      <c r="G880" s="63" t="s">
        <v>5144</v>
      </c>
      <c r="H880" s="63">
        <v>14</v>
      </c>
      <c r="I880" s="63">
        <v>13</v>
      </c>
      <c r="J880" s="63">
        <v>1</v>
      </c>
    </row>
    <row r="881" spans="1:10" x14ac:dyDescent="0.2">
      <c r="A881" s="63" t="s">
        <v>8057</v>
      </c>
      <c r="B881" s="63" t="s">
        <v>5416</v>
      </c>
      <c r="C881" s="63" t="s">
        <v>5109</v>
      </c>
      <c r="D881" s="63" t="s">
        <v>5105</v>
      </c>
      <c r="E881" s="63" t="s">
        <v>5111</v>
      </c>
      <c r="F881" s="63" t="s">
        <v>772</v>
      </c>
      <c r="G881" s="63" t="s">
        <v>5315</v>
      </c>
      <c r="H881" s="63">
        <v>13</v>
      </c>
      <c r="I881" s="63">
        <v>13</v>
      </c>
      <c r="J881" s="63">
        <v>0</v>
      </c>
    </row>
    <row r="882" spans="1:10" x14ac:dyDescent="0.2">
      <c r="A882" s="63" t="s">
        <v>8058</v>
      </c>
      <c r="B882" s="63" t="s">
        <v>5104</v>
      </c>
      <c r="C882" s="63" t="s">
        <v>5102</v>
      </c>
      <c r="D882" s="63" t="s">
        <v>5105</v>
      </c>
      <c r="E882" s="63" t="s">
        <v>6543</v>
      </c>
      <c r="F882" s="63" t="s">
        <v>18</v>
      </c>
      <c r="G882" s="63" t="s">
        <v>5107</v>
      </c>
      <c r="H882" s="63">
        <v>38</v>
      </c>
      <c r="I882" s="63">
        <v>20</v>
      </c>
      <c r="J882" s="63">
        <v>18</v>
      </c>
    </row>
    <row r="883" spans="1:10" x14ac:dyDescent="0.2">
      <c r="A883" s="63" t="s">
        <v>8059</v>
      </c>
      <c r="B883" s="63" t="s">
        <v>5412</v>
      </c>
      <c r="C883" s="63" t="s">
        <v>5102</v>
      </c>
      <c r="D883" s="63" t="s">
        <v>5105</v>
      </c>
      <c r="E883" s="63" t="s">
        <v>6543</v>
      </c>
      <c r="F883" s="63" t="s">
        <v>772</v>
      </c>
      <c r="G883" s="63" t="s">
        <v>5107</v>
      </c>
      <c r="H883" s="63">
        <v>25</v>
      </c>
      <c r="I883" s="63">
        <v>13</v>
      </c>
      <c r="J883" s="63">
        <v>12</v>
      </c>
    </row>
    <row r="884" spans="1:10" x14ac:dyDescent="0.2">
      <c r="A884" s="63" t="s">
        <v>8062</v>
      </c>
      <c r="B884" s="63" t="s">
        <v>5110</v>
      </c>
      <c r="C884" s="63" t="s">
        <v>5109</v>
      </c>
      <c r="D884" s="63" t="s">
        <v>5105</v>
      </c>
      <c r="E884" s="63" t="s">
        <v>5111</v>
      </c>
      <c r="F884" s="63" t="s">
        <v>18</v>
      </c>
      <c r="G884" s="63" t="s">
        <v>5107</v>
      </c>
      <c r="H884" s="63">
        <v>28</v>
      </c>
      <c r="I884" s="63">
        <v>16</v>
      </c>
      <c r="J884" s="63">
        <v>12</v>
      </c>
    </row>
    <row r="885" spans="1:10" x14ac:dyDescent="0.2">
      <c r="A885" s="63" t="s">
        <v>8063</v>
      </c>
      <c r="B885" s="63" t="s">
        <v>5413</v>
      </c>
      <c r="C885" s="63" t="s">
        <v>5109</v>
      </c>
      <c r="D885" s="63" t="s">
        <v>5105</v>
      </c>
      <c r="E885" s="63" t="s">
        <v>5111</v>
      </c>
      <c r="F885" s="63" t="s">
        <v>772</v>
      </c>
      <c r="G885" s="63" t="s">
        <v>5107</v>
      </c>
      <c r="H885" s="63">
        <v>24</v>
      </c>
      <c r="I885" s="63">
        <v>13</v>
      </c>
      <c r="J885" s="63">
        <v>11</v>
      </c>
    </row>
    <row r="886" spans="1:10" x14ac:dyDescent="0.2">
      <c r="A886" s="63" t="s">
        <v>6227</v>
      </c>
      <c r="B886" s="63" t="s">
        <v>5143</v>
      </c>
      <c r="C886" s="63" t="s">
        <v>5102</v>
      </c>
      <c r="D886" s="63" t="s">
        <v>5105</v>
      </c>
      <c r="E886" s="63" t="s">
        <v>6543</v>
      </c>
      <c r="F886" s="63" t="s">
        <v>18</v>
      </c>
      <c r="G886" s="63" t="s">
        <v>5147</v>
      </c>
      <c r="H886" s="63">
        <v>24</v>
      </c>
      <c r="I886" s="63">
        <v>20</v>
      </c>
      <c r="J886" s="63">
        <v>4</v>
      </c>
    </row>
    <row r="887" spans="1:10" x14ac:dyDescent="0.2">
      <c r="A887" s="63" t="s">
        <v>6229</v>
      </c>
      <c r="B887" s="63" t="s">
        <v>5143</v>
      </c>
      <c r="C887" s="63" t="s">
        <v>5102</v>
      </c>
      <c r="D887" s="63" t="s">
        <v>5105</v>
      </c>
      <c r="E887" s="63" t="s">
        <v>6543</v>
      </c>
      <c r="F887" s="63" t="s">
        <v>18</v>
      </c>
      <c r="G887" s="63" t="s">
        <v>5145</v>
      </c>
      <c r="H887" s="63">
        <v>40</v>
      </c>
      <c r="I887" s="63">
        <v>20</v>
      </c>
      <c r="J887" s="63">
        <v>20</v>
      </c>
    </row>
    <row r="888" spans="1:10" x14ac:dyDescent="0.2">
      <c r="A888" s="63" t="s">
        <v>6231</v>
      </c>
      <c r="B888" s="63" t="s">
        <v>5143</v>
      </c>
      <c r="C888" s="63" t="s">
        <v>5102</v>
      </c>
      <c r="D888" s="63" t="s">
        <v>5105</v>
      </c>
      <c r="E888" s="63" t="s">
        <v>6543</v>
      </c>
      <c r="F888" s="63" t="s">
        <v>18</v>
      </c>
      <c r="G888" s="63" t="s">
        <v>5144</v>
      </c>
      <c r="H888" s="63">
        <v>20</v>
      </c>
      <c r="I888" s="63">
        <v>20</v>
      </c>
      <c r="J888" s="63">
        <v>0</v>
      </c>
    </row>
    <row r="889" spans="1:10" x14ac:dyDescent="0.2">
      <c r="A889" s="63" t="s">
        <v>8060</v>
      </c>
      <c r="B889" s="63" t="s">
        <v>5143</v>
      </c>
      <c r="C889" s="63" t="s">
        <v>5102</v>
      </c>
      <c r="D889" s="63" t="s">
        <v>5105</v>
      </c>
      <c r="E889" s="63" t="s">
        <v>6543</v>
      </c>
      <c r="F889" s="63" t="s">
        <v>18</v>
      </c>
      <c r="G889" s="63" t="s">
        <v>5315</v>
      </c>
      <c r="H889" s="63">
        <v>14</v>
      </c>
      <c r="I889" s="63">
        <v>20</v>
      </c>
      <c r="J889" s="63">
        <v>-6</v>
      </c>
    </row>
    <row r="890" spans="1:10" x14ac:dyDescent="0.2">
      <c r="A890" s="63" t="s">
        <v>6228</v>
      </c>
      <c r="B890" s="63" t="s">
        <v>5415</v>
      </c>
      <c r="C890" s="63" t="s">
        <v>5102</v>
      </c>
      <c r="D890" s="63" t="s">
        <v>5105</v>
      </c>
      <c r="E890" s="63" t="s">
        <v>6543</v>
      </c>
      <c r="F890" s="63" t="s">
        <v>772</v>
      </c>
      <c r="G890" s="63" t="s">
        <v>5147</v>
      </c>
      <c r="H890" s="63">
        <v>15</v>
      </c>
      <c r="I890" s="63">
        <v>13</v>
      </c>
      <c r="J890" s="63">
        <v>2</v>
      </c>
    </row>
    <row r="891" spans="1:10" x14ac:dyDescent="0.2">
      <c r="A891" s="63" t="s">
        <v>6230</v>
      </c>
      <c r="B891" s="63" t="s">
        <v>5415</v>
      </c>
      <c r="C891" s="63" t="s">
        <v>5102</v>
      </c>
      <c r="D891" s="63" t="s">
        <v>5105</v>
      </c>
      <c r="E891" s="63" t="s">
        <v>6543</v>
      </c>
      <c r="F891" s="63" t="s">
        <v>772</v>
      </c>
      <c r="G891" s="63" t="s">
        <v>5145</v>
      </c>
      <c r="H891" s="63">
        <v>28</v>
      </c>
      <c r="I891" s="63">
        <v>13</v>
      </c>
      <c r="J891" s="63">
        <v>15</v>
      </c>
    </row>
    <row r="892" spans="1:10" x14ac:dyDescent="0.2">
      <c r="A892" s="63" t="s">
        <v>6232</v>
      </c>
      <c r="B892" s="63" t="s">
        <v>5415</v>
      </c>
      <c r="C892" s="63" t="s">
        <v>5102</v>
      </c>
      <c r="D892" s="63" t="s">
        <v>5105</v>
      </c>
      <c r="E892" s="63" t="s">
        <v>6543</v>
      </c>
      <c r="F892" s="63" t="s">
        <v>772</v>
      </c>
      <c r="G892" s="63" t="s">
        <v>5144</v>
      </c>
      <c r="H892" s="63">
        <v>12</v>
      </c>
      <c r="I892" s="63">
        <v>13</v>
      </c>
      <c r="J892" s="63">
        <v>-1</v>
      </c>
    </row>
    <row r="893" spans="1:10" x14ac:dyDescent="0.2">
      <c r="A893" s="63" t="s">
        <v>8061</v>
      </c>
      <c r="B893" s="63" t="s">
        <v>5415</v>
      </c>
      <c r="C893" s="63" t="s">
        <v>5102</v>
      </c>
      <c r="D893" s="63" t="s">
        <v>5105</v>
      </c>
      <c r="E893" s="63" t="s">
        <v>6543</v>
      </c>
      <c r="F893" s="63" t="s">
        <v>772</v>
      </c>
      <c r="G893" s="63" t="s">
        <v>5315</v>
      </c>
      <c r="H893" s="63">
        <v>9</v>
      </c>
      <c r="I893" s="63">
        <v>13</v>
      </c>
      <c r="J893" s="63">
        <v>-4</v>
      </c>
    </row>
    <row r="894" spans="1:10" x14ac:dyDescent="0.2">
      <c r="A894" s="63" t="s">
        <v>6233</v>
      </c>
      <c r="B894" s="63" t="s">
        <v>5146</v>
      </c>
      <c r="C894" s="63" t="s">
        <v>5109</v>
      </c>
      <c r="D894" s="63" t="s">
        <v>5105</v>
      </c>
      <c r="E894" s="63" t="s">
        <v>5111</v>
      </c>
      <c r="F894" s="63" t="s">
        <v>18</v>
      </c>
      <c r="G894" s="63" t="s">
        <v>5147</v>
      </c>
      <c r="H894" s="63">
        <v>21</v>
      </c>
      <c r="I894" s="63">
        <v>16</v>
      </c>
      <c r="J894" s="63">
        <v>5</v>
      </c>
    </row>
    <row r="895" spans="1:10" x14ac:dyDescent="0.2">
      <c r="A895" s="63" t="s">
        <v>6235</v>
      </c>
      <c r="B895" s="63" t="s">
        <v>5146</v>
      </c>
      <c r="C895" s="63" t="s">
        <v>5109</v>
      </c>
      <c r="D895" s="63" t="s">
        <v>5105</v>
      </c>
      <c r="E895" s="63" t="s">
        <v>5111</v>
      </c>
      <c r="F895" s="63" t="s">
        <v>18</v>
      </c>
      <c r="G895" s="63" t="s">
        <v>5145</v>
      </c>
      <c r="H895" s="63">
        <v>27</v>
      </c>
      <c r="I895" s="63">
        <v>16</v>
      </c>
      <c r="J895" s="63">
        <v>11</v>
      </c>
    </row>
    <row r="896" spans="1:10" x14ac:dyDescent="0.2">
      <c r="A896" s="63" t="s">
        <v>6237</v>
      </c>
      <c r="B896" s="63" t="s">
        <v>5146</v>
      </c>
      <c r="C896" s="63" t="s">
        <v>5109</v>
      </c>
      <c r="D896" s="63" t="s">
        <v>5105</v>
      </c>
      <c r="E896" s="63" t="s">
        <v>5111</v>
      </c>
      <c r="F896" s="63" t="s">
        <v>18</v>
      </c>
      <c r="G896" s="63" t="s">
        <v>5144</v>
      </c>
      <c r="H896" s="63">
        <v>15</v>
      </c>
      <c r="I896" s="63">
        <v>16</v>
      </c>
      <c r="J896" s="63">
        <v>-1</v>
      </c>
    </row>
    <row r="897" spans="1:10" x14ac:dyDescent="0.2">
      <c r="A897" s="63" t="s">
        <v>8064</v>
      </c>
      <c r="B897" s="63" t="s">
        <v>5146</v>
      </c>
      <c r="C897" s="63" t="s">
        <v>5109</v>
      </c>
      <c r="D897" s="63" t="s">
        <v>5105</v>
      </c>
      <c r="E897" s="63" t="s">
        <v>5111</v>
      </c>
      <c r="F897" s="63" t="s">
        <v>18</v>
      </c>
      <c r="G897" s="63" t="s">
        <v>5315</v>
      </c>
      <c r="H897" s="63">
        <v>12</v>
      </c>
      <c r="I897" s="63">
        <v>16</v>
      </c>
      <c r="J897" s="63">
        <v>-4</v>
      </c>
    </row>
    <row r="898" spans="1:10" x14ac:dyDescent="0.2">
      <c r="A898" s="63" t="s">
        <v>6234</v>
      </c>
      <c r="B898" s="63" t="s">
        <v>5416</v>
      </c>
      <c r="C898" s="63" t="s">
        <v>5109</v>
      </c>
      <c r="D898" s="63" t="s">
        <v>5105</v>
      </c>
      <c r="E898" s="63" t="s">
        <v>5111</v>
      </c>
      <c r="F898" s="63" t="s">
        <v>772</v>
      </c>
      <c r="G898" s="63" t="s">
        <v>5147</v>
      </c>
      <c r="H898" s="63">
        <v>17</v>
      </c>
      <c r="I898" s="63">
        <v>13</v>
      </c>
      <c r="J898" s="63">
        <v>4</v>
      </c>
    </row>
    <row r="899" spans="1:10" x14ac:dyDescent="0.2">
      <c r="A899" s="63" t="s">
        <v>6236</v>
      </c>
      <c r="B899" s="63" t="s">
        <v>5416</v>
      </c>
      <c r="C899" s="63" t="s">
        <v>5109</v>
      </c>
      <c r="D899" s="63" t="s">
        <v>5105</v>
      </c>
      <c r="E899" s="63" t="s">
        <v>5111</v>
      </c>
      <c r="F899" s="63" t="s">
        <v>772</v>
      </c>
      <c r="G899" s="63" t="s">
        <v>5145</v>
      </c>
      <c r="H899" s="63">
        <v>22</v>
      </c>
      <c r="I899" s="63">
        <v>13</v>
      </c>
      <c r="J899" s="63">
        <v>9</v>
      </c>
    </row>
    <row r="900" spans="1:10" x14ac:dyDescent="0.2">
      <c r="A900" s="63" t="s">
        <v>6238</v>
      </c>
      <c r="B900" s="63" t="s">
        <v>5416</v>
      </c>
      <c r="C900" s="63" t="s">
        <v>5109</v>
      </c>
      <c r="D900" s="63" t="s">
        <v>5105</v>
      </c>
      <c r="E900" s="63" t="s">
        <v>5111</v>
      </c>
      <c r="F900" s="63" t="s">
        <v>772</v>
      </c>
      <c r="G900" s="63" t="s">
        <v>5144</v>
      </c>
      <c r="H900" s="63">
        <v>13</v>
      </c>
      <c r="I900" s="63">
        <v>13</v>
      </c>
      <c r="J900" s="63">
        <v>0</v>
      </c>
    </row>
    <row r="901" spans="1:10" x14ac:dyDescent="0.2">
      <c r="A901" s="63" t="s">
        <v>8065</v>
      </c>
      <c r="B901" s="63" t="s">
        <v>5416</v>
      </c>
      <c r="C901" s="63" t="s">
        <v>5109</v>
      </c>
      <c r="D901" s="63" t="s">
        <v>5105</v>
      </c>
      <c r="E901" s="63" t="s">
        <v>5111</v>
      </c>
      <c r="F901" s="63" t="s">
        <v>772</v>
      </c>
      <c r="G901" s="63" t="s">
        <v>5315</v>
      </c>
      <c r="H901" s="63">
        <v>10</v>
      </c>
      <c r="I901" s="63">
        <v>13</v>
      </c>
      <c r="J901" s="63">
        <v>-3</v>
      </c>
    </row>
    <row r="902" spans="1:10" x14ac:dyDescent="0.2">
      <c r="A902" s="63" t="s">
        <v>6239</v>
      </c>
      <c r="B902" s="63" t="s">
        <v>5104</v>
      </c>
      <c r="C902" s="63" t="s">
        <v>5102</v>
      </c>
      <c r="D902" s="63" t="s">
        <v>5105</v>
      </c>
      <c r="E902" s="63" t="s">
        <v>6543</v>
      </c>
      <c r="F902" s="63" t="s">
        <v>18</v>
      </c>
      <c r="G902" s="63" t="s">
        <v>5107</v>
      </c>
      <c r="H902" s="63">
        <v>35</v>
      </c>
      <c r="I902" s="63">
        <v>20</v>
      </c>
      <c r="J902" s="63">
        <v>15</v>
      </c>
    </row>
    <row r="903" spans="1:10" x14ac:dyDescent="0.2">
      <c r="A903" s="63" t="s">
        <v>6240</v>
      </c>
      <c r="B903" s="63" t="s">
        <v>5412</v>
      </c>
      <c r="C903" s="63" t="s">
        <v>5102</v>
      </c>
      <c r="D903" s="63" t="s">
        <v>5105</v>
      </c>
      <c r="E903" s="63" t="s">
        <v>6543</v>
      </c>
      <c r="F903" s="63" t="s">
        <v>772</v>
      </c>
      <c r="G903" s="63" t="s">
        <v>5107</v>
      </c>
      <c r="H903" s="63">
        <v>28</v>
      </c>
      <c r="I903" s="63">
        <v>13</v>
      </c>
      <c r="J903" s="63">
        <v>15</v>
      </c>
    </row>
    <row r="904" spans="1:10" x14ac:dyDescent="0.2">
      <c r="A904" s="63" t="s">
        <v>6247</v>
      </c>
      <c r="B904" s="63" t="s">
        <v>5110</v>
      </c>
      <c r="C904" s="63" t="s">
        <v>5109</v>
      </c>
      <c r="D904" s="63" t="s">
        <v>5105</v>
      </c>
      <c r="E904" s="63" t="s">
        <v>5111</v>
      </c>
      <c r="F904" s="63" t="s">
        <v>18</v>
      </c>
      <c r="G904" s="63" t="s">
        <v>5107</v>
      </c>
      <c r="H904" s="63">
        <v>29</v>
      </c>
      <c r="I904" s="63">
        <v>16</v>
      </c>
      <c r="J904" s="63">
        <v>13</v>
      </c>
    </row>
    <row r="905" spans="1:10" x14ac:dyDescent="0.2">
      <c r="A905" s="63" t="s">
        <v>6248</v>
      </c>
      <c r="B905" s="63" t="s">
        <v>5413</v>
      </c>
      <c r="C905" s="63" t="s">
        <v>5109</v>
      </c>
      <c r="D905" s="63" t="s">
        <v>5105</v>
      </c>
      <c r="E905" s="63" t="s">
        <v>5111</v>
      </c>
      <c r="F905" s="63" t="s">
        <v>772</v>
      </c>
      <c r="G905" s="63" t="s">
        <v>5107</v>
      </c>
      <c r="H905" s="63">
        <v>25</v>
      </c>
      <c r="I905" s="63">
        <v>13</v>
      </c>
      <c r="J905" s="63">
        <v>12</v>
      </c>
    </row>
    <row r="906" spans="1:10" x14ac:dyDescent="0.2">
      <c r="A906" s="63" t="s">
        <v>6241</v>
      </c>
      <c r="B906" s="63" t="s">
        <v>5143</v>
      </c>
      <c r="C906" s="63" t="s">
        <v>5102</v>
      </c>
      <c r="D906" s="63" t="s">
        <v>5105</v>
      </c>
      <c r="E906" s="63" t="s">
        <v>6543</v>
      </c>
      <c r="F906" s="63" t="s">
        <v>18</v>
      </c>
      <c r="G906" s="63" t="s">
        <v>5147</v>
      </c>
      <c r="H906" s="63"/>
      <c r="I906" s="63">
        <v>20</v>
      </c>
      <c r="J906" s="63"/>
    </row>
    <row r="907" spans="1:10" x14ac:dyDescent="0.2">
      <c r="A907" s="63" t="s">
        <v>6243</v>
      </c>
      <c r="B907" s="63" t="s">
        <v>5143</v>
      </c>
      <c r="C907" s="63" t="s">
        <v>5102</v>
      </c>
      <c r="D907" s="63" t="s">
        <v>5105</v>
      </c>
      <c r="E907" s="63" t="s">
        <v>6543</v>
      </c>
      <c r="F907" s="63" t="s">
        <v>18</v>
      </c>
      <c r="G907" s="63" t="s">
        <v>5145</v>
      </c>
      <c r="H907" s="63">
        <v>42</v>
      </c>
      <c r="I907" s="63">
        <v>20</v>
      </c>
      <c r="J907" s="63">
        <v>22</v>
      </c>
    </row>
    <row r="908" spans="1:10" x14ac:dyDescent="0.2">
      <c r="A908" s="63" t="s">
        <v>6245</v>
      </c>
      <c r="B908" s="63" t="s">
        <v>5143</v>
      </c>
      <c r="C908" s="63" t="s">
        <v>5102</v>
      </c>
      <c r="D908" s="63" t="s">
        <v>5105</v>
      </c>
      <c r="E908" s="63" t="s">
        <v>6543</v>
      </c>
      <c r="F908" s="63" t="s">
        <v>18</v>
      </c>
      <c r="G908" s="63" t="s">
        <v>5144</v>
      </c>
      <c r="H908" s="63">
        <v>21</v>
      </c>
      <c r="I908" s="63">
        <v>20</v>
      </c>
      <c r="J908" s="63">
        <v>1</v>
      </c>
    </row>
    <row r="909" spans="1:10" x14ac:dyDescent="0.2">
      <c r="A909" s="63" t="s">
        <v>8066</v>
      </c>
      <c r="B909" s="63" t="s">
        <v>5143</v>
      </c>
      <c r="C909" s="63" t="s">
        <v>5102</v>
      </c>
      <c r="D909" s="63" t="s">
        <v>5105</v>
      </c>
      <c r="E909" s="63" t="s">
        <v>6543</v>
      </c>
      <c r="F909" s="63" t="s">
        <v>18</v>
      </c>
      <c r="G909" s="63" t="s">
        <v>5315</v>
      </c>
      <c r="H909" s="63">
        <v>14</v>
      </c>
      <c r="I909" s="63">
        <v>20</v>
      </c>
      <c r="J909" s="63">
        <v>-6</v>
      </c>
    </row>
    <row r="910" spans="1:10" x14ac:dyDescent="0.2">
      <c r="A910" s="63" t="s">
        <v>6242</v>
      </c>
      <c r="B910" s="63" t="s">
        <v>5415</v>
      </c>
      <c r="C910" s="63" t="s">
        <v>5102</v>
      </c>
      <c r="D910" s="63" t="s">
        <v>5105</v>
      </c>
      <c r="E910" s="63" t="s">
        <v>6543</v>
      </c>
      <c r="F910" s="63" t="s">
        <v>772</v>
      </c>
      <c r="G910" s="63" t="s">
        <v>5147</v>
      </c>
      <c r="H910" s="63"/>
      <c r="I910" s="63">
        <v>13</v>
      </c>
      <c r="J910" s="63"/>
    </row>
    <row r="911" spans="1:10" x14ac:dyDescent="0.2">
      <c r="A911" s="63" t="s">
        <v>6244</v>
      </c>
      <c r="B911" s="63" t="s">
        <v>5415</v>
      </c>
      <c r="C911" s="63" t="s">
        <v>5102</v>
      </c>
      <c r="D911" s="63" t="s">
        <v>5105</v>
      </c>
      <c r="E911" s="63" t="s">
        <v>6543</v>
      </c>
      <c r="F911" s="63" t="s">
        <v>772</v>
      </c>
      <c r="G911" s="63" t="s">
        <v>5145</v>
      </c>
      <c r="H911" s="63">
        <v>36</v>
      </c>
      <c r="I911" s="63">
        <v>13</v>
      </c>
      <c r="J911" s="63">
        <v>23</v>
      </c>
    </row>
    <row r="912" spans="1:10" x14ac:dyDescent="0.2">
      <c r="A912" s="63" t="s">
        <v>6246</v>
      </c>
      <c r="B912" s="63" t="s">
        <v>5415</v>
      </c>
      <c r="C912" s="63" t="s">
        <v>5102</v>
      </c>
      <c r="D912" s="63" t="s">
        <v>5105</v>
      </c>
      <c r="E912" s="63" t="s">
        <v>6543</v>
      </c>
      <c r="F912" s="63" t="s">
        <v>772</v>
      </c>
      <c r="G912" s="63" t="s">
        <v>5144</v>
      </c>
      <c r="H912" s="63">
        <v>20</v>
      </c>
      <c r="I912" s="63">
        <v>13</v>
      </c>
      <c r="J912" s="63">
        <v>7</v>
      </c>
    </row>
    <row r="913" spans="1:10" x14ac:dyDescent="0.2">
      <c r="A913" s="63" t="s">
        <v>8067</v>
      </c>
      <c r="B913" s="63" t="s">
        <v>5415</v>
      </c>
      <c r="C913" s="63" t="s">
        <v>5102</v>
      </c>
      <c r="D913" s="63" t="s">
        <v>5105</v>
      </c>
      <c r="E913" s="63" t="s">
        <v>6543</v>
      </c>
      <c r="F913" s="63" t="s">
        <v>772</v>
      </c>
      <c r="G913" s="63" t="s">
        <v>5315</v>
      </c>
      <c r="H913" s="63">
        <v>10</v>
      </c>
      <c r="I913" s="63">
        <v>13</v>
      </c>
      <c r="J913" s="63">
        <v>-3</v>
      </c>
    </row>
    <row r="914" spans="1:10" x14ac:dyDescent="0.2">
      <c r="A914" s="63" t="s">
        <v>6249</v>
      </c>
      <c r="B914" s="63" t="s">
        <v>5146</v>
      </c>
      <c r="C914" s="63" t="s">
        <v>5109</v>
      </c>
      <c r="D914" s="63" t="s">
        <v>5105</v>
      </c>
      <c r="E914" s="63" t="s">
        <v>5111</v>
      </c>
      <c r="F914" s="63" t="s">
        <v>18</v>
      </c>
      <c r="G914" s="63" t="s">
        <v>5147</v>
      </c>
      <c r="H914" s="63">
        <v>23</v>
      </c>
      <c r="I914" s="63">
        <v>16</v>
      </c>
      <c r="J914" s="63">
        <v>7</v>
      </c>
    </row>
    <row r="915" spans="1:10" x14ac:dyDescent="0.2">
      <c r="A915" s="63" t="s">
        <v>6251</v>
      </c>
      <c r="B915" s="63" t="s">
        <v>5146</v>
      </c>
      <c r="C915" s="63" t="s">
        <v>5109</v>
      </c>
      <c r="D915" s="63" t="s">
        <v>5105</v>
      </c>
      <c r="E915" s="63" t="s">
        <v>5111</v>
      </c>
      <c r="F915" s="63" t="s">
        <v>18</v>
      </c>
      <c r="G915" s="63" t="s">
        <v>5145</v>
      </c>
      <c r="H915" s="63">
        <v>27</v>
      </c>
      <c r="I915" s="63">
        <v>16</v>
      </c>
      <c r="J915" s="63">
        <v>11</v>
      </c>
    </row>
    <row r="916" spans="1:10" x14ac:dyDescent="0.2">
      <c r="A916" s="63" t="s">
        <v>6253</v>
      </c>
      <c r="B916" s="63" t="s">
        <v>5146</v>
      </c>
      <c r="C916" s="63" t="s">
        <v>5109</v>
      </c>
      <c r="D916" s="63" t="s">
        <v>5105</v>
      </c>
      <c r="E916" s="63" t="s">
        <v>5111</v>
      </c>
      <c r="F916" s="63" t="s">
        <v>18</v>
      </c>
      <c r="G916" s="63" t="s">
        <v>5144</v>
      </c>
      <c r="H916" s="63">
        <v>20</v>
      </c>
      <c r="I916" s="63">
        <v>16</v>
      </c>
      <c r="J916" s="63">
        <v>4</v>
      </c>
    </row>
    <row r="917" spans="1:10" x14ac:dyDescent="0.2">
      <c r="A917" s="63" t="s">
        <v>8068</v>
      </c>
      <c r="B917" s="63" t="s">
        <v>5146</v>
      </c>
      <c r="C917" s="63" t="s">
        <v>5109</v>
      </c>
      <c r="D917" s="63" t="s">
        <v>5105</v>
      </c>
      <c r="E917" s="63" t="s">
        <v>5111</v>
      </c>
      <c r="F917" s="63" t="s">
        <v>18</v>
      </c>
      <c r="G917" s="63" t="s">
        <v>5315</v>
      </c>
      <c r="H917" s="63">
        <v>13</v>
      </c>
      <c r="I917" s="63">
        <v>16</v>
      </c>
      <c r="J917" s="63">
        <v>-3</v>
      </c>
    </row>
    <row r="918" spans="1:10" x14ac:dyDescent="0.2">
      <c r="A918" s="63" t="s">
        <v>6250</v>
      </c>
      <c r="B918" s="63" t="s">
        <v>5416</v>
      </c>
      <c r="C918" s="63" t="s">
        <v>5109</v>
      </c>
      <c r="D918" s="63" t="s">
        <v>5105</v>
      </c>
      <c r="E918" s="63" t="s">
        <v>5111</v>
      </c>
      <c r="F918" s="63" t="s">
        <v>772</v>
      </c>
      <c r="G918" s="63" t="s">
        <v>5147</v>
      </c>
      <c r="H918" s="63">
        <v>10</v>
      </c>
      <c r="I918" s="63">
        <v>13</v>
      </c>
      <c r="J918" s="63">
        <v>-3</v>
      </c>
    </row>
    <row r="919" spans="1:10" x14ac:dyDescent="0.2">
      <c r="A919" s="63" t="s">
        <v>6252</v>
      </c>
      <c r="B919" s="63" t="s">
        <v>5416</v>
      </c>
      <c r="C919" s="63" t="s">
        <v>5109</v>
      </c>
      <c r="D919" s="63" t="s">
        <v>5105</v>
      </c>
      <c r="E919" s="63" t="s">
        <v>5111</v>
      </c>
      <c r="F919" s="63" t="s">
        <v>772</v>
      </c>
      <c r="G919" s="63" t="s">
        <v>5145</v>
      </c>
      <c r="H919" s="63">
        <v>22</v>
      </c>
      <c r="I919" s="63">
        <v>13</v>
      </c>
      <c r="J919" s="63">
        <v>9</v>
      </c>
    </row>
    <row r="920" spans="1:10" x14ac:dyDescent="0.2">
      <c r="A920" s="63" t="s">
        <v>6254</v>
      </c>
      <c r="B920" s="63" t="s">
        <v>5416</v>
      </c>
      <c r="C920" s="63" t="s">
        <v>5109</v>
      </c>
      <c r="D920" s="63" t="s">
        <v>5105</v>
      </c>
      <c r="E920" s="63" t="s">
        <v>5111</v>
      </c>
      <c r="F920" s="63" t="s">
        <v>772</v>
      </c>
      <c r="G920" s="63" t="s">
        <v>5144</v>
      </c>
      <c r="H920" s="63">
        <v>16</v>
      </c>
      <c r="I920" s="63">
        <v>13</v>
      </c>
      <c r="J920" s="63">
        <v>3</v>
      </c>
    </row>
    <row r="921" spans="1:10" x14ac:dyDescent="0.2">
      <c r="A921" s="63" t="s">
        <v>8069</v>
      </c>
      <c r="B921" s="63" t="s">
        <v>5416</v>
      </c>
      <c r="C921" s="63" t="s">
        <v>5109</v>
      </c>
      <c r="D921" s="63" t="s">
        <v>5105</v>
      </c>
      <c r="E921" s="63" t="s">
        <v>5111</v>
      </c>
      <c r="F921" s="63" t="s">
        <v>772</v>
      </c>
      <c r="G921" s="63" t="s">
        <v>5315</v>
      </c>
      <c r="H921" s="63">
        <v>11</v>
      </c>
      <c r="I921" s="63">
        <v>13</v>
      </c>
      <c r="J921" s="63">
        <v>-2</v>
      </c>
    </row>
    <row r="922" spans="1:10" x14ac:dyDescent="0.2">
      <c r="A922" s="63" t="s">
        <v>6255</v>
      </c>
      <c r="B922" s="63" t="s">
        <v>5104</v>
      </c>
      <c r="C922" s="63" t="s">
        <v>5102</v>
      </c>
      <c r="D922" s="63" t="s">
        <v>5105</v>
      </c>
      <c r="E922" s="63" t="s">
        <v>6543</v>
      </c>
      <c r="F922" s="63" t="s">
        <v>18</v>
      </c>
      <c r="G922" s="63" t="s">
        <v>5107</v>
      </c>
      <c r="H922" s="63">
        <v>38</v>
      </c>
      <c r="I922" s="63">
        <v>20</v>
      </c>
      <c r="J922" s="63">
        <v>18</v>
      </c>
    </row>
    <row r="923" spans="1:10" x14ac:dyDescent="0.2">
      <c r="A923" s="63" t="s">
        <v>6256</v>
      </c>
      <c r="B923" s="63" t="s">
        <v>5412</v>
      </c>
      <c r="C923" s="63" t="s">
        <v>5102</v>
      </c>
      <c r="D923" s="63" t="s">
        <v>5105</v>
      </c>
      <c r="E923" s="63" t="s">
        <v>6543</v>
      </c>
      <c r="F923" s="63" t="s">
        <v>772</v>
      </c>
      <c r="G923" s="63" t="s">
        <v>5107</v>
      </c>
      <c r="H923" s="63">
        <v>29</v>
      </c>
      <c r="I923" s="63">
        <v>13</v>
      </c>
      <c r="J923" s="63">
        <v>16</v>
      </c>
    </row>
    <row r="924" spans="1:10" x14ac:dyDescent="0.2">
      <c r="A924" s="63" t="s">
        <v>6263</v>
      </c>
      <c r="B924" s="63" t="s">
        <v>5110</v>
      </c>
      <c r="C924" s="63" t="s">
        <v>5109</v>
      </c>
      <c r="D924" s="63" t="s">
        <v>5105</v>
      </c>
      <c r="E924" s="63" t="s">
        <v>5111</v>
      </c>
      <c r="F924" s="63" t="s">
        <v>18</v>
      </c>
      <c r="G924" s="63" t="s">
        <v>5107</v>
      </c>
      <c r="H924" s="63">
        <v>28</v>
      </c>
      <c r="I924" s="63">
        <v>16</v>
      </c>
      <c r="J924" s="63">
        <v>12</v>
      </c>
    </row>
    <row r="925" spans="1:10" x14ac:dyDescent="0.2">
      <c r="A925" s="63" t="s">
        <v>6264</v>
      </c>
      <c r="B925" s="63" t="s">
        <v>5413</v>
      </c>
      <c r="C925" s="63" t="s">
        <v>5109</v>
      </c>
      <c r="D925" s="63" t="s">
        <v>5105</v>
      </c>
      <c r="E925" s="63" t="s">
        <v>5111</v>
      </c>
      <c r="F925" s="63" t="s">
        <v>772</v>
      </c>
      <c r="G925" s="63" t="s">
        <v>5107</v>
      </c>
      <c r="H925" s="63">
        <v>28</v>
      </c>
      <c r="I925" s="63">
        <v>13</v>
      </c>
      <c r="J925" s="63">
        <v>15</v>
      </c>
    </row>
    <row r="926" spans="1:10" x14ac:dyDescent="0.2">
      <c r="A926" s="63" t="s">
        <v>6257</v>
      </c>
      <c r="B926" s="63" t="s">
        <v>5143</v>
      </c>
      <c r="C926" s="63" t="s">
        <v>5102</v>
      </c>
      <c r="D926" s="63" t="s">
        <v>5105</v>
      </c>
      <c r="E926" s="63" t="s">
        <v>6543</v>
      </c>
      <c r="F926" s="63" t="s">
        <v>18</v>
      </c>
      <c r="G926" s="63" t="s">
        <v>5147</v>
      </c>
      <c r="H926" s="63">
        <v>22</v>
      </c>
      <c r="I926" s="63">
        <v>20</v>
      </c>
      <c r="J926" s="63">
        <v>2</v>
      </c>
    </row>
    <row r="927" spans="1:10" x14ac:dyDescent="0.2">
      <c r="A927" s="63" t="s">
        <v>6259</v>
      </c>
      <c r="B927" s="63" t="s">
        <v>5143</v>
      </c>
      <c r="C927" s="63" t="s">
        <v>5102</v>
      </c>
      <c r="D927" s="63" t="s">
        <v>5105</v>
      </c>
      <c r="E927" s="63" t="s">
        <v>6543</v>
      </c>
      <c r="F927" s="63" t="s">
        <v>18</v>
      </c>
      <c r="G927" s="63" t="s">
        <v>5145</v>
      </c>
      <c r="H927" s="63">
        <v>44</v>
      </c>
      <c r="I927" s="63">
        <v>20</v>
      </c>
      <c r="J927" s="63">
        <v>24</v>
      </c>
    </row>
    <row r="928" spans="1:10" x14ac:dyDescent="0.2">
      <c r="A928" s="63" t="s">
        <v>6261</v>
      </c>
      <c r="B928" s="63" t="s">
        <v>5143</v>
      </c>
      <c r="C928" s="63" t="s">
        <v>5102</v>
      </c>
      <c r="D928" s="63" t="s">
        <v>5105</v>
      </c>
      <c r="E928" s="63" t="s">
        <v>6543</v>
      </c>
      <c r="F928" s="63" t="s">
        <v>18</v>
      </c>
      <c r="G928" s="63" t="s">
        <v>5144</v>
      </c>
      <c r="H928" s="63">
        <v>18</v>
      </c>
      <c r="I928" s="63">
        <v>20</v>
      </c>
      <c r="J928" s="63">
        <v>-2</v>
      </c>
    </row>
    <row r="929" spans="1:10" x14ac:dyDescent="0.2">
      <c r="A929" s="63" t="s">
        <v>8070</v>
      </c>
      <c r="B929" s="63" t="s">
        <v>5143</v>
      </c>
      <c r="C929" s="63" t="s">
        <v>5102</v>
      </c>
      <c r="D929" s="63" t="s">
        <v>5105</v>
      </c>
      <c r="E929" s="63" t="s">
        <v>6543</v>
      </c>
      <c r="F929" s="63" t="s">
        <v>18</v>
      </c>
      <c r="G929" s="63" t="s">
        <v>5315</v>
      </c>
      <c r="H929" s="63">
        <v>12</v>
      </c>
      <c r="I929" s="63">
        <v>20</v>
      </c>
      <c r="J929" s="63">
        <v>-8</v>
      </c>
    </row>
    <row r="930" spans="1:10" x14ac:dyDescent="0.2">
      <c r="A930" s="63" t="s">
        <v>6258</v>
      </c>
      <c r="B930" s="63" t="s">
        <v>5415</v>
      </c>
      <c r="C930" s="63" t="s">
        <v>5102</v>
      </c>
      <c r="D930" s="63" t="s">
        <v>5105</v>
      </c>
      <c r="E930" s="63" t="s">
        <v>6543</v>
      </c>
      <c r="F930" s="63" t="s">
        <v>772</v>
      </c>
      <c r="G930" s="63" t="s">
        <v>5147</v>
      </c>
      <c r="H930" s="63">
        <v>16</v>
      </c>
      <c r="I930" s="63">
        <v>13</v>
      </c>
      <c r="J930" s="63">
        <v>3</v>
      </c>
    </row>
    <row r="931" spans="1:10" x14ac:dyDescent="0.2">
      <c r="A931" s="63" t="s">
        <v>6260</v>
      </c>
      <c r="B931" s="63" t="s">
        <v>5415</v>
      </c>
      <c r="C931" s="63" t="s">
        <v>5102</v>
      </c>
      <c r="D931" s="63" t="s">
        <v>5105</v>
      </c>
      <c r="E931" s="63" t="s">
        <v>6543</v>
      </c>
      <c r="F931" s="63" t="s">
        <v>772</v>
      </c>
      <c r="G931" s="63" t="s">
        <v>5145</v>
      </c>
      <c r="H931" s="63">
        <v>31</v>
      </c>
      <c r="I931" s="63">
        <v>13</v>
      </c>
      <c r="J931" s="63">
        <v>18</v>
      </c>
    </row>
    <row r="932" spans="1:10" x14ac:dyDescent="0.2">
      <c r="A932" s="63" t="s">
        <v>6262</v>
      </c>
      <c r="B932" s="63" t="s">
        <v>5415</v>
      </c>
      <c r="C932" s="63" t="s">
        <v>5102</v>
      </c>
      <c r="D932" s="63" t="s">
        <v>5105</v>
      </c>
      <c r="E932" s="63" t="s">
        <v>6543</v>
      </c>
      <c r="F932" s="63" t="s">
        <v>772</v>
      </c>
      <c r="G932" s="63" t="s">
        <v>5144</v>
      </c>
      <c r="H932" s="63">
        <v>12</v>
      </c>
      <c r="I932" s="63">
        <v>13</v>
      </c>
      <c r="J932" s="63">
        <v>-1</v>
      </c>
    </row>
    <row r="933" spans="1:10" x14ac:dyDescent="0.2">
      <c r="A933" s="63" t="s">
        <v>8071</v>
      </c>
      <c r="B933" s="63" t="s">
        <v>5415</v>
      </c>
      <c r="C933" s="63" t="s">
        <v>5102</v>
      </c>
      <c r="D933" s="63" t="s">
        <v>5105</v>
      </c>
      <c r="E933" s="63" t="s">
        <v>6543</v>
      </c>
      <c r="F933" s="63" t="s">
        <v>772</v>
      </c>
      <c r="G933" s="63" t="s">
        <v>5315</v>
      </c>
      <c r="H933" s="63">
        <v>9</v>
      </c>
      <c r="I933" s="63">
        <v>13</v>
      </c>
      <c r="J933" s="63">
        <v>-4</v>
      </c>
    </row>
    <row r="934" spans="1:10" x14ac:dyDescent="0.2">
      <c r="A934" s="63" t="s">
        <v>6265</v>
      </c>
      <c r="B934" s="63" t="s">
        <v>5146</v>
      </c>
      <c r="C934" s="63" t="s">
        <v>5109</v>
      </c>
      <c r="D934" s="63" t="s">
        <v>5105</v>
      </c>
      <c r="E934" s="63" t="s">
        <v>5111</v>
      </c>
      <c r="F934" s="63" t="s">
        <v>18</v>
      </c>
      <c r="G934" s="63" t="s">
        <v>5147</v>
      </c>
      <c r="H934" s="63">
        <v>19</v>
      </c>
      <c r="I934" s="63">
        <v>16</v>
      </c>
      <c r="J934" s="63">
        <v>3</v>
      </c>
    </row>
    <row r="935" spans="1:10" x14ac:dyDescent="0.2">
      <c r="A935" s="63" t="s">
        <v>6267</v>
      </c>
      <c r="B935" s="63" t="s">
        <v>5146</v>
      </c>
      <c r="C935" s="63" t="s">
        <v>5109</v>
      </c>
      <c r="D935" s="63" t="s">
        <v>5105</v>
      </c>
      <c r="E935" s="63" t="s">
        <v>5111</v>
      </c>
      <c r="F935" s="63" t="s">
        <v>18</v>
      </c>
      <c r="G935" s="63" t="s">
        <v>5145</v>
      </c>
      <c r="H935" s="63">
        <v>34</v>
      </c>
      <c r="I935" s="63">
        <v>16</v>
      </c>
      <c r="J935" s="63">
        <v>18</v>
      </c>
    </row>
    <row r="936" spans="1:10" x14ac:dyDescent="0.2">
      <c r="A936" s="63" t="s">
        <v>6269</v>
      </c>
      <c r="B936" s="63" t="s">
        <v>5146</v>
      </c>
      <c r="C936" s="63" t="s">
        <v>5109</v>
      </c>
      <c r="D936" s="63" t="s">
        <v>5105</v>
      </c>
      <c r="E936" s="63" t="s">
        <v>5111</v>
      </c>
      <c r="F936" s="63" t="s">
        <v>18</v>
      </c>
      <c r="G936" s="63" t="s">
        <v>5144</v>
      </c>
      <c r="H936" s="63">
        <v>18</v>
      </c>
      <c r="I936" s="63">
        <v>16</v>
      </c>
      <c r="J936" s="63">
        <v>2</v>
      </c>
    </row>
    <row r="937" spans="1:10" x14ac:dyDescent="0.2">
      <c r="A937" s="63" t="s">
        <v>8072</v>
      </c>
      <c r="B937" s="63" t="s">
        <v>5146</v>
      </c>
      <c r="C937" s="63" t="s">
        <v>5109</v>
      </c>
      <c r="D937" s="63" t="s">
        <v>5105</v>
      </c>
      <c r="E937" s="63" t="s">
        <v>5111</v>
      </c>
      <c r="F937" s="63" t="s">
        <v>18</v>
      </c>
      <c r="G937" s="63" t="s">
        <v>5315</v>
      </c>
      <c r="H937" s="63">
        <v>12</v>
      </c>
      <c r="I937" s="63">
        <v>16</v>
      </c>
      <c r="J937" s="63">
        <v>-4</v>
      </c>
    </row>
    <row r="938" spans="1:10" x14ac:dyDescent="0.2">
      <c r="A938" s="63" t="s">
        <v>6266</v>
      </c>
      <c r="B938" s="63" t="s">
        <v>5416</v>
      </c>
      <c r="C938" s="63" t="s">
        <v>5109</v>
      </c>
      <c r="D938" s="63" t="s">
        <v>5105</v>
      </c>
      <c r="E938" s="63" t="s">
        <v>5111</v>
      </c>
      <c r="F938" s="63" t="s">
        <v>772</v>
      </c>
      <c r="G938" s="63" t="s">
        <v>5147</v>
      </c>
      <c r="H938" s="63">
        <v>18</v>
      </c>
      <c r="I938" s="63">
        <v>13</v>
      </c>
      <c r="J938" s="63">
        <v>5</v>
      </c>
    </row>
    <row r="939" spans="1:10" x14ac:dyDescent="0.2">
      <c r="A939" s="63" t="s">
        <v>6268</v>
      </c>
      <c r="B939" s="63" t="s">
        <v>5416</v>
      </c>
      <c r="C939" s="63" t="s">
        <v>5109</v>
      </c>
      <c r="D939" s="63" t="s">
        <v>5105</v>
      </c>
      <c r="E939" s="63" t="s">
        <v>5111</v>
      </c>
      <c r="F939" s="63" t="s">
        <v>772</v>
      </c>
      <c r="G939" s="63" t="s">
        <v>5145</v>
      </c>
      <c r="H939" s="63">
        <v>17</v>
      </c>
      <c r="I939" s="63">
        <v>13</v>
      </c>
      <c r="J939" s="63">
        <v>4</v>
      </c>
    </row>
    <row r="940" spans="1:10" x14ac:dyDescent="0.2">
      <c r="A940" s="63" t="s">
        <v>6270</v>
      </c>
      <c r="B940" s="63" t="s">
        <v>5416</v>
      </c>
      <c r="C940" s="63" t="s">
        <v>5109</v>
      </c>
      <c r="D940" s="63" t="s">
        <v>5105</v>
      </c>
      <c r="E940" s="63" t="s">
        <v>5111</v>
      </c>
      <c r="F940" s="63" t="s">
        <v>772</v>
      </c>
      <c r="G940" s="63" t="s">
        <v>5144</v>
      </c>
      <c r="H940" s="63">
        <v>13</v>
      </c>
      <c r="I940" s="63">
        <v>13</v>
      </c>
      <c r="J940" s="63">
        <v>0</v>
      </c>
    </row>
    <row r="941" spans="1:10" x14ac:dyDescent="0.2">
      <c r="A941" s="63" t="s">
        <v>8073</v>
      </c>
      <c r="B941" s="63" t="s">
        <v>5416</v>
      </c>
      <c r="C941" s="63" t="s">
        <v>5109</v>
      </c>
      <c r="D941" s="63" t="s">
        <v>5105</v>
      </c>
      <c r="E941" s="63" t="s">
        <v>5111</v>
      </c>
      <c r="F941" s="63" t="s">
        <v>772</v>
      </c>
      <c r="G941" s="63" t="s">
        <v>5315</v>
      </c>
      <c r="H941" s="63">
        <v>10</v>
      </c>
      <c r="I941" s="63">
        <v>13</v>
      </c>
      <c r="J941" s="63">
        <v>-3</v>
      </c>
    </row>
    <row r="942" spans="1:10" x14ac:dyDescent="0.2">
      <c r="A942" s="63" t="s">
        <v>6271</v>
      </c>
      <c r="B942" s="63" t="s">
        <v>5104</v>
      </c>
      <c r="C942" s="63" t="s">
        <v>5102</v>
      </c>
      <c r="D942" s="63" t="s">
        <v>5105</v>
      </c>
      <c r="E942" s="63" t="s">
        <v>6543</v>
      </c>
      <c r="F942" s="63" t="s">
        <v>18</v>
      </c>
      <c r="G942" s="63" t="s">
        <v>5107</v>
      </c>
      <c r="H942" s="63">
        <v>14</v>
      </c>
      <c r="I942" s="63">
        <v>20</v>
      </c>
      <c r="J942" s="63">
        <v>-6</v>
      </c>
    </row>
    <row r="943" spans="1:10" x14ac:dyDescent="0.2">
      <c r="A943" s="63" t="s">
        <v>6272</v>
      </c>
      <c r="B943" s="63" t="s">
        <v>5412</v>
      </c>
      <c r="C943" s="63" t="s">
        <v>5102</v>
      </c>
      <c r="D943" s="63" t="s">
        <v>5105</v>
      </c>
      <c r="E943" s="63" t="s">
        <v>6543</v>
      </c>
      <c r="F943" s="63" t="s">
        <v>772</v>
      </c>
      <c r="G943" s="63" t="s">
        <v>5107</v>
      </c>
      <c r="H943" s="63">
        <v>7</v>
      </c>
      <c r="I943" s="63">
        <v>13</v>
      </c>
      <c r="J943" s="63">
        <v>-6</v>
      </c>
    </row>
    <row r="944" spans="1:10" x14ac:dyDescent="0.2">
      <c r="A944" s="63" t="s">
        <v>6279</v>
      </c>
      <c r="B944" s="63" t="s">
        <v>5110</v>
      </c>
      <c r="C944" s="63" t="s">
        <v>5109</v>
      </c>
      <c r="D944" s="63" t="s">
        <v>5105</v>
      </c>
      <c r="E944" s="63" t="s">
        <v>5111</v>
      </c>
      <c r="F944" s="63" t="s">
        <v>18</v>
      </c>
      <c r="G944" s="63" t="s">
        <v>5107</v>
      </c>
      <c r="H944" s="63">
        <v>15</v>
      </c>
      <c r="I944" s="63">
        <v>16</v>
      </c>
      <c r="J944" s="63">
        <v>-1</v>
      </c>
    </row>
    <row r="945" spans="1:10" x14ac:dyDescent="0.2">
      <c r="A945" s="63" t="s">
        <v>6280</v>
      </c>
      <c r="B945" s="63" t="s">
        <v>5413</v>
      </c>
      <c r="C945" s="63" t="s">
        <v>5109</v>
      </c>
      <c r="D945" s="63" t="s">
        <v>5105</v>
      </c>
      <c r="E945" s="63" t="s">
        <v>5111</v>
      </c>
      <c r="F945" s="63" t="s">
        <v>772</v>
      </c>
      <c r="G945" s="63" t="s">
        <v>5107</v>
      </c>
      <c r="H945" s="63">
        <v>9</v>
      </c>
      <c r="I945" s="63">
        <v>13</v>
      </c>
      <c r="J945" s="63">
        <v>-4</v>
      </c>
    </row>
    <row r="946" spans="1:10" x14ac:dyDescent="0.2">
      <c r="A946" s="63" t="s">
        <v>6273</v>
      </c>
      <c r="B946" s="63" t="s">
        <v>5143</v>
      </c>
      <c r="C946" s="63" t="s">
        <v>5102</v>
      </c>
      <c r="D946" s="63" t="s">
        <v>5105</v>
      </c>
      <c r="E946" s="63" t="s">
        <v>6543</v>
      </c>
      <c r="F946" s="63" t="s">
        <v>18</v>
      </c>
      <c r="G946" s="63" t="s">
        <v>5147</v>
      </c>
      <c r="H946" s="63"/>
      <c r="I946" s="63">
        <v>20</v>
      </c>
      <c r="J946" s="63"/>
    </row>
    <row r="947" spans="1:10" x14ac:dyDescent="0.2">
      <c r="A947" s="63" t="s">
        <v>6275</v>
      </c>
      <c r="B947" s="63" t="s">
        <v>5143</v>
      </c>
      <c r="C947" s="63" t="s">
        <v>5102</v>
      </c>
      <c r="D947" s="63" t="s">
        <v>5105</v>
      </c>
      <c r="E947" s="63" t="s">
        <v>6543</v>
      </c>
      <c r="F947" s="63" t="s">
        <v>18</v>
      </c>
      <c r="G947" s="63" t="s">
        <v>5145</v>
      </c>
      <c r="H947" s="63"/>
      <c r="I947" s="63">
        <v>20</v>
      </c>
      <c r="J947" s="63"/>
    </row>
    <row r="948" spans="1:10" x14ac:dyDescent="0.2">
      <c r="A948" s="63" t="s">
        <v>6277</v>
      </c>
      <c r="B948" s="63" t="s">
        <v>5143</v>
      </c>
      <c r="C948" s="63" t="s">
        <v>5102</v>
      </c>
      <c r="D948" s="63" t="s">
        <v>5105</v>
      </c>
      <c r="E948" s="63" t="s">
        <v>6543</v>
      </c>
      <c r="F948" s="63" t="s">
        <v>18</v>
      </c>
      <c r="G948" s="63" t="s">
        <v>5144</v>
      </c>
      <c r="H948" s="63"/>
      <c r="I948" s="63">
        <v>20</v>
      </c>
      <c r="J948" s="63"/>
    </row>
    <row r="949" spans="1:10" x14ac:dyDescent="0.2">
      <c r="A949" s="63" t="s">
        <v>8074</v>
      </c>
      <c r="B949" s="63" t="s">
        <v>5143</v>
      </c>
      <c r="C949" s="63" t="s">
        <v>5102</v>
      </c>
      <c r="D949" s="63" t="s">
        <v>5105</v>
      </c>
      <c r="E949" s="63" t="s">
        <v>6543</v>
      </c>
      <c r="F949" s="63" t="s">
        <v>18</v>
      </c>
      <c r="G949" s="63" t="s">
        <v>5315</v>
      </c>
      <c r="H949" s="63">
        <v>10</v>
      </c>
      <c r="I949" s="63">
        <v>20</v>
      </c>
      <c r="J949" s="63">
        <v>-10</v>
      </c>
    </row>
    <row r="950" spans="1:10" x14ac:dyDescent="0.2">
      <c r="A950" s="63" t="s">
        <v>6274</v>
      </c>
      <c r="B950" s="63" t="s">
        <v>5415</v>
      </c>
      <c r="C950" s="63" t="s">
        <v>5102</v>
      </c>
      <c r="D950" s="63" t="s">
        <v>5105</v>
      </c>
      <c r="E950" s="63" t="s">
        <v>6543</v>
      </c>
      <c r="F950" s="63" t="s">
        <v>772</v>
      </c>
      <c r="G950" s="63" t="s">
        <v>5147</v>
      </c>
      <c r="H950" s="63"/>
      <c r="I950" s="63">
        <v>13</v>
      </c>
      <c r="J950" s="63"/>
    </row>
    <row r="951" spans="1:10" x14ac:dyDescent="0.2">
      <c r="A951" s="63" t="s">
        <v>6276</v>
      </c>
      <c r="B951" s="63" t="s">
        <v>5415</v>
      </c>
      <c r="C951" s="63" t="s">
        <v>5102</v>
      </c>
      <c r="D951" s="63" t="s">
        <v>5105</v>
      </c>
      <c r="E951" s="63" t="s">
        <v>6543</v>
      </c>
      <c r="F951" s="63" t="s">
        <v>772</v>
      </c>
      <c r="G951" s="63" t="s">
        <v>5145</v>
      </c>
      <c r="H951" s="63"/>
      <c r="I951" s="63">
        <v>13</v>
      </c>
      <c r="J951" s="63"/>
    </row>
    <row r="952" spans="1:10" x14ac:dyDescent="0.2">
      <c r="A952" s="63" t="s">
        <v>6278</v>
      </c>
      <c r="B952" s="63" t="s">
        <v>5415</v>
      </c>
      <c r="C952" s="63" t="s">
        <v>5102</v>
      </c>
      <c r="D952" s="63" t="s">
        <v>5105</v>
      </c>
      <c r="E952" s="63" t="s">
        <v>6543</v>
      </c>
      <c r="F952" s="63" t="s">
        <v>772</v>
      </c>
      <c r="G952" s="63" t="s">
        <v>5144</v>
      </c>
      <c r="H952" s="63"/>
      <c r="I952" s="63">
        <v>13</v>
      </c>
      <c r="J952" s="63"/>
    </row>
    <row r="953" spans="1:10" x14ac:dyDescent="0.2">
      <c r="A953" s="63" t="s">
        <v>8075</v>
      </c>
      <c r="B953" s="63" t="s">
        <v>5415</v>
      </c>
      <c r="C953" s="63" t="s">
        <v>5102</v>
      </c>
      <c r="D953" s="63" t="s">
        <v>5105</v>
      </c>
      <c r="E953" s="63" t="s">
        <v>6543</v>
      </c>
      <c r="F953" s="63" t="s">
        <v>772</v>
      </c>
      <c r="G953" s="63" t="s">
        <v>5315</v>
      </c>
      <c r="H953" s="63">
        <v>6</v>
      </c>
      <c r="I953" s="63">
        <v>13</v>
      </c>
      <c r="J953" s="63">
        <v>-7</v>
      </c>
    </row>
    <row r="954" spans="1:10" x14ac:dyDescent="0.2">
      <c r="A954" s="63" t="s">
        <v>6281</v>
      </c>
      <c r="B954" s="63" t="s">
        <v>5146</v>
      </c>
      <c r="C954" s="63" t="s">
        <v>5109</v>
      </c>
      <c r="D954" s="63" t="s">
        <v>5105</v>
      </c>
      <c r="E954" s="63" t="s">
        <v>5111</v>
      </c>
      <c r="F954" s="63" t="s">
        <v>18</v>
      </c>
      <c r="G954" s="63" t="s">
        <v>5147</v>
      </c>
      <c r="H954" s="63"/>
      <c r="I954" s="63">
        <v>16</v>
      </c>
      <c r="J954" s="63"/>
    </row>
    <row r="955" spans="1:10" x14ac:dyDescent="0.2">
      <c r="A955" s="63" t="s">
        <v>6283</v>
      </c>
      <c r="B955" s="63" t="s">
        <v>5146</v>
      </c>
      <c r="C955" s="63" t="s">
        <v>5109</v>
      </c>
      <c r="D955" s="63" t="s">
        <v>5105</v>
      </c>
      <c r="E955" s="63" t="s">
        <v>5111</v>
      </c>
      <c r="F955" s="63" t="s">
        <v>18</v>
      </c>
      <c r="G955" s="63" t="s">
        <v>5145</v>
      </c>
      <c r="H955" s="63">
        <v>8</v>
      </c>
      <c r="I955" s="63">
        <v>16</v>
      </c>
      <c r="J955" s="63">
        <v>-8</v>
      </c>
    </row>
    <row r="956" spans="1:10" x14ac:dyDescent="0.2">
      <c r="A956" s="63" t="s">
        <v>6285</v>
      </c>
      <c r="B956" s="63" t="s">
        <v>5146</v>
      </c>
      <c r="C956" s="63" t="s">
        <v>5109</v>
      </c>
      <c r="D956" s="63" t="s">
        <v>5105</v>
      </c>
      <c r="E956" s="63" t="s">
        <v>5111</v>
      </c>
      <c r="F956" s="63" t="s">
        <v>18</v>
      </c>
      <c r="G956" s="63" t="s">
        <v>5144</v>
      </c>
      <c r="H956" s="63">
        <v>12</v>
      </c>
      <c r="I956" s="63">
        <v>16</v>
      </c>
      <c r="J956" s="63">
        <v>-4</v>
      </c>
    </row>
    <row r="957" spans="1:10" x14ac:dyDescent="0.2">
      <c r="A957" s="63" t="s">
        <v>8076</v>
      </c>
      <c r="B957" s="63" t="s">
        <v>5146</v>
      </c>
      <c r="C957" s="63" t="s">
        <v>5109</v>
      </c>
      <c r="D957" s="63" t="s">
        <v>5105</v>
      </c>
      <c r="E957" s="63" t="s">
        <v>5111</v>
      </c>
      <c r="F957" s="63" t="s">
        <v>18</v>
      </c>
      <c r="G957" s="63" t="s">
        <v>5315</v>
      </c>
      <c r="H957" s="63">
        <v>9</v>
      </c>
      <c r="I957" s="63">
        <v>16</v>
      </c>
      <c r="J957" s="63">
        <v>-7</v>
      </c>
    </row>
    <row r="958" spans="1:10" x14ac:dyDescent="0.2">
      <c r="A958" s="63" t="s">
        <v>6282</v>
      </c>
      <c r="B958" s="63" t="s">
        <v>5416</v>
      </c>
      <c r="C958" s="63" t="s">
        <v>5109</v>
      </c>
      <c r="D958" s="63" t="s">
        <v>5105</v>
      </c>
      <c r="E958" s="63" t="s">
        <v>5111</v>
      </c>
      <c r="F958" s="63" t="s">
        <v>772</v>
      </c>
      <c r="G958" s="63" t="s">
        <v>5147</v>
      </c>
      <c r="H958" s="63"/>
      <c r="I958" s="63">
        <v>13</v>
      </c>
      <c r="J958" s="63"/>
    </row>
    <row r="959" spans="1:10" x14ac:dyDescent="0.2">
      <c r="A959" s="63" t="s">
        <v>6284</v>
      </c>
      <c r="B959" s="63" t="s">
        <v>5416</v>
      </c>
      <c r="C959" s="63" t="s">
        <v>5109</v>
      </c>
      <c r="D959" s="63" t="s">
        <v>5105</v>
      </c>
      <c r="E959" s="63" t="s">
        <v>5111</v>
      </c>
      <c r="F959" s="63" t="s">
        <v>772</v>
      </c>
      <c r="G959" s="63" t="s">
        <v>5145</v>
      </c>
      <c r="H959" s="63">
        <v>11</v>
      </c>
      <c r="I959" s="63">
        <v>13</v>
      </c>
      <c r="J959" s="63">
        <v>-2</v>
      </c>
    </row>
    <row r="960" spans="1:10" x14ac:dyDescent="0.2">
      <c r="A960" s="63" t="s">
        <v>6286</v>
      </c>
      <c r="B960" s="63" t="s">
        <v>5416</v>
      </c>
      <c r="C960" s="63" t="s">
        <v>5109</v>
      </c>
      <c r="D960" s="63" t="s">
        <v>5105</v>
      </c>
      <c r="E960" s="63" t="s">
        <v>5111</v>
      </c>
      <c r="F960" s="63" t="s">
        <v>772</v>
      </c>
      <c r="G960" s="63" t="s">
        <v>5144</v>
      </c>
      <c r="H960" s="63">
        <v>18</v>
      </c>
      <c r="I960" s="63">
        <v>13</v>
      </c>
      <c r="J960" s="63">
        <v>5</v>
      </c>
    </row>
    <row r="961" spans="1:10" x14ac:dyDescent="0.2">
      <c r="A961" s="63" t="s">
        <v>8077</v>
      </c>
      <c r="B961" s="63" t="s">
        <v>5416</v>
      </c>
      <c r="C961" s="63" t="s">
        <v>5109</v>
      </c>
      <c r="D961" s="63" t="s">
        <v>5105</v>
      </c>
      <c r="E961" s="63" t="s">
        <v>5111</v>
      </c>
      <c r="F961" s="63" t="s">
        <v>772</v>
      </c>
      <c r="G961" s="63" t="s">
        <v>5315</v>
      </c>
      <c r="H961" s="63">
        <v>7</v>
      </c>
      <c r="I961" s="63">
        <v>13</v>
      </c>
      <c r="J961" s="63">
        <v>-6</v>
      </c>
    </row>
    <row r="962" spans="1:10" x14ac:dyDescent="0.2">
      <c r="A962" s="63" t="s">
        <v>6287</v>
      </c>
      <c r="B962" s="63" t="s">
        <v>5104</v>
      </c>
      <c r="C962" s="63" t="s">
        <v>5102</v>
      </c>
      <c r="D962" s="63" t="s">
        <v>5105</v>
      </c>
      <c r="E962" s="63" t="s">
        <v>6543</v>
      </c>
      <c r="F962" s="63" t="s">
        <v>18</v>
      </c>
      <c r="G962" s="63" t="s">
        <v>5107</v>
      </c>
      <c r="H962" s="63">
        <v>40</v>
      </c>
      <c r="I962" s="63">
        <v>20</v>
      </c>
      <c r="J962" s="63">
        <v>20</v>
      </c>
    </row>
    <row r="963" spans="1:10" x14ac:dyDescent="0.2">
      <c r="A963" s="63" t="s">
        <v>6288</v>
      </c>
      <c r="B963" s="63" t="s">
        <v>5412</v>
      </c>
      <c r="C963" s="63" t="s">
        <v>5102</v>
      </c>
      <c r="D963" s="63" t="s">
        <v>5105</v>
      </c>
      <c r="E963" s="63" t="s">
        <v>6543</v>
      </c>
      <c r="F963" s="63" t="s">
        <v>772</v>
      </c>
      <c r="G963" s="63" t="s">
        <v>5107</v>
      </c>
      <c r="H963" s="63">
        <v>18</v>
      </c>
      <c r="I963" s="63">
        <v>13</v>
      </c>
      <c r="J963" s="63">
        <v>5</v>
      </c>
    </row>
    <row r="964" spans="1:10" x14ac:dyDescent="0.2">
      <c r="A964" s="63" t="s">
        <v>6295</v>
      </c>
      <c r="B964" s="63" t="s">
        <v>5110</v>
      </c>
      <c r="C964" s="63" t="s">
        <v>5109</v>
      </c>
      <c r="D964" s="63" t="s">
        <v>5105</v>
      </c>
      <c r="E964" s="63" t="s">
        <v>5111</v>
      </c>
      <c r="F964" s="63" t="s">
        <v>18</v>
      </c>
      <c r="G964" s="63" t="s">
        <v>5107</v>
      </c>
      <c r="H964" s="63">
        <v>31</v>
      </c>
      <c r="I964" s="63">
        <v>16</v>
      </c>
      <c r="J964" s="63">
        <v>15</v>
      </c>
    </row>
    <row r="965" spans="1:10" x14ac:dyDescent="0.2">
      <c r="A965" s="63" t="s">
        <v>6296</v>
      </c>
      <c r="B965" s="63" t="s">
        <v>5413</v>
      </c>
      <c r="C965" s="63" t="s">
        <v>5109</v>
      </c>
      <c r="D965" s="63" t="s">
        <v>5105</v>
      </c>
      <c r="E965" s="63" t="s">
        <v>5111</v>
      </c>
      <c r="F965" s="63" t="s">
        <v>772</v>
      </c>
      <c r="G965" s="63" t="s">
        <v>5107</v>
      </c>
      <c r="H965" s="63">
        <v>19</v>
      </c>
      <c r="I965" s="63">
        <v>13</v>
      </c>
      <c r="J965" s="63">
        <v>6</v>
      </c>
    </row>
    <row r="966" spans="1:10" x14ac:dyDescent="0.2">
      <c r="A966" s="63" t="s">
        <v>6289</v>
      </c>
      <c r="B966" s="63" t="s">
        <v>5143</v>
      </c>
      <c r="C966" s="63" t="s">
        <v>5102</v>
      </c>
      <c r="D966" s="63" t="s">
        <v>5105</v>
      </c>
      <c r="E966" s="63" t="s">
        <v>6543</v>
      </c>
      <c r="F966" s="63" t="s">
        <v>18</v>
      </c>
      <c r="G966" s="63" t="s">
        <v>5147</v>
      </c>
      <c r="H966" s="63">
        <v>23</v>
      </c>
      <c r="I966" s="63">
        <v>20</v>
      </c>
      <c r="J966" s="63">
        <v>3</v>
      </c>
    </row>
    <row r="967" spans="1:10" x14ac:dyDescent="0.2">
      <c r="A967" s="63" t="s">
        <v>6291</v>
      </c>
      <c r="B967" s="63" t="s">
        <v>5143</v>
      </c>
      <c r="C967" s="63" t="s">
        <v>5102</v>
      </c>
      <c r="D967" s="63" t="s">
        <v>5105</v>
      </c>
      <c r="E967" s="63" t="s">
        <v>6543</v>
      </c>
      <c r="F967" s="63" t="s">
        <v>18</v>
      </c>
      <c r="G967" s="63" t="s">
        <v>5145</v>
      </c>
      <c r="H967" s="63">
        <v>47</v>
      </c>
      <c r="I967" s="63">
        <v>20</v>
      </c>
      <c r="J967" s="63">
        <v>27</v>
      </c>
    </row>
    <row r="968" spans="1:10" x14ac:dyDescent="0.2">
      <c r="A968" s="63" t="s">
        <v>6293</v>
      </c>
      <c r="B968" s="63" t="s">
        <v>5143</v>
      </c>
      <c r="C968" s="63" t="s">
        <v>5102</v>
      </c>
      <c r="D968" s="63" t="s">
        <v>5105</v>
      </c>
      <c r="E968" s="63" t="s">
        <v>6543</v>
      </c>
      <c r="F968" s="63" t="s">
        <v>18</v>
      </c>
      <c r="G968" s="63" t="s">
        <v>5144</v>
      </c>
      <c r="H968" s="63">
        <v>20</v>
      </c>
      <c r="I968" s="63">
        <v>20</v>
      </c>
      <c r="J968" s="63">
        <v>0</v>
      </c>
    </row>
    <row r="969" spans="1:10" x14ac:dyDescent="0.2">
      <c r="A969" s="63" t="s">
        <v>8078</v>
      </c>
      <c r="B969" s="63" t="s">
        <v>5143</v>
      </c>
      <c r="C969" s="63" t="s">
        <v>5102</v>
      </c>
      <c r="D969" s="63" t="s">
        <v>5105</v>
      </c>
      <c r="E969" s="63" t="s">
        <v>6543</v>
      </c>
      <c r="F969" s="63" t="s">
        <v>18</v>
      </c>
      <c r="G969" s="63" t="s">
        <v>5315</v>
      </c>
      <c r="H969" s="63">
        <v>16</v>
      </c>
      <c r="I969" s="63">
        <v>20</v>
      </c>
      <c r="J969" s="63">
        <v>-4</v>
      </c>
    </row>
    <row r="970" spans="1:10" x14ac:dyDescent="0.2">
      <c r="A970" s="63" t="s">
        <v>6290</v>
      </c>
      <c r="B970" s="63" t="s">
        <v>5415</v>
      </c>
      <c r="C970" s="63" t="s">
        <v>5102</v>
      </c>
      <c r="D970" s="63" t="s">
        <v>5105</v>
      </c>
      <c r="E970" s="63" t="s">
        <v>6543</v>
      </c>
      <c r="F970" s="63" t="s">
        <v>772</v>
      </c>
      <c r="G970" s="63" t="s">
        <v>5147</v>
      </c>
      <c r="H970" s="63">
        <v>10</v>
      </c>
      <c r="I970" s="63">
        <v>13</v>
      </c>
      <c r="J970" s="63">
        <v>-3</v>
      </c>
    </row>
    <row r="971" spans="1:10" x14ac:dyDescent="0.2">
      <c r="A971" s="63" t="s">
        <v>6292</v>
      </c>
      <c r="B971" s="63" t="s">
        <v>5415</v>
      </c>
      <c r="C971" s="63" t="s">
        <v>5102</v>
      </c>
      <c r="D971" s="63" t="s">
        <v>5105</v>
      </c>
      <c r="E971" s="63" t="s">
        <v>6543</v>
      </c>
      <c r="F971" s="63" t="s">
        <v>772</v>
      </c>
      <c r="G971" s="63" t="s">
        <v>5145</v>
      </c>
      <c r="H971" s="63">
        <v>29</v>
      </c>
      <c r="I971" s="63">
        <v>13</v>
      </c>
      <c r="J971" s="63">
        <v>16</v>
      </c>
    </row>
    <row r="972" spans="1:10" x14ac:dyDescent="0.2">
      <c r="A972" s="63" t="s">
        <v>6294</v>
      </c>
      <c r="B972" s="63" t="s">
        <v>5415</v>
      </c>
      <c r="C972" s="63" t="s">
        <v>5102</v>
      </c>
      <c r="D972" s="63" t="s">
        <v>5105</v>
      </c>
      <c r="E972" s="63" t="s">
        <v>6543</v>
      </c>
      <c r="F972" s="63" t="s">
        <v>772</v>
      </c>
      <c r="G972" s="63" t="s">
        <v>5144</v>
      </c>
      <c r="H972" s="63">
        <v>8</v>
      </c>
      <c r="I972" s="63">
        <v>13</v>
      </c>
      <c r="J972" s="63">
        <v>-5</v>
      </c>
    </row>
    <row r="973" spans="1:10" x14ac:dyDescent="0.2">
      <c r="A973" s="63" t="s">
        <v>8079</v>
      </c>
      <c r="B973" s="63" t="s">
        <v>5415</v>
      </c>
      <c r="C973" s="63" t="s">
        <v>5102</v>
      </c>
      <c r="D973" s="63" t="s">
        <v>5105</v>
      </c>
      <c r="E973" s="63" t="s">
        <v>6543</v>
      </c>
      <c r="F973" s="63" t="s">
        <v>772</v>
      </c>
      <c r="G973" s="63" t="s">
        <v>5315</v>
      </c>
      <c r="H973" s="63">
        <v>6</v>
      </c>
      <c r="I973" s="63">
        <v>13</v>
      </c>
      <c r="J973" s="63">
        <v>-7</v>
      </c>
    </row>
    <row r="974" spans="1:10" x14ac:dyDescent="0.2">
      <c r="A974" s="63" t="s">
        <v>6297</v>
      </c>
      <c r="B974" s="63" t="s">
        <v>5146</v>
      </c>
      <c r="C974" s="63" t="s">
        <v>5109</v>
      </c>
      <c r="D974" s="63" t="s">
        <v>5105</v>
      </c>
      <c r="E974" s="63" t="s">
        <v>5111</v>
      </c>
      <c r="F974" s="63" t="s">
        <v>18</v>
      </c>
      <c r="G974" s="63" t="s">
        <v>5147</v>
      </c>
      <c r="H974" s="63">
        <v>23</v>
      </c>
      <c r="I974" s="63">
        <v>16</v>
      </c>
      <c r="J974" s="63">
        <v>7</v>
      </c>
    </row>
    <row r="975" spans="1:10" x14ac:dyDescent="0.2">
      <c r="A975" s="63" t="s">
        <v>6299</v>
      </c>
      <c r="B975" s="63" t="s">
        <v>5146</v>
      </c>
      <c r="C975" s="63" t="s">
        <v>5109</v>
      </c>
      <c r="D975" s="63" t="s">
        <v>5105</v>
      </c>
      <c r="E975" s="63" t="s">
        <v>5111</v>
      </c>
      <c r="F975" s="63" t="s">
        <v>18</v>
      </c>
      <c r="G975" s="63" t="s">
        <v>5145</v>
      </c>
      <c r="H975" s="63">
        <v>30</v>
      </c>
      <c r="I975" s="63">
        <v>16</v>
      </c>
      <c r="J975" s="63">
        <v>14</v>
      </c>
    </row>
    <row r="976" spans="1:10" x14ac:dyDescent="0.2">
      <c r="A976" s="63" t="s">
        <v>6301</v>
      </c>
      <c r="B976" s="63" t="s">
        <v>5146</v>
      </c>
      <c r="C976" s="63" t="s">
        <v>5109</v>
      </c>
      <c r="D976" s="63" t="s">
        <v>5105</v>
      </c>
      <c r="E976" s="63" t="s">
        <v>5111</v>
      </c>
      <c r="F976" s="63" t="s">
        <v>18</v>
      </c>
      <c r="G976" s="63" t="s">
        <v>5144</v>
      </c>
      <c r="H976" s="63">
        <v>13</v>
      </c>
      <c r="I976" s="63">
        <v>16</v>
      </c>
      <c r="J976" s="63">
        <v>-3</v>
      </c>
    </row>
    <row r="977" spans="1:10" x14ac:dyDescent="0.2">
      <c r="A977" s="63" t="s">
        <v>8080</v>
      </c>
      <c r="B977" s="63" t="s">
        <v>5146</v>
      </c>
      <c r="C977" s="63" t="s">
        <v>5109</v>
      </c>
      <c r="D977" s="63" t="s">
        <v>5105</v>
      </c>
      <c r="E977" s="63" t="s">
        <v>5111</v>
      </c>
      <c r="F977" s="63" t="s">
        <v>18</v>
      </c>
      <c r="G977" s="63" t="s">
        <v>5315</v>
      </c>
      <c r="H977" s="63">
        <v>14</v>
      </c>
      <c r="I977" s="63">
        <v>16</v>
      </c>
      <c r="J977" s="63">
        <v>-2</v>
      </c>
    </row>
    <row r="978" spans="1:10" x14ac:dyDescent="0.2">
      <c r="A978" s="63" t="s">
        <v>6298</v>
      </c>
      <c r="B978" s="63" t="s">
        <v>5416</v>
      </c>
      <c r="C978" s="63" t="s">
        <v>5109</v>
      </c>
      <c r="D978" s="63" t="s">
        <v>5105</v>
      </c>
      <c r="E978" s="63" t="s">
        <v>5111</v>
      </c>
      <c r="F978" s="63" t="s">
        <v>772</v>
      </c>
      <c r="G978" s="63" t="s">
        <v>5147</v>
      </c>
      <c r="H978" s="63">
        <v>11</v>
      </c>
      <c r="I978" s="63">
        <v>13</v>
      </c>
      <c r="J978" s="63">
        <v>-2</v>
      </c>
    </row>
    <row r="979" spans="1:10" x14ac:dyDescent="0.2">
      <c r="A979" s="63" t="s">
        <v>6300</v>
      </c>
      <c r="B979" s="63" t="s">
        <v>5416</v>
      </c>
      <c r="C979" s="63" t="s">
        <v>5109</v>
      </c>
      <c r="D979" s="63" t="s">
        <v>5105</v>
      </c>
      <c r="E979" s="63" t="s">
        <v>5111</v>
      </c>
      <c r="F979" s="63" t="s">
        <v>772</v>
      </c>
      <c r="G979" s="63" t="s">
        <v>5145</v>
      </c>
      <c r="H979" s="63">
        <v>22</v>
      </c>
      <c r="I979" s="63">
        <v>13</v>
      </c>
      <c r="J979" s="63">
        <v>9</v>
      </c>
    </row>
    <row r="980" spans="1:10" x14ac:dyDescent="0.2">
      <c r="A980" s="63" t="s">
        <v>6302</v>
      </c>
      <c r="B980" s="63" t="s">
        <v>5416</v>
      </c>
      <c r="C980" s="63" t="s">
        <v>5109</v>
      </c>
      <c r="D980" s="63" t="s">
        <v>5105</v>
      </c>
      <c r="E980" s="63" t="s">
        <v>5111</v>
      </c>
      <c r="F980" s="63" t="s">
        <v>772</v>
      </c>
      <c r="G980" s="63" t="s">
        <v>5144</v>
      </c>
      <c r="H980" s="63">
        <v>13</v>
      </c>
      <c r="I980" s="63">
        <v>13</v>
      </c>
      <c r="J980" s="63">
        <v>0</v>
      </c>
    </row>
    <row r="981" spans="1:10" x14ac:dyDescent="0.2">
      <c r="A981" s="63" t="s">
        <v>8081</v>
      </c>
      <c r="B981" s="63" t="s">
        <v>5416</v>
      </c>
      <c r="C981" s="63" t="s">
        <v>5109</v>
      </c>
      <c r="D981" s="63" t="s">
        <v>5105</v>
      </c>
      <c r="E981" s="63" t="s">
        <v>5111</v>
      </c>
      <c r="F981" s="63" t="s">
        <v>772</v>
      </c>
      <c r="G981" s="63" t="s">
        <v>5315</v>
      </c>
      <c r="H981" s="63">
        <v>9</v>
      </c>
      <c r="I981" s="63">
        <v>13</v>
      </c>
      <c r="J981" s="63">
        <v>-4</v>
      </c>
    </row>
    <row r="982" spans="1:10" x14ac:dyDescent="0.2">
      <c r="A982" s="63" t="s">
        <v>6303</v>
      </c>
      <c r="B982" s="63" t="s">
        <v>5104</v>
      </c>
      <c r="C982" s="63" t="s">
        <v>5102</v>
      </c>
      <c r="D982" s="63" t="s">
        <v>5105</v>
      </c>
      <c r="E982" s="63" t="s">
        <v>6543</v>
      </c>
      <c r="F982" s="63" t="s">
        <v>18</v>
      </c>
      <c r="G982" s="63" t="s">
        <v>5107</v>
      </c>
      <c r="H982" s="63">
        <v>26</v>
      </c>
      <c r="I982" s="63">
        <v>20</v>
      </c>
      <c r="J982" s="63">
        <v>6</v>
      </c>
    </row>
    <row r="983" spans="1:10" x14ac:dyDescent="0.2">
      <c r="A983" s="63" t="s">
        <v>6304</v>
      </c>
      <c r="B983" s="63" t="s">
        <v>5412</v>
      </c>
      <c r="C983" s="63" t="s">
        <v>5102</v>
      </c>
      <c r="D983" s="63" t="s">
        <v>5105</v>
      </c>
      <c r="E983" s="63" t="s">
        <v>6543</v>
      </c>
      <c r="F983" s="63" t="s">
        <v>772</v>
      </c>
      <c r="G983" s="63" t="s">
        <v>5107</v>
      </c>
      <c r="H983" s="63">
        <v>17</v>
      </c>
      <c r="I983" s="63">
        <v>13</v>
      </c>
      <c r="J983" s="63">
        <v>4</v>
      </c>
    </row>
    <row r="984" spans="1:10" x14ac:dyDescent="0.2">
      <c r="A984" s="63" t="s">
        <v>6311</v>
      </c>
      <c r="B984" s="63" t="s">
        <v>5110</v>
      </c>
      <c r="C984" s="63" t="s">
        <v>5109</v>
      </c>
      <c r="D984" s="63" t="s">
        <v>5105</v>
      </c>
      <c r="E984" s="63" t="s">
        <v>5111</v>
      </c>
      <c r="F984" s="63" t="s">
        <v>18</v>
      </c>
      <c r="G984" s="63" t="s">
        <v>5107</v>
      </c>
      <c r="H984" s="63">
        <v>18</v>
      </c>
      <c r="I984" s="63">
        <v>16</v>
      </c>
      <c r="J984" s="63">
        <v>2</v>
      </c>
    </row>
    <row r="985" spans="1:10" x14ac:dyDescent="0.2">
      <c r="A985" s="63" t="s">
        <v>6312</v>
      </c>
      <c r="B985" s="63" t="s">
        <v>5413</v>
      </c>
      <c r="C985" s="63" t="s">
        <v>5109</v>
      </c>
      <c r="D985" s="63" t="s">
        <v>5105</v>
      </c>
      <c r="E985" s="63" t="s">
        <v>5111</v>
      </c>
      <c r="F985" s="63" t="s">
        <v>772</v>
      </c>
      <c r="G985" s="63" t="s">
        <v>5107</v>
      </c>
      <c r="H985" s="63">
        <v>17</v>
      </c>
      <c r="I985" s="63">
        <v>13</v>
      </c>
      <c r="J985" s="63">
        <v>4</v>
      </c>
    </row>
    <row r="986" spans="1:10" x14ac:dyDescent="0.2">
      <c r="A986" s="63" t="s">
        <v>6305</v>
      </c>
      <c r="B986" s="63" t="s">
        <v>5143</v>
      </c>
      <c r="C986" s="63" t="s">
        <v>5102</v>
      </c>
      <c r="D986" s="63" t="s">
        <v>5105</v>
      </c>
      <c r="E986" s="63" t="s">
        <v>6543</v>
      </c>
      <c r="F986" s="63" t="s">
        <v>18</v>
      </c>
      <c r="G986" s="63" t="s">
        <v>5147</v>
      </c>
      <c r="H986" s="63">
        <v>22</v>
      </c>
      <c r="I986" s="63">
        <v>20</v>
      </c>
      <c r="J986" s="63">
        <v>2</v>
      </c>
    </row>
    <row r="987" spans="1:10" x14ac:dyDescent="0.2">
      <c r="A987" s="63" t="s">
        <v>6307</v>
      </c>
      <c r="B987" s="63" t="s">
        <v>5143</v>
      </c>
      <c r="C987" s="63" t="s">
        <v>5102</v>
      </c>
      <c r="D987" s="63" t="s">
        <v>5105</v>
      </c>
      <c r="E987" s="63" t="s">
        <v>6543</v>
      </c>
      <c r="F987" s="63" t="s">
        <v>18</v>
      </c>
      <c r="G987" s="63" t="s">
        <v>5145</v>
      </c>
      <c r="H987" s="63">
        <v>35</v>
      </c>
      <c r="I987" s="63">
        <v>20</v>
      </c>
      <c r="J987" s="63">
        <v>15</v>
      </c>
    </row>
    <row r="988" spans="1:10" x14ac:dyDescent="0.2">
      <c r="A988" s="63" t="s">
        <v>6309</v>
      </c>
      <c r="B988" s="63" t="s">
        <v>5143</v>
      </c>
      <c r="C988" s="63" t="s">
        <v>5102</v>
      </c>
      <c r="D988" s="63" t="s">
        <v>5105</v>
      </c>
      <c r="E988" s="63" t="s">
        <v>6543</v>
      </c>
      <c r="F988" s="63" t="s">
        <v>18</v>
      </c>
      <c r="G988" s="63" t="s">
        <v>5144</v>
      </c>
      <c r="H988" s="63">
        <v>20</v>
      </c>
      <c r="I988" s="63">
        <v>20</v>
      </c>
      <c r="J988" s="63">
        <v>0</v>
      </c>
    </row>
    <row r="989" spans="1:10" x14ac:dyDescent="0.2">
      <c r="A989" s="63" t="s">
        <v>8082</v>
      </c>
      <c r="B989" s="63" t="s">
        <v>5143</v>
      </c>
      <c r="C989" s="63" t="s">
        <v>5102</v>
      </c>
      <c r="D989" s="63" t="s">
        <v>5105</v>
      </c>
      <c r="E989" s="63" t="s">
        <v>6543</v>
      </c>
      <c r="F989" s="63" t="s">
        <v>18</v>
      </c>
      <c r="G989" s="63" t="s">
        <v>5315</v>
      </c>
      <c r="H989" s="63">
        <v>10</v>
      </c>
      <c r="I989" s="63">
        <v>20</v>
      </c>
      <c r="J989" s="63">
        <v>-10</v>
      </c>
    </row>
    <row r="990" spans="1:10" x14ac:dyDescent="0.2">
      <c r="A990" s="63" t="s">
        <v>6306</v>
      </c>
      <c r="B990" s="63" t="s">
        <v>5415</v>
      </c>
      <c r="C990" s="63" t="s">
        <v>5102</v>
      </c>
      <c r="D990" s="63" t="s">
        <v>5105</v>
      </c>
      <c r="E990" s="63" t="s">
        <v>6543</v>
      </c>
      <c r="F990" s="63" t="s">
        <v>772</v>
      </c>
      <c r="G990" s="63" t="s">
        <v>5147</v>
      </c>
      <c r="H990" s="63">
        <v>11</v>
      </c>
      <c r="I990" s="63">
        <v>13</v>
      </c>
      <c r="J990" s="63">
        <v>-2</v>
      </c>
    </row>
    <row r="991" spans="1:10" x14ac:dyDescent="0.2">
      <c r="A991" s="63" t="s">
        <v>6308</v>
      </c>
      <c r="B991" s="63" t="s">
        <v>5415</v>
      </c>
      <c r="C991" s="63" t="s">
        <v>5102</v>
      </c>
      <c r="D991" s="63" t="s">
        <v>5105</v>
      </c>
      <c r="E991" s="63" t="s">
        <v>6543</v>
      </c>
      <c r="F991" s="63" t="s">
        <v>772</v>
      </c>
      <c r="G991" s="63" t="s">
        <v>5145</v>
      </c>
      <c r="H991" s="63">
        <v>30</v>
      </c>
      <c r="I991" s="63">
        <v>13</v>
      </c>
      <c r="J991" s="63">
        <v>17</v>
      </c>
    </row>
    <row r="992" spans="1:10" x14ac:dyDescent="0.2">
      <c r="A992" s="63" t="s">
        <v>6310</v>
      </c>
      <c r="B992" s="63" t="s">
        <v>5415</v>
      </c>
      <c r="C992" s="63" t="s">
        <v>5102</v>
      </c>
      <c r="D992" s="63" t="s">
        <v>5105</v>
      </c>
      <c r="E992" s="63" t="s">
        <v>6543</v>
      </c>
      <c r="F992" s="63" t="s">
        <v>772</v>
      </c>
      <c r="G992" s="63" t="s">
        <v>5144</v>
      </c>
      <c r="H992" s="63">
        <v>12</v>
      </c>
      <c r="I992" s="63">
        <v>13</v>
      </c>
      <c r="J992" s="63">
        <v>-1</v>
      </c>
    </row>
    <row r="993" spans="1:10" x14ac:dyDescent="0.2">
      <c r="A993" s="63" t="s">
        <v>8083</v>
      </c>
      <c r="B993" s="63" t="s">
        <v>5415</v>
      </c>
      <c r="C993" s="63" t="s">
        <v>5102</v>
      </c>
      <c r="D993" s="63" t="s">
        <v>5105</v>
      </c>
      <c r="E993" s="63" t="s">
        <v>6543</v>
      </c>
      <c r="F993" s="63" t="s">
        <v>772</v>
      </c>
      <c r="G993" s="63" t="s">
        <v>5315</v>
      </c>
      <c r="H993" s="63">
        <v>6</v>
      </c>
      <c r="I993" s="63">
        <v>13</v>
      </c>
      <c r="J993" s="63">
        <v>-7</v>
      </c>
    </row>
    <row r="994" spans="1:10" x14ac:dyDescent="0.2">
      <c r="A994" s="63" t="s">
        <v>6313</v>
      </c>
      <c r="B994" s="63" t="s">
        <v>5146</v>
      </c>
      <c r="C994" s="63" t="s">
        <v>5109</v>
      </c>
      <c r="D994" s="63" t="s">
        <v>5105</v>
      </c>
      <c r="E994" s="63" t="s">
        <v>5111</v>
      </c>
      <c r="F994" s="63" t="s">
        <v>18</v>
      </c>
      <c r="G994" s="63" t="s">
        <v>5147</v>
      </c>
      <c r="H994" s="63">
        <v>31</v>
      </c>
      <c r="I994" s="63">
        <v>16</v>
      </c>
      <c r="J994" s="63">
        <v>15</v>
      </c>
    </row>
    <row r="995" spans="1:10" x14ac:dyDescent="0.2">
      <c r="A995" s="63" t="s">
        <v>6315</v>
      </c>
      <c r="B995" s="63" t="s">
        <v>5146</v>
      </c>
      <c r="C995" s="63" t="s">
        <v>5109</v>
      </c>
      <c r="D995" s="63" t="s">
        <v>5105</v>
      </c>
      <c r="E995" s="63" t="s">
        <v>5111</v>
      </c>
      <c r="F995" s="63" t="s">
        <v>18</v>
      </c>
      <c r="G995" s="63" t="s">
        <v>5145</v>
      </c>
      <c r="H995" s="63">
        <v>22</v>
      </c>
      <c r="I995" s="63">
        <v>16</v>
      </c>
      <c r="J995" s="63">
        <v>6</v>
      </c>
    </row>
    <row r="996" spans="1:10" x14ac:dyDescent="0.2">
      <c r="A996" s="63" t="s">
        <v>6317</v>
      </c>
      <c r="B996" s="63" t="s">
        <v>5146</v>
      </c>
      <c r="C996" s="63" t="s">
        <v>5109</v>
      </c>
      <c r="D996" s="63" t="s">
        <v>5105</v>
      </c>
      <c r="E996" s="63" t="s">
        <v>5111</v>
      </c>
      <c r="F996" s="63" t="s">
        <v>18</v>
      </c>
      <c r="G996" s="63" t="s">
        <v>5144</v>
      </c>
      <c r="H996" s="63">
        <v>14</v>
      </c>
      <c r="I996" s="63">
        <v>16</v>
      </c>
      <c r="J996" s="63">
        <v>-2</v>
      </c>
    </row>
    <row r="997" spans="1:10" x14ac:dyDescent="0.2">
      <c r="A997" s="63" t="s">
        <v>8084</v>
      </c>
      <c r="B997" s="63" t="s">
        <v>5146</v>
      </c>
      <c r="C997" s="63" t="s">
        <v>5109</v>
      </c>
      <c r="D997" s="63" t="s">
        <v>5105</v>
      </c>
      <c r="E997" s="63" t="s">
        <v>5111</v>
      </c>
      <c r="F997" s="63" t="s">
        <v>18</v>
      </c>
      <c r="G997" s="63" t="s">
        <v>5315</v>
      </c>
      <c r="H997" s="63">
        <v>10</v>
      </c>
      <c r="I997" s="63">
        <v>16</v>
      </c>
      <c r="J997" s="63">
        <v>-6</v>
      </c>
    </row>
    <row r="998" spans="1:10" x14ac:dyDescent="0.2">
      <c r="A998" s="63" t="s">
        <v>6314</v>
      </c>
      <c r="B998" s="63" t="s">
        <v>5416</v>
      </c>
      <c r="C998" s="63" t="s">
        <v>5109</v>
      </c>
      <c r="D998" s="63" t="s">
        <v>5105</v>
      </c>
      <c r="E998" s="63" t="s">
        <v>5111</v>
      </c>
      <c r="F998" s="63" t="s">
        <v>772</v>
      </c>
      <c r="G998" s="63" t="s">
        <v>5147</v>
      </c>
      <c r="H998" s="63">
        <v>17</v>
      </c>
      <c r="I998" s="63">
        <v>13</v>
      </c>
      <c r="J998" s="63">
        <v>4</v>
      </c>
    </row>
    <row r="999" spans="1:10" x14ac:dyDescent="0.2">
      <c r="A999" s="63" t="s">
        <v>6316</v>
      </c>
      <c r="B999" s="63" t="s">
        <v>5416</v>
      </c>
      <c r="C999" s="63" t="s">
        <v>5109</v>
      </c>
      <c r="D999" s="63" t="s">
        <v>5105</v>
      </c>
      <c r="E999" s="63" t="s">
        <v>5111</v>
      </c>
      <c r="F999" s="63" t="s">
        <v>772</v>
      </c>
      <c r="G999" s="63" t="s">
        <v>5145</v>
      </c>
      <c r="H999" s="63">
        <v>18</v>
      </c>
      <c r="I999" s="63">
        <v>13</v>
      </c>
      <c r="J999" s="63">
        <v>5</v>
      </c>
    </row>
    <row r="1000" spans="1:10" x14ac:dyDescent="0.2">
      <c r="A1000" s="63" t="s">
        <v>6318</v>
      </c>
      <c r="B1000" s="63" t="s">
        <v>5416</v>
      </c>
      <c r="C1000" s="63" t="s">
        <v>5109</v>
      </c>
      <c r="D1000" s="63" t="s">
        <v>5105</v>
      </c>
      <c r="E1000" s="63" t="s">
        <v>5111</v>
      </c>
      <c r="F1000" s="63" t="s">
        <v>772</v>
      </c>
      <c r="G1000" s="63" t="s">
        <v>5144</v>
      </c>
      <c r="H1000" s="63">
        <v>14</v>
      </c>
      <c r="I1000" s="63">
        <v>13</v>
      </c>
      <c r="J1000" s="63">
        <v>1</v>
      </c>
    </row>
    <row r="1001" spans="1:10" x14ac:dyDescent="0.2">
      <c r="A1001" s="63" t="s">
        <v>8085</v>
      </c>
      <c r="B1001" s="63" t="s">
        <v>5416</v>
      </c>
      <c r="C1001" s="63" t="s">
        <v>5109</v>
      </c>
      <c r="D1001" s="63" t="s">
        <v>5105</v>
      </c>
      <c r="E1001" s="63" t="s">
        <v>5111</v>
      </c>
      <c r="F1001" s="63" t="s">
        <v>772</v>
      </c>
      <c r="G1001" s="63" t="s">
        <v>5315</v>
      </c>
      <c r="H1001" s="63">
        <v>8</v>
      </c>
      <c r="I1001" s="63">
        <v>13</v>
      </c>
      <c r="J1001" s="63">
        <v>-5</v>
      </c>
    </row>
    <row r="1002" spans="1:10" x14ac:dyDescent="0.2">
      <c r="A1002" s="63" t="s">
        <v>6319</v>
      </c>
      <c r="B1002" s="63" t="s">
        <v>5104</v>
      </c>
      <c r="C1002" s="63" t="s">
        <v>5102</v>
      </c>
      <c r="D1002" s="63" t="s">
        <v>5105</v>
      </c>
      <c r="E1002" s="63" t="s">
        <v>6543</v>
      </c>
      <c r="F1002" s="63" t="s">
        <v>18</v>
      </c>
      <c r="G1002" s="63" t="s">
        <v>5107</v>
      </c>
      <c r="H1002" s="63">
        <v>35</v>
      </c>
      <c r="I1002" s="63">
        <v>20</v>
      </c>
      <c r="J1002" s="63">
        <v>15</v>
      </c>
    </row>
    <row r="1003" spans="1:10" x14ac:dyDescent="0.2">
      <c r="A1003" s="63" t="s">
        <v>6320</v>
      </c>
      <c r="B1003" s="63" t="s">
        <v>5412</v>
      </c>
      <c r="C1003" s="63" t="s">
        <v>5102</v>
      </c>
      <c r="D1003" s="63" t="s">
        <v>5105</v>
      </c>
      <c r="E1003" s="63" t="s">
        <v>6543</v>
      </c>
      <c r="F1003" s="63" t="s">
        <v>772</v>
      </c>
      <c r="G1003" s="63" t="s">
        <v>5107</v>
      </c>
      <c r="H1003" s="63">
        <v>12</v>
      </c>
      <c r="I1003" s="63">
        <v>13</v>
      </c>
      <c r="J1003" s="63">
        <v>-1</v>
      </c>
    </row>
    <row r="1004" spans="1:10" x14ac:dyDescent="0.2">
      <c r="A1004" s="63" t="s">
        <v>6327</v>
      </c>
      <c r="B1004" s="63" t="s">
        <v>5110</v>
      </c>
      <c r="C1004" s="63" t="s">
        <v>5109</v>
      </c>
      <c r="D1004" s="63" t="s">
        <v>5105</v>
      </c>
      <c r="E1004" s="63" t="s">
        <v>5111</v>
      </c>
      <c r="F1004" s="63" t="s">
        <v>18</v>
      </c>
      <c r="G1004" s="63" t="s">
        <v>5107</v>
      </c>
      <c r="H1004" s="63">
        <v>31</v>
      </c>
      <c r="I1004" s="63">
        <v>16</v>
      </c>
      <c r="J1004" s="63">
        <v>15</v>
      </c>
    </row>
    <row r="1005" spans="1:10" x14ac:dyDescent="0.2">
      <c r="A1005" s="63" t="s">
        <v>6328</v>
      </c>
      <c r="B1005" s="63" t="s">
        <v>5413</v>
      </c>
      <c r="C1005" s="63" t="s">
        <v>5109</v>
      </c>
      <c r="D1005" s="63" t="s">
        <v>5105</v>
      </c>
      <c r="E1005" s="63" t="s">
        <v>5111</v>
      </c>
      <c r="F1005" s="63" t="s">
        <v>772</v>
      </c>
      <c r="G1005" s="63" t="s">
        <v>5107</v>
      </c>
      <c r="H1005" s="63">
        <v>21</v>
      </c>
      <c r="I1005" s="63">
        <v>13</v>
      </c>
      <c r="J1005" s="63">
        <v>8</v>
      </c>
    </row>
    <row r="1006" spans="1:10" x14ac:dyDescent="0.2">
      <c r="A1006" s="63" t="s">
        <v>6321</v>
      </c>
      <c r="B1006" s="63" t="s">
        <v>5143</v>
      </c>
      <c r="C1006" s="63" t="s">
        <v>5102</v>
      </c>
      <c r="D1006" s="63" t="s">
        <v>5105</v>
      </c>
      <c r="E1006" s="63" t="s">
        <v>6543</v>
      </c>
      <c r="F1006" s="63" t="s">
        <v>18</v>
      </c>
      <c r="G1006" s="63" t="s">
        <v>5147</v>
      </c>
      <c r="H1006" s="63">
        <v>21</v>
      </c>
      <c r="I1006" s="63">
        <v>20</v>
      </c>
      <c r="J1006" s="63">
        <v>1</v>
      </c>
    </row>
    <row r="1007" spans="1:10" x14ac:dyDescent="0.2">
      <c r="A1007" s="63" t="s">
        <v>6323</v>
      </c>
      <c r="B1007" s="63" t="s">
        <v>5143</v>
      </c>
      <c r="C1007" s="63" t="s">
        <v>5102</v>
      </c>
      <c r="D1007" s="63" t="s">
        <v>5105</v>
      </c>
      <c r="E1007" s="63" t="s">
        <v>6543</v>
      </c>
      <c r="F1007" s="63" t="s">
        <v>18</v>
      </c>
      <c r="G1007" s="63" t="s">
        <v>5145</v>
      </c>
      <c r="H1007" s="63"/>
      <c r="I1007" s="63">
        <v>20</v>
      </c>
      <c r="J1007" s="63"/>
    </row>
    <row r="1008" spans="1:10" x14ac:dyDescent="0.2">
      <c r="A1008" s="63" t="s">
        <v>6325</v>
      </c>
      <c r="B1008" s="63" t="s">
        <v>5143</v>
      </c>
      <c r="C1008" s="63" t="s">
        <v>5102</v>
      </c>
      <c r="D1008" s="63" t="s">
        <v>5105</v>
      </c>
      <c r="E1008" s="63" t="s">
        <v>6543</v>
      </c>
      <c r="F1008" s="63" t="s">
        <v>18</v>
      </c>
      <c r="G1008" s="63" t="s">
        <v>5144</v>
      </c>
      <c r="H1008" s="63"/>
      <c r="I1008" s="63">
        <v>20</v>
      </c>
      <c r="J1008" s="63"/>
    </row>
    <row r="1009" spans="1:10" x14ac:dyDescent="0.2">
      <c r="A1009" s="63" t="s">
        <v>8086</v>
      </c>
      <c r="B1009" s="63" t="s">
        <v>5143</v>
      </c>
      <c r="C1009" s="63" t="s">
        <v>5102</v>
      </c>
      <c r="D1009" s="63" t="s">
        <v>5105</v>
      </c>
      <c r="E1009" s="63" t="s">
        <v>6543</v>
      </c>
      <c r="F1009" s="63" t="s">
        <v>18</v>
      </c>
      <c r="G1009" s="63" t="s">
        <v>5315</v>
      </c>
      <c r="H1009" s="63">
        <v>20</v>
      </c>
      <c r="I1009" s="63">
        <v>20</v>
      </c>
      <c r="J1009" s="63">
        <v>0</v>
      </c>
    </row>
    <row r="1010" spans="1:10" x14ac:dyDescent="0.2">
      <c r="A1010" s="63" t="s">
        <v>6322</v>
      </c>
      <c r="B1010" s="63" t="s">
        <v>5415</v>
      </c>
      <c r="C1010" s="63" t="s">
        <v>5102</v>
      </c>
      <c r="D1010" s="63" t="s">
        <v>5105</v>
      </c>
      <c r="E1010" s="63" t="s">
        <v>6543</v>
      </c>
      <c r="F1010" s="63" t="s">
        <v>772</v>
      </c>
      <c r="G1010" s="63" t="s">
        <v>5147</v>
      </c>
      <c r="H1010" s="63"/>
      <c r="I1010" s="63">
        <v>13</v>
      </c>
      <c r="J1010" s="63"/>
    </row>
    <row r="1011" spans="1:10" x14ac:dyDescent="0.2">
      <c r="A1011" s="63" t="s">
        <v>6324</v>
      </c>
      <c r="B1011" s="63" t="s">
        <v>5415</v>
      </c>
      <c r="C1011" s="63" t="s">
        <v>5102</v>
      </c>
      <c r="D1011" s="63" t="s">
        <v>5105</v>
      </c>
      <c r="E1011" s="63" t="s">
        <v>6543</v>
      </c>
      <c r="F1011" s="63" t="s">
        <v>772</v>
      </c>
      <c r="G1011" s="63" t="s">
        <v>5145</v>
      </c>
      <c r="H1011" s="63"/>
      <c r="I1011" s="63">
        <v>13</v>
      </c>
      <c r="J1011" s="63"/>
    </row>
    <row r="1012" spans="1:10" x14ac:dyDescent="0.2">
      <c r="A1012" s="63" t="s">
        <v>6326</v>
      </c>
      <c r="B1012" s="63" t="s">
        <v>5415</v>
      </c>
      <c r="C1012" s="63" t="s">
        <v>5102</v>
      </c>
      <c r="D1012" s="63" t="s">
        <v>5105</v>
      </c>
      <c r="E1012" s="63" t="s">
        <v>6543</v>
      </c>
      <c r="F1012" s="63" t="s">
        <v>772</v>
      </c>
      <c r="G1012" s="63" t="s">
        <v>5144</v>
      </c>
      <c r="H1012" s="63"/>
      <c r="I1012" s="63">
        <v>13</v>
      </c>
      <c r="J1012" s="63"/>
    </row>
    <row r="1013" spans="1:10" x14ac:dyDescent="0.2">
      <c r="A1013" s="63" t="s">
        <v>8087</v>
      </c>
      <c r="B1013" s="63" t="s">
        <v>5415</v>
      </c>
      <c r="C1013" s="63" t="s">
        <v>5102</v>
      </c>
      <c r="D1013" s="63" t="s">
        <v>5105</v>
      </c>
      <c r="E1013" s="63" t="s">
        <v>6543</v>
      </c>
      <c r="F1013" s="63" t="s">
        <v>772</v>
      </c>
      <c r="G1013" s="63" t="s">
        <v>5315</v>
      </c>
      <c r="H1013" s="63">
        <v>8</v>
      </c>
      <c r="I1013" s="63">
        <v>13</v>
      </c>
      <c r="J1013" s="63">
        <v>-5</v>
      </c>
    </row>
    <row r="1014" spans="1:10" x14ac:dyDescent="0.2">
      <c r="A1014" s="63" t="s">
        <v>6329</v>
      </c>
      <c r="B1014" s="63" t="s">
        <v>5146</v>
      </c>
      <c r="C1014" s="63" t="s">
        <v>5109</v>
      </c>
      <c r="D1014" s="63" t="s">
        <v>5105</v>
      </c>
      <c r="E1014" s="63" t="s">
        <v>5111</v>
      </c>
      <c r="F1014" s="63" t="s">
        <v>18</v>
      </c>
      <c r="G1014" s="63" t="s">
        <v>5147</v>
      </c>
      <c r="H1014" s="63">
        <v>31</v>
      </c>
      <c r="I1014" s="63">
        <v>16</v>
      </c>
      <c r="J1014" s="63">
        <v>15</v>
      </c>
    </row>
    <row r="1015" spans="1:10" x14ac:dyDescent="0.2">
      <c r="A1015" s="63" t="s">
        <v>6331</v>
      </c>
      <c r="B1015" s="63" t="s">
        <v>5146</v>
      </c>
      <c r="C1015" s="63" t="s">
        <v>5109</v>
      </c>
      <c r="D1015" s="63" t="s">
        <v>5105</v>
      </c>
      <c r="E1015" s="63" t="s">
        <v>5111</v>
      </c>
      <c r="F1015" s="63" t="s">
        <v>18</v>
      </c>
      <c r="G1015" s="63" t="s">
        <v>5145</v>
      </c>
      <c r="H1015" s="63">
        <v>18</v>
      </c>
      <c r="I1015" s="63">
        <v>16</v>
      </c>
      <c r="J1015" s="63">
        <v>2</v>
      </c>
    </row>
    <row r="1016" spans="1:10" x14ac:dyDescent="0.2">
      <c r="A1016" s="63" t="s">
        <v>6333</v>
      </c>
      <c r="B1016" s="63" t="s">
        <v>5146</v>
      </c>
      <c r="C1016" s="63" t="s">
        <v>5109</v>
      </c>
      <c r="D1016" s="63" t="s">
        <v>5105</v>
      </c>
      <c r="E1016" s="63" t="s">
        <v>5111</v>
      </c>
      <c r="F1016" s="63" t="s">
        <v>18</v>
      </c>
      <c r="G1016" s="63" t="s">
        <v>5144</v>
      </c>
      <c r="H1016" s="63">
        <v>17</v>
      </c>
      <c r="I1016" s="63">
        <v>16</v>
      </c>
      <c r="J1016" s="63">
        <v>1</v>
      </c>
    </row>
    <row r="1017" spans="1:10" x14ac:dyDescent="0.2">
      <c r="A1017" s="63" t="s">
        <v>8088</v>
      </c>
      <c r="B1017" s="63" t="s">
        <v>5146</v>
      </c>
      <c r="C1017" s="63" t="s">
        <v>5109</v>
      </c>
      <c r="D1017" s="63" t="s">
        <v>5105</v>
      </c>
      <c r="E1017" s="63" t="s">
        <v>5111</v>
      </c>
      <c r="F1017" s="63" t="s">
        <v>18</v>
      </c>
      <c r="G1017" s="63" t="s">
        <v>5315</v>
      </c>
      <c r="H1017" s="63">
        <v>18</v>
      </c>
      <c r="I1017" s="63">
        <v>16</v>
      </c>
      <c r="J1017" s="63">
        <v>2</v>
      </c>
    </row>
    <row r="1018" spans="1:10" x14ac:dyDescent="0.2">
      <c r="A1018" s="63" t="s">
        <v>6330</v>
      </c>
      <c r="B1018" s="63" t="s">
        <v>5416</v>
      </c>
      <c r="C1018" s="63" t="s">
        <v>5109</v>
      </c>
      <c r="D1018" s="63" t="s">
        <v>5105</v>
      </c>
      <c r="E1018" s="63" t="s">
        <v>5111</v>
      </c>
      <c r="F1018" s="63" t="s">
        <v>772</v>
      </c>
      <c r="G1018" s="63" t="s">
        <v>5147</v>
      </c>
      <c r="H1018" s="63">
        <v>12</v>
      </c>
      <c r="I1018" s="63">
        <v>13</v>
      </c>
      <c r="J1018" s="63">
        <v>-1</v>
      </c>
    </row>
    <row r="1019" spans="1:10" x14ac:dyDescent="0.2">
      <c r="A1019" s="63" t="s">
        <v>6332</v>
      </c>
      <c r="B1019" s="63" t="s">
        <v>5416</v>
      </c>
      <c r="C1019" s="63" t="s">
        <v>5109</v>
      </c>
      <c r="D1019" s="63" t="s">
        <v>5105</v>
      </c>
      <c r="E1019" s="63" t="s">
        <v>5111</v>
      </c>
      <c r="F1019" s="63" t="s">
        <v>772</v>
      </c>
      <c r="G1019" s="63" t="s">
        <v>5145</v>
      </c>
      <c r="H1019" s="63"/>
      <c r="I1019" s="63">
        <v>13</v>
      </c>
      <c r="J1019" s="63"/>
    </row>
    <row r="1020" spans="1:10" x14ac:dyDescent="0.2">
      <c r="A1020" s="63" t="s">
        <v>6334</v>
      </c>
      <c r="B1020" s="63" t="s">
        <v>5416</v>
      </c>
      <c r="C1020" s="63" t="s">
        <v>5109</v>
      </c>
      <c r="D1020" s="63" t="s">
        <v>5105</v>
      </c>
      <c r="E1020" s="63" t="s">
        <v>5111</v>
      </c>
      <c r="F1020" s="63" t="s">
        <v>772</v>
      </c>
      <c r="G1020" s="63" t="s">
        <v>5144</v>
      </c>
      <c r="H1020" s="63">
        <v>21</v>
      </c>
      <c r="I1020" s="63">
        <v>13</v>
      </c>
      <c r="J1020" s="63">
        <v>8</v>
      </c>
    </row>
    <row r="1021" spans="1:10" x14ac:dyDescent="0.2">
      <c r="A1021" s="63" t="s">
        <v>8089</v>
      </c>
      <c r="B1021" s="63" t="s">
        <v>5416</v>
      </c>
      <c r="C1021" s="63" t="s">
        <v>5109</v>
      </c>
      <c r="D1021" s="63" t="s">
        <v>5105</v>
      </c>
      <c r="E1021" s="63" t="s">
        <v>5111</v>
      </c>
      <c r="F1021" s="63" t="s">
        <v>772</v>
      </c>
      <c r="G1021" s="63" t="s">
        <v>5315</v>
      </c>
      <c r="H1021" s="63">
        <v>13</v>
      </c>
      <c r="I1021" s="63">
        <v>13</v>
      </c>
      <c r="J1021" s="63">
        <v>0</v>
      </c>
    </row>
    <row r="1022" spans="1:10" x14ac:dyDescent="0.2">
      <c r="A1022" s="63" t="s">
        <v>6335</v>
      </c>
      <c r="B1022" s="63" t="s">
        <v>5104</v>
      </c>
      <c r="C1022" s="63" t="s">
        <v>5102</v>
      </c>
      <c r="D1022" s="63" t="s">
        <v>5105</v>
      </c>
      <c r="E1022" s="63" t="s">
        <v>6543</v>
      </c>
      <c r="F1022" s="63" t="s">
        <v>18</v>
      </c>
      <c r="G1022" s="63" t="s">
        <v>5107</v>
      </c>
      <c r="H1022" s="63">
        <v>37</v>
      </c>
      <c r="I1022" s="63">
        <v>20</v>
      </c>
      <c r="J1022" s="63">
        <v>17</v>
      </c>
    </row>
    <row r="1023" spans="1:10" x14ac:dyDescent="0.2">
      <c r="A1023" s="63" t="s">
        <v>6336</v>
      </c>
      <c r="B1023" s="63" t="s">
        <v>5412</v>
      </c>
      <c r="C1023" s="63" t="s">
        <v>5102</v>
      </c>
      <c r="D1023" s="63" t="s">
        <v>5105</v>
      </c>
      <c r="E1023" s="63" t="s">
        <v>6543</v>
      </c>
      <c r="F1023" s="63" t="s">
        <v>772</v>
      </c>
      <c r="G1023" s="63" t="s">
        <v>5107</v>
      </c>
      <c r="H1023" s="63">
        <v>29</v>
      </c>
      <c r="I1023" s="63">
        <v>13</v>
      </c>
      <c r="J1023" s="63">
        <v>16</v>
      </c>
    </row>
    <row r="1024" spans="1:10" x14ac:dyDescent="0.2">
      <c r="A1024" s="63" t="s">
        <v>6343</v>
      </c>
      <c r="B1024" s="63" t="s">
        <v>5110</v>
      </c>
      <c r="C1024" s="63" t="s">
        <v>5109</v>
      </c>
      <c r="D1024" s="63" t="s">
        <v>5105</v>
      </c>
      <c r="E1024" s="63" t="s">
        <v>5111</v>
      </c>
      <c r="F1024" s="63" t="s">
        <v>18</v>
      </c>
      <c r="G1024" s="63" t="s">
        <v>5107</v>
      </c>
      <c r="H1024" s="63">
        <v>27</v>
      </c>
      <c r="I1024" s="63">
        <v>16</v>
      </c>
      <c r="J1024" s="63">
        <v>11</v>
      </c>
    </row>
    <row r="1025" spans="1:10" x14ac:dyDescent="0.2">
      <c r="A1025" s="63" t="s">
        <v>6344</v>
      </c>
      <c r="B1025" s="63" t="s">
        <v>5413</v>
      </c>
      <c r="C1025" s="63" t="s">
        <v>5109</v>
      </c>
      <c r="D1025" s="63" t="s">
        <v>5105</v>
      </c>
      <c r="E1025" s="63" t="s">
        <v>5111</v>
      </c>
      <c r="F1025" s="63" t="s">
        <v>772</v>
      </c>
      <c r="G1025" s="63" t="s">
        <v>5107</v>
      </c>
      <c r="H1025" s="63">
        <v>28</v>
      </c>
      <c r="I1025" s="63">
        <v>13</v>
      </c>
      <c r="J1025" s="63">
        <v>15</v>
      </c>
    </row>
    <row r="1026" spans="1:10" x14ac:dyDescent="0.2">
      <c r="A1026" s="63" t="s">
        <v>6337</v>
      </c>
      <c r="B1026" s="63" t="s">
        <v>5143</v>
      </c>
      <c r="C1026" s="63" t="s">
        <v>5102</v>
      </c>
      <c r="D1026" s="63" t="s">
        <v>5105</v>
      </c>
      <c r="E1026" s="63" t="s">
        <v>6543</v>
      </c>
      <c r="F1026" s="63" t="s">
        <v>18</v>
      </c>
      <c r="G1026" s="63" t="s">
        <v>5147</v>
      </c>
      <c r="H1026" s="63"/>
      <c r="I1026" s="63">
        <v>20</v>
      </c>
      <c r="J1026" s="63"/>
    </row>
    <row r="1027" spans="1:10" x14ac:dyDescent="0.2">
      <c r="A1027" s="63" t="s">
        <v>6339</v>
      </c>
      <c r="B1027" s="63" t="s">
        <v>5143</v>
      </c>
      <c r="C1027" s="63" t="s">
        <v>5102</v>
      </c>
      <c r="D1027" s="63" t="s">
        <v>5105</v>
      </c>
      <c r="E1027" s="63" t="s">
        <v>6543</v>
      </c>
      <c r="F1027" s="63" t="s">
        <v>18</v>
      </c>
      <c r="G1027" s="63" t="s">
        <v>5145</v>
      </c>
      <c r="H1027" s="63">
        <v>28</v>
      </c>
      <c r="I1027" s="63">
        <v>20</v>
      </c>
      <c r="J1027" s="63">
        <v>8</v>
      </c>
    </row>
    <row r="1028" spans="1:10" x14ac:dyDescent="0.2">
      <c r="A1028" s="63" t="s">
        <v>6341</v>
      </c>
      <c r="B1028" s="63" t="s">
        <v>5143</v>
      </c>
      <c r="C1028" s="63" t="s">
        <v>5102</v>
      </c>
      <c r="D1028" s="63" t="s">
        <v>5105</v>
      </c>
      <c r="E1028" s="63" t="s">
        <v>6543</v>
      </c>
      <c r="F1028" s="63" t="s">
        <v>18</v>
      </c>
      <c r="G1028" s="63" t="s">
        <v>5144</v>
      </c>
      <c r="H1028" s="63">
        <v>33</v>
      </c>
      <c r="I1028" s="63">
        <v>20</v>
      </c>
      <c r="J1028" s="63">
        <v>13</v>
      </c>
    </row>
    <row r="1029" spans="1:10" x14ac:dyDescent="0.2">
      <c r="A1029" s="63" t="s">
        <v>8090</v>
      </c>
      <c r="B1029" s="63" t="s">
        <v>5143</v>
      </c>
      <c r="C1029" s="63" t="s">
        <v>5102</v>
      </c>
      <c r="D1029" s="63" t="s">
        <v>5105</v>
      </c>
      <c r="E1029" s="63" t="s">
        <v>6543</v>
      </c>
      <c r="F1029" s="63" t="s">
        <v>18</v>
      </c>
      <c r="G1029" s="63" t="s">
        <v>5315</v>
      </c>
      <c r="H1029" s="63">
        <v>16</v>
      </c>
      <c r="I1029" s="63">
        <v>20</v>
      </c>
      <c r="J1029" s="63">
        <v>-4</v>
      </c>
    </row>
    <row r="1030" spans="1:10" x14ac:dyDescent="0.2">
      <c r="A1030" s="63" t="s">
        <v>6338</v>
      </c>
      <c r="B1030" s="63" t="s">
        <v>5415</v>
      </c>
      <c r="C1030" s="63" t="s">
        <v>5102</v>
      </c>
      <c r="D1030" s="63" t="s">
        <v>5105</v>
      </c>
      <c r="E1030" s="63" t="s">
        <v>6543</v>
      </c>
      <c r="F1030" s="63" t="s">
        <v>772</v>
      </c>
      <c r="G1030" s="63" t="s">
        <v>5147</v>
      </c>
      <c r="H1030" s="63"/>
      <c r="I1030" s="63">
        <v>13</v>
      </c>
      <c r="J1030" s="63"/>
    </row>
    <row r="1031" spans="1:10" x14ac:dyDescent="0.2">
      <c r="A1031" s="63" t="s">
        <v>6340</v>
      </c>
      <c r="B1031" s="63" t="s">
        <v>5415</v>
      </c>
      <c r="C1031" s="63" t="s">
        <v>5102</v>
      </c>
      <c r="D1031" s="63" t="s">
        <v>5105</v>
      </c>
      <c r="E1031" s="63" t="s">
        <v>6543</v>
      </c>
      <c r="F1031" s="63" t="s">
        <v>772</v>
      </c>
      <c r="G1031" s="63" t="s">
        <v>5145</v>
      </c>
      <c r="H1031" s="63">
        <v>28</v>
      </c>
      <c r="I1031" s="63">
        <v>13</v>
      </c>
      <c r="J1031" s="63">
        <v>15</v>
      </c>
    </row>
    <row r="1032" spans="1:10" x14ac:dyDescent="0.2">
      <c r="A1032" s="63" t="s">
        <v>6342</v>
      </c>
      <c r="B1032" s="63" t="s">
        <v>5415</v>
      </c>
      <c r="C1032" s="63" t="s">
        <v>5102</v>
      </c>
      <c r="D1032" s="63" t="s">
        <v>5105</v>
      </c>
      <c r="E1032" s="63" t="s">
        <v>6543</v>
      </c>
      <c r="F1032" s="63" t="s">
        <v>772</v>
      </c>
      <c r="G1032" s="63" t="s">
        <v>5144</v>
      </c>
      <c r="H1032" s="63">
        <v>21</v>
      </c>
      <c r="I1032" s="63">
        <v>13</v>
      </c>
      <c r="J1032" s="63">
        <v>8</v>
      </c>
    </row>
    <row r="1033" spans="1:10" x14ac:dyDescent="0.2">
      <c r="A1033" s="63" t="s">
        <v>8091</v>
      </c>
      <c r="B1033" s="63" t="s">
        <v>5415</v>
      </c>
      <c r="C1033" s="63" t="s">
        <v>5102</v>
      </c>
      <c r="D1033" s="63" t="s">
        <v>5105</v>
      </c>
      <c r="E1033" s="63" t="s">
        <v>6543</v>
      </c>
      <c r="F1033" s="63" t="s">
        <v>772</v>
      </c>
      <c r="G1033" s="63" t="s">
        <v>5315</v>
      </c>
      <c r="H1033" s="63">
        <v>12</v>
      </c>
      <c r="I1033" s="63">
        <v>13</v>
      </c>
      <c r="J1033" s="63">
        <v>-1</v>
      </c>
    </row>
    <row r="1034" spans="1:10" x14ac:dyDescent="0.2">
      <c r="A1034" s="63" t="s">
        <v>6345</v>
      </c>
      <c r="B1034" s="63" t="s">
        <v>5146</v>
      </c>
      <c r="C1034" s="63" t="s">
        <v>5109</v>
      </c>
      <c r="D1034" s="63" t="s">
        <v>5105</v>
      </c>
      <c r="E1034" s="63" t="s">
        <v>5111</v>
      </c>
      <c r="F1034" s="63" t="s">
        <v>18</v>
      </c>
      <c r="G1034" s="63" t="s">
        <v>5147</v>
      </c>
      <c r="H1034" s="63"/>
      <c r="I1034" s="63">
        <v>16</v>
      </c>
      <c r="J1034" s="63"/>
    </row>
    <row r="1035" spans="1:10" x14ac:dyDescent="0.2">
      <c r="A1035" s="63" t="s">
        <v>6347</v>
      </c>
      <c r="B1035" s="63" t="s">
        <v>5146</v>
      </c>
      <c r="C1035" s="63" t="s">
        <v>5109</v>
      </c>
      <c r="D1035" s="63" t="s">
        <v>5105</v>
      </c>
      <c r="E1035" s="63" t="s">
        <v>5111</v>
      </c>
      <c r="F1035" s="63" t="s">
        <v>18</v>
      </c>
      <c r="G1035" s="63" t="s">
        <v>5145</v>
      </c>
      <c r="H1035" s="63">
        <v>30</v>
      </c>
      <c r="I1035" s="63">
        <v>16</v>
      </c>
      <c r="J1035" s="63">
        <v>14</v>
      </c>
    </row>
    <row r="1036" spans="1:10" x14ac:dyDescent="0.2">
      <c r="A1036" s="63" t="s">
        <v>6349</v>
      </c>
      <c r="B1036" s="63" t="s">
        <v>5146</v>
      </c>
      <c r="C1036" s="63" t="s">
        <v>5109</v>
      </c>
      <c r="D1036" s="63" t="s">
        <v>5105</v>
      </c>
      <c r="E1036" s="63" t="s">
        <v>5111</v>
      </c>
      <c r="F1036" s="63" t="s">
        <v>18</v>
      </c>
      <c r="G1036" s="63" t="s">
        <v>5144</v>
      </c>
      <c r="H1036" s="63">
        <v>27</v>
      </c>
      <c r="I1036" s="63">
        <v>16</v>
      </c>
      <c r="J1036" s="63">
        <v>11</v>
      </c>
    </row>
    <row r="1037" spans="1:10" x14ac:dyDescent="0.2">
      <c r="A1037" s="63" t="s">
        <v>8092</v>
      </c>
      <c r="B1037" s="63" t="s">
        <v>5146</v>
      </c>
      <c r="C1037" s="63" t="s">
        <v>5109</v>
      </c>
      <c r="D1037" s="63" t="s">
        <v>5105</v>
      </c>
      <c r="E1037" s="63" t="s">
        <v>5111</v>
      </c>
      <c r="F1037" s="63" t="s">
        <v>18</v>
      </c>
      <c r="G1037" s="63" t="s">
        <v>5315</v>
      </c>
      <c r="H1037" s="63">
        <v>12</v>
      </c>
      <c r="I1037" s="63">
        <v>16</v>
      </c>
      <c r="J1037" s="63">
        <v>-4</v>
      </c>
    </row>
    <row r="1038" spans="1:10" x14ac:dyDescent="0.2">
      <c r="A1038" s="63" t="s">
        <v>6346</v>
      </c>
      <c r="B1038" s="63" t="s">
        <v>5416</v>
      </c>
      <c r="C1038" s="63" t="s">
        <v>5109</v>
      </c>
      <c r="D1038" s="63" t="s">
        <v>5105</v>
      </c>
      <c r="E1038" s="63" t="s">
        <v>5111</v>
      </c>
      <c r="F1038" s="63" t="s">
        <v>772</v>
      </c>
      <c r="G1038" s="63" t="s">
        <v>5147</v>
      </c>
      <c r="H1038" s="63"/>
      <c r="I1038" s="63">
        <v>13</v>
      </c>
      <c r="J1038" s="63"/>
    </row>
    <row r="1039" spans="1:10" x14ac:dyDescent="0.2">
      <c r="A1039" s="63" t="s">
        <v>6348</v>
      </c>
      <c r="B1039" s="63" t="s">
        <v>5416</v>
      </c>
      <c r="C1039" s="63" t="s">
        <v>5109</v>
      </c>
      <c r="D1039" s="63" t="s">
        <v>5105</v>
      </c>
      <c r="E1039" s="63" t="s">
        <v>5111</v>
      </c>
      <c r="F1039" s="63" t="s">
        <v>772</v>
      </c>
      <c r="G1039" s="63" t="s">
        <v>5145</v>
      </c>
      <c r="H1039" s="63">
        <v>22</v>
      </c>
      <c r="I1039" s="63">
        <v>13</v>
      </c>
      <c r="J1039" s="63">
        <v>9</v>
      </c>
    </row>
    <row r="1040" spans="1:10" x14ac:dyDescent="0.2">
      <c r="A1040" s="63" t="s">
        <v>6350</v>
      </c>
      <c r="B1040" s="63" t="s">
        <v>5416</v>
      </c>
      <c r="C1040" s="63" t="s">
        <v>5109</v>
      </c>
      <c r="D1040" s="63" t="s">
        <v>5105</v>
      </c>
      <c r="E1040" s="63" t="s">
        <v>5111</v>
      </c>
      <c r="F1040" s="63" t="s">
        <v>772</v>
      </c>
      <c r="G1040" s="63" t="s">
        <v>5144</v>
      </c>
      <c r="H1040" s="63">
        <v>23</v>
      </c>
      <c r="I1040" s="63">
        <v>13</v>
      </c>
      <c r="J1040" s="63">
        <v>10</v>
      </c>
    </row>
    <row r="1041" spans="1:10" x14ac:dyDescent="0.2">
      <c r="A1041" s="63" t="s">
        <v>8093</v>
      </c>
      <c r="B1041" s="63" t="s">
        <v>5416</v>
      </c>
      <c r="C1041" s="63" t="s">
        <v>5109</v>
      </c>
      <c r="D1041" s="63" t="s">
        <v>5105</v>
      </c>
      <c r="E1041" s="63" t="s">
        <v>5111</v>
      </c>
      <c r="F1041" s="63" t="s">
        <v>772</v>
      </c>
      <c r="G1041" s="63" t="s">
        <v>5315</v>
      </c>
      <c r="H1041" s="63">
        <v>10</v>
      </c>
      <c r="I1041" s="63">
        <v>13</v>
      </c>
      <c r="J1041" s="63">
        <v>-3</v>
      </c>
    </row>
    <row r="1042" spans="1:10" x14ac:dyDescent="0.2">
      <c r="A1042" t="s">
        <v>6082</v>
      </c>
      <c r="B1042" t="s">
        <v>5416</v>
      </c>
      <c r="C1042" t="s">
        <v>5109</v>
      </c>
      <c r="D1042" t="s">
        <v>5105</v>
      </c>
      <c r="E1042" t="s">
        <v>5111</v>
      </c>
      <c r="F1042" t="s">
        <v>19</v>
      </c>
      <c r="G1042" t="s">
        <v>5144</v>
      </c>
      <c r="H1042" s="62">
        <v>13</v>
      </c>
      <c r="I1042" s="62">
        <v>14</v>
      </c>
      <c r="J1042" s="62">
        <v>-1</v>
      </c>
    </row>
    <row r="1043" spans="1:10" x14ac:dyDescent="0.2">
      <c r="A1043" t="s">
        <v>8021</v>
      </c>
      <c r="B1043" t="s">
        <v>5416</v>
      </c>
      <c r="C1043" t="s">
        <v>5109</v>
      </c>
      <c r="D1043" t="s">
        <v>5105</v>
      </c>
      <c r="E1043" t="s">
        <v>5111</v>
      </c>
      <c r="F1043" t="s">
        <v>19</v>
      </c>
      <c r="G1043" t="s">
        <v>5315</v>
      </c>
      <c r="H1043" s="62">
        <v>10</v>
      </c>
      <c r="I1043" s="62">
        <v>14</v>
      </c>
      <c r="J1043" s="62">
        <v>-4</v>
      </c>
    </row>
    <row r="1044" spans="1:10" x14ac:dyDescent="0.2">
      <c r="A1044" t="s">
        <v>8100</v>
      </c>
      <c r="B1044" t="s">
        <v>8098</v>
      </c>
      <c r="C1044" t="s">
        <v>8096</v>
      </c>
      <c r="D1044" t="s">
        <v>5105</v>
      </c>
      <c r="E1044" t="s">
        <v>5106</v>
      </c>
      <c r="F1044" t="s">
        <v>18</v>
      </c>
      <c r="G1044" t="s">
        <v>5147</v>
      </c>
      <c r="H1044" s="62">
        <v>17</v>
      </c>
      <c r="I1044" s="62">
        <v>20</v>
      </c>
      <c r="J1044" s="62">
        <v>-3</v>
      </c>
    </row>
    <row r="1045" spans="1:10" x14ac:dyDescent="0.2">
      <c r="A1045" t="s">
        <v>8102</v>
      </c>
      <c r="B1045" t="s">
        <v>8098</v>
      </c>
      <c r="C1045" t="s">
        <v>8096</v>
      </c>
      <c r="D1045" t="s">
        <v>5105</v>
      </c>
      <c r="E1045" t="s">
        <v>5106</v>
      </c>
      <c r="F1045" t="s">
        <v>18</v>
      </c>
      <c r="G1045" t="s">
        <v>5145</v>
      </c>
      <c r="H1045" s="62">
        <v>29</v>
      </c>
      <c r="I1045" s="62">
        <v>20</v>
      </c>
      <c r="J1045" s="62">
        <v>9</v>
      </c>
    </row>
    <row r="1046" spans="1:10" x14ac:dyDescent="0.2">
      <c r="A1046" t="s">
        <v>8104</v>
      </c>
      <c r="B1046" t="s">
        <v>8098</v>
      </c>
      <c r="C1046" t="s">
        <v>8096</v>
      </c>
      <c r="D1046" t="s">
        <v>5105</v>
      </c>
      <c r="E1046" t="s">
        <v>5106</v>
      </c>
      <c r="F1046" t="s">
        <v>18</v>
      </c>
      <c r="G1046" t="s">
        <v>5144</v>
      </c>
      <c r="H1046" s="62">
        <v>19</v>
      </c>
      <c r="I1046" s="62">
        <v>20</v>
      </c>
      <c r="J1046" s="62">
        <v>-1</v>
      </c>
    </row>
    <row r="1047" spans="1:10" x14ac:dyDescent="0.2">
      <c r="A1047" t="s">
        <v>8106</v>
      </c>
      <c r="B1047" t="s">
        <v>8098</v>
      </c>
      <c r="C1047" t="s">
        <v>8096</v>
      </c>
      <c r="D1047" t="s">
        <v>5105</v>
      </c>
      <c r="E1047" t="s">
        <v>5106</v>
      </c>
      <c r="F1047" t="s">
        <v>18</v>
      </c>
      <c r="G1047" t="s">
        <v>5315</v>
      </c>
      <c r="H1047" s="62">
        <v>10</v>
      </c>
      <c r="I1047" s="62">
        <v>20</v>
      </c>
      <c r="J1047" s="62">
        <v>-10</v>
      </c>
    </row>
    <row r="1048" spans="1:10" x14ac:dyDescent="0.2">
      <c r="A1048" t="s">
        <v>8101</v>
      </c>
      <c r="B1048" t="s">
        <v>8099</v>
      </c>
      <c r="C1048" t="s">
        <v>8096</v>
      </c>
      <c r="D1048" t="s">
        <v>5105</v>
      </c>
      <c r="E1048" t="s">
        <v>5106</v>
      </c>
      <c r="F1048" t="s">
        <v>19</v>
      </c>
      <c r="G1048" t="s">
        <v>5147</v>
      </c>
      <c r="H1048" s="62">
        <v>13</v>
      </c>
      <c r="I1048" s="62">
        <v>16</v>
      </c>
      <c r="J1048" s="62">
        <v>-3</v>
      </c>
    </row>
    <row r="1049" spans="1:10" x14ac:dyDescent="0.2">
      <c r="A1049" t="s">
        <v>8103</v>
      </c>
      <c r="B1049" t="s">
        <v>8099</v>
      </c>
      <c r="C1049" t="s">
        <v>8096</v>
      </c>
      <c r="D1049" t="s">
        <v>5105</v>
      </c>
      <c r="E1049" t="s">
        <v>5106</v>
      </c>
      <c r="F1049" t="s">
        <v>19</v>
      </c>
      <c r="G1049" t="s">
        <v>5145</v>
      </c>
      <c r="H1049" s="62">
        <v>24</v>
      </c>
      <c r="I1049" s="62">
        <v>16</v>
      </c>
      <c r="J1049" s="62">
        <v>8</v>
      </c>
    </row>
    <row r="1050" spans="1:10" x14ac:dyDescent="0.2">
      <c r="A1050" t="s">
        <v>8105</v>
      </c>
      <c r="B1050" t="s">
        <v>8099</v>
      </c>
      <c r="C1050" t="s">
        <v>8096</v>
      </c>
      <c r="D1050" t="s">
        <v>5105</v>
      </c>
      <c r="E1050" t="s">
        <v>5106</v>
      </c>
      <c r="F1050" t="s">
        <v>19</v>
      </c>
      <c r="G1050" t="s">
        <v>5144</v>
      </c>
      <c r="H1050" s="62">
        <v>15</v>
      </c>
      <c r="I1050" s="62">
        <v>16</v>
      </c>
      <c r="J1050" s="62">
        <v>-1</v>
      </c>
    </row>
    <row r="1051" spans="1:10" x14ac:dyDescent="0.2">
      <c r="A1051" t="s">
        <v>8107</v>
      </c>
      <c r="B1051" t="s">
        <v>8099</v>
      </c>
      <c r="C1051" t="s">
        <v>8096</v>
      </c>
      <c r="D1051" t="s">
        <v>5105</v>
      </c>
      <c r="E1051" t="s">
        <v>5106</v>
      </c>
      <c r="F1051" t="s">
        <v>19</v>
      </c>
      <c r="G1051" t="s">
        <v>5315</v>
      </c>
      <c r="H1051" s="62">
        <v>7</v>
      </c>
      <c r="I1051" s="62">
        <v>16</v>
      </c>
      <c r="J1051" s="62">
        <v>-9</v>
      </c>
    </row>
    <row r="1052" spans="1:10" x14ac:dyDescent="0.2">
      <c r="A1052" t="s">
        <v>6083</v>
      </c>
      <c r="B1052" t="s">
        <v>5104</v>
      </c>
      <c r="C1052" t="s">
        <v>5102</v>
      </c>
      <c r="D1052" t="s">
        <v>5105</v>
      </c>
      <c r="E1052" t="s">
        <v>6543</v>
      </c>
      <c r="F1052" t="s">
        <v>18</v>
      </c>
      <c r="G1052" t="s">
        <v>5107</v>
      </c>
      <c r="H1052" s="62">
        <v>22</v>
      </c>
      <c r="I1052" s="62">
        <v>17</v>
      </c>
      <c r="J1052" s="62">
        <v>5</v>
      </c>
    </row>
    <row r="1053" spans="1:10" x14ac:dyDescent="0.2">
      <c r="A1053" t="s">
        <v>6084</v>
      </c>
      <c r="B1053" t="s">
        <v>5412</v>
      </c>
      <c r="C1053" t="s">
        <v>5102</v>
      </c>
      <c r="D1053" t="s">
        <v>5105</v>
      </c>
      <c r="E1053" t="s">
        <v>6543</v>
      </c>
      <c r="F1053" t="s">
        <v>19</v>
      </c>
      <c r="G1053" t="s">
        <v>5107</v>
      </c>
      <c r="H1053" s="62">
        <v>16</v>
      </c>
      <c r="I1053" s="62">
        <v>13</v>
      </c>
      <c r="J1053" s="62">
        <v>3</v>
      </c>
    </row>
    <row r="1054" spans="1:10" x14ac:dyDescent="0.2">
      <c r="A1054" t="s">
        <v>6091</v>
      </c>
      <c r="B1054" t="s">
        <v>5110</v>
      </c>
      <c r="C1054" t="s">
        <v>5109</v>
      </c>
      <c r="D1054" t="s">
        <v>5105</v>
      </c>
      <c r="E1054" t="s">
        <v>5111</v>
      </c>
      <c r="F1054" t="s">
        <v>18</v>
      </c>
      <c r="G1054" t="s">
        <v>5107</v>
      </c>
      <c r="H1054" s="62">
        <v>23</v>
      </c>
      <c r="I1054" s="62">
        <v>16</v>
      </c>
      <c r="J1054" s="62">
        <v>7</v>
      </c>
    </row>
    <row r="1055" spans="1:10" x14ac:dyDescent="0.2">
      <c r="A1055" t="s">
        <v>6092</v>
      </c>
      <c r="B1055" t="s">
        <v>5413</v>
      </c>
      <c r="C1055" t="s">
        <v>5109</v>
      </c>
      <c r="D1055" t="s">
        <v>5105</v>
      </c>
      <c r="E1055" t="s">
        <v>5111</v>
      </c>
      <c r="F1055" t="s">
        <v>19</v>
      </c>
      <c r="G1055" t="s">
        <v>5107</v>
      </c>
      <c r="H1055" s="62">
        <v>24</v>
      </c>
      <c r="I1055" s="62">
        <v>14</v>
      </c>
      <c r="J1055" s="62">
        <v>10</v>
      </c>
    </row>
    <row r="1056" spans="1:10" x14ac:dyDescent="0.2">
      <c r="A1056" t="s">
        <v>8108</v>
      </c>
      <c r="B1056" t="s">
        <v>8095</v>
      </c>
      <c r="C1056" t="s">
        <v>8096</v>
      </c>
      <c r="D1056" t="s">
        <v>5105</v>
      </c>
      <c r="E1056" t="s">
        <v>5106</v>
      </c>
      <c r="F1056" t="s">
        <v>18</v>
      </c>
      <c r="G1056" t="s">
        <v>5107</v>
      </c>
      <c r="H1056" s="62">
        <v>30</v>
      </c>
      <c r="I1056" s="62">
        <v>20</v>
      </c>
      <c r="J1056" s="62">
        <v>10</v>
      </c>
    </row>
    <row r="1057" spans="1:10" x14ac:dyDescent="0.2">
      <c r="A1057" t="s">
        <v>8109</v>
      </c>
      <c r="B1057" t="s">
        <v>8097</v>
      </c>
      <c r="C1057" t="s">
        <v>8096</v>
      </c>
      <c r="D1057" t="s">
        <v>5105</v>
      </c>
      <c r="E1057" t="s">
        <v>5106</v>
      </c>
      <c r="F1057" t="s">
        <v>19</v>
      </c>
      <c r="G1057" t="s">
        <v>5107</v>
      </c>
      <c r="H1057" s="62">
        <v>22</v>
      </c>
      <c r="I1057" s="62">
        <v>16</v>
      </c>
      <c r="J1057" s="62">
        <v>6</v>
      </c>
    </row>
    <row r="1058" spans="1:10" x14ac:dyDescent="0.2">
      <c r="A1058" t="s">
        <v>6085</v>
      </c>
      <c r="B1058" t="s">
        <v>5143</v>
      </c>
      <c r="C1058" t="s">
        <v>5102</v>
      </c>
      <c r="D1058" t="s">
        <v>5105</v>
      </c>
      <c r="E1058" t="s">
        <v>6543</v>
      </c>
      <c r="F1058" t="s">
        <v>18</v>
      </c>
      <c r="G1058" t="s">
        <v>5147</v>
      </c>
      <c r="H1058" s="62">
        <v>16</v>
      </c>
      <c r="I1058" s="62">
        <v>17</v>
      </c>
      <c r="J1058" s="62">
        <v>-1</v>
      </c>
    </row>
    <row r="1059" spans="1:10" x14ac:dyDescent="0.2">
      <c r="A1059" t="s">
        <v>6087</v>
      </c>
      <c r="B1059" t="s">
        <v>5143</v>
      </c>
      <c r="C1059" t="s">
        <v>5102</v>
      </c>
      <c r="D1059" t="s">
        <v>5105</v>
      </c>
      <c r="E1059" t="s">
        <v>6543</v>
      </c>
      <c r="F1059" t="s">
        <v>18</v>
      </c>
      <c r="G1059" t="s">
        <v>5145</v>
      </c>
      <c r="H1059" s="62">
        <v>23</v>
      </c>
      <c r="I1059" s="62">
        <v>17</v>
      </c>
      <c r="J1059" s="62">
        <v>6</v>
      </c>
    </row>
    <row r="1060" spans="1:10" x14ac:dyDescent="0.2">
      <c r="A1060" t="s">
        <v>6089</v>
      </c>
      <c r="B1060" t="s">
        <v>5143</v>
      </c>
      <c r="C1060" t="s">
        <v>5102</v>
      </c>
      <c r="D1060" t="s">
        <v>5105</v>
      </c>
      <c r="E1060" t="s">
        <v>6543</v>
      </c>
      <c r="F1060" t="s">
        <v>18</v>
      </c>
      <c r="G1060" t="s">
        <v>5144</v>
      </c>
      <c r="H1060" s="62">
        <v>14</v>
      </c>
      <c r="I1060" s="62">
        <v>17</v>
      </c>
      <c r="J1060" s="62">
        <v>-3</v>
      </c>
    </row>
    <row r="1061" spans="1:10" x14ac:dyDescent="0.2">
      <c r="A1061" t="s">
        <v>8022</v>
      </c>
      <c r="B1061" t="s">
        <v>5143</v>
      </c>
      <c r="C1061" t="s">
        <v>5102</v>
      </c>
      <c r="D1061" t="s">
        <v>5105</v>
      </c>
      <c r="E1061" t="s">
        <v>6543</v>
      </c>
      <c r="F1061" t="s">
        <v>18</v>
      </c>
      <c r="G1061" t="s">
        <v>5315</v>
      </c>
      <c r="H1061" s="62">
        <v>12</v>
      </c>
      <c r="I1061" s="62">
        <v>17</v>
      </c>
      <c r="J1061" s="62">
        <v>-5</v>
      </c>
    </row>
    <row r="1062" spans="1:10" x14ac:dyDescent="0.2">
      <c r="A1062" t="s">
        <v>6086</v>
      </c>
      <c r="B1062" t="s">
        <v>5415</v>
      </c>
      <c r="C1062" t="s">
        <v>5102</v>
      </c>
      <c r="D1062" t="s">
        <v>5105</v>
      </c>
      <c r="E1062" t="s">
        <v>6543</v>
      </c>
      <c r="F1062" t="s">
        <v>19</v>
      </c>
      <c r="G1062" t="s">
        <v>5147</v>
      </c>
      <c r="H1062" s="62">
        <v>13</v>
      </c>
      <c r="I1062" s="62">
        <v>13</v>
      </c>
      <c r="J1062" s="62">
        <v>0</v>
      </c>
    </row>
    <row r="1063" spans="1:10" x14ac:dyDescent="0.2">
      <c r="A1063" t="s">
        <v>6088</v>
      </c>
      <c r="B1063" t="s">
        <v>5415</v>
      </c>
      <c r="C1063" t="s">
        <v>5102</v>
      </c>
      <c r="D1063" t="s">
        <v>5105</v>
      </c>
      <c r="E1063" t="s">
        <v>6543</v>
      </c>
      <c r="F1063" t="s">
        <v>19</v>
      </c>
      <c r="G1063" t="s">
        <v>5145</v>
      </c>
      <c r="H1063" s="62">
        <v>17</v>
      </c>
      <c r="I1063" s="62">
        <v>13</v>
      </c>
      <c r="J1063" s="62">
        <v>4</v>
      </c>
    </row>
    <row r="1064" spans="1:10" x14ac:dyDescent="0.2">
      <c r="A1064" t="s">
        <v>6090</v>
      </c>
      <c r="B1064" t="s">
        <v>5415</v>
      </c>
      <c r="C1064" t="s">
        <v>5102</v>
      </c>
      <c r="D1064" t="s">
        <v>5105</v>
      </c>
      <c r="E1064" t="s">
        <v>6543</v>
      </c>
      <c r="F1064" t="s">
        <v>19</v>
      </c>
      <c r="G1064" t="s">
        <v>5144</v>
      </c>
      <c r="H1064" s="62">
        <v>9</v>
      </c>
      <c r="I1064" s="62">
        <v>13</v>
      </c>
      <c r="J1064" s="62">
        <v>-4</v>
      </c>
    </row>
    <row r="1065" spans="1:10" x14ac:dyDescent="0.2">
      <c r="A1065" t="s">
        <v>8023</v>
      </c>
      <c r="B1065" t="s">
        <v>5415</v>
      </c>
      <c r="C1065" t="s">
        <v>5102</v>
      </c>
      <c r="D1065" t="s">
        <v>5105</v>
      </c>
      <c r="E1065" t="s">
        <v>6543</v>
      </c>
      <c r="F1065" t="s">
        <v>19</v>
      </c>
      <c r="G1065" t="s">
        <v>5315</v>
      </c>
      <c r="H1065" s="62">
        <v>9</v>
      </c>
      <c r="I1065" s="62">
        <v>13</v>
      </c>
      <c r="J1065" s="62">
        <v>-4</v>
      </c>
    </row>
    <row r="1066" spans="1:10" x14ac:dyDescent="0.2">
      <c r="A1066" t="s">
        <v>6093</v>
      </c>
      <c r="B1066" t="s">
        <v>5146</v>
      </c>
      <c r="C1066" t="s">
        <v>5109</v>
      </c>
      <c r="D1066" t="s">
        <v>5105</v>
      </c>
      <c r="E1066" t="s">
        <v>5111</v>
      </c>
      <c r="F1066" t="s">
        <v>18</v>
      </c>
      <c r="G1066" t="s">
        <v>5147</v>
      </c>
      <c r="H1066" s="62">
        <v>21</v>
      </c>
      <c r="I1066" s="62">
        <v>16</v>
      </c>
      <c r="J1066" s="62">
        <v>5</v>
      </c>
    </row>
    <row r="1067" spans="1:10" x14ac:dyDescent="0.2">
      <c r="A1067" t="s">
        <v>6095</v>
      </c>
      <c r="B1067" t="s">
        <v>5146</v>
      </c>
      <c r="C1067" t="s">
        <v>5109</v>
      </c>
      <c r="D1067" t="s">
        <v>5105</v>
      </c>
      <c r="E1067" t="s">
        <v>5111</v>
      </c>
      <c r="F1067" t="s">
        <v>18</v>
      </c>
      <c r="G1067" t="s">
        <v>5145</v>
      </c>
      <c r="H1067" s="62">
        <v>22</v>
      </c>
      <c r="I1067" s="62">
        <v>16</v>
      </c>
      <c r="J1067" s="62">
        <v>6</v>
      </c>
    </row>
    <row r="1068" spans="1:10" x14ac:dyDescent="0.2">
      <c r="A1068" t="s">
        <v>6097</v>
      </c>
      <c r="B1068" t="s">
        <v>5146</v>
      </c>
      <c r="C1068" t="s">
        <v>5109</v>
      </c>
      <c r="D1068" t="s">
        <v>5105</v>
      </c>
      <c r="E1068" t="s">
        <v>5111</v>
      </c>
      <c r="F1068" t="s">
        <v>18</v>
      </c>
      <c r="G1068" t="s">
        <v>5144</v>
      </c>
      <c r="H1068" s="62">
        <v>23</v>
      </c>
      <c r="I1068" s="62">
        <v>16</v>
      </c>
      <c r="J1068" s="62">
        <v>7</v>
      </c>
    </row>
    <row r="1069" spans="1:10" x14ac:dyDescent="0.2">
      <c r="A1069" t="s">
        <v>8024</v>
      </c>
      <c r="B1069" t="s">
        <v>5146</v>
      </c>
      <c r="C1069" t="s">
        <v>5109</v>
      </c>
      <c r="D1069" t="s">
        <v>5105</v>
      </c>
      <c r="E1069" t="s">
        <v>5111</v>
      </c>
      <c r="F1069" t="s">
        <v>18</v>
      </c>
      <c r="G1069" t="s">
        <v>5315</v>
      </c>
      <c r="H1069" s="62">
        <v>13</v>
      </c>
      <c r="I1069" s="62">
        <v>16</v>
      </c>
      <c r="J1069" s="62">
        <v>-3</v>
      </c>
    </row>
    <row r="1070" spans="1:10" x14ac:dyDescent="0.2">
      <c r="A1070" t="s">
        <v>6094</v>
      </c>
      <c r="B1070" t="s">
        <v>5416</v>
      </c>
      <c r="C1070" t="s">
        <v>5109</v>
      </c>
      <c r="D1070" t="s">
        <v>5105</v>
      </c>
      <c r="E1070" t="s">
        <v>5111</v>
      </c>
      <c r="F1070" t="s">
        <v>19</v>
      </c>
      <c r="G1070" t="s">
        <v>5147</v>
      </c>
      <c r="H1070" s="62">
        <v>18</v>
      </c>
      <c r="I1070" s="62">
        <v>14</v>
      </c>
      <c r="J1070" s="62">
        <v>4</v>
      </c>
    </row>
    <row r="1071" spans="1:10" x14ac:dyDescent="0.2">
      <c r="A1071" t="s">
        <v>6096</v>
      </c>
      <c r="B1071" t="s">
        <v>5416</v>
      </c>
      <c r="C1071" t="s">
        <v>5109</v>
      </c>
      <c r="D1071" t="s">
        <v>5105</v>
      </c>
      <c r="E1071" t="s">
        <v>5111</v>
      </c>
      <c r="F1071" t="s">
        <v>19</v>
      </c>
      <c r="G1071" t="s">
        <v>5145</v>
      </c>
      <c r="H1071" s="62">
        <v>16</v>
      </c>
      <c r="I1071" s="62">
        <v>14</v>
      </c>
      <c r="J1071" s="62">
        <v>2</v>
      </c>
    </row>
    <row r="1072" spans="1:10" x14ac:dyDescent="0.2">
      <c r="A1072" t="s">
        <v>6098</v>
      </c>
      <c r="B1072" t="s">
        <v>5416</v>
      </c>
      <c r="C1072" t="s">
        <v>5109</v>
      </c>
      <c r="D1072" t="s">
        <v>5105</v>
      </c>
      <c r="E1072" t="s">
        <v>5111</v>
      </c>
      <c r="F1072" t="s">
        <v>19</v>
      </c>
      <c r="G1072" t="s">
        <v>5144</v>
      </c>
      <c r="H1072" s="62">
        <v>18</v>
      </c>
      <c r="I1072" s="62">
        <v>14</v>
      </c>
      <c r="J1072" s="62">
        <v>4</v>
      </c>
    </row>
    <row r="1073" spans="1:10" x14ac:dyDescent="0.2">
      <c r="A1073" t="s">
        <v>8025</v>
      </c>
      <c r="B1073" t="s">
        <v>5416</v>
      </c>
      <c r="C1073" t="s">
        <v>5109</v>
      </c>
      <c r="D1073" t="s">
        <v>5105</v>
      </c>
      <c r="E1073" t="s">
        <v>5111</v>
      </c>
      <c r="F1073" t="s">
        <v>19</v>
      </c>
      <c r="G1073" t="s">
        <v>5315</v>
      </c>
      <c r="H1073" s="62">
        <v>12</v>
      </c>
      <c r="I1073" s="62">
        <v>14</v>
      </c>
      <c r="J1073" s="62">
        <v>-2</v>
      </c>
    </row>
    <row r="1074" spans="1:10" x14ac:dyDescent="0.2">
      <c r="A1074" t="s">
        <v>8110</v>
      </c>
      <c r="B1074" t="s">
        <v>8098</v>
      </c>
      <c r="C1074" t="s">
        <v>8096</v>
      </c>
      <c r="D1074" t="s">
        <v>5105</v>
      </c>
      <c r="E1074" t="s">
        <v>5106</v>
      </c>
      <c r="F1074" t="s">
        <v>18</v>
      </c>
      <c r="G1074" t="s">
        <v>5147</v>
      </c>
      <c r="H1074" s="62">
        <v>22</v>
      </c>
      <c r="I1074" s="62">
        <v>20</v>
      </c>
      <c r="J1074" s="62">
        <v>2</v>
      </c>
    </row>
    <row r="1075" spans="1:10" x14ac:dyDescent="0.2">
      <c r="A1075" t="s">
        <v>8112</v>
      </c>
      <c r="B1075" t="s">
        <v>8098</v>
      </c>
      <c r="C1075" t="s">
        <v>8096</v>
      </c>
      <c r="D1075" t="s">
        <v>5105</v>
      </c>
      <c r="E1075" t="s">
        <v>5106</v>
      </c>
      <c r="F1075" t="s">
        <v>18</v>
      </c>
      <c r="G1075" t="s">
        <v>5145</v>
      </c>
      <c r="H1075" s="62">
        <v>34</v>
      </c>
      <c r="I1075" s="62">
        <v>20</v>
      </c>
      <c r="J1075" s="62">
        <v>14</v>
      </c>
    </row>
    <row r="1076" spans="1:10" x14ac:dyDescent="0.2">
      <c r="A1076" t="s">
        <v>8114</v>
      </c>
      <c r="B1076" t="s">
        <v>8098</v>
      </c>
      <c r="C1076" t="s">
        <v>8096</v>
      </c>
      <c r="D1076" t="s">
        <v>5105</v>
      </c>
      <c r="E1076" t="s">
        <v>5106</v>
      </c>
      <c r="F1076" t="s">
        <v>18</v>
      </c>
      <c r="G1076" t="s">
        <v>5144</v>
      </c>
      <c r="H1076" s="62">
        <v>19</v>
      </c>
      <c r="I1076" s="62">
        <v>20</v>
      </c>
      <c r="J1076" s="62">
        <v>-1</v>
      </c>
    </row>
    <row r="1077" spans="1:10" x14ac:dyDescent="0.2">
      <c r="A1077" t="s">
        <v>8116</v>
      </c>
      <c r="B1077" t="s">
        <v>8098</v>
      </c>
      <c r="C1077" t="s">
        <v>8096</v>
      </c>
      <c r="D1077" t="s">
        <v>5105</v>
      </c>
      <c r="E1077" t="s">
        <v>5106</v>
      </c>
      <c r="F1077" t="s">
        <v>18</v>
      </c>
      <c r="G1077" t="s">
        <v>5315</v>
      </c>
      <c r="H1077" s="62">
        <v>14</v>
      </c>
      <c r="I1077" s="62">
        <v>20</v>
      </c>
      <c r="J1077" s="62">
        <v>-6</v>
      </c>
    </row>
    <row r="1078" spans="1:10" x14ac:dyDescent="0.2">
      <c r="A1078" t="s">
        <v>8111</v>
      </c>
      <c r="B1078" t="s">
        <v>8099</v>
      </c>
      <c r="C1078" t="s">
        <v>8096</v>
      </c>
      <c r="D1078" t="s">
        <v>5105</v>
      </c>
      <c r="E1078" t="s">
        <v>5106</v>
      </c>
      <c r="F1078" t="s">
        <v>19</v>
      </c>
      <c r="G1078" t="s">
        <v>5147</v>
      </c>
      <c r="H1078" s="62">
        <v>17</v>
      </c>
      <c r="I1078" s="62">
        <v>16</v>
      </c>
      <c r="J1078" s="62">
        <v>1</v>
      </c>
    </row>
    <row r="1079" spans="1:10" x14ac:dyDescent="0.2">
      <c r="A1079" t="s">
        <v>8113</v>
      </c>
      <c r="B1079" t="s">
        <v>8099</v>
      </c>
      <c r="C1079" t="s">
        <v>8096</v>
      </c>
      <c r="D1079" t="s">
        <v>5105</v>
      </c>
      <c r="E1079" t="s">
        <v>5106</v>
      </c>
      <c r="F1079" t="s">
        <v>19</v>
      </c>
      <c r="G1079" t="s">
        <v>5145</v>
      </c>
      <c r="H1079" s="62">
        <v>25</v>
      </c>
      <c r="I1079" s="62">
        <v>16</v>
      </c>
      <c r="J1079" s="62">
        <v>9</v>
      </c>
    </row>
    <row r="1080" spans="1:10" x14ac:dyDescent="0.2">
      <c r="A1080" t="s">
        <v>8115</v>
      </c>
      <c r="B1080" t="s">
        <v>8099</v>
      </c>
      <c r="C1080" t="s">
        <v>8096</v>
      </c>
      <c r="D1080" t="s">
        <v>5105</v>
      </c>
      <c r="E1080" t="s">
        <v>5106</v>
      </c>
      <c r="F1080" t="s">
        <v>19</v>
      </c>
      <c r="G1080" t="s">
        <v>5144</v>
      </c>
      <c r="H1080" s="62">
        <v>13</v>
      </c>
      <c r="I1080" s="62">
        <v>16</v>
      </c>
      <c r="J1080" s="62">
        <v>-3</v>
      </c>
    </row>
    <row r="1081" spans="1:10" x14ac:dyDescent="0.2">
      <c r="A1081" t="s">
        <v>8117</v>
      </c>
      <c r="B1081" t="s">
        <v>8099</v>
      </c>
      <c r="C1081" t="s">
        <v>8096</v>
      </c>
      <c r="D1081" t="s">
        <v>5105</v>
      </c>
      <c r="E1081" t="s">
        <v>5106</v>
      </c>
      <c r="F1081" t="s">
        <v>19</v>
      </c>
      <c r="G1081" t="s">
        <v>5315</v>
      </c>
      <c r="H1081" s="62">
        <v>10</v>
      </c>
      <c r="I1081" s="62">
        <v>16</v>
      </c>
      <c r="J1081" s="62">
        <v>-6</v>
      </c>
    </row>
    <row r="1082" spans="1:10" x14ac:dyDescent="0.2">
      <c r="A1082" t="s">
        <v>6099</v>
      </c>
      <c r="B1082" t="s">
        <v>5104</v>
      </c>
      <c r="C1082" t="s">
        <v>5102</v>
      </c>
      <c r="D1082" t="s">
        <v>5105</v>
      </c>
      <c r="E1082" t="s">
        <v>6543</v>
      </c>
      <c r="F1082" t="s">
        <v>18</v>
      </c>
      <c r="G1082" t="s">
        <v>5107</v>
      </c>
      <c r="H1082" s="62">
        <v>31</v>
      </c>
      <c r="I1082" s="62">
        <v>17</v>
      </c>
      <c r="J1082" s="62">
        <v>14</v>
      </c>
    </row>
    <row r="1083" spans="1:10" x14ac:dyDescent="0.2">
      <c r="A1083" t="s">
        <v>6100</v>
      </c>
      <c r="B1083" t="s">
        <v>5412</v>
      </c>
      <c r="C1083" t="s">
        <v>5102</v>
      </c>
      <c r="D1083" t="s">
        <v>5105</v>
      </c>
      <c r="E1083" t="s">
        <v>6543</v>
      </c>
      <c r="F1083" t="s">
        <v>19</v>
      </c>
      <c r="G1083" t="s">
        <v>5107</v>
      </c>
      <c r="H1083" s="62">
        <v>29</v>
      </c>
      <c r="I1083" s="62">
        <v>13</v>
      </c>
      <c r="J1083" s="62">
        <v>16</v>
      </c>
    </row>
    <row r="1084" spans="1:10" x14ac:dyDescent="0.2">
      <c r="A1084" t="s">
        <v>6107</v>
      </c>
      <c r="B1084" t="s">
        <v>5110</v>
      </c>
      <c r="C1084" t="s">
        <v>5109</v>
      </c>
      <c r="D1084" t="s">
        <v>5105</v>
      </c>
      <c r="E1084" t="s">
        <v>5111</v>
      </c>
      <c r="F1084" t="s">
        <v>18</v>
      </c>
      <c r="G1084" t="s">
        <v>5107</v>
      </c>
      <c r="H1084" s="62">
        <v>32</v>
      </c>
      <c r="I1084" s="62">
        <v>16</v>
      </c>
      <c r="J1084" s="62">
        <v>16</v>
      </c>
    </row>
    <row r="1085" spans="1:10" x14ac:dyDescent="0.2">
      <c r="A1085" t="s">
        <v>6108</v>
      </c>
      <c r="B1085" t="s">
        <v>5413</v>
      </c>
      <c r="C1085" t="s">
        <v>5109</v>
      </c>
      <c r="D1085" t="s">
        <v>5105</v>
      </c>
      <c r="E1085" t="s">
        <v>5111</v>
      </c>
      <c r="F1085" t="s">
        <v>19</v>
      </c>
      <c r="G1085" t="s">
        <v>5107</v>
      </c>
      <c r="H1085" s="62">
        <v>30</v>
      </c>
      <c r="I1085" s="62">
        <v>14</v>
      </c>
      <c r="J1085" s="62">
        <v>16</v>
      </c>
    </row>
    <row r="1086" spans="1:10" x14ac:dyDescent="0.2">
      <c r="A1086" t="s">
        <v>8118</v>
      </c>
      <c r="B1086" t="s">
        <v>8095</v>
      </c>
      <c r="C1086" t="s">
        <v>8096</v>
      </c>
      <c r="D1086" t="s">
        <v>5105</v>
      </c>
      <c r="E1086" t="s">
        <v>5106</v>
      </c>
      <c r="F1086" t="s">
        <v>18</v>
      </c>
      <c r="G1086" t="s">
        <v>5107</v>
      </c>
      <c r="H1086" s="62">
        <v>42</v>
      </c>
      <c r="I1086" s="62">
        <v>20</v>
      </c>
      <c r="J1086" s="62">
        <v>22</v>
      </c>
    </row>
    <row r="1087" spans="1:10" x14ac:dyDescent="0.2">
      <c r="A1087" t="s">
        <v>8119</v>
      </c>
      <c r="B1087" t="s">
        <v>8097</v>
      </c>
      <c r="C1087" t="s">
        <v>8096</v>
      </c>
      <c r="D1087" t="s">
        <v>5105</v>
      </c>
      <c r="E1087" t="s">
        <v>5106</v>
      </c>
      <c r="F1087" t="s">
        <v>19</v>
      </c>
      <c r="G1087" t="s">
        <v>5107</v>
      </c>
      <c r="H1087" s="62">
        <v>39</v>
      </c>
      <c r="I1087" s="62">
        <v>16</v>
      </c>
      <c r="J1087" s="62">
        <v>23</v>
      </c>
    </row>
    <row r="1088" spans="1:10" x14ac:dyDescent="0.2">
      <c r="A1088" t="s">
        <v>6101</v>
      </c>
      <c r="B1088" t="s">
        <v>5143</v>
      </c>
      <c r="C1088" t="s">
        <v>5102</v>
      </c>
      <c r="D1088" t="s">
        <v>5105</v>
      </c>
      <c r="E1088" t="s">
        <v>6543</v>
      </c>
      <c r="F1088" t="s">
        <v>18</v>
      </c>
      <c r="G1088" t="s">
        <v>5147</v>
      </c>
      <c r="H1088" s="62">
        <v>23</v>
      </c>
      <c r="I1088" s="62">
        <v>17</v>
      </c>
      <c r="J1088" s="62">
        <v>6</v>
      </c>
    </row>
    <row r="1089" spans="1:10" x14ac:dyDescent="0.2">
      <c r="A1089" t="s">
        <v>6103</v>
      </c>
      <c r="B1089" t="s">
        <v>5143</v>
      </c>
      <c r="C1089" t="s">
        <v>5102</v>
      </c>
      <c r="D1089" t="s">
        <v>5105</v>
      </c>
      <c r="E1089" t="s">
        <v>6543</v>
      </c>
      <c r="F1089" t="s">
        <v>18</v>
      </c>
      <c r="G1089" t="s">
        <v>5145</v>
      </c>
      <c r="H1089" s="62">
        <v>35</v>
      </c>
      <c r="I1089" s="62">
        <v>17</v>
      </c>
      <c r="J1089" s="62">
        <v>18</v>
      </c>
    </row>
    <row r="1090" spans="1:10" x14ac:dyDescent="0.2">
      <c r="A1090" t="s">
        <v>6105</v>
      </c>
      <c r="B1090" t="s">
        <v>5143</v>
      </c>
      <c r="C1090" t="s">
        <v>5102</v>
      </c>
      <c r="D1090" t="s">
        <v>5105</v>
      </c>
      <c r="E1090" t="s">
        <v>6543</v>
      </c>
      <c r="F1090" t="s">
        <v>18</v>
      </c>
      <c r="G1090" t="s">
        <v>5144</v>
      </c>
      <c r="H1090" s="62">
        <v>27</v>
      </c>
      <c r="I1090" s="62">
        <v>17</v>
      </c>
      <c r="J1090" s="62">
        <v>10</v>
      </c>
    </row>
    <row r="1091" spans="1:10" x14ac:dyDescent="0.2">
      <c r="A1091" t="s">
        <v>8026</v>
      </c>
      <c r="B1091" t="s">
        <v>5143</v>
      </c>
      <c r="C1091" t="s">
        <v>5102</v>
      </c>
      <c r="D1091" t="s">
        <v>5105</v>
      </c>
      <c r="E1091" t="s">
        <v>6543</v>
      </c>
      <c r="F1091" t="s">
        <v>18</v>
      </c>
      <c r="G1091" t="s">
        <v>5315</v>
      </c>
      <c r="H1091" s="62">
        <v>16</v>
      </c>
      <c r="I1091" s="62">
        <v>17</v>
      </c>
      <c r="J1091" s="62">
        <v>-1</v>
      </c>
    </row>
    <row r="1092" spans="1:10" x14ac:dyDescent="0.2">
      <c r="A1092" t="s">
        <v>6102</v>
      </c>
      <c r="B1092" t="s">
        <v>5415</v>
      </c>
      <c r="C1092" t="s">
        <v>5102</v>
      </c>
      <c r="D1092" t="s">
        <v>5105</v>
      </c>
      <c r="E1092" t="s">
        <v>6543</v>
      </c>
      <c r="F1092" t="s">
        <v>19</v>
      </c>
      <c r="G1092" t="s">
        <v>5147</v>
      </c>
      <c r="H1092" s="62">
        <v>21</v>
      </c>
      <c r="I1092" s="62">
        <v>13</v>
      </c>
      <c r="J1092" s="62">
        <v>8</v>
      </c>
    </row>
    <row r="1093" spans="1:10" x14ac:dyDescent="0.2">
      <c r="A1093" t="s">
        <v>6104</v>
      </c>
      <c r="B1093" t="s">
        <v>5415</v>
      </c>
      <c r="C1093" t="s">
        <v>5102</v>
      </c>
      <c r="D1093" t="s">
        <v>5105</v>
      </c>
      <c r="E1093" t="s">
        <v>6543</v>
      </c>
      <c r="F1093" t="s">
        <v>19</v>
      </c>
      <c r="G1093" t="s">
        <v>5145</v>
      </c>
      <c r="H1093" s="62">
        <v>28</v>
      </c>
      <c r="I1093" s="62">
        <v>13</v>
      </c>
      <c r="J1093" s="62">
        <v>15</v>
      </c>
    </row>
    <row r="1094" spans="1:10" x14ac:dyDescent="0.2">
      <c r="A1094" t="s">
        <v>6106</v>
      </c>
      <c r="B1094" t="s">
        <v>5415</v>
      </c>
      <c r="C1094" t="s">
        <v>5102</v>
      </c>
      <c r="D1094" t="s">
        <v>5105</v>
      </c>
      <c r="E1094" t="s">
        <v>6543</v>
      </c>
      <c r="F1094" t="s">
        <v>19</v>
      </c>
      <c r="G1094" t="s">
        <v>5144</v>
      </c>
      <c r="H1094" s="62">
        <v>24</v>
      </c>
      <c r="I1094" s="62">
        <v>13</v>
      </c>
      <c r="J1094" s="62">
        <v>11</v>
      </c>
    </row>
    <row r="1095" spans="1:10" x14ac:dyDescent="0.2">
      <c r="A1095" t="s">
        <v>8027</v>
      </c>
      <c r="B1095" t="s">
        <v>5415</v>
      </c>
      <c r="C1095" t="s">
        <v>5102</v>
      </c>
      <c r="D1095" t="s">
        <v>5105</v>
      </c>
      <c r="E1095" t="s">
        <v>6543</v>
      </c>
      <c r="F1095" t="s">
        <v>19</v>
      </c>
      <c r="G1095" t="s">
        <v>5315</v>
      </c>
      <c r="H1095" s="62">
        <v>14</v>
      </c>
      <c r="I1095" s="62">
        <v>13</v>
      </c>
      <c r="J1095" s="62">
        <v>1</v>
      </c>
    </row>
    <row r="1096" spans="1:10" x14ac:dyDescent="0.2">
      <c r="A1096" t="s">
        <v>6109</v>
      </c>
      <c r="B1096" t="s">
        <v>5146</v>
      </c>
      <c r="C1096" t="s">
        <v>5109</v>
      </c>
      <c r="D1096" t="s">
        <v>5105</v>
      </c>
      <c r="E1096" t="s">
        <v>5111</v>
      </c>
      <c r="F1096" t="s">
        <v>18</v>
      </c>
      <c r="G1096" t="s">
        <v>5147</v>
      </c>
      <c r="H1096" s="62">
        <v>23</v>
      </c>
      <c r="I1096" s="62">
        <v>16</v>
      </c>
      <c r="J1096" s="62">
        <v>7</v>
      </c>
    </row>
    <row r="1097" spans="1:10" x14ac:dyDescent="0.2">
      <c r="A1097" t="s">
        <v>6111</v>
      </c>
      <c r="B1097" t="s">
        <v>5146</v>
      </c>
      <c r="C1097" t="s">
        <v>5109</v>
      </c>
      <c r="D1097" t="s">
        <v>5105</v>
      </c>
      <c r="E1097" t="s">
        <v>5111</v>
      </c>
      <c r="F1097" t="s">
        <v>18</v>
      </c>
      <c r="G1097" t="s">
        <v>5145</v>
      </c>
      <c r="H1097" s="62">
        <v>32</v>
      </c>
      <c r="I1097" s="62">
        <v>16</v>
      </c>
      <c r="J1097" s="62">
        <v>16</v>
      </c>
    </row>
    <row r="1098" spans="1:10" x14ac:dyDescent="0.2">
      <c r="A1098" t="s">
        <v>6113</v>
      </c>
      <c r="B1098" t="s">
        <v>5146</v>
      </c>
      <c r="C1098" t="s">
        <v>5109</v>
      </c>
      <c r="D1098" t="s">
        <v>5105</v>
      </c>
      <c r="E1098" t="s">
        <v>5111</v>
      </c>
      <c r="F1098" t="s">
        <v>18</v>
      </c>
      <c r="G1098" t="s">
        <v>5144</v>
      </c>
      <c r="H1098" s="62">
        <v>17</v>
      </c>
      <c r="I1098" s="62">
        <v>16</v>
      </c>
      <c r="J1098" s="62">
        <v>1</v>
      </c>
    </row>
    <row r="1099" spans="1:10" x14ac:dyDescent="0.2">
      <c r="A1099" t="s">
        <v>8028</v>
      </c>
      <c r="B1099" t="s">
        <v>5146</v>
      </c>
      <c r="C1099" t="s">
        <v>5109</v>
      </c>
      <c r="D1099" t="s">
        <v>5105</v>
      </c>
      <c r="E1099" t="s">
        <v>5111</v>
      </c>
      <c r="F1099" t="s">
        <v>18</v>
      </c>
      <c r="G1099" t="s">
        <v>5315</v>
      </c>
      <c r="H1099" s="62">
        <v>15</v>
      </c>
      <c r="I1099" s="62">
        <v>16</v>
      </c>
      <c r="J1099" s="62">
        <v>-1</v>
      </c>
    </row>
    <row r="1100" spans="1:10" x14ac:dyDescent="0.2">
      <c r="A1100" t="s">
        <v>6110</v>
      </c>
      <c r="B1100" t="s">
        <v>5416</v>
      </c>
      <c r="C1100" t="s">
        <v>5109</v>
      </c>
      <c r="D1100" t="s">
        <v>5105</v>
      </c>
      <c r="E1100" t="s">
        <v>5111</v>
      </c>
      <c r="F1100" t="s">
        <v>19</v>
      </c>
      <c r="G1100" t="s">
        <v>5147</v>
      </c>
      <c r="H1100" s="62">
        <v>21</v>
      </c>
      <c r="I1100" s="62">
        <v>14</v>
      </c>
      <c r="J1100" s="62">
        <v>7</v>
      </c>
    </row>
    <row r="1101" spans="1:10" x14ac:dyDescent="0.2">
      <c r="A1101" t="s">
        <v>6112</v>
      </c>
      <c r="B1101" t="s">
        <v>5416</v>
      </c>
      <c r="C1101" t="s">
        <v>5109</v>
      </c>
      <c r="D1101" t="s">
        <v>5105</v>
      </c>
      <c r="E1101" t="s">
        <v>5111</v>
      </c>
      <c r="F1101" t="s">
        <v>19</v>
      </c>
      <c r="G1101" t="s">
        <v>5145</v>
      </c>
      <c r="H1101" s="62">
        <v>31</v>
      </c>
      <c r="I1101" s="62">
        <v>14</v>
      </c>
      <c r="J1101" s="62">
        <v>17</v>
      </c>
    </row>
    <row r="1102" spans="1:10" x14ac:dyDescent="0.2">
      <c r="A1102" t="s">
        <v>6114</v>
      </c>
      <c r="B1102" t="s">
        <v>5416</v>
      </c>
      <c r="C1102" t="s">
        <v>5109</v>
      </c>
      <c r="D1102" t="s">
        <v>5105</v>
      </c>
      <c r="E1102" t="s">
        <v>5111</v>
      </c>
      <c r="F1102" t="s">
        <v>19</v>
      </c>
      <c r="G1102" t="s">
        <v>5144</v>
      </c>
      <c r="H1102" s="62">
        <v>13</v>
      </c>
      <c r="I1102" s="62">
        <v>14</v>
      </c>
      <c r="J1102" s="62">
        <v>-1</v>
      </c>
    </row>
    <row r="1103" spans="1:10" x14ac:dyDescent="0.2">
      <c r="A1103" t="s">
        <v>8029</v>
      </c>
      <c r="B1103" t="s">
        <v>5416</v>
      </c>
      <c r="C1103" t="s">
        <v>5109</v>
      </c>
      <c r="D1103" t="s">
        <v>5105</v>
      </c>
      <c r="E1103" t="s">
        <v>5111</v>
      </c>
      <c r="F1103" t="s">
        <v>19</v>
      </c>
      <c r="G1103" t="s">
        <v>5315</v>
      </c>
      <c r="H1103" s="62">
        <v>13</v>
      </c>
      <c r="I1103" s="62">
        <v>14</v>
      </c>
      <c r="J1103" s="62">
        <v>-1</v>
      </c>
    </row>
    <row r="1104" spans="1:10" x14ac:dyDescent="0.2">
      <c r="A1104" t="s">
        <v>8120</v>
      </c>
      <c r="B1104" t="s">
        <v>8098</v>
      </c>
      <c r="C1104" t="s">
        <v>8096</v>
      </c>
      <c r="D1104" t="s">
        <v>5105</v>
      </c>
      <c r="E1104" t="s">
        <v>5106</v>
      </c>
      <c r="F1104" t="s">
        <v>18</v>
      </c>
      <c r="G1104" t="s">
        <v>5147</v>
      </c>
      <c r="H1104" s="62">
        <v>27</v>
      </c>
      <c r="I1104" s="62">
        <v>20</v>
      </c>
      <c r="J1104" s="62">
        <v>7</v>
      </c>
    </row>
    <row r="1105" spans="1:10" x14ac:dyDescent="0.2">
      <c r="A1105" t="s">
        <v>8122</v>
      </c>
      <c r="B1105" t="s">
        <v>8098</v>
      </c>
      <c r="C1105" t="s">
        <v>8096</v>
      </c>
      <c r="D1105" t="s">
        <v>5105</v>
      </c>
      <c r="E1105" t="s">
        <v>5106</v>
      </c>
      <c r="F1105" t="s">
        <v>18</v>
      </c>
      <c r="G1105" t="s">
        <v>5145</v>
      </c>
      <c r="H1105" s="62">
        <v>51</v>
      </c>
      <c r="I1105" s="62">
        <v>20</v>
      </c>
      <c r="J1105" s="62">
        <v>31</v>
      </c>
    </row>
    <row r="1106" spans="1:10" x14ac:dyDescent="0.2">
      <c r="A1106" t="s">
        <v>8124</v>
      </c>
      <c r="B1106" t="s">
        <v>8098</v>
      </c>
      <c r="C1106" t="s">
        <v>8096</v>
      </c>
      <c r="D1106" t="s">
        <v>5105</v>
      </c>
      <c r="E1106" t="s">
        <v>5106</v>
      </c>
      <c r="F1106" t="s">
        <v>18</v>
      </c>
      <c r="G1106" t="s">
        <v>5144</v>
      </c>
      <c r="H1106" s="62">
        <v>33</v>
      </c>
      <c r="I1106" s="62">
        <v>20</v>
      </c>
      <c r="J1106" s="62">
        <v>13</v>
      </c>
    </row>
    <row r="1107" spans="1:10" x14ac:dyDescent="0.2">
      <c r="A1107" t="s">
        <v>8126</v>
      </c>
      <c r="B1107" t="s">
        <v>8098</v>
      </c>
      <c r="C1107" t="s">
        <v>8096</v>
      </c>
      <c r="D1107" t="s">
        <v>5105</v>
      </c>
      <c r="E1107" t="s">
        <v>5106</v>
      </c>
      <c r="F1107" t="s">
        <v>18</v>
      </c>
      <c r="G1107" t="s">
        <v>5315</v>
      </c>
      <c r="H1107" s="62">
        <v>19</v>
      </c>
      <c r="I1107" s="62">
        <v>20</v>
      </c>
      <c r="J1107" s="62">
        <v>-1</v>
      </c>
    </row>
    <row r="1108" spans="1:10" x14ac:dyDescent="0.2">
      <c r="A1108" t="s">
        <v>8121</v>
      </c>
      <c r="B1108" t="s">
        <v>8099</v>
      </c>
      <c r="C1108" t="s">
        <v>8096</v>
      </c>
      <c r="D1108" t="s">
        <v>5105</v>
      </c>
      <c r="E1108" t="s">
        <v>5106</v>
      </c>
      <c r="F1108" t="s">
        <v>19</v>
      </c>
      <c r="G1108" t="s">
        <v>5147</v>
      </c>
      <c r="H1108" s="62">
        <v>27</v>
      </c>
      <c r="I1108" s="62">
        <v>16</v>
      </c>
      <c r="J1108" s="62">
        <v>11</v>
      </c>
    </row>
    <row r="1109" spans="1:10" x14ac:dyDescent="0.2">
      <c r="A1109" t="s">
        <v>8123</v>
      </c>
      <c r="B1109" t="s">
        <v>8099</v>
      </c>
      <c r="C1109" t="s">
        <v>8096</v>
      </c>
      <c r="D1109" t="s">
        <v>5105</v>
      </c>
      <c r="E1109" t="s">
        <v>5106</v>
      </c>
      <c r="F1109" t="s">
        <v>19</v>
      </c>
      <c r="G1109" t="s">
        <v>5145</v>
      </c>
      <c r="H1109" s="62">
        <v>42</v>
      </c>
      <c r="I1109" s="62">
        <v>16</v>
      </c>
      <c r="J1109" s="62">
        <v>26</v>
      </c>
    </row>
    <row r="1110" spans="1:10" x14ac:dyDescent="0.2">
      <c r="A1110" t="s">
        <v>8125</v>
      </c>
      <c r="B1110" t="s">
        <v>8099</v>
      </c>
      <c r="C1110" t="s">
        <v>8096</v>
      </c>
      <c r="D1110" t="s">
        <v>5105</v>
      </c>
      <c r="E1110" t="s">
        <v>5106</v>
      </c>
      <c r="F1110" t="s">
        <v>19</v>
      </c>
      <c r="G1110" t="s">
        <v>5144</v>
      </c>
      <c r="H1110" s="62">
        <v>30</v>
      </c>
      <c r="I1110" s="62">
        <v>16</v>
      </c>
      <c r="J1110" s="62">
        <v>14</v>
      </c>
    </row>
    <row r="1111" spans="1:10" x14ac:dyDescent="0.2">
      <c r="A1111" t="s">
        <v>8127</v>
      </c>
      <c r="B1111" t="s">
        <v>8099</v>
      </c>
      <c r="C1111" t="s">
        <v>8096</v>
      </c>
      <c r="D1111" t="s">
        <v>5105</v>
      </c>
      <c r="E1111" t="s">
        <v>5106</v>
      </c>
      <c r="F1111" t="s">
        <v>19</v>
      </c>
      <c r="G1111" t="s">
        <v>5315</v>
      </c>
      <c r="H1111" s="62">
        <v>16</v>
      </c>
      <c r="I1111" s="62">
        <v>16</v>
      </c>
      <c r="J1111" s="62">
        <v>0</v>
      </c>
    </row>
    <row r="1112" spans="1:10" x14ac:dyDescent="0.2">
      <c r="A1112" t="s">
        <v>6115</v>
      </c>
      <c r="B1112" t="s">
        <v>5104</v>
      </c>
      <c r="C1112" t="s">
        <v>5102</v>
      </c>
      <c r="D1112" t="s">
        <v>5105</v>
      </c>
      <c r="E1112" t="s">
        <v>6543</v>
      </c>
      <c r="F1112" t="s">
        <v>18</v>
      </c>
      <c r="G1112" t="s">
        <v>5107</v>
      </c>
      <c r="H1112" s="62">
        <v>28</v>
      </c>
      <c r="I1112" s="62">
        <v>17</v>
      </c>
      <c r="J1112" s="62">
        <v>11</v>
      </c>
    </row>
    <row r="1113" spans="1:10" x14ac:dyDescent="0.2">
      <c r="A1113" t="s">
        <v>6116</v>
      </c>
      <c r="B1113" t="s">
        <v>5412</v>
      </c>
      <c r="C1113" t="s">
        <v>5102</v>
      </c>
      <c r="D1113" t="s">
        <v>5105</v>
      </c>
      <c r="E1113" t="s">
        <v>6543</v>
      </c>
      <c r="F1113" t="s">
        <v>19</v>
      </c>
      <c r="G1113" t="s">
        <v>5107</v>
      </c>
      <c r="H1113" s="62">
        <v>18</v>
      </c>
      <c r="I1113" s="62">
        <v>13</v>
      </c>
      <c r="J1113" s="62">
        <v>5</v>
      </c>
    </row>
    <row r="1114" spans="1:10" x14ac:dyDescent="0.2">
      <c r="A1114" t="s">
        <v>6123</v>
      </c>
      <c r="B1114" t="s">
        <v>5110</v>
      </c>
      <c r="C1114" t="s">
        <v>5109</v>
      </c>
      <c r="D1114" t="s">
        <v>5105</v>
      </c>
      <c r="E1114" t="s">
        <v>5111</v>
      </c>
      <c r="F1114" t="s">
        <v>18</v>
      </c>
      <c r="G1114" t="s">
        <v>5107</v>
      </c>
      <c r="H1114" s="62">
        <v>35</v>
      </c>
      <c r="I1114" s="62">
        <v>16</v>
      </c>
      <c r="J1114" s="62">
        <v>19</v>
      </c>
    </row>
    <row r="1115" spans="1:10" x14ac:dyDescent="0.2">
      <c r="A1115" t="s">
        <v>6124</v>
      </c>
      <c r="B1115" t="s">
        <v>5413</v>
      </c>
      <c r="C1115" t="s">
        <v>5109</v>
      </c>
      <c r="D1115" t="s">
        <v>5105</v>
      </c>
      <c r="E1115" t="s">
        <v>5111</v>
      </c>
      <c r="F1115" t="s">
        <v>19</v>
      </c>
      <c r="G1115" t="s">
        <v>5107</v>
      </c>
      <c r="H1115" s="62">
        <v>23</v>
      </c>
      <c r="I1115" s="62">
        <v>14</v>
      </c>
      <c r="J1115" s="62">
        <v>9</v>
      </c>
    </row>
    <row r="1116" spans="1:10" x14ac:dyDescent="0.2">
      <c r="A1116" t="s">
        <v>8128</v>
      </c>
      <c r="B1116" t="s">
        <v>8095</v>
      </c>
      <c r="C1116" t="s">
        <v>8096</v>
      </c>
      <c r="D1116" t="s">
        <v>5105</v>
      </c>
      <c r="E1116" t="s">
        <v>5106</v>
      </c>
      <c r="F1116" t="s">
        <v>18</v>
      </c>
      <c r="G1116" t="s">
        <v>5107</v>
      </c>
      <c r="H1116" s="62">
        <v>37</v>
      </c>
      <c r="I1116" s="62">
        <v>20</v>
      </c>
      <c r="J1116" s="62">
        <v>17</v>
      </c>
    </row>
    <row r="1117" spans="1:10" x14ac:dyDescent="0.2">
      <c r="A1117" t="s">
        <v>8129</v>
      </c>
      <c r="B1117" t="s">
        <v>8097</v>
      </c>
      <c r="C1117" t="s">
        <v>8096</v>
      </c>
      <c r="D1117" t="s">
        <v>5105</v>
      </c>
      <c r="E1117" t="s">
        <v>5106</v>
      </c>
      <c r="F1117" t="s">
        <v>19</v>
      </c>
      <c r="G1117" t="s">
        <v>5107</v>
      </c>
      <c r="H1117" s="62">
        <v>23</v>
      </c>
      <c r="I1117" s="62">
        <v>16</v>
      </c>
      <c r="J1117" s="62">
        <v>7</v>
      </c>
    </row>
    <row r="1118" spans="1:10" x14ac:dyDescent="0.2">
      <c r="A1118" t="s">
        <v>6117</v>
      </c>
      <c r="B1118" t="s">
        <v>5143</v>
      </c>
      <c r="C1118" t="s">
        <v>5102</v>
      </c>
      <c r="D1118" t="s">
        <v>5105</v>
      </c>
      <c r="E1118" t="s">
        <v>6543</v>
      </c>
      <c r="F1118" t="s">
        <v>18</v>
      </c>
      <c r="G1118" t="s">
        <v>5147</v>
      </c>
      <c r="H1118" s="62">
        <v>16</v>
      </c>
      <c r="I1118" s="62">
        <v>17</v>
      </c>
      <c r="J1118" s="62">
        <v>-1</v>
      </c>
    </row>
    <row r="1119" spans="1:10" x14ac:dyDescent="0.2">
      <c r="A1119" t="s">
        <v>6119</v>
      </c>
      <c r="B1119" t="s">
        <v>5143</v>
      </c>
      <c r="C1119" t="s">
        <v>5102</v>
      </c>
      <c r="D1119" t="s">
        <v>5105</v>
      </c>
      <c r="E1119" t="s">
        <v>6543</v>
      </c>
      <c r="F1119" t="s">
        <v>18</v>
      </c>
      <c r="G1119" t="s">
        <v>5145</v>
      </c>
      <c r="H1119" s="62">
        <v>29</v>
      </c>
      <c r="I1119" s="62">
        <v>17</v>
      </c>
      <c r="J1119" s="62">
        <v>12</v>
      </c>
    </row>
    <row r="1120" spans="1:10" x14ac:dyDescent="0.2">
      <c r="A1120" t="s">
        <v>6121</v>
      </c>
      <c r="B1120" t="s">
        <v>5143</v>
      </c>
      <c r="C1120" t="s">
        <v>5102</v>
      </c>
      <c r="D1120" t="s">
        <v>5105</v>
      </c>
      <c r="E1120" t="s">
        <v>6543</v>
      </c>
      <c r="F1120" t="s">
        <v>18</v>
      </c>
      <c r="G1120" t="s">
        <v>5144</v>
      </c>
      <c r="H1120" s="62">
        <v>16</v>
      </c>
      <c r="I1120" s="62">
        <v>17</v>
      </c>
      <c r="J1120" s="62">
        <v>-1</v>
      </c>
    </row>
    <row r="1121" spans="1:10" x14ac:dyDescent="0.2">
      <c r="A1121" t="s">
        <v>8030</v>
      </c>
      <c r="B1121" t="s">
        <v>5143</v>
      </c>
      <c r="C1121" t="s">
        <v>5102</v>
      </c>
      <c r="D1121" t="s">
        <v>5105</v>
      </c>
      <c r="E1121" t="s">
        <v>6543</v>
      </c>
      <c r="F1121" t="s">
        <v>18</v>
      </c>
      <c r="G1121" t="s">
        <v>5315</v>
      </c>
      <c r="H1121" s="62">
        <v>15</v>
      </c>
      <c r="I1121" s="62">
        <v>17</v>
      </c>
      <c r="J1121" s="62">
        <v>-2</v>
      </c>
    </row>
    <row r="1122" spans="1:10" x14ac:dyDescent="0.2">
      <c r="A1122" t="s">
        <v>6118</v>
      </c>
      <c r="B1122" t="s">
        <v>5415</v>
      </c>
      <c r="C1122" t="s">
        <v>5102</v>
      </c>
      <c r="D1122" t="s">
        <v>5105</v>
      </c>
      <c r="E1122" t="s">
        <v>6543</v>
      </c>
      <c r="F1122" t="s">
        <v>19</v>
      </c>
      <c r="G1122" t="s">
        <v>5147</v>
      </c>
      <c r="I1122" s="62">
        <v>13</v>
      </c>
    </row>
    <row r="1123" spans="1:10" x14ac:dyDescent="0.2">
      <c r="A1123" t="s">
        <v>6120</v>
      </c>
      <c r="B1123" t="s">
        <v>5415</v>
      </c>
      <c r="C1123" t="s">
        <v>5102</v>
      </c>
      <c r="D1123" t="s">
        <v>5105</v>
      </c>
      <c r="E1123" t="s">
        <v>6543</v>
      </c>
      <c r="F1123" t="s">
        <v>19</v>
      </c>
      <c r="G1123" t="s">
        <v>5145</v>
      </c>
      <c r="H1123" s="62">
        <v>21</v>
      </c>
      <c r="I1123" s="62">
        <v>13</v>
      </c>
      <c r="J1123" s="62">
        <v>8</v>
      </c>
    </row>
    <row r="1124" spans="1:10" x14ac:dyDescent="0.2">
      <c r="A1124" t="s">
        <v>6122</v>
      </c>
      <c r="B1124" t="s">
        <v>5415</v>
      </c>
      <c r="C1124" t="s">
        <v>5102</v>
      </c>
      <c r="D1124" t="s">
        <v>5105</v>
      </c>
      <c r="E1124" t="s">
        <v>6543</v>
      </c>
      <c r="F1124" t="s">
        <v>19</v>
      </c>
      <c r="G1124" t="s">
        <v>5144</v>
      </c>
      <c r="H1124" s="62">
        <v>11</v>
      </c>
      <c r="I1124" s="62">
        <v>13</v>
      </c>
      <c r="J1124" s="62">
        <v>-2</v>
      </c>
    </row>
    <row r="1125" spans="1:10" x14ac:dyDescent="0.2">
      <c r="A1125" t="s">
        <v>8031</v>
      </c>
      <c r="B1125" t="s">
        <v>5415</v>
      </c>
      <c r="C1125" t="s">
        <v>5102</v>
      </c>
      <c r="D1125" t="s">
        <v>5105</v>
      </c>
      <c r="E1125" t="s">
        <v>6543</v>
      </c>
      <c r="F1125" t="s">
        <v>19</v>
      </c>
      <c r="G1125" t="s">
        <v>5315</v>
      </c>
      <c r="H1125" s="62">
        <v>10</v>
      </c>
      <c r="I1125" s="62">
        <v>13</v>
      </c>
      <c r="J1125" s="62">
        <v>-3</v>
      </c>
    </row>
    <row r="1126" spans="1:10" x14ac:dyDescent="0.2">
      <c r="A1126" t="s">
        <v>6125</v>
      </c>
      <c r="B1126" t="s">
        <v>5146</v>
      </c>
      <c r="C1126" t="s">
        <v>5109</v>
      </c>
      <c r="D1126" t="s">
        <v>5105</v>
      </c>
      <c r="E1126" t="s">
        <v>5111</v>
      </c>
      <c r="F1126" t="s">
        <v>18</v>
      </c>
      <c r="G1126" t="s">
        <v>5147</v>
      </c>
      <c r="I1126" s="62">
        <v>16</v>
      </c>
    </row>
    <row r="1127" spans="1:10" x14ac:dyDescent="0.2">
      <c r="A1127" t="s">
        <v>6127</v>
      </c>
      <c r="B1127" t="s">
        <v>5146</v>
      </c>
      <c r="C1127" t="s">
        <v>5109</v>
      </c>
      <c r="D1127" t="s">
        <v>5105</v>
      </c>
      <c r="E1127" t="s">
        <v>5111</v>
      </c>
      <c r="F1127" t="s">
        <v>18</v>
      </c>
      <c r="G1127" t="s">
        <v>5145</v>
      </c>
      <c r="H1127" s="62">
        <v>32</v>
      </c>
      <c r="I1127" s="62">
        <v>16</v>
      </c>
      <c r="J1127" s="62">
        <v>16</v>
      </c>
    </row>
    <row r="1128" spans="1:10" x14ac:dyDescent="0.2">
      <c r="A1128" t="s">
        <v>6129</v>
      </c>
      <c r="B1128" t="s">
        <v>5146</v>
      </c>
      <c r="C1128" t="s">
        <v>5109</v>
      </c>
      <c r="D1128" t="s">
        <v>5105</v>
      </c>
      <c r="E1128" t="s">
        <v>5111</v>
      </c>
      <c r="F1128" t="s">
        <v>18</v>
      </c>
      <c r="G1128" t="s">
        <v>5144</v>
      </c>
      <c r="H1128" s="62">
        <v>24</v>
      </c>
      <c r="I1128" s="62">
        <v>16</v>
      </c>
      <c r="J1128" s="62">
        <v>8</v>
      </c>
    </row>
    <row r="1129" spans="1:10" x14ac:dyDescent="0.2">
      <c r="A1129" t="s">
        <v>8032</v>
      </c>
      <c r="B1129" t="s">
        <v>5146</v>
      </c>
      <c r="C1129" t="s">
        <v>5109</v>
      </c>
      <c r="D1129" t="s">
        <v>5105</v>
      </c>
      <c r="E1129" t="s">
        <v>5111</v>
      </c>
      <c r="F1129" t="s">
        <v>18</v>
      </c>
      <c r="G1129" t="s">
        <v>5315</v>
      </c>
      <c r="H1129" s="62">
        <v>16</v>
      </c>
      <c r="I1129" s="62">
        <v>16</v>
      </c>
      <c r="J1129" s="62">
        <v>0</v>
      </c>
    </row>
    <row r="1130" spans="1:10" x14ac:dyDescent="0.2">
      <c r="A1130" t="s">
        <v>6126</v>
      </c>
      <c r="B1130" t="s">
        <v>5416</v>
      </c>
      <c r="C1130" t="s">
        <v>5109</v>
      </c>
      <c r="D1130" t="s">
        <v>5105</v>
      </c>
      <c r="E1130" t="s">
        <v>5111</v>
      </c>
      <c r="F1130" t="s">
        <v>19</v>
      </c>
      <c r="G1130" t="s">
        <v>5147</v>
      </c>
      <c r="I1130" s="62">
        <v>14</v>
      </c>
    </row>
    <row r="1131" spans="1:10" x14ac:dyDescent="0.2">
      <c r="A1131" t="s">
        <v>6128</v>
      </c>
      <c r="B1131" t="s">
        <v>5416</v>
      </c>
      <c r="C1131" t="s">
        <v>5109</v>
      </c>
      <c r="D1131" t="s">
        <v>5105</v>
      </c>
      <c r="E1131" t="s">
        <v>5111</v>
      </c>
      <c r="F1131" t="s">
        <v>19</v>
      </c>
      <c r="G1131" t="s">
        <v>5145</v>
      </c>
      <c r="H1131" s="62">
        <v>24</v>
      </c>
      <c r="I1131" s="62">
        <v>14</v>
      </c>
      <c r="J1131" s="62">
        <v>10</v>
      </c>
    </row>
    <row r="1132" spans="1:10" x14ac:dyDescent="0.2">
      <c r="A1132" t="s">
        <v>6130</v>
      </c>
      <c r="B1132" t="s">
        <v>5416</v>
      </c>
      <c r="C1132" t="s">
        <v>5109</v>
      </c>
      <c r="D1132" t="s">
        <v>5105</v>
      </c>
      <c r="E1132" t="s">
        <v>5111</v>
      </c>
      <c r="F1132" t="s">
        <v>19</v>
      </c>
      <c r="G1132" t="s">
        <v>5144</v>
      </c>
      <c r="H1132" s="62">
        <v>14</v>
      </c>
      <c r="I1132" s="62">
        <v>14</v>
      </c>
      <c r="J1132" s="62">
        <v>0</v>
      </c>
    </row>
    <row r="1133" spans="1:10" x14ac:dyDescent="0.2">
      <c r="A1133" t="s">
        <v>8033</v>
      </c>
      <c r="B1133" t="s">
        <v>5416</v>
      </c>
      <c r="C1133" t="s">
        <v>5109</v>
      </c>
      <c r="D1133" t="s">
        <v>5105</v>
      </c>
      <c r="E1133" t="s">
        <v>5111</v>
      </c>
      <c r="F1133" t="s">
        <v>19</v>
      </c>
      <c r="G1133" t="s">
        <v>5315</v>
      </c>
      <c r="H1133" s="62">
        <v>13</v>
      </c>
      <c r="I1133" s="62">
        <v>14</v>
      </c>
      <c r="J1133" s="62">
        <v>-1</v>
      </c>
    </row>
    <row r="1134" spans="1:10" x14ac:dyDescent="0.2">
      <c r="A1134" t="s">
        <v>8130</v>
      </c>
      <c r="B1134" t="s">
        <v>8098</v>
      </c>
      <c r="C1134" t="s">
        <v>8096</v>
      </c>
      <c r="D1134" t="s">
        <v>5105</v>
      </c>
      <c r="E1134" t="s">
        <v>5106</v>
      </c>
      <c r="F1134" t="s">
        <v>18</v>
      </c>
      <c r="G1134" t="s">
        <v>5147</v>
      </c>
      <c r="H1134" s="62">
        <v>20</v>
      </c>
      <c r="I1134" s="62">
        <v>20</v>
      </c>
      <c r="J1134" s="62">
        <v>0</v>
      </c>
    </row>
    <row r="1135" spans="1:10" x14ac:dyDescent="0.2">
      <c r="A1135" t="s">
        <v>8132</v>
      </c>
      <c r="B1135" t="s">
        <v>8098</v>
      </c>
      <c r="C1135" t="s">
        <v>8096</v>
      </c>
      <c r="D1135" t="s">
        <v>5105</v>
      </c>
      <c r="E1135" t="s">
        <v>5106</v>
      </c>
      <c r="F1135" t="s">
        <v>18</v>
      </c>
      <c r="G1135" t="s">
        <v>5145</v>
      </c>
      <c r="H1135" s="62">
        <v>43</v>
      </c>
      <c r="I1135" s="62">
        <v>20</v>
      </c>
      <c r="J1135" s="62">
        <v>23</v>
      </c>
    </row>
    <row r="1136" spans="1:10" x14ac:dyDescent="0.2">
      <c r="A1136" t="s">
        <v>8134</v>
      </c>
      <c r="B1136" t="s">
        <v>8098</v>
      </c>
      <c r="C1136" t="s">
        <v>8096</v>
      </c>
      <c r="D1136" t="s">
        <v>5105</v>
      </c>
      <c r="E1136" t="s">
        <v>5106</v>
      </c>
      <c r="F1136" t="s">
        <v>18</v>
      </c>
      <c r="G1136" t="s">
        <v>5144</v>
      </c>
      <c r="H1136" s="62">
        <v>21</v>
      </c>
      <c r="I1136" s="62">
        <v>20</v>
      </c>
      <c r="J1136" s="62">
        <v>1</v>
      </c>
    </row>
    <row r="1137" spans="1:10" x14ac:dyDescent="0.2">
      <c r="A1137" t="s">
        <v>8136</v>
      </c>
      <c r="B1137" t="s">
        <v>8098</v>
      </c>
      <c r="C1137" t="s">
        <v>8096</v>
      </c>
      <c r="D1137" t="s">
        <v>5105</v>
      </c>
      <c r="E1137" t="s">
        <v>5106</v>
      </c>
      <c r="F1137" t="s">
        <v>18</v>
      </c>
      <c r="G1137" t="s">
        <v>5315</v>
      </c>
      <c r="H1137" s="62">
        <v>18</v>
      </c>
      <c r="I1137" s="62">
        <v>20</v>
      </c>
      <c r="J1137" s="62">
        <v>-2</v>
      </c>
    </row>
    <row r="1138" spans="1:10" x14ac:dyDescent="0.2">
      <c r="A1138" t="s">
        <v>8131</v>
      </c>
      <c r="B1138" t="s">
        <v>8099</v>
      </c>
      <c r="C1138" t="s">
        <v>8096</v>
      </c>
      <c r="D1138" t="s">
        <v>5105</v>
      </c>
      <c r="E1138" t="s">
        <v>5106</v>
      </c>
      <c r="F1138" t="s">
        <v>19</v>
      </c>
      <c r="G1138" t="s">
        <v>5147</v>
      </c>
      <c r="I1138" s="62">
        <v>16</v>
      </c>
    </row>
    <row r="1139" spans="1:10" x14ac:dyDescent="0.2">
      <c r="A1139" t="s">
        <v>8133</v>
      </c>
      <c r="B1139" t="s">
        <v>8099</v>
      </c>
      <c r="C1139" t="s">
        <v>8096</v>
      </c>
      <c r="D1139" t="s">
        <v>5105</v>
      </c>
      <c r="E1139" t="s">
        <v>5106</v>
      </c>
      <c r="F1139" t="s">
        <v>19</v>
      </c>
      <c r="G1139" t="s">
        <v>5145</v>
      </c>
      <c r="H1139" s="62">
        <v>32</v>
      </c>
      <c r="I1139" s="62">
        <v>16</v>
      </c>
      <c r="J1139" s="62">
        <v>16</v>
      </c>
    </row>
    <row r="1140" spans="1:10" x14ac:dyDescent="0.2">
      <c r="A1140" t="s">
        <v>8135</v>
      </c>
      <c r="B1140" t="s">
        <v>8099</v>
      </c>
      <c r="C1140" t="s">
        <v>8096</v>
      </c>
      <c r="D1140" t="s">
        <v>5105</v>
      </c>
      <c r="E1140" t="s">
        <v>5106</v>
      </c>
      <c r="F1140" t="s">
        <v>19</v>
      </c>
      <c r="G1140" t="s">
        <v>5144</v>
      </c>
      <c r="H1140" s="62">
        <v>13</v>
      </c>
      <c r="I1140" s="62">
        <v>16</v>
      </c>
      <c r="J1140" s="62">
        <v>-3</v>
      </c>
    </row>
    <row r="1141" spans="1:10" x14ac:dyDescent="0.2">
      <c r="A1141" t="s">
        <v>8137</v>
      </c>
      <c r="B1141" t="s">
        <v>8099</v>
      </c>
      <c r="C1141" t="s">
        <v>8096</v>
      </c>
      <c r="D1141" t="s">
        <v>5105</v>
      </c>
      <c r="E1141" t="s">
        <v>5106</v>
      </c>
      <c r="F1141" t="s">
        <v>19</v>
      </c>
      <c r="G1141" t="s">
        <v>5315</v>
      </c>
      <c r="H1141" s="62">
        <v>12</v>
      </c>
      <c r="I1141" s="62">
        <v>16</v>
      </c>
      <c r="J1141" s="62">
        <v>-4</v>
      </c>
    </row>
    <row r="1142" spans="1:10" x14ac:dyDescent="0.2">
      <c r="A1142" t="s">
        <v>6131</v>
      </c>
      <c r="B1142" t="s">
        <v>5104</v>
      </c>
      <c r="C1142" t="s">
        <v>5102</v>
      </c>
      <c r="D1142" t="s">
        <v>5105</v>
      </c>
      <c r="E1142" t="s">
        <v>6543</v>
      </c>
      <c r="F1142" t="s">
        <v>18</v>
      </c>
      <c r="G1142" t="s">
        <v>5107</v>
      </c>
      <c r="H1142" s="62">
        <v>21</v>
      </c>
      <c r="I1142" s="62">
        <v>17</v>
      </c>
      <c r="J1142" s="62">
        <v>4</v>
      </c>
    </row>
    <row r="1143" spans="1:10" x14ac:dyDescent="0.2">
      <c r="A1143" t="s">
        <v>6132</v>
      </c>
      <c r="B1143" t="s">
        <v>5412</v>
      </c>
      <c r="C1143" t="s">
        <v>5102</v>
      </c>
      <c r="D1143" t="s">
        <v>5105</v>
      </c>
      <c r="E1143" t="s">
        <v>6543</v>
      </c>
      <c r="F1143" t="s">
        <v>19</v>
      </c>
      <c r="G1143" t="s">
        <v>5107</v>
      </c>
      <c r="H1143" s="62">
        <v>19</v>
      </c>
      <c r="I1143" s="62">
        <v>13</v>
      </c>
      <c r="J1143" s="62">
        <v>6</v>
      </c>
    </row>
    <row r="1144" spans="1:10" x14ac:dyDescent="0.2">
      <c r="A1144" t="s">
        <v>6139</v>
      </c>
      <c r="B1144" t="s">
        <v>5110</v>
      </c>
      <c r="C1144" t="s">
        <v>5109</v>
      </c>
      <c r="D1144" t="s">
        <v>5105</v>
      </c>
      <c r="E1144" t="s">
        <v>5111</v>
      </c>
      <c r="F1144" t="s">
        <v>18</v>
      </c>
      <c r="G1144" t="s">
        <v>5107</v>
      </c>
      <c r="H1144" s="62">
        <v>21</v>
      </c>
      <c r="I1144" s="62">
        <v>16</v>
      </c>
      <c r="J1144" s="62">
        <v>5</v>
      </c>
    </row>
    <row r="1145" spans="1:10" x14ac:dyDescent="0.2">
      <c r="A1145" t="s">
        <v>6140</v>
      </c>
      <c r="B1145" t="s">
        <v>5413</v>
      </c>
      <c r="C1145" t="s">
        <v>5109</v>
      </c>
      <c r="D1145" t="s">
        <v>5105</v>
      </c>
      <c r="E1145" t="s">
        <v>5111</v>
      </c>
      <c r="F1145" t="s">
        <v>19</v>
      </c>
      <c r="G1145" t="s">
        <v>5107</v>
      </c>
      <c r="H1145" s="62">
        <v>22</v>
      </c>
      <c r="I1145" s="62">
        <v>14</v>
      </c>
      <c r="J1145" s="62">
        <v>8</v>
      </c>
    </row>
    <row r="1146" spans="1:10" x14ac:dyDescent="0.2">
      <c r="A1146" t="s">
        <v>8138</v>
      </c>
      <c r="B1146" t="s">
        <v>8095</v>
      </c>
      <c r="C1146" t="s">
        <v>8096</v>
      </c>
      <c r="D1146" t="s">
        <v>5105</v>
      </c>
      <c r="E1146" t="s">
        <v>5106</v>
      </c>
      <c r="F1146" t="s">
        <v>18</v>
      </c>
      <c r="G1146" t="s">
        <v>5107</v>
      </c>
      <c r="H1146" s="62">
        <v>29</v>
      </c>
      <c r="I1146" s="62">
        <v>20</v>
      </c>
      <c r="J1146" s="62">
        <v>9</v>
      </c>
    </row>
    <row r="1147" spans="1:10" x14ac:dyDescent="0.2">
      <c r="A1147" t="s">
        <v>8139</v>
      </c>
      <c r="B1147" t="s">
        <v>8097</v>
      </c>
      <c r="C1147" t="s">
        <v>8096</v>
      </c>
      <c r="D1147" t="s">
        <v>5105</v>
      </c>
      <c r="E1147" t="s">
        <v>5106</v>
      </c>
      <c r="F1147" t="s">
        <v>19</v>
      </c>
      <c r="G1147" t="s">
        <v>5107</v>
      </c>
      <c r="H1147" s="62">
        <v>25</v>
      </c>
      <c r="I1147" s="62">
        <v>16</v>
      </c>
      <c r="J1147" s="62">
        <v>9</v>
      </c>
    </row>
    <row r="1148" spans="1:10" x14ac:dyDescent="0.2">
      <c r="A1148" t="s">
        <v>6133</v>
      </c>
      <c r="B1148" t="s">
        <v>5143</v>
      </c>
      <c r="C1148" t="s">
        <v>5102</v>
      </c>
      <c r="D1148" t="s">
        <v>5105</v>
      </c>
      <c r="E1148" t="s">
        <v>6543</v>
      </c>
      <c r="F1148" t="s">
        <v>18</v>
      </c>
      <c r="G1148" t="s">
        <v>5147</v>
      </c>
      <c r="H1148" s="62">
        <v>17</v>
      </c>
      <c r="I1148" s="62">
        <v>17</v>
      </c>
      <c r="J1148" s="62">
        <v>0</v>
      </c>
    </row>
    <row r="1149" spans="1:10" x14ac:dyDescent="0.2">
      <c r="A1149" t="s">
        <v>6135</v>
      </c>
      <c r="B1149" t="s">
        <v>5143</v>
      </c>
      <c r="C1149" t="s">
        <v>5102</v>
      </c>
      <c r="D1149" t="s">
        <v>5105</v>
      </c>
      <c r="E1149" t="s">
        <v>6543</v>
      </c>
      <c r="F1149" t="s">
        <v>18</v>
      </c>
      <c r="G1149" t="s">
        <v>5145</v>
      </c>
      <c r="H1149" s="62">
        <v>20</v>
      </c>
      <c r="I1149" s="62">
        <v>17</v>
      </c>
      <c r="J1149" s="62">
        <v>3</v>
      </c>
    </row>
    <row r="1150" spans="1:10" x14ac:dyDescent="0.2">
      <c r="A1150" t="s">
        <v>6137</v>
      </c>
      <c r="B1150" t="s">
        <v>5143</v>
      </c>
      <c r="C1150" t="s">
        <v>5102</v>
      </c>
      <c r="D1150" t="s">
        <v>5105</v>
      </c>
      <c r="E1150" t="s">
        <v>6543</v>
      </c>
      <c r="F1150" t="s">
        <v>18</v>
      </c>
      <c r="G1150" t="s">
        <v>5144</v>
      </c>
      <c r="H1150" s="62">
        <v>15</v>
      </c>
      <c r="I1150" s="62">
        <v>17</v>
      </c>
      <c r="J1150" s="62">
        <v>-2</v>
      </c>
    </row>
    <row r="1151" spans="1:10" x14ac:dyDescent="0.2">
      <c r="A1151" t="s">
        <v>8034</v>
      </c>
      <c r="B1151" t="s">
        <v>5143</v>
      </c>
      <c r="C1151" t="s">
        <v>5102</v>
      </c>
      <c r="D1151" t="s">
        <v>5105</v>
      </c>
      <c r="E1151" t="s">
        <v>6543</v>
      </c>
      <c r="F1151" t="s">
        <v>18</v>
      </c>
      <c r="G1151" t="s">
        <v>5315</v>
      </c>
      <c r="H1151" s="62">
        <v>9</v>
      </c>
      <c r="I1151" s="62">
        <v>17</v>
      </c>
      <c r="J1151" s="62">
        <v>-8</v>
      </c>
    </row>
    <row r="1152" spans="1:10" x14ac:dyDescent="0.2">
      <c r="A1152" t="s">
        <v>6134</v>
      </c>
      <c r="B1152" t="s">
        <v>5415</v>
      </c>
      <c r="C1152" t="s">
        <v>5102</v>
      </c>
      <c r="D1152" t="s">
        <v>5105</v>
      </c>
      <c r="E1152" t="s">
        <v>6543</v>
      </c>
      <c r="F1152" t="s">
        <v>19</v>
      </c>
      <c r="G1152" t="s">
        <v>5147</v>
      </c>
      <c r="H1152" s="62">
        <v>15</v>
      </c>
      <c r="I1152" s="62">
        <v>13</v>
      </c>
      <c r="J1152" s="62">
        <v>2</v>
      </c>
    </row>
    <row r="1153" spans="1:10" x14ac:dyDescent="0.2">
      <c r="A1153" t="s">
        <v>6136</v>
      </c>
      <c r="B1153" t="s">
        <v>5415</v>
      </c>
      <c r="C1153" t="s">
        <v>5102</v>
      </c>
      <c r="D1153" t="s">
        <v>5105</v>
      </c>
      <c r="E1153" t="s">
        <v>6543</v>
      </c>
      <c r="F1153" t="s">
        <v>19</v>
      </c>
      <c r="G1153" t="s">
        <v>5145</v>
      </c>
      <c r="H1153" s="62">
        <v>19</v>
      </c>
      <c r="I1153" s="62">
        <v>13</v>
      </c>
      <c r="J1153" s="62">
        <v>6</v>
      </c>
    </row>
    <row r="1154" spans="1:10" x14ac:dyDescent="0.2">
      <c r="A1154" t="s">
        <v>6138</v>
      </c>
      <c r="B1154" t="s">
        <v>5415</v>
      </c>
      <c r="C1154" t="s">
        <v>5102</v>
      </c>
      <c r="D1154" t="s">
        <v>5105</v>
      </c>
      <c r="E1154" t="s">
        <v>6543</v>
      </c>
      <c r="F1154" t="s">
        <v>19</v>
      </c>
      <c r="G1154" t="s">
        <v>5144</v>
      </c>
      <c r="H1154" s="62">
        <v>9</v>
      </c>
      <c r="I1154" s="62">
        <v>13</v>
      </c>
      <c r="J1154" s="62">
        <v>-4</v>
      </c>
    </row>
    <row r="1155" spans="1:10" x14ac:dyDescent="0.2">
      <c r="A1155" t="s">
        <v>8035</v>
      </c>
      <c r="B1155" t="s">
        <v>5415</v>
      </c>
      <c r="C1155" t="s">
        <v>5102</v>
      </c>
      <c r="D1155" t="s">
        <v>5105</v>
      </c>
      <c r="E1155" t="s">
        <v>6543</v>
      </c>
      <c r="F1155" t="s">
        <v>19</v>
      </c>
      <c r="G1155" t="s">
        <v>5315</v>
      </c>
      <c r="H1155" s="62">
        <v>9</v>
      </c>
      <c r="I1155" s="62">
        <v>13</v>
      </c>
      <c r="J1155" s="62">
        <v>-4</v>
      </c>
    </row>
    <row r="1156" spans="1:10" x14ac:dyDescent="0.2">
      <c r="A1156" t="s">
        <v>6141</v>
      </c>
      <c r="B1156" t="s">
        <v>5146</v>
      </c>
      <c r="C1156" t="s">
        <v>5109</v>
      </c>
      <c r="D1156" t="s">
        <v>5105</v>
      </c>
      <c r="E1156" t="s">
        <v>5111</v>
      </c>
      <c r="F1156" t="s">
        <v>18</v>
      </c>
      <c r="G1156" t="s">
        <v>5147</v>
      </c>
      <c r="H1156" s="62">
        <v>18</v>
      </c>
      <c r="I1156" s="62">
        <v>16</v>
      </c>
      <c r="J1156" s="62">
        <v>2</v>
      </c>
    </row>
    <row r="1157" spans="1:10" x14ac:dyDescent="0.2">
      <c r="A1157" t="s">
        <v>6143</v>
      </c>
      <c r="B1157" t="s">
        <v>5146</v>
      </c>
      <c r="C1157" t="s">
        <v>5109</v>
      </c>
      <c r="D1157" t="s">
        <v>5105</v>
      </c>
      <c r="E1157" t="s">
        <v>5111</v>
      </c>
      <c r="F1157" t="s">
        <v>18</v>
      </c>
      <c r="G1157" t="s">
        <v>5145</v>
      </c>
      <c r="H1157" s="62">
        <v>27</v>
      </c>
      <c r="I1157" s="62">
        <v>16</v>
      </c>
      <c r="J1157" s="62">
        <v>11</v>
      </c>
    </row>
    <row r="1158" spans="1:10" x14ac:dyDescent="0.2">
      <c r="A1158" t="s">
        <v>6145</v>
      </c>
      <c r="B1158" t="s">
        <v>5146</v>
      </c>
      <c r="C1158" t="s">
        <v>5109</v>
      </c>
      <c r="D1158" t="s">
        <v>5105</v>
      </c>
      <c r="E1158" t="s">
        <v>5111</v>
      </c>
      <c r="F1158" t="s">
        <v>18</v>
      </c>
      <c r="G1158" t="s">
        <v>5144</v>
      </c>
      <c r="H1158" s="62">
        <v>16</v>
      </c>
      <c r="I1158" s="62">
        <v>16</v>
      </c>
      <c r="J1158" s="62">
        <v>0</v>
      </c>
    </row>
    <row r="1159" spans="1:10" x14ac:dyDescent="0.2">
      <c r="A1159" t="s">
        <v>8036</v>
      </c>
      <c r="B1159" t="s">
        <v>5146</v>
      </c>
      <c r="C1159" t="s">
        <v>5109</v>
      </c>
      <c r="D1159" t="s">
        <v>5105</v>
      </c>
      <c r="E1159" t="s">
        <v>5111</v>
      </c>
      <c r="F1159" t="s">
        <v>18</v>
      </c>
      <c r="G1159" t="s">
        <v>5315</v>
      </c>
      <c r="H1159" s="62">
        <v>10</v>
      </c>
      <c r="I1159" s="62">
        <v>16</v>
      </c>
      <c r="J1159" s="62">
        <v>-6</v>
      </c>
    </row>
    <row r="1160" spans="1:10" x14ac:dyDescent="0.2">
      <c r="A1160" t="s">
        <v>6142</v>
      </c>
      <c r="B1160" t="s">
        <v>5416</v>
      </c>
      <c r="C1160" t="s">
        <v>5109</v>
      </c>
      <c r="D1160" t="s">
        <v>5105</v>
      </c>
      <c r="E1160" t="s">
        <v>5111</v>
      </c>
      <c r="F1160" t="s">
        <v>19</v>
      </c>
      <c r="G1160" t="s">
        <v>5147</v>
      </c>
      <c r="H1160" s="62">
        <v>20</v>
      </c>
      <c r="I1160" s="62">
        <v>14</v>
      </c>
      <c r="J1160" s="62">
        <v>6</v>
      </c>
    </row>
    <row r="1161" spans="1:10" x14ac:dyDescent="0.2">
      <c r="A1161" t="s">
        <v>6144</v>
      </c>
      <c r="B1161" t="s">
        <v>5416</v>
      </c>
      <c r="C1161" t="s">
        <v>5109</v>
      </c>
      <c r="D1161" t="s">
        <v>5105</v>
      </c>
      <c r="E1161" t="s">
        <v>5111</v>
      </c>
      <c r="F1161" t="s">
        <v>19</v>
      </c>
      <c r="G1161" t="s">
        <v>5145</v>
      </c>
      <c r="H1161" s="62">
        <v>25</v>
      </c>
      <c r="I1161" s="62">
        <v>14</v>
      </c>
      <c r="J1161" s="62">
        <v>11</v>
      </c>
    </row>
    <row r="1162" spans="1:10" x14ac:dyDescent="0.2">
      <c r="A1162" t="s">
        <v>6146</v>
      </c>
      <c r="B1162" t="s">
        <v>5416</v>
      </c>
      <c r="C1162" t="s">
        <v>5109</v>
      </c>
      <c r="D1162" t="s">
        <v>5105</v>
      </c>
      <c r="E1162" t="s">
        <v>5111</v>
      </c>
      <c r="F1162" t="s">
        <v>19</v>
      </c>
      <c r="G1162" t="s">
        <v>5144</v>
      </c>
      <c r="H1162" s="62">
        <v>21</v>
      </c>
      <c r="I1162" s="62">
        <v>14</v>
      </c>
      <c r="J1162" s="62">
        <v>7</v>
      </c>
    </row>
    <row r="1163" spans="1:10" x14ac:dyDescent="0.2">
      <c r="A1163" t="s">
        <v>8037</v>
      </c>
      <c r="B1163" t="s">
        <v>5416</v>
      </c>
      <c r="C1163" t="s">
        <v>5109</v>
      </c>
      <c r="D1163" t="s">
        <v>5105</v>
      </c>
      <c r="E1163" t="s">
        <v>5111</v>
      </c>
      <c r="F1163" t="s">
        <v>19</v>
      </c>
      <c r="G1163" t="s">
        <v>5315</v>
      </c>
      <c r="H1163" s="62">
        <v>9</v>
      </c>
      <c r="I1163" s="62">
        <v>14</v>
      </c>
      <c r="J1163" s="62">
        <v>-5</v>
      </c>
    </row>
    <row r="1164" spans="1:10" x14ac:dyDescent="0.2">
      <c r="A1164" t="s">
        <v>8140</v>
      </c>
      <c r="B1164" t="s">
        <v>8098</v>
      </c>
      <c r="C1164" t="s">
        <v>8096</v>
      </c>
      <c r="D1164" t="s">
        <v>5105</v>
      </c>
      <c r="E1164" t="s">
        <v>5106</v>
      </c>
      <c r="F1164" t="s">
        <v>18</v>
      </c>
      <c r="G1164" t="s">
        <v>5147</v>
      </c>
      <c r="H1164" s="62">
        <v>22</v>
      </c>
      <c r="I1164" s="62">
        <v>20</v>
      </c>
      <c r="J1164" s="62">
        <v>2</v>
      </c>
    </row>
    <row r="1165" spans="1:10" x14ac:dyDescent="0.2">
      <c r="A1165" t="s">
        <v>8142</v>
      </c>
      <c r="B1165" t="s">
        <v>8098</v>
      </c>
      <c r="C1165" t="s">
        <v>8096</v>
      </c>
      <c r="D1165" t="s">
        <v>5105</v>
      </c>
      <c r="E1165" t="s">
        <v>5106</v>
      </c>
      <c r="F1165" t="s">
        <v>18</v>
      </c>
      <c r="G1165" t="s">
        <v>5145</v>
      </c>
      <c r="H1165" s="62">
        <v>28</v>
      </c>
      <c r="I1165" s="62">
        <v>20</v>
      </c>
      <c r="J1165" s="62">
        <v>8</v>
      </c>
    </row>
    <row r="1166" spans="1:10" x14ac:dyDescent="0.2">
      <c r="A1166" t="s">
        <v>8144</v>
      </c>
      <c r="B1166" t="s">
        <v>8098</v>
      </c>
      <c r="C1166" t="s">
        <v>8096</v>
      </c>
      <c r="D1166" t="s">
        <v>5105</v>
      </c>
      <c r="E1166" t="s">
        <v>5106</v>
      </c>
      <c r="F1166" t="s">
        <v>18</v>
      </c>
      <c r="G1166" t="s">
        <v>5144</v>
      </c>
      <c r="H1166" s="62">
        <v>21</v>
      </c>
      <c r="I1166" s="62">
        <v>20</v>
      </c>
      <c r="J1166" s="62">
        <v>1</v>
      </c>
    </row>
    <row r="1167" spans="1:10" x14ac:dyDescent="0.2">
      <c r="A1167" t="s">
        <v>8146</v>
      </c>
      <c r="B1167" t="s">
        <v>8098</v>
      </c>
      <c r="C1167" t="s">
        <v>8096</v>
      </c>
      <c r="D1167" t="s">
        <v>5105</v>
      </c>
      <c r="E1167" t="s">
        <v>5106</v>
      </c>
      <c r="F1167" t="s">
        <v>18</v>
      </c>
      <c r="G1167" t="s">
        <v>5315</v>
      </c>
      <c r="H1167" s="62">
        <v>11</v>
      </c>
      <c r="I1167" s="62">
        <v>20</v>
      </c>
      <c r="J1167" s="62">
        <v>-9</v>
      </c>
    </row>
    <row r="1168" spans="1:10" x14ac:dyDescent="0.2">
      <c r="A1168" t="s">
        <v>8141</v>
      </c>
      <c r="B1168" t="s">
        <v>8099</v>
      </c>
      <c r="C1168" t="s">
        <v>8096</v>
      </c>
      <c r="D1168" t="s">
        <v>5105</v>
      </c>
      <c r="E1168" t="s">
        <v>5106</v>
      </c>
      <c r="F1168" t="s">
        <v>19</v>
      </c>
      <c r="G1168" t="s">
        <v>5147</v>
      </c>
      <c r="H1168" s="62">
        <v>18</v>
      </c>
      <c r="I1168" s="62">
        <v>16</v>
      </c>
      <c r="J1168" s="62">
        <v>2</v>
      </c>
    </row>
    <row r="1169" spans="1:10" x14ac:dyDescent="0.2">
      <c r="A1169" t="s">
        <v>8143</v>
      </c>
      <c r="B1169" t="s">
        <v>8099</v>
      </c>
      <c r="C1169" t="s">
        <v>8096</v>
      </c>
      <c r="D1169" t="s">
        <v>5105</v>
      </c>
      <c r="E1169" t="s">
        <v>5106</v>
      </c>
      <c r="F1169" t="s">
        <v>19</v>
      </c>
      <c r="G1169" t="s">
        <v>5145</v>
      </c>
      <c r="H1169" s="62">
        <v>27</v>
      </c>
      <c r="I1169" s="62">
        <v>16</v>
      </c>
      <c r="J1169" s="62">
        <v>11</v>
      </c>
    </row>
    <row r="1170" spans="1:10" x14ac:dyDescent="0.2">
      <c r="A1170" t="s">
        <v>8145</v>
      </c>
      <c r="B1170" t="s">
        <v>8099</v>
      </c>
      <c r="C1170" t="s">
        <v>8096</v>
      </c>
      <c r="D1170" t="s">
        <v>5105</v>
      </c>
      <c r="E1170" t="s">
        <v>5106</v>
      </c>
      <c r="F1170" t="s">
        <v>19</v>
      </c>
      <c r="G1170" t="s">
        <v>5144</v>
      </c>
      <c r="H1170" s="62">
        <v>12</v>
      </c>
      <c r="I1170" s="62">
        <v>16</v>
      </c>
      <c r="J1170" s="62">
        <v>-4</v>
      </c>
    </row>
    <row r="1171" spans="1:10" x14ac:dyDescent="0.2">
      <c r="A1171" t="s">
        <v>8147</v>
      </c>
      <c r="B1171" t="s">
        <v>8099</v>
      </c>
      <c r="C1171" t="s">
        <v>8096</v>
      </c>
      <c r="D1171" t="s">
        <v>5105</v>
      </c>
      <c r="E1171" t="s">
        <v>5106</v>
      </c>
      <c r="F1171" t="s">
        <v>19</v>
      </c>
      <c r="G1171" t="s">
        <v>5315</v>
      </c>
      <c r="H1171" s="62">
        <v>10</v>
      </c>
      <c r="I1171" s="62">
        <v>16</v>
      </c>
      <c r="J1171" s="62">
        <v>-6</v>
      </c>
    </row>
    <row r="1172" spans="1:10" x14ac:dyDescent="0.2">
      <c r="A1172" t="s">
        <v>6147</v>
      </c>
      <c r="B1172" t="s">
        <v>5104</v>
      </c>
      <c r="C1172" t="s">
        <v>5102</v>
      </c>
      <c r="D1172" t="s">
        <v>5105</v>
      </c>
      <c r="E1172" t="s">
        <v>6543</v>
      </c>
      <c r="F1172" t="s">
        <v>18</v>
      </c>
      <c r="G1172" t="s">
        <v>5107</v>
      </c>
      <c r="H1172" s="62">
        <v>24</v>
      </c>
      <c r="I1172" s="62">
        <v>17</v>
      </c>
      <c r="J1172" s="62">
        <v>7</v>
      </c>
    </row>
    <row r="1173" spans="1:10" x14ac:dyDescent="0.2">
      <c r="A1173" t="s">
        <v>6148</v>
      </c>
      <c r="B1173" t="s">
        <v>5412</v>
      </c>
      <c r="C1173" t="s">
        <v>5102</v>
      </c>
      <c r="D1173" t="s">
        <v>5105</v>
      </c>
      <c r="E1173" t="s">
        <v>6543</v>
      </c>
      <c r="F1173" t="s">
        <v>19</v>
      </c>
      <c r="G1173" t="s">
        <v>5107</v>
      </c>
      <c r="H1173" s="62">
        <v>13</v>
      </c>
      <c r="I1173" s="62">
        <v>13</v>
      </c>
      <c r="J1173" s="62">
        <v>0</v>
      </c>
    </row>
    <row r="1174" spans="1:10" x14ac:dyDescent="0.2">
      <c r="A1174" t="s">
        <v>6155</v>
      </c>
      <c r="B1174" t="s">
        <v>5110</v>
      </c>
      <c r="C1174" t="s">
        <v>5109</v>
      </c>
      <c r="D1174" t="s">
        <v>5105</v>
      </c>
      <c r="E1174" t="s">
        <v>5111</v>
      </c>
      <c r="F1174" t="s">
        <v>18</v>
      </c>
      <c r="G1174" t="s">
        <v>5107</v>
      </c>
      <c r="H1174" s="62">
        <v>25</v>
      </c>
      <c r="I1174" s="62">
        <v>16</v>
      </c>
      <c r="J1174" s="62">
        <v>9</v>
      </c>
    </row>
    <row r="1175" spans="1:10" x14ac:dyDescent="0.2">
      <c r="A1175" t="s">
        <v>6156</v>
      </c>
      <c r="B1175" t="s">
        <v>5413</v>
      </c>
      <c r="C1175" t="s">
        <v>5109</v>
      </c>
      <c r="D1175" t="s">
        <v>5105</v>
      </c>
      <c r="E1175" t="s">
        <v>5111</v>
      </c>
      <c r="F1175" t="s">
        <v>19</v>
      </c>
      <c r="G1175" t="s">
        <v>5107</v>
      </c>
      <c r="H1175" s="62">
        <v>20</v>
      </c>
      <c r="I1175" s="62">
        <v>14</v>
      </c>
      <c r="J1175" s="62">
        <v>6</v>
      </c>
    </row>
    <row r="1176" spans="1:10" x14ac:dyDescent="0.2">
      <c r="A1176" t="s">
        <v>8148</v>
      </c>
      <c r="B1176" t="s">
        <v>8095</v>
      </c>
      <c r="C1176" t="s">
        <v>8096</v>
      </c>
      <c r="D1176" t="s">
        <v>5105</v>
      </c>
      <c r="E1176" t="s">
        <v>5106</v>
      </c>
      <c r="F1176" t="s">
        <v>18</v>
      </c>
      <c r="G1176" t="s">
        <v>5107</v>
      </c>
      <c r="H1176" s="62">
        <v>32</v>
      </c>
      <c r="I1176" s="62">
        <v>20</v>
      </c>
      <c r="J1176" s="62">
        <v>12</v>
      </c>
    </row>
    <row r="1177" spans="1:10" x14ac:dyDescent="0.2">
      <c r="A1177" t="s">
        <v>8149</v>
      </c>
      <c r="B1177" t="s">
        <v>8097</v>
      </c>
      <c r="C1177" t="s">
        <v>8096</v>
      </c>
      <c r="D1177" t="s">
        <v>5105</v>
      </c>
      <c r="E1177" t="s">
        <v>5106</v>
      </c>
      <c r="F1177" t="s">
        <v>19</v>
      </c>
      <c r="G1177" t="s">
        <v>5107</v>
      </c>
      <c r="H1177" s="62">
        <v>18</v>
      </c>
      <c r="I1177" s="62">
        <v>16</v>
      </c>
      <c r="J1177" s="62">
        <v>2</v>
      </c>
    </row>
    <row r="1178" spans="1:10" x14ac:dyDescent="0.2">
      <c r="A1178" t="s">
        <v>6149</v>
      </c>
      <c r="B1178" t="s">
        <v>5143</v>
      </c>
      <c r="C1178" t="s">
        <v>5102</v>
      </c>
      <c r="D1178" t="s">
        <v>5105</v>
      </c>
      <c r="E1178" t="s">
        <v>6543</v>
      </c>
      <c r="F1178" t="s">
        <v>18</v>
      </c>
      <c r="G1178" t="s">
        <v>5147</v>
      </c>
      <c r="H1178" s="62">
        <v>19</v>
      </c>
      <c r="I1178" s="62">
        <v>17</v>
      </c>
      <c r="J1178" s="62">
        <v>2</v>
      </c>
    </row>
    <row r="1179" spans="1:10" x14ac:dyDescent="0.2">
      <c r="A1179" t="s">
        <v>6151</v>
      </c>
      <c r="B1179" t="s">
        <v>5143</v>
      </c>
      <c r="C1179" t="s">
        <v>5102</v>
      </c>
      <c r="D1179" t="s">
        <v>5105</v>
      </c>
      <c r="E1179" t="s">
        <v>6543</v>
      </c>
      <c r="F1179" t="s">
        <v>18</v>
      </c>
      <c r="G1179" t="s">
        <v>5145</v>
      </c>
      <c r="H1179" s="62">
        <v>31</v>
      </c>
      <c r="I1179" s="62">
        <v>17</v>
      </c>
      <c r="J1179" s="62">
        <v>14</v>
      </c>
    </row>
    <row r="1180" spans="1:10" x14ac:dyDescent="0.2">
      <c r="A1180" t="s">
        <v>6153</v>
      </c>
      <c r="B1180" t="s">
        <v>5143</v>
      </c>
      <c r="C1180" t="s">
        <v>5102</v>
      </c>
      <c r="D1180" t="s">
        <v>5105</v>
      </c>
      <c r="E1180" t="s">
        <v>6543</v>
      </c>
      <c r="F1180" t="s">
        <v>18</v>
      </c>
      <c r="G1180" t="s">
        <v>5144</v>
      </c>
      <c r="H1180" s="62">
        <v>13</v>
      </c>
      <c r="I1180" s="62">
        <v>17</v>
      </c>
      <c r="J1180" s="62">
        <v>-4</v>
      </c>
    </row>
    <row r="1181" spans="1:10" x14ac:dyDescent="0.2">
      <c r="A1181" t="s">
        <v>8038</v>
      </c>
      <c r="B1181" t="s">
        <v>5143</v>
      </c>
      <c r="C1181" t="s">
        <v>5102</v>
      </c>
      <c r="D1181" t="s">
        <v>5105</v>
      </c>
      <c r="E1181" t="s">
        <v>6543</v>
      </c>
      <c r="F1181" t="s">
        <v>18</v>
      </c>
      <c r="G1181" t="s">
        <v>5315</v>
      </c>
      <c r="H1181" s="62">
        <v>10</v>
      </c>
      <c r="I1181" s="62">
        <v>17</v>
      </c>
      <c r="J1181" s="62">
        <v>-7</v>
      </c>
    </row>
    <row r="1182" spans="1:10" x14ac:dyDescent="0.2">
      <c r="A1182" t="s">
        <v>6150</v>
      </c>
      <c r="B1182" t="s">
        <v>5415</v>
      </c>
      <c r="C1182" t="s">
        <v>5102</v>
      </c>
      <c r="D1182" t="s">
        <v>5105</v>
      </c>
      <c r="E1182" t="s">
        <v>6543</v>
      </c>
      <c r="F1182" t="s">
        <v>19</v>
      </c>
      <c r="G1182" t="s">
        <v>5147</v>
      </c>
      <c r="I1182" s="62">
        <v>13</v>
      </c>
    </row>
    <row r="1183" spans="1:10" x14ac:dyDescent="0.2">
      <c r="A1183" t="s">
        <v>6152</v>
      </c>
      <c r="B1183" t="s">
        <v>5415</v>
      </c>
      <c r="C1183" t="s">
        <v>5102</v>
      </c>
      <c r="D1183" t="s">
        <v>5105</v>
      </c>
      <c r="E1183" t="s">
        <v>6543</v>
      </c>
      <c r="F1183" t="s">
        <v>19</v>
      </c>
      <c r="G1183" t="s">
        <v>5145</v>
      </c>
      <c r="H1183" s="62">
        <v>17</v>
      </c>
      <c r="I1183" s="62">
        <v>13</v>
      </c>
      <c r="J1183" s="62">
        <v>4</v>
      </c>
    </row>
    <row r="1184" spans="1:10" x14ac:dyDescent="0.2">
      <c r="A1184" t="s">
        <v>6154</v>
      </c>
      <c r="B1184" t="s">
        <v>5415</v>
      </c>
      <c r="C1184" t="s">
        <v>5102</v>
      </c>
      <c r="D1184" t="s">
        <v>5105</v>
      </c>
      <c r="E1184" t="s">
        <v>6543</v>
      </c>
      <c r="F1184" t="s">
        <v>19</v>
      </c>
      <c r="G1184" t="s">
        <v>5144</v>
      </c>
      <c r="H1184" s="62">
        <v>11</v>
      </c>
      <c r="I1184" s="62">
        <v>13</v>
      </c>
      <c r="J1184" s="62">
        <v>-2</v>
      </c>
    </row>
    <row r="1185" spans="1:10" x14ac:dyDescent="0.2">
      <c r="A1185" t="s">
        <v>8039</v>
      </c>
      <c r="B1185" t="s">
        <v>5415</v>
      </c>
      <c r="C1185" t="s">
        <v>5102</v>
      </c>
      <c r="D1185" t="s">
        <v>5105</v>
      </c>
      <c r="E1185" t="s">
        <v>6543</v>
      </c>
      <c r="F1185" t="s">
        <v>19</v>
      </c>
      <c r="G1185" t="s">
        <v>5315</v>
      </c>
      <c r="H1185" s="62">
        <v>6</v>
      </c>
      <c r="I1185" s="62">
        <v>13</v>
      </c>
      <c r="J1185" s="62">
        <v>-7</v>
      </c>
    </row>
    <row r="1186" spans="1:10" x14ac:dyDescent="0.2">
      <c r="A1186" t="s">
        <v>6157</v>
      </c>
      <c r="B1186" t="s">
        <v>5146</v>
      </c>
      <c r="C1186" t="s">
        <v>5109</v>
      </c>
      <c r="D1186" t="s">
        <v>5105</v>
      </c>
      <c r="E1186" t="s">
        <v>5111</v>
      </c>
      <c r="F1186" t="s">
        <v>18</v>
      </c>
      <c r="G1186" t="s">
        <v>5147</v>
      </c>
      <c r="H1186" s="62">
        <v>15</v>
      </c>
      <c r="I1186" s="62">
        <v>16</v>
      </c>
      <c r="J1186" s="62">
        <v>-1</v>
      </c>
    </row>
    <row r="1187" spans="1:10" x14ac:dyDescent="0.2">
      <c r="A1187" t="s">
        <v>6159</v>
      </c>
      <c r="B1187" t="s">
        <v>5146</v>
      </c>
      <c r="C1187" t="s">
        <v>5109</v>
      </c>
      <c r="D1187" t="s">
        <v>5105</v>
      </c>
      <c r="E1187" t="s">
        <v>5111</v>
      </c>
      <c r="F1187" t="s">
        <v>18</v>
      </c>
      <c r="G1187" t="s">
        <v>5145</v>
      </c>
      <c r="H1187" s="62">
        <v>32</v>
      </c>
      <c r="I1187" s="62">
        <v>16</v>
      </c>
      <c r="J1187" s="62">
        <v>16</v>
      </c>
    </row>
    <row r="1188" spans="1:10" x14ac:dyDescent="0.2">
      <c r="A1188" t="s">
        <v>6161</v>
      </c>
      <c r="B1188" t="s">
        <v>5146</v>
      </c>
      <c r="C1188" t="s">
        <v>5109</v>
      </c>
      <c r="D1188" t="s">
        <v>5105</v>
      </c>
      <c r="E1188" t="s">
        <v>5111</v>
      </c>
      <c r="F1188" t="s">
        <v>18</v>
      </c>
      <c r="G1188" t="s">
        <v>5144</v>
      </c>
      <c r="H1188" s="62">
        <v>20</v>
      </c>
      <c r="I1188" s="62">
        <v>16</v>
      </c>
      <c r="J1188" s="62">
        <v>4</v>
      </c>
    </row>
    <row r="1189" spans="1:10" x14ac:dyDescent="0.2">
      <c r="A1189" t="s">
        <v>8040</v>
      </c>
      <c r="B1189" t="s">
        <v>5146</v>
      </c>
      <c r="C1189" t="s">
        <v>5109</v>
      </c>
      <c r="D1189" t="s">
        <v>5105</v>
      </c>
      <c r="E1189" t="s">
        <v>5111</v>
      </c>
      <c r="F1189" t="s">
        <v>18</v>
      </c>
      <c r="G1189" t="s">
        <v>5315</v>
      </c>
      <c r="H1189" s="62">
        <v>11</v>
      </c>
      <c r="I1189" s="62">
        <v>16</v>
      </c>
      <c r="J1189" s="62">
        <v>-5</v>
      </c>
    </row>
    <row r="1190" spans="1:10" x14ac:dyDescent="0.2">
      <c r="A1190" t="s">
        <v>6158</v>
      </c>
      <c r="B1190" t="s">
        <v>5416</v>
      </c>
      <c r="C1190" t="s">
        <v>5109</v>
      </c>
      <c r="D1190" t="s">
        <v>5105</v>
      </c>
      <c r="E1190" t="s">
        <v>5111</v>
      </c>
      <c r="F1190" t="s">
        <v>19</v>
      </c>
      <c r="G1190" t="s">
        <v>5147</v>
      </c>
      <c r="H1190" s="62">
        <v>14</v>
      </c>
      <c r="I1190" s="62">
        <v>14</v>
      </c>
      <c r="J1190" s="62">
        <v>0</v>
      </c>
    </row>
    <row r="1191" spans="1:10" x14ac:dyDescent="0.2">
      <c r="A1191" t="s">
        <v>6160</v>
      </c>
      <c r="B1191" t="s">
        <v>5416</v>
      </c>
      <c r="C1191" t="s">
        <v>5109</v>
      </c>
      <c r="D1191" t="s">
        <v>5105</v>
      </c>
      <c r="E1191" t="s">
        <v>5111</v>
      </c>
      <c r="F1191" t="s">
        <v>19</v>
      </c>
      <c r="G1191" t="s">
        <v>5145</v>
      </c>
      <c r="H1191" s="62">
        <v>27</v>
      </c>
      <c r="I1191" s="62">
        <v>14</v>
      </c>
      <c r="J1191" s="62">
        <v>13</v>
      </c>
    </row>
    <row r="1192" spans="1:10" x14ac:dyDescent="0.2">
      <c r="A1192" t="s">
        <v>6162</v>
      </c>
      <c r="B1192" t="s">
        <v>5416</v>
      </c>
      <c r="C1192" t="s">
        <v>5109</v>
      </c>
      <c r="D1192" t="s">
        <v>5105</v>
      </c>
      <c r="E1192" t="s">
        <v>5111</v>
      </c>
      <c r="F1192" t="s">
        <v>19</v>
      </c>
      <c r="G1192" t="s">
        <v>5144</v>
      </c>
      <c r="H1192" s="62">
        <v>20</v>
      </c>
      <c r="I1192" s="62">
        <v>14</v>
      </c>
      <c r="J1192" s="62">
        <v>6</v>
      </c>
    </row>
    <row r="1193" spans="1:10" x14ac:dyDescent="0.2">
      <c r="A1193" t="s">
        <v>8041</v>
      </c>
      <c r="B1193" t="s">
        <v>5416</v>
      </c>
      <c r="C1193" t="s">
        <v>5109</v>
      </c>
      <c r="D1193" t="s">
        <v>5105</v>
      </c>
      <c r="E1193" t="s">
        <v>5111</v>
      </c>
      <c r="F1193" t="s">
        <v>19</v>
      </c>
      <c r="G1193" t="s">
        <v>5315</v>
      </c>
      <c r="H1193" s="62">
        <v>9</v>
      </c>
      <c r="I1193" s="62">
        <v>14</v>
      </c>
      <c r="J1193" s="62">
        <v>-5</v>
      </c>
    </row>
    <row r="1194" spans="1:10" x14ac:dyDescent="0.2">
      <c r="A1194" t="s">
        <v>8150</v>
      </c>
      <c r="B1194" t="s">
        <v>8098</v>
      </c>
      <c r="C1194" t="s">
        <v>8096</v>
      </c>
      <c r="D1194" t="s">
        <v>5105</v>
      </c>
      <c r="E1194" t="s">
        <v>5106</v>
      </c>
      <c r="F1194" t="s">
        <v>18</v>
      </c>
      <c r="G1194" t="s">
        <v>5147</v>
      </c>
      <c r="H1194" s="62">
        <v>22</v>
      </c>
      <c r="I1194" s="62">
        <v>20</v>
      </c>
      <c r="J1194" s="62">
        <v>2</v>
      </c>
    </row>
    <row r="1195" spans="1:10" x14ac:dyDescent="0.2">
      <c r="A1195" t="s">
        <v>8152</v>
      </c>
      <c r="B1195" t="s">
        <v>8098</v>
      </c>
      <c r="C1195" t="s">
        <v>8096</v>
      </c>
      <c r="D1195" t="s">
        <v>5105</v>
      </c>
      <c r="E1195" t="s">
        <v>5106</v>
      </c>
      <c r="F1195" t="s">
        <v>18</v>
      </c>
      <c r="G1195" t="s">
        <v>5145</v>
      </c>
      <c r="H1195" s="62">
        <v>43</v>
      </c>
      <c r="I1195" s="62">
        <v>20</v>
      </c>
      <c r="J1195" s="62">
        <v>23</v>
      </c>
    </row>
    <row r="1196" spans="1:10" x14ac:dyDescent="0.2">
      <c r="A1196" t="s">
        <v>8154</v>
      </c>
      <c r="B1196" t="s">
        <v>8098</v>
      </c>
      <c r="C1196" t="s">
        <v>8096</v>
      </c>
      <c r="D1196" t="s">
        <v>5105</v>
      </c>
      <c r="E1196" t="s">
        <v>5106</v>
      </c>
      <c r="F1196" t="s">
        <v>18</v>
      </c>
      <c r="G1196" t="s">
        <v>5144</v>
      </c>
      <c r="H1196" s="62">
        <v>17</v>
      </c>
      <c r="I1196" s="62">
        <v>20</v>
      </c>
      <c r="J1196" s="62">
        <v>-3</v>
      </c>
    </row>
    <row r="1197" spans="1:10" x14ac:dyDescent="0.2">
      <c r="A1197" t="s">
        <v>8156</v>
      </c>
      <c r="B1197" t="s">
        <v>8098</v>
      </c>
      <c r="C1197" t="s">
        <v>8096</v>
      </c>
      <c r="D1197" t="s">
        <v>5105</v>
      </c>
      <c r="E1197" t="s">
        <v>5106</v>
      </c>
      <c r="F1197" t="s">
        <v>18</v>
      </c>
      <c r="G1197" t="s">
        <v>5315</v>
      </c>
      <c r="H1197" s="62">
        <v>12</v>
      </c>
      <c r="I1197" s="62">
        <v>20</v>
      </c>
      <c r="J1197" s="62">
        <v>-8</v>
      </c>
    </row>
    <row r="1198" spans="1:10" x14ac:dyDescent="0.2">
      <c r="A1198" t="s">
        <v>8151</v>
      </c>
      <c r="B1198" t="s">
        <v>8099</v>
      </c>
      <c r="C1198" t="s">
        <v>8096</v>
      </c>
      <c r="D1198" t="s">
        <v>5105</v>
      </c>
      <c r="E1198" t="s">
        <v>5106</v>
      </c>
      <c r="F1198" t="s">
        <v>19</v>
      </c>
      <c r="G1198" t="s">
        <v>5147</v>
      </c>
      <c r="I1198" s="62">
        <v>16</v>
      </c>
    </row>
    <row r="1199" spans="1:10" x14ac:dyDescent="0.2">
      <c r="A1199" t="s">
        <v>8153</v>
      </c>
      <c r="B1199" t="s">
        <v>8099</v>
      </c>
      <c r="C1199" t="s">
        <v>8096</v>
      </c>
      <c r="D1199" t="s">
        <v>5105</v>
      </c>
      <c r="E1199" t="s">
        <v>5106</v>
      </c>
      <c r="F1199" t="s">
        <v>19</v>
      </c>
      <c r="G1199" t="s">
        <v>5145</v>
      </c>
      <c r="H1199" s="62">
        <v>24</v>
      </c>
      <c r="I1199" s="62">
        <v>16</v>
      </c>
      <c r="J1199" s="62">
        <v>8</v>
      </c>
    </row>
    <row r="1200" spans="1:10" x14ac:dyDescent="0.2">
      <c r="A1200" t="s">
        <v>8155</v>
      </c>
      <c r="B1200" t="s">
        <v>8099</v>
      </c>
      <c r="C1200" t="s">
        <v>8096</v>
      </c>
      <c r="D1200" t="s">
        <v>5105</v>
      </c>
      <c r="E1200" t="s">
        <v>5106</v>
      </c>
      <c r="F1200" t="s">
        <v>19</v>
      </c>
      <c r="G1200" t="s">
        <v>5144</v>
      </c>
      <c r="H1200" s="62">
        <v>15</v>
      </c>
      <c r="I1200" s="62">
        <v>16</v>
      </c>
      <c r="J1200" s="62">
        <v>-1</v>
      </c>
    </row>
    <row r="1201" spans="1:10" x14ac:dyDescent="0.2">
      <c r="A1201" t="s">
        <v>8157</v>
      </c>
      <c r="B1201" t="s">
        <v>8099</v>
      </c>
      <c r="C1201" t="s">
        <v>8096</v>
      </c>
      <c r="D1201" t="s">
        <v>5105</v>
      </c>
      <c r="E1201" t="s">
        <v>5106</v>
      </c>
      <c r="F1201" t="s">
        <v>19</v>
      </c>
      <c r="G1201" t="s">
        <v>5315</v>
      </c>
      <c r="H1201" s="62">
        <v>7</v>
      </c>
      <c r="I1201" s="62">
        <v>16</v>
      </c>
      <c r="J1201" s="62">
        <v>-9</v>
      </c>
    </row>
    <row r="1202" spans="1:10" x14ac:dyDescent="0.2">
      <c r="A1202" t="s">
        <v>6163</v>
      </c>
      <c r="B1202" t="s">
        <v>5104</v>
      </c>
      <c r="C1202" t="s">
        <v>5102</v>
      </c>
      <c r="D1202" t="s">
        <v>5105</v>
      </c>
      <c r="E1202" t="s">
        <v>6543</v>
      </c>
      <c r="F1202" t="s">
        <v>18</v>
      </c>
      <c r="G1202" t="s">
        <v>5107</v>
      </c>
      <c r="H1202" s="62">
        <v>29</v>
      </c>
      <c r="I1202" s="62">
        <v>17</v>
      </c>
      <c r="J1202" s="62">
        <v>12</v>
      </c>
    </row>
    <row r="1203" spans="1:10" x14ac:dyDescent="0.2">
      <c r="A1203" t="s">
        <v>6164</v>
      </c>
      <c r="B1203" t="s">
        <v>5412</v>
      </c>
      <c r="C1203" t="s">
        <v>5102</v>
      </c>
      <c r="D1203" t="s">
        <v>5105</v>
      </c>
      <c r="E1203" t="s">
        <v>6543</v>
      </c>
      <c r="F1203" t="s">
        <v>19</v>
      </c>
      <c r="G1203" t="s">
        <v>5107</v>
      </c>
      <c r="H1203" s="62">
        <v>26</v>
      </c>
      <c r="I1203" s="62">
        <v>13</v>
      </c>
      <c r="J1203" s="62">
        <v>13</v>
      </c>
    </row>
    <row r="1204" spans="1:10" x14ac:dyDescent="0.2">
      <c r="A1204" t="s">
        <v>6171</v>
      </c>
      <c r="B1204" t="s">
        <v>5110</v>
      </c>
      <c r="C1204" t="s">
        <v>5109</v>
      </c>
      <c r="D1204" t="s">
        <v>5105</v>
      </c>
      <c r="E1204" t="s">
        <v>5111</v>
      </c>
      <c r="F1204" t="s">
        <v>18</v>
      </c>
      <c r="G1204" t="s">
        <v>5107</v>
      </c>
      <c r="H1204" s="62">
        <v>32</v>
      </c>
      <c r="I1204" s="62">
        <v>16</v>
      </c>
      <c r="J1204" s="62">
        <v>16</v>
      </c>
    </row>
    <row r="1205" spans="1:10" x14ac:dyDescent="0.2">
      <c r="A1205" t="s">
        <v>6172</v>
      </c>
      <c r="B1205" t="s">
        <v>5413</v>
      </c>
      <c r="C1205" t="s">
        <v>5109</v>
      </c>
      <c r="D1205" t="s">
        <v>5105</v>
      </c>
      <c r="E1205" t="s">
        <v>5111</v>
      </c>
      <c r="F1205" t="s">
        <v>19</v>
      </c>
      <c r="G1205" t="s">
        <v>5107</v>
      </c>
      <c r="H1205" s="62">
        <v>31</v>
      </c>
      <c r="I1205" s="62">
        <v>14</v>
      </c>
      <c r="J1205" s="62">
        <v>17</v>
      </c>
    </row>
    <row r="1206" spans="1:10" x14ac:dyDescent="0.2">
      <c r="A1206" t="s">
        <v>8158</v>
      </c>
      <c r="B1206" t="s">
        <v>8095</v>
      </c>
      <c r="C1206" t="s">
        <v>8096</v>
      </c>
      <c r="D1206" t="s">
        <v>5105</v>
      </c>
      <c r="E1206" t="s">
        <v>5106</v>
      </c>
      <c r="F1206" t="s">
        <v>18</v>
      </c>
      <c r="G1206" t="s">
        <v>5107</v>
      </c>
      <c r="H1206" s="62">
        <v>39</v>
      </c>
      <c r="I1206" s="62">
        <v>20</v>
      </c>
      <c r="J1206" s="62">
        <v>19</v>
      </c>
    </row>
    <row r="1207" spans="1:10" x14ac:dyDescent="0.2">
      <c r="A1207" t="s">
        <v>8159</v>
      </c>
      <c r="B1207" t="s">
        <v>8097</v>
      </c>
      <c r="C1207" t="s">
        <v>8096</v>
      </c>
      <c r="D1207" t="s">
        <v>5105</v>
      </c>
      <c r="E1207" t="s">
        <v>5106</v>
      </c>
      <c r="F1207" t="s">
        <v>19</v>
      </c>
      <c r="G1207" t="s">
        <v>5107</v>
      </c>
      <c r="H1207" s="62">
        <v>36</v>
      </c>
      <c r="I1207" s="62">
        <v>16</v>
      </c>
      <c r="J1207" s="62">
        <v>20</v>
      </c>
    </row>
    <row r="1208" spans="1:10" x14ac:dyDescent="0.2">
      <c r="A1208" t="s">
        <v>6165</v>
      </c>
      <c r="B1208" t="s">
        <v>5143</v>
      </c>
      <c r="C1208" t="s">
        <v>5102</v>
      </c>
      <c r="D1208" t="s">
        <v>5105</v>
      </c>
      <c r="E1208" t="s">
        <v>6543</v>
      </c>
      <c r="F1208" t="s">
        <v>18</v>
      </c>
      <c r="G1208" t="s">
        <v>5147</v>
      </c>
      <c r="H1208" s="62">
        <v>20</v>
      </c>
      <c r="I1208" s="62">
        <v>17</v>
      </c>
      <c r="J1208" s="62">
        <v>3</v>
      </c>
    </row>
    <row r="1209" spans="1:10" x14ac:dyDescent="0.2">
      <c r="A1209" t="s">
        <v>6167</v>
      </c>
      <c r="B1209" t="s">
        <v>5143</v>
      </c>
      <c r="C1209" t="s">
        <v>5102</v>
      </c>
      <c r="D1209" t="s">
        <v>5105</v>
      </c>
      <c r="E1209" t="s">
        <v>6543</v>
      </c>
      <c r="F1209" t="s">
        <v>18</v>
      </c>
      <c r="G1209" t="s">
        <v>5145</v>
      </c>
      <c r="H1209" s="62">
        <v>41</v>
      </c>
      <c r="I1209" s="62">
        <v>17</v>
      </c>
      <c r="J1209" s="62">
        <v>24</v>
      </c>
    </row>
    <row r="1210" spans="1:10" x14ac:dyDescent="0.2">
      <c r="A1210" t="s">
        <v>6169</v>
      </c>
      <c r="B1210" t="s">
        <v>5143</v>
      </c>
      <c r="C1210" t="s">
        <v>5102</v>
      </c>
      <c r="D1210" t="s">
        <v>5105</v>
      </c>
      <c r="E1210" t="s">
        <v>6543</v>
      </c>
      <c r="F1210" t="s">
        <v>18</v>
      </c>
      <c r="G1210" t="s">
        <v>5144</v>
      </c>
      <c r="H1210" s="62">
        <v>19</v>
      </c>
      <c r="I1210" s="62">
        <v>17</v>
      </c>
      <c r="J1210" s="62">
        <v>2</v>
      </c>
    </row>
    <row r="1211" spans="1:10" x14ac:dyDescent="0.2">
      <c r="A1211" t="s">
        <v>8042</v>
      </c>
      <c r="B1211" t="s">
        <v>5143</v>
      </c>
      <c r="C1211" t="s">
        <v>5102</v>
      </c>
      <c r="D1211" t="s">
        <v>5105</v>
      </c>
      <c r="E1211" t="s">
        <v>6543</v>
      </c>
      <c r="F1211" t="s">
        <v>18</v>
      </c>
      <c r="G1211" t="s">
        <v>5315</v>
      </c>
      <c r="H1211" s="62">
        <v>15</v>
      </c>
      <c r="I1211" s="62">
        <v>17</v>
      </c>
      <c r="J1211" s="62">
        <v>-2</v>
      </c>
    </row>
    <row r="1212" spans="1:10" x14ac:dyDescent="0.2">
      <c r="A1212" t="s">
        <v>6166</v>
      </c>
      <c r="B1212" t="s">
        <v>5415</v>
      </c>
      <c r="C1212" t="s">
        <v>5102</v>
      </c>
      <c r="D1212" t="s">
        <v>5105</v>
      </c>
      <c r="E1212" t="s">
        <v>6543</v>
      </c>
      <c r="F1212" t="s">
        <v>19</v>
      </c>
      <c r="G1212" t="s">
        <v>5147</v>
      </c>
      <c r="H1212" s="62">
        <v>17</v>
      </c>
      <c r="I1212" s="62">
        <v>13</v>
      </c>
      <c r="J1212" s="62">
        <v>4</v>
      </c>
    </row>
    <row r="1213" spans="1:10" x14ac:dyDescent="0.2">
      <c r="A1213" t="s">
        <v>6168</v>
      </c>
      <c r="B1213" t="s">
        <v>5415</v>
      </c>
      <c r="C1213" t="s">
        <v>5102</v>
      </c>
      <c r="D1213" t="s">
        <v>5105</v>
      </c>
      <c r="E1213" t="s">
        <v>6543</v>
      </c>
      <c r="F1213" t="s">
        <v>19</v>
      </c>
      <c r="G1213" t="s">
        <v>5145</v>
      </c>
      <c r="H1213" s="62">
        <v>37</v>
      </c>
      <c r="I1213" s="62">
        <v>13</v>
      </c>
      <c r="J1213" s="62">
        <v>24</v>
      </c>
    </row>
    <row r="1214" spans="1:10" x14ac:dyDescent="0.2">
      <c r="A1214" t="s">
        <v>6170</v>
      </c>
      <c r="B1214" t="s">
        <v>5415</v>
      </c>
      <c r="C1214" t="s">
        <v>5102</v>
      </c>
      <c r="D1214" t="s">
        <v>5105</v>
      </c>
      <c r="E1214" t="s">
        <v>6543</v>
      </c>
      <c r="F1214" t="s">
        <v>19</v>
      </c>
      <c r="G1214" t="s">
        <v>5144</v>
      </c>
      <c r="H1214" s="62">
        <v>15</v>
      </c>
      <c r="I1214" s="62">
        <v>13</v>
      </c>
      <c r="J1214" s="62">
        <v>2</v>
      </c>
    </row>
    <row r="1215" spans="1:10" x14ac:dyDescent="0.2">
      <c r="A1215" t="s">
        <v>8043</v>
      </c>
      <c r="B1215" t="s">
        <v>5415</v>
      </c>
      <c r="C1215" t="s">
        <v>5102</v>
      </c>
      <c r="D1215" t="s">
        <v>5105</v>
      </c>
      <c r="E1215" t="s">
        <v>6543</v>
      </c>
      <c r="F1215" t="s">
        <v>19</v>
      </c>
      <c r="G1215" t="s">
        <v>5315</v>
      </c>
      <c r="H1215" s="62">
        <v>13</v>
      </c>
      <c r="I1215" s="62">
        <v>13</v>
      </c>
      <c r="J1215" s="62">
        <v>0</v>
      </c>
    </row>
    <row r="1216" spans="1:10" x14ac:dyDescent="0.2">
      <c r="A1216" t="s">
        <v>6173</v>
      </c>
      <c r="B1216" t="s">
        <v>5146</v>
      </c>
      <c r="C1216" t="s">
        <v>5109</v>
      </c>
      <c r="D1216" t="s">
        <v>5105</v>
      </c>
      <c r="E1216" t="s">
        <v>5111</v>
      </c>
      <c r="F1216" t="s">
        <v>18</v>
      </c>
      <c r="G1216" t="s">
        <v>5147</v>
      </c>
      <c r="H1216" s="62">
        <v>22</v>
      </c>
      <c r="I1216" s="62">
        <v>16</v>
      </c>
      <c r="J1216" s="62">
        <v>6</v>
      </c>
    </row>
    <row r="1217" spans="1:10" x14ac:dyDescent="0.2">
      <c r="A1217" t="s">
        <v>6175</v>
      </c>
      <c r="B1217" t="s">
        <v>5146</v>
      </c>
      <c r="C1217" t="s">
        <v>5109</v>
      </c>
      <c r="D1217" t="s">
        <v>5105</v>
      </c>
      <c r="E1217" t="s">
        <v>5111</v>
      </c>
      <c r="F1217" t="s">
        <v>18</v>
      </c>
      <c r="G1217" t="s">
        <v>5145</v>
      </c>
      <c r="H1217" s="62">
        <v>28</v>
      </c>
      <c r="I1217" s="62">
        <v>16</v>
      </c>
      <c r="J1217" s="62">
        <v>12</v>
      </c>
    </row>
    <row r="1218" spans="1:10" x14ac:dyDescent="0.2">
      <c r="A1218" t="s">
        <v>6177</v>
      </c>
      <c r="B1218" t="s">
        <v>5146</v>
      </c>
      <c r="C1218" t="s">
        <v>5109</v>
      </c>
      <c r="D1218" t="s">
        <v>5105</v>
      </c>
      <c r="E1218" t="s">
        <v>5111</v>
      </c>
      <c r="F1218" t="s">
        <v>18</v>
      </c>
      <c r="G1218" t="s">
        <v>5144</v>
      </c>
      <c r="H1218" s="62">
        <v>34</v>
      </c>
      <c r="I1218" s="62">
        <v>16</v>
      </c>
      <c r="J1218" s="62">
        <v>18</v>
      </c>
    </row>
    <row r="1219" spans="1:10" x14ac:dyDescent="0.2">
      <c r="A1219" t="s">
        <v>8044</v>
      </c>
      <c r="B1219" t="s">
        <v>5146</v>
      </c>
      <c r="C1219" t="s">
        <v>5109</v>
      </c>
      <c r="D1219" t="s">
        <v>5105</v>
      </c>
      <c r="E1219" t="s">
        <v>5111</v>
      </c>
      <c r="F1219" t="s">
        <v>18</v>
      </c>
      <c r="G1219" t="s">
        <v>5315</v>
      </c>
      <c r="H1219" s="62">
        <v>16</v>
      </c>
      <c r="I1219" s="62">
        <v>16</v>
      </c>
      <c r="J1219" s="62">
        <v>0</v>
      </c>
    </row>
    <row r="1220" spans="1:10" x14ac:dyDescent="0.2">
      <c r="A1220" t="s">
        <v>6174</v>
      </c>
      <c r="B1220" t="s">
        <v>5416</v>
      </c>
      <c r="C1220" t="s">
        <v>5109</v>
      </c>
      <c r="D1220" t="s">
        <v>5105</v>
      </c>
      <c r="E1220" t="s">
        <v>5111</v>
      </c>
      <c r="F1220" t="s">
        <v>19</v>
      </c>
      <c r="G1220" t="s">
        <v>5147</v>
      </c>
      <c r="H1220" s="62">
        <v>22</v>
      </c>
      <c r="I1220" s="62">
        <v>14</v>
      </c>
      <c r="J1220" s="62">
        <v>8</v>
      </c>
    </row>
    <row r="1221" spans="1:10" x14ac:dyDescent="0.2">
      <c r="A1221" t="s">
        <v>6176</v>
      </c>
      <c r="B1221" t="s">
        <v>5416</v>
      </c>
      <c r="C1221" t="s">
        <v>5109</v>
      </c>
      <c r="D1221" t="s">
        <v>5105</v>
      </c>
      <c r="E1221" t="s">
        <v>5111</v>
      </c>
      <c r="F1221" t="s">
        <v>19</v>
      </c>
      <c r="G1221" t="s">
        <v>5145</v>
      </c>
      <c r="H1221" s="62">
        <v>30</v>
      </c>
      <c r="I1221" s="62">
        <v>14</v>
      </c>
      <c r="J1221" s="62">
        <v>16</v>
      </c>
    </row>
    <row r="1222" spans="1:10" x14ac:dyDescent="0.2">
      <c r="A1222" t="s">
        <v>6178</v>
      </c>
      <c r="B1222" t="s">
        <v>5416</v>
      </c>
      <c r="C1222" t="s">
        <v>5109</v>
      </c>
      <c r="D1222" t="s">
        <v>5105</v>
      </c>
      <c r="E1222" t="s">
        <v>5111</v>
      </c>
      <c r="F1222" t="s">
        <v>19</v>
      </c>
      <c r="G1222" t="s">
        <v>5144</v>
      </c>
      <c r="H1222" s="62">
        <v>23</v>
      </c>
      <c r="I1222" s="62">
        <v>14</v>
      </c>
      <c r="J1222" s="62">
        <v>9</v>
      </c>
    </row>
    <row r="1223" spans="1:10" x14ac:dyDescent="0.2">
      <c r="A1223" t="s">
        <v>8045</v>
      </c>
      <c r="B1223" t="s">
        <v>5416</v>
      </c>
      <c r="C1223" t="s">
        <v>5109</v>
      </c>
      <c r="D1223" t="s">
        <v>5105</v>
      </c>
      <c r="E1223" t="s">
        <v>5111</v>
      </c>
      <c r="F1223" t="s">
        <v>19</v>
      </c>
      <c r="G1223" t="s">
        <v>5315</v>
      </c>
      <c r="H1223" s="62">
        <v>15</v>
      </c>
      <c r="I1223" s="62">
        <v>14</v>
      </c>
      <c r="J1223" s="62">
        <v>1</v>
      </c>
    </row>
    <row r="1224" spans="1:10" x14ac:dyDescent="0.2">
      <c r="A1224" t="s">
        <v>8160</v>
      </c>
      <c r="B1224" t="s">
        <v>8098</v>
      </c>
      <c r="C1224" t="s">
        <v>8096</v>
      </c>
      <c r="D1224" t="s">
        <v>5105</v>
      </c>
      <c r="E1224" t="s">
        <v>5106</v>
      </c>
      <c r="F1224" t="s">
        <v>18</v>
      </c>
      <c r="G1224" t="s">
        <v>5147</v>
      </c>
      <c r="H1224" s="62">
        <v>27</v>
      </c>
      <c r="I1224" s="62">
        <v>20</v>
      </c>
      <c r="J1224" s="62">
        <v>7</v>
      </c>
    </row>
    <row r="1225" spans="1:10" x14ac:dyDescent="0.2">
      <c r="A1225" t="s">
        <v>8162</v>
      </c>
      <c r="B1225" t="s">
        <v>8098</v>
      </c>
      <c r="C1225" t="s">
        <v>8096</v>
      </c>
      <c r="D1225" t="s">
        <v>5105</v>
      </c>
      <c r="E1225" t="s">
        <v>5106</v>
      </c>
      <c r="F1225" t="s">
        <v>18</v>
      </c>
      <c r="G1225" t="s">
        <v>5145</v>
      </c>
      <c r="H1225" s="62">
        <v>56</v>
      </c>
      <c r="I1225" s="62">
        <v>20</v>
      </c>
      <c r="J1225" s="62">
        <v>36</v>
      </c>
    </row>
    <row r="1226" spans="1:10" x14ac:dyDescent="0.2">
      <c r="A1226" t="s">
        <v>8164</v>
      </c>
      <c r="B1226" t="s">
        <v>8098</v>
      </c>
      <c r="C1226" t="s">
        <v>8096</v>
      </c>
      <c r="D1226" t="s">
        <v>5105</v>
      </c>
      <c r="E1226" t="s">
        <v>5106</v>
      </c>
      <c r="F1226" t="s">
        <v>18</v>
      </c>
      <c r="G1226" t="s">
        <v>5144</v>
      </c>
      <c r="H1226" s="62">
        <v>27</v>
      </c>
      <c r="I1226" s="62">
        <v>20</v>
      </c>
      <c r="J1226" s="62">
        <v>7</v>
      </c>
    </row>
    <row r="1227" spans="1:10" x14ac:dyDescent="0.2">
      <c r="A1227" t="s">
        <v>8166</v>
      </c>
      <c r="B1227" t="s">
        <v>8098</v>
      </c>
      <c r="C1227" t="s">
        <v>8096</v>
      </c>
      <c r="D1227" t="s">
        <v>5105</v>
      </c>
      <c r="E1227" t="s">
        <v>5106</v>
      </c>
      <c r="F1227" t="s">
        <v>18</v>
      </c>
      <c r="G1227" t="s">
        <v>5315</v>
      </c>
      <c r="H1227" s="62">
        <v>18</v>
      </c>
      <c r="I1227" s="62">
        <v>20</v>
      </c>
      <c r="J1227" s="62">
        <v>-2</v>
      </c>
    </row>
    <row r="1228" spans="1:10" x14ac:dyDescent="0.2">
      <c r="A1228" t="s">
        <v>8161</v>
      </c>
      <c r="B1228" t="s">
        <v>8099</v>
      </c>
      <c r="C1228" t="s">
        <v>8096</v>
      </c>
      <c r="D1228" t="s">
        <v>5105</v>
      </c>
      <c r="E1228" t="s">
        <v>5106</v>
      </c>
      <c r="F1228" t="s">
        <v>19</v>
      </c>
      <c r="G1228" t="s">
        <v>5147</v>
      </c>
      <c r="H1228" s="62">
        <v>23</v>
      </c>
      <c r="I1228" s="62">
        <v>16</v>
      </c>
      <c r="J1228" s="62">
        <v>7</v>
      </c>
    </row>
    <row r="1229" spans="1:10" x14ac:dyDescent="0.2">
      <c r="A1229" t="s">
        <v>8163</v>
      </c>
      <c r="B1229" t="s">
        <v>8099</v>
      </c>
      <c r="C1229" t="s">
        <v>8096</v>
      </c>
      <c r="D1229" t="s">
        <v>5105</v>
      </c>
      <c r="E1229" t="s">
        <v>5106</v>
      </c>
      <c r="F1229" t="s">
        <v>19</v>
      </c>
      <c r="G1229" t="s">
        <v>5145</v>
      </c>
      <c r="H1229" s="62">
        <v>53</v>
      </c>
      <c r="I1229" s="62">
        <v>16</v>
      </c>
      <c r="J1229" s="62">
        <v>37</v>
      </c>
    </row>
    <row r="1230" spans="1:10" x14ac:dyDescent="0.2">
      <c r="A1230" t="s">
        <v>8165</v>
      </c>
      <c r="B1230" t="s">
        <v>8099</v>
      </c>
      <c r="C1230" t="s">
        <v>8096</v>
      </c>
      <c r="D1230" t="s">
        <v>5105</v>
      </c>
      <c r="E1230" t="s">
        <v>5106</v>
      </c>
      <c r="F1230" t="s">
        <v>19</v>
      </c>
      <c r="G1230" t="s">
        <v>5144</v>
      </c>
      <c r="H1230" s="62">
        <v>23</v>
      </c>
      <c r="I1230" s="62">
        <v>16</v>
      </c>
      <c r="J1230" s="62">
        <v>7</v>
      </c>
    </row>
    <row r="1231" spans="1:10" x14ac:dyDescent="0.2">
      <c r="A1231" t="s">
        <v>8167</v>
      </c>
      <c r="B1231" t="s">
        <v>8099</v>
      </c>
      <c r="C1231" t="s">
        <v>8096</v>
      </c>
      <c r="D1231" t="s">
        <v>5105</v>
      </c>
      <c r="E1231" t="s">
        <v>5106</v>
      </c>
      <c r="F1231" t="s">
        <v>19</v>
      </c>
      <c r="G1231" t="s">
        <v>5315</v>
      </c>
      <c r="H1231" s="62">
        <v>16</v>
      </c>
      <c r="I1231" s="62">
        <v>16</v>
      </c>
      <c r="J1231" s="62">
        <v>0</v>
      </c>
    </row>
    <row r="1232" spans="1:10" x14ac:dyDescent="0.2">
      <c r="A1232" t="s">
        <v>6179</v>
      </c>
      <c r="B1232" t="s">
        <v>5104</v>
      </c>
      <c r="C1232" t="s">
        <v>5102</v>
      </c>
      <c r="D1232" t="s">
        <v>5105</v>
      </c>
      <c r="E1232" t="s">
        <v>6543</v>
      </c>
      <c r="F1232" t="s">
        <v>18</v>
      </c>
      <c r="G1232" t="s">
        <v>5107</v>
      </c>
      <c r="H1232" s="62">
        <v>28</v>
      </c>
      <c r="I1232" s="62">
        <v>17</v>
      </c>
      <c r="J1232" s="62">
        <v>11</v>
      </c>
    </row>
    <row r="1233" spans="1:10" x14ac:dyDescent="0.2">
      <c r="A1233" t="s">
        <v>6180</v>
      </c>
      <c r="B1233" t="s">
        <v>5412</v>
      </c>
      <c r="C1233" t="s">
        <v>5102</v>
      </c>
      <c r="D1233" t="s">
        <v>5105</v>
      </c>
      <c r="E1233" t="s">
        <v>6543</v>
      </c>
      <c r="F1233" t="s">
        <v>19</v>
      </c>
      <c r="G1233" t="s">
        <v>5107</v>
      </c>
      <c r="H1233" s="62">
        <v>22</v>
      </c>
      <c r="I1233" s="62">
        <v>13</v>
      </c>
      <c r="J1233" s="62">
        <v>9</v>
      </c>
    </row>
    <row r="1234" spans="1:10" x14ac:dyDescent="0.2">
      <c r="A1234" t="s">
        <v>6187</v>
      </c>
      <c r="B1234" t="s">
        <v>5110</v>
      </c>
      <c r="C1234" t="s">
        <v>5109</v>
      </c>
      <c r="D1234" t="s">
        <v>5105</v>
      </c>
      <c r="E1234" t="s">
        <v>5111</v>
      </c>
      <c r="F1234" t="s">
        <v>18</v>
      </c>
      <c r="G1234" t="s">
        <v>5107</v>
      </c>
      <c r="H1234" s="62">
        <v>19</v>
      </c>
      <c r="I1234" s="62">
        <v>16</v>
      </c>
      <c r="J1234" s="62">
        <v>3</v>
      </c>
    </row>
    <row r="1235" spans="1:10" x14ac:dyDescent="0.2">
      <c r="A1235" t="s">
        <v>6188</v>
      </c>
      <c r="B1235" t="s">
        <v>5413</v>
      </c>
      <c r="C1235" t="s">
        <v>5109</v>
      </c>
      <c r="D1235" t="s">
        <v>5105</v>
      </c>
      <c r="E1235" t="s">
        <v>5111</v>
      </c>
      <c r="F1235" t="s">
        <v>19</v>
      </c>
      <c r="G1235" t="s">
        <v>5107</v>
      </c>
      <c r="H1235" s="62">
        <v>18</v>
      </c>
      <c r="I1235" s="62">
        <v>14</v>
      </c>
      <c r="J1235" s="62">
        <v>4</v>
      </c>
    </row>
    <row r="1236" spans="1:10" x14ac:dyDescent="0.2">
      <c r="A1236" t="s">
        <v>8168</v>
      </c>
      <c r="B1236" t="s">
        <v>8095</v>
      </c>
      <c r="C1236" t="s">
        <v>8096</v>
      </c>
      <c r="D1236" t="s">
        <v>5105</v>
      </c>
      <c r="E1236" t="s">
        <v>5106</v>
      </c>
      <c r="F1236" t="s">
        <v>18</v>
      </c>
      <c r="G1236" t="s">
        <v>5107</v>
      </c>
      <c r="H1236" s="62">
        <v>36</v>
      </c>
      <c r="I1236" s="62">
        <v>20</v>
      </c>
      <c r="J1236" s="62">
        <v>16</v>
      </c>
    </row>
    <row r="1237" spans="1:10" x14ac:dyDescent="0.2">
      <c r="A1237" t="s">
        <v>8169</v>
      </c>
      <c r="B1237" t="s">
        <v>8097</v>
      </c>
      <c r="C1237" t="s">
        <v>8096</v>
      </c>
      <c r="D1237" t="s">
        <v>5105</v>
      </c>
      <c r="E1237" t="s">
        <v>5106</v>
      </c>
      <c r="F1237" t="s">
        <v>19</v>
      </c>
      <c r="G1237" t="s">
        <v>5107</v>
      </c>
      <c r="H1237" s="62">
        <v>29</v>
      </c>
      <c r="I1237" s="62">
        <v>16</v>
      </c>
      <c r="J1237" s="62">
        <v>13</v>
      </c>
    </row>
    <row r="1238" spans="1:10" x14ac:dyDescent="0.2">
      <c r="A1238" t="s">
        <v>6181</v>
      </c>
      <c r="B1238" t="s">
        <v>5143</v>
      </c>
      <c r="C1238" t="s">
        <v>5102</v>
      </c>
      <c r="D1238" t="s">
        <v>5105</v>
      </c>
      <c r="E1238" t="s">
        <v>6543</v>
      </c>
      <c r="F1238" t="s">
        <v>18</v>
      </c>
      <c r="G1238" t="s">
        <v>5147</v>
      </c>
      <c r="I1238" s="62">
        <v>17</v>
      </c>
    </row>
    <row r="1239" spans="1:10" x14ac:dyDescent="0.2">
      <c r="A1239" t="s">
        <v>6183</v>
      </c>
      <c r="B1239" t="s">
        <v>5143</v>
      </c>
      <c r="C1239" t="s">
        <v>5102</v>
      </c>
      <c r="D1239" t="s">
        <v>5105</v>
      </c>
      <c r="E1239" t="s">
        <v>6543</v>
      </c>
      <c r="F1239" t="s">
        <v>18</v>
      </c>
      <c r="G1239" t="s">
        <v>5145</v>
      </c>
      <c r="H1239" s="62">
        <v>35</v>
      </c>
      <c r="I1239" s="62">
        <v>17</v>
      </c>
      <c r="J1239" s="62">
        <v>18</v>
      </c>
    </row>
    <row r="1240" spans="1:10" x14ac:dyDescent="0.2">
      <c r="A1240" t="s">
        <v>6185</v>
      </c>
      <c r="B1240" t="s">
        <v>5143</v>
      </c>
      <c r="C1240" t="s">
        <v>5102</v>
      </c>
      <c r="D1240" t="s">
        <v>5105</v>
      </c>
      <c r="E1240" t="s">
        <v>6543</v>
      </c>
      <c r="F1240" t="s">
        <v>18</v>
      </c>
      <c r="G1240" t="s">
        <v>5144</v>
      </c>
      <c r="H1240" s="62">
        <v>36</v>
      </c>
      <c r="I1240" s="62">
        <v>17</v>
      </c>
      <c r="J1240" s="62">
        <v>19</v>
      </c>
    </row>
    <row r="1241" spans="1:10" x14ac:dyDescent="0.2">
      <c r="A1241" t="s">
        <v>8046</v>
      </c>
      <c r="B1241" t="s">
        <v>5143</v>
      </c>
      <c r="C1241" t="s">
        <v>5102</v>
      </c>
      <c r="D1241" t="s">
        <v>5105</v>
      </c>
      <c r="E1241" t="s">
        <v>6543</v>
      </c>
      <c r="F1241" t="s">
        <v>18</v>
      </c>
      <c r="G1241" t="s">
        <v>5315</v>
      </c>
      <c r="H1241" s="62">
        <v>10</v>
      </c>
      <c r="I1241" s="62">
        <v>17</v>
      </c>
      <c r="J1241" s="62">
        <v>-7</v>
      </c>
    </row>
    <row r="1242" spans="1:10" x14ac:dyDescent="0.2">
      <c r="A1242" t="s">
        <v>6182</v>
      </c>
      <c r="B1242" t="s">
        <v>5415</v>
      </c>
      <c r="C1242" t="s">
        <v>5102</v>
      </c>
      <c r="D1242" t="s">
        <v>5105</v>
      </c>
      <c r="E1242" t="s">
        <v>6543</v>
      </c>
      <c r="F1242" t="s">
        <v>19</v>
      </c>
      <c r="G1242" t="s">
        <v>5147</v>
      </c>
      <c r="I1242" s="62">
        <v>13</v>
      </c>
    </row>
    <row r="1243" spans="1:10" x14ac:dyDescent="0.2">
      <c r="A1243" t="s">
        <v>6184</v>
      </c>
      <c r="B1243" t="s">
        <v>5415</v>
      </c>
      <c r="C1243" t="s">
        <v>5102</v>
      </c>
      <c r="D1243" t="s">
        <v>5105</v>
      </c>
      <c r="E1243" t="s">
        <v>6543</v>
      </c>
      <c r="F1243" t="s">
        <v>19</v>
      </c>
      <c r="G1243" t="s">
        <v>5145</v>
      </c>
      <c r="I1243" s="62">
        <v>13</v>
      </c>
    </row>
    <row r="1244" spans="1:10" x14ac:dyDescent="0.2">
      <c r="A1244" t="s">
        <v>6186</v>
      </c>
      <c r="B1244" t="s">
        <v>5415</v>
      </c>
      <c r="C1244" t="s">
        <v>5102</v>
      </c>
      <c r="D1244" t="s">
        <v>5105</v>
      </c>
      <c r="E1244" t="s">
        <v>6543</v>
      </c>
      <c r="F1244" t="s">
        <v>19</v>
      </c>
      <c r="G1244" t="s">
        <v>5144</v>
      </c>
      <c r="H1244" s="62">
        <v>34</v>
      </c>
      <c r="I1244" s="62">
        <v>13</v>
      </c>
      <c r="J1244" s="62">
        <v>21</v>
      </c>
    </row>
    <row r="1245" spans="1:10" x14ac:dyDescent="0.2">
      <c r="A1245" t="s">
        <v>8047</v>
      </c>
      <c r="B1245" t="s">
        <v>5415</v>
      </c>
      <c r="C1245" t="s">
        <v>5102</v>
      </c>
      <c r="D1245" t="s">
        <v>5105</v>
      </c>
      <c r="E1245" t="s">
        <v>6543</v>
      </c>
      <c r="F1245" t="s">
        <v>19</v>
      </c>
      <c r="G1245" t="s">
        <v>5315</v>
      </c>
      <c r="H1245" s="62">
        <v>8</v>
      </c>
      <c r="I1245" s="62">
        <v>13</v>
      </c>
      <c r="J1245" s="62">
        <v>-5</v>
      </c>
    </row>
    <row r="1246" spans="1:10" x14ac:dyDescent="0.2">
      <c r="A1246" t="s">
        <v>6189</v>
      </c>
      <c r="B1246" t="s">
        <v>5146</v>
      </c>
      <c r="C1246" t="s">
        <v>5109</v>
      </c>
      <c r="D1246" t="s">
        <v>5105</v>
      </c>
      <c r="E1246" t="s">
        <v>5111</v>
      </c>
      <c r="F1246" t="s">
        <v>18</v>
      </c>
      <c r="G1246" t="s">
        <v>5147</v>
      </c>
      <c r="I1246" s="62">
        <v>16</v>
      </c>
    </row>
    <row r="1247" spans="1:10" x14ac:dyDescent="0.2">
      <c r="A1247" t="s">
        <v>6191</v>
      </c>
      <c r="B1247" t="s">
        <v>5146</v>
      </c>
      <c r="C1247" t="s">
        <v>5109</v>
      </c>
      <c r="D1247" t="s">
        <v>5105</v>
      </c>
      <c r="E1247" t="s">
        <v>5111</v>
      </c>
      <c r="F1247" t="s">
        <v>18</v>
      </c>
      <c r="G1247" t="s">
        <v>5145</v>
      </c>
      <c r="H1247" s="62">
        <v>21</v>
      </c>
      <c r="I1247" s="62">
        <v>16</v>
      </c>
      <c r="J1247" s="62">
        <v>5</v>
      </c>
    </row>
    <row r="1248" spans="1:10" x14ac:dyDescent="0.2">
      <c r="A1248" t="s">
        <v>6193</v>
      </c>
      <c r="B1248" t="s">
        <v>5146</v>
      </c>
      <c r="C1248" t="s">
        <v>5109</v>
      </c>
      <c r="D1248" t="s">
        <v>5105</v>
      </c>
      <c r="E1248" t="s">
        <v>5111</v>
      </c>
      <c r="F1248" t="s">
        <v>18</v>
      </c>
      <c r="G1248" t="s">
        <v>5144</v>
      </c>
      <c r="H1248" s="62">
        <v>21</v>
      </c>
      <c r="I1248" s="62">
        <v>16</v>
      </c>
      <c r="J1248" s="62">
        <v>5</v>
      </c>
    </row>
    <row r="1249" spans="1:10" x14ac:dyDescent="0.2">
      <c r="A1249" t="s">
        <v>8048</v>
      </c>
      <c r="B1249" t="s">
        <v>5146</v>
      </c>
      <c r="C1249" t="s">
        <v>5109</v>
      </c>
      <c r="D1249" t="s">
        <v>5105</v>
      </c>
      <c r="E1249" t="s">
        <v>5111</v>
      </c>
      <c r="F1249" t="s">
        <v>18</v>
      </c>
      <c r="G1249" t="s">
        <v>5315</v>
      </c>
      <c r="H1249" s="62">
        <v>8</v>
      </c>
      <c r="I1249" s="62">
        <v>16</v>
      </c>
      <c r="J1249" s="62">
        <v>-8</v>
      </c>
    </row>
    <row r="1250" spans="1:10" x14ac:dyDescent="0.2">
      <c r="A1250" t="s">
        <v>6190</v>
      </c>
      <c r="B1250" t="s">
        <v>5416</v>
      </c>
      <c r="C1250" t="s">
        <v>5109</v>
      </c>
      <c r="D1250" t="s">
        <v>5105</v>
      </c>
      <c r="E1250" t="s">
        <v>5111</v>
      </c>
      <c r="F1250" t="s">
        <v>19</v>
      </c>
      <c r="G1250" t="s">
        <v>5147</v>
      </c>
      <c r="I1250" s="62">
        <v>14</v>
      </c>
    </row>
    <row r="1251" spans="1:10" x14ac:dyDescent="0.2">
      <c r="A1251" t="s">
        <v>6192</v>
      </c>
      <c r="B1251" t="s">
        <v>5416</v>
      </c>
      <c r="C1251" t="s">
        <v>5109</v>
      </c>
      <c r="D1251" t="s">
        <v>5105</v>
      </c>
      <c r="E1251" t="s">
        <v>5111</v>
      </c>
      <c r="F1251" t="s">
        <v>19</v>
      </c>
      <c r="G1251" t="s">
        <v>5145</v>
      </c>
      <c r="H1251" s="62">
        <v>7</v>
      </c>
      <c r="I1251" s="62">
        <v>14</v>
      </c>
      <c r="J1251" s="62">
        <v>-7</v>
      </c>
    </row>
    <row r="1252" spans="1:10" x14ac:dyDescent="0.2">
      <c r="A1252" t="s">
        <v>6194</v>
      </c>
      <c r="B1252" t="s">
        <v>5416</v>
      </c>
      <c r="C1252" t="s">
        <v>5109</v>
      </c>
      <c r="D1252" t="s">
        <v>5105</v>
      </c>
      <c r="E1252" t="s">
        <v>5111</v>
      </c>
      <c r="F1252" t="s">
        <v>19</v>
      </c>
      <c r="G1252" t="s">
        <v>5144</v>
      </c>
      <c r="H1252" s="62">
        <v>19</v>
      </c>
      <c r="I1252" s="62">
        <v>14</v>
      </c>
      <c r="J1252" s="62">
        <v>5</v>
      </c>
    </row>
    <row r="1253" spans="1:10" x14ac:dyDescent="0.2">
      <c r="A1253" t="s">
        <v>8049</v>
      </c>
      <c r="B1253" t="s">
        <v>5416</v>
      </c>
      <c r="C1253" t="s">
        <v>5109</v>
      </c>
      <c r="D1253" t="s">
        <v>5105</v>
      </c>
      <c r="E1253" t="s">
        <v>5111</v>
      </c>
      <c r="F1253" t="s">
        <v>19</v>
      </c>
      <c r="G1253" t="s">
        <v>5315</v>
      </c>
      <c r="H1253" s="62">
        <v>9</v>
      </c>
      <c r="I1253" s="62">
        <v>14</v>
      </c>
      <c r="J1253" s="62">
        <v>-5</v>
      </c>
    </row>
    <row r="1254" spans="1:10" x14ac:dyDescent="0.2">
      <c r="A1254" t="s">
        <v>8170</v>
      </c>
      <c r="B1254" t="s">
        <v>8098</v>
      </c>
      <c r="C1254" t="s">
        <v>8096</v>
      </c>
      <c r="D1254" t="s">
        <v>5105</v>
      </c>
      <c r="E1254" t="s">
        <v>5106</v>
      </c>
      <c r="F1254" t="s">
        <v>18</v>
      </c>
      <c r="G1254" t="s">
        <v>5147</v>
      </c>
      <c r="I1254" s="62">
        <v>20</v>
      </c>
    </row>
    <row r="1255" spans="1:10" x14ac:dyDescent="0.2">
      <c r="A1255" t="s">
        <v>8172</v>
      </c>
      <c r="B1255" t="s">
        <v>8098</v>
      </c>
      <c r="C1255" t="s">
        <v>8096</v>
      </c>
      <c r="D1255" t="s">
        <v>5105</v>
      </c>
      <c r="E1255" t="s">
        <v>5106</v>
      </c>
      <c r="F1255" t="s">
        <v>18</v>
      </c>
      <c r="G1255" t="s">
        <v>5145</v>
      </c>
      <c r="I1255" s="62">
        <v>20</v>
      </c>
    </row>
    <row r="1256" spans="1:10" x14ac:dyDescent="0.2">
      <c r="A1256" t="s">
        <v>8174</v>
      </c>
      <c r="B1256" t="s">
        <v>8098</v>
      </c>
      <c r="C1256" t="s">
        <v>8096</v>
      </c>
      <c r="D1256" t="s">
        <v>5105</v>
      </c>
      <c r="E1256" t="s">
        <v>5106</v>
      </c>
      <c r="F1256" t="s">
        <v>18</v>
      </c>
      <c r="G1256" t="s">
        <v>5144</v>
      </c>
      <c r="H1256" s="62">
        <v>50</v>
      </c>
      <c r="I1256" s="62">
        <v>20</v>
      </c>
      <c r="J1256" s="62">
        <v>30</v>
      </c>
    </row>
    <row r="1257" spans="1:10" x14ac:dyDescent="0.2">
      <c r="A1257" t="s">
        <v>8176</v>
      </c>
      <c r="B1257" t="s">
        <v>8098</v>
      </c>
      <c r="C1257" t="s">
        <v>8096</v>
      </c>
      <c r="D1257" t="s">
        <v>5105</v>
      </c>
      <c r="E1257" t="s">
        <v>5106</v>
      </c>
      <c r="F1257" t="s">
        <v>18</v>
      </c>
      <c r="G1257" t="s">
        <v>5315</v>
      </c>
      <c r="H1257" s="62">
        <v>13</v>
      </c>
      <c r="I1257" s="62">
        <v>20</v>
      </c>
      <c r="J1257" s="62">
        <v>-7</v>
      </c>
    </row>
    <row r="1258" spans="1:10" x14ac:dyDescent="0.2">
      <c r="A1258" t="s">
        <v>8171</v>
      </c>
      <c r="B1258" t="s">
        <v>8099</v>
      </c>
      <c r="C1258" t="s">
        <v>8096</v>
      </c>
      <c r="D1258" t="s">
        <v>5105</v>
      </c>
      <c r="E1258" t="s">
        <v>5106</v>
      </c>
      <c r="F1258" t="s">
        <v>19</v>
      </c>
      <c r="G1258" t="s">
        <v>5147</v>
      </c>
      <c r="I1258" s="62">
        <v>16</v>
      </c>
    </row>
    <row r="1259" spans="1:10" x14ac:dyDescent="0.2">
      <c r="A1259" t="s">
        <v>8173</v>
      </c>
      <c r="B1259" t="s">
        <v>8099</v>
      </c>
      <c r="C1259" t="s">
        <v>8096</v>
      </c>
      <c r="D1259" t="s">
        <v>5105</v>
      </c>
      <c r="E1259" t="s">
        <v>5106</v>
      </c>
      <c r="F1259" t="s">
        <v>19</v>
      </c>
      <c r="G1259" t="s">
        <v>5145</v>
      </c>
      <c r="I1259" s="62">
        <v>16</v>
      </c>
    </row>
    <row r="1260" spans="1:10" x14ac:dyDescent="0.2">
      <c r="A1260" t="s">
        <v>8175</v>
      </c>
      <c r="B1260" t="s">
        <v>8099</v>
      </c>
      <c r="C1260" t="s">
        <v>8096</v>
      </c>
      <c r="D1260" t="s">
        <v>5105</v>
      </c>
      <c r="E1260" t="s">
        <v>5106</v>
      </c>
      <c r="F1260" t="s">
        <v>19</v>
      </c>
      <c r="G1260" t="s">
        <v>5144</v>
      </c>
      <c r="H1260" s="62">
        <v>47</v>
      </c>
      <c r="I1260" s="62">
        <v>16</v>
      </c>
      <c r="J1260" s="62">
        <v>31</v>
      </c>
    </row>
    <row r="1261" spans="1:10" x14ac:dyDescent="0.2">
      <c r="A1261" t="s">
        <v>8177</v>
      </c>
      <c r="B1261" t="s">
        <v>8099</v>
      </c>
      <c r="C1261" t="s">
        <v>8096</v>
      </c>
      <c r="D1261" t="s">
        <v>5105</v>
      </c>
      <c r="E1261" t="s">
        <v>5106</v>
      </c>
      <c r="F1261" t="s">
        <v>19</v>
      </c>
      <c r="G1261" t="s">
        <v>5315</v>
      </c>
      <c r="H1261" s="62">
        <v>8</v>
      </c>
      <c r="I1261" s="62">
        <v>16</v>
      </c>
      <c r="J1261" s="62">
        <v>-8</v>
      </c>
    </row>
    <row r="1262" spans="1:10" x14ac:dyDescent="0.2">
      <c r="A1262" t="s">
        <v>6195</v>
      </c>
      <c r="B1262" t="s">
        <v>5104</v>
      </c>
      <c r="C1262" t="s">
        <v>5102</v>
      </c>
      <c r="D1262" t="s">
        <v>5105</v>
      </c>
      <c r="E1262" t="s">
        <v>6543</v>
      </c>
      <c r="F1262" t="s">
        <v>18</v>
      </c>
      <c r="G1262" t="s">
        <v>5107</v>
      </c>
      <c r="H1262" s="62">
        <v>26</v>
      </c>
      <c r="I1262" s="62">
        <v>17</v>
      </c>
      <c r="J1262" s="62">
        <v>9</v>
      </c>
    </row>
    <row r="1263" spans="1:10" x14ac:dyDescent="0.2">
      <c r="A1263" t="s">
        <v>6196</v>
      </c>
      <c r="B1263" t="s">
        <v>5412</v>
      </c>
      <c r="C1263" t="s">
        <v>5102</v>
      </c>
      <c r="D1263" t="s">
        <v>5105</v>
      </c>
      <c r="E1263" t="s">
        <v>6543</v>
      </c>
      <c r="F1263" t="s">
        <v>19</v>
      </c>
      <c r="G1263" t="s">
        <v>5107</v>
      </c>
      <c r="H1263" s="62">
        <v>22</v>
      </c>
      <c r="I1263" s="62">
        <v>13</v>
      </c>
      <c r="J1263" s="62">
        <v>9</v>
      </c>
    </row>
    <row r="1264" spans="1:10" x14ac:dyDescent="0.2">
      <c r="A1264" t="s">
        <v>6203</v>
      </c>
      <c r="B1264" t="s">
        <v>5110</v>
      </c>
      <c r="C1264" t="s">
        <v>5109</v>
      </c>
      <c r="D1264" t="s">
        <v>5105</v>
      </c>
      <c r="E1264" t="s">
        <v>5111</v>
      </c>
      <c r="F1264" t="s">
        <v>18</v>
      </c>
      <c r="G1264" t="s">
        <v>5107</v>
      </c>
      <c r="H1264" s="62">
        <v>28</v>
      </c>
      <c r="I1264" s="62">
        <v>16</v>
      </c>
      <c r="J1264" s="62">
        <v>12</v>
      </c>
    </row>
    <row r="1265" spans="1:10" x14ac:dyDescent="0.2">
      <c r="A1265" t="s">
        <v>6204</v>
      </c>
      <c r="B1265" t="s">
        <v>5413</v>
      </c>
      <c r="C1265" t="s">
        <v>5109</v>
      </c>
      <c r="D1265" t="s">
        <v>5105</v>
      </c>
      <c r="E1265" t="s">
        <v>5111</v>
      </c>
      <c r="F1265" t="s">
        <v>19</v>
      </c>
      <c r="G1265" t="s">
        <v>5107</v>
      </c>
      <c r="H1265" s="62">
        <v>23</v>
      </c>
      <c r="I1265" s="62">
        <v>14</v>
      </c>
      <c r="J1265" s="62">
        <v>9</v>
      </c>
    </row>
    <row r="1266" spans="1:10" x14ac:dyDescent="0.2">
      <c r="A1266" t="s">
        <v>8178</v>
      </c>
      <c r="B1266" t="s">
        <v>8095</v>
      </c>
      <c r="C1266" t="s">
        <v>8096</v>
      </c>
      <c r="D1266" t="s">
        <v>5105</v>
      </c>
      <c r="E1266" t="s">
        <v>5106</v>
      </c>
      <c r="F1266" t="s">
        <v>18</v>
      </c>
      <c r="G1266" t="s">
        <v>5107</v>
      </c>
      <c r="H1266" s="62">
        <v>37</v>
      </c>
      <c r="I1266" s="62">
        <v>20</v>
      </c>
      <c r="J1266" s="62">
        <v>17</v>
      </c>
    </row>
    <row r="1267" spans="1:10" x14ac:dyDescent="0.2">
      <c r="A1267" t="s">
        <v>8179</v>
      </c>
      <c r="B1267" t="s">
        <v>8097</v>
      </c>
      <c r="C1267" t="s">
        <v>8096</v>
      </c>
      <c r="D1267" t="s">
        <v>5105</v>
      </c>
      <c r="E1267" t="s">
        <v>5106</v>
      </c>
      <c r="F1267" t="s">
        <v>19</v>
      </c>
      <c r="G1267" t="s">
        <v>5107</v>
      </c>
      <c r="H1267" s="62">
        <v>30</v>
      </c>
      <c r="I1267" s="62">
        <v>16</v>
      </c>
      <c r="J1267" s="62">
        <v>14</v>
      </c>
    </row>
    <row r="1268" spans="1:10" x14ac:dyDescent="0.2">
      <c r="A1268" t="s">
        <v>6197</v>
      </c>
      <c r="B1268" t="s">
        <v>5143</v>
      </c>
      <c r="C1268" t="s">
        <v>5102</v>
      </c>
      <c r="D1268" t="s">
        <v>5105</v>
      </c>
      <c r="E1268" t="s">
        <v>6543</v>
      </c>
      <c r="F1268" t="s">
        <v>18</v>
      </c>
      <c r="G1268" t="s">
        <v>5147</v>
      </c>
      <c r="H1268" s="62">
        <v>17</v>
      </c>
      <c r="I1268" s="62">
        <v>17</v>
      </c>
      <c r="J1268" s="62">
        <v>0</v>
      </c>
    </row>
    <row r="1269" spans="1:10" x14ac:dyDescent="0.2">
      <c r="A1269" t="s">
        <v>6199</v>
      </c>
      <c r="B1269" t="s">
        <v>5143</v>
      </c>
      <c r="C1269" t="s">
        <v>5102</v>
      </c>
      <c r="D1269" t="s">
        <v>5105</v>
      </c>
      <c r="E1269" t="s">
        <v>6543</v>
      </c>
      <c r="F1269" t="s">
        <v>18</v>
      </c>
      <c r="G1269" t="s">
        <v>5145</v>
      </c>
      <c r="H1269" s="62">
        <v>41</v>
      </c>
      <c r="I1269" s="62">
        <v>17</v>
      </c>
      <c r="J1269" s="62">
        <v>24</v>
      </c>
    </row>
    <row r="1270" spans="1:10" x14ac:dyDescent="0.2">
      <c r="A1270" t="s">
        <v>6201</v>
      </c>
      <c r="B1270" t="s">
        <v>5143</v>
      </c>
      <c r="C1270" t="s">
        <v>5102</v>
      </c>
      <c r="D1270" t="s">
        <v>5105</v>
      </c>
      <c r="E1270" t="s">
        <v>6543</v>
      </c>
      <c r="F1270" t="s">
        <v>18</v>
      </c>
      <c r="G1270" t="s">
        <v>5144</v>
      </c>
      <c r="H1270" s="62">
        <v>17</v>
      </c>
      <c r="I1270" s="62">
        <v>17</v>
      </c>
      <c r="J1270" s="62">
        <v>0</v>
      </c>
    </row>
    <row r="1271" spans="1:10" x14ac:dyDescent="0.2">
      <c r="A1271" t="s">
        <v>8050</v>
      </c>
      <c r="B1271" t="s">
        <v>5143</v>
      </c>
      <c r="C1271" t="s">
        <v>5102</v>
      </c>
      <c r="D1271" t="s">
        <v>5105</v>
      </c>
      <c r="E1271" t="s">
        <v>6543</v>
      </c>
      <c r="F1271" t="s">
        <v>18</v>
      </c>
      <c r="G1271" t="s">
        <v>5315</v>
      </c>
      <c r="H1271" s="62">
        <v>14</v>
      </c>
      <c r="I1271" s="62">
        <v>17</v>
      </c>
      <c r="J1271" s="62">
        <v>-3</v>
      </c>
    </row>
    <row r="1272" spans="1:10" x14ac:dyDescent="0.2">
      <c r="A1272" t="s">
        <v>6198</v>
      </c>
      <c r="B1272" t="s">
        <v>5415</v>
      </c>
      <c r="C1272" t="s">
        <v>5102</v>
      </c>
      <c r="D1272" t="s">
        <v>5105</v>
      </c>
      <c r="E1272" t="s">
        <v>6543</v>
      </c>
      <c r="F1272" t="s">
        <v>19</v>
      </c>
      <c r="G1272" t="s">
        <v>5147</v>
      </c>
      <c r="H1272" s="62">
        <v>14</v>
      </c>
      <c r="I1272" s="62">
        <v>13</v>
      </c>
      <c r="J1272" s="62">
        <v>1</v>
      </c>
    </row>
    <row r="1273" spans="1:10" x14ac:dyDescent="0.2">
      <c r="A1273" t="s">
        <v>6200</v>
      </c>
      <c r="B1273" t="s">
        <v>5415</v>
      </c>
      <c r="C1273" t="s">
        <v>5102</v>
      </c>
      <c r="D1273" t="s">
        <v>5105</v>
      </c>
      <c r="E1273" t="s">
        <v>6543</v>
      </c>
      <c r="F1273" t="s">
        <v>19</v>
      </c>
      <c r="G1273" t="s">
        <v>5145</v>
      </c>
      <c r="H1273" s="62">
        <v>36</v>
      </c>
      <c r="I1273" s="62">
        <v>13</v>
      </c>
      <c r="J1273" s="62">
        <v>23</v>
      </c>
    </row>
    <row r="1274" spans="1:10" x14ac:dyDescent="0.2">
      <c r="A1274" t="s">
        <v>6202</v>
      </c>
      <c r="B1274" t="s">
        <v>5415</v>
      </c>
      <c r="C1274" t="s">
        <v>5102</v>
      </c>
      <c r="D1274" t="s">
        <v>5105</v>
      </c>
      <c r="E1274" t="s">
        <v>6543</v>
      </c>
      <c r="F1274" t="s">
        <v>19</v>
      </c>
      <c r="G1274" t="s">
        <v>5144</v>
      </c>
      <c r="H1274" s="62">
        <v>15</v>
      </c>
      <c r="I1274" s="62">
        <v>13</v>
      </c>
      <c r="J1274" s="62">
        <v>2</v>
      </c>
    </row>
    <row r="1275" spans="1:10" x14ac:dyDescent="0.2">
      <c r="A1275" t="s">
        <v>8051</v>
      </c>
      <c r="B1275" t="s">
        <v>5415</v>
      </c>
      <c r="C1275" t="s">
        <v>5102</v>
      </c>
      <c r="D1275" t="s">
        <v>5105</v>
      </c>
      <c r="E1275" t="s">
        <v>6543</v>
      </c>
      <c r="F1275" t="s">
        <v>19</v>
      </c>
      <c r="G1275" t="s">
        <v>5315</v>
      </c>
      <c r="H1275" s="62">
        <v>12</v>
      </c>
      <c r="I1275" s="62">
        <v>13</v>
      </c>
      <c r="J1275" s="62">
        <v>-1</v>
      </c>
    </row>
    <row r="1276" spans="1:10" x14ac:dyDescent="0.2">
      <c r="A1276" t="s">
        <v>6205</v>
      </c>
      <c r="B1276" t="s">
        <v>5146</v>
      </c>
      <c r="C1276" t="s">
        <v>5109</v>
      </c>
      <c r="D1276" t="s">
        <v>5105</v>
      </c>
      <c r="E1276" t="s">
        <v>5111</v>
      </c>
      <c r="F1276" t="s">
        <v>18</v>
      </c>
      <c r="G1276" t="s">
        <v>5147</v>
      </c>
      <c r="H1276" s="62">
        <v>20</v>
      </c>
      <c r="I1276" s="62">
        <v>16</v>
      </c>
      <c r="J1276" s="62">
        <v>4</v>
      </c>
    </row>
    <row r="1277" spans="1:10" x14ac:dyDescent="0.2">
      <c r="A1277" t="s">
        <v>6207</v>
      </c>
      <c r="B1277" t="s">
        <v>5146</v>
      </c>
      <c r="C1277" t="s">
        <v>5109</v>
      </c>
      <c r="D1277" t="s">
        <v>5105</v>
      </c>
      <c r="E1277" t="s">
        <v>5111</v>
      </c>
      <c r="F1277" t="s">
        <v>18</v>
      </c>
      <c r="G1277" t="s">
        <v>5145</v>
      </c>
      <c r="I1277" s="62">
        <v>16</v>
      </c>
    </row>
    <row r="1278" spans="1:10" x14ac:dyDescent="0.2">
      <c r="A1278" t="s">
        <v>6209</v>
      </c>
      <c r="B1278" t="s">
        <v>5146</v>
      </c>
      <c r="C1278" t="s">
        <v>5109</v>
      </c>
      <c r="D1278" t="s">
        <v>5105</v>
      </c>
      <c r="E1278" t="s">
        <v>5111</v>
      </c>
      <c r="F1278" t="s">
        <v>18</v>
      </c>
      <c r="G1278" t="s">
        <v>5144</v>
      </c>
      <c r="H1278" s="62">
        <v>16</v>
      </c>
      <c r="I1278" s="62">
        <v>16</v>
      </c>
      <c r="J1278" s="62">
        <v>0</v>
      </c>
    </row>
    <row r="1279" spans="1:10" x14ac:dyDescent="0.2">
      <c r="A1279" t="s">
        <v>8052</v>
      </c>
      <c r="B1279" t="s">
        <v>5146</v>
      </c>
      <c r="C1279" t="s">
        <v>5109</v>
      </c>
      <c r="D1279" t="s">
        <v>5105</v>
      </c>
      <c r="E1279" t="s">
        <v>5111</v>
      </c>
      <c r="F1279" t="s">
        <v>18</v>
      </c>
      <c r="G1279" t="s">
        <v>5315</v>
      </c>
      <c r="H1279" s="62">
        <v>17</v>
      </c>
      <c r="I1279" s="62">
        <v>16</v>
      </c>
      <c r="J1279" s="62">
        <v>1</v>
      </c>
    </row>
    <row r="1280" spans="1:10" x14ac:dyDescent="0.2">
      <c r="A1280" t="s">
        <v>6206</v>
      </c>
      <c r="B1280" t="s">
        <v>5416</v>
      </c>
      <c r="C1280" t="s">
        <v>5109</v>
      </c>
      <c r="D1280" t="s">
        <v>5105</v>
      </c>
      <c r="E1280" t="s">
        <v>5111</v>
      </c>
      <c r="F1280" t="s">
        <v>19</v>
      </c>
      <c r="G1280" t="s">
        <v>5147</v>
      </c>
      <c r="H1280" s="62">
        <v>15</v>
      </c>
      <c r="I1280" s="62">
        <v>14</v>
      </c>
      <c r="J1280" s="62">
        <v>1</v>
      </c>
    </row>
    <row r="1281" spans="1:10" x14ac:dyDescent="0.2">
      <c r="A1281" t="s">
        <v>6208</v>
      </c>
      <c r="B1281" t="s">
        <v>5416</v>
      </c>
      <c r="C1281" t="s">
        <v>5109</v>
      </c>
      <c r="D1281" t="s">
        <v>5105</v>
      </c>
      <c r="E1281" t="s">
        <v>5111</v>
      </c>
      <c r="F1281" t="s">
        <v>19</v>
      </c>
      <c r="G1281" t="s">
        <v>5145</v>
      </c>
      <c r="H1281" s="62">
        <v>29</v>
      </c>
      <c r="I1281" s="62">
        <v>14</v>
      </c>
      <c r="J1281" s="62">
        <v>15</v>
      </c>
    </row>
    <row r="1282" spans="1:10" x14ac:dyDescent="0.2">
      <c r="A1282" t="s">
        <v>6210</v>
      </c>
      <c r="B1282" t="s">
        <v>5416</v>
      </c>
      <c r="C1282" t="s">
        <v>5109</v>
      </c>
      <c r="D1282" t="s">
        <v>5105</v>
      </c>
      <c r="E1282" t="s">
        <v>5111</v>
      </c>
      <c r="F1282" t="s">
        <v>19</v>
      </c>
      <c r="G1282" t="s">
        <v>5144</v>
      </c>
      <c r="H1282" s="62">
        <v>23</v>
      </c>
      <c r="I1282" s="62">
        <v>14</v>
      </c>
      <c r="J1282" s="62">
        <v>9</v>
      </c>
    </row>
    <row r="1283" spans="1:10" x14ac:dyDescent="0.2">
      <c r="A1283" t="s">
        <v>8053</v>
      </c>
      <c r="B1283" t="s">
        <v>5416</v>
      </c>
      <c r="C1283" t="s">
        <v>5109</v>
      </c>
      <c r="D1283" t="s">
        <v>5105</v>
      </c>
      <c r="E1283" t="s">
        <v>5111</v>
      </c>
      <c r="F1283" t="s">
        <v>19</v>
      </c>
      <c r="G1283" t="s">
        <v>5315</v>
      </c>
      <c r="H1283" s="62">
        <v>15</v>
      </c>
      <c r="I1283" s="62">
        <v>14</v>
      </c>
      <c r="J1283" s="62">
        <v>1</v>
      </c>
    </row>
    <row r="1284" spans="1:10" x14ac:dyDescent="0.2">
      <c r="A1284" t="s">
        <v>8180</v>
      </c>
      <c r="B1284" t="s">
        <v>8098</v>
      </c>
      <c r="C1284" t="s">
        <v>8096</v>
      </c>
      <c r="D1284" t="s">
        <v>5105</v>
      </c>
      <c r="E1284" t="s">
        <v>5106</v>
      </c>
      <c r="F1284" t="s">
        <v>18</v>
      </c>
      <c r="G1284" t="s">
        <v>5147</v>
      </c>
      <c r="H1284" s="62">
        <v>23</v>
      </c>
      <c r="I1284" s="62">
        <v>20</v>
      </c>
      <c r="J1284" s="62">
        <v>3</v>
      </c>
    </row>
    <row r="1285" spans="1:10" x14ac:dyDescent="0.2">
      <c r="A1285" t="s">
        <v>8182</v>
      </c>
      <c r="B1285" t="s">
        <v>8098</v>
      </c>
      <c r="C1285" t="s">
        <v>8096</v>
      </c>
      <c r="D1285" t="s">
        <v>5105</v>
      </c>
      <c r="E1285" t="s">
        <v>5106</v>
      </c>
      <c r="F1285" t="s">
        <v>18</v>
      </c>
      <c r="G1285" t="s">
        <v>5145</v>
      </c>
      <c r="H1285" s="62">
        <v>60</v>
      </c>
      <c r="I1285" s="62">
        <v>20</v>
      </c>
      <c r="J1285" s="62">
        <v>40</v>
      </c>
    </row>
    <row r="1286" spans="1:10" x14ac:dyDescent="0.2">
      <c r="A1286" t="s">
        <v>8184</v>
      </c>
      <c r="B1286" t="s">
        <v>8098</v>
      </c>
      <c r="C1286" t="s">
        <v>8096</v>
      </c>
      <c r="D1286" t="s">
        <v>5105</v>
      </c>
      <c r="E1286" t="s">
        <v>5106</v>
      </c>
      <c r="F1286" t="s">
        <v>18</v>
      </c>
      <c r="G1286" t="s">
        <v>5144</v>
      </c>
      <c r="H1286" s="62">
        <v>23</v>
      </c>
      <c r="I1286" s="62">
        <v>20</v>
      </c>
      <c r="J1286" s="62">
        <v>3</v>
      </c>
    </row>
    <row r="1287" spans="1:10" x14ac:dyDescent="0.2">
      <c r="A1287" t="s">
        <v>8186</v>
      </c>
      <c r="B1287" t="s">
        <v>8098</v>
      </c>
      <c r="C1287" t="s">
        <v>8096</v>
      </c>
      <c r="D1287" t="s">
        <v>5105</v>
      </c>
      <c r="E1287" t="s">
        <v>5106</v>
      </c>
      <c r="F1287" t="s">
        <v>18</v>
      </c>
      <c r="G1287" t="s">
        <v>5315</v>
      </c>
      <c r="H1287" s="62">
        <v>17</v>
      </c>
      <c r="I1287" s="62">
        <v>20</v>
      </c>
      <c r="J1287" s="62">
        <v>-3</v>
      </c>
    </row>
    <row r="1288" spans="1:10" x14ac:dyDescent="0.2">
      <c r="A1288" t="s">
        <v>8181</v>
      </c>
      <c r="B1288" t="s">
        <v>8099</v>
      </c>
      <c r="C1288" t="s">
        <v>8096</v>
      </c>
      <c r="D1288" t="s">
        <v>5105</v>
      </c>
      <c r="E1288" t="s">
        <v>5106</v>
      </c>
      <c r="F1288" t="s">
        <v>19</v>
      </c>
      <c r="G1288" t="s">
        <v>5147</v>
      </c>
      <c r="H1288" s="62">
        <v>19</v>
      </c>
      <c r="I1288" s="62">
        <v>16</v>
      </c>
      <c r="J1288" s="62">
        <v>3</v>
      </c>
    </row>
    <row r="1289" spans="1:10" x14ac:dyDescent="0.2">
      <c r="A1289" t="s">
        <v>8183</v>
      </c>
      <c r="B1289" t="s">
        <v>8099</v>
      </c>
      <c r="C1289" t="s">
        <v>8096</v>
      </c>
      <c r="D1289" t="s">
        <v>5105</v>
      </c>
      <c r="E1289" t="s">
        <v>5106</v>
      </c>
      <c r="F1289" t="s">
        <v>19</v>
      </c>
      <c r="G1289" t="s">
        <v>5145</v>
      </c>
      <c r="H1289" s="62">
        <v>52</v>
      </c>
      <c r="I1289" s="62">
        <v>16</v>
      </c>
      <c r="J1289" s="62">
        <v>36</v>
      </c>
    </row>
    <row r="1290" spans="1:10" x14ac:dyDescent="0.2">
      <c r="A1290" t="s">
        <v>8185</v>
      </c>
      <c r="B1290" t="s">
        <v>8099</v>
      </c>
      <c r="C1290" t="s">
        <v>8096</v>
      </c>
      <c r="D1290" t="s">
        <v>5105</v>
      </c>
      <c r="E1290" t="s">
        <v>5106</v>
      </c>
      <c r="F1290" t="s">
        <v>19</v>
      </c>
      <c r="G1290" t="s">
        <v>5144</v>
      </c>
      <c r="H1290" s="62">
        <v>21</v>
      </c>
      <c r="I1290" s="62">
        <v>16</v>
      </c>
      <c r="J1290" s="62">
        <v>5</v>
      </c>
    </row>
    <row r="1291" spans="1:10" x14ac:dyDescent="0.2">
      <c r="A1291" t="s">
        <v>8187</v>
      </c>
      <c r="B1291" t="s">
        <v>8099</v>
      </c>
      <c r="C1291" t="s">
        <v>8096</v>
      </c>
      <c r="D1291" t="s">
        <v>5105</v>
      </c>
      <c r="E1291" t="s">
        <v>5106</v>
      </c>
      <c r="F1291" t="s">
        <v>19</v>
      </c>
      <c r="G1291" t="s">
        <v>5315</v>
      </c>
      <c r="H1291" s="62">
        <v>15</v>
      </c>
      <c r="I1291" s="62">
        <v>16</v>
      </c>
      <c r="J1291" s="62">
        <v>-1</v>
      </c>
    </row>
    <row r="1292" spans="1:10" x14ac:dyDescent="0.2">
      <c r="A1292" t="s">
        <v>6211</v>
      </c>
      <c r="B1292" t="s">
        <v>5104</v>
      </c>
      <c r="C1292" t="s">
        <v>5102</v>
      </c>
      <c r="D1292" t="s">
        <v>5105</v>
      </c>
      <c r="E1292" t="s">
        <v>6543</v>
      </c>
      <c r="F1292" t="s">
        <v>18</v>
      </c>
      <c r="G1292" t="s">
        <v>5107</v>
      </c>
      <c r="H1292" s="62">
        <v>38</v>
      </c>
      <c r="I1292" s="62">
        <v>17</v>
      </c>
      <c r="J1292" s="62">
        <v>21</v>
      </c>
    </row>
    <row r="1293" spans="1:10" x14ac:dyDescent="0.2">
      <c r="A1293" t="s">
        <v>6212</v>
      </c>
      <c r="B1293" t="s">
        <v>5412</v>
      </c>
      <c r="C1293" t="s">
        <v>5102</v>
      </c>
      <c r="D1293" t="s">
        <v>5105</v>
      </c>
      <c r="E1293" t="s">
        <v>6543</v>
      </c>
      <c r="F1293" t="s">
        <v>19</v>
      </c>
      <c r="G1293" t="s">
        <v>5107</v>
      </c>
      <c r="H1293" s="62">
        <v>34</v>
      </c>
      <c r="I1293" s="62">
        <v>13</v>
      </c>
      <c r="J1293" s="62">
        <v>21</v>
      </c>
    </row>
    <row r="1294" spans="1:10" x14ac:dyDescent="0.2">
      <c r="A1294" t="s">
        <v>6219</v>
      </c>
      <c r="B1294" t="s">
        <v>5110</v>
      </c>
      <c r="C1294" t="s">
        <v>5109</v>
      </c>
      <c r="D1294" t="s">
        <v>5105</v>
      </c>
      <c r="E1294" t="s">
        <v>5111</v>
      </c>
      <c r="F1294" t="s">
        <v>18</v>
      </c>
      <c r="G1294" t="s">
        <v>5107</v>
      </c>
      <c r="H1294" s="62">
        <v>34</v>
      </c>
      <c r="I1294" s="62">
        <v>16</v>
      </c>
      <c r="J1294" s="62">
        <v>18</v>
      </c>
    </row>
    <row r="1295" spans="1:10" x14ac:dyDescent="0.2">
      <c r="A1295" t="s">
        <v>6220</v>
      </c>
      <c r="B1295" t="s">
        <v>5413</v>
      </c>
      <c r="C1295" t="s">
        <v>5109</v>
      </c>
      <c r="D1295" t="s">
        <v>5105</v>
      </c>
      <c r="E1295" t="s">
        <v>5111</v>
      </c>
      <c r="F1295" t="s">
        <v>19</v>
      </c>
      <c r="G1295" t="s">
        <v>5107</v>
      </c>
      <c r="H1295" s="62">
        <v>32</v>
      </c>
      <c r="I1295" s="62">
        <v>14</v>
      </c>
      <c r="J1295" s="62">
        <v>18</v>
      </c>
    </row>
    <row r="1296" spans="1:10" x14ac:dyDescent="0.2">
      <c r="A1296" t="s">
        <v>8188</v>
      </c>
      <c r="B1296" t="s">
        <v>8095</v>
      </c>
      <c r="C1296" t="s">
        <v>8096</v>
      </c>
      <c r="D1296" t="s">
        <v>5105</v>
      </c>
      <c r="E1296" t="s">
        <v>5106</v>
      </c>
      <c r="F1296" t="s">
        <v>18</v>
      </c>
      <c r="G1296" t="s">
        <v>5107</v>
      </c>
      <c r="H1296" s="62">
        <v>52</v>
      </c>
      <c r="I1296" s="62">
        <v>20</v>
      </c>
      <c r="J1296" s="62">
        <v>32</v>
      </c>
    </row>
    <row r="1297" spans="1:10" x14ac:dyDescent="0.2">
      <c r="A1297" t="s">
        <v>8189</v>
      </c>
      <c r="B1297" t="s">
        <v>8097</v>
      </c>
      <c r="C1297" t="s">
        <v>8096</v>
      </c>
      <c r="D1297" t="s">
        <v>5105</v>
      </c>
      <c r="E1297" t="s">
        <v>5106</v>
      </c>
      <c r="F1297" t="s">
        <v>19</v>
      </c>
      <c r="G1297" t="s">
        <v>5107</v>
      </c>
      <c r="H1297" s="62">
        <v>46</v>
      </c>
      <c r="I1297" s="62">
        <v>16</v>
      </c>
      <c r="J1297" s="62">
        <v>30</v>
      </c>
    </row>
    <row r="1298" spans="1:10" x14ac:dyDescent="0.2">
      <c r="A1298" t="s">
        <v>6213</v>
      </c>
      <c r="B1298" t="s">
        <v>5143</v>
      </c>
      <c r="C1298" t="s">
        <v>5102</v>
      </c>
      <c r="D1298" t="s">
        <v>5105</v>
      </c>
      <c r="E1298" t="s">
        <v>6543</v>
      </c>
      <c r="F1298" t="s">
        <v>18</v>
      </c>
      <c r="G1298" t="s">
        <v>5147</v>
      </c>
      <c r="H1298" s="62">
        <v>21</v>
      </c>
      <c r="I1298" s="62">
        <v>17</v>
      </c>
      <c r="J1298" s="62">
        <v>4</v>
      </c>
    </row>
    <row r="1299" spans="1:10" x14ac:dyDescent="0.2">
      <c r="A1299" t="s">
        <v>6215</v>
      </c>
      <c r="B1299" t="s">
        <v>5143</v>
      </c>
      <c r="C1299" t="s">
        <v>5102</v>
      </c>
      <c r="D1299" t="s">
        <v>5105</v>
      </c>
      <c r="E1299" t="s">
        <v>6543</v>
      </c>
      <c r="F1299" t="s">
        <v>18</v>
      </c>
      <c r="G1299" t="s">
        <v>5145</v>
      </c>
      <c r="H1299" s="62">
        <v>36</v>
      </c>
      <c r="I1299" s="62">
        <v>17</v>
      </c>
      <c r="J1299" s="62">
        <v>19</v>
      </c>
    </row>
    <row r="1300" spans="1:10" x14ac:dyDescent="0.2">
      <c r="A1300" t="s">
        <v>6217</v>
      </c>
      <c r="B1300" t="s">
        <v>5143</v>
      </c>
      <c r="C1300" t="s">
        <v>5102</v>
      </c>
      <c r="D1300" t="s">
        <v>5105</v>
      </c>
      <c r="E1300" t="s">
        <v>6543</v>
      </c>
      <c r="F1300" t="s">
        <v>18</v>
      </c>
      <c r="G1300" t="s">
        <v>5144</v>
      </c>
      <c r="H1300" s="62">
        <v>19</v>
      </c>
      <c r="I1300" s="62">
        <v>17</v>
      </c>
      <c r="J1300" s="62">
        <v>2</v>
      </c>
    </row>
    <row r="1301" spans="1:10" x14ac:dyDescent="0.2">
      <c r="A1301" t="s">
        <v>8054</v>
      </c>
      <c r="B1301" t="s">
        <v>5143</v>
      </c>
      <c r="C1301" t="s">
        <v>5102</v>
      </c>
      <c r="D1301" t="s">
        <v>5105</v>
      </c>
      <c r="E1301" t="s">
        <v>6543</v>
      </c>
      <c r="F1301" t="s">
        <v>18</v>
      </c>
      <c r="G1301" t="s">
        <v>5315</v>
      </c>
      <c r="H1301" s="62">
        <v>15</v>
      </c>
      <c r="I1301" s="62">
        <v>17</v>
      </c>
      <c r="J1301" s="62">
        <v>-2</v>
      </c>
    </row>
    <row r="1302" spans="1:10" x14ac:dyDescent="0.2">
      <c r="A1302" t="s">
        <v>6214</v>
      </c>
      <c r="B1302" t="s">
        <v>5415</v>
      </c>
      <c r="C1302" t="s">
        <v>5102</v>
      </c>
      <c r="D1302" t="s">
        <v>5105</v>
      </c>
      <c r="E1302" t="s">
        <v>6543</v>
      </c>
      <c r="F1302" t="s">
        <v>19</v>
      </c>
      <c r="G1302" t="s">
        <v>5147</v>
      </c>
      <c r="H1302" s="62">
        <v>17</v>
      </c>
      <c r="I1302" s="62">
        <v>13</v>
      </c>
      <c r="J1302" s="62">
        <v>4</v>
      </c>
    </row>
    <row r="1303" spans="1:10" x14ac:dyDescent="0.2">
      <c r="A1303" t="s">
        <v>6216</v>
      </c>
      <c r="B1303" t="s">
        <v>5415</v>
      </c>
      <c r="C1303" t="s">
        <v>5102</v>
      </c>
      <c r="D1303" t="s">
        <v>5105</v>
      </c>
      <c r="E1303" t="s">
        <v>6543</v>
      </c>
      <c r="F1303" t="s">
        <v>19</v>
      </c>
      <c r="G1303" t="s">
        <v>5145</v>
      </c>
      <c r="H1303" s="62">
        <v>32</v>
      </c>
      <c r="I1303" s="62">
        <v>13</v>
      </c>
      <c r="J1303" s="62">
        <v>19</v>
      </c>
    </row>
    <row r="1304" spans="1:10" x14ac:dyDescent="0.2">
      <c r="A1304" t="s">
        <v>6218</v>
      </c>
      <c r="B1304" t="s">
        <v>5415</v>
      </c>
      <c r="C1304" t="s">
        <v>5102</v>
      </c>
      <c r="D1304" t="s">
        <v>5105</v>
      </c>
      <c r="E1304" t="s">
        <v>6543</v>
      </c>
      <c r="F1304" t="s">
        <v>19</v>
      </c>
      <c r="G1304" t="s">
        <v>5144</v>
      </c>
      <c r="H1304" s="62">
        <v>15</v>
      </c>
      <c r="I1304" s="62">
        <v>13</v>
      </c>
      <c r="J1304" s="62">
        <v>2</v>
      </c>
    </row>
    <row r="1305" spans="1:10" x14ac:dyDescent="0.2">
      <c r="A1305" t="s">
        <v>8055</v>
      </c>
      <c r="B1305" t="s">
        <v>5415</v>
      </c>
      <c r="C1305" t="s">
        <v>5102</v>
      </c>
      <c r="D1305" t="s">
        <v>5105</v>
      </c>
      <c r="E1305" t="s">
        <v>6543</v>
      </c>
      <c r="F1305" t="s">
        <v>19</v>
      </c>
      <c r="G1305" t="s">
        <v>5315</v>
      </c>
      <c r="H1305" s="62">
        <v>13</v>
      </c>
      <c r="I1305" s="62">
        <v>13</v>
      </c>
      <c r="J1305" s="62">
        <v>0</v>
      </c>
    </row>
    <row r="1306" spans="1:10" x14ac:dyDescent="0.2">
      <c r="A1306" t="s">
        <v>6221</v>
      </c>
      <c r="B1306" t="s">
        <v>5146</v>
      </c>
      <c r="C1306" t="s">
        <v>5109</v>
      </c>
      <c r="D1306" t="s">
        <v>5105</v>
      </c>
      <c r="E1306" t="s">
        <v>5111</v>
      </c>
      <c r="F1306" t="s">
        <v>18</v>
      </c>
      <c r="G1306" t="s">
        <v>5147</v>
      </c>
      <c r="H1306" s="62">
        <v>22</v>
      </c>
      <c r="I1306" s="62">
        <v>16</v>
      </c>
      <c r="J1306" s="62">
        <v>6</v>
      </c>
    </row>
    <row r="1307" spans="1:10" x14ac:dyDescent="0.2">
      <c r="A1307" t="s">
        <v>6223</v>
      </c>
      <c r="B1307" t="s">
        <v>5146</v>
      </c>
      <c r="C1307" t="s">
        <v>5109</v>
      </c>
      <c r="D1307" t="s">
        <v>5105</v>
      </c>
      <c r="E1307" t="s">
        <v>5111</v>
      </c>
      <c r="F1307" t="s">
        <v>18</v>
      </c>
      <c r="G1307" t="s">
        <v>5145</v>
      </c>
      <c r="H1307" s="62">
        <v>28</v>
      </c>
      <c r="I1307" s="62">
        <v>16</v>
      </c>
      <c r="J1307" s="62">
        <v>12</v>
      </c>
    </row>
    <row r="1308" spans="1:10" x14ac:dyDescent="0.2">
      <c r="A1308" t="s">
        <v>6225</v>
      </c>
      <c r="B1308" t="s">
        <v>5146</v>
      </c>
      <c r="C1308" t="s">
        <v>5109</v>
      </c>
      <c r="D1308" t="s">
        <v>5105</v>
      </c>
      <c r="E1308" t="s">
        <v>5111</v>
      </c>
      <c r="F1308" t="s">
        <v>18</v>
      </c>
      <c r="G1308" t="s">
        <v>5144</v>
      </c>
      <c r="H1308" s="62">
        <v>15</v>
      </c>
      <c r="I1308" s="62">
        <v>16</v>
      </c>
      <c r="J1308" s="62">
        <v>-1</v>
      </c>
    </row>
    <row r="1309" spans="1:10" x14ac:dyDescent="0.2">
      <c r="A1309" t="s">
        <v>8056</v>
      </c>
      <c r="B1309" t="s">
        <v>5146</v>
      </c>
      <c r="C1309" t="s">
        <v>5109</v>
      </c>
      <c r="D1309" t="s">
        <v>5105</v>
      </c>
      <c r="E1309" t="s">
        <v>5111</v>
      </c>
      <c r="F1309" t="s">
        <v>18</v>
      </c>
      <c r="G1309" t="s">
        <v>5315</v>
      </c>
      <c r="H1309" s="62">
        <v>13</v>
      </c>
      <c r="I1309" s="62">
        <v>16</v>
      </c>
      <c r="J1309" s="62">
        <v>-3</v>
      </c>
    </row>
    <row r="1310" spans="1:10" x14ac:dyDescent="0.2">
      <c r="A1310" t="s">
        <v>6222</v>
      </c>
      <c r="B1310" t="s">
        <v>5416</v>
      </c>
      <c r="C1310" t="s">
        <v>5109</v>
      </c>
      <c r="D1310" t="s">
        <v>5105</v>
      </c>
      <c r="E1310" t="s">
        <v>5111</v>
      </c>
      <c r="F1310" t="s">
        <v>19</v>
      </c>
      <c r="G1310" t="s">
        <v>5147</v>
      </c>
      <c r="H1310" s="62">
        <v>21</v>
      </c>
      <c r="I1310" s="62">
        <v>14</v>
      </c>
      <c r="J1310" s="62">
        <v>7</v>
      </c>
    </row>
    <row r="1311" spans="1:10" x14ac:dyDescent="0.2">
      <c r="A1311" t="s">
        <v>6224</v>
      </c>
      <c r="B1311" t="s">
        <v>5416</v>
      </c>
      <c r="C1311" t="s">
        <v>5109</v>
      </c>
      <c r="D1311" t="s">
        <v>5105</v>
      </c>
      <c r="E1311" t="s">
        <v>5111</v>
      </c>
      <c r="F1311" t="s">
        <v>19</v>
      </c>
      <c r="G1311" t="s">
        <v>5145</v>
      </c>
      <c r="H1311" s="62">
        <v>26</v>
      </c>
      <c r="I1311" s="62">
        <v>14</v>
      </c>
      <c r="J1311" s="62">
        <v>12</v>
      </c>
    </row>
    <row r="1312" spans="1:10" x14ac:dyDescent="0.2">
      <c r="A1312" t="s">
        <v>6226</v>
      </c>
      <c r="B1312" t="s">
        <v>5416</v>
      </c>
      <c r="C1312" t="s">
        <v>5109</v>
      </c>
      <c r="D1312" t="s">
        <v>5105</v>
      </c>
      <c r="E1312" t="s">
        <v>5111</v>
      </c>
      <c r="F1312" t="s">
        <v>19</v>
      </c>
      <c r="G1312" t="s">
        <v>5144</v>
      </c>
      <c r="H1312" s="62">
        <v>12</v>
      </c>
      <c r="I1312" s="62">
        <v>14</v>
      </c>
      <c r="J1312" s="62">
        <v>-2</v>
      </c>
    </row>
    <row r="1313" spans="1:10" x14ac:dyDescent="0.2">
      <c r="A1313" t="s">
        <v>8057</v>
      </c>
      <c r="B1313" t="s">
        <v>5416</v>
      </c>
      <c r="C1313" t="s">
        <v>5109</v>
      </c>
      <c r="D1313" t="s">
        <v>5105</v>
      </c>
      <c r="E1313" t="s">
        <v>5111</v>
      </c>
      <c r="F1313" t="s">
        <v>19</v>
      </c>
      <c r="G1313" t="s">
        <v>5315</v>
      </c>
      <c r="H1313" s="62">
        <v>11</v>
      </c>
      <c r="I1313" s="62">
        <v>14</v>
      </c>
      <c r="J1313" s="62">
        <v>-3</v>
      </c>
    </row>
    <row r="1314" spans="1:10" x14ac:dyDescent="0.2">
      <c r="A1314" t="s">
        <v>8190</v>
      </c>
      <c r="B1314" t="s">
        <v>8098</v>
      </c>
      <c r="C1314" t="s">
        <v>8096</v>
      </c>
      <c r="D1314" t="s">
        <v>5105</v>
      </c>
      <c r="E1314" t="s">
        <v>5106</v>
      </c>
      <c r="F1314" t="s">
        <v>18</v>
      </c>
      <c r="G1314" t="s">
        <v>5147</v>
      </c>
      <c r="H1314" s="62">
        <v>27</v>
      </c>
      <c r="I1314" s="62">
        <v>20</v>
      </c>
      <c r="J1314" s="62">
        <v>7</v>
      </c>
    </row>
    <row r="1315" spans="1:10" x14ac:dyDescent="0.2">
      <c r="A1315" t="s">
        <v>8192</v>
      </c>
      <c r="B1315" t="s">
        <v>8098</v>
      </c>
      <c r="C1315" t="s">
        <v>8096</v>
      </c>
      <c r="D1315" t="s">
        <v>5105</v>
      </c>
      <c r="E1315" t="s">
        <v>5106</v>
      </c>
      <c r="F1315" t="s">
        <v>18</v>
      </c>
      <c r="G1315" t="s">
        <v>5145</v>
      </c>
      <c r="H1315" s="62">
        <v>47</v>
      </c>
      <c r="I1315" s="62">
        <v>20</v>
      </c>
      <c r="J1315" s="62">
        <v>27</v>
      </c>
    </row>
    <row r="1316" spans="1:10" x14ac:dyDescent="0.2">
      <c r="A1316" t="s">
        <v>8194</v>
      </c>
      <c r="B1316" t="s">
        <v>8098</v>
      </c>
      <c r="C1316" t="s">
        <v>8096</v>
      </c>
      <c r="D1316" t="s">
        <v>5105</v>
      </c>
      <c r="E1316" t="s">
        <v>5106</v>
      </c>
      <c r="F1316" t="s">
        <v>18</v>
      </c>
      <c r="G1316" t="s">
        <v>5144</v>
      </c>
      <c r="H1316" s="62">
        <v>24</v>
      </c>
      <c r="I1316" s="62">
        <v>20</v>
      </c>
      <c r="J1316" s="62">
        <v>4</v>
      </c>
    </row>
    <row r="1317" spans="1:10" x14ac:dyDescent="0.2">
      <c r="A1317" t="s">
        <v>8196</v>
      </c>
      <c r="B1317" t="s">
        <v>8098</v>
      </c>
      <c r="C1317" t="s">
        <v>8096</v>
      </c>
      <c r="D1317" t="s">
        <v>5105</v>
      </c>
      <c r="E1317" t="s">
        <v>5106</v>
      </c>
      <c r="F1317" t="s">
        <v>18</v>
      </c>
      <c r="G1317" t="s">
        <v>5315</v>
      </c>
      <c r="H1317" s="62">
        <v>17</v>
      </c>
      <c r="I1317" s="62">
        <v>20</v>
      </c>
      <c r="J1317" s="62">
        <v>-3</v>
      </c>
    </row>
    <row r="1318" spans="1:10" x14ac:dyDescent="0.2">
      <c r="A1318" t="s">
        <v>8191</v>
      </c>
      <c r="B1318" t="s">
        <v>8099</v>
      </c>
      <c r="C1318" t="s">
        <v>8096</v>
      </c>
      <c r="D1318" t="s">
        <v>5105</v>
      </c>
      <c r="E1318" t="s">
        <v>5106</v>
      </c>
      <c r="F1318" t="s">
        <v>19</v>
      </c>
      <c r="G1318" t="s">
        <v>5147</v>
      </c>
      <c r="H1318" s="62">
        <v>22</v>
      </c>
      <c r="I1318" s="62">
        <v>16</v>
      </c>
      <c r="J1318" s="62">
        <v>6</v>
      </c>
    </row>
    <row r="1319" spans="1:10" x14ac:dyDescent="0.2">
      <c r="A1319" t="s">
        <v>8193</v>
      </c>
      <c r="B1319" t="s">
        <v>8099</v>
      </c>
      <c r="C1319" t="s">
        <v>8096</v>
      </c>
      <c r="D1319" t="s">
        <v>5105</v>
      </c>
      <c r="E1319" t="s">
        <v>5106</v>
      </c>
      <c r="F1319" t="s">
        <v>19</v>
      </c>
      <c r="G1319" t="s">
        <v>5145</v>
      </c>
      <c r="H1319" s="62">
        <v>41</v>
      </c>
      <c r="I1319" s="62">
        <v>16</v>
      </c>
      <c r="J1319" s="62">
        <v>25</v>
      </c>
    </row>
    <row r="1320" spans="1:10" x14ac:dyDescent="0.2">
      <c r="A1320" t="s">
        <v>8195</v>
      </c>
      <c r="B1320" t="s">
        <v>8099</v>
      </c>
      <c r="C1320" t="s">
        <v>8096</v>
      </c>
      <c r="D1320" t="s">
        <v>5105</v>
      </c>
      <c r="E1320" t="s">
        <v>5106</v>
      </c>
      <c r="F1320" t="s">
        <v>19</v>
      </c>
      <c r="G1320" t="s">
        <v>5144</v>
      </c>
      <c r="H1320" s="62">
        <v>18</v>
      </c>
      <c r="I1320" s="62">
        <v>16</v>
      </c>
      <c r="J1320" s="62">
        <v>2</v>
      </c>
    </row>
    <row r="1321" spans="1:10" x14ac:dyDescent="0.2">
      <c r="A1321" t="s">
        <v>8197</v>
      </c>
      <c r="B1321" t="s">
        <v>8099</v>
      </c>
      <c r="C1321" t="s">
        <v>8096</v>
      </c>
      <c r="D1321" t="s">
        <v>5105</v>
      </c>
      <c r="E1321" t="s">
        <v>5106</v>
      </c>
      <c r="F1321" t="s">
        <v>19</v>
      </c>
      <c r="G1321" t="s">
        <v>5315</v>
      </c>
      <c r="H1321" s="62">
        <v>15</v>
      </c>
      <c r="I1321" s="62">
        <v>16</v>
      </c>
      <c r="J1321" s="62">
        <v>-1</v>
      </c>
    </row>
    <row r="1322" spans="1:10" x14ac:dyDescent="0.2">
      <c r="A1322" t="s">
        <v>8058</v>
      </c>
      <c r="B1322" t="s">
        <v>5104</v>
      </c>
      <c r="C1322" t="s">
        <v>5102</v>
      </c>
      <c r="D1322" t="s">
        <v>5105</v>
      </c>
      <c r="E1322" t="s">
        <v>6543</v>
      </c>
      <c r="F1322" t="s">
        <v>18</v>
      </c>
      <c r="G1322" t="s">
        <v>5107</v>
      </c>
      <c r="H1322" s="62">
        <v>28</v>
      </c>
      <c r="I1322" s="62">
        <v>17</v>
      </c>
      <c r="J1322" s="62">
        <v>11</v>
      </c>
    </row>
    <row r="1323" spans="1:10" x14ac:dyDescent="0.2">
      <c r="A1323" t="s">
        <v>8059</v>
      </c>
      <c r="B1323" t="s">
        <v>5412</v>
      </c>
      <c r="C1323" t="s">
        <v>5102</v>
      </c>
      <c r="D1323" t="s">
        <v>5105</v>
      </c>
      <c r="E1323" t="s">
        <v>6543</v>
      </c>
      <c r="F1323" t="s">
        <v>19</v>
      </c>
      <c r="G1323" t="s">
        <v>5107</v>
      </c>
      <c r="H1323" s="62">
        <v>23</v>
      </c>
      <c r="I1323" s="62">
        <v>13</v>
      </c>
      <c r="J1323" s="62">
        <v>10</v>
      </c>
    </row>
    <row r="1324" spans="1:10" x14ac:dyDescent="0.2">
      <c r="A1324" t="s">
        <v>8062</v>
      </c>
      <c r="B1324" t="s">
        <v>5110</v>
      </c>
      <c r="C1324" t="s">
        <v>5109</v>
      </c>
      <c r="D1324" t="s">
        <v>5105</v>
      </c>
      <c r="E1324" t="s">
        <v>5111</v>
      </c>
      <c r="F1324" t="s">
        <v>18</v>
      </c>
      <c r="G1324" t="s">
        <v>5107</v>
      </c>
      <c r="H1324" s="62">
        <v>28</v>
      </c>
      <c r="I1324" s="62">
        <v>16</v>
      </c>
      <c r="J1324" s="62">
        <v>12</v>
      </c>
    </row>
    <row r="1325" spans="1:10" x14ac:dyDescent="0.2">
      <c r="A1325" t="s">
        <v>8063</v>
      </c>
      <c r="B1325" t="s">
        <v>5413</v>
      </c>
      <c r="C1325" t="s">
        <v>5109</v>
      </c>
      <c r="D1325" t="s">
        <v>5105</v>
      </c>
      <c r="E1325" t="s">
        <v>5111</v>
      </c>
      <c r="F1325" t="s">
        <v>19</v>
      </c>
      <c r="G1325" t="s">
        <v>5107</v>
      </c>
      <c r="H1325" s="62">
        <v>26</v>
      </c>
      <c r="I1325" s="62">
        <v>14</v>
      </c>
      <c r="J1325" s="62">
        <v>12</v>
      </c>
    </row>
    <row r="1326" spans="1:10" x14ac:dyDescent="0.2">
      <c r="A1326" t="s">
        <v>8198</v>
      </c>
      <c r="B1326" t="s">
        <v>8095</v>
      </c>
      <c r="C1326" t="s">
        <v>8096</v>
      </c>
      <c r="D1326" t="s">
        <v>5105</v>
      </c>
      <c r="E1326" t="s">
        <v>5106</v>
      </c>
      <c r="F1326" t="s">
        <v>18</v>
      </c>
      <c r="G1326" t="s">
        <v>5107</v>
      </c>
      <c r="H1326" s="62">
        <v>38</v>
      </c>
      <c r="I1326" s="62">
        <v>20</v>
      </c>
      <c r="J1326" s="62">
        <v>18</v>
      </c>
    </row>
    <row r="1327" spans="1:10" x14ac:dyDescent="0.2">
      <c r="A1327" t="s">
        <v>8199</v>
      </c>
      <c r="B1327" t="s">
        <v>8097</v>
      </c>
      <c r="C1327" t="s">
        <v>8096</v>
      </c>
      <c r="D1327" t="s">
        <v>5105</v>
      </c>
      <c r="E1327" t="s">
        <v>5106</v>
      </c>
      <c r="F1327" t="s">
        <v>19</v>
      </c>
      <c r="G1327" t="s">
        <v>5107</v>
      </c>
      <c r="H1327" s="62">
        <v>31</v>
      </c>
      <c r="I1327" s="62">
        <v>16</v>
      </c>
      <c r="J1327" s="62">
        <v>15</v>
      </c>
    </row>
    <row r="1328" spans="1:10" x14ac:dyDescent="0.2">
      <c r="A1328" t="s">
        <v>6227</v>
      </c>
      <c r="B1328" t="s">
        <v>5143</v>
      </c>
      <c r="C1328" t="s">
        <v>5102</v>
      </c>
      <c r="D1328" t="s">
        <v>5105</v>
      </c>
      <c r="E1328" t="s">
        <v>6543</v>
      </c>
      <c r="F1328" t="s">
        <v>18</v>
      </c>
      <c r="G1328" t="s">
        <v>5147</v>
      </c>
      <c r="H1328" s="62">
        <v>19</v>
      </c>
      <c r="I1328" s="62">
        <v>17</v>
      </c>
      <c r="J1328" s="62">
        <v>2</v>
      </c>
    </row>
    <row r="1329" spans="1:10" x14ac:dyDescent="0.2">
      <c r="A1329" t="s">
        <v>6229</v>
      </c>
      <c r="B1329" t="s">
        <v>5143</v>
      </c>
      <c r="C1329" t="s">
        <v>5102</v>
      </c>
      <c r="D1329" t="s">
        <v>5105</v>
      </c>
      <c r="E1329" t="s">
        <v>6543</v>
      </c>
      <c r="F1329" t="s">
        <v>18</v>
      </c>
      <c r="G1329" t="s">
        <v>5145</v>
      </c>
      <c r="H1329" s="62">
        <v>30</v>
      </c>
      <c r="I1329" s="62">
        <v>17</v>
      </c>
      <c r="J1329" s="62">
        <v>13</v>
      </c>
    </row>
    <row r="1330" spans="1:10" x14ac:dyDescent="0.2">
      <c r="A1330" t="s">
        <v>6231</v>
      </c>
      <c r="B1330" t="s">
        <v>5143</v>
      </c>
      <c r="C1330" t="s">
        <v>5102</v>
      </c>
      <c r="D1330" t="s">
        <v>5105</v>
      </c>
      <c r="E1330" t="s">
        <v>6543</v>
      </c>
      <c r="F1330" t="s">
        <v>18</v>
      </c>
      <c r="G1330" t="s">
        <v>5144</v>
      </c>
      <c r="H1330" s="62">
        <v>16</v>
      </c>
      <c r="I1330" s="62">
        <v>17</v>
      </c>
      <c r="J1330" s="62">
        <v>-1</v>
      </c>
    </row>
    <row r="1331" spans="1:10" x14ac:dyDescent="0.2">
      <c r="A1331" t="s">
        <v>8060</v>
      </c>
      <c r="B1331" t="s">
        <v>5143</v>
      </c>
      <c r="C1331" t="s">
        <v>5102</v>
      </c>
      <c r="D1331" t="s">
        <v>5105</v>
      </c>
      <c r="E1331" t="s">
        <v>6543</v>
      </c>
      <c r="F1331" t="s">
        <v>18</v>
      </c>
      <c r="G1331" t="s">
        <v>5315</v>
      </c>
      <c r="H1331" s="62">
        <v>12</v>
      </c>
      <c r="I1331" s="62">
        <v>17</v>
      </c>
      <c r="J1331" s="62">
        <v>-5</v>
      </c>
    </row>
    <row r="1332" spans="1:10" x14ac:dyDescent="0.2">
      <c r="A1332" t="s">
        <v>6228</v>
      </c>
      <c r="B1332" t="s">
        <v>5415</v>
      </c>
      <c r="C1332" t="s">
        <v>5102</v>
      </c>
      <c r="D1332" t="s">
        <v>5105</v>
      </c>
      <c r="E1332" t="s">
        <v>6543</v>
      </c>
      <c r="F1332" t="s">
        <v>19</v>
      </c>
      <c r="G1332" t="s">
        <v>5147</v>
      </c>
      <c r="H1332" s="62">
        <v>15</v>
      </c>
      <c r="I1332" s="62">
        <v>13</v>
      </c>
      <c r="J1332" s="62">
        <v>2</v>
      </c>
    </row>
    <row r="1333" spans="1:10" x14ac:dyDescent="0.2">
      <c r="A1333" t="s">
        <v>6230</v>
      </c>
      <c r="B1333" t="s">
        <v>5415</v>
      </c>
      <c r="C1333" t="s">
        <v>5102</v>
      </c>
      <c r="D1333" t="s">
        <v>5105</v>
      </c>
      <c r="E1333" t="s">
        <v>6543</v>
      </c>
      <c r="F1333" t="s">
        <v>19</v>
      </c>
      <c r="G1333" t="s">
        <v>5145</v>
      </c>
      <c r="H1333" s="62">
        <v>25</v>
      </c>
      <c r="I1333" s="62">
        <v>13</v>
      </c>
      <c r="J1333" s="62">
        <v>12</v>
      </c>
    </row>
    <row r="1334" spans="1:10" x14ac:dyDescent="0.2">
      <c r="A1334" t="s">
        <v>6232</v>
      </c>
      <c r="B1334" t="s">
        <v>5415</v>
      </c>
      <c r="C1334" t="s">
        <v>5102</v>
      </c>
      <c r="D1334" t="s">
        <v>5105</v>
      </c>
      <c r="E1334" t="s">
        <v>6543</v>
      </c>
      <c r="F1334" t="s">
        <v>19</v>
      </c>
      <c r="G1334" t="s">
        <v>5144</v>
      </c>
      <c r="H1334" s="62">
        <v>12</v>
      </c>
      <c r="I1334" s="62">
        <v>13</v>
      </c>
      <c r="J1334" s="62">
        <v>-1</v>
      </c>
    </row>
    <row r="1335" spans="1:10" x14ac:dyDescent="0.2">
      <c r="A1335" t="s">
        <v>8061</v>
      </c>
      <c r="B1335" t="s">
        <v>5415</v>
      </c>
      <c r="C1335" t="s">
        <v>5102</v>
      </c>
      <c r="D1335" t="s">
        <v>5105</v>
      </c>
      <c r="E1335" t="s">
        <v>6543</v>
      </c>
      <c r="F1335" t="s">
        <v>19</v>
      </c>
      <c r="G1335" t="s">
        <v>5315</v>
      </c>
      <c r="H1335" s="62">
        <v>10</v>
      </c>
      <c r="I1335" s="62">
        <v>13</v>
      </c>
      <c r="J1335" s="62">
        <v>-3</v>
      </c>
    </row>
    <row r="1336" spans="1:10" x14ac:dyDescent="0.2">
      <c r="A1336" t="s">
        <v>6233</v>
      </c>
      <c r="B1336" t="s">
        <v>5146</v>
      </c>
      <c r="C1336" t="s">
        <v>5109</v>
      </c>
      <c r="D1336" t="s">
        <v>5105</v>
      </c>
      <c r="E1336" t="s">
        <v>5111</v>
      </c>
      <c r="F1336" t="s">
        <v>18</v>
      </c>
      <c r="G1336" t="s">
        <v>5147</v>
      </c>
      <c r="H1336" s="62">
        <v>21</v>
      </c>
      <c r="I1336" s="62">
        <v>16</v>
      </c>
      <c r="J1336" s="62">
        <v>5</v>
      </c>
    </row>
    <row r="1337" spans="1:10" x14ac:dyDescent="0.2">
      <c r="A1337" t="s">
        <v>6235</v>
      </c>
      <c r="B1337" t="s">
        <v>5146</v>
      </c>
      <c r="C1337" t="s">
        <v>5109</v>
      </c>
      <c r="D1337" t="s">
        <v>5105</v>
      </c>
      <c r="E1337" t="s">
        <v>5111</v>
      </c>
      <c r="F1337" t="s">
        <v>18</v>
      </c>
      <c r="G1337" t="s">
        <v>5145</v>
      </c>
      <c r="H1337" s="62">
        <v>27</v>
      </c>
      <c r="I1337" s="62">
        <v>16</v>
      </c>
      <c r="J1337" s="62">
        <v>11</v>
      </c>
    </row>
    <row r="1338" spans="1:10" x14ac:dyDescent="0.2">
      <c r="A1338" t="s">
        <v>6237</v>
      </c>
      <c r="B1338" t="s">
        <v>5146</v>
      </c>
      <c r="C1338" t="s">
        <v>5109</v>
      </c>
      <c r="D1338" t="s">
        <v>5105</v>
      </c>
      <c r="E1338" t="s">
        <v>5111</v>
      </c>
      <c r="F1338" t="s">
        <v>18</v>
      </c>
      <c r="G1338" t="s">
        <v>5144</v>
      </c>
      <c r="H1338" s="62">
        <v>15</v>
      </c>
      <c r="I1338" s="62">
        <v>16</v>
      </c>
      <c r="J1338" s="62">
        <v>-1</v>
      </c>
    </row>
    <row r="1339" spans="1:10" x14ac:dyDescent="0.2">
      <c r="A1339" t="s">
        <v>8064</v>
      </c>
      <c r="B1339" t="s">
        <v>5146</v>
      </c>
      <c r="C1339" t="s">
        <v>5109</v>
      </c>
      <c r="D1339" t="s">
        <v>5105</v>
      </c>
      <c r="E1339" t="s">
        <v>5111</v>
      </c>
      <c r="F1339" t="s">
        <v>18</v>
      </c>
      <c r="G1339" t="s">
        <v>5315</v>
      </c>
      <c r="H1339" s="62">
        <v>12</v>
      </c>
      <c r="I1339" s="62">
        <v>16</v>
      </c>
      <c r="J1339" s="62">
        <v>-4</v>
      </c>
    </row>
    <row r="1340" spans="1:10" x14ac:dyDescent="0.2">
      <c r="A1340" t="s">
        <v>6234</v>
      </c>
      <c r="B1340" t="s">
        <v>5416</v>
      </c>
      <c r="C1340" t="s">
        <v>5109</v>
      </c>
      <c r="D1340" t="s">
        <v>5105</v>
      </c>
      <c r="E1340" t="s">
        <v>5111</v>
      </c>
      <c r="F1340" t="s">
        <v>19</v>
      </c>
      <c r="G1340" t="s">
        <v>5147</v>
      </c>
      <c r="H1340" s="62">
        <v>19</v>
      </c>
      <c r="I1340" s="62">
        <v>14</v>
      </c>
      <c r="J1340" s="62">
        <v>5</v>
      </c>
    </row>
    <row r="1341" spans="1:10" x14ac:dyDescent="0.2">
      <c r="A1341" t="s">
        <v>6236</v>
      </c>
      <c r="B1341" t="s">
        <v>5416</v>
      </c>
      <c r="C1341" t="s">
        <v>5109</v>
      </c>
      <c r="D1341" t="s">
        <v>5105</v>
      </c>
      <c r="E1341" t="s">
        <v>5111</v>
      </c>
      <c r="F1341" t="s">
        <v>19</v>
      </c>
      <c r="G1341" t="s">
        <v>5145</v>
      </c>
      <c r="H1341" s="62">
        <v>24</v>
      </c>
      <c r="I1341" s="62">
        <v>14</v>
      </c>
      <c r="J1341" s="62">
        <v>10</v>
      </c>
    </row>
    <row r="1342" spans="1:10" x14ac:dyDescent="0.2">
      <c r="A1342" t="s">
        <v>6238</v>
      </c>
      <c r="B1342" t="s">
        <v>5416</v>
      </c>
      <c r="C1342" t="s">
        <v>5109</v>
      </c>
      <c r="D1342" t="s">
        <v>5105</v>
      </c>
      <c r="E1342" t="s">
        <v>5111</v>
      </c>
      <c r="F1342" t="s">
        <v>19</v>
      </c>
      <c r="G1342" t="s">
        <v>5144</v>
      </c>
      <c r="H1342" s="62">
        <v>13</v>
      </c>
      <c r="I1342" s="62">
        <v>14</v>
      </c>
      <c r="J1342" s="62">
        <v>-1</v>
      </c>
    </row>
    <row r="1343" spans="1:10" x14ac:dyDescent="0.2">
      <c r="A1343" t="s">
        <v>8065</v>
      </c>
      <c r="B1343" t="s">
        <v>5416</v>
      </c>
      <c r="C1343" t="s">
        <v>5109</v>
      </c>
      <c r="D1343" t="s">
        <v>5105</v>
      </c>
      <c r="E1343" t="s">
        <v>5111</v>
      </c>
      <c r="F1343" t="s">
        <v>19</v>
      </c>
      <c r="G1343" t="s">
        <v>5315</v>
      </c>
      <c r="H1343" s="62">
        <v>11</v>
      </c>
      <c r="I1343" s="62">
        <v>14</v>
      </c>
      <c r="J1343" s="62">
        <v>-3</v>
      </c>
    </row>
    <row r="1344" spans="1:10" x14ac:dyDescent="0.2">
      <c r="A1344" t="s">
        <v>8200</v>
      </c>
      <c r="B1344" t="s">
        <v>8098</v>
      </c>
      <c r="C1344" t="s">
        <v>8096</v>
      </c>
      <c r="D1344" t="s">
        <v>5105</v>
      </c>
      <c r="E1344" t="s">
        <v>5106</v>
      </c>
      <c r="F1344" t="s">
        <v>18</v>
      </c>
      <c r="G1344" t="s">
        <v>5147</v>
      </c>
      <c r="H1344" s="62">
        <v>24</v>
      </c>
      <c r="I1344" s="62">
        <v>20</v>
      </c>
      <c r="J1344" s="62">
        <v>4</v>
      </c>
    </row>
    <row r="1345" spans="1:10" x14ac:dyDescent="0.2">
      <c r="A1345" t="s">
        <v>8202</v>
      </c>
      <c r="B1345" t="s">
        <v>8098</v>
      </c>
      <c r="C1345" t="s">
        <v>8096</v>
      </c>
      <c r="D1345" t="s">
        <v>5105</v>
      </c>
      <c r="E1345" t="s">
        <v>5106</v>
      </c>
      <c r="F1345" t="s">
        <v>18</v>
      </c>
      <c r="G1345" t="s">
        <v>5145</v>
      </c>
      <c r="H1345" s="62">
        <v>40</v>
      </c>
      <c r="I1345" s="62">
        <v>20</v>
      </c>
      <c r="J1345" s="62">
        <v>20</v>
      </c>
    </row>
    <row r="1346" spans="1:10" x14ac:dyDescent="0.2">
      <c r="A1346" t="s">
        <v>8204</v>
      </c>
      <c r="B1346" t="s">
        <v>8098</v>
      </c>
      <c r="C1346" t="s">
        <v>8096</v>
      </c>
      <c r="D1346" t="s">
        <v>5105</v>
      </c>
      <c r="E1346" t="s">
        <v>5106</v>
      </c>
      <c r="F1346" t="s">
        <v>18</v>
      </c>
      <c r="G1346" t="s">
        <v>5144</v>
      </c>
      <c r="H1346" s="62">
        <v>20</v>
      </c>
      <c r="I1346" s="62">
        <v>20</v>
      </c>
      <c r="J1346" s="62">
        <v>0</v>
      </c>
    </row>
    <row r="1347" spans="1:10" x14ac:dyDescent="0.2">
      <c r="A1347" t="s">
        <v>8206</v>
      </c>
      <c r="B1347" t="s">
        <v>8098</v>
      </c>
      <c r="C1347" t="s">
        <v>8096</v>
      </c>
      <c r="D1347" t="s">
        <v>5105</v>
      </c>
      <c r="E1347" t="s">
        <v>5106</v>
      </c>
      <c r="F1347" t="s">
        <v>18</v>
      </c>
      <c r="G1347" t="s">
        <v>5315</v>
      </c>
      <c r="H1347" s="62">
        <v>14</v>
      </c>
      <c r="I1347" s="62">
        <v>20</v>
      </c>
      <c r="J1347" s="62">
        <v>-6</v>
      </c>
    </row>
    <row r="1348" spans="1:10" x14ac:dyDescent="0.2">
      <c r="A1348" t="s">
        <v>8201</v>
      </c>
      <c r="B1348" t="s">
        <v>8099</v>
      </c>
      <c r="C1348" t="s">
        <v>8096</v>
      </c>
      <c r="D1348" t="s">
        <v>5105</v>
      </c>
      <c r="E1348" t="s">
        <v>5106</v>
      </c>
      <c r="F1348" t="s">
        <v>19</v>
      </c>
      <c r="G1348" t="s">
        <v>5147</v>
      </c>
      <c r="H1348" s="62">
        <v>19</v>
      </c>
      <c r="I1348" s="62">
        <v>16</v>
      </c>
      <c r="J1348" s="62">
        <v>3</v>
      </c>
    </row>
    <row r="1349" spans="1:10" x14ac:dyDescent="0.2">
      <c r="A1349" t="s">
        <v>8203</v>
      </c>
      <c r="B1349" t="s">
        <v>8099</v>
      </c>
      <c r="C1349" t="s">
        <v>8096</v>
      </c>
      <c r="D1349" t="s">
        <v>5105</v>
      </c>
      <c r="E1349" t="s">
        <v>5106</v>
      </c>
      <c r="F1349" t="s">
        <v>19</v>
      </c>
      <c r="G1349" t="s">
        <v>5145</v>
      </c>
      <c r="H1349" s="62">
        <v>33</v>
      </c>
      <c r="I1349" s="62">
        <v>16</v>
      </c>
      <c r="J1349" s="62">
        <v>17</v>
      </c>
    </row>
    <row r="1350" spans="1:10" x14ac:dyDescent="0.2">
      <c r="A1350" t="s">
        <v>8205</v>
      </c>
      <c r="B1350" t="s">
        <v>8099</v>
      </c>
      <c r="C1350" t="s">
        <v>8096</v>
      </c>
      <c r="D1350" t="s">
        <v>5105</v>
      </c>
      <c r="E1350" t="s">
        <v>5106</v>
      </c>
      <c r="F1350" t="s">
        <v>19</v>
      </c>
      <c r="G1350" t="s">
        <v>5144</v>
      </c>
      <c r="H1350" s="62">
        <v>15</v>
      </c>
      <c r="I1350" s="62">
        <v>16</v>
      </c>
      <c r="J1350" s="62">
        <v>-1</v>
      </c>
    </row>
    <row r="1351" spans="1:10" x14ac:dyDescent="0.2">
      <c r="A1351" t="s">
        <v>8207</v>
      </c>
      <c r="B1351" t="s">
        <v>8099</v>
      </c>
      <c r="C1351" t="s">
        <v>8096</v>
      </c>
      <c r="D1351" t="s">
        <v>5105</v>
      </c>
      <c r="E1351" t="s">
        <v>5106</v>
      </c>
      <c r="F1351" t="s">
        <v>19</v>
      </c>
      <c r="G1351" t="s">
        <v>5315</v>
      </c>
      <c r="H1351" s="62">
        <v>11</v>
      </c>
      <c r="I1351" s="62">
        <v>16</v>
      </c>
      <c r="J1351" s="62">
        <v>-5</v>
      </c>
    </row>
    <row r="1352" spans="1:10" x14ac:dyDescent="0.2">
      <c r="A1352" t="s">
        <v>6239</v>
      </c>
      <c r="B1352" t="s">
        <v>5104</v>
      </c>
      <c r="C1352" t="s">
        <v>5102</v>
      </c>
      <c r="D1352" t="s">
        <v>5105</v>
      </c>
      <c r="E1352" t="s">
        <v>6543</v>
      </c>
      <c r="F1352" t="s">
        <v>18</v>
      </c>
      <c r="G1352" t="s">
        <v>5107</v>
      </c>
      <c r="H1352" s="62">
        <v>27</v>
      </c>
      <c r="I1352" s="62">
        <v>17</v>
      </c>
      <c r="J1352" s="62">
        <v>10</v>
      </c>
    </row>
    <row r="1353" spans="1:10" x14ac:dyDescent="0.2">
      <c r="A1353" t="s">
        <v>6240</v>
      </c>
      <c r="B1353" t="s">
        <v>5412</v>
      </c>
      <c r="C1353" t="s">
        <v>5102</v>
      </c>
      <c r="D1353" t="s">
        <v>5105</v>
      </c>
      <c r="E1353" t="s">
        <v>6543</v>
      </c>
      <c r="F1353" t="s">
        <v>19</v>
      </c>
      <c r="G1353" t="s">
        <v>5107</v>
      </c>
      <c r="H1353" s="62">
        <v>24</v>
      </c>
      <c r="I1353" s="62">
        <v>13</v>
      </c>
      <c r="J1353" s="62">
        <v>11</v>
      </c>
    </row>
    <row r="1354" spans="1:10" x14ac:dyDescent="0.2">
      <c r="A1354" t="s">
        <v>6247</v>
      </c>
      <c r="B1354" t="s">
        <v>5110</v>
      </c>
      <c r="C1354" t="s">
        <v>5109</v>
      </c>
      <c r="D1354" t="s">
        <v>5105</v>
      </c>
      <c r="E1354" t="s">
        <v>5111</v>
      </c>
      <c r="F1354" t="s">
        <v>18</v>
      </c>
      <c r="G1354" t="s">
        <v>5107</v>
      </c>
      <c r="H1354" s="62">
        <v>29</v>
      </c>
      <c r="I1354" s="62">
        <v>16</v>
      </c>
      <c r="J1354" s="62">
        <v>13</v>
      </c>
    </row>
    <row r="1355" spans="1:10" x14ac:dyDescent="0.2">
      <c r="A1355" t="s">
        <v>6248</v>
      </c>
      <c r="B1355" t="s">
        <v>5413</v>
      </c>
      <c r="C1355" t="s">
        <v>5109</v>
      </c>
      <c r="D1355" t="s">
        <v>5105</v>
      </c>
      <c r="E1355" t="s">
        <v>5111</v>
      </c>
      <c r="F1355" t="s">
        <v>19</v>
      </c>
      <c r="G1355" t="s">
        <v>5107</v>
      </c>
      <c r="H1355" s="62">
        <v>29</v>
      </c>
      <c r="I1355" s="62">
        <v>14</v>
      </c>
      <c r="J1355" s="62">
        <v>15</v>
      </c>
    </row>
    <row r="1356" spans="1:10" x14ac:dyDescent="0.2">
      <c r="A1356" t="s">
        <v>8208</v>
      </c>
      <c r="B1356" t="s">
        <v>8095</v>
      </c>
      <c r="C1356" t="s">
        <v>8096</v>
      </c>
      <c r="D1356" t="s">
        <v>5105</v>
      </c>
      <c r="E1356" t="s">
        <v>5106</v>
      </c>
      <c r="F1356" t="s">
        <v>18</v>
      </c>
      <c r="G1356" t="s">
        <v>5107</v>
      </c>
      <c r="H1356" s="62">
        <v>35</v>
      </c>
      <c r="I1356" s="62">
        <v>20</v>
      </c>
      <c r="J1356" s="62">
        <v>15</v>
      </c>
    </row>
    <row r="1357" spans="1:10" x14ac:dyDescent="0.2">
      <c r="A1357" t="s">
        <v>8209</v>
      </c>
      <c r="B1357" t="s">
        <v>8097</v>
      </c>
      <c r="C1357" t="s">
        <v>8096</v>
      </c>
      <c r="D1357" t="s">
        <v>5105</v>
      </c>
      <c r="E1357" t="s">
        <v>5106</v>
      </c>
      <c r="F1357" t="s">
        <v>19</v>
      </c>
      <c r="G1357" t="s">
        <v>5107</v>
      </c>
      <c r="H1357" s="62">
        <v>31</v>
      </c>
      <c r="I1357" s="62">
        <v>16</v>
      </c>
      <c r="J1357" s="62">
        <v>15</v>
      </c>
    </row>
    <row r="1358" spans="1:10" x14ac:dyDescent="0.2">
      <c r="A1358" t="s">
        <v>6241</v>
      </c>
      <c r="B1358" t="s">
        <v>5143</v>
      </c>
      <c r="C1358" t="s">
        <v>5102</v>
      </c>
      <c r="D1358" t="s">
        <v>5105</v>
      </c>
      <c r="E1358" t="s">
        <v>6543</v>
      </c>
      <c r="F1358" t="s">
        <v>18</v>
      </c>
      <c r="G1358" t="s">
        <v>5147</v>
      </c>
      <c r="I1358" s="62">
        <v>17</v>
      </c>
    </row>
    <row r="1359" spans="1:10" x14ac:dyDescent="0.2">
      <c r="A1359" t="s">
        <v>6243</v>
      </c>
      <c r="B1359" t="s">
        <v>5143</v>
      </c>
      <c r="C1359" t="s">
        <v>5102</v>
      </c>
      <c r="D1359" t="s">
        <v>5105</v>
      </c>
      <c r="E1359" t="s">
        <v>6543</v>
      </c>
      <c r="F1359" t="s">
        <v>18</v>
      </c>
      <c r="G1359" t="s">
        <v>5145</v>
      </c>
      <c r="H1359" s="62">
        <v>33</v>
      </c>
      <c r="I1359" s="62">
        <v>17</v>
      </c>
      <c r="J1359" s="62">
        <v>16</v>
      </c>
    </row>
    <row r="1360" spans="1:10" x14ac:dyDescent="0.2">
      <c r="A1360" t="s">
        <v>6245</v>
      </c>
      <c r="B1360" t="s">
        <v>5143</v>
      </c>
      <c r="C1360" t="s">
        <v>5102</v>
      </c>
      <c r="D1360" t="s">
        <v>5105</v>
      </c>
      <c r="E1360" t="s">
        <v>6543</v>
      </c>
      <c r="F1360" t="s">
        <v>18</v>
      </c>
      <c r="G1360" t="s">
        <v>5144</v>
      </c>
      <c r="H1360" s="62">
        <v>17</v>
      </c>
      <c r="I1360" s="62">
        <v>17</v>
      </c>
      <c r="J1360" s="62">
        <v>0</v>
      </c>
    </row>
    <row r="1361" spans="1:10" x14ac:dyDescent="0.2">
      <c r="A1361" t="s">
        <v>8066</v>
      </c>
      <c r="B1361" t="s">
        <v>5143</v>
      </c>
      <c r="C1361" t="s">
        <v>5102</v>
      </c>
      <c r="D1361" t="s">
        <v>5105</v>
      </c>
      <c r="E1361" t="s">
        <v>6543</v>
      </c>
      <c r="F1361" t="s">
        <v>18</v>
      </c>
      <c r="G1361" t="s">
        <v>5315</v>
      </c>
      <c r="H1361" s="62">
        <v>11</v>
      </c>
      <c r="I1361" s="62">
        <v>17</v>
      </c>
      <c r="J1361" s="62">
        <v>-6</v>
      </c>
    </row>
    <row r="1362" spans="1:10" x14ac:dyDescent="0.2">
      <c r="A1362" t="s">
        <v>6242</v>
      </c>
      <c r="B1362" t="s">
        <v>5415</v>
      </c>
      <c r="C1362" t="s">
        <v>5102</v>
      </c>
      <c r="D1362" t="s">
        <v>5105</v>
      </c>
      <c r="E1362" t="s">
        <v>6543</v>
      </c>
      <c r="F1362" t="s">
        <v>19</v>
      </c>
      <c r="G1362" t="s">
        <v>5147</v>
      </c>
      <c r="I1362" s="62">
        <v>13</v>
      </c>
    </row>
    <row r="1363" spans="1:10" x14ac:dyDescent="0.2">
      <c r="A1363" t="s">
        <v>6244</v>
      </c>
      <c r="B1363" t="s">
        <v>5415</v>
      </c>
      <c r="C1363" t="s">
        <v>5102</v>
      </c>
      <c r="D1363" t="s">
        <v>5105</v>
      </c>
      <c r="E1363" t="s">
        <v>6543</v>
      </c>
      <c r="F1363" t="s">
        <v>19</v>
      </c>
      <c r="G1363" t="s">
        <v>5145</v>
      </c>
      <c r="H1363" s="62">
        <v>33</v>
      </c>
      <c r="I1363" s="62">
        <v>13</v>
      </c>
      <c r="J1363" s="62">
        <v>20</v>
      </c>
    </row>
    <row r="1364" spans="1:10" x14ac:dyDescent="0.2">
      <c r="A1364" t="s">
        <v>6246</v>
      </c>
      <c r="B1364" t="s">
        <v>5415</v>
      </c>
      <c r="C1364" t="s">
        <v>5102</v>
      </c>
      <c r="D1364" t="s">
        <v>5105</v>
      </c>
      <c r="E1364" t="s">
        <v>6543</v>
      </c>
      <c r="F1364" t="s">
        <v>19</v>
      </c>
      <c r="G1364" t="s">
        <v>5144</v>
      </c>
      <c r="H1364" s="62">
        <v>12</v>
      </c>
      <c r="I1364" s="62">
        <v>13</v>
      </c>
      <c r="J1364" s="62">
        <v>-1</v>
      </c>
    </row>
    <row r="1365" spans="1:10" x14ac:dyDescent="0.2">
      <c r="A1365" t="s">
        <v>8067</v>
      </c>
      <c r="B1365" t="s">
        <v>5415</v>
      </c>
      <c r="C1365" t="s">
        <v>5102</v>
      </c>
      <c r="D1365" t="s">
        <v>5105</v>
      </c>
      <c r="E1365" t="s">
        <v>6543</v>
      </c>
      <c r="F1365" t="s">
        <v>19</v>
      </c>
      <c r="G1365" t="s">
        <v>5315</v>
      </c>
      <c r="H1365" s="62">
        <v>10</v>
      </c>
      <c r="I1365" s="62">
        <v>13</v>
      </c>
      <c r="J1365" s="62">
        <v>-3</v>
      </c>
    </row>
    <row r="1366" spans="1:10" x14ac:dyDescent="0.2">
      <c r="A1366" t="s">
        <v>6249</v>
      </c>
      <c r="B1366" t="s">
        <v>5146</v>
      </c>
      <c r="C1366" t="s">
        <v>5109</v>
      </c>
      <c r="D1366" t="s">
        <v>5105</v>
      </c>
      <c r="E1366" t="s">
        <v>5111</v>
      </c>
      <c r="F1366" t="s">
        <v>18</v>
      </c>
      <c r="G1366" t="s">
        <v>5147</v>
      </c>
      <c r="H1366" s="62">
        <v>23</v>
      </c>
      <c r="I1366" s="62">
        <v>16</v>
      </c>
      <c r="J1366" s="62">
        <v>7</v>
      </c>
    </row>
    <row r="1367" spans="1:10" x14ac:dyDescent="0.2">
      <c r="A1367" t="s">
        <v>6251</v>
      </c>
      <c r="B1367" t="s">
        <v>5146</v>
      </c>
      <c r="C1367" t="s">
        <v>5109</v>
      </c>
      <c r="D1367" t="s">
        <v>5105</v>
      </c>
      <c r="E1367" t="s">
        <v>5111</v>
      </c>
      <c r="F1367" t="s">
        <v>18</v>
      </c>
      <c r="G1367" t="s">
        <v>5145</v>
      </c>
      <c r="H1367" s="62">
        <v>27</v>
      </c>
      <c r="I1367" s="62">
        <v>16</v>
      </c>
      <c r="J1367" s="62">
        <v>11</v>
      </c>
    </row>
    <row r="1368" spans="1:10" x14ac:dyDescent="0.2">
      <c r="A1368" t="s">
        <v>6253</v>
      </c>
      <c r="B1368" t="s">
        <v>5146</v>
      </c>
      <c r="C1368" t="s">
        <v>5109</v>
      </c>
      <c r="D1368" t="s">
        <v>5105</v>
      </c>
      <c r="E1368" t="s">
        <v>5111</v>
      </c>
      <c r="F1368" t="s">
        <v>18</v>
      </c>
      <c r="G1368" t="s">
        <v>5144</v>
      </c>
      <c r="H1368" s="62">
        <v>20</v>
      </c>
      <c r="I1368" s="62">
        <v>16</v>
      </c>
      <c r="J1368" s="62">
        <v>4</v>
      </c>
    </row>
    <row r="1369" spans="1:10" x14ac:dyDescent="0.2">
      <c r="A1369" t="s">
        <v>8068</v>
      </c>
      <c r="B1369" t="s">
        <v>5146</v>
      </c>
      <c r="C1369" t="s">
        <v>5109</v>
      </c>
      <c r="D1369" t="s">
        <v>5105</v>
      </c>
      <c r="E1369" t="s">
        <v>5111</v>
      </c>
      <c r="F1369" t="s">
        <v>18</v>
      </c>
      <c r="G1369" t="s">
        <v>5315</v>
      </c>
      <c r="H1369" s="62">
        <v>13</v>
      </c>
      <c r="I1369" s="62">
        <v>16</v>
      </c>
      <c r="J1369" s="62">
        <v>-3</v>
      </c>
    </row>
    <row r="1370" spans="1:10" x14ac:dyDescent="0.2">
      <c r="A1370" t="s">
        <v>6250</v>
      </c>
      <c r="B1370" t="s">
        <v>5416</v>
      </c>
      <c r="C1370" t="s">
        <v>5109</v>
      </c>
      <c r="D1370" t="s">
        <v>5105</v>
      </c>
      <c r="E1370" t="s">
        <v>5111</v>
      </c>
      <c r="F1370" t="s">
        <v>19</v>
      </c>
      <c r="G1370" t="s">
        <v>5147</v>
      </c>
      <c r="H1370" s="62">
        <v>21</v>
      </c>
      <c r="I1370" s="62">
        <v>14</v>
      </c>
      <c r="J1370" s="62">
        <v>7</v>
      </c>
    </row>
    <row r="1371" spans="1:10" x14ac:dyDescent="0.2">
      <c r="A1371" t="s">
        <v>6252</v>
      </c>
      <c r="B1371" t="s">
        <v>5416</v>
      </c>
      <c r="C1371" t="s">
        <v>5109</v>
      </c>
      <c r="D1371" t="s">
        <v>5105</v>
      </c>
      <c r="E1371" t="s">
        <v>5111</v>
      </c>
      <c r="F1371" t="s">
        <v>19</v>
      </c>
      <c r="G1371" t="s">
        <v>5145</v>
      </c>
      <c r="H1371" s="62">
        <v>25</v>
      </c>
      <c r="I1371" s="62">
        <v>14</v>
      </c>
      <c r="J1371" s="62">
        <v>11</v>
      </c>
    </row>
    <row r="1372" spans="1:10" x14ac:dyDescent="0.2">
      <c r="A1372" t="s">
        <v>6254</v>
      </c>
      <c r="B1372" t="s">
        <v>5416</v>
      </c>
      <c r="C1372" t="s">
        <v>5109</v>
      </c>
      <c r="D1372" t="s">
        <v>5105</v>
      </c>
      <c r="E1372" t="s">
        <v>5111</v>
      </c>
      <c r="F1372" t="s">
        <v>19</v>
      </c>
      <c r="G1372" t="s">
        <v>5144</v>
      </c>
      <c r="H1372" s="62">
        <v>18</v>
      </c>
      <c r="I1372" s="62">
        <v>14</v>
      </c>
      <c r="J1372" s="62">
        <v>4</v>
      </c>
    </row>
    <row r="1373" spans="1:10" x14ac:dyDescent="0.2">
      <c r="A1373" t="s">
        <v>8069</v>
      </c>
      <c r="B1373" t="s">
        <v>5416</v>
      </c>
      <c r="C1373" t="s">
        <v>5109</v>
      </c>
      <c r="D1373" t="s">
        <v>5105</v>
      </c>
      <c r="E1373" t="s">
        <v>5111</v>
      </c>
      <c r="F1373" t="s">
        <v>19</v>
      </c>
      <c r="G1373" t="s">
        <v>5315</v>
      </c>
      <c r="H1373" s="62">
        <v>12</v>
      </c>
      <c r="I1373" s="62">
        <v>14</v>
      </c>
      <c r="J1373" s="62">
        <v>-2</v>
      </c>
    </row>
    <row r="1374" spans="1:10" x14ac:dyDescent="0.2">
      <c r="A1374" t="s">
        <v>8210</v>
      </c>
      <c r="B1374" t="s">
        <v>8098</v>
      </c>
      <c r="C1374" t="s">
        <v>8096</v>
      </c>
      <c r="D1374" t="s">
        <v>5105</v>
      </c>
      <c r="E1374" t="s">
        <v>5106</v>
      </c>
      <c r="F1374" t="s">
        <v>18</v>
      </c>
      <c r="G1374" t="s">
        <v>5147</v>
      </c>
      <c r="I1374" s="62">
        <v>20</v>
      </c>
    </row>
    <row r="1375" spans="1:10" x14ac:dyDescent="0.2">
      <c r="A1375" t="s">
        <v>8212</v>
      </c>
      <c r="B1375" t="s">
        <v>8098</v>
      </c>
      <c r="C1375" t="s">
        <v>8096</v>
      </c>
      <c r="D1375" t="s">
        <v>5105</v>
      </c>
      <c r="E1375" t="s">
        <v>5106</v>
      </c>
      <c r="F1375" t="s">
        <v>18</v>
      </c>
      <c r="G1375" t="s">
        <v>5145</v>
      </c>
      <c r="H1375" s="62">
        <v>42</v>
      </c>
      <c r="I1375" s="62">
        <v>20</v>
      </c>
      <c r="J1375" s="62">
        <v>22</v>
      </c>
    </row>
    <row r="1376" spans="1:10" x14ac:dyDescent="0.2">
      <c r="A1376" t="s">
        <v>8214</v>
      </c>
      <c r="B1376" t="s">
        <v>8098</v>
      </c>
      <c r="C1376" t="s">
        <v>8096</v>
      </c>
      <c r="D1376" t="s">
        <v>5105</v>
      </c>
      <c r="E1376" t="s">
        <v>5106</v>
      </c>
      <c r="F1376" t="s">
        <v>18</v>
      </c>
      <c r="G1376" t="s">
        <v>5144</v>
      </c>
      <c r="H1376" s="62">
        <v>21</v>
      </c>
      <c r="I1376" s="62">
        <v>20</v>
      </c>
      <c r="J1376" s="62">
        <v>1</v>
      </c>
    </row>
    <row r="1377" spans="1:10" x14ac:dyDescent="0.2">
      <c r="A1377" t="s">
        <v>8216</v>
      </c>
      <c r="B1377" t="s">
        <v>8098</v>
      </c>
      <c r="C1377" t="s">
        <v>8096</v>
      </c>
      <c r="D1377" t="s">
        <v>5105</v>
      </c>
      <c r="E1377" t="s">
        <v>5106</v>
      </c>
      <c r="F1377" t="s">
        <v>18</v>
      </c>
      <c r="G1377" t="s">
        <v>5315</v>
      </c>
      <c r="H1377" s="62">
        <v>14</v>
      </c>
      <c r="I1377" s="62">
        <v>20</v>
      </c>
      <c r="J1377" s="62">
        <v>-6</v>
      </c>
    </row>
    <row r="1378" spans="1:10" x14ac:dyDescent="0.2">
      <c r="A1378" t="s">
        <v>8211</v>
      </c>
      <c r="B1378" t="s">
        <v>8099</v>
      </c>
      <c r="C1378" t="s">
        <v>8096</v>
      </c>
      <c r="D1378" t="s">
        <v>5105</v>
      </c>
      <c r="E1378" t="s">
        <v>5106</v>
      </c>
      <c r="F1378" t="s">
        <v>19</v>
      </c>
      <c r="G1378" t="s">
        <v>5147</v>
      </c>
      <c r="I1378" s="62">
        <v>16</v>
      </c>
    </row>
    <row r="1379" spans="1:10" x14ac:dyDescent="0.2">
      <c r="A1379" t="s">
        <v>8213</v>
      </c>
      <c r="B1379" t="s">
        <v>8099</v>
      </c>
      <c r="C1379" t="s">
        <v>8096</v>
      </c>
      <c r="D1379" t="s">
        <v>5105</v>
      </c>
      <c r="E1379" t="s">
        <v>5106</v>
      </c>
      <c r="F1379" t="s">
        <v>19</v>
      </c>
      <c r="G1379" t="s">
        <v>5145</v>
      </c>
      <c r="H1379" s="62">
        <v>41</v>
      </c>
      <c r="I1379" s="62">
        <v>16</v>
      </c>
      <c r="J1379" s="62">
        <v>25</v>
      </c>
    </row>
    <row r="1380" spans="1:10" x14ac:dyDescent="0.2">
      <c r="A1380" t="s">
        <v>8215</v>
      </c>
      <c r="B1380" t="s">
        <v>8099</v>
      </c>
      <c r="C1380" t="s">
        <v>8096</v>
      </c>
      <c r="D1380" t="s">
        <v>5105</v>
      </c>
      <c r="E1380" t="s">
        <v>5106</v>
      </c>
      <c r="F1380" t="s">
        <v>19</v>
      </c>
      <c r="G1380" t="s">
        <v>5144</v>
      </c>
      <c r="H1380" s="62">
        <v>17</v>
      </c>
      <c r="I1380" s="62">
        <v>16</v>
      </c>
      <c r="J1380" s="62">
        <v>1</v>
      </c>
    </row>
    <row r="1381" spans="1:10" x14ac:dyDescent="0.2">
      <c r="A1381" t="s">
        <v>8217</v>
      </c>
      <c r="B1381" t="s">
        <v>8099</v>
      </c>
      <c r="C1381" t="s">
        <v>8096</v>
      </c>
      <c r="D1381" t="s">
        <v>5105</v>
      </c>
      <c r="E1381" t="s">
        <v>5106</v>
      </c>
      <c r="F1381" t="s">
        <v>19</v>
      </c>
      <c r="G1381" t="s">
        <v>5315</v>
      </c>
      <c r="H1381" s="62">
        <v>12</v>
      </c>
      <c r="I1381" s="62">
        <v>16</v>
      </c>
      <c r="J1381" s="62">
        <v>-4</v>
      </c>
    </row>
    <row r="1382" spans="1:10" x14ac:dyDescent="0.2">
      <c r="A1382" t="s">
        <v>6255</v>
      </c>
      <c r="B1382" t="s">
        <v>5104</v>
      </c>
      <c r="C1382" t="s">
        <v>5102</v>
      </c>
      <c r="D1382" t="s">
        <v>5105</v>
      </c>
      <c r="E1382" t="s">
        <v>6543</v>
      </c>
      <c r="F1382" t="s">
        <v>18</v>
      </c>
      <c r="G1382" t="s">
        <v>5107</v>
      </c>
      <c r="H1382" s="62">
        <v>28</v>
      </c>
      <c r="I1382" s="62">
        <v>17</v>
      </c>
      <c r="J1382" s="62">
        <v>11</v>
      </c>
    </row>
    <row r="1383" spans="1:10" x14ac:dyDescent="0.2">
      <c r="A1383" t="s">
        <v>6256</v>
      </c>
      <c r="B1383" t="s">
        <v>5412</v>
      </c>
      <c r="C1383" t="s">
        <v>5102</v>
      </c>
      <c r="D1383" t="s">
        <v>5105</v>
      </c>
      <c r="E1383" t="s">
        <v>6543</v>
      </c>
      <c r="F1383" t="s">
        <v>19</v>
      </c>
      <c r="G1383" t="s">
        <v>5107</v>
      </c>
      <c r="H1383" s="62">
        <v>26</v>
      </c>
      <c r="I1383" s="62">
        <v>13</v>
      </c>
      <c r="J1383" s="62">
        <v>13</v>
      </c>
    </row>
    <row r="1384" spans="1:10" x14ac:dyDescent="0.2">
      <c r="A1384" t="s">
        <v>6263</v>
      </c>
      <c r="B1384" t="s">
        <v>5110</v>
      </c>
      <c r="C1384" t="s">
        <v>5109</v>
      </c>
      <c r="D1384" t="s">
        <v>5105</v>
      </c>
      <c r="E1384" t="s">
        <v>5111</v>
      </c>
      <c r="F1384" t="s">
        <v>18</v>
      </c>
      <c r="G1384" t="s">
        <v>5107</v>
      </c>
      <c r="H1384" s="62">
        <v>28</v>
      </c>
      <c r="I1384" s="62">
        <v>16</v>
      </c>
      <c r="J1384" s="62">
        <v>12</v>
      </c>
    </row>
    <row r="1385" spans="1:10" x14ac:dyDescent="0.2">
      <c r="A1385" t="s">
        <v>6264</v>
      </c>
      <c r="B1385" t="s">
        <v>5413</v>
      </c>
      <c r="C1385" t="s">
        <v>5109</v>
      </c>
      <c r="D1385" t="s">
        <v>5105</v>
      </c>
      <c r="E1385" t="s">
        <v>5111</v>
      </c>
      <c r="F1385" t="s">
        <v>19</v>
      </c>
      <c r="G1385" t="s">
        <v>5107</v>
      </c>
      <c r="H1385" s="62">
        <v>27</v>
      </c>
      <c r="I1385" s="62">
        <v>14</v>
      </c>
      <c r="J1385" s="62">
        <v>13</v>
      </c>
    </row>
    <row r="1386" spans="1:10" x14ac:dyDescent="0.2">
      <c r="A1386" t="s">
        <v>8218</v>
      </c>
      <c r="B1386" t="s">
        <v>8095</v>
      </c>
      <c r="C1386" t="s">
        <v>8096</v>
      </c>
      <c r="D1386" t="s">
        <v>5105</v>
      </c>
      <c r="E1386" t="s">
        <v>5106</v>
      </c>
      <c r="F1386" t="s">
        <v>18</v>
      </c>
      <c r="G1386" t="s">
        <v>5107</v>
      </c>
      <c r="H1386" s="62">
        <v>38</v>
      </c>
      <c r="I1386" s="62">
        <v>20</v>
      </c>
      <c r="J1386" s="62">
        <v>18</v>
      </c>
    </row>
    <row r="1387" spans="1:10" x14ac:dyDescent="0.2">
      <c r="A1387" t="s">
        <v>8219</v>
      </c>
      <c r="B1387" t="s">
        <v>8097</v>
      </c>
      <c r="C1387" t="s">
        <v>8096</v>
      </c>
      <c r="D1387" t="s">
        <v>5105</v>
      </c>
      <c r="E1387" t="s">
        <v>5106</v>
      </c>
      <c r="F1387" t="s">
        <v>19</v>
      </c>
      <c r="G1387" t="s">
        <v>5107</v>
      </c>
      <c r="H1387" s="62">
        <v>33</v>
      </c>
      <c r="I1387" s="62">
        <v>16</v>
      </c>
      <c r="J1387" s="62">
        <v>17</v>
      </c>
    </row>
    <row r="1388" spans="1:10" x14ac:dyDescent="0.2">
      <c r="A1388" t="s">
        <v>6257</v>
      </c>
      <c r="B1388" t="s">
        <v>5143</v>
      </c>
      <c r="C1388" t="s">
        <v>5102</v>
      </c>
      <c r="D1388" t="s">
        <v>5105</v>
      </c>
      <c r="E1388" t="s">
        <v>6543</v>
      </c>
      <c r="F1388" t="s">
        <v>18</v>
      </c>
      <c r="G1388" t="s">
        <v>5147</v>
      </c>
      <c r="H1388" s="62">
        <v>17</v>
      </c>
      <c r="I1388" s="62">
        <v>17</v>
      </c>
      <c r="J1388" s="62">
        <v>0</v>
      </c>
    </row>
    <row r="1389" spans="1:10" x14ac:dyDescent="0.2">
      <c r="A1389" t="s">
        <v>6259</v>
      </c>
      <c r="B1389" t="s">
        <v>5143</v>
      </c>
      <c r="C1389" t="s">
        <v>5102</v>
      </c>
      <c r="D1389" t="s">
        <v>5105</v>
      </c>
      <c r="E1389" t="s">
        <v>6543</v>
      </c>
      <c r="F1389" t="s">
        <v>18</v>
      </c>
      <c r="G1389" t="s">
        <v>5145</v>
      </c>
      <c r="H1389" s="62">
        <v>33</v>
      </c>
      <c r="I1389" s="62">
        <v>17</v>
      </c>
      <c r="J1389" s="62">
        <v>16</v>
      </c>
    </row>
    <row r="1390" spans="1:10" x14ac:dyDescent="0.2">
      <c r="A1390" t="s">
        <v>6261</v>
      </c>
      <c r="B1390" t="s">
        <v>5143</v>
      </c>
      <c r="C1390" t="s">
        <v>5102</v>
      </c>
      <c r="D1390" t="s">
        <v>5105</v>
      </c>
      <c r="E1390" t="s">
        <v>6543</v>
      </c>
      <c r="F1390" t="s">
        <v>18</v>
      </c>
      <c r="G1390" t="s">
        <v>5144</v>
      </c>
      <c r="H1390" s="62">
        <v>14</v>
      </c>
      <c r="I1390" s="62">
        <v>17</v>
      </c>
      <c r="J1390" s="62">
        <v>-3</v>
      </c>
    </row>
    <row r="1391" spans="1:10" x14ac:dyDescent="0.2">
      <c r="A1391" t="s">
        <v>8070</v>
      </c>
      <c r="B1391" t="s">
        <v>5143</v>
      </c>
      <c r="C1391" t="s">
        <v>5102</v>
      </c>
      <c r="D1391" t="s">
        <v>5105</v>
      </c>
      <c r="E1391" t="s">
        <v>6543</v>
      </c>
      <c r="F1391" t="s">
        <v>18</v>
      </c>
      <c r="G1391" t="s">
        <v>5315</v>
      </c>
      <c r="H1391" s="62">
        <v>10</v>
      </c>
      <c r="I1391" s="62">
        <v>17</v>
      </c>
      <c r="J1391" s="62">
        <v>-7</v>
      </c>
    </row>
    <row r="1392" spans="1:10" x14ac:dyDescent="0.2">
      <c r="A1392" t="s">
        <v>6258</v>
      </c>
      <c r="B1392" t="s">
        <v>5415</v>
      </c>
      <c r="C1392" t="s">
        <v>5102</v>
      </c>
      <c r="D1392" t="s">
        <v>5105</v>
      </c>
      <c r="E1392" t="s">
        <v>6543</v>
      </c>
      <c r="F1392" t="s">
        <v>19</v>
      </c>
      <c r="G1392" t="s">
        <v>5147</v>
      </c>
      <c r="H1392" s="62">
        <v>15</v>
      </c>
      <c r="I1392" s="62">
        <v>13</v>
      </c>
      <c r="J1392" s="62">
        <v>2</v>
      </c>
    </row>
    <row r="1393" spans="1:10" x14ac:dyDescent="0.2">
      <c r="A1393" t="s">
        <v>6260</v>
      </c>
      <c r="B1393" t="s">
        <v>5415</v>
      </c>
      <c r="C1393" t="s">
        <v>5102</v>
      </c>
      <c r="D1393" t="s">
        <v>5105</v>
      </c>
      <c r="E1393" t="s">
        <v>6543</v>
      </c>
      <c r="F1393" t="s">
        <v>19</v>
      </c>
      <c r="G1393" t="s">
        <v>5145</v>
      </c>
      <c r="H1393" s="62">
        <v>28</v>
      </c>
      <c r="I1393" s="62">
        <v>13</v>
      </c>
      <c r="J1393" s="62">
        <v>15</v>
      </c>
    </row>
    <row r="1394" spans="1:10" x14ac:dyDescent="0.2">
      <c r="A1394" t="s">
        <v>6262</v>
      </c>
      <c r="B1394" t="s">
        <v>5415</v>
      </c>
      <c r="C1394" t="s">
        <v>5102</v>
      </c>
      <c r="D1394" t="s">
        <v>5105</v>
      </c>
      <c r="E1394" t="s">
        <v>6543</v>
      </c>
      <c r="F1394" t="s">
        <v>19</v>
      </c>
      <c r="G1394" t="s">
        <v>5144</v>
      </c>
      <c r="H1394" s="62">
        <v>12</v>
      </c>
      <c r="I1394" s="62">
        <v>13</v>
      </c>
      <c r="J1394" s="62">
        <v>-1</v>
      </c>
    </row>
    <row r="1395" spans="1:10" x14ac:dyDescent="0.2">
      <c r="A1395" t="s">
        <v>8071</v>
      </c>
      <c r="B1395" t="s">
        <v>5415</v>
      </c>
      <c r="C1395" t="s">
        <v>5102</v>
      </c>
      <c r="D1395" t="s">
        <v>5105</v>
      </c>
      <c r="E1395" t="s">
        <v>6543</v>
      </c>
      <c r="F1395" t="s">
        <v>19</v>
      </c>
      <c r="G1395" t="s">
        <v>5315</v>
      </c>
      <c r="H1395" s="62">
        <v>9</v>
      </c>
      <c r="I1395" s="62">
        <v>13</v>
      </c>
      <c r="J1395" s="62">
        <v>-4</v>
      </c>
    </row>
    <row r="1396" spans="1:10" x14ac:dyDescent="0.2">
      <c r="A1396" t="s">
        <v>6265</v>
      </c>
      <c r="B1396" t="s">
        <v>5146</v>
      </c>
      <c r="C1396" t="s">
        <v>5109</v>
      </c>
      <c r="D1396" t="s">
        <v>5105</v>
      </c>
      <c r="E1396" t="s">
        <v>5111</v>
      </c>
      <c r="F1396" t="s">
        <v>18</v>
      </c>
      <c r="G1396" t="s">
        <v>5147</v>
      </c>
      <c r="H1396" s="62">
        <v>19</v>
      </c>
      <c r="I1396" s="62">
        <v>16</v>
      </c>
      <c r="J1396" s="62">
        <v>3</v>
      </c>
    </row>
    <row r="1397" spans="1:10" x14ac:dyDescent="0.2">
      <c r="A1397" t="s">
        <v>6267</v>
      </c>
      <c r="B1397" t="s">
        <v>5146</v>
      </c>
      <c r="C1397" t="s">
        <v>5109</v>
      </c>
      <c r="D1397" t="s">
        <v>5105</v>
      </c>
      <c r="E1397" t="s">
        <v>5111</v>
      </c>
      <c r="F1397" t="s">
        <v>18</v>
      </c>
      <c r="G1397" t="s">
        <v>5145</v>
      </c>
      <c r="H1397" s="62">
        <v>34</v>
      </c>
      <c r="I1397" s="62">
        <v>16</v>
      </c>
      <c r="J1397" s="62">
        <v>18</v>
      </c>
    </row>
    <row r="1398" spans="1:10" x14ac:dyDescent="0.2">
      <c r="A1398" t="s">
        <v>6269</v>
      </c>
      <c r="B1398" t="s">
        <v>5146</v>
      </c>
      <c r="C1398" t="s">
        <v>5109</v>
      </c>
      <c r="D1398" t="s">
        <v>5105</v>
      </c>
      <c r="E1398" t="s">
        <v>5111</v>
      </c>
      <c r="F1398" t="s">
        <v>18</v>
      </c>
      <c r="G1398" t="s">
        <v>5144</v>
      </c>
      <c r="H1398" s="62">
        <v>18</v>
      </c>
      <c r="I1398" s="62">
        <v>16</v>
      </c>
      <c r="J1398" s="62">
        <v>2</v>
      </c>
    </row>
    <row r="1399" spans="1:10" x14ac:dyDescent="0.2">
      <c r="A1399" t="s">
        <v>8072</v>
      </c>
      <c r="B1399" t="s">
        <v>5146</v>
      </c>
      <c r="C1399" t="s">
        <v>5109</v>
      </c>
      <c r="D1399" t="s">
        <v>5105</v>
      </c>
      <c r="E1399" t="s">
        <v>5111</v>
      </c>
      <c r="F1399" t="s">
        <v>18</v>
      </c>
      <c r="G1399" t="s">
        <v>5315</v>
      </c>
      <c r="H1399" s="62">
        <v>12</v>
      </c>
      <c r="I1399" s="62">
        <v>16</v>
      </c>
      <c r="J1399" s="62">
        <v>-4</v>
      </c>
    </row>
    <row r="1400" spans="1:10" x14ac:dyDescent="0.2">
      <c r="A1400" t="s">
        <v>6266</v>
      </c>
      <c r="B1400" t="s">
        <v>5416</v>
      </c>
      <c r="C1400" t="s">
        <v>5109</v>
      </c>
      <c r="D1400" t="s">
        <v>5105</v>
      </c>
      <c r="E1400" t="s">
        <v>5111</v>
      </c>
      <c r="F1400" t="s">
        <v>19</v>
      </c>
      <c r="G1400" t="s">
        <v>5147</v>
      </c>
      <c r="H1400" s="62">
        <v>16</v>
      </c>
      <c r="I1400" s="62">
        <v>14</v>
      </c>
      <c r="J1400" s="62">
        <v>2</v>
      </c>
    </row>
    <row r="1401" spans="1:10" x14ac:dyDescent="0.2">
      <c r="A1401" t="s">
        <v>6268</v>
      </c>
      <c r="B1401" t="s">
        <v>5416</v>
      </c>
      <c r="C1401" t="s">
        <v>5109</v>
      </c>
      <c r="D1401" t="s">
        <v>5105</v>
      </c>
      <c r="E1401" t="s">
        <v>5111</v>
      </c>
      <c r="F1401" t="s">
        <v>19</v>
      </c>
      <c r="G1401" t="s">
        <v>5145</v>
      </c>
      <c r="H1401" s="62">
        <v>25</v>
      </c>
      <c r="I1401" s="62">
        <v>14</v>
      </c>
      <c r="J1401" s="62">
        <v>11</v>
      </c>
    </row>
    <row r="1402" spans="1:10" x14ac:dyDescent="0.2">
      <c r="A1402" t="s">
        <v>6270</v>
      </c>
      <c r="B1402" t="s">
        <v>5416</v>
      </c>
      <c r="C1402" t="s">
        <v>5109</v>
      </c>
      <c r="D1402" t="s">
        <v>5105</v>
      </c>
      <c r="E1402" t="s">
        <v>5111</v>
      </c>
      <c r="F1402" t="s">
        <v>19</v>
      </c>
      <c r="G1402" t="s">
        <v>5144</v>
      </c>
      <c r="H1402" s="62">
        <v>14</v>
      </c>
      <c r="I1402" s="62">
        <v>14</v>
      </c>
      <c r="J1402" s="62">
        <v>0</v>
      </c>
    </row>
    <row r="1403" spans="1:10" x14ac:dyDescent="0.2">
      <c r="A1403" t="s">
        <v>8073</v>
      </c>
      <c r="B1403" t="s">
        <v>5416</v>
      </c>
      <c r="C1403" t="s">
        <v>5109</v>
      </c>
      <c r="D1403" t="s">
        <v>5105</v>
      </c>
      <c r="E1403" t="s">
        <v>5111</v>
      </c>
      <c r="F1403" t="s">
        <v>19</v>
      </c>
      <c r="G1403" t="s">
        <v>5315</v>
      </c>
      <c r="H1403" s="62">
        <v>11</v>
      </c>
      <c r="I1403" s="62">
        <v>14</v>
      </c>
      <c r="J1403" s="62">
        <v>-3</v>
      </c>
    </row>
    <row r="1404" spans="1:10" x14ac:dyDescent="0.2">
      <c r="A1404" t="s">
        <v>8220</v>
      </c>
      <c r="B1404" t="s">
        <v>8098</v>
      </c>
      <c r="C1404" t="s">
        <v>8096</v>
      </c>
      <c r="D1404" t="s">
        <v>5105</v>
      </c>
      <c r="E1404" t="s">
        <v>5106</v>
      </c>
      <c r="F1404" t="s">
        <v>18</v>
      </c>
      <c r="G1404" t="s">
        <v>5147</v>
      </c>
      <c r="H1404" s="62">
        <v>22</v>
      </c>
      <c r="I1404" s="62">
        <v>20</v>
      </c>
      <c r="J1404" s="62">
        <v>2</v>
      </c>
    </row>
    <row r="1405" spans="1:10" x14ac:dyDescent="0.2">
      <c r="A1405" t="s">
        <v>8222</v>
      </c>
      <c r="B1405" t="s">
        <v>8098</v>
      </c>
      <c r="C1405" t="s">
        <v>8096</v>
      </c>
      <c r="D1405" t="s">
        <v>5105</v>
      </c>
      <c r="E1405" t="s">
        <v>5106</v>
      </c>
      <c r="F1405" t="s">
        <v>18</v>
      </c>
      <c r="G1405" t="s">
        <v>5145</v>
      </c>
      <c r="H1405" s="62">
        <v>44</v>
      </c>
      <c r="I1405" s="62">
        <v>20</v>
      </c>
      <c r="J1405" s="62">
        <v>24</v>
      </c>
    </row>
    <row r="1406" spans="1:10" x14ac:dyDescent="0.2">
      <c r="A1406" t="s">
        <v>8224</v>
      </c>
      <c r="B1406" t="s">
        <v>8098</v>
      </c>
      <c r="C1406" t="s">
        <v>8096</v>
      </c>
      <c r="D1406" t="s">
        <v>5105</v>
      </c>
      <c r="E1406" t="s">
        <v>5106</v>
      </c>
      <c r="F1406" t="s">
        <v>18</v>
      </c>
      <c r="G1406" t="s">
        <v>5144</v>
      </c>
      <c r="H1406" s="62">
        <v>18</v>
      </c>
      <c r="I1406" s="62">
        <v>20</v>
      </c>
      <c r="J1406" s="62">
        <v>-2</v>
      </c>
    </row>
    <row r="1407" spans="1:10" x14ac:dyDescent="0.2">
      <c r="A1407" t="s">
        <v>8226</v>
      </c>
      <c r="B1407" t="s">
        <v>8098</v>
      </c>
      <c r="C1407" t="s">
        <v>8096</v>
      </c>
      <c r="D1407" t="s">
        <v>5105</v>
      </c>
      <c r="E1407" t="s">
        <v>5106</v>
      </c>
      <c r="F1407" t="s">
        <v>18</v>
      </c>
      <c r="G1407" t="s">
        <v>5315</v>
      </c>
      <c r="H1407" s="62">
        <v>12</v>
      </c>
      <c r="I1407" s="62">
        <v>20</v>
      </c>
      <c r="J1407" s="62">
        <v>-8</v>
      </c>
    </row>
    <row r="1408" spans="1:10" x14ac:dyDescent="0.2">
      <c r="A1408" t="s">
        <v>8221</v>
      </c>
      <c r="B1408" t="s">
        <v>8099</v>
      </c>
      <c r="C1408" t="s">
        <v>8096</v>
      </c>
      <c r="D1408" t="s">
        <v>5105</v>
      </c>
      <c r="E1408" t="s">
        <v>5106</v>
      </c>
      <c r="F1408" t="s">
        <v>19</v>
      </c>
      <c r="G1408" t="s">
        <v>5147</v>
      </c>
      <c r="H1408" s="62">
        <v>19</v>
      </c>
      <c r="I1408" s="62">
        <v>16</v>
      </c>
      <c r="J1408" s="62">
        <v>3</v>
      </c>
    </row>
    <row r="1409" spans="1:10" x14ac:dyDescent="0.2">
      <c r="A1409" t="s">
        <v>8223</v>
      </c>
      <c r="B1409" t="s">
        <v>8099</v>
      </c>
      <c r="C1409" t="s">
        <v>8096</v>
      </c>
      <c r="D1409" t="s">
        <v>5105</v>
      </c>
      <c r="E1409" t="s">
        <v>5106</v>
      </c>
      <c r="F1409" t="s">
        <v>19</v>
      </c>
      <c r="G1409" t="s">
        <v>5145</v>
      </c>
      <c r="H1409" s="62">
        <v>36</v>
      </c>
      <c r="I1409" s="62">
        <v>16</v>
      </c>
      <c r="J1409" s="62">
        <v>20</v>
      </c>
    </row>
    <row r="1410" spans="1:10" x14ac:dyDescent="0.2">
      <c r="A1410" t="s">
        <v>8225</v>
      </c>
      <c r="B1410" t="s">
        <v>8099</v>
      </c>
      <c r="C1410" t="s">
        <v>8096</v>
      </c>
      <c r="D1410" t="s">
        <v>5105</v>
      </c>
      <c r="E1410" t="s">
        <v>5106</v>
      </c>
      <c r="F1410" t="s">
        <v>19</v>
      </c>
      <c r="G1410" t="s">
        <v>5144</v>
      </c>
      <c r="H1410" s="62">
        <v>16</v>
      </c>
      <c r="I1410" s="62">
        <v>16</v>
      </c>
      <c r="J1410" s="62">
        <v>0</v>
      </c>
    </row>
    <row r="1411" spans="1:10" x14ac:dyDescent="0.2">
      <c r="A1411" t="s">
        <v>8227</v>
      </c>
      <c r="B1411" t="s">
        <v>8099</v>
      </c>
      <c r="C1411" t="s">
        <v>8096</v>
      </c>
      <c r="D1411" t="s">
        <v>5105</v>
      </c>
      <c r="E1411" t="s">
        <v>5106</v>
      </c>
      <c r="F1411" t="s">
        <v>19</v>
      </c>
      <c r="G1411" t="s">
        <v>5315</v>
      </c>
      <c r="H1411" s="62">
        <v>10</v>
      </c>
      <c r="I1411" s="62">
        <v>16</v>
      </c>
      <c r="J1411" s="62">
        <v>-6</v>
      </c>
    </row>
    <row r="1412" spans="1:10" x14ac:dyDescent="0.2">
      <c r="A1412" t="s">
        <v>6271</v>
      </c>
      <c r="B1412" t="s">
        <v>5104</v>
      </c>
      <c r="C1412" t="s">
        <v>5102</v>
      </c>
      <c r="D1412" t="s">
        <v>5105</v>
      </c>
      <c r="E1412" t="s">
        <v>6543</v>
      </c>
      <c r="F1412" t="s">
        <v>18</v>
      </c>
      <c r="G1412" t="s">
        <v>5107</v>
      </c>
      <c r="H1412" s="62">
        <v>11</v>
      </c>
      <c r="I1412" s="62">
        <v>17</v>
      </c>
      <c r="J1412" s="62">
        <v>-6</v>
      </c>
    </row>
    <row r="1413" spans="1:10" x14ac:dyDescent="0.2">
      <c r="A1413" t="s">
        <v>6272</v>
      </c>
      <c r="B1413" t="s">
        <v>5412</v>
      </c>
      <c r="C1413" t="s">
        <v>5102</v>
      </c>
      <c r="D1413" t="s">
        <v>5105</v>
      </c>
      <c r="E1413" t="s">
        <v>6543</v>
      </c>
      <c r="F1413" t="s">
        <v>19</v>
      </c>
      <c r="G1413" t="s">
        <v>5107</v>
      </c>
      <c r="H1413" s="62">
        <v>8</v>
      </c>
      <c r="I1413" s="62">
        <v>13</v>
      </c>
      <c r="J1413" s="62">
        <v>-5</v>
      </c>
    </row>
    <row r="1414" spans="1:10" x14ac:dyDescent="0.2">
      <c r="A1414" t="s">
        <v>6279</v>
      </c>
      <c r="B1414" t="s">
        <v>5110</v>
      </c>
      <c r="C1414" t="s">
        <v>5109</v>
      </c>
      <c r="D1414" t="s">
        <v>5105</v>
      </c>
      <c r="E1414" t="s">
        <v>5111</v>
      </c>
      <c r="F1414" t="s">
        <v>18</v>
      </c>
      <c r="G1414" t="s">
        <v>5107</v>
      </c>
      <c r="H1414" s="62">
        <v>15</v>
      </c>
      <c r="I1414" s="62">
        <v>16</v>
      </c>
      <c r="J1414" s="62">
        <v>-1</v>
      </c>
    </row>
    <row r="1415" spans="1:10" x14ac:dyDescent="0.2">
      <c r="A1415" t="s">
        <v>6280</v>
      </c>
      <c r="B1415" t="s">
        <v>5413</v>
      </c>
      <c r="C1415" t="s">
        <v>5109</v>
      </c>
      <c r="D1415" t="s">
        <v>5105</v>
      </c>
      <c r="E1415" t="s">
        <v>5111</v>
      </c>
      <c r="F1415" t="s">
        <v>19</v>
      </c>
      <c r="G1415" t="s">
        <v>5107</v>
      </c>
      <c r="H1415" s="62">
        <v>14</v>
      </c>
      <c r="I1415" s="62">
        <v>14</v>
      </c>
      <c r="J1415" s="62">
        <v>0</v>
      </c>
    </row>
    <row r="1416" spans="1:10" x14ac:dyDescent="0.2">
      <c r="A1416" t="s">
        <v>8228</v>
      </c>
      <c r="B1416" t="s">
        <v>8095</v>
      </c>
      <c r="C1416" t="s">
        <v>8096</v>
      </c>
      <c r="D1416" t="s">
        <v>5105</v>
      </c>
      <c r="E1416" t="s">
        <v>5106</v>
      </c>
      <c r="F1416" t="s">
        <v>18</v>
      </c>
      <c r="G1416" t="s">
        <v>5107</v>
      </c>
      <c r="H1416" s="62">
        <v>14</v>
      </c>
      <c r="I1416" s="62">
        <v>20</v>
      </c>
      <c r="J1416" s="62">
        <v>-6</v>
      </c>
    </row>
    <row r="1417" spans="1:10" x14ac:dyDescent="0.2">
      <c r="A1417" t="s">
        <v>8229</v>
      </c>
      <c r="B1417" t="s">
        <v>8097</v>
      </c>
      <c r="C1417" t="s">
        <v>8096</v>
      </c>
      <c r="D1417" t="s">
        <v>5105</v>
      </c>
      <c r="E1417" t="s">
        <v>5106</v>
      </c>
      <c r="F1417" t="s">
        <v>19</v>
      </c>
      <c r="G1417" t="s">
        <v>5107</v>
      </c>
      <c r="H1417" s="62">
        <v>11</v>
      </c>
      <c r="I1417" s="62">
        <v>16</v>
      </c>
      <c r="J1417" s="62">
        <v>-5</v>
      </c>
    </row>
    <row r="1418" spans="1:10" x14ac:dyDescent="0.2">
      <c r="A1418" t="s">
        <v>6273</v>
      </c>
      <c r="B1418" t="s">
        <v>5143</v>
      </c>
      <c r="C1418" t="s">
        <v>5102</v>
      </c>
      <c r="D1418" t="s">
        <v>5105</v>
      </c>
      <c r="E1418" t="s">
        <v>6543</v>
      </c>
      <c r="F1418" t="s">
        <v>18</v>
      </c>
      <c r="G1418" t="s">
        <v>5147</v>
      </c>
      <c r="I1418" s="62">
        <v>17</v>
      </c>
    </row>
    <row r="1419" spans="1:10" x14ac:dyDescent="0.2">
      <c r="A1419" t="s">
        <v>6275</v>
      </c>
      <c r="B1419" t="s">
        <v>5143</v>
      </c>
      <c r="C1419" t="s">
        <v>5102</v>
      </c>
      <c r="D1419" t="s">
        <v>5105</v>
      </c>
      <c r="E1419" t="s">
        <v>6543</v>
      </c>
      <c r="F1419" t="s">
        <v>18</v>
      </c>
      <c r="G1419" t="s">
        <v>5145</v>
      </c>
      <c r="I1419" s="62">
        <v>17</v>
      </c>
    </row>
    <row r="1420" spans="1:10" x14ac:dyDescent="0.2">
      <c r="A1420" t="s">
        <v>6277</v>
      </c>
      <c r="B1420" t="s">
        <v>5143</v>
      </c>
      <c r="C1420" t="s">
        <v>5102</v>
      </c>
      <c r="D1420" t="s">
        <v>5105</v>
      </c>
      <c r="E1420" t="s">
        <v>6543</v>
      </c>
      <c r="F1420" t="s">
        <v>18</v>
      </c>
      <c r="G1420" t="s">
        <v>5144</v>
      </c>
      <c r="I1420" s="62">
        <v>17</v>
      </c>
    </row>
    <row r="1421" spans="1:10" x14ac:dyDescent="0.2">
      <c r="A1421" t="s">
        <v>8074</v>
      </c>
      <c r="B1421" t="s">
        <v>5143</v>
      </c>
      <c r="C1421" t="s">
        <v>5102</v>
      </c>
      <c r="D1421" t="s">
        <v>5105</v>
      </c>
      <c r="E1421" t="s">
        <v>6543</v>
      </c>
      <c r="F1421" t="s">
        <v>18</v>
      </c>
      <c r="G1421" t="s">
        <v>5315</v>
      </c>
      <c r="H1421" s="62">
        <v>8</v>
      </c>
      <c r="I1421" s="62">
        <v>17</v>
      </c>
      <c r="J1421" s="62">
        <v>-9</v>
      </c>
    </row>
    <row r="1422" spans="1:10" x14ac:dyDescent="0.2">
      <c r="A1422" t="s">
        <v>6274</v>
      </c>
      <c r="B1422" t="s">
        <v>5415</v>
      </c>
      <c r="C1422" t="s">
        <v>5102</v>
      </c>
      <c r="D1422" t="s">
        <v>5105</v>
      </c>
      <c r="E1422" t="s">
        <v>6543</v>
      </c>
      <c r="F1422" t="s">
        <v>19</v>
      </c>
      <c r="G1422" t="s">
        <v>5147</v>
      </c>
      <c r="I1422" s="62">
        <v>13</v>
      </c>
    </row>
    <row r="1423" spans="1:10" x14ac:dyDescent="0.2">
      <c r="A1423" t="s">
        <v>6276</v>
      </c>
      <c r="B1423" t="s">
        <v>5415</v>
      </c>
      <c r="C1423" t="s">
        <v>5102</v>
      </c>
      <c r="D1423" t="s">
        <v>5105</v>
      </c>
      <c r="E1423" t="s">
        <v>6543</v>
      </c>
      <c r="F1423" t="s">
        <v>19</v>
      </c>
      <c r="G1423" t="s">
        <v>5145</v>
      </c>
      <c r="I1423" s="62">
        <v>13</v>
      </c>
    </row>
    <row r="1424" spans="1:10" x14ac:dyDescent="0.2">
      <c r="A1424" t="s">
        <v>6278</v>
      </c>
      <c r="B1424" t="s">
        <v>5415</v>
      </c>
      <c r="C1424" t="s">
        <v>5102</v>
      </c>
      <c r="D1424" t="s">
        <v>5105</v>
      </c>
      <c r="E1424" t="s">
        <v>6543</v>
      </c>
      <c r="F1424" t="s">
        <v>19</v>
      </c>
      <c r="G1424" t="s">
        <v>5144</v>
      </c>
      <c r="I1424" s="62">
        <v>13</v>
      </c>
    </row>
    <row r="1425" spans="1:10" x14ac:dyDescent="0.2">
      <c r="A1425" t="s">
        <v>8075</v>
      </c>
      <c r="B1425" t="s">
        <v>5415</v>
      </c>
      <c r="C1425" t="s">
        <v>5102</v>
      </c>
      <c r="D1425" t="s">
        <v>5105</v>
      </c>
      <c r="E1425" t="s">
        <v>6543</v>
      </c>
      <c r="F1425" t="s">
        <v>19</v>
      </c>
      <c r="G1425" t="s">
        <v>5315</v>
      </c>
      <c r="H1425" s="62">
        <v>5</v>
      </c>
      <c r="I1425" s="62">
        <v>13</v>
      </c>
      <c r="J1425" s="62">
        <v>-8</v>
      </c>
    </row>
    <row r="1426" spans="1:10" x14ac:dyDescent="0.2">
      <c r="A1426" t="s">
        <v>6281</v>
      </c>
      <c r="B1426" t="s">
        <v>5146</v>
      </c>
      <c r="C1426" t="s">
        <v>5109</v>
      </c>
      <c r="D1426" t="s">
        <v>5105</v>
      </c>
      <c r="E1426" t="s">
        <v>5111</v>
      </c>
      <c r="F1426" t="s">
        <v>18</v>
      </c>
      <c r="G1426" t="s">
        <v>5147</v>
      </c>
      <c r="I1426" s="62">
        <v>16</v>
      </c>
    </row>
    <row r="1427" spans="1:10" x14ac:dyDescent="0.2">
      <c r="A1427" t="s">
        <v>6283</v>
      </c>
      <c r="B1427" t="s">
        <v>5146</v>
      </c>
      <c r="C1427" t="s">
        <v>5109</v>
      </c>
      <c r="D1427" t="s">
        <v>5105</v>
      </c>
      <c r="E1427" t="s">
        <v>5111</v>
      </c>
      <c r="F1427" t="s">
        <v>18</v>
      </c>
      <c r="G1427" t="s">
        <v>5145</v>
      </c>
      <c r="H1427" s="62">
        <v>8</v>
      </c>
      <c r="I1427" s="62">
        <v>16</v>
      </c>
      <c r="J1427" s="62">
        <v>-8</v>
      </c>
    </row>
    <row r="1428" spans="1:10" x14ac:dyDescent="0.2">
      <c r="A1428" t="s">
        <v>6285</v>
      </c>
      <c r="B1428" t="s">
        <v>5146</v>
      </c>
      <c r="C1428" t="s">
        <v>5109</v>
      </c>
      <c r="D1428" t="s">
        <v>5105</v>
      </c>
      <c r="E1428" t="s">
        <v>5111</v>
      </c>
      <c r="F1428" t="s">
        <v>18</v>
      </c>
      <c r="G1428" t="s">
        <v>5144</v>
      </c>
      <c r="H1428" s="62">
        <v>12</v>
      </c>
      <c r="I1428" s="62">
        <v>16</v>
      </c>
      <c r="J1428" s="62">
        <v>-4</v>
      </c>
    </row>
    <row r="1429" spans="1:10" x14ac:dyDescent="0.2">
      <c r="A1429" t="s">
        <v>8076</v>
      </c>
      <c r="B1429" t="s">
        <v>5146</v>
      </c>
      <c r="C1429" t="s">
        <v>5109</v>
      </c>
      <c r="D1429" t="s">
        <v>5105</v>
      </c>
      <c r="E1429" t="s">
        <v>5111</v>
      </c>
      <c r="F1429" t="s">
        <v>18</v>
      </c>
      <c r="G1429" t="s">
        <v>5315</v>
      </c>
      <c r="H1429" s="62">
        <v>9</v>
      </c>
      <c r="I1429" s="62">
        <v>16</v>
      </c>
      <c r="J1429" s="62">
        <v>-7</v>
      </c>
    </row>
    <row r="1430" spans="1:10" x14ac:dyDescent="0.2">
      <c r="A1430" t="s">
        <v>6282</v>
      </c>
      <c r="B1430" t="s">
        <v>5416</v>
      </c>
      <c r="C1430" t="s">
        <v>5109</v>
      </c>
      <c r="D1430" t="s">
        <v>5105</v>
      </c>
      <c r="E1430" t="s">
        <v>5111</v>
      </c>
      <c r="F1430" t="s">
        <v>19</v>
      </c>
      <c r="G1430" t="s">
        <v>5147</v>
      </c>
      <c r="I1430" s="62">
        <v>14</v>
      </c>
    </row>
    <row r="1431" spans="1:10" x14ac:dyDescent="0.2">
      <c r="A1431" t="s">
        <v>6284</v>
      </c>
      <c r="B1431" t="s">
        <v>5416</v>
      </c>
      <c r="C1431" t="s">
        <v>5109</v>
      </c>
      <c r="D1431" t="s">
        <v>5105</v>
      </c>
      <c r="E1431" t="s">
        <v>5111</v>
      </c>
      <c r="F1431" t="s">
        <v>19</v>
      </c>
      <c r="G1431" t="s">
        <v>5145</v>
      </c>
      <c r="I1431" s="62">
        <v>14</v>
      </c>
    </row>
    <row r="1432" spans="1:10" x14ac:dyDescent="0.2">
      <c r="A1432" t="s">
        <v>6286</v>
      </c>
      <c r="B1432" t="s">
        <v>5416</v>
      </c>
      <c r="C1432" t="s">
        <v>5109</v>
      </c>
      <c r="D1432" t="s">
        <v>5105</v>
      </c>
      <c r="E1432" t="s">
        <v>5111</v>
      </c>
      <c r="F1432" t="s">
        <v>19</v>
      </c>
      <c r="G1432" t="s">
        <v>5144</v>
      </c>
      <c r="H1432" s="62">
        <v>14</v>
      </c>
      <c r="I1432" s="62">
        <v>14</v>
      </c>
      <c r="J1432" s="62">
        <v>0</v>
      </c>
    </row>
    <row r="1433" spans="1:10" x14ac:dyDescent="0.2">
      <c r="A1433" t="s">
        <v>8077</v>
      </c>
      <c r="B1433" t="s">
        <v>5416</v>
      </c>
      <c r="C1433" t="s">
        <v>5109</v>
      </c>
      <c r="D1433" t="s">
        <v>5105</v>
      </c>
      <c r="E1433" t="s">
        <v>5111</v>
      </c>
      <c r="F1433" t="s">
        <v>19</v>
      </c>
      <c r="G1433" t="s">
        <v>5315</v>
      </c>
      <c r="H1433" s="62">
        <v>9</v>
      </c>
      <c r="I1433" s="62">
        <v>14</v>
      </c>
      <c r="J1433" s="62">
        <v>-5</v>
      </c>
    </row>
    <row r="1434" spans="1:10" x14ac:dyDescent="0.2">
      <c r="A1434" t="s">
        <v>8230</v>
      </c>
      <c r="B1434" t="s">
        <v>8098</v>
      </c>
      <c r="C1434" t="s">
        <v>8096</v>
      </c>
      <c r="D1434" t="s">
        <v>5105</v>
      </c>
      <c r="E1434" t="s">
        <v>5106</v>
      </c>
      <c r="F1434" t="s">
        <v>18</v>
      </c>
      <c r="G1434" t="s">
        <v>5147</v>
      </c>
      <c r="I1434" s="62">
        <v>20</v>
      </c>
    </row>
    <row r="1435" spans="1:10" x14ac:dyDescent="0.2">
      <c r="A1435" t="s">
        <v>8232</v>
      </c>
      <c r="B1435" t="s">
        <v>8098</v>
      </c>
      <c r="C1435" t="s">
        <v>8096</v>
      </c>
      <c r="D1435" t="s">
        <v>5105</v>
      </c>
      <c r="E1435" t="s">
        <v>5106</v>
      </c>
      <c r="F1435" t="s">
        <v>18</v>
      </c>
      <c r="G1435" t="s">
        <v>5145</v>
      </c>
      <c r="I1435" s="62">
        <v>20</v>
      </c>
    </row>
    <row r="1436" spans="1:10" x14ac:dyDescent="0.2">
      <c r="A1436" t="s">
        <v>8234</v>
      </c>
      <c r="B1436" t="s">
        <v>8098</v>
      </c>
      <c r="C1436" t="s">
        <v>8096</v>
      </c>
      <c r="D1436" t="s">
        <v>5105</v>
      </c>
      <c r="E1436" t="s">
        <v>5106</v>
      </c>
      <c r="F1436" t="s">
        <v>18</v>
      </c>
      <c r="G1436" t="s">
        <v>5144</v>
      </c>
      <c r="I1436" s="62">
        <v>20</v>
      </c>
    </row>
    <row r="1437" spans="1:10" x14ac:dyDescent="0.2">
      <c r="A1437" t="s">
        <v>8236</v>
      </c>
      <c r="B1437" t="s">
        <v>8098</v>
      </c>
      <c r="C1437" t="s">
        <v>8096</v>
      </c>
      <c r="D1437" t="s">
        <v>5105</v>
      </c>
      <c r="E1437" t="s">
        <v>5106</v>
      </c>
      <c r="F1437" t="s">
        <v>18</v>
      </c>
      <c r="G1437" t="s">
        <v>5315</v>
      </c>
      <c r="H1437" s="62">
        <v>10</v>
      </c>
      <c r="I1437" s="62">
        <v>20</v>
      </c>
      <c r="J1437" s="62">
        <v>-10</v>
      </c>
    </row>
    <row r="1438" spans="1:10" x14ac:dyDescent="0.2">
      <c r="A1438" t="s">
        <v>8231</v>
      </c>
      <c r="B1438" t="s">
        <v>8099</v>
      </c>
      <c r="C1438" t="s">
        <v>8096</v>
      </c>
      <c r="D1438" t="s">
        <v>5105</v>
      </c>
      <c r="E1438" t="s">
        <v>5106</v>
      </c>
      <c r="F1438" t="s">
        <v>19</v>
      </c>
      <c r="G1438" t="s">
        <v>5147</v>
      </c>
      <c r="I1438" s="62">
        <v>16</v>
      </c>
    </row>
    <row r="1439" spans="1:10" x14ac:dyDescent="0.2">
      <c r="A1439" t="s">
        <v>8233</v>
      </c>
      <c r="B1439" t="s">
        <v>8099</v>
      </c>
      <c r="C1439" t="s">
        <v>8096</v>
      </c>
      <c r="D1439" t="s">
        <v>5105</v>
      </c>
      <c r="E1439" t="s">
        <v>5106</v>
      </c>
      <c r="F1439" t="s">
        <v>19</v>
      </c>
      <c r="G1439" t="s">
        <v>5145</v>
      </c>
      <c r="I1439" s="62">
        <v>16</v>
      </c>
    </row>
    <row r="1440" spans="1:10" x14ac:dyDescent="0.2">
      <c r="A1440" t="s">
        <v>8235</v>
      </c>
      <c r="B1440" t="s">
        <v>8099</v>
      </c>
      <c r="C1440" t="s">
        <v>8096</v>
      </c>
      <c r="D1440" t="s">
        <v>5105</v>
      </c>
      <c r="E1440" t="s">
        <v>5106</v>
      </c>
      <c r="F1440" t="s">
        <v>19</v>
      </c>
      <c r="G1440" t="s">
        <v>5144</v>
      </c>
      <c r="I1440" s="62">
        <v>16</v>
      </c>
    </row>
    <row r="1441" spans="1:10" x14ac:dyDescent="0.2">
      <c r="A1441" t="s">
        <v>8237</v>
      </c>
      <c r="B1441" t="s">
        <v>8099</v>
      </c>
      <c r="C1441" t="s">
        <v>8096</v>
      </c>
      <c r="D1441" t="s">
        <v>5105</v>
      </c>
      <c r="E1441" t="s">
        <v>5106</v>
      </c>
      <c r="F1441" t="s">
        <v>19</v>
      </c>
      <c r="G1441" t="s">
        <v>5315</v>
      </c>
      <c r="H1441" s="62">
        <v>7</v>
      </c>
      <c r="I1441" s="62">
        <v>16</v>
      </c>
      <c r="J1441" s="62">
        <v>-9</v>
      </c>
    </row>
    <row r="1442" spans="1:10" x14ac:dyDescent="0.2">
      <c r="A1442" t="s">
        <v>6287</v>
      </c>
      <c r="B1442" t="s">
        <v>5104</v>
      </c>
      <c r="C1442" t="s">
        <v>5102</v>
      </c>
      <c r="D1442" t="s">
        <v>5105</v>
      </c>
      <c r="E1442" t="s">
        <v>6543</v>
      </c>
      <c r="F1442" t="s">
        <v>18</v>
      </c>
      <c r="G1442" t="s">
        <v>5107</v>
      </c>
      <c r="H1442" s="62">
        <v>29</v>
      </c>
      <c r="I1442" s="62">
        <v>17</v>
      </c>
      <c r="J1442" s="62">
        <v>12</v>
      </c>
    </row>
    <row r="1443" spans="1:10" x14ac:dyDescent="0.2">
      <c r="A1443" t="s">
        <v>6288</v>
      </c>
      <c r="B1443" t="s">
        <v>5412</v>
      </c>
      <c r="C1443" t="s">
        <v>5102</v>
      </c>
      <c r="D1443" t="s">
        <v>5105</v>
      </c>
      <c r="E1443" t="s">
        <v>6543</v>
      </c>
      <c r="F1443" t="s">
        <v>19</v>
      </c>
      <c r="G1443" t="s">
        <v>5107</v>
      </c>
      <c r="H1443" s="62">
        <v>18</v>
      </c>
      <c r="I1443" s="62">
        <v>13</v>
      </c>
      <c r="J1443" s="62">
        <v>5</v>
      </c>
    </row>
    <row r="1444" spans="1:10" x14ac:dyDescent="0.2">
      <c r="A1444" t="s">
        <v>6295</v>
      </c>
      <c r="B1444" t="s">
        <v>5110</v>
      </c>
      <c r="C1444" t="s">
        <v>5109</v>
      </c>
      <c r="D1444" t="s">
        <v>5105</v>
      </c>
      <c r="E1444" t="s">
        <v>5111</v>
      </c>
      <c r="F1444" t="s">
        <v>18</v>
      </c>
      <c r="G1444" t="s">
        <v>5107</v>
      </c>
      <c r="H1444" s="62">
        <v>31</v>
      </c>
      <c r="I1444" s="62">
        <v>16</v>
      </c>
      <c r="J1444" s="62">
        <v>15</v>
      </c>
    </row>
    <row r="1445" spans="1:10" x14ac:dyDescent="0.2">
      <c r="A1445" t="s">
        <v>6296</v>
      </c>
      <c r="B1445" t="s">
        <v>5413</v>
      </c>
      <c r="C1445" t="s">
        <v>5109</v>
      </c>
      <c r="D1445" t="s">
        <v>5105</v>
      </c>
      <c r="E1445" t="s">
        <v>5111</v>
      </c>
      <c r="F1445" t="s">
        <v>19</v>
      </c>
      <c r="G1445" t="s">
        <v>5107</v>
      </c>
      <c r="H1445" s="62">
        <v>25</v>
      </c>
      <c r="I1445" s="62">
        <v>14</v>
      </c>
      <c r="J1445" s="62">
        <v>11</v>
      </c>
    </row>
    <row r="1446" spans="1:10" x14ac:dyDescent="0.2">
      <c r="A1446" t="s">
        <v>8238</v>
      </c>
      <c r="B1446" t="s">
        <v>8095</v>
      </c>
      <c r="C1446" t="s">
        <v>8096</v>
      </c>
      <c r="D1446" t="s">
        <v>5105</v>
      </c>
      <c r="E1446" t="s">
        <v>5106</v>
      </c>
      <c r="F1446" t="s">
        <v>18</v>
      </c>
      <c r="G1446" t="s">
        <v>5107</v>
      </c>
      <c r="H1446" s="62">
        <v>40</v>
      </c>
      <c r="I1446" s="62">
        <v>20</v>
      </c>
      <c r="J1446" s="62">
        <v>20</v>
      </c>
    </row>
    <row r="1447" spans="1:10" x14ac:dyDescent="0.2">
      <c r="A1447" t="s">
        <v>8239</v>
      </c>
      <c r="B1447" t="s">
        <v>8097</v>
      </c>
      <c r="C1447" t="s">
        <v>8096</v>
      </c>
      <c r="D1447" t="s">
        <v>5105</v>
      </c>
      <c r="E1447" t="s">
        <v>5106</v>
      </c>
      <c r="F1447" t="s">
        <v>19</v>
      </c>
      <c r="G1447" t="s">
        <v>5107</v>
      </c>
      <c r="H1447" s="62">
        <v>24</v>
      </c>
      <c r="I1447" s="62">
        <v>16</v>
      </c>
      <c r="J1447" s="62">
        <v>8</v>
      </c>
    </row>
    <row r="1448" spans="1:10" x14ac:dyDescent="0.2">
      <c r="A1448" t="s">
        <v>6289</v>
      </c>
      <c r="B1448" t="s">
        <v>5143</v>
      </c>
      <c r="C1448" t="s">
        <v>5102</v>
      </c>
      <c r="D1448" t="s">
        <v>5105</v>
      </c>
      <c r="E1448" t="s">
        <v>6543</v>
      </c>
      <c r="F1448" t="s">
        <v>18</v>
      </c>
      <c r="G1448" t="s">
        <v>5147</v>
      </c>
      <c r="H1448" s="62">
        <v>17</v>
      </c>
      <c r="I1448" s="62">
        <v>17</v>
      </c>
      <c r="J1448" s="62">
        <v>0</v>
      </c>
    </row>
    <row r="1449" spans="1:10" x14ac:dyDescent="0.2">
      <c r="A1449" t="s">
        <v>6291</v>
      </c>
      <c r="B1449" t="s">
        <v>5143</v>
      </c>
      <c r="C1449" t="s">
        <v>5102</v>
      </c>
      <c r="D1449" t="s">
        <v>5105</v>
      </c>
      <c r="E1449" t="s">
        <v>6543</v>
      </c>
      <c r="F1449" t="s">
        <v>18</v>
      </c>
      <c r="G1449" t="s">
        <v>5145</v>
      </c>
      <c r="H1449" s="62">
        <v>31</v>
      </c>
      <c r="I1449" s="62">
        <v>17</v>
      </c>
      <c r="J1449" s="62">
        <v>14</v>
      </c>
    </row>
    <row r="1450" spans="1:10" x14ac:dyDescent="0.2">
      <c r="A1450" t="s">
        <v>6293</v>
      </c>
      <c r="B1450" t="s">
        <v>5143</v>
      </c>
      <c r="C1450" t="s">
        <v>5102</v>
      </c>
      <c r="D1450" t="s">
        <v>5105</v>
      </c>
      <c r="E1450" t="s">
        <v>6543</v>
      </c>
      <c r="F1450" t="s">
        <v>18</v>
      </c>
      <c r="G1450" t="s">
        <v>5144</v>
      </c>
      <c r="H1450" s="62">
        <v>16</v>
      </c>
      <c r="I1450" s="62">
        <v>17</v>
      </c>
      <c r="J1450" s="62">
        <v>-1</v>
      </c>
    </row>
    <row r="1451" spans="1:10" x14ac:dyDescent="0.2">
      <c r="A1451" t="s">
        <v>8078</v>
      </c>
      <c r="B1451" t="s">
        <v>5143</v>
      </c>
      <c r="C1451" t="s">
        <v>5102</v>
      </c>
      <c r="D1451" t="s">
        <v>5105</v>
      </c>
      <c r="E1451" t="s">
        <v>6543</v>
      </c>
      <c r="F1451" t="s">
        <v>18</v>
      </c>
      <c r="G1451" t="s">
        <v>5315</v>
      </c>
      <c r="H1451" s="62">
        <v>13</v>
      </c>
      <c r="I1451" s="62">
        <v>17</v>
      </c>
      <c r="J1451" s="62">
        <v>-4</v>
      </c>
    </row>
    <row r="1452" spans="1:10" x14ac:dyDescent="0.2">
      <c r="A1452" t="s">
        <v>6290</v>
      </c>
      <c r="B1452" t="s">
        <v>5415</v>
      </c>
      <c r="C1452" t="s">
        <v>5102</v>
      </c>
      <c r="D1452" t="s">
        <v>5105</v>
      </c>
      <c r="E1452" t="s">
        <v>6543</v>
      </c>
      <c r="F1452" t="s">
        <v>19</v>
      </c>
      <c r="G1452" t="s">
        <v>5147</v>
      </c>
      <c r="H1452" s="62">
        <v>9</v>
      </c>
      <c r="I1452" s="62">
        <v>13</v>
      </c>
      <c r="J1452" s="62">
        <v>-4</v>
      </c>
    </row>
    <row r="1453" spans="1:10" x14ac:dyDescent="0.2">
      <c r="A1453" t="s">
        <v>6292</v>
      </c>
      <c r="B1453" t="s">
        <v>5415</v>
      </c>
      <c r="C1453" t="s">
        <v>5102</v>
      </c>
      <c r="D1453" t="s">
        <v>5105</v>
      </c>
      <c r="E1453" t="s">
        <v>6543</v>
      </c>
      <c r="F1453" t="s">
        <v>19</v>
      </c>
      <c r="G1453" t="s">
        <v>5145</v>
      </c>
      <c r="H1453" s="62">
        <v>21</v>
      </c>
      <c r="I1453" s="62">
        <v>13</v>
      </c>
      <c r="J1453" s="62">
        <v>8</v>
      </c>
    </row>
    <row r="1454" spans="1:10" x14ac:dyDescent="0.2">
      <c r="A1454" t="s">
        <v>6294</v>
      </c>
      <c r="B1454" t="s">
        <v>5415</v>
      </c>
      <c r="C1454" t="s">
        <v>5102</v>
      </c>
      <c r="D1454" t="s">
        <v>5105</v>
      </c>
      <c r="E1454" t="s">
        <v>6543</v>
      </c>
      <c r="F1454" t="s">
        <v>19</v>
      </c>
      <c r="G1454" t="s">
        <v>5144</v>
      </c>
      <c r="H1454" s="62">
        <v>10</v>
      </c>
      <c r="I1454" s="62">
        <v>13</v>
      </c>
      <c r="J1454" s="62">
        <v>-3</v>
      </c>
    </row>
    <row r="1455" spans="1:10" x14ac:dyDescent="0.2">
      <c r="A1455" t="s">
        <v>8079</v>
      </c>
      <c r="B1455" t="s">
        <v>5415</v>
      </c>
      <c r="C1455" t="s">
        <v>5102</v>
      </c>
      <c r="D1455" t="s">
        <v>5105</v>
      </c>
      <c r="E1455" t="s">
        <v>6543</v>
      </c>
      <c r="F1455" t="s">
        <v>19</v>
      </c>
      <c r="G1455" t="s">
        <v>5315</v>
      </c>
      <c r="H1455" s="62">
        <v>8</v>
      </c>
      <c r="I1455" s="62">
        <v>13</v>
      </c>
      <c r="J1455" s="62">
        <v>-5</v>
      </c>
    </row>
    <row r="1456" spans="1:10" x14ac:dyDescent="0.2">
      <c r="A1456" t="s">
        <v>6297</v>
      </c>
      <c r="B1456" t="s">
        <v>5146</v>
      </c>
      <c r="C1456" t="s">
        <v>5109</v>
      </c>
      <c r="D1456" t="s">
        <v>5105</v>
      </c>
      <c r="E1456" t="s">
        <v>5111</v>
      </c>
      <c r="F1456" t="s">
        <v>18</v>
      </c>
      <c r="G1456" t="s">
        <v>5147</v>
      </c>
      <c r="H1456" s="62">
        <v>23</v>
      </c>
      <c r="I1456" s="62">
        <v>16</v>
      </c>
      <c r="J1456" s="62">
        <v>7</v>
      </c>
    </row>
    <row r="1457" spans="1:10" x14ac:dyDescent="0.2">
      <c r="A1457" t="s">
        <v>6299</v>
      </c>
      <c r="B1457" t="s">
        <v>5146</v>
      </c>
      <c r="C1457" t="s">
        <v>5109</v>
      </c>
      <c r="D1457" t="s">
        <v>5105</v>
      </c>
      <c r="E1457" t="s">
        <v>5111</v>
      </c>
      <c r="F1457" t="s">
        <v>18</v>
      </c>
      <c r="G1457" t="s">
        <v>5145</v>
      </c>
      <c r="H1457" s="62">
        <v>30</v>
      </c>
      <c r="I1457" s="62">
        <v>16</v>
      </c>
      <c r="J1457" s="62">
        <v>14</v>
      </c>
    </row>
    <row r="1458" spans="1:10" x14ac:dyDescent="0.2">
      <c r="A1458" t="s">
        <v>6301</v>
      </c>
      <c r="B1458" t="s">
        <v>5146</v>
      </c>
      <c r="C1458" t="s">
        <v>5109</v>
      </c>
      <c r="D1458" t="s">
        <v>5105</v>
      </c>
      <c r="E1458" t="s">
        <v>5111</v>
      </c>
      <c r="F1458" t="s">
        <v>18</v>
      </c>
      <c r="G1458" t="s">
        <v>5144</v>
      </c>
      <c r="H1458" s="62">
        <v>13</v>
      </c>
      <c r="I1458" s="62">
        <v>16</v>
      </c>
      <c r="J1458" s="62">
        <v>-3</v>
      </c>
    </row>
    <row r="1459" spans="1:10" x14ac:dyDescent="0.2">
      <c r="A1459" t="s">
        <v>8080</v>
      </c>
      <c r="B1459" t="s">
        <v>5146</v>
      </c>
      <c r="C1459" t="s">
        <v>5109</v>
      </c>
      <c r="D1459" t="s">
        <v>5105</v>
      </c>
      <c r="E1459" t="s">
        <v>5111</v>
      </c>
      <c r="F1459" t="s">
        <v>18</v>
      </c>
      <c r="G1459" t="s">
        <v>5315</v>
      </c>
      <c r="H1459" s="62">
        <v>14</v>
      </c>
      <c r="I1459" s="62">
        <v>16</v>
      </c>
      <c r="J1459" s="62">
        <v>-2</v>
      </c>
    </row>
    <row r="1460" spans="1:10" x14ac:dyDescent="0.2">
      <c r="A1460" t="s">
        <v>6298</v>
      </c>
      <c r="B1460" t="s">
        <v>5416</v>
      </c>
      <c r="C1460" t="s">
        <v>5109</v>
      </c>
      <c r="D1460" t="s">
        <v>5105</v>
      </c>
      <c r="E1460" t="s">
        <v>5111</v>
      </c>
      <c r="F1460" t="s">
        <v>19</v>
      </c>
      <c r="G1460" t="s">
        <v>5147</v>
      </c>
      <c r="H1460" s="62">
        <v>11</v>
      </c>
      <c r="I1460" s="62">
        <v>14</v>
      </c>
      <c r="J1460" s="62">
        <v>-3</v>
      </c>
    </row>
    <row r="1461" spans="1:10" x14ac:dyDescent="0.2">
      <c r="A1461" t="s">
        <v>6300</v>
      </c>
      <c r="B1461" t="s">
        <v>5416</v>
      </c>
      <c r="C1461" t="s">
        <v>5109</v>
      </c>
      <c r="D1461" t="s">
        <v>5105</v>
      </c>
      <c r="E1461" t="s">
        <v>5111</v>
      </c>
      <c r="F1461" t="s">
        <v>19</v>
      </c>
      <c r="G1461" t="s">
        <v>5145</v>
      </c>
      <c r="H1461" s="62">
        <v>24</v>
      </c>
      <c r="I1461" s="62">
        <v>14</v>
      </c>
      <c r="J1461" s="62">
        <v>10</v>
      </c>
    </row>
    <row r="1462" spans="1:10" x14ac:dyDescent="0.2">
      <c r="A1462" t="s">
        <v>6302</v>
      </c>
      <c r="B1462" t="s">
        <v>5416</v>
      </c>
      <c r="C1462" t="s">
        <v>5109</v>
      </c>
      <c r="D1462" t="s">
        <v>5105</v>
      </c>
      <c r="E1462" t="s">
        <v>5111</v>
      </c>
      <c r="F1462" t="s">
        <v>19</v>
      </c>
      <c r="G1462" t="s">
        <v>5144</v>
      </c>
      <c r="H1462" s="62">
        <v>9</v>
      </c>
      <c r="I1462" s="62">
        <v>14</v>
      </c>
      <c r="J1462" s="62">
        <v>-5</v>
      </c>
    </row>
    <row r="1463" spans="1:10" x14ac:dyDescent="0.2">
      <c r="A1463" t="s">
        <v>8081</v>
      </c>
      <c r="B1463" t="s">
        <v>5416</v>
      </c>
      <c r="C1463" t="s">
        <v>5109</v>
      </c>
      <c r="D1463" t="s">
        <v>5105</v>
      </c>
      <c r="E1463" t="s">
        <v>5111</v>
      </c>
      <c r="F1463" t="s">
        <v>19</v>
      </c>
      <c r="G1463" t="s">
        <v>5315</v>
      </c>
      <c r="H1463" s="62">
        <v>11</v>
      </c>
      <c r="I1463" s="62">
        <v>14</v>
      </c>
      <c r="J1463" s="62">
        <v>-3</v>
      </c>
    </row>
    <row r="1464" spans="1:10" x14ac:dyDescent="0.2">
      <c r="A1464" t="s">
        <v>8240</v>
      </c>
      <c r="B1464" t="s">
        <v>8098</v>
      </c>
      <c r="C1464" t="s">
        <v>8096</v>
      </c>
      <c r="D1464" t="s">
        <v>5105</v>
      </c>
      <c r="E1464" t="s">
        <v>5106</v>
      </c>
      <c r="F1464" t="s">
        <v>18</v>
      </c>
      <c r="G1464" t="s">
        <v>5147</v>
      </c>
      <c r="H1464" s="62">
        <v>23</v>
      </c>
      <c r="I1464" s="62">
        <v>20</v>
      </c>
      <c r="J1464" s="62">
        <v>3</v>
      </c>
    </row>
    <row r="1465" spans="1:10" x14ac:dyDescent="0.2">
      <c r="A1465" t="s">
        <v>8242</v>
      </c>
      <c r="B1465" t="s">
        <v>8098</v>
      </c>
      <c r="C1465" t="s">
        <v>8096</v>
      </c>
      <c r="D1465" t="s">
        <v>5105</v>
      </c>
      <c r="E1465" t="s">
        <v>5106</v>
      </c>
      <c r="F1465" t="s">
        <v>18</v>
      </c>
      <c r="G1465" t="s">
        <v>5145</v>
      </c>
      <c r="H1465" s="62">
        <v>47</v>
      </c>
      <c r="I1465" s="62">
        <v>20</v>
      </c>
      <c r="J1465" s="62">
        <v>27</v>
      </c>
    </row>
    <row r="1466" spans="1:10" x14ac:dyDescent="0.2">
      <c r="A1466" t="s">
        <v>8244</v>
      </c>
      <c r="B1466" t="s">
        <v>8098</v>
      </c>
      <c r="C1466" t="s">
        <v>8096</v>
      </c>
      <c r="D1466" t="s">
        <v>5105</v>
      </c>
      <c r="E1466" t="s">
        <v>5106</v>
      </c>
      <c r="F1466" t="s">
        <v>18</v>
      </c>
      <c r="G1466" t="s">
        <v>5144</v>
      </c>
      <c r="H1466" s="62">
        <v>20</v>
      </c>
      <c r="I1466" s="62">
        <v>20</v>
      </c>
      <c r="J1466" s="62">
        <v>0</v>
      </c>
    </row>
    <row r="1467" spans="1:10" x14ac:dyDescent="0.2">
      <c r="A1467" t="s">
        <v>8246</v>
      </c>
      <c r="B1467" t="s">
        <v>8098</v>
      </c>
      <c r="C1467" t="s">
        <v>8096</v>
      </c>
      <c r="D1467" t="s">
        <v>5105</v>
      </c>
      <c r="E1467" t="s">
        <v>5106</v>
      </c>
      <c r="F1467" t="s">
        <v>18</v>
      </c>
      <c r="G1467" t="s">
        <v>5315</v>
      </c>
      <c r="H1467" s="62">
        <v>16</v>
      </c>
      <c r="I1467" s="62">
        <v>20</v>
      </c>
      <c r="J1467" s="62">
        <v>-4</v>
      </c>
    </row>
    <row r="1468" spans="1:10" x14ac:dyDescent="0.2">
      <c r="A1468" t="s">
        <v>8241</v>
      </c>
      <c r="B1468" t="s">
        <v>8099</v>
      </c>
      <c r="C1468" t="s">
        <v>8096</v>
      </c>
      <c r="D1468" t="s">
        <v>5105</v>
      </c>
      <c r="E1468" t="s">
        <v>5106</v>
      </c>
      <c r="F1468" t="s">
        <v>19</v>
      </c>
      <c r="G1468" t="s">
        <v>5147</v>
      </c>
      <c r="H1468" s="62">
        <v>11</v>
      </c>
      <c r="I1468" s="62">
        <v>16</v>
      </c>
      <c r="J1468" s="62">
        <v>-5</v>
      </c>
    </row>
    <row r="1469" spans="1:10" x14ac:dyDescent="0.2">
      <c r="A1469" t="s">
        <v>8243</v>
      </c>
      <c r="B1469" t="s">
        <v>8099</v>
      </c>
      <c r="C1469" t="s">
        <v>8096</v>
      </c>
      <c r="D1469" t="s">
        <v>5105</v>
      </c>
      <c r="E1469" t="s">
        <v>5106</v>
      </c>
      <c r="F1469" t="s">
        <v>19</v>
      </c>
      <c r="G1469" t="s">
        <v>5145</v>
      </c>
      <c r="H1469" s="62">
        <v>32</v>
      </c>
      <c r="I1469" s="62">
        <v>16</v>
      </c>
      <c r="J1469" s="62">
        <v>16</v>
      </c>
    </row>
    <row r="1470" spans="1:10" x14ac:dyDescent="0.2">
      <c r="A1470" t="s">
        <v>8245</v>
      </c>
      <c r="B1470" t="s">
        <v>8099</v>
      </c>
      <c r="C1470" t="s">
        <v>8096</v>
      </c>
      <c r="D1470" t="s">
        <v>5105</v>
      </c>
      <c r="E1470" t="s">
        <v>5106</v>
      </c>
      <c r="F1470" t="s">
        <v>19</v>
      </c>
      <c r="G1470" t="s">
        <v>5144</v>
      </c>
      <c r="H1470" s="62">
        <v>13</v>
      </c>
      <c r="I1470" s="62">
        <v>16</v>
      </c>
      <c r="J1470" s="62">
        <v>-3</v>
      </c>
    </row>
    <row r="1471" spans="1:10" x14ac:dyDescent="0.2">
      <c r="A1471" t="s">
        <v>8247</v>
      </c>
      <c r="B1471" t="s">
        <v>8099</v>
      </c>
      <c r="C1471" t="s">
        <v>8096</v>
      </c>
      <c r="D1471" t="s">
        <v>5105</v>
      </c>
      <c r="E1471" t="s">
        <v>5106</v>
      </c>
      <c r="F1471" t="s">
        <v>19</v>
      </c>
      <c r="G1471" t="s">
        <v>5315</v>
      </c>
      <c r="H1471" s="62">
        <v>10</v>
      </c>
      <c r="I1471" s="62">
        <v>16</v>
      </c>
      <c r="J1471" s="62">
        <v>-6</v>
      </c>
    </row>
    <row r="1472" spans="1:10" x14ac:dyDescent="0.2">
      <c r="A1472" t="s">
        <v>6303</v>
      </c>
      <c r="B1472" t="s">
        <v>5104</v>
      </c>
      <c r="C1472" t="s">
        <v>5102</v>
      </c>
      <c r="D1472" t="s">
        <v>5105</v>
      </c>
      <c r="E1472" t="s">
        <v>6543</v>
      </c>
      <c r="F1472" t="s">
        <v>18</v>
      </c>
      <c r="G1472" t="s">
        <v>5107</v>
      </c>
      <c r="H1472" s="62">
        <v>20</v>
      </c>
      <c r="I1472" s="62">
        <v>17</v>
      </c>
      <c r="J1472" s="62">
        <v>3</v>
      </c>
    </row>
    <row r="1473" spans="1:10" x14ac:dyDescent="0.2">
      <c r="A1473" t="s">
        <v>6304</v>
      </c>
      <c r="B1473" t="s">
        <v>5412</v>
      </c>
      <c r="C1473" t="s">
        <v>5102</v>
      </c>
      <c r="D1473" t="s">
        <v>5105</v>
      </c>
      <c r="E1473" t="s">
        <v>6543</v>
      </c>
      <c r="F1473" t="s">
        <v>19</v>
      </c>
      <c r="G1473" t="s">
        <v>5107</v>
      </c>
      <c r="H1473" s="62">
        <v>17</v>
      </c>
      <c r="I1473" s="62">
        <v>13</v>
      </c>
      <c r="J1473" s="62">
        <v>4</v>
      </c>
    </row>
    <row r="1474" spans="1:10" x14ac:dyDescent="0.2">
      <c r="A1474" t="s">
        <v>6311</v>
      </c>
      <c r="B1474" t="s">
        <v>5110</v>
      </c>
      <c r="C1474" t="s">
        <v>5109</v>
      </c>
      <c r="D1474" t="s">
        <v>5105</v>
      </c>
      <c r="E1474" t="s">
        <v>5111</v>
      </c>
      <c r="F1474" t="s">
        <v>18</v>
      </c>
      <c r="G1474" t="s">
        <v>5107</v>
      </c>
      <c r="H1474" s="62">
        <v>18</v>
      </c>
      <c r="I1474" s="62">
        <v>16</v>
      </c>
      <c r="J1474" s="62">
        <v>2</v>
      </c>
    </row>
    <row r="1475" spans="1:10" x14ac:dyDescent="0.2">
      <c r="A1475" t="s">
        <v>6312</v>
      </c>
      <c r="B1475" t="s">
        <v>5413</v>
      </c>
      <c r="C1475" t="s">
        <v>5109</v>
      </c>
      <c r="D1475" t="s">
        <v>5105</v>
      </c>
      <c r="E1475" t="s">
        <v>5111</v>
      </c>
      <c r="F1475" t="s">
        <v>19</v>
      </c>
      <c r="G1475" t="s">
        <v>5107</v>
      </c>
      <c r="H1475" s="62">
        <v>16</v>
      </c>
      <c r="I1475" s="62">
        <v>14</v>
      </c>
      <c r="J1475" s="62">
        <v>2</v>
      </c>
    </row>
    <row r="1476" spans="1:10" x14ac:dyDescent="0.2">
      <c r="A1476" t="s">
        <v>8248</v>
      </c>
      <c r="B1476" t="s">
        <v>8095</v>
      </c>
      <c r="C1476" t="s">
        <v>8096</v>
      </c>
      <c r="D1476" t="s">
        <v>5105</v>
      </c>
      <c r="E1476" t="s">
        <v>5106</v>
      </c>
      <c r="F1476" t="s">
        <v>18</v>
      </c>
      <c r="G1476" t="s">
        <v>5107</v>
      </c>
      <c r="H1476" s="62">
        <v>26</v>
      </c>
      <c r="I1476" s="62">
        <v>20</v>
      </c>
      <c r="J1476" s="62">
        <v>6</v>
      </c>
    </row>
    <row r="1477" spans="1:10" x14ac:dyDescent="0.2">
      <c r="A1477" t="s">
        <v>8249</v>
      </c>
      <c r="B1477" t="s">
        <v>8097</v>
      </c>
      <c r="C1477" t="s">
        <v>8096</v>
      </c>
      <c r="D1477" t="s">
        <v>5105</v>
      </c>
      <c r="E1477" t="s">
        <v>5106</v>
      </c>
      <c r="F1477" t="s">
        <v>19</v>
      </c>
      <c r="G1477" t="s">
        <v>5107</v>
      </c>
      <c r="H1477" s="62">
        <v>22</v>
      </c>
      <c r="I1477" s="62">
        <v>16</v>
      </c>
      <c r="J1477" s="62">
        <v>6</v>
      </c>
    </row>
    <row r="1478" spans="1:10" x14ac:dyDescent="0.2">
      <c r="A1478" t="s">
        <v>6305</v>
      </c>
      <c r="B1478" t="s">
        <v>5143</v>
      </c>
      <c r="C1478" t="s">
        <v>5102</v>
      </c>
      <c r="D1478" t="s">
        <v>5105</v>
      </c>
      <c r="E1478" t="s">
        <v>6543</v>
      </c>
      <c r="F1478" t="s">
        <v>18</v>
      </c>
      <c r="G1478" t="s">
        <v>5147</v>
      </c>
      <c r="H1478" s="62">
        <v>15</v>
      </c>
      <c r="I1478" s="62">
        <v>17</v>
      </c>
      <c r="J1478" s="62">
        <v>-2</v>
      </c>
    </row>
    <row r="1479" spans="1:10" x14ac:dyDescent="0.2">
      <c r="A1479" t="s">
        <v>6307</v>
      </c>
      <c r="B1479" t="s">
        <v>5143</v>
      </c>
      <c r="C1479" t="s">
        <v>5102</v>
      </c>
      <c r="D1479" t="s">
        <v>5105</v>
      </c>
      <c r="E1479" t="s">
        <v>6543</v>
      </c>
      <c r="F1479" t="s">
        <v>18</v>
      </c>
      <c r="G1479" t="s">
        <v>5145</v>
      </c>
      <c r="H1479" s="62">
        <v>24</v>
      </c>
      <c r="I1479" s="62">
        <v>17</v>
      </c>
      <c r="J1479" s="62">
        <v>7</v>
      </c>
    </row>
    <row r="1480" spans="1:10" x14ac:dyDescent="0.2">
      <c r="A1480" t="s">
        <v>6309</v>
      </c>
      <c r="B1480" t="s">
        <v>5143</v>
      </c>
      <c r="C1480" t="s">
        <v>5102</v>
      </c>
      <c r="D1480" t="s">
        <v>5105</v>
      </c>
      <c r="E1480" t="s">
        <v>6543</v>
      </c>
      <c r="F1480" t="s">
        <v>18</v>
      </c>
      <c r="G1480" t="s">
        <v>5144</v>
      </c>
      <c r="H1480" s="62">
        <v>14</v>
      </c>
      <c r="I1480" s="62">
        <v>17</v>
      </c>
      <c r="J1480" s="62">
        <v>-3</v>
      </c>
    </row>
    <row r="1481" spans="1:10" x14ac:dyDescent="0.2">
      <c r="A1481" t="s">
        <v>8082</v>
      </c>
      <c r="B1481" t="s">
        <v>5143</v>
      </c>
      <c r="C1481" t="s">
        <v>5102</v>
      </c>
      <c r="D1481" t="s">
        <v>5105</v>
      </c>
      <c r="E1481" t="s">
        <v>6543</v>
      </c>
      <c r="F1481" t="s">
        <v>18</v>
      </c>
      <c r="G1481" t="s">
        <v>5315</v>
      </c>
      <c r="H1481" s="62">
        <v>9</v>
      </c>
      <c r="I1481" s="62">
        <v>17</v>
      </c>
      <c r="J1481" s="62">
        <v>-8</v>
      </c>
    </row>
    <row r="1482" spans="1:10" x14ac:dyDescent="0.2">
      <c r="A1482" t="s">
        <v>6306</v>
      </c>
      <c r="B1482" t="s">
        <v>5415</v>
      </c>
      <c r="C1482" t="s">
        <v>5102</v>
      </c>
      <c r="D1482" t="s">
        <v>5105</v>
      </c>
      <c r="E1482" t="s">
        <v>6543</v>
      </c>
      <c r="F1482" t="s">
        <v>19</v>
      </c>
      <c r="G1482" t="s">
        <v>5147</v>
      </c>
      <c r="H1482" s="62">
        <v>12</v>
      </c>
      <c r="I1482" s="62">
        <v>13</v>
      </c>
      <c r="J1482" s="62">
        <v>-1</v>
      </c>
    </row>
    <row r="1483" spans="1:10" x14ac:dyDescent="0.2">
      <c r="A1483" t="s">
        <v>6308</v>
      </c>
      <c r="B1483" t="s">
        <v>5415</v>
      </c>
      <c r="C1483" t="s">
        <v>5102</v>
      </c>
      <c r="D1483" t="s">
        <v>5105</v>
      </c>
      <c r="E1483" t="s">
        <v>6543</v>
      </c>
      <c r="F1483" t="s">
        <v>19</v>
      </c>
      <c r="G1483" t="s">
        <v>5145</v>
      </c>
      <c r="H1483" s="62">
        <v>23</v>
      </c>
      <c r="I1483" s="62">
        <v>13</v>
      </c>
      <c r="J1483" s="62">
        <v>10</v>
      </c>
    </row>
    <row r="1484" spans="1:10" x14ac:dyDescent="0.2">
      <c r="A1484" t="s">
        <v>6310</v>
      </c>
      <c r="B1484" t="s">
        <v>5415</v>
      </c>
      <c r="C1484" t="s">
        <v>5102</v>
      </c>
      <c r="D1484" t="s">
        <v>5105</v>
      </c>
      <c r="E1484" t="s">
        <v>6543</v>
      </c>
      <c r="F1484" t="s">
        <v>19</v>
      </c>
      <c r="G1484" t="s">
        <v>5144</v>
      </c>
      <c r="H1484" s="62">
        <v>12</v>
      </c>
      <c r="I1484" s="62">
        <v>13</v>
      </c>
      <c r="J1484" s="62">
        <v>-1</v>
      </c>
    </row>
    <row r="1485" spans="1:10" x14ac:dyDescent="0.2">
      <c r="A1485" t="s">
        <v>8083</v>
      </c>
      <c r="B1485" t="s">
        <v>5415</v>
      </c>
      <c r="C1485" t="s">
        <v>5102</v>
      </c>
      <c r="D1485" t="s">
        <v>5105</v>
      </c>
      <c r="E1485" t="s">
        <v>6543</v>
      </c>
      <c r="F1485" t="s">
        <v>19</v>
      </c>
      <c r="G1485" t="s">
        <v>5315</v>
      </c>
      <c r="H1485" s="62">
        <v>7</v>
      </c>
      <c r="I1485" s="62">
        <v>13</v>
      </c>
      <c r="J1485" s="62">
        <v>-6</v>
      </c>
    </row>
    <row r="1486" spans="1:10" x14ac:dyDescent="0.2">
      <c r="A1486" t="s">
        <v>6313</v>
      </c>
      <c r="B1486" t="s">
        <v>5146</v>
      </c>
      <c r="C1486" t="s">
        <v>5109</v>
      </c>
      <c r="D1486" t="s">
        <v>5105</v>
      </c>
      <c r="E1486" t="s">
        <v>5111</v>
      </c>
      <c r="F1486" t="s">
        <v>18</v>
      </c>
      <c r="G1486" t="s">
        <v>5147</v>
      </c>
      <c r="H1486" s="62">
        <v>31</v>
      </c>
      <c r="I1486" s="62">
        <v>16</v>
      </c>
      <c r="J1486" s="62">
        <v>15</v>
      </c>
    </row>
    <row r="1487" spans="1:10" x14ac:dyDescent="0.2">
      <c r="A1487" t="s">
        <v>6315</v>
      </c>
      <c r="B1487" t="s">
        <v>5146</v>
      </c>
      <c r="C1487" t="s">
        <v>5109</v>
      </c>
      <c r="D1487" t="s">
        <v>5105</v>
      </c>
      <c r="E1487" t="s">
        <v>5111</v>
      </c>
      <c r="F1487" t="s">
        <v>18</v>
      </c>
      <c r="G1487" t="s">
        <v>5145</v>
      </c>
      <c r="H1487" s="62">
        <v>22</v>
      </c>
      <c r="I1487" s="62">
        <v>16</v>
      </c>
      <c r="J1487" s="62">
        <v>6</v>
      </c>
    </row>
    <row r="1488" spans="1:10" x14ac:dyDescent="0.2">
      <c r="A1488" t="s">
        <v>6317</v>
      </c>
      <c r="B1488" t="s">
        <v>5146</v>
      </c>
      <c r="C1488" t="s">
        <v>5109</v>
      </c>
      <c r="D1488" t="s">
        <v>5105</v>
      </c>
      <c r="E1488" t="s">
        <v>5111</v>
      </c>
      <c r="F1488" t="s">
        <v>18</v>
      </c>
      <c r="G1488" t="s">
        <v>5144</v>
      </c>
      <c r="H1488" s="62">
        <v>14</v>
      </c>
      <c r="I1488" s="62">
        <v>16</v>
      </c>
      <c r="J1488" s="62">
        <v>-2</v>
      </c>
    </row>
    <row r="1489" spans="1:10" x14ac:dyDescent="0.2">
      <c r="A1489" t="s">
        <v>8084</v>
      </c>
      <c r="B1489" t="s">
        <v>5146</v>
      </c>
      <c r="C1489" t="s">
        <v>5109</v>
      </c>
      <c r="D1489" t="s">
        <v>5105</v>
      </c>
      <c r="E1489" t="s">
        <v>5111</v>
      </c>
      <c r="F1489" t="s">
        <v>18</v>
      </c>
      <c r="G1489" t="s">
        <v>5315</v>
      </c>
      <c r="H1489" s="62">
        <v>10</v>
      </c>
      <c r="I1489" s="62">
        <v>16</v>
      </c>
      <c r="J1489" s="62">
        <v>-6</v>
      </c>
    </row>
    <row r="1490" spans="1:10" x14ac:dyDescent="0.2">
      <c r="A1490" t="s">
        <v>6314</v>
      </c>
      <c r="B1490" t="s">
        <v>5416</v>
      </c>
      <c r="C1490" t="s">
        <v>5109</v>
      </c>
      <c r="D1490" t="s">
        <v>5105</v>
      </c>
      <c r="E1490" t="s">
        <v>5111</v>
      </c>
      <c r="F1490" t="s">
        <v>19</v>
      </c>
      <c r="G1490" t="s">
        <v>5147</v>
      </c>
      <c r="H1490" s="62">
        <v>20</v>
      </c>
      <c r="I1490" s="62">
        <v>14</v>
      </c>
      <c r="J1490" s="62">
        <v>6</v>
      </c>
    </row>
    <row r="1491" spans="1:10" x14ac:dyDescent="0.2">
      <c r="A1491" t="s">
        <v>6316</v>
      </c>
      <c r="B1491" t="s">
        <v>5416</v>
      </c>
      <c r="C1491" t="s">
        <v>5109</v>
      </c>
      <c r="D1491" t="s">
        <v>5105</v>
      </c>
      <c r="E1491" t="s">
        <v>5111</v>
      </c>
      <c r="F1491" t="s">
        <v>19</v>
      </c>
      <c r="G1491" t="s">
        <v>5145</v>
      </c>
      <c r="H1491" s="62">
        <v>26</v>
      </c>
      <c r="I1491" s="62">
        <v>14</v>
      </c>
      <c r="J1491" s="62">
        <v>12</v>
      </c>
    </row>
    <row r="1492" spans="1:10" x14ac:dyDescent="0.2">
      <c r="A1492" t="s">
        <v>6318</v>
      </c>
      <c r="B1492" t="s">
        <v>5416</v>
      </c>
      <c r="C1492" t="s">
        <v>5109</v>
      </c>
      <c r="D1492" t="s">
        <v>5105</v>
      </c>
      <c r="E1492" t="s">
        <v>5111</v>
      </c>
      <c r="F1492" t="s">
        <v>19</v>
      </c>
      <c r="G1492" t="s">
        <v>5144</v>
      </c>
      <c r="H1492" s="62">
        <v>8</v>
      </c>
      <c r="I1492" s="62">
        <v>14</v>
      </c>
      <c r="J1492" s="62">
        <v>-6</v>
      </c>
    </row>
    <row r="1493" spans="1:10" x14ac:dyDescent="0.2">
      <c r="A1493" t="s">
        <v>8085</v>
      </c>
      <c r="B1493" t="s">
        <v>5416</v>
      </c>
      <c r="C1493" t="s">
        <v>5109</v>
      </c>
      <c r="D1493" t="s">
        <v>5105</v>
      </c>
      <c r="E1493" t="s">
        <v>5111</v>
      </c>
      <c r="F1493" t="s">
        <v>19</v>
      </c>
      <c r="G1493" t="s">
        <v>5315</v>
      </c>
      <c r="H1493" s="62">
        <v>9</v>
      </c>
      <c r="I1493" s="62">
        <v>14</v>
      </c>
      <c r="J1493" s="62">
        <v>-5</v>
      </c>
    </row>
    <row r="1494" spans="1:10" x14ac:dyDescent="0.2">
      <c r="A1494" t="s">
        <v>8250</v>
      </c>
      <c r="B1494" t="s">
        <v>8098</v>
      </c>
      <c r="C1494" t="s">
        <v>8096</v>
      </c>
      <c r="D1494" t="s">
        <v>5105</v>
      </c>
      <c r="E1494" t="s">
        <v>5106</v>
      </c>
      <c r="F1494" t="s">
        <v>18</v>
      </c>
      <c r="G1494" t="s">
        <v>5147</v>
      </c>
      <c r="H1494" s="62">
        <v>22</v>
      </c>
      <c r="I1494" s="62">
        <v>20</v>
      </c>
      <c r="J1494" s="62">
        <v>2</v>
      </c>
    </row>
    <row r="1495" spans="1:10" x14ac:dyDescent="0.2">
      <c r="A1495" t="s">
        <v>8252</v>
      </c>
      <c r="B1495" t="s">
        <v>8098</v>
      </c>
      <c r="C1495" t="s">
        <v>8096</v>
      </c>
      <c r="D1495" t="s">
        <v>5105</v>
      </c>
      <c r="E1495" t="s">
        <v>5106</v>
      </c>
      <c r="F1495" t="s">
        <v>18</v>
      </c>
      <c r="G1495" t="s">
        <v>5145</v>
      </c>
      <c r="H1495" s="62">
        <v>35</v>
      </c>
      <c r="I1495" s="62">
        <v>20</v>
      </c>
      <c r="J1495" s="62">
        <v>15</v>
      </c>
    </row>
    <row r="1496" spans="1:10" x14ac:dyDescent="0.2">
      <c r="A1496" t="s">
        <v>8254</v>
      </c>
      <c r="B1496" t="s">
        <v>8098</v>
      </c>
      <c r="C1496" t="s">
        <v>8096</v>
      </c>
      <c r="D1496" t="s">
        <v>5105</v>
      </c>
      <c r="E1496" t="s">
        <v>5106</v>
      </c>
      <c r="F1496" t="s">
        <v>18</v>
      </c>
      <c r="G1496" t="s">
        <v>5144</v>
      </c>
      <c r="H1496" s="62">
        <v>20</v>
      </c>
      <c r="I1496" s="62">
        <v>20</v>
      </c>
      <c r="J1496" s="62">
        <v>0</v>
      </c>
    </row>
    <row r="1497" spans="1:10" x14ac:dyDescent="0.2">
      <c r="A1497" t="s">
        <v>8256</v>
      </c>
      <c r="B1497" t="s">
        <v>8098</v>
      </c>
      <c r="C1497" t="s">
        <v>8096</v>
      </c>
      <c r="D1497" t="s">
        <v>5105</v>
      </c>
      <c r="E1497" t="s">
        <v>5106</v>
      </c>
      <c r="F1497" t="s">
        <v>18</v>
      </c>
      <c r="G1497" t="s">
        <v>5315</v>
      </c>
      <c r="H1497" s="62">
        <v>10</v>
      </c>
      <c r="I1497" s="62">
        <v>20</v>
      </c>
      <c r="J1497" s="62">
        <v>-10</v>
      </c>
    </row>
    <row r="1498" spans="1:10" x14ac:dyDescent="0.2">
      <c r="A1498" t="s">
        <v>8251</v>
      </c>
      <c r="B1498" t="s">
        <v>8099</v>
      </c>
      <c r="C1498" t="s">
        <v>8096</v>
      </c>
      <c r="D1498" t="s">
        <v>5105</v>
      </c>
      <c r="E1498" t="s">
        <v>5106</v>
      </c>
      <c r="F1498" t="s">
        <v>19</v>
      </c>
      <c r="G1498" t="s">
        <v>5147</v>
      </c>
      <c r="H1498" s="62">
        <v>17</v>
      </c>
      <c r="I1498" s="62">
        <v>16</v>
      </c>
      <c r="J1498" s="62">
        <v>1</v>
      </c>
    </row>
    <row r="1499" spans="1:10" x14ac:dyDescent="0.2">
      <c r="A1499" t="s">
        <v>8253</v>
      </c>
      <c r="B1499" t="s">
        <v>8099</v>
      </c>
      <c r="C1499" t="s">
        <v>8096</v>
      </c>
      <c r="D1499" t="s">
        <v>5105</v>
      </c>
      <c r="E1499" t="s">
        <v>5106</v>
      </c>
      <c r="F1499" t="s">
        <v>19</v>
      </c>
      <c r="G1499" t="s">
        <v>5145</v>
      </c>
      <c r="H1499" s="62">
        <v>32</v>
      </c>
      <c r="I1499" s="62">
        <v>16</v>
      </c>
      <c r="J1499" s="62">
        <v>16</v>
      </c>
    </row>
    <row r="1500" spans="1:10" x14ac:dyDescent="0.2">
      <c r="A1500" t="s">
        <v>8255</v>
      </c>
      <c r="B1500" t="s">
        <v>8099</v>
      </c>
      <c r="C1500" t="s">
        <v>8096</v>
      </c>
      <c r="D1500" t="s">
        <v>5105</v>
      </c>
      <c r="E1500" t="s">
        <v>5106</v>
      </c>
      <c r="F1500" t="s">
        <v>19</v>
      </c>
      <c r="G1500" t="s">
        <v>5144</v>
      </c>
      <c r="H1500" s="62">
        <v>16</v>
      </c>
      <c r="I1500" s="62">
        <v>16</v>
      </c>
      <c r="J1500" s="62">
        <v>0</v>
      </c>
    </row>
    <row r="1501" spans="1:10" x14ac:dyDescent="0.2">
      <c r="A1501" t="s">
        <v>8257</v>
      </c>
      <c r="B1501" t="s">
        <v>8099</v>
      </c>
      <c r="C1501" t="s">
        <v>8096</v>
      </c>
      <c r="D1501" t="s">
        <v>5105</v>
      </c>
      <c r="E1501" t="s">
        <v>5106</v>
      </c>
      <c r="F1501" t="s">
        <v>19</v>
      </c>
      <c r="G1501" t="s">
        <v>5315</v>
      </c>
      <c r="H1501" s="62">
        <v>8</v>
      </c>
      <c r="I1501" s="62">
        <v>16</v>
      </c>
      <c r="J1501" s="62">
        <v>-8</v>
      </c>
    </row>
    <row r="1502" spans="1:10" x14ac:dyDescent="0.2">
      <c r="A1502" t="s">
        <v>6319</v>
      </c>
      <c r="B1502" t="s">
        <v>5104</v>
      </c>
      <c r="C1502" t="s">
        <v>5102</v>
      </c>
      <c r="D1502" t="s">
        <v>5105</v>
      </c>
      <c r="E1502" t="s">
        <v>6543</v>
      </c>
      <c r="F1502" t="s">
        <v>18</v>
      </c>
      <c r="G1502" t="s">
        <v>5107</v>
      </c>
      <c r="H1502" s="62">
        <v>25</v>
      </c>
      <c r="I1502" s="62">
        <v>17</v>
      </c>
      <c r="J1502" s="62">
        <v>8</v>
      </c>
    </row>
    <row r="1503" spans="1:10" x14ac:dyDescent="0.2">
      <c r="A1503" t="s">
        <v>6320</v>
      </c>
      <c r="B1503" t="s">
        <v>5412</v>
      </c>
      <c r="C1503" t="s">
        <v>5102</v>
      </c>
      <c r="D1503" t="s">
        <v>5105</v>
      </c>
      <c r="E1503" t="s">
        <v>6543</v>
      </c>
      <c r="F1503" t="s">
        <v>19</v>
      </c>
      <c r="G1503" t="s">
        <v>5107</v>
      </c>
      <c r="H1503" s="62">
        <v>14</v>
      </c>
      <c r="I1503" s="62">
        <v>13</v>
      </c>
      <c r="J1503" s="62">
        <v>1</v>
      </c>
    </row>
    <row r="1504" spans="1:10" x14ac:dyDescent="0.2">
      <c r="A1504" t="s">
        <v>6327</v>
      </c>
      <c r="B1504" t="s">
        <v>5110</v>
      </c>
      <c r="C1504" t="s">
        <v>5109</v>
      </c>
      <c r="D1504" t="s">
        <v>5105</v>
      </c>
      <c r="E1504" t="s">
        <v>5111</v>
      </c>
      <c r="F1504" t="s">
        <v>18</v>
      </c>
      <c r="G1504" t="s">
        <v>5107</v>
      </c>
      <c r="H1504" s="62">
        <v>31</v>
      </c>
      <c r="I1504" s="62">
        <v>16</v>
      </c>
      <c r="J1504" s="62">
        <v>15</v>
      </c>
    </row>
    <row r="1505" spans="1:10" x14ac:dyDescent="0.2">
      <c r="A1505" t="s">
        <v>6328</v>
      </c>
      <c r="B1505" t="s">
        <v>5413</v>
      </c>
      <c r="C1505" t="s">
        <v>5109</v>
      </c>
      <c r="D1505" t="s">
        <v>5105</v>
      </c>
      <c r="E1505" t="s">
        <v>5111</v>
      </c>
      <c r="F1505" t="s">
        <v>19</v>
      </c>
      <c r="G1505" t="s">
        <v>5107</v>
      </c>
      <c r="H1505" s="62">
        <v>27</v>
      </c>
      <c r="I1505" s="62">
        <v>14</v>
      </c>
      <c r="J1505" s="62">
        <v>13</v>
      </c>
    </row>
    <row r="1506" spans="1:10" x14ac:dyDescent="0.2">
      <c r="A1506" t="s">
        <v>8258</v>
      </c>
      <c r="B1506" t="s">
        <v>8095</v>
      </c>
      <c r="C1506" t="s">
        <v>8096</v>
      </c>
      <c r="D1506" t="s">
        <v>5105</v>
      </c>
      <c r="E1506" t="s">
        <v>5106</v>
      </c>
      <c r="F1506" t="s">
        <v>18</v>
      </c>
      <c r="G1506" t="s">
        <v>5107</v>
      </c>
      <c r="H1506" s="62">
        <v>35</v>
      </c>
      <c r="I1506" s="62">
        <v>20</v>
      </c>
      <c r="J1506" s="62">
        <v>15</v>
      </c>
    </row>
    <row r="1507" spans="1:10" x14ac:dyDescent="0.2">
      <c r="A1507" t="s">
        <v>8259</v>
      </c>
      <c r="B1507" t="s">
        <v>8097</v>
      </c>
      <c r="C1507" t="s">
        <v>8096</v>
      </c>
      <c r="D1507" t="s">
        <v>5105</v>
      </c>
      <c r="E1507" t="s">
        <v>5106</v>
      </c>
      <c r="F1507" t="s">
        <v>19</v>
      </c>
      <c r="G1507" t="s">
        <v>5107</v>
      </c>
      <c r="H1507" s="62">
        <v>20</v>
      </c>
      <c r="I1507" s="62">
        <v>16</v>
      </c>
      <c r="J1507" s="62">
        <v>4</v>
      </c>
    </row>
    <row r="1508" spans="1:10" x14ac:dyDescent="0.2">
      <c r="A1508" t="s">
        <v>6321</v>
      </c>
      <c r="B1508" t="s">
        <v>5143</v>
      </c>
      <c r="C1508" t="s">
        <v>5102</v>
      </c>
      <c r="D1508" t="s">
        <v>5105</v>
      </c>
      <c r="E1508" t="s">
        <v>6543</v>
      </c>
      <c r="F1508" t="s">
        <v>18</v>
      </c>
      <c r="G1508" t="s">
        <v>5147</v>
      </c>
      <c r="H1508" s="62">
        <v>16</v>
      </c>
      <c r="I1508" s="62">
        <v>17</v>
      </c>
      <c r="J1508" s="62">
        <v>-1</v>
      </c>
    </row>
    <row r="1509" spans="1:10" x14ac:dyDescent="0.2">
      <c r="A1509" t="s">
        <v>6323</v>
      </c>
      <c r="B1509" t="s">
        <v>5143</v>
      </c>
      <c r="C1509" t="s">
        <v>5102</v>
      </c>
      <c r="D1509" t="s">
        <v>5105</v>
      </c>
      <c r="E1509" t="s">
        <v>6543</v>
      </c>
      <c r="F1509" t="s">
        <v>18</v>
      </c>
      <c r="G1509" t="s">
        <v>5145</v>
      </c>
      <c r="H1509" s="62">
        <v>36</v>
      </c>
      <c r="I1509" s="62">
        <v>17</v>
      </c>
      <c r="J1509" s="62">
        <v>19</v>
      </c>
    </row>
    <row r="1510" spans="1:10" x14ac:dyDescent="0.2">
      <c r="A1510" t="s">
        <v>6325</v>
      </c>
      <c r="B1510" t="s">
        <v>5143</v>
      </c>
      <c r="C1510" t="s">
        <v>5102</v>
      </c>
      <c r="D1510" t="s">
        <v>5105</v>
      </c>
      <c r="E1510" t="s">
        <v>6543</v>
      </c>
      <c r="F1510" t="s">
        <v>18</v>
      </c>
      <c r="G1510" t="s">
        <v>5144</v>
      </c>
      <c r="I1510" s="62">
        <v>17</v>
      </c>
    </row>
    <row r="1511" spans="1:10" x14ac:dyDescent="0.2">
      <c r="A1511" t="s">
        <v>8086</v>
      </c>
      <c r="B1511" t="s">
        <v>5143</v>
      </c>
      <c r="C1511" t="s">
        <v>5102</v>
      </c>
      <c r="D1511" t="s">
        <v>5105</v>
      </c>
      <c r="E1511" t="s">
        <v>6543</v>
      </c>
      <c r="F1511" t="s">
        <v>18</v>
      </c>
      <c r="G1511" t="s">
        <v>5315</v>
      </c>
      <c r="H1511" s="62">
        <v>16</v>
      </c>
      <c r="I1511" s="62">
        <v>17</v>
      </c>
      <c r="J1511" s="62">
        <v>-1</v>
      </c>
    </row>
    <row r="1512" spans="1:10" x14ac:dyDescent="0.2">
      <c r="A1512" t="s">
        <v>6322</v>
      </c>
      <c r="B1512" t="s">
        <v>5415</v>
      </c>
      <c r="C1512" t="s">
        <v>5102</v>
      </c>
      <c r="D1512" t="s">
        <v>5105</v>
      </c>
      <c r="E1512" t="s">
        <v>6543</v>
      </c>
      <c r="F1512" t="s">
        <v>19</v>
      </c>
      <c r="G1512" t="s">
        <v>5147</v>
      </c>
      <c r="H1512" s="62">
        <v>13</v>
      </c>
      <c r="I1512" s="62">
        <v>13</v>
      </c>
      <c r="J1512" s="62">
        <v>0</v>
      </c>
    </row>
    <row r="1513" spans="1:10" x14ac:dyDescent="0.2">
      <c r="A1513" t="s">
        <v>6324</v>
      </c>
      <c r="B1513" t="s">
        <v>5415</v>
      </c>
      <c r="C1513" t="s">
        <v>5102</v>
      </c>
      <c r="D1513" t="s">
        <v>5105</v>
      </c>
      <c r="E1513" t="s">
        <v>6543</v>
      </c>
      <c r="F1513" t="s">
        <v>19</v>
      </c>
      <c r="G1513" t="s">
        <v>5145</v>
      </c>
      <c r="I1513" s="62">
        <v>13</v>
      </c>
    </row>
    <row r="1514" spans="1:10" x14ac:dyDescent="0.2">
      <c r="A1514" t="s">
        <v>6326</v>
      </c>
      <c r="B1514" t="s">
        <v>5415</v>
      </c>
      <c r="C1514" t="s">
        <v>5102</v>
      </c>
      <c r="D1514" t="s">
        <v>5105</v>
      </c>
      <c r="E1514" t="s">
        <v>6543</v>
      </c>
      <c r="F1514" t="s">
        <v>19</v>
      </c>
      <c r="G1514" t="s">
        <v>5144</v>
      </c>
      <c r="H1514" s="62">
        <v>12</v>
      </c>
      <c r="I1514" s="62">
        <v>13</v>
      </c>
      <c r="J1514" s="62">
        <v>-1</v>
      </c>
    </row>
    <row r="1515" spans="1:10" x14ac:dyDescent="0.2">
      <c r="A1515" t="s">
        <v>8087</v>
      </c>
      <c r="B1515" t="s">
        <v>5415</v>
      </c>
      <c r="C1515" t="s">
        <v>5102</v>
      </c>
      <c r="D1515" t="s">
        <v>5105</v>
      </c>
      <c r="E1515" t="s">
        <v>6543</v>
      </c>
      <c r="F1515" t="s">
        <v>19</v>
      </c>
      <c r="G1515" t="s">
        <v>5315</v>
      </c>
      <c r="H1515" s="62">
        <v>11</v>
      </c>
      <c r="I1515" s="62">
        <v>13</v>
      </c>
      <c r="J1515" s="62">
        <v>-2</v>
      </c>
    </row>
    <row r="1516" spans="1:10" x14ac:dyDescent="0.2">
      <c r="A1516" t="s">
        <v>6329</v>
      </c>
      <c r="B1516" t="s">
        <v>5146</v>
      </c>
      <c r="C1516" t="s">
        <v>5109</v>
      </c>
      <c r="D1516" t="s">
        <v>5105</v>
      </c>
      <c r="E1516" t="s">
        <v>5111</v>
      </c>
      <c r="F1516" t="s">
        <v>18</v>
      </c>
      <c r="G1516" t="s">
        <v>5147</v>
      </c>
      <c r="H1516" s="62">
        <v>31</v>
      </c>
      <c r="I1516" s="62">
        <v>16</v>
      </c>
      <c r="J1516" s="62">
        <v>15</v>
      </c>
    </row>
    <row r="1517" spans="1:10" x14ac:dyDescent="0.2">
      <c r="A1517" t="s">
        <v>6331</v>
      </c>
      <c r="B1517" t="s">
        <v>5146</v>
      </c>
      <c r="C1517" t="s">
        <v>5109</v>
      </c>
      <c r="D1517" t="s">
        <v>5105</v>
      </c>
      <c r="E1517" t="s">
        <v>5111</v>
      </c>
      <c r="F1517" t="s">
        <v>18</v>
      </c>
      <c r="G1517" t="s">
        <v>5145</v>
      </c>
      <c r="H1517" s="62">
        <v>18</v>
      </c>
      <c r="I1517" s="62">
        <v>16</v>
      </c>
      <c r="J1517" s="62">
        <v>2</v>
      </c>
    </row>
    <row r="1518" spans="1:10" x14ac:dyDescent="0.2">
      <c r="A1518" t="s">
        <v>6333</v>
      </c>
      <c r="B1518" t="s">
        <v>5146</v>
      </c>
      <c r="C1518" t="s">
        <v>5109</v>
      </c>
      <c r="D1518" t="s">
        <v>5105</v>
      </c>
      <c r="E1518" t="s">
        <v>5111</v>
      </c>
      <c r="F1518" t="s">
        <v>18</v>
      </c>
      <c r="G1518" t="s">
        <v>5144</v>
      </c>
      <c r="H1518" s="62">
        <v>17</v>
      </c>
      <c r="I1518" s="62">
        <v>16</v>
      </c>
      <c r="J1518" s="62">
        <v>1</v>
      </c>
    </row>
    <row r="1519" spans="1:10" x14ac:dyDescent="0.2">
      <c r="A1519" t="s">
        <v>8088</v>
      </c>
      <c r="B1519" t="s">
        <v>5146</v>
      </c>
      <c r="C1519" t="s">
        <v>5109</v>
      </c>
      <c r="D1519" t="s">
        <v>5105</v>
      </c>
      <c r="E1519" t="s">
        <v>5111</v>
      </c>
      <c r="F1519" t="s">
        <v>18</v>
      </c>
      <c r="G1519" t="s">
        <v>5315</v>
      </c>
      <c r="H1519" s="62">
        <v>18</v>
      </c>
      <c r="I1519" s="62">
        <v>16</v>
      </c>
      <c r="J1519" s="62">
        <v>2</v>
      </c>
    </row>
    <row r="1520" spans="1:10" x14ac:dyDescent="0.2">
      <c r="A1520" t="s">
        <v>6330</v>
      </c>
      <c r="B1520" t="s">
        <v>5416</v>
      </c>
      <c r="C1520" t="s">
        <v>5109</v>
      </c>
      <c r="D1520" t="s">
        <v>5105</v>
      </c>
      <c r="E1520" t="s">
        <v>5111</v>
      </c>
      <c r="F1520" t="s">
        <v>19</v>
      </c>
      <c r="G1520" t="s">
        <v>5147</v>
      </c>
      <c r="H1520" s="62">
        <v>21</v>
      </c>
      <c r="I1520" s="62">
        <v>14</v>
      </c>
      <c r="J1520" s="62">
        <v>7</v>
      </c>
    </row>
    <row r="1521" spans="1:10" x14ac:dyDescent="0.2">
      <c r="A1521" t="s">
        <v>6332</v>
      </c>
      <c r="B1521" t="s">
        <v>5416</v>
      </c>
      <c r="C1521" t="s">
        <v>5109</v>
      </c>
      <c r="D1521" t="s">
        <v>5105</v>
      </c>
      <c r="E1521" t="s">
        <v>5111</v>
      </c>
      <c r="F1521" t="s">
        <v>19</v>
      </c>
      <c r="G1521" t="s">
        <v>5145</v>
      </c>
      <c r="H1521" s="62">
        <v>31</v>
      </c>
      <c r="I1521" s="62">
        <v>14</v>
      </c>
      <c r="J1521" s="62">
        <v>17</v>
      </c>
    </row>
    <row r="1522" spans="1:10" x14ac:dyDescent="0.2">
      <c r="A1522" t="s">
        <v>6334</v>
      </c>
      <c r="B1522" t="s">
        <v>5416</v>
      </c>
      <c r="C1522" t="s">
        <v>5109</v>
      </c>
      <c r="D1522" t="s">
        <v>5105</v>
      </c>
      <c r="E1522" t="s">
        <v>5111</v>
      </c>
      <c r="F1522" t="s">
        <v>19</v>
      </c>
      <c r="G1522" t="s">
        <v>5144</v>
      </c>
      <c r="H1522" s="62">
        <v>26</v>
      </c>
      <c r="I1522" s="62">
        <v>14</v>
      </c>
      <c r="J1522" s="62">
        <v>12</v>
      </c>
    </row>
    <row r="1523" spans="1:10" x14ac:dyDescent="0.2">
      <c r="A1523" t="s">
        <v>8089</v>
      </c>
      <c r="B1523" t="s">
        <v>5416</v>
      </c>
      <c r="C1523" t="s">
        <v>5109</v>
      </c>
      <c r="D1523" t="s">
        <v>5105</v>
      </c>
      <c r="E1523" t="s">
        <v>5111</v>
      </c>
      <c r="F1523" t="s">
        <v>19</v>
      </c>
      <c r="G1523" t="s">
        <v>5315</v>
      </c>
      <c r="H1523" s="62">
        <v>16</v>
      </c>
      <c r="I1523" s="62">
        <v>14</v>
      </c>
      <c r="J1523" s="62">
        <v>2</v>
      </c>
    </row>
    <row r="1524" spans="1:10" x14ac:dyDescent="0.2">
      <c r="A1524" t="s">
        <v>8260</v>
      </c>
      <c r="B1524" t="s">
        <v>8098</v>
      </c>
      <c r="C1524" t="s">
        <v>8096</v>
      </c>
      <c r="D1524" t="s">
        <v>5105</v>
      </c>
      <c r="E1524" t="s">
        <v>5106</v>
      </c>
      <c r="F1524" t="s">
        <v>18</v>
      </c>
      <c r="G1524" t="s">
        <v>5147</v>
      </c>
      <c r="H1524" s="62">
        <v>21</v>
      </c>
      <c r="I1524" s="62">
        <v>20</v>
      </c>
      <c r="J1524" s="62">
        <v>1</v>
      </c>
    </row>
    <row r="1525" spans="1:10" x14ac:dyDescent="0.2">
      <c r="A1525" t="s">
        <v>8262</v>
      </c>
      <c r="B1525" t="s">
        <v>8098</v>
      </c>
      <c r="C1525" t="s">
        <v>8096</v>
      </c>
      <c r="D1525" t="s">
        <v>5105</v>
      </c>
      <c r="E1525" t="s">
        <v>5106</v>
      </c>
      <c r="F1525" t="s">
        <v>18</v>
      </c>
      <c r="G1525" t="s">
        <v>5145</v>
      </c>
      <c r="I1525" s="62">
        <v>20</v>
      </c>
    </row>
    <row r="1526" spans="1:10" x14ac:dyDescent="0.2">
      <c r="A1526" t="s">
        <v>8264</v>
      </c>
      <c r="B1526" t="s">
        <v>8098</v>
      </c>
      <c r="C1526" t="s">
        <v>8096</v>
      </c>
      <c r="D1526" t="s">
        <v>5105</v>
      </c>
      <c r="E1526" t="s">
        <v>5106</v>
      </c>
      <c r="F1526" t="s">
        <v>18</v>
      </c>
      <c r="G1526" t="s">
        <v>5144</v>
      </c>
      <c r="I1526" s="62">
        <v>20</v>
      </c>
    </row>
    <row r="1527" spans="1:10" x14ac:dyDescent="0.2">
      <c r="A1527" t="s">
        <v>8266</v>
      </c>
      <c r="B1527" t="s">
        <v>8098</v>
      </c>
      <c r="C1527" t="s">
        <v>8096</v>
      </c>
      <c r="D1527" t="s">
        <v>5105</v>
      </c>
      <c r="E1527" t="s">
        <v>5106</v>
      </c>
      <c r="F1527" t="s">
        <v>18</v>
      </c>
      <c r="G1527" t="s">
        <v>5315</v>
      </c>
      <c r="H1527" s="62">
        <v>20</v>
      </c>
      <c r="I1527" s="62">
        <v>20</v>
      </c>
      <c r="J1527" s="62">
        <v>0</v>
      </c>
    </row>
    <row r="1528" spans="1:10" x14ac:dyDescent="0.2">
      <c r="A1528" t="s">
        <v>8261</v>
      </c>
      <c r="B1528" t="s">
        <v>8099</v>
      </c>
      <c r="C1528" t="s">
        <v>8096</v>
      </c>
      <c r="D1528" t="s">
        <v>5105</v>
      </c>
      <c r="E1528" t="s">
        <v>5106</v>
      </c>
      <c r="F1528" t="s">
        <v>19</v>
      </c>
      <c r="G1528" t="s">
        <v>5147</v>
      </c>
      <c r="H1528" s="62">
        <v>18</v>
      </c>
      <c r="I1528" s="62">
        <v>16</v>
      </c>
      <c r="J1528" s="62">
        <v>2</v>
      </c>
    </row>
    <row r="1529" spans="1:10" x14ac:dyDescent="0.2">
      <c r="A1529" t="s">
        <v>8263</v>
      </c>
      <c r="B1529" t="s">
        <v>8099</v>
      </c>
      <c r="C1529" t="s">
        <v>8096</v>
      </c>
      <c r="D1529" t="s">
        <v>5105</v>
      </c>
      <c r="E1529" t="s">
        <v>5106</v>
      </c>
      <c r="F1529" t="s">
        <v>19</v>
      </c>
      <c r="G1529" t="s">
        <v>5145</v>
      </c>
      <c r="I1529" s="62">
        <v>16</v>
      </c>
    </row>
    <row r="1530" spans="1:10" x14ac:dyDescent="0.2">
      <c r="A1530" t="s">
        <v>8265</v>
      </c>
      <c r="B1530" t="s">
        <v>8099</v>
      </c>
      <c r="C1530" t="s">
        <v>8096</v>
      </c>
      <c r="D1530" t="s">
        <v>5105</v>
      </c>
      <c r="E1530" t="s">
        <v>5106</v>
      </c>
      <c r="F1530" t="s">
        <v>19</v>
      </c>
      <c r="G1530" t="s">
        <v>5144</v>
      </c>
      <c r="I1530" s="62">
        <v>16</v>
      </c>
    </row>
    <row r="1531" spans="1:10" x14ac:dyDescent="0.2">
      <c r="A1531" t="s">
        <v>8267</v>
      </c>
      <c r="B1531" t="s">
        <v>8099</v>
      </c>
      <c r="C1531" t="s">
        <v>8096</v>
      </c>
      <c r="D1531" t="s">
        <v>5105</v>
      </c>
      <c r="E1531" t="s">
        <v>5106</v>
      </c>
      <c r="F1531" t="s">
        <v>19</v>
      </c>
      <c r="G1531" t="s">
        <v>5315</v>
      </c>
      <c r="H1531" s="62">
        <v>13</v>
      </c>
      <c r="I1531" s="62">
        <v>16</v>
      </c>
      <c r="J1531" s="62">
        <v>-3</v>
      </c>
    </row>
    <row r="1532" spans="1:10" x14ac:dyDescent="0.2">
      <c r="A1532" t="s">
        <v>6335</v>
      </c>
      <c r="B1532" t="s">
        <v>5104</v>
      </c>
      <c r="C1532" t="s">
        <v>5102</v>
      </c>
      <c r="D1532" t="s">
        <v>5105</v>
      </c>
      <c r="E1532" t="s">
        <v>6543</v>
      </c>
      <c r="F1532" t="s">
        <v>18</v>
      </c>
      <c r="G1532" t="s">
        <v>5107</v>
      </c>
      <c r="H1532" s="62">
        <v>27</v>
      </c>
      <c r="I1532" s="62">
        <v>17</v>
      </c>
      <c r="J1532" s="62">
        <v>10</v>
      </c>
    </row>
    <row r="1533" spans="1:10" x14ac:dyDescent="0.2">
      <c r="A1533" t="s">
        <v>6336</v>
      </c>
      <c r="B1533" t="s">
        <v>5412</v>
      </c>
      <c r="C1533" t="s">
        <v>5102</v>
      </c>
      <c r="D1533" t="s">
        <v>5105</v>
      </c>
      <c r="E1533" t="s">
        <v>6543</v>
      </c>
      <c r="F1533" t="s">
        <v>19</v>
      </c>
      <c r="G1533" t="s">
        <v>5107</v>
      </c>
      <c r="H1533" s="62">
        <v>26</v>
      </c>
      <c r="I1533" s="62">
        <v>13</v>
      </c>
      <c r="J1533" s="62">
        <v>13</v>
      </c>
    </row>
    <row r="1534" spans="1:10" x14ac:dyDescent="0.2">
      <c r="A1534" t="s">
        <v>6343</v>
      </c>
      <c r="B1534" t="s">
        <v>5110</v>
      </c>
      <c r="C1534" t="s">
        <v>5109</v>
      </c>
      <c r="D1534" t="s">
        <v>5105</v>
      </c>
      <c r="E1534" t="s">
        <v>5111</v>
      </c>
      <c r="F1534" t="s">
        <v>18</v>
      </c>
      <c r="G1534" t="s">
        <v>5107</v>
      </c>
      <c r="H1534" s="62">
        <v>27</v>
      </c>
      <c r="I1534" s="62">
        <v>16</v>
      </c>
      <c r="J1534" s="62">
        <v>11</v>
      </c>
    </row>
    <row r="1535" spans="1:10" x14ac:dyDescent="0.2">
      <c r="A1535" t="s">
        <v>6344</v>
      </c>
      <c r="B1535" t="s">
        <v>5413</v>
      </c>
      <c r="C1535" t="s">
        <v>5109</v>
      </c>
      <c r="D1535" t="s">
        <v>5105</v>
      </c>
      <c r="E1535" t="s">
        <v>5111</v>
      </c>
      <c r="F1535" t="s">
        <v>19</v>
      </c>
      <c r="G1535" t="s">
        <v>5107</v>
      </c>
      <c r="H1535" s="62">
        <v>24</v>
      </c>
      <c r="I1535" s="62">
        <v>14</v>
      </c>
      <c r="J1535" s="62">
        <v>10</v>
      </c>
    </row>
    <row r="1536" spans="1:10" x14ac:dyDescent="0.2">
      <c r="A1536" t="s">
        <v>8268</v>
      </c>
      <c r="B1536" t="s">
        <v>8095</v>
      </c>
      <c r="C1536" t="s">
        <v>8096</v>
      </c>
      <c r="D1536" t="s">
        <v>5105</v>
      </c>
      <c r="E1536" t="s">
        <v>5106</v>
      </c>
      <c r="F1536" t="s">
        <v>18</v>
      </c>
      <c r="G1536" t="s">
        <v>5107</v>
      </c>
      <c r="H1536" s="62">
        <v>37</v>
      </c>
      <c r="I1536" s="62">
        <v>20</v>
      </c>
      <c r="J1536" s="62">
        <v>17</v>
      </c>
    </row>
    <row r="1537" spans="1:10" x14ac:dyDescent="0.2">
      <c r="A1537" t="s">
        <v>8269</v>
      </c>
      <c r="B1537" t="s">
        <v>8097</v>
      </c>
      <c r="C1537" t="s">
        <v>8096</v>
      </c>
      <c r="D1537" t="s">
        <v>5105</v>
      </c>
      <c r="E1537" t="s">
        <v>5106</v>
      </c>
      <c r="F1537" t="s">
        <v>19</v>
      </c>
      <c r="G1537" t="s">
        <v>5107</v>
      </c>
      <c r="H1537" s="62">
        <v>33</v>
      </c>
      <c r="I1537" s="62">
        <v>16</v>
      </c>
      <c r="J1537" s="62">
        <v>17</v>
      </c>
    </row>
    <row r="1538" spans="1:10" x14ac:dyDescent="0.2">
      <c r="A1538" t="s">
        <v>6337</v>
      </c>
      <c r="B1538" t="s">
        <v>5143</v>
      </c>
      <c r="C1538" t="s">
        <v>5102</v>
      </c>
      <c r="D1538" t="s">
        <v>5105</v>
      </c>
      <c r="E1538" t="s">
        <v>6543</v>
      </c>
      <c r="F1538" t="s">
        <v>18</v>
      </c>
      <c r="G1538" t="s">
        <v>5147</v>
      </c>
      <c r="I1538" s="62">
        <v>17</v>
      </c>
    </row>
    <row r="1539" spans="1:10" x14ac:dyDescent="0.2">
      <c r="A1539" t="s">
        <v>6339</v>
      </c>
      <c r="B1539" t="s">
        <v>5143</v>
      </c>
      <c r="C1539" t="s">
        <v>5102</v>
      </c>
      <c r="D1539" t="s">
        <v>5105</v>
      </c>
      <c r="E1539" t="s">
        <v>6543</v>
      </c>
      <c r="F1539" t="s">
        <v>18</v>
      </c>
      <c r="G1539" t="s">
        <v>5145</v>
      </c>
      <c r="H1539" s="62">
        <v>20</v>
      </c>
      <c r="I1539" s="62">
        <v>17</v>
      </c>
      <c r="J1539" s="62">
        <v>3</v>
      </c>
    </row>
    <row r="1540" spans="1:10" x14ac:dyDescent="0.2">
      <c r="A1540" t="s">
        <v>6341</v>
      </c>
      <c r="B1540" t="s">
        <v>5143</v>
      </c>
      <c r="C1540" t="s">
        <v>5102</v>
      </c>
      <c r="D1540" t="s">
        <v>5105</v>
      </c>
      <c r="E1540" t="s">
        <v>6543</v>
      </c>
      <c r="F1540" t="s">
        <v>18</v>
      </c>
      <c r="G1540" t="s">
        <v>5144</v>
      </c>
      <c r="H1540" s="62">
        <v>28</v>
      </c>
      <c r="I1540" s="62">
        <v>17</v>
      </c>
      <c r="J1540" s="62">
        <v>11</v>
      </c>
    </row>
    <row r="1541" spans="1:10" x14ac:dyDescent="0.2">
      <c r="A1541" t="s">
        <v>8090</v>
      </c>
      <c r="B1541" t="s">
        <v>5143</v>
      </c>
      <c r="C1541" t="s">
        <v>5102</v>
      </c>
      <c r="D1541" t="s">
        <v>5105</v>
      </c>
      <c r="E1541" t="s">
        <v>6543</v>
      </c>
      <c r="F1541" t="s">
        <v>18</v>
      </c>
      <c r="G1541" t="s">
        <v>5315</v>
      </c>
      <c r="H1541" s="62">
        <v>13</v>
      </c>
      <c r="I1541" s="62">
        <v>17</v>
      </c>
      <c r="J1541" s="62">
        <v>-4</v>
      </c>
    </row>
    <row r="1542" spans="1:10" x14ac:dyDescent="0.2">
      <c r="A1542" t="s">
        <v>6338</v>
      </c>
      <c r="B1542" t="s">
        <v>5415</v>
      </c>
      <c r="C1542" t="s">
        <v>5102</v>
      </c>
      <c r="D1542" t="s">
        <v>5105</v>
      </c>
      <c r="E1542" t="s">
        <v>6543</v>
      </c>
      <c r="F1542" t="s">
        <v>19</v>
      </c>
      <c r="G1542" t="s">
        <v>5147</v>
      </c>
      <c r="I1542" s="62">
        <v>13</v>
      </c>
    </row>
    <row r="1543" spans="1:10" x14ac:dyDescent="0.2">
      <c r="A1543" t="s">
        <v>6340</v>
      </c>
      <c r="B1543" t="s">
        <v>5415</v>
      </c>
      <c r="C1543" t="s">
        <v>5102</v>
      </c>
      <c r="D1543" t="s">
        <v>5105</v>
      </c>
      <c r="E1543" t="s">
        <v>6543</v>
      </c>
      <c r="F1543" t="s">
        <v>19</v>
      </c>
      <c r="G1543" t="s">
        <v>5145</v>
      </c>
      <c r="H1543" s="62">
        <v>21</v>
      </c>
      <c r="I1543" s="62">
        <v>13</v>
      </c>
      <c r="J1543" s="62">
        <v>8</v>
      </c>
    </row>
    <row r="1544" spans="1:10" x14ac:dyDescent="0.2">
      <c r="A1544" t="s">
        <v>6342</v>
      </c>
      <c r="B1544" t="s">
        <v>5415</v>
      </c>
      <c r="C1544" t="s">
        <v>5102</v>
      </c>
      <c r="D1544" t="s">
        <v>5105</v>
      </c>
      <c r="E1544" t="s">
        <v>6543</v>
      </c>
      <c r="F1544" t="s">
        <v>19</v>
      </c>
      <c r="G1544" t="s">
        <v>5144</v>
      </c>
      <c r="H1544" s="62">
        <v>22</v>
      </c>
      <c r="I1544" s="62">
        <v>13</v>
      </c>
      <c r="J1544" s="62">
        <v>9</v>
      </c>
    </row>
    <row r="1545" spans="1:10" x14ac:dyDescent="0.2">
      <c r="A1545" t="s">
        <v>8091</v>
      </c>
      <c r="B1545" t="s">
        <v>5415</v>
      </c>
      <c r="C1545" t="s">
        <v>5102</v>
      </c>
      <c r="D1545" t="s">
        <v>5105</v>
      </c>
      <c r="E1545" t="s">
        <v>6543</v>
      </c>
      <c r="F1545" t="s">
        <v>19</v>
      </c>
      <c r="G1545" t="s">
        <v>5315</v>
      </c>
      <c r="H1545" s="62">
        <v>13</v>
      </c>
      <c r="I1545" s="62">
        <v>13</v>
      </c>
      <c r="J1545" s="62">
        <v>0</v>
      </c>
    </row>
    <row r="1546" spans="1:10" x14ac:dyDescent="0.2">
      <c r="A1546" t="s">
        <v>6345</v>
      </c>
      <c r="B1546" t="s">
        <v>5146</v>
      </c>
      <c r="C1546" t="s">
        <v>5109</v>
      </c>
      <c r="D1546" t="s">
        <v>5105</v>
      </c>
      <c r="E1546" t="s">
        <v>5111</v>
      </c>
      <c r="F1546" t="s">
        <v>18</v>
      </c>
      <c r="G1546" t="s">
        <v>5147</v>
      </c>
      <c r="I1546" s="62">
        <v>16</v>
      </c>
    </row>
    <row r="1547" spans="1:10" x14ac:dyDescent="0.2">
      <c r="A1547" t="s">
        <v>6347</v>
      </c>
      <c r="B1547" t="s">
        <v>5146</v>
      </c>
      <c r="C1547" t="s">
        <v>5109</v>
      </c>
      <c r="D1547" t="s">
        <v>5105</v>
      </c>
      <c r="E1547" t="s">
        <v>5111</v>
      </c>
      <c r="F1547" t="s">
        <v>18</v>
      </c>
      <c r="G1547" t="s">
        <v>5145</v>
      </c>
      <c r="H1547" s="62">
        <v>30</v>
      </c>
      <c r="I1547" s="62">
        <v>16</v>
      </c>
      <c r="J1547" s="62">
        <v>14</v>
      </c>
    </row>
    <row r="1548" spans="1:10" x14ac:dyDescent="0.2">
      <c r="A1548" t="s">
        <v>6349</v>
      </c>
      <c r="B1548" t="s">
        <v>5146</v>
      </c>
      <c r="C1548" t="s">
        <v>5109</v>
      </c>
      <c r="D1548" t="s">
        <v>5105</v>
      </c>
      <c r="E1548" t="s">
        <v>5111</v>
      </c>
      <c r="F1548" t="s">
        <v>18</v>
      </c>
      <c r="G1548" t="s">
        <v>5144</v>
      </c>
      <c r="H1548" s="62">
        <v>27</v>
      </c>
      <c r="I1548" s="62">
        <v>16</v>
      </c>
      <c r="J1548" s="62">
        <v>11</v>
      </c>
    </row>
    <row r="1549" spans="1:10" x14ac:dyDescent="0.2">
      <c r="A1549" t="s">
        <v>8092</v>
      </c>
      <c r="B1549" t="s">
        <v>5146</v>
      </c>
      <c r="C1549" t="s">
        <v>5109</v>
      </c>
      <c r="D1549" t="s">
        <v>5105</v>
      </c>
      <c r="E1549" t="s">
        <v>5111</v>
      </c>
      <c r="F1549" t="s">
        <v>18</v>
      </c>
      <c r="G1549" t="s">
        <v>5315</v>
      </c>
      <c r="H1549" s="62">
        <v>12</v>
      </c>
      <c r="I1549" s="62">
        <v>16</v>
      </c>
      <c r="J1549" s="62">
        <v>-4</v>
      </c>
    </row>
    <row r="1550" spans="1:10" x14ac:dyDescent="0.2">
      <c r="A1550" t="s">
        <v>6346</v>
      </c>
      <c r="B1550" t="s">
        <v>5416</v>
      </c>
      <c r="C1550" t="s">
        <v>5109</v>
      </c>
      <c r="D1550" t="s">
        <v>5105</v>
      </c>
      <c r="E1550" t="s">
        <v>5111</v>
      </c>
      <c r="F1550" t="s">
        <v>19</v>
      </c>
      <c r="G1550" t="s">
        <v>5147</v>
      </c>
      <c r="I1550" s="62">
        <v>14</v>
      </c>
    </row>
    <row r="1551" spans="1:10" x14ac:dyDescent="0.2">
      <c r="A1551" t="s">
        <v>6348</v>
      </c>
      <c r="B1551" t="s">
        <v>5416</v>
      </c>
      <c r="C1551" t="s">
        <v>5109</v>
      </c>
      <c r="D1551" t="s">
        <v>5105</v>
      </c>
      <c r="E1551" t="s">
        <v>5111</v>
      </c>
      <c r="F1551" t="s">
        <v>19</v>
      </c>
      <c r="G1551" t="s">
        <v>5145</v>
      </c>
      <c r="H1551" s="62">
        <v>26</v>
      </c>
      <c r="I1551" s="62">
        <v>14</v>
      </c>
      <c r="J1551" s="62">
        <v>12</v>
      </c>
    </row>
    <row r="1552" spans="1:10" x14ac:dyDescent="0.2">
      <c r="A1552" t="s">
        <v>6350</v>
      </c>
      <c r="B1552" t="s">
        <v>5416</v>
      </c>
      <c r="C1552" t="s">
        <v>5109</v>
      </c>
      <c r="D1552" t="s">
        <v>5105</v>
      </c>
      <c r="E1552" t="s">
        <v>5111</v>
      </c>
      <c r="F1552" t="s">
        <v>19</v>
      </c>
      <c r="G1552" t="s">
        <v>5144</v>
      </c>
      <c r="H1552" s="62">
        <v>17</v>
      </c>
      <c r="I1552" s="62">
        <v>14</v>
      </c>
      <c r="J1552" s="62">
        <v>3</v>
      </c>
    </row>
    <row r="1553" spans="1:10" x14ac:dyDescent="0.2">
      <c r="A1553" t="s">
        <v>8093</v>
      </c>
      <c r="B1553" t="s">
        <v>5416</v>
      </c>
      <c r="C1553" t="s">
        <v>5109</v>
      </c>
      <c r="D1553" t="s">
        <v>5105</v>
      </c>
      <c r="E1553" t="s">
        <v>5111</v>
      </c>
      <c r="F1553" t="s">
        <v>19</v>
      </c>
      <c r="G1553" t="s">
        <v>5315</v>
      </c>
      <c r="H1553" s="62">
        <v>10</v>
      </c>
      <c r="I1553" s="62">
        <v>14</v>
      </c>
      <c r="J1553" s="62">
        <v>-4</v>
      </c>
    </row>
    <row r="1554" spans="1:10" x14ac:dyDescent="0.2">
      <c r="A1554" t="s">
        <v>8270</v>
      </c>
      <c r="B1554" t="s">
        <v>8098</v>
      </c>
      <c r="C1554" t="s">
        <v>8096</v>
      </c>
      <c r="D1554" t="s">
        <v>5105</v>
      </c>
      <c r="E1554" t="s">
        <v>5106</v>
      </c>
      <c r="F1554" t="s">
        <v>18</v>
      </c>
      <c r="G1554" t="s">
        <v>5147</v>
      </c>
      <c r="I1554" s="62">
        <v>20</v>
      </c>
    </row>
    <row r="1555" spans="1:10" x14ac:dyDescent="0.2">
      <c r="A1555" t="s">
        <v>8272</v>
      </c>
      <c r="B1555" t="s">
        <v>8098</v>
      </c>
      <c r="C1555" t="s">
        <v>8096</v>
      </c>
      <c r="D1555" t="s">
        <v>5105</v>
      </c>
      <c r="E1555" t="s">
        <v>5106</v>
      </c>
      <c r="F1555" t="s">
        <v>18</v>
      </c>
      <c r="G1555" t="s">
        <v>5145</v>
      </c>
      <c r="H1555" s="62">
        <v>28</v>
      </c>
      <c r="I1555" s="62">
        <v>20</v>
      </c>
      <c r="J1555" s="62">
        <v>8</v>
      </c>
    </row>
    <row r="1556" spans="1:10" x14ac:dyDescent="0.2">
      <c r="A1556" t="s">
        <v>8274</v>
      </c>
      <c r="B1556" t="s">
        <v>8098</v>
      </c>
      <c r="C1556" t="s">
        <v>8096</v>
      </c>
      <c r="D1556" t="s">
        <v>5105</v>
      </c>
      <c r="E1556" t="s">
        <v>5106</v>
      </c>
      <c r="F1556" t="s">
        <v>18</v>
      </c>
      <c r="G1556" t="s">
        <v>5144</v>
      </c>
      <c r="H1556" s="62">
        <v>33</v>
      </c>
      <c r="I1556" s="62">
        <v>20</v>
      </c>
      <c r="J1556" s="62">
        <v>13</v>
      </c>
    </row>
    <row r="1557" spans="1:10" x14ac:dyDescent="0.2">
      <c r="A1557" t="s">
        <v>8276</v>
      </c>
      <c r="B1557" t="s">
        <v>8098</v>
      </c>
      <c r="C1557" t="s">
        <v>8096</v>
      </c>
      <c r="D1557" t="s">
        <v>5105</v>
      </c>
      <c r="E1557" t="s">
        <v>5106</v>
      </c>
      <c r="F1557" t="s">
        <v>18</v>
      </c>
      <c r="G1557" t="s">
        <v>5315</v>
      </c>
      <c r="H1557" s="62">
        <v>16</v>
      </c>
      <c r="I1557" s="62">
        <v>20</v>
      </c>
      <c r="J1557" s="62">
        <v>-4</v>
      </c>
    </row>
    <row r="1558" spans="1:10" x14ac:dyDescent="0.2">
      <c r="A1558" t="s">
        <v>8271</v>
      </c>
      <c r="B1558" t="s">
        <v>8099</v>
      </c>
      <c r="C1558" t="s">
        <v>8096</v>
      </c>
      <c r="D1558" t="s">
        <v>5105</v>
      </c>
      <c r="E1558" t="s">
        <v>5106</v>
      </c>
      <c r="F1558" t="s">
        <v>19</v>
      </c>
      <c r="G1558" t="s">
        <v>5147</v>
      </c>
      <c r="I1558" s="62">
        <v>16</v>
      </c>
    </row>
    <row r="1559" spans="1:10" x14ac:dyDescent="0.2">
      <c r="A1559" t="s">
        <v>8273</v>
      </c>
      <c r="B1559" t="s">
        <v>8099</v>
      </c>
      <c r="C1559" t="s">
        <v>8096</v>
      </c>
      <c r="D1559" t="s">
        <v>5105</v>
      </c>
      <c r="E1559" t="s">
        <v>5106</v>
      </c>
      <c r="F1559" t="s">
        <v>19</v>
      </c>
      <c r="G1559" t="s">
        <v>5145</v>
      </c>
      <c r="H1559" s="62">
        <v>29</v>
      </c>
      <c r="I1559" s="62">
        <v>16</v>
      </c>
      <c r="J1559" s="62">
        <v>13</v>
      </c>
    </row>
    <row r="1560" spans="1:10" x14ac:dyDescent="0.2">
      <c r="A1560" t="s">
        <v>8275</v>
      </c>
      <c r="B1560" t="s">
        <v>8099</v>
      </c>
      <c r="C1560" t="s">
        <v>8096</v>
      </c>
      <c r="D1560" t="s">
        <v>5105</v>
      </c>
      <c r="E1560" t="s">
        <v>5106</v>
      </c>
      <c r="F1560" t="s">
        <v>19</v>
      </c>
      <c r="G1560" t="s">
        <v>5144</v>
      </c>
      <c r="H1560" s="62">
        <v>28</v>
      </c>
      <c r="I1560" s="62">
        <v>16</v>
      </c>
      <c r="J1560" s="62">
        <v>12</v>
      </c>
    </row>
    <row r="1561" spans="1:10" x14ac:dyDescent="0.2">
      <c r="A1561" t="s">
        <v>8277</v>
      </c>
      <c r="B1561" t="s">
        <v>8099</v>
      </c>
      <c r="C1561" t="s">
        <v>8096</v>
      </c>
      <c r="D1561" t="s">
        <v>5105</v>
      </c>
      <c r="E1561" t="s">
        <v>5106</v>
      </c>
      <c r="F1561" t="s">
        <v>19</v>
      </c>
      <c r="G1561" t="s">
        <v>5315</v>
      </c>
      <c r="H1561" s="62">
        <v>15</v>
      </c>
      <c r="I1561" s="62">
        <v>16</v>
      </c>
      <c r="J1561" s="62">
        <v>-1</v>
      </c>
    </row>
  </sheetData>
  <autoFilter ref="A1:J1"/>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7"/>
  <sheetViews>
    <sheetView workbookViewId="0">
      <selection activeCell="E2" sqref="E2"/>
    </sheetView>
  </sheetViews>
  <sheetFormatPr baseColWidth="10" defaultColWidth="8.83203125" defaultRowHeight="15" x14ac:dyDescent="0.2"/>
  <cols>
    <col min="1" max="1" width="28" customWidth="1"/>
  </cols>
  <sheetData>
    <row r="1" spans="1:10" x14ac:dyDescent="0.2">
      <c r="A1" s="63" t="s">
        <v>5519</v>
      </c>
      <c r="B1" s="63" t="s">
        <v>1</v>
      </c>
      <c r="C1" s="63" t="s">
        <v>4</v>
      </c>
      <c r="D1" s="63" t="s">
        <v>5094</v>
      </c>
      <c r="E1" s="63" t="s">
        <v>5520</v>
      </c>
      <c r="F1" s="63" t="s">
        <v>5096</v>
      </c>
      <c r="G1" s="63" t="s">
        <v>5521</v>
      </c>
      <c r="H1" s="63" t="s">
        <v>8</v>
      </c>
      <c r="I1" s="63" t="s">
        <v>5522</v>
      </c>
      <c r="J1" s="63" t="s">
        <v>5097</v>
      </c>
    </row>
    <row r="2" spans="1:10" x14ac:dyDescent="0.2">
      <c r="A2" s="63" t="s">
        <v>8827</v>
      </c>
      <c r="B2" s="63" t="s">
        <v>8828</v>
      </c>
      <c r="C2" s="63" t="s">
        <v>5148</v>
      </c>
      <c r="D2" s="63" t="s">
        <v>5105</v>
      </c>
      <c r="E2" s="63" t="s">
        <v>5149</v>
      </c>
      <c r="F2" s="63" t="s">
        <v>552</v>
      </c>
      <c r="G2" s="63" t="s">
        <v>5147</v>
      </c>
      <c r="H2" s="63">
        <v>87.1</v>
      </c>
      <c r="I2" s="63">
        <v>84</v>
      </c>
      <c r="J2" s="63">
        <v>3.1</v>
      </c>
    </row>
    <row r="3" spans="1:10" x14ac:dyDescent="0.2">
      <c r="A3" s="63" t="s">
        <v>8831</v>
      </c>
      <c r="B3" s="63" t="s">
        <v>8828</v>
      </c>
      <c r="C3" s="63" t="s">
        <v>5148</v>
      </c>
      <c r="D3" s="63" t="s">
        <v>5105</v>
      </c>
      <c r="E3" s="63" t="s">
        <v>5149</v>
      </c>
      <c r="F3" s="63" t="s">
        <v>552</v>
      </c>
      <c r="G3" s="63" t="s">
        <v>5145</v>
      </c>
      <c r="H3" s="63"/>
      <c r="I3" s="63">
        <v>84</v>
      </c>
      <c r="J3" s="63"/>
    </row>
    <row r="4" spans="1:10" x14ac:dyDescent="0.2">
      <c r="A4" s="63" t="s">
        <v>8833</v>
      </c>
      <c r="B4" s="63" t="s">
        <v>8828</v>
      </c>
      <c r="C4" s="63" t="s">
        <v>5148</v>
      </c>
      <c r="D4" s="63" t="s">
        <v>5105</v>
      </c>
      <c r="E4" s="63" t="s">
        <v>5149</v>
      </c>
      <c r="F4" s="63" t="s">
        <v>552</v>
      </c>
      <c r="G4" s="63" t="s">
        <v>5144</v>
      </c>
      <c r="H4" s="63">
        <v>106.8</v>
      </c>
      <c r="I4" s="63">
        <v>84</v>
      </c>
      <c r="J4" s="63">
        <v>22.8</v>
      </c>
    </row>
    <row r="5" spans="1:10" x14ac:dyDescent="0.2">
      <c r="A5" s="63" t="s">
        <v>8835</v>
      </c>
      <c r="B5" s="63" t="s">
        <v>8828</v>
      </c>
      <c r="C5" s="63" t="s">
        <v>5148</v>
      </c>
      <c r="D5" s="63" t="s">
        <v>5105</v>
      </c>
      <c r="E5" s="63" t="s">
        <v>5149</v>
      </c>
      <c r="F5" s="63" t="s">
        <v>552</v>
      </c>
      <c r="G5" s="63" t="s">
        <v>5315</v>
      </c>
      <c r="H5" s="63">
        <v>63.7</v>
      </c>
      <c r="I5" s="63">
        <v>84</v>
      </c>
      <c r="J5" s="63">
        <v>-20.3</v>
      </c>
    </row>
    <row r="6" spans="1:10" x14ac:dyDescent="0.2">
      <c r="A6" s="63" t="s">
        <v>8829</v>
      </c>
      <c r="B6" s="63" t="s">
        <v>8830</v>
      </c>
      <c r="C6" s="63" t="s">
        <v>5148</v>
      </c>
      <c r="D6" s="63" t="s">
        <v>5105</v>
      </c>
      <c r="E6" s="63" t="s">
        <v>5149</v>
      </c>
      <c r="F6" s="63" t="s">
        <v>8800</v>
      </c>
      <c r="G6" s="63" t="s">
        <v>5147</v>
      </c>
      <c r="H6" s="63">
        <v>95.9</v>
      </c>
      <c r="I6" s="63">
        <v>84.2</v>
      </c>
      <c r="J6" s="63">
        <v>11.7</v>
      </c>
    </row>
    <row r="7" spans="1:10" x14ac:dyDescent="0.2">
      <c r="A7" s="63" t="s">
        <v>8832</v>
      </c>
      <c r="B7" s="63" t="s">
        <v>8830</v>
      </c>
      <c r="C7" s="63" t="s">
        <v>5148</v>
      </c>
      <c r="D7" s="63" t="s">
        <v>5105</v>
      </c>
      <c r="E7" s="63" t="s">
        <v>5149</v>
      </c>
      <c r="F7" s="63" t="s">
        <v>8800</v>
      </c>
      <c r="G7" s="63" t="s">
        <v>5145</v>
      </c>
      <c r="H7" s="63">
        <v>40.200000000000003</v>
      </c>
      <c r="I7" s="63">
        <v>84.2</v>
      </c>
      <c r="J7" s="63">
        <v>-44</v>
      </c>
    </row>
    <row r="8" spans="1:10" x14ac:dyDescent="0.2">
      <c r="A8" s="63" t="s">
        <v>8834</v>
      </c>
      <c r="B8" s="63" t="s">
        <v>8830</v>
      </c>
      <c r="C8" s="63" t="s">
        <v>5148</v>
      </c>
      <c r="D8" s="63" t="s">
        <v>5105</v>
      </c>
      <c r="E8" s="63" t="s">
        <v>5149</v>
      </c>
      <c r="F8" s="63" t="s">
        <v>8800</v>
      </c>
      <c r="G8" s="63" t="s">
        <v>5144</v>
      </c>
      <c r="H8" s="63">
        <v>113.1</v>
      </c>
      <c r="I8" s="63">
        <v>84.2</v>
      </c>
      <c r="J8" s="63">
        <v>28.9</v>
      </c>
    </row>
    <row r="9" spans="1:10" x14ac:dyDescent="0.2">
      <c r="A9" s="63" t="s">
        <v>8836</v>
      </c>
      <c r="B9" s="63" t="s">
        <v>8830</v>
      </c>
      <c r="C9" s="63" t="s">
        <v>5148</v>
      </c>
      <c r="D9" s="63" t="s">
        <v>5105</v>
      </c>
      <c r="E9" s="63" t="s">
        <v>5149</v>
      </c>
      <c r="F9" s="63" t="s">
        <v>8800</v>
      </c>
      <c r="G9" s="63" t="s">
        <v>5315</v>
      </c>
      <c r="H9" s="63">
        <v>61.8</v>
      </c>
      <c r="I9" s="63">
        <v>84.2</v>
      </c>
      <c r="J9" s="63">
        <v>-22.4</v>
      </c>
    </row>
    <row r="10" spans="1:10" x14ac:dyDescent="0.2">
      <c r="A10" s="63" t="s">
        <v>8837</v>
      </c>
      <c r="B10" s="63" t="s">
        <v>8828</v>
      </c>
      <c r="C10" s="63" t="s">
        <v>5148</v>
      </c>
      <c r="D10" s="63" t="s">
        <v>5105</v>
      </c>
      <c r="E10" s="63" t="s">
        <v>5149</v>
      </c>
      <c r="F10" s="63" t="s">
        <v>552</v>
      </c>
      <c r="G10" s="63" t="s">
        <v>5147</v>
      </c>
      <c r="H10" s="63">
        <v>166.2</v>
      </c>
      <c r="I10" s="63">
        <v>84</v>
      </c>
      <c r="J10" s="63">
        <v>82.2</v>
      </c>
    </row>
    <row r="11" spans="1:10" x14ac:dyDescent="0.2">
      <c r="A11" s="63" t="s">
        <v>8839</v>
      </c>
      <c r="B11" s="63" t="s">
        <v>8828</v>
      </c>
      <c r="C11" s="63" t="s">
        <v>5148</v>
      </c>
      <c r="D11" s="63" t="s">
        <v>5105</v>
      </c>
      <c r="E11" s="63" t="s">
        <v>5149</v>
      </c>
      <c r="F11" s="63" t="s">
        <v>552</v>
      </c>
      <c r="G11" s="63" t="s">
        <v>5145</v>
      </c>
      <c r="H11" s="63">
        <v>46.5</v>
      </c>
      <c r="I11" s="63">
        <v>84</v>
      </c>
      <c r="J11" s="63">
        <v>-37.5</v>
      </c>
    </row>
    <row r="12" spans="1:10" x14ac:dyDescent="0.2">
      <c r="A12" s="63" t="s">
        <v>8841</v>
      </c>
      <c r="B12" s="63" t="s">
        <v>8828</v>
      </c>
      <c r="C12" s="63" t="s">
        <v>5148</v>
      </c>
      <c r="D12" s="63" t="s">
        <v>5105</v>
      </c>
      <c r="E12" s="63" t="s">
        <v>5149</v>
      </c>
      <c r="F12" s="63" t="s">
        <v>552</v>
      </c>
      <c r="G12" s="63" t="s">
        <v>5144</v>
      </c>
      <c r="H12" s="63">
        <v>40.6</v>
      </c>
      <c r="I12" s="63">
        <v>84</v>
      </c>
      <c r="J12" s="63">
        <v>-43.4</v>
      </c>
    </row>
    <row r="13" spans="1:10" x14ac:dyDescent="0.2">
      <c r="A13" s="63" t="s">
        <v>8843</v>
      </c>
      <c r="B13" s="63" t="s">
        <v>8828</v>
      </c>
      <c r="C13" s="63" t="s">
        <v>5148</v>
      </c>
      <c r="D13" s="63" t="s">
        <v>5105</v>
      </c>
      <c r="E13" s="63" t="s">
        <v>5149</v>
      </c>
      <c r="F13" s="63" t="s">
        <v>552</v>
      </c>
      <c r="G13" s="63" t="s">
        <v>5315</v>
      </c>
      <c r="H13" s="63">
        <v>95.1</v>
      </c>
      <c r="I13" s="63">
        <v>84</v>
      </c>
      <c r="J13" s="63">
        <v>11.1</v>
      </c>
    </row>
    <row r="14" spans="1:10" x14ac:dyDescent="0.2">
      <c r="A14" s="63" t="s">
        <v>8838</v>
      </c>
      <c r="B14" s="63" t="s">
        <v>8830</v>
      </c>
      <c r="C14" s="63" t="s">
        <v>5148</v>
      </c>
      <c r="D14" s="63" t="s">
        <v>5105</v>
      </c>
      <c r="E14" s="63" t="s">
        <v>5149</v>
      </c>
      <c r="F14" s="63" t="s">
        <v>8800</v>
      </c>
      <c r="G14" s="63" t="s">
        <v>5147</v>
      </c>
      <c r="H14" s="63">
        <v>165.4</v>
      </c>
      <c r="I14" s="63">
        <v>84.2</v>
      </c>
      <c r="J14" s="63">
        <v>81.2</v>
      </c>
    </row>
    <row r="15" spans="1:10" x14ac:dyDescent="0.2">
      <c r="A15" s="63" t="s">
        <v>8840</v>
      </c>
      <c r="B15" s="63" t="s">
        <v>8830</v>
      </c>
      <c r="C15" s="63" t="s">
        <v>5148</v>
      </c>
      <c r="D15" s="63" t="s">
        <v>5105</v>
      </c>
      <c r="E15" s="63" t="s">
        <v>5149</v>
      </c>
      <c r="F15" s="63" t="s">
        <v>8800</v>
      </c>
      <c r="G15" s="63" t="s">
        <v>5145</v>
      </c>
      <c r="H15" s="63">
        <v>41.3</v>
      </c>
      <c r="I15" s="63">
        <v>84.2</v>
      </c>
      <c r="J15" s="63">
        <v>-42.9</v>
      </c>
    </row>
    <row r="16" spans="1:10" x14ac:dyDescent="0.2">
      <c r="A16" s="63" t="s">
        <v>8842</v>
      </c>
      <c r="B16" s="63" t="s">
        <v>8830</v>
      </c>
      <c r="C16" s="63" t="s">
        <v>5148</v>
      </c>
      <c r="D16" s="63" t="s">
        <v>5105</v>
      </c>
      <c r="E16" s="63" t="s">
        <v>5149</v>
      </c>
      <c r="F16" s="63" t="s">
        <v>8800</v>
      </c>
      <c r="G16" s="63" t="s">
        <v>5144</v>
      </c>
      <c r="H16" s="63">
        <v>33.9</v>
      </c>
      <c r="I16" s="63">
        <v>84.2</v>
      </c>
      <c r="J16" s="63">
        <v>-50.3</v>
      </c>
    </row>
    <row r="17" spans="1:10" x14ac:dyDescent="0.2">
      <c r="A17" s="63" t="s">
        <v>8844</v>
      </c>
      <c r="B17" s="63" t="s">
        <v>8830</v>
      </c>
      <c r="C17" s="63" t="s">
        <v>5148</v>
      </c>
      <c r="D17" s="63" t="s">
        <v>5105</v>
      </c>
      <c r="E17" s="63" t="s">
        <v>5149</v>
      </c>
      <c r="F17" s="63" t="s">
        <v>8800</v>
      </c>
      <c r="G17" s="63" t="s">
        <v>5315</v>
      </c>
      <c r="H17" s="63">
        <v>96.7</v>
      </c>
      <c r="I17" s="63">
        <v>84.2</v>
      </c>
      <c r="J17" s="63">
        <v>12.5</v>
      </c>
    </row>
    <row r="18" spans="1:10" x14ac:dyDescent="0.2">
      <c r="A18" s="63" t="s">
        <v>8845</v>
      </c>
      <c r="B18" s="63" t="s">
        <v>8828</v>
      </c>
      <c r="C18" s="63" t="s">
        <v>5148</v>
      </c>
      <c r="D18" s="63" t="s">
        <v>5105</v>
      </c>
      <c r="E18" s="63" t="s">
        <v>5149</v>
      </c>
      <c r="F18" s="63" t="s">
        <v>552</v>
      </c>
      <c r="G18" s="63" t="s">
        <v>5147</v>
      </c>
      <c r="H18" s="63">
        <v>199.6</v>
      </c>
      <c r="I18" s="63">
        <v>84</v>
      </c>
      <c r="J18" s="63">
        <v>115.6</v>
      </c>
    </row>
    <row r="19" spans="1:10" x14ac:dyDescent="0.2">
      <c r="A19" s="63" t="s">
        <v>8847</v>
      </c>
      <c r="B19" s="63" t="s">
        <v>8828</v>
      </c>
      <c r="C19" s="63" t="s">
        <v>5148</v>
      </c>
      <c r="D19" s="63" t="s">
        <v>5105</v>
      </c>
      <c r="E19" s="63" t="s">
        <v>5149</v>
      </c>
      <c r="F19" s="63" t="s">
        <v>552</v>
      </c>
      <c r="G19" s="63" t="s">
        <v>5145</v>
      </c>
      <c r="H19" s="63">
        <v>53.8</v>
      </c>
      <c r="I19" s="63">
        <v>84</v>
      </c>
      <c r="J19" s="63">
        <v>-30.2</v>
      </c>
    </row>
    <row r="20" spans="1:10" x14ac:dyDescent="0.2">
      <c r="A20" s="63" t="s">
        <v>8849</v>
      </c>
      <c r="B20" s="63" t="s">
        <v>8828</v>
      </c>
      <c r="C20" s="63" t="s">
        <v>5148</v>
      </c>
      <c r="D20" s="63" t="s">
        <v>5105</v>
      </c>
      <c r="E20" s="63" t="s">
        <v>5149</v>
      </c>
      <c r="F20" s="63" t="s">
        <v>552</v>
      </c>
      <c r="G20" s="63" t="s">
        <v>5144</v>
      </c>
      <c r="H20" s="63">
        <v>49.6</v>
      </c>
      <c r="I20" s="63">
        <v>84</v>
      </c>
      <c r="J20" s="63">
        <v>-34.4</v>
      </c>
    </row>
    <row r="21" spans="1:10" x14ac:dyDescent="0.2">
      <c r="A21" s="63" t="s">
        <v>8851</v>
      </c>
      <c r="B21" s="63" t="s">
        <v>8828</v>
      </c>
      <c r="C21" s="63" t="s">
        <v>5148</v>
      </c>
      <c r="D21" s="63" t="s">
        <v>5105</v>
      </c>
      <c r="E21" s="63" t="s">
        <v>5149</v>
      </c>
      <c r="F21" s="63" t="s">
        <v>552</v>
      </c>
      <c r="G21" s="63" t="s">
        <v>5315</v>
      </c>
      <c r="H21" s="63">
        <v>109.3</v>
      </c>
      <c r="I21" s="63">
        <v>84</v>
      </c>
      <c r="J21" s="63">
        <v>25.3</v>
      </c>
    </row>
    <row r="22" spans="1:10" x14ac:dyDescent="0.2">
      <c r="A22" s="63" t="s">
        <v>8846</v>
      </c>
      <c r="B22" s="63" t="s">
        <v>8830</v>
      </c>
      <c r="C22" s="63" t="s">
        <v>5148</v>
      </c>
      <c r="D22" s="63" t="s">
        <v>5105</v>
      </c>
      <c r="E22" s="63" t="s">
        <v>5149</v>
      </c>
      <c r="F22" s="63" t="s">
        <v>8800</v>
      </c>
      <c r="G22" s="63" t="s">
        <v>5147</v>
      </c>
      <c r="H22" s="63">
        <v>198.3</v>
      </c>
      <c r="I22" s="63">
        <v>84.2</v>
      </c>
      <c r="J22" s="63">
        <v>114.1</v>
      </c>
    </row>
    <row r="23" spans="1:10" x14ac:dyDescent="0.2">
      <c r="A23" s="63" t="s">
        <v>8848</v>
      </c>
      <c r="B23" s="63" t="s">
        <v>8830</v>
      </c>
      <c r="C23" s="63" t="s">
        <v>5148</v>
      </c>
      <c r="D23" s="63" t="s">
        <v>5105</v>
      </c>
      <c r="E23" s="63" t="s">
        <v>5149</v>
      </c>
      <c r="F23" s="63" t="s">
        <v>8800</v>
      </c>
      <c r="G23" s="63" t="s">
        <v>5145</v>
      </c>
      <c r="H23" s="63">
        <v>52.9</v>
      </c>
      <c r="I23" s="63">
        <v>84.2</v>
      </c>
      <c r="J23" s="63">
        <v>-31.3</v>
      </c>
    </row>
    <row r="24" spans="1:10" x14ac:dyDescent="0.2">
      <c r="A24" s="63" t="s">
        <v>8850</v>
      </c>
      <c r="B24" s="63" t="s">
        <v>8830</v>
      </c>
      <c r="C24" s="63" t="s">
        <v>5148</v>
      </c>
      <c r="D24" s="63" t="s">
        <v>5105</v>
      </c>
      <c r="E24" s="63" t="s">
        <v>5149</v>
      </c>
      <c r="F24" s="63" t="s">
        <v>8800</v>
      </c>
      <c r="G24" s="63" t="s">
        <v>5144</v>
      </c>
      <c r="H24" s="63">
        <v>68.400000000000006</v>
      </c>
      <c r="I24" s="63">
        <v>84.2</v>
      </c>
      <c r="J24" s="63">
        <v>-15.8</v>
      </c>
    </row>
    <row r="25" spans="1:10" x14ac:dyDescent="0.2">
      <c r="A25" s="63" t="s">
        <v>8852</v>
      </c>
      <c r="B25" s="63" t="s">
        <v>8830</v>
      </c>
      <c r="C25" s="63" t="s">
        <v>5148</v>
      </c>
      <c r="D25" s="63" t="s">
        <v>5105</v>
      </c>
      <c r="E25" s="63" t="s">
        <v>5149</v>
      </c>
      <c r="F25" s="63" t="s">
        <v>8800</v>
      </c>
      <c r="G25" s="63" t="s">
        <v>5315</v>
      </c>
      <c r="H25" s="63">
        <v>112.7</v>
      </c>
      <c r="I25" s="63">
        <v>84.2</v>
      </c>
      <c r="J25" s="63">
        <v>28.5</v>
      </c>
    </row>
    <row r="26" spans="1:10" x14ac:dyDescent="0.2">
      <c r="A26" s="63" t="s">
        <v>8853</v>
      </c>
      <c r="B26" s="63" t="s">
        <v>8828</v>
      </c>
      <c r="C26" s="63" t="s">
        <v>5148</v>
      </c>
      <c r="D26" s="63" t="s">
        <v>5105</v>
      </c>
      <c r="E26" s="63" t="s">
        <v>5149</v>
      </c>
      <c r="F26" s="63" t="s">
        <v>552</v>
      </c>
      <c r="G26" s="63" t="s">
        <v>5147</v>
      </c>
      <c r="H26" s="63">
        <v>127.8</v>
      </c>
      <c r="I26" s="63">
        <v>84</v>
      </c>
      <c r="J26" s="63">
        <v>43.8</v>
      </c>
    </row>
    <row r="27" spans="1:10" x14ac:dyDescent="0.2">
      <c r="A27" s="63" t="s">
        <v>8855</v>
      </c>
      <c r="B27" s="63" t="s">
        <v>8828</v>
      </c>
      <c r="C27" s="63" t="s">
        <v>5148</v>
      </c>
      <c r="D27" s="63" t="s">
        <v>5105</v>
      </c>
      <c r="E27" s="63" t="s">
        <v>5149</v>
      </c>
      <c r="F27" s="63" t="s">
        <v>552</v>
      </c>
      <c r="G27" s="63" t="s">
        <v>5145</v>
      </c>
      <c r="H27" s="63">
        <v>67.7</v>
      </c>
      <c r="I27" s="63">
        <v>84</v>
      </c>
      <c r="J27" s="63">
        <v>-16.3</v>
      </c>
    </row>
    <row r="28" spans="1:10" x14ac:dyDescent="0.2">
      <c r="A28" s="63" t="s">
        <v>8857</v>
      </c>
      <c r="B28" s="63" t="s">
        <v>8828</v>
      </c>
      <c r="C28" s="63" t="s">
        <v>5148</v>
      </c>
      <c r="D28" s="63" t="s">
        <v>5105</v>
      </c>
      <c r="E28" s="63" t="s">
        <v>5149</v>
      </c>
      <c r="F28" s="63" t="s">
        <v>552</v>
      </c>
      <c r="G28" s="63" t="s">
        <v>5144</v>
      </c>
      <c r="H28" s="63">
        <v>84.7</v>
      </c>
      <c r="I28" s="63">
        <v>84</v>
      </c>
      <c r="J28" s="63">
        <v>0.7</v>
      </c>
    </row>
    <row r="29" spans="1:10" x14ac:dyDescent="0.2">
      <c r="A29" s="63" t="s">
        <v>8859</v>
      </c>
      <c r="B29" s="63" t="s">
        <v>8828</v>
      </c>
      <c r="C29" s="63" t="s">
        <v>5148</v>
      </c>
      <c r="D29" s="63" t="s">
        <v>5105</v>
      </c>
      <c r="E29" s="63" t="s">
        <v>5149</v>
      </c>
      <c r="F29" s="63" t="s">
        <v>552</v>
      </c>
      <c r="G29" s="63" t="s">
        <v>5315</v>
      </c>
      <c r="H29" s="63">
        <v>69.599999999999994</v>
      </c>
      <c r="I29" s="63">
        <v>84</v>
      </c>
      <c r="J29" s="63">
        <v>-14.4</v>
      </c>
    </row>
    <row r="30" spans="1:10" x14ac:dyDescent="0.2">
      <c r="A30" s="63" t="s">
        <v>8854</v>
      </c>
      <c r="B30" s="63" t="s">
        <v>8830</v>
      </c>
      <c r="C30" s="63" t="s">
        <v>5148</v>
      </c>
      <c r="D30" s="63" t="s">
        <v>5105</v>
      </c>
      <c r="E30" s="63" t="s">
        <v>5149</v>
      </c>
      <c r="F30" s="63" t="s">
        <v>8800</v>
      </c>
      <c r="G30" s="63" t="s">
        <v>5147</v>
      </c>
      <c r="H30" s="63">
        <v>127.5</v>
      </c>
      <c r="I30" s="63">
        <v>84.2</v>
      </c>
      <c r="J30" s="63">
        <v>43.3</v>
      </c>
    </row>
    <row r="31" spans="1:10" x14ac:dyDescent="0.2">
      <c r="A31" s="63" t="s">
        <v>8856</v>
      </c>
      <c r="B31" s="63" t="s">
        <v>8830</v>
      </c>
      <c r="C31" s="63" t="s">
        <v>5148</v>
      </c>
      <c r="D31" s="63" t="s">
        <v>5105</v>
      </c>
      <c r="E31" s="63" t="s">
        <v>5149</v>
      </c>
      <c r="F31" s="63" t="s">
        <v>8800</v>
      </c>
      <c r="G31" s="63" t="s">
        <v>5145</v>
      </c>
      <c r="H31" s="63">
        <v>67.599999999999994</v>
      </c>
      <c r="I31" s="63">
        <v>84.2</v>
      </c>
      <c r="J31" s="63">
        <v>-16.600000000000001</v>
      </c>
    </row>
    <row r="32" spans="1:10" x14ac:dyDescent="0.2">
      <c r="A32" s="63" t="s">
        <v>8858</v>
      </c>
      <c r="B32" s="63" t="s">
        <v>8830</v>
      </c>
      <c r="C32" s="63" t="s">
        <v>5148</v>
      </c>
      <c r="D32" s="63" t="s">
        <v>5105</v>
      </c>
      <c r="E32" s="63" t="s">
        <v>5149</v>
      </c>
      <c r="F32" s="63" t="s">
        <v>8800</v>
      </c>
      <c r="G32" s="63" t="s">
        <v>5144</v>
      </c>
      <c r="H32" s="63">
        <v>81.5</v>
      </c>
      <c r="I32" s="63">
        <v>84.2</v>
      </c>
      <c r="J32" s="63">
        <v>-2.7</v>
      </c>
    </row>
    <row r="33" spans="1:10" x14ac:dyDescent="0.2">
      <c r="A33" s="63" t="s">
        <v>8860</v>
      </c>
      <c r="B33" s="63" t="s">
        <v>8830</v>
      </c>
      <c r="C33" s="63" t="s">
        <v>5148</v>
      </c>
      <c r="D33" s="63" t="s">
        <v>5105</v>
      </c>
      <c r="E33" s="63" t="s">
        <v>5149</v>
      </c>
      <c r="F33" s="63" t="s">
        <v>8800</v>
      </c>
      <c r="G33" s="63" t="s">
        <v>5315</v>
      </c>
      <c r="H33" s="63">
        <v>71</v>
      </c>
      <c r="I33" s="63">
        <v>84.2</v>
      </c>
      <c r="J33" s="63">
        <v>-13.2</v>
      </c>
    </row>
    <row r="34" spans="1:10" x14ac:dyDescent="0.2">
      <c r="A34" s="63" t="s">
        <v>8861</v>
      </c>
      <c r="B34" s="63" t="s">
        <v>8828</v>
      </c>
      <c r="C34" s="63" t="s">
        <v>5148</v>
      </c>
      <c r="D34" s="63" t="s">
        <v>5105</v>
      </c>
      <c r="E34" s="63" t="s">
        <v>5149</v>
      </c>
      <c r="F34" s="63" t="s">
        <v>552</v>
      </c>
      <c r="G34" s="63" t="s">
        <v>5147</v>
      </c>
      <c r="H34" s="63">
        <v>151.5</v>
      </c>
      <c r="I34" s="63">
        <v>84</v>
      </c>
      <c r="J34" s="63">
        <v>67.5</v>
      </c>
    </row>
    <row r="35" spans="1:10" x14ac:dyDescent="0.2">
      <c r="A35" s="63" t="s">
        <v>8863</v>
      </c>
      <c r="B35" s="63" t="s">
        <v>8828</v>
      </c>
      <c r="C35" s="63" t="s">
        <v>5148</v>
      </c>
      <c r="D35" s="63" t="s">
        <v>5105</v>
      </c>
      <c r="E35" s="63" t="s">
        <v>5149</v>
      </c>
      <c r="F35" s="63" t="s">
        <v>552</v>
      </c>
      <c r="G35" s="63" t="s">
        <v>5145</v>
      </c>
      <c r="H35" s="63">
        <v>65.400000000000006</v>
      </c>
      <c r="I35" s="63">
        <v>84</v>
      </c>
      <c r="J35" s="63">
        <v>-18.600000000000001</v>
      </c>
    </row>
    <row r="36" spans="1:10" x14ac:dyDescent="0.2">
      <c r="A36" s="63" t="s">
        <v>8865</v>
      </c>
      <c r="B36" s="63" t="s">
        <v>8828</v>
      </c>
      <c r="C36" s="63" t="s">
        <v>5148</v>
      </c>
      <c r="D36" s="63" t="s">
        <v>5105</v>
      </c>
      <c r="E36" s="63" t="s">
        <v>5149</v>
      </c>
      <c r="F36" s="63" t="s">
        <v>552</v>
      </c>
      <c r="G36" s="63" t="s">
        <v>5144</v>
      </c>
      <c r="H36" s="63">
        <v>53.4</v>
      </c>
      <c r="I36" s="63">
        <v>84</v>
      </c>
      <c r="J36" s="63">
        <v>-30.6</v>
      </c>
    </row>
    <row r="37" spans="1:10" x14ac:dyDescent="0.2">
      <c r="A37" s="63" t="s">
        <v>8867</v>
      </c>
      <c r="B37" s="63" t="s">
        <v>8828</v>
      </c>
      <c r="C37" s="63" t="s">
        <v>5148</v>
      </c>
      <c r="D37" s="63" t="s">
        <v>5105</v>
      </c>
      <c r="E37" s="63" t="s">
        <v>5149</v>
      </c>
      <c r="F37" s="63" t="s">
        <v>552</v>
      </c>
      <c r="G37" s="63" t="s">
        <v>5315</v>
      </c>
      <c r="H37" s="63">
        <v>71.8</v>
      </c>
      <c r="I37" s="63">
        <v>84</v>
      </c>
      <c r="J37" s="63">
        <v>-12.2</v>
      </c>
    </row>
    <row r="38" spans="1:10" x14ac:dyDescent="0.2">
      <c r="A38" s="63" t="s">
        <v>8862</v>
      </c>
      <c r="B38" s="63" t="s">
        <v>8830</v>
      </c>
      <c r="C38" s="63" t="s">
        <v>5148</v>
      </c>
      <c r="D38" s="63" t="s">
        <v>5105</v>
      </c>
      <c r="E38" s="63" t="s">
        <v>5149</v>
      </c>
      <c r="F38" s="63" t="s">
        <v>8800</v>
      </c>
      <c r="G38" s="63" t="s">
        <v>5147</v>
      </c>
      <c r="H38" s="63">
        <v>145.9</v>
      </c>
      <c r="I38" s="63">
        <v>84.2</v>
      </c>
      <c r="J38" s="63">
        <v>61.7</v>
      </c>
    </row>
    <row r="39" spans="1:10" x14ac:dyDescent="0.2">
      <c r="A39" s="63" t="s">
        <v>8864</v>
      </c>
      <c r="B39" s="63" t="s">
        <v>8830</v>
      </c>
      <c r="C39" s="63" t="s">
        <v>5148</v>
      </c>
      <c r="D39" s="63" t="s">
        <v>5105</v>
      </c>
      <c r="E39" s="63" t="s">
        <v>5149</v>
      </c>
      <c r="F39" s="63" t="s">
        <v>8800</v>
      </c>
      <c r="G39" s="63" t="s">
        <v>5145</v>
      </c>
      <c r="H39" s="63">
        <v>65.3</v>
      </c>
      <c r="I39" s="63">
        <v>84.2</v>
      </c>
      <c r="J39" s="63">
        <v>-18.899999999999999</v>
      </c>
    </row>
    <row r="40" spans="1:10" x14ac:dyDescent="0.2">
      <c r="A40" s="63" t="s">
        <v>8866</v>
      </c>
      <c r="B40" s="63" t="s">
        <v>8830</v>
      </c>
      <c r="C40" s="63" t="s">
        <v>5148</v>
      </c>
      <c r="D40" s="63" t="s">
        <v>5105</v>
      </c>
      <c r="E40" s="63" t="s">
        <v>5149</v>
      </c>
      <c r="F40" s="63" t="s">
        <v>8800</v>
      </c>
      <c r="G40" s="63" t="s">
        <v>5144</v>
      </c>
      <c r="H40" s="63">
        <v>51.5</v>
      </c>
      <c r="I40" s="63">
        <v>84.2</v>
      </c>
      <c r="J40" s="63">
        <v>-32.700000000000003</v>
      </c>
    </row>
    <row r="41" spans="1:10" x14ac:dyDescent="0.2">
      <c r="A41" s="63" t="s">
        <v>8868</v>
      </c>
      <c r="B41" s="63" t="s">
        <v>8830</v>
      </c>
      <c r="C41" s="63" t="s">
        <v>5148</v>
      </c>
      <c r="D41" s="63" t="s">
        <v>5105</v>
      </c>
      <c r="E41" s="63" t="s">
        <v>5149</v>
      </c>
      <c r="F41" s="63" t="s">
        <v>8800</v>
      </c>
      <c r="G41" s="63" t="s">
        <v>5315</v>
      </c>
      <c r="H41" s="63">
        <v>70.599999999999994</v>
      </c>
      <c r="I41" s="63">
        <v>84.2</v>
      </c>
      <c r="J41" s="63">
        <v>-13.6</v>
      </c>
    </row>
    <row r="42" spans="1:10" x14ac:dyDescent="0.2">
      <c r="A42" s="63" t="s">
        <v>8869</v>
      </c>
      <c r="B42" s="63" t="s">
        <v>8828</v>
      </c>
      <c r="C42" s="63" t="s">
        <v>5148</v>
      </c>
      <c r="D42" s="63" t="s">
        <v>5105</v>
      </c>
      <c r="E42" s="63" t="s">
        <v>5149</v>
      </c>
      <c r="F42" s="63" t="s">
        <v>552</v>
      </c>
      <c r="G42" s="63" t="s">
        <v>5147</v>
      </c>
      <c r="H42" s="63">
        <v>121.6</v>
      </c>
      <c r="I42" s="63">
        <v>84</v>
      </c>
      <c r="J42" s="63">
        <v>37.6</v>
      </c>
    </row>
    <row r="43" spans="1:10" x14ac:dyDescent="0.2">
      <c r="A43" s="63" t="s">
        <v>8871</v>
      </c>
      <c r="B43" s="63" t="s">
        <v>8828</v>
      </c>
      <c r="C43" s="63" t="s">
        <v>5148</v>
      </c>
      <c r="D43" s="63" t="s">
        <v>5105</v>
      </c>
      <c r="E43" s="63" t="s">
        <v>5149</v>
      </c>
      <c r="F43" s="63" t="s">
        <v>552</v>
      </c>
      <c r="G43" s="63" t="s">
        <v>5145</v>
      </c>
      <c r="H43" s="63">
        <v>70.7</v>
      </c>
      <c r="I43" s="63">
        <v>84</v>
      </c>
      <c r="J43" s="63">
        <v>-13.3</v>
      </c>
    </row>
    <row r="44" spans="1:10" x14ac:dyDescent="0.2">
      <c r="A44" s="63" t="s">
        <v>8873</v>
      </c>
      <c r="B44" s="63" t="s">
        <v>8828</v>
      </c>
      <c r="C44" s="63" t="s">
        <v>5148</v>
      </c>
      <c r="D44" s="63" t="s">
        <v>5105</v>
      </c>
      <c r="E44" s="63" t="s">
        <v>5149</v>
      </c>
      <c r="F44" s="63" t="s">
        <v>552</v>
      </c>
      <c r="G44" s="63" t="s">
        <v>5144</v>
      </c>
      <c r="H44" s="63">
        <v>46.3</v>
      </c>
      <c r="I44" s="63">
        <v>84</v>
      </c>
      <c r="J44" s="63">
        <v>-37.700000000000003</v>
      </c>
    </row>
    <row r="45" spans="1:10" x14ac:dyDescent="0.2">
      <c r="A45" s="63" t="s">
        <v>8875</v>
      </c>
      <c r="B45" s="63" t="s">
        <v>8828</v>
      </c>
      <c r="C45" s="63" t="s">
        <v>5148</v>
      </c>
      <c r="D45" s="63" t="s">
        <v>5105</v>
      </c>
      <c r="E45" s="63" t="s">
        <v>5149</v>
      </c>
      <c r="F45" s="63" t="s">
        <v>552</v>
      </c>
      <c r="G45" s="63" t="s">
        <v>5315</v>
      </c>
      <c r="H45" s="63">
        <v>57.4</v>
      </c>
      <c r="I45" s="63">
        <v>84</v>
      </c>
      <c r="J45" s="63">
        <v>-26.6</v>
      </c>
    </row>
    <row r="46" spans="1:10" x14ac:dyDescent="0.2">
      <c r="A46" s="63" t="s">
        <v>8870</v>
      </c>
      <c r="B46" s="63" t="s">
        <v>8830</v>
      </c>
      <c r="C46" s="63" t="s">
        <v>5148</v>
      </c>
      <c r="D46" s="63" t="s">
        <v>5105</v>
      </c>
      <c r="E46" s="63" t="s">
        <v>5149</v>
      </c>
      <c r="F46" s="63" t="s">
        <v>8800</v>
      </c>
      <c r="G46" s="63" t="s">
        <v>5147</v>
      </c>
      <c r="H46" s="63">
        <v>111.3</v>
      </c>
      <c r="I46" s="63">
        <v>84.2</v>
      </c>
      <c r="J46" s="63">
        <v>27.1</v>
      </c>
    </row>
    <row r="47" spans="1:10" x14ac:dyDescent="0.2">
      <c r="A47" s="63" t="s">
        <v>8872</v>
      </c>
      <c r="B47" s="63" t="s">
        <v>8830</v>
      </c>
      <c r="C47" s="63" t="s">
        <v>5148</v>
      </c>
      <c r="D47" s="63" t="s">
        <v>5105</v>
      </c>
      <c r="E47" s="63" t="s">
        <v>5149</v>
      </c>
      <c r="F47" s="63" t="s">
        <v>8800</v>
      </c>
      <c r="G47" s="63" t="s">
        <v>5145</v>
      </c>
      <c r="H47" s="63">
        <v>71.599999999999994</v>
      </c>
      <c r="I47" s="63">
        <v>84.2</v>
      </c>
      <c r="J47" s="63">
        <v>-12.6</v>
      </c>
    </row>
    <row r="48" spans="1:10" x14ac:dyDescent="0.2">
      <c r="A48" s="63" t="s">
        <v>8874</v>
      </c>
      <c r="B48" s="63" t="s">
        <v>8830</v>
      </c>
      <c r="C48" s="63" t="s">
        <v>5148</v>
      </c>
      <c r="D48" s="63" t="s">
        <v>5105</v>
      </c>
      <c r="E48" s="63" t="s">
        <v>5149</v>
      </c>
      <c r="F48" s="63" t="s">
        <v>8800</v>
      </c>
      <c r="G48" s="63" t="s">
        <v>5144</v>
      </c>
      <c r="H48" s="63">
        <v>46.9</v>
      </c>
      <c r="I48" s="63">
        <v>84.2</v>
      </c>
      <c r="J48" s="63">
        <v>-37.299999999999997</v>
      </c>
    </row>
    <row r="49" spans="1:10" x14ac:dyDescent="0.2">
      <c r="A49" s="63" t="s">
        <v>8876</v>
      </c>
      <c r="B49" s="63" t="s">
        <v>8830</v>
      </c>
      <c r="C49" s="63" t="s">
        <v>5148</v>
      </c>
      <c r="D49" s="63" t="s">
        <v>5105</v>
      </c>
      <c r="E49" s="63" t="s">
        <v>5149</v>
      </c>
      <c r="F49" s="63" t="s">
        <v>8800</v>
      </c>
      <c r="G49" s="63" t="s">
        <v>5315</v>
      </c>
      <c r="H49" s="63">
        <v>58.4</v>
      </c>
      <c r="I49" s="63">
        <v>84.2</v>
      </c>
      <c r="J49" s="63">
        <v>-25.8</v>
      </c>
    </row>
    <row r="50" spans="1:10" x14ac:dyDescent="0.2">
      <c r="A50" s="63" t="s">
        <v>8877</v>
      </c>
      <c r="B50" s="63" t="s">
        <v>8828</v>
      </c>
      <c r="C50" s="63" t="s">
        <v>5148</v>
      </c>
      <c r="D50" s="63" t="s">
        <v>5105</v>
      </c>
      <c r="E50" s="63" t="s">
        <v>5149</v>
      </c>
      <c r="F50" s="63" t="s">
        <v>552</v>
      </c>
      <c r="G50" s="63" t="s">
        <v>5147</v>
      </c>
      <c r="H50" s="63">
        <v>108.7</v>
      </c>
      <c r="I50" s="63">
        <v>84</v>
      </c>
      <c r="J50" s="63">
        <v>24.7</v>
      </c>
    </row>
    <row r="51" spans="1:10" x14ac:dyDescent="0.2">
      <c r="A51" s="63" t="s">
        <v>8879</v>
      </c>
      <c r="B51" s="63" t="s">
        <v>8828</v>
      </c>
      <c r="C51" s="63" t="s">
        <v>5148</v>
      </c>
      <c r="D51" s="63" t="s">
        <v>5105</v>
      </c>
      <c r="E51" s="63" t="s">
        <v>5149</v>
      </c>
      <c r="F51" s="63" t="s">
        <v>552</v>
      </c>
      <c r="G51" s="63" t="s">
        <v>5145</v>
      </c>
      <c r="H51" s="63">
        <v>61.8</v>
      </c>
      <c r="I51" s="63">
        <v>84</v>
      </c>
      <c r="J51" s="63">
        <v>-22.2</v>
      </c>
    </row>
    <row r="52" spans="1:10" x14ac:dyDescent="0.2">
      <c r="A52" s="63" t="s">
        <v>8881</v>
      </c>
      <c r="B52" s="63" t="s">
        <v>8828</v>
      </c>
      <c r="C52" s="63" t="s">
        <v>5148</v>
      </c>
      <c r="D52" s="63" t="s">
        <v>5105</v>
      </c>
      <c r="E52" s="63" t="s">
        <v>5149</v>
      </c>
      <c r="F52" s="63" t="s">
        <v>552</v>
      </c>
      <c r="G52" s="63" t="s">
        <v>5144</v>
      </c>
      <c r="H52" s="63">
        <v>35.4</v>
      </c>
      <c r="I52" s="63">
        <v>84</v>
      </c>
      <c r="J52" s="63">
        <v>-48.6</v>
      </c>
    </row>
    <row r="53" spans="1:10" x14ac:dyDescent="0.2">
      <c r="A53" s="63" t="s">
        <v>8883</v>
      </c>
      <c r="B53" s="63" t="s">
        <v>8828</v>
      </c>
      <c r="C53" s="63" t="s">
        <v>5148</v>
      </c>
      <c r="D53" s="63" t="s">
        <v>5105</v>
      </c>
      <c r="E53" s="63" t="s">
        <v>5149</v>
      </c>
      <c r="F53" s="63" t="s">
        <v>552</v>
      </c>
      <c r="G53" s="63" t="s">
        <v>5315</v>
      </c>
      <c r="H53" s="63">
        <v>57.7</v>
      </c>
      <c r="I53" s="63">
        <v>84</v>
      </c>
      <c r="J53" s="63">
        <v>-26.3</v>
      </c>
    </row>
    <row r="54" spans="1:10" x14ac:dyDescent="0.2">
      <c r="A54" s="63" t="s">
        <v>8878</v>
      </c>
      <c r="B54" s="63" t="s">
        <v>8830</v>
      </c>
      <c r="C54" s="63" t="s">
        <v>5148</v>
      </c>
      <c r="D54" s="63" t="s">
        <v>5105</v>
      </c>
      <c r="E54" s="63" t="s">
        <v>5149</v>
      </c>
      <c r="F54" s="63" t="s">
        <v>8800</v>
      </c>
      <c r="G54" s="63" t="s">
        <v>5147</v>
      </c>
      <c r="H54" s="63">
        <v>103.7</v>
      </c>
      <c r="I54" s="63">
        <v>84.2</v>
      </c>
      <c r="J54" s="63">
        <v>19.5</v>
      </c>
    </row>
    <row r="55" spans="1:10" x14ac:dyDescent="0.2">
      <c r="A55" s="63" t="s">
        <v>8880</v>
      </c>
      <c r="B55" s="63" t="s">
        <v>8830</v>
      </c>
      <c r="C55" s="63" t="s">
        <v>5148</v>
      </c>
      <c r="D55" s="63" t="s">
        <v>5105</v>
      </c>
      <c r="E55" s="63" t="s">
        <v>5149</v>
      </c>
      <c r="F55" s="63" t="s">
        <v>8800</v>
      </c>
      <c r="G55" s="63" t="s">
        <v>5145</v>
      </c>
      <c r="H55" s="63">
        <v>61.7</v>
      </c>
      <c r="I55" s="63">
        <v>84.2</v>
      </c>
      <c r="J55" s="63">
        <v>-22.5</v>
      </c>
    </row>
    <row r="56" spans="1:10" x14ac:dyDescent="0.2">
      <c r="A56" s="63" t="s">
        <v>8882</v>
      </c>
      <c r="B56" s="63" t="s">
        <v>8830</v>
      </c>
      <c r="C56" s="63" t="s">
        <v>5148</v>
      </c>
      <c r="D56" s="63" t="s">
        <v>5105</v>
      </c>
      <c r="E56" s="63" t="s">
        <v>5149</v>
      </c>
      <c r="F56" s="63" t="s">
        <v>8800</v>
      </c>
      <c r="G56" s="63" t="s">
        <v>5144</v>
      </c>
      <c r="H56" s="63">
        <v>32</v>
      </c>
      <c r="I56" s="63">
        <v>84.2</v>
      </c>
      <c r="J56" s="63">
        <v>-52.2</v>
      </c>
    </row>
    <row r="57" spans="1:10" x14ac:dyDescent="0.2">
      <c r="A57" s="63" t="s">
        <v>8884</v>
      </c>
      <c r="B57" s="63" t="s">
        <v>8830</v>
      </c>
      <c r="C57" s="63" t="s">
        <v>5148</v>
      </c>
      <c r="D57" s="63" t="s">
        <v>5105</v>
      </c>
      <c r="E57" s="63" t="s">
        <v>5149</v>
      </c>
      <c r="F57" s="63" t="s">
        <v>8800</v>
      </c>
      <c r="G57" s="63" t="s">
        <v>5315</v>
      </c>
      <c r="H57" s="63">
        <v>55.4</v>
      </c>
      <c r="I57" s="63">
        <v>84.2</v>
      </c>
      <c r="J57" s="63">
        <v>-28.8</v>
      </c>
    </row>
    <row r="58" spans="1:10" x14ac:dyDescent="0.2">
      <c r="A58" s="63" t="s">
        <v>8885</v>
      </c>
      <c r="B58" s="63" t="s">
        <v>8828</v>
      </c>
      <c r="C58" s="63" t="s">
        <v>5148</v>
      </c>
      <c r="D58" s="63" t="s">
        <v>5105</v>
      </c>
      <c r="E58" s="63" t="s">
        <v>5149</v>
      </c>
      <c r="F58" s="63" t="s">
        <v>552</v>
      </c>
      <c r="G58" s="63" t="s">
        <v>5147</v>
      </c>
      <c r="H58" s="63">
        <v>183.6</v>
      </c>
      <c r="I58" s="63">
        <v>84</v>
      </c>
      <c r="J58" s="63">
        <v>99.6</v>
      </c>
    </row>
    <row r="59" spans="1:10" x14ac:dyDescent="0.2">
      <c r="A59" s="63" t="s">
        <v>8887</v>
      </c>
      <c r="B59" s="63" t="s">
        <v>8828</v>
      </c>
      <c r="C59" s="63" t="s">
        <v>5148</v>
      </c>
      <c r="D59" s="63" t="s">
        <v>5105</v>
      </c>
      <c r="E59" s="63" t="s">
        <v>5149</v>
      </c>
      <c r="F59" s="63" t="s">
        <v>552</v>
      </c>
      <c r="G59" s="63" t="s">
        <v>5145</v>
      </c>
      <c r="H59" s="63">
        <v>39.5</v>
      </c>
      <c r="I59" s="63">
        <v>84</v>
      </c>
      <c r="J59" s="63">
        <v>-44.5</v>
      </c>
    </row>
    <row r="60" spans="1:10" x14ac:dyDescent="0.2">
      <c r="A60" s="63" t="s">
        <v>8889</v>
      </c>
      <c r="B60" s="63" t="s">
        <v>8828</v>
      </c>
      <c r="C60" s="63" t="s">
        <v>5148</v>
      </c>
      <c r="D60" s="63" t="s">
        <v>5105</v>
      </c>
      <c r="E60" s="63" t="s">
        <v>5149</v>
      </c>
      <c r="F60" s="63" t="s">
        <v>552</v>
      </c>
      <c r="G60" s="63" t="s">
        <v>5144</v>
      </c>
      <c r="H60" s="63"/>
      <c r="I60" s="63">
        <v>84</v>
      </c>
      <c r="J60" s="63"/>
    </row>
    <row r="61" spans="1:10" x14ac:dyDescent="0.2">
      <c r="A61" s="63" t="s">
        <v>8891</v>
      </c>
      <c r="B61" s="63" t="s">
        <v>8828</v>
      </c>
      <c r="C61" s="63" t="s">
        <v>5148</v>
      </c>
      <c r="D61" s="63" t="s">
        <v>5105</v>
      </c>
      <c r="E61" s="63" t="s">
        <v>5149</v>
      </c>
      <c r="F61" s="63" t="s">
        <v>552</v>
      </c>
      <c r="G61" s="63" t="s">
        <v>5315</v>
      </c>
      <c r="H61" s="63">
        <v>42.7</v>
      </c>
      <c r="I61" s="63">
        <v>84</v>
      </c>
      <c r="J61" s="63">
        <v>-41.3</v>
      </c>
    </row>
    <row r="62" spans="1:10" x14ac:dyDescent="0.2">
      <c r="A62" s="63" t="s">
        <v>8886</v>
      </c>
      <c r="B62" s="63" t="s">
        <v>8830</v>
      </c>
      <c r="C62" s="63" t="s">
        <v>5148</v>
      </c>
      <c r="D62" s="63" t="s">
        <v>5105</v>
      </c>
      <c r="E62" s="63" t="s">
        <v>5149</v>
      </c>
      <c r="F62" s="63" t="s">
        <v>8800</v>
      </c>
      <c r="G62" s="63" t="s">
        <v>5147</v>
      </c>
      <c r="H62" s="63">
        <v>189.1</v>
      </c>
      <c r="I62" s="63">
        <v>84.2</v>
      </c>
      <c r="J62" s="63">
        <v>104.9</v>
      </c>
    </row>
    <row r="63" spans="1:10" x14ac:dyDescent="0.2">
      <c r="A63" s="63" t="s">
        <v>8888</v>
      </c>
      <c r="B63" s="63" t="s">
        <v>8830</v>
      </c>
      <c r="C63" s="63" t="s">
        <v>5148</v>
      </c>
      <c r="D63" s="63" t="s">
        <v>5105</v>
      </c>
      <c r="E63" s="63" t="s">
        <v>5149</v>
      </c>
      <c r="F63" s="63" t="s">
        <v>8800</v>
      </c>
      <c r="G63" s="63" t="s">
        <v>5145</v>
      </c>
      <c r="H63" s="63">
        <v>50.4</v>
      </c>
      <c r="I63" s="63">
        <v>84.2</v>
      </c>
      <c r="J63" s="63">
        <v>-33.799999999999997</v>
      </c>
    </row>
    <row r="64" spans="1:10" x14ac:dyDescent="0.2">
      <c r="A64" s="63" t="s">
        <v>8890</v>
      </c>
      <c r="B64" s="63" t="s">
        <v>8830</v>
      </c>
      <c r="C64" s="63" t="s">
        <v>5148</v>
      </c>
      <c r="D64" s="63" t="s">
        <v>5105</v>
      </c>
      <c r="E64" s="63" t="s">
        <v>5149</v>
      </c>
      <c r="F64" s="63" t="s">
        <v>8800</v>
      </c>
      <c r="G64" s="63" t="s">
        <v>5144</v>
      </c>
      <c r="H64" s="63"/>
      <c r="I64" s="63">
        <v>84.2</v>
      </c>
      <c r="J64" s="63"/>
    </row>
    <row r="65" spans="1:10" x14ac:dyDescent="0.2">
      <c r="A65" s="63" t="s">
        <v>8892</v>
      </c>
      <c r="B65" s="63" t="s">
        <v>8830</v>
      </c>
      <c r="C65" s="63" t="s">
        <v>5148</v>
      </c>
      <c r="D65" s="63" t="s">
        <v>5105</v>
      </c>
      <c r="E65" s="63" t="s">
        <v>5149</v>
      </c>
      <c r="F65" s="63" t="s">
        <v>8800</v>
      </c>
      <c r="G65" s="63" t="s">
        <v>5315</v>
      </c>
      <c r="H65" s="63">
        <v>41.8</v>
      </c>
      <c r="I65" s="63">
        <v>84.2</v>
      </c>
      <c r="J65" s="63">
        <v>-42.4</v>
      </c>
    </row>
    <row r="66" spans="1:10" x14ac:dyDescent="0.2">
      <c r="A66" s="63" t="s">
        <v>8893</v>
      </c>
      <c r="B66" s="63" t="s">
        <v>8828</v>
      </c>
      <c r="C66" s="63" t="s">
        <v>5148</v>
      </c>
      <c r="D66" s="63" t="s">
        <v>5105</v>
      </c>
      <c r="E66" s="63" t="s">
        <v>5149</v>
      </c>
      <c r="F66" s="63" t="s">
        <v>552</v>
      </c>
      <c r="G66" s="63" t="s">
        <v>5147</v>
      </c>
      <c r="H66" s="63">
        <v>130.69999999999999</v>
      </c>
      <c r="I66" s="63">
        <v>84</v>
      </c>
      <c r="J66" s="63">
        <v>46.7</v>
      </c>
    </row>
    <row r="67" spans="1:10" x14ac:dyDescent="0.2">
      <c r="A67" s="63" t="s">
        <v>8895</v>
      </c>
      <c r="B67" s="63" t="s">
        <v>8828</v>
      </c>
      <c r="C67" s="63" t="s">
        <v>5148</v>
      </c>
      <c r="D67" s="63" t="s">
        <v>5105</v>
      </c>
      <c r="E67" s="63" t="s">
        <v>5149</v>
      </c>
      <c r="F67" s="63" t="s">
        <v>552</v>
      </c>
      <c r="G67" s="63" t="s">
        <v>5145</v>
      </c>
      <c r="H67" s="63">
        <v>43.9</v>
      </c>
      <c r="I67" s="63">
        <v>84</v>
      </c>
      <c r="J67" s="63">
        <v>-40.1</v>
      </c>
    </row>
    <row r="68" spans="1:10" x14ac:dyDescent="0.2">
      <c r="A68" s="63" t="s">
        <v>8897</v>
      </c>
      <c r="B68" s="63" t="s">
        <v>8828</v>
      </c>
      <c r="C68" s="63" t="s">
        <v>5148</v>
      </c>
      <c r="D68" s="63" t="s">
        <v>5105</v>
      </c>
      <c r="E68" s="63" t="s">
        <v>5149</v>
      </c>
      <c r="F68" s="63" t="s">
        <v>552</v>
      </c>
      <c r="G68" s="63" t="s">
        <v>5144</v>
      </c>
      <c r="H68" s="63">
        <v>45.7</v>
      </c>
      <c r="I68" s="63">
        <v>84</v>
      </c>
      <c r="J68" s="63">
        <v>-38.299999999999997</v>
      </c>
    </row>
    <row r="69" spans="1:10" x14ac:dyDescent="0.2">
      <c r="A69" s="63" t="s">
        <v>8899</v>
      </c>
      <c r="B69" s="63" t="s">
        <v>8828</v>
      </c>
      <c r="C69" s="63" t="s">
        <v>5148</v>
      </c>
      <c r="D69" s="63" t="s">
        <v>5105</v>
      </c>
      <c r="E69" s="63" t="s">
        <v>5149</v>
      </c>
      <c r="F69" s="63" t="s">
        <v>552</v>
      </c>
      <c r="G69" s="63" t="s">
        <v>5315</v>
      </c>
      <c r="H69" s="63">
        <v>76.2</v>
      </c>
      <c r="I69" s="63">
        <v>84</v>
      </c>
      <c r="J69" s="63">
        <v>-7.8</v>
      </c>
    </row>
    <row r="70" spans="1:10" x14ac:dyDescent="0.2">
      <c r="A70" s="63" t="s">
        <v>8894</v>
      </c>
      <c r="B70" s="63" t="s">
        <v>8830</v>
      </c>
      <c r="C70" s="63" t="s">
        <v>5148</v>
      </c>
      <c r="D70" s="63" t="s">
        <v>5105</v>
      </c>
      <c r="E70" s="63" t="s">
        <v>5149</v>
      </c>
      <c r="F70" s="63" t="s">
        <v>8800</v>
      </c>
      <c r="G70" s="63" t="s">
        <v>5147</v>
      </c>
      <c r="H70" s="63">
        <v>129.30000000000001</v>
      </c>
      <c r="I70" s="63">
        <v>84.2</v>
      </c>
      <c r="J70" s="63">
        <v>45.1</v>
      </c>
    </row>
    <row r="71" spans="1:10" x14ac:dyDescent="0.2">
      <c r="A71" s="63" t="s">
        <v>8896</v>
      </c>
      <c r="B71" s="63" t="s">
        <v>8830</v>
      </c>
      <c r="C71" s="63" t="s">
        <v>5148</v>
      </c>
      <c r="D71" s="63" t="s">
        <v>5105</v>
      </c>
      <c r="E71" s="63" t="s">
        <v>5149</v>
      </c>
      <c r="F71" s="63" t="s">
        <v>8800</v>
      </c>
      <c r="G71" s="63" t="s">
        <v>5145</v>
      </c>
      <c r="H71" s="63">
        <v>57.8</v>
      </c>
      <c r="I71" s="63">
        <v>84.2</v>
      </c>
      <c r="J71" s="63">
        <v>-26.4</v>
      </c>
    </row>
    <row r="72" spans="1:10" x14ac:dyDescent="0.2">
      <c r="A72" s="63" t="s">
        <v>8898</v>
      </c>
      <c r="B72" s="63" t="s">
        <v>8830</v>
      </c>
      <c r="C72" s="63" t="s">
        <v>5148</v>
      </c>
      <c r="D72" s="63" t="s">
        <v>5105</v>
      </c>
      <c r="E72" s="63" t="s">
        <v>5149</v>
      </c>
      <c r="F72" s="63" t="s">
        <v>8800</v>
      </c>
      <c r="G72" s="63" t="s">
        <v>5144</v>
      </c>
      <c r="H72" s="63">
        <v>44</v>
      </c>
      <c r="I72" s="63">
        <v>84.2</v>
      </c>
      <c r="J72" s="63">
        <v>-40.200000000000003</v>
      </c>
    </row>
    <row r="73" spans="1:10" x14ac:dyDescent="0.2">
      <c r="A73" s="63" t="s">
        <v>8900</v>
      </c>
      <c r="B73" s="63" t="s">
        <v>8830</v>
      </c>
      <c r="C73" s="63" t="s">
        <v>5148</v>
      </c>
      <c r="D73" s="63" t="s">
        <v>5105</v>
      </c>
      <c r="E73" s="63" t="s">
        <v>5149</v>
      </c>
      <c r="F73" s="63" t="s">
        <v>8800</v>
      </c>
      <c r="G73" s="63" t="s">
        <v>5315</v>
      </c>
      <c r="H73" s="63">
        <v>75.900000000000006</v>
      </c>
      <c r="I73" s="63">
        <v>84.2</v>
      </c>
      <c r="J73" s="63">
        <v>-8.3000000000000007</v>
      </c>
    </row>
    <row r="74" spans="1:10" x14ac:dyDescent="0.2">
      <c r="A74" s="63" t="s">
        <v>8901</v>
      </c>
      <c r="B74" s="63" t="s">
        <v>8828</v>
      </c>
      <c r="C74" s="63" t="s">
        <v>5148</v>
      </c>
      <c r="D74" s="63" t="s">
        <v>5105</v>
      </c>
      <c r="E74" s="63" t="s">
        <v>5149</v>
      </c>
      <c r="F74" s="63" t="s">
        <v>552</v>
      </c>
      <c r="G74" s="63" t="s">
        <v>5147</v>
      </c>
      <c r="H74" s="63">
        <v>138.6</v>
      </c>
      <c r="I74" s="63">
        <v>84</v>
      </c>
      <c r="J74" s="63">
        <v>54.6</v>
      </c>
    </row>
    <row r="75" spans="1:10" x14ac:dyDescent="0.2">
      <c r="A75" s="63" t="s">
        <v>8903</v>
      </c>
      <c r="B75" s="63" t="s">
        <v>8828</v>
      </c>
      <c r="C75" s="63" t="s">
        <v>5148</v>
      </c>
      <c r="D75" s="63" t="s">
        <v>5105</v>
      </c>
      <c r="E75" s="63" t="s">
        <v>5149</v>
      </c>
      <c r="F75" s="63" t="s">
        <v>552</v>
      </c>
      <c r="G75" s="63" t="s">
        <v>5145</v>
      </c>
      <c r="H75" s="63">
        <v>55.9</v>
      </c>
      <c r="I75" s="63">
        <v>84</v>
      </c>
      <c r="J75" s="63">
        <v>-28.1</v>
      </c>
    </row>
    <row r="76" spans="1:10" x14ac:dyDescent="0.2">
      <c r="A76" s="63" t="s">
        <v>8905</v>
      </c>
      <c r="B76" s="63" t="s">
        <v>8828</v>
      </c>
      <c r="C76" s="63" t="s">
        <v>5148</v>
      </c>
      <c r="D76" s="63" t="s">
        <v>5105</v>
      </c>
      <c r="E76" s="63" t="s">
        <v>5149</v>
      </c>
      <c r="F76" s="63" t="s">
        <v>552</v>
      </c>
      <c r="G76" s="63" t="s">
        <v>5144</v>
      </c>
      <c r="H76" s="63">
        <v>41.4</v>
      </c>
      <c r="I76" s="63">
        <v>84</v>
      </c>
      <c r="J76" s="63">
        <v>-42.6</v>
      </c>
    </row>
    <row r="77" spans="1:10" x14ac:dyDescent="0.2">
      <c r="A77" s="63" t="s">
        <v>8907</v>
      </c>
      <c r="B77" s="63" t="s">
        <v>8828</v>
      </c>
      <c r="C77" s="63" t="s">
        <v>5148</v>
      </c>
      <c r="D77" s="63" t="s">
        <v>5105</v>
      </c>
      <c r="E77" s="63" t="s">
        <v>5149</v>
      </c>
      <c r="F77" s="63" t="s">
        <v>552</v>
      </c>
      <c r="G77" s="63" t="s">
        <v>5315</v>
      </c>
      <c r="H77" s="63">
        <v>77.400000000000006</v>
      </c>
      <c r="I77" s="63">
        <v>84</v>
      </c>
      <c r="J77" s="63">
        <v>-6.6</v>
      </c>
    </row>
    <row r="78" spans="1:10" x14ac:dyDescent="0.2">
      <c r="A78" s="63" t="s">
        <v>8902</v>
      </c>
      <c r="B78" s="63" t="s">
        <v>8830</v>
      </c>
      <c r="C78" s="63" t="s">
        <v>5148</v>
      </c>
      <c r="D78" s="63" t="s">
        <v>5105</v>
      </c>
      <c r="E78" s="63" t="s">
        <v>5149</v>
      </c>
      <c r="F78" s="63" t="s">
        <v>8800</v>
      </c>
      <c r="G78" s="63" t="s">
        <v>5147</v>
      </c>
      <c r="H78" s="63">
        <v>137.6</v>
      </c>
      <c r="I78" s="63">
        <v>84.2</v>
      </c>
      <c r="J78" s="63">
        <v>53.4</v>
      </c>
    </row>
    <row r="79" spans="1:10" x14ac:dyDescent="0.2">
      <c r="A79" s="63" t="s">
        <v>8904</v>
      </c>
      <c r="B79" s="63" t="s">
        <v>8830</v>
      </c>
      <c r="C79" s="63" t="s">
        <v>5148</v>
      </c>
      <c r="D79" s="63" t="s">
        <v>5105</v>
      </c>
      <c r="E79" s="63" t="s">
        <v>5149</v>
      </c>
      <c r="F79" s="63" t="s">
        <v>8800</v>
      </c>
      <c r="G79" s="63" t="s">
        <v>5145</v>
      </c>
      <c r="H79" s="63">
        <v>55.2</v>
      </c>
      <c r="I79" s="63">
        <v>84.2</v>
      </c>
      <c r="J79" s="63">
        <v>-29</v>
      </c>
    </row>
    <row r="80" spans="1:10" x14ac:dyDescent="0.2">
      <c r="A80" s="63" t="s">
        <v>8906</v>
      </c>
      <c r="B80" s="63" t="s">
        <v>8830</v>
      </c>
      <c r="C80" s="63" t="s">
        <v>5148</v>
      </c>
      <c r="D80" s="63" t="s">
        <v>5105</v>
      </c>
      <c r="E80" s="63" t="s">
        <v>5149</v>
      </c>
      <c r="F80" s="63" t="s">
        <v>8800</v>
      </c>
      <c r="G80" s="63" t="s">
        <v>5144</v>
      </c>
      <c r="H80" s="63">
        <v>43</v>
      </c>
      <c r="I80" s="63">
        <v>84.2</v>
      </c>
      <c r="J80" s="63">
        <v>-41.2</v>
      </c>
    </row>
    <row r="81" spans="1:10" x14ac:dyDescent="0.2">
      <c r="A81" s="63" t="s">
        <v>8908</v>
      </c>
      <c r="B81" s="63" t="s">
        <v>8830</v>
      </c>
      <c r="C81" s="63" t="s">
        <v>5148</v>
      </c>
      <c r="D81" s="63" t="s">
        <v>5105</v>
      </c>
      <c r="E81" s="63" t="s">
        <v>5149</v>
      </c>
      <c r="F81" s="63" t="s">
        <v>8800</v>
      </c>
      <c r="G81" s="63" t="s">
        <v>5315</v>
      </c>
      <c r="H81" s="63">
        <v>78.2</v>
      </c>
      <c r="I81" s="63">
        <v>84.2</v>
      </c>
      <c r="J81" s="63">
        <v>-6</v>
      </c>
    </row>
    <row r="82" spans="1:10" x14ac:dyDescent="0.2">
      <c r="A82" s="63" t="s">
        <v>8909</v>
      </c>
      <c r="B82" s="63" t="s">
        <v>8828</v>
      </c>
      <c r="C82" s="63" t="s">
        <v>5148</v>
      </c>
      <c r="D82" s="63" t="s">
        <v>5105</v>
      </c>
      <c r="E82" s="63" t="s">
        <v>5149</v>
      </c>
      <c r="F82" s="63" t="s">
        <v>552</v>
      </c>
      <c r="G82" s="63" t="s">
        <v>5147</v>
      </c>
      <c r="H82" s="63">
        <v>152.6</v>
      </c>
      <c r="I82" s="63">
        <v>84</v>
      </c>
      <c r="J82" s="63">
        <v>68.599999999999994</v>
      </c>
    </row>
    <row r="83" spans="1:10" x14ac:dyDescent="0.2">
      <c r="A83" s="63" t="s">
        <v>8911</v>
      </c>
      <c r="B83" s="63" t="s">
        <v>8828</v>
      </c>
      <c r="C83" s="63" t="s">
        <v>5148</v>
      </c>
      <c r="D83" s="63" t="s">
        <v>5105</v>
      </c>
      <c r="E83" s="63" t="s">
        <v>5149</v>
      </c>
      <c r="F83" s="63" t="s">
        <v>552</v>
      </c>
      <c r="G83" s="63" t="s">
        <v>5145</v>
      </c>
      <c r="H83" s="63">
        <v>38</v>
      </c>
      <c r="I83" s="63">
        <v>84</v>
      </c>
      <c r="J83" s="63">
        <v>-46</v>
      </c>
    </row>
    <row r="84" spans="1:10" x14ac:dyDescent="0.2">
      <c r="A84" s="63" t="s">
        <v>8913</v>
      </c>
      <c r="B84" s="63" t="s">
        <v>8828</v>
      </c>
      <c r="C84" s="63" t="s">
        <v>5148</v>
      </c>
      <c r="D84" s="63" t="s">
        <v>5105</v>
      </c>
      <c r="E84" s="63" t="s">
        <v>5149</v>
      </c>
      <c r="F84" s="63" t="s">
        <v>552</v>
      </c>
      <c r="G84" s="63" t="s">
        <v>5144</v>
      </c>
      <c r="H84" s="63">
        <v>41.9</v>
      </c>
      <c r="I84" s="63">
        <v>84</v>
      </c>
      <c r="J84" s="63">
        <v>-42.1</v>
      </c>
    </row>
    <row r="85" spans="1:10" x14ac:dyDescent="0.2">
      <c r="A85" s="63" t="s">
        <v>8915</v>
      </c>
      <c r="B85" s="63" t="s">
        <v>8828</v>
      </c>
      <c r="C85" s="63" t="s">
        <v>5148</v>
      </c>
      <c r="D85" s="63" t="s">
        <v>5105</v>
      </c>
      <c r="E85" s="63" t="s">
        <v>5149</v>
      </c>
      <c r="F85" s="63" t="s">
        <v>552</v>
      </c>
      <c r="G85" s="63" t="s">
        <v>5315</v>
      </c>
      <c r="H85" s="63">
        <v>84.7</v>
      </c>
      <c r="I85" s="63">
        <v>84</v>
      </c>
      <c r="J85" s="63">
        <v>0.7</v>
      </c>
    </row>
    <row r="86" spans="1:10" x14ac:dyDescent="0.2">
      <c r="A86" s="63" t="s">
        <v>8910</v>
      </c>
      <c r="B86" s="63" t="s">
        <v>8830</v>
      </c>
      <c r="C86" s="63" t="s">
        <v>5148</v>
      </c>
      <c r="D86" s="63" t="s">
        <v>5105</v>
      </c>
      <c r="E86" s="63" t="s">
        <v>5149</v>
      </c>
      <c r="F86" s="63" t="s">
        <v>8800</v>
      </c>
      <c r="G86" s="63" t="s">
        <v>5147</v>
      </c>
      <c r="H86" s="63">
        <v>153.5</v>
      </c>
      <c r="I86" s="63">
        <v>84.2</v>
      </c>
      <c r="J86" s="63">
        <v>69.3</v>
      </c>
    </row>
    <row r="87" spans="1:10" x14ac:dyDescent="0.2">
      <c r="A87" s="63" t="s">
        <v>8912</v>
      </c>
      <c r="B87" s="63" t="s">
        <v>8830</v>
      </c>
      <c r="C87" s="63" t="s">
        <v>5148</v>
      </c>
      <c r="D87" s="63" t="s">
        <v>5105</v>
      </c>
      <c r="E87" s="63" t="s">
        <v>5149</v>
      </c>
      <c r="F87" s="63" t="s">
        <v>8800</v>
      </c>
      <c r="G87" s="63" t="s">
        <v>5145</v>
      </c>
      <c r="H87" s="63">
        <v>39.299999999999997</v>
      </c>
      <c r="I87" s="63">
        <v>84.2</v>
      </c>
      <c r="J87" s="63">
        <v>-44.9</v>
      </c>
    </row>
    <row r="88" spans="1:10" x14ac:dyDescent="0.2">
      <c r="A88" s="63" t="s">
        <v>8914</v>
      </c>
      <c r="B88" s="63" t="s">
        <v>8830</v>
      </c>
      <c r="C88" s="63" t="s">
        <v>5148</v>
      </c>
      <c r="D88" s="63" t="s">
        <v>5105</v>
      </c>
      <c r="E88" s="63" t="s">
        <v>5149</v>
      </c>
      <c r="F88" s="63" t="s">
        <v>8800</v>
      </c>
      <c r="G88" s="63" t="s">
        <v>5144</v>
      </c>
      <c r="H88" s="63">
        <v>45.9</v>
      </c>
      <c r="I88" s="63">
        <v>84.2</v>
      </c>
      <c r="J88" s="63">
        <v>-38.299999999999997</v>
      </c>
    </row>
    <row r="89" spans="1:10" x14ac:dyDescent="0.2">
      <c r="A89" s="63" t="s">
        <v>8916</v>
      </c>
      <c r="B89" s="63" t="s">
        <v>8830</v>
      </c>
      <c r="C89" s="63" t="s">
        <v>5148</v>
      </c>
      <c r="D89" s="63" t="s">
        <v>5105</v>
      </c>
      <c r="E89" s="63" t="s">
        <v>5149</v>
      </c>
      <c r="F89" s="63" t="s">
        <v>8800</v>
      </c>
      <c r="G89" s="63" t="s">
        <v>5315</v>
      </c>
      <c r="H89" s="63">
        <v>88.5</v>
      </c>
      <c r="I89" s="63">
        <v>84.2</v>
      </c>
      <c r="J89" s="63">
        <v>4.3</v>
      </c>
    </row>
    <row r="90" spans="1:10" x14ac:dyDescent="0.2">
      <c r="A90" s="63" t="s">
        <v>8917</v>
      </c>
      <c r="B90" s="63" t="s">
        <v>8828</v>
      </c>
      <c r="C90" s="63" t="s">
        <v>5148</v>
      </c>
      <c r="D90" s="63" t="s">
        <v>5105</v>
      </c>
      <c r="E90" s="63" t="s">
        <v>5149</v>
      </c>
      <c r="F90" s="63" t="s">
        <v>552</v>
      </c>
      <c r="G90" s="63" t="s">
        <v>5147</v>
      </c>
      <c r="H90" s="63">
        <v>74.099999999999994</v>
      </c>
      <c r="I90" s="63">
        <v>84</v>
      </c>
      <c r="J90" s="63">
        <v>-9.9</v>
      </c>
    </row>
    <row r="91" spans="1:10" x14ac:dyDescent="0.2">
      <c r="A91" s="63" t="s">
        <v>8919</v>
      </c>
      <c r="B91" s="63" t="s">
        <v>8828</v>
      </c>
      <c r="C91" s="63" t="s">
        <v>5148</v>
      </c>
      <c r="D91" s="63" t="s">
        <v>5105</v>
      </c>
      <c r="E91" s="63" t="s">
        <v>5149</v>
      </c>
      <c r="F91" s="63" t="s">
        <v>552</v>
      </c>
      <c r="G91" s="63" t="s">
        <v>5145</v>
      </c>
      <c r="H91" s="63">
        <v>94.1</v>
      </c>
      <c r="I91" s="63">
        <v>84</v>
      </c>
      <c r="J91" s="63">
        <v>10.1</v>
      </c>
    </row>
    <row r="92" spans="1:10" x14ac:dyDescent="0.2">
      <c r="A92" s="63" t="s">
        <v>8921</v>
      </c>
      <c r="B92" s="63" t="s">
        <v>8828</v>
      </c>
      <c r="C92" s="63" t="s">
        <v>5148</v>
      </c>
      <c r="D92" s="63" t="s">
        <v>5105</v>
      </c>
      <c r="E92" s="63" t="s">
        <v>5149</v>
      </c>
      <c r="F92" s="63" t="s">
        <v>552</v>
      </c>
      <c r="G92" s="63" t="s">
        <v>5144</v>
      </c>
      <c r="H92" s="63">
        <v>75</v>
      </c>
      <c r="I92" s="63">
        <v>84</v>
      </c>
      <c r="J92" s="63">
        <v>-9</v>
      </c>
    </row>
    <row r="93" spans="1:10" x14ac:dyDescent="0.2">
      <c r="A93" s="63" t="s">
        <v>8923</v>
      </c>
      <c r="B93" s="63" t="s">
        <v>8828</v>
      </c>
      <c r="C93" s="63" t="s">
        <v>5148</v>
      </c>
      <c r="D93" s="63" t="s">
        <v>5105</v>
      </c>
      <c r="E93" s="63" t="s">
        <v>5149</v>
      </c>
      <c r="F93" s="63" t="s">
        <v>552</v>
      </c>
      <c r="G93" s="63" t="s">
        <v>5315</v>
      </c>
      <c r="H93" s="63">
        <v>58.7</v>
      </c>
      <c r="I93" s="63">
        <v>84</v>
      </c>
      <c r="J93" s="63">
        <v>-25.3</v>
      </c>
    </row>
    <row r="94" spans="1:10" x14ac:dyDescent="0.2">
      <c r="A94" s="63" t="s">
        <v>8918</v>
      </c>
      <c r="B94" s="63" t="s">
        <v>8830</v>
      </c>
      <c r="C94" s="63" t="s">
        <v>5148</v>
      </c>
      <c r="D94" s="63" t="s">
        <v>5105</v>
      </c>
      <c r="E94" s="63" t="s">
        <v>5149</v>
      </c>
      <c r="F94" s="63" t="s">
        <v>8800</v>
      </c>
      <c r="G94" s="63" t="s">
        <v>5147</v>
      </c>
      <c r="H94" s="63">
        <v>106.3</v>
      </c>
      <c r="I94" s="63">
        <v>84.2</v>
      </c>
      <c r="J94" s="63">
        <v>22.1</v>
      </c>
    </row>
    <row r="95" spans="1:10" x14ac:dyDescent="0.2">
      <c r="A95" s="63" t="s">
        <v>8920</v>
      </c>
      <c r="B95" s="63" t="s">
        <v>8830</v>
      </c>
      <c r="C95" s="63" t="s">
        <v>5148</v>
      </c>
      <c r="D95" s="63" t="s">
        <v>5105</v>
      </c>
      <c r="E95" s="63" t="s">
        <v>5149</v>
      </c>
      <c r="F95" s="63" t="s">
        <v>8800</v>
      </c>
      <c r="G95" s="63" t="s">
        <v>5145</v>
      </c>
      <c r="H95" s="63">
        <v>76.5</v>
      </c>
      <c r="I95" s="63">
        <v>84.2</v>
      </c>
      <c r="J95" s="63">
        <v>-7.7</v>
      </c>
    </row>
    <row r="96" spans="1:10" x14ac:dyDescent="0.2">
      <c r="A96" s="63" t="s">
        <v>8922</v>
      </c>
      <c r="B96" s="63" t="s">
        <v>8830</v>
      </c>
      <c r="C96" s="63" t="s">
        <v>5148</v>
      </c>
      <c r="D96" s="63" t="s">
        <v>5105</v>
      </c>
      <c r="E96" s="63" t="s">
        <v>5149</v>
      </c>
      <c r="F96" s="63" t="s">
        <v>8800</v>
      </c>
      <c r="G96" s="63" t="s">
        <v>5144</v>
      </c>
      <c r="H96" s="63">
        <v>81.3</v>
      </c>
      <c r="I96" s="63">
        <v>84.2</v>
      </c>
      <c r="J96" s="63">
        <v>-2.9</v>
      </c>
    </row>
    <row r="97" spans="1:10" x14ac:dyDescent="0.2">
      <c r="A97" s="63" t="s">
        <v>8924</v>
      </c>
      <c r="B97" s="63" t="s">
        <v>8830</v>
      </c>
      <c r="C97" s="63" t="s">
        <v>5148</v>
      </c>
      <c r="D97" s="63" t="s">
        <v>5105</v>
      </c>
      <c r="E97" s="63" t="s">
        <v>5149</v>
      </c>
      <c r="F97" s="63" t="s">
        <v>8800</v>
      </c>
      <c r="G97" s="63" t="s">
        <v>5315</v>
      </c>
      <c r="H97" s="63">
        <v>64.900000000000006</v>
      </c>
      <c r="I97" s="63">
        <v>84.2</v>
      </c>
      <c r="J97" s="63">
        <v>-19.3</v>
      </c>
    </row>
    <row r="98" spans="1:10" x14ac:dyDescent="0.2">
      <c r="A98" s="63" t="s">
        <v>8925</v>
      </c>
      <c r="B98" s="63" t="s">
        <v>8828</v>
      </c>
      <c r="C98" s="63" t="s">
        <v>5148</v>
      </c>
      <c r="D98" s="63" t="s">
        <v>5105</v>
      </c>
      <c r="E98" s="63" t="s">
        <v>5149</v>
      </c>
      <c r="F98" s="63" t="s">
        <v>552</v>
      </c>
      <c r="G98" s="63" t="s">
        <v>5147</v>
      </c>
      <c r="H98" s="63">
        <v>152.30000000000001</v>
      </c>
      <c r="I98" s="63">
        <v>84</v>
      </c>
      <c r="J98" s="63">
        <v>68.3</v>
      </c>
    </row>
    <row r="99" spans="1:10" x14ac:dyDescent="0.2">
      <c r="A99" s="63" t="s">
        <v>8927</v>
      </c>
      <c r="B99" s="63" t="s">
        <v>8828</v>
      </c>
      <c r="C99" s="63" t="s">
        <v>5148</v>
      </c>
      <c r="D99" s="63" t="s">
        <v>5105</v>
      </c>
      <c r="E99" s="63" t="s">
        <v>5149</v>
      </c>
      <c r="F99" s="63" t="s">
        <v>552</v>
      </c>
      <c r="G99" s="63" t="s">
        <v>5145</v>
      </c>
      <c r="H99" s="63">
        <v>42.9</v>
      </c>
      <c r="I99" s="63">
        <v>84</v>
      </c>
      <c r="J99" s="63">
        <v>-41.1</v>
      </c>
    </row>
    <row r="100" spans="1:10" x14ac:dyDescent="0.2">
      <c r="A100" s="63" t="s">
        <v>8929</v>
      </c>
      <c r="B100" s="63" t="s">
        <v>8828</v>
      </c>
      <c r="C100" s="63" t="s">
        <v>5148</v>
      </c>
      <c r="D100" s="63" t="s">
        <v>5105</v>
      </c>
      <c r="E100" s="63" t="s">
        <v>5149</v>
      </c>
      <c r="F100" s="63" t="s">
        <v>552</v>
      </c>
      <c r="G100" s="63" t="s">
        <v>5144</v>
      </c>
      <c r="H100" s="63">
        <v>74.3</v>
      </c>
      <c r="I100" s="63">
        <v>84</v>
      </c>
      <c r="J100" s="63">
        <v>-9.6999999999999993</v>
      </c>
    </row>
    <row r="101" spans="1:10" x14ac:dyDescent="0.2">
      <c r="A101" s="63" t="s">
        <v>8931</v>
      </c>
      <c r="B101" s="63" t="s">
        <v>8828</v>
      </c>
      <c r="C101" s="63" t="s">
        <v>5148</v>
      </c>
      <c r="D101" s="63" t="s">
        <v>5105</v>
      </c>
      <c r="E101" s="63" t="s">
        <v>5149</v>
      </c>
      <c r="F101" s="63" t="s">
        <v>552</v>
      </c>
      <c r="G101" s="63" t="s">
        <v>5315</v>
      </c>
      <c r="H101" s="63">
        <v>71</v>
      </c>
      <c r="I101" s="63">
        <v>84</v>
      </c>
      <c r="J101" s="63">
        <v>-13</v>
      </c>
    </row>
    <row r="102" spans="1:10" x14ac:dyDescent="0.2">
      <c r="A102" s="63" t="s">
        <v>8926</v>
      </c>
      <c r="B102" s="63" t="s">
        <v>8830</v>
      </c>
      <c r="C102" s="63" t="s">
        <v>5148</v>
      </c>
      <c r="D102" s="63" t="s">
        <v>5105</v>
      </c>
      <c r="E102" s="63" t="s">
        <v>5149</v>
      </c>
      <c r="F102" s="63" t="s">
        <v>8800</v>
      </c>
      <c r="G102" s="63" t="s">
        <v>5147</v>
      </c>
      <c r="H102" s="63">
        <v>146.4</v>
      </c>
      <c r="I102" s="63">
        <v>84.2</v>
      </c>
      <c r="J102" s="63">
        <v>62.2</v>
      </c>
    </row>
    <row r="103" spans="1:10" x14ac:dyDescent="0.2">
      <c r="A103" s="63" t="s">
        <v>8928</v>
      </c>
      <c r="B103" s="63" t="s">
        <v>8830</v>
      </c>
      <c r="C103" s="63" t="s">
        <v>5148</v>
      </c>
      <c r="D103" s="63" t="s">
        <v>5105</v>
      </c>
      <c r="E103" s="63" t="s">
        <v>5149</v>
      </c>
      <c r="F103" s="63" t="s">
        <v>8800</v>
      </c>
      <c r="G103" s="63" t="s">
        <v>5145</v>
      </c>
      <c r="H103" s="63">
        <v>45.4</v>
      </c>
      <c r="I103" s="63">
        <v>84.2</v>
      </c>
      <c r="J103" s="63">
        <v>-38.799999999999997</v>
      </c>
    </row>
    <row r="104" spans="1:10" x14ac:dyDescent="0.2">
      <c r="A104" s="63" t="s">
        <v>8930</v>
      </c>
      <c r="B104" s="63" t="s">
        <v>8830</v>
      </c>
      <c r="C104" s="63" t="s">
        <v>5148</v>
      </c>
      <c r="D104" s="63" t="s">
        <v>5105</v>
      </c>
      <c r="E104" s="63" t="s">
        <v>5149</v>
      </c>
      <c r="F104" s="63" t="s">
        <v>8800</v>
      </c>
      <c r="G104" s="63" t="s">
        <v>5144</v>
      </c>
      <c r="H104" s="63">
        <v>64.3</v>
      </c>
      <c r="I104" s="63">
        <v>84.2</v>
      </c>
      <c r="J104" s="63">
        <v>-19.899999999999999</v>
      </c>
    </row>
    <row r="105" spans="1:10" x14ac:dyDescent="0.2">
      <c r="A105" s="63" t="s">
        <v>8932</v>
      </c>
      <c r="B105" s="63" t="s">
        <v>8830</v>
      </c>
      <c r="C105" s="63" t="s">
        <v>5148</v>
      </c>
      <c r="D105" s="63" t="s">
        <v>5105</v>
      </c>
      <c r="E105" s="63" t="s">
        <v>5149</v>
      </c>
      <c r="F105" s="63" t="s">
        <v>8800</v>
      </c>
      <c r="G105" s="63" t="s">
        <v>5315</v>
      </c>
      <c r="H105" s="63">
        <v>71</v>
      </c>
      <c r="I105" s="63">
        <v>84.2</v>
      </c>
      <c r="J105" s="63">
        <v>-13.2</v>
      </c>
    </row>
    <row r="106" spans="1:10" x14ac:dyDescent="0.2">
      <c r="A106" s="63" t="s">
        <v>8933</v>
      </c>
      <c r="B106" s="63" t="s">
        <v>8828</v>
      </c>
      <c r="C106" s="63" t="s">
        <v>5148</v>
      </c>
      <c r="D106" s="63" t="s">
        <v>5105</v>
      </c>
      <c r="E106" s="63" t="s">
        <v>5149</v>
      </c>
      <c r="F106" s="63" t="s">
        <v>552</v>
      </c>
      <c r="G106" s="63" t="s">
        <v>5147</v>
      </c>
      <c r="H106" s="63"/>
      <c r="I106" s="63">
        <v>84</v>
      </c>
      <c r="J106" s="63"/>
    </row>
    <row r="107" spans="1:10" x14ac:dyDescent="0.2">
      <c r="A107" s="63" t="s">
        <v>8935</v>
      </c>
      <c r="B107" s="63" t="s">
        <v>8828</v>
      </c>
      <c r="C107" s="63" t="s">
        <v>5148</v>
      </c>
      <c r="D107" s="63" t="s">
        <v>5105</v>
      </c>
      <c r="E107" s="63" t="s">
        <v>5149</v>
      </c>
      <c r="F107" s="63" t="s">
        <v>552</v>
      </c>
      <c r="G107" s="63" t="s">
        <v>5145</v>
      </c>
      <c r="H107" s="63">
        <v>44.1</v>
      </c>
      <c r="I107" s="63">
        <v>84</v>
      </c>
      <c r="J107" s="63">
        <v>-39.9</v>
      </c>
    </row>
    <row r="108" spans="1:10" x14ac:dyDescent="0.2">
      <c r="A108" s="63" t="s">
        <v>8937</v>
      </c>
      <c r="B108" s="63" t="s">
        <v>8828</v>
      </c>
      <c r="C108" s="63" t="s">
        <v>5148</v>
      </c>
      <c r="D108" s="63" t="s">
        <v>5105</v>
      </c>
      <c r="E108" s="63" t="s">
        <v>5149</v>
      </c>
      <c r="F108" s="63" t="s">
        <v>552</v>
      </c>
      <c r="G108" s="63" t="s">
        <v>5144</v>
      </c>
      <c r="H108" s="63">
        <v>76.599999999999994</v>
      </c>
      <c r="I108" s="63">
        <v>84</v>
      </c>
      <c r="J108" s="63">
        <v>-7.4</v>
      </c>
    </row>
    <row r="109" spans="1:10" x14ac:dyDescent="0.2">
      <c r="A109" s="63" t="s">
        <v>8939</v>
      </c>
      <c r="B109" s="63" t="s">
        <v>8828</v>
      </c>
      <c r="C109" s="63" t="s">
        <v>5148</v>
      </c>
      <c r="D109" s="63" t="s">
        <v>5105</v>
      </c>
      <c r="E109" s="63" t="s">
        <v>5149</v>
      </c>
      <c r="F109" s="63" t="s">
        <v>552</v>
      </c>
      <c r="G109" s="63" t="s">
        <v>5315</v>
      </c>
      <c r="H109" s="63">
        <v>65.7</v>
      </c>
      <c r="I109" s="63">
        <v>84</v>
      </c>
      <c r="J109" s="63">
        <v>-18.3</v>
      </c>
    </row>
    <row r="110" spans="1:10" x14ac:dyDescent="0.2">
      <c r="A110" s="63" t="s">
        <v>8934</v>
      </c>
      <c r="B110" s="63" t="s">
        <v>8830</v>
      </c>
      <c r="C110" s="63" t="s">
        <v>5148</v>
      </c>
      <c r="D110" s="63" t="s">
        <v>5105</v>
      </c>
      <c r="E110" s="63" t="s">
        <v>5149</v>
      </c>
      <c r="F110" s="63" t="s">
        <v>8800</v>
      </c>
      <c r="G110" s="63" t="s">
        <v>5147</v>
      </c>
      <c r="H110" s="63"/>
      <c r="I110" s="63">
        <v>84.2</v>
      </c>
      <c r="J110" s="63"/>
    </row>
    <row r="111" spans="1:10" x14ac:dyDescent="0.2">
      <c r="A111" s="63" t="s">
        <v>8936</v>
      </c>
      <c r="B111" s="63" t="s">
        <v>8830</v>
      </c>
      <c r="C111" s="63" t="s">
        <v>5148</v>
      </c>
      <c r="D111" s="63" t="s">
        <v>5105</v>
      </c>
      <c r="E111" s="63" t="s">
        <v>5149</v>
      </c>
      <c r="F111" s="63" t="s">
        <v>8800</v>
      </c>
      <c r="G111" s="63" t="s">
        <v>5145</v>
      </c>
      <c r="H111" s="63">
        <v>56.1</v>
      </c>
      <c r="I111" s="63">
        <v>84.2</v>
      </c>
      <c r="J111" s="63">
        <v>-28.1</v>
      </c>
    </row>
    <row r="112" spans="1:10" x14ac:dyDescent="0.2">
      <c r="A112" s="63" t="s">
        <v>8938</v>
      </c>
      <c r="B112" s="63" t="s">
        <v>8830</v>
      </c>
      <c r="C112" s="63" t="s">
        <v>5148</v>
      </c>
      <c r="D112" s="63" t="s">
        <v>5105</v>
      </c>
      <c r="E112" s="63" t="s">
        <v>5149</v>
      </c>
      <c r="F112" s="63" t="s">
        <v>8800</v>
      </c>
      <c r="G112" s="63" t="s">
        <v>5144</v>
      </c>
      <c r="H112" s="63">
        <v>62.7</v>
      </c>
      <c r="I112" s="63">
        <v>84.2</v>
      </c>
      <c r="J112" s="63">
        <v>-21.5</v>
      </c>
    </row>
    <row r="113" spans="1:10" x14ac:dyDescent="0.2">
      <c r="A113" s="63" t="s">
        <v>8940</v>
      </c>
      <c r="B113" s="63" t="s">
        <v>8830</v>
      </c>
      <c r="C113" s="63" t="s">
        <v>5148</v>
      </c>
      <c r="D113" s="63" t="s">
        <v>5105</v>
      </c>
      <c r="E113" s="63" t="s">
        <v>5149</v>
      </c>
      <c r="F113" s="63" t="s">
        <v>8800</v>
      </c>
      <c r="G113" s="63" t="s">
        <v>5315</v>
      </c>
      <c r="H113" s="63">
        <v>69</v>
      </c>
      <c r="I113" s="63">
        <v>84.2</v>
      </c>
      <c r="J113" s="63">
        <v>-15.2</v>
      </c>
    </row>
    <row r="114" spans="1:10" x14ac:dyDescent="0.2">
      <c r="A114" s="63" t="s">
        <v>8941</v>
      </c>
      <c r="B114" s="63" t="s">
        <v>8828</v>
      </c>
      <c r="C114" s="63" t="s">
        <v>5148</v>
      </c>
      <c r="D114" s="63" t="s">
        <v>5105</v>
      </c>
      <c r="E114" s="63" t="s">
        <v>5149</v>
      </c>
      <c r="F114" s="63" t="s">
        <v>552</v>
      </c>
      <c r="G114" s="63" t="s">
        <v>5147</v>
      </c>
      <c r="H114" s="63">
        <v>182.4</v>
      </c>
      <c r="I114" s="63">
        <v>84</v>
      </c>
      <c r="J114" s="63">
        <v>98.4</v>
      </c>
    </row>
    <row r="115" spans="1:10" x14ac:dyDescent="0.2">
      <c r="A115" s="63" t="s">
        <v>8943</v>
      </c>
      <c r="B115" s="63" t="s">
        <v>8828</v>
      </c>
      <c r="C115" s="63" t="s">
        <v>5148</v>
      </c>
      <c r="D115" s="63" t="s">
        <v>5105</v>
      </c>
      <c r="E115" s="63" t="s">
        <v>5149</v>
      </c>
      <c r="F115" s="63" t="s">
        <v>552</v>
      </c>
      <c r="G115" s="63" t="s">
        <v>5145</v>
      </c>
      <c r="H115" s="63">
        <v>60.6</v>
      </c>
      <c r="I115" s="63">
        <v>84</v>
      </c>
      <c r="J115" s="63">
        <v>-23.4</v>
      </c>
    </row>
    <row r="116" spans="1:10" x14ac:dyDescent="0.2">
      <c r="A116" s="63" t="s">
        <v>8945</v>
      </c>
      <c r="B116" s="63" t="s">
        <v>8828</v>
      </c>
      <c r="C116" s="63" t="s">
        <v>5148</v>
      </c>
      <c r="D116" s="63" t="s">
        <v>5105</v>
      </c>
      <c r="E116" s="63" t="s">
        <v>5149</v>
      </c>
      <c r="F116" s="63" t="s">
        <v>552</v>
      </c>
      <c r="G116" s="63" t="s">
        <v>5144</v>
      </c>
      <c r="H116" s="63">
        <v>46.9</v>
      </c>
      <c r="I116" s="63">
        <v>84</v>
      </c>
      <c r="J116" s="63">
        <v>-37.1</v>
      </c>
    </row>
    <row r="117" spans="1:10" x14ac:dyDescent="0.2">
      <c r="A117" s="63" t="s">
        <v>8947</v>
      </c>
      <c r="B117" s="63" t="s">
        <v>8828</v>
      </c>
      <c r="C117" s="63" t="s">
        <v>5148</v>
      </c>
      <c r="D117" s="63" t="s">
        <v>5105</v>
      </c>
      <c r="E117" s="63" t="s">
        <v>5149</v>
      </c>
      <c r="F117" s="63" t="s">
        <v>552</v>
      </c>
      <c r="G117" s="63" t="s">
        <v>5315</v>
      </c>
      <c r="H117" s="63">
        <v>77.599999999999994</v>
      </c>
      <c r="I117" s="63">
        <v>84</v>
      </c>
      <c r="J117" s="63">
        <v>-6.4</v>
      </c>
    </row>
    <row r="118" spans="1:10" x14ac:dyDescent="0.2">
      <c r="A118" s="63" t="s">
        <v>8942</v>
      </c>
      <c r="B118" s="63" t="s">
        <v>8830</v>
      </c>
      <c r="C118" s="63" t="s">
        <v>5148</v>
      </c>
      <c r="D118" s="63" t="s">
        <v>5105</v>
      </c>
      <c r="E118" s="63" t="s">
        <v>5149</v>
      </c>
      <c r="F118" s="63" t="s">
        <v>8800</v>
      </c>
      <c r="G118" s="63" t="s">
        <v>5147</v>
      </c>
      <c r="H118" s="63">
        <v>177</v>
      </c>
      <c r="I118" s="63">
        <v>84.2</v>
      </c>
      <c r="J118" s="63">
        <v>92.8</v>
      </c>
    </row>
    <row r="119" spans="1:10" x14ac:dyDescent="0.2">
      <c r="A119" s="63" t="s">
        <v>8944</v>
      </c>
      <c r="B119" s="63" t="s">
        <v>8830</v>
      </c>
      <c r="C119" s="63" t="s">
        <v>5148</v>
      </c>
      <c r="D119" s="63" t="s">
        <v>5105</v>
      </c>
      <c r="E119" s="63" t="s">
        <v>5149</v>
      </c>
      <c r="F119" s="63" t="s">
        <v>8800</v>
      </c>
      <c r="G119" s="63" t="s">
        <v>5145</v>
      </c>
      <c r="H119" s="63">
        <v>59.4</v>
      </c>
      <c r="I119" s="63">
        <v>84.2</v>
      </c>
      <c r="J119" s="63">
        <v>-24.8</v>
      </c>
    </row>
    <row r="120" spans="1:10" x14ac:dyDescent="0.2">
      <c r="A120" s="63" t="s">
        <v>8946</v>
      </c>
      <c r="B120" s="63" t="s">
        <v>8830</v>
      </c>
      <c r="C120" s="63" t="s">
        <v>5148</v>
      </c>
      <c r="D120" s="63" t="s">
        <v>5105</v>
      </c>
      <c r="E120" s="63" t="s">
        <v>5149</v>
      </c>
      <c r="F120" s="63" t="s">
        <v>8800</v>
      </c>
      <c r="G120" s="63" t="s">
        <v>5144</v>
      </c>
      <c r="H120" s="63">
        <v>44.4</v>
      </c>
      <c r="I120" s="63">
        <v>84.2</v>
      </c>
      <c r="J120" s="63">
        <v>-39.799999999999997</v>
      </c>
    </row>
    <row r="121" spans="1:10" x14ac:dyDescent="0.2">
      <c r="A121" s="63" t="s">
        <v>8948</v>
      </c>
      <c r="B121" s="63" t="s">
        <v>8830</v>
      </c>
      <c r="C121" s="63" t="s">
        <v>5148</v>
      </c>
      <c r="D121" s="63" t="s">
        <v>5105</v>
      </c>
      <c r="E121" s="63" t="s">
        <v>5149</v>
      </c>
      <c r="F121" s="63" t="s">
        <v>8800</v>
      </c>
      <c r="G121" s="63" t="s">
        <v>5315</v>
      </c>
      <c r="H121" s="63">
        <v>77.3</v>
      </c>
      <c r="I121" s="63">
        <v>84.2</v>
      </c>
      <c r="J121" s="63">
        <v>-6.9</v>
      </c>
    </row>
    <row r="122" spans="1:10" x14ac:dyDescent="0.2">
      <c r="A122" s="63" t="s">
        <v>8949</v>
      </c>
      <c r="B122" s="63" t="s">
        <v>8828</v>
      </c>
      <c r="C122" s="63" t="s">
        <v>5148</v>
      </c>
      <c r="D122" s="63" t="s">
        <v>5105</v>
      </c>
      <c r="E122" s="63" t="s">
        <v>5149</v>
      </c>
      <c r="F122" s="63" t="s">
        <v>552</v>
      </c>
      <c r="G122" s="63" t="s">
        <v>5147</v>
      </c>
      <c r="H122" s="63">
        <v>156.80000000000001</v>
      </c>
      <c r="I122" s="63">
        <v>84</v>
      </c>
      <c r="J122" s="63">
        <v>72.8</v>
      </c>
    </row>
    <row r="123" spans="1:10" x14ac:dyDescent="0.2">
      <c r="A123" s="63" t="s">
        <v>8951</v>
      </c>
      <c r="B123" s="63" t="s">
        <v>8828</v>
      </c>
      <c r="C123" s="63" t="s">
        <v>5148</v>
      </c>
      <c r="D123" s="63" t="s">
        <v>5105</v>
      </c>
      <c r="E123" s="63" t="s">
        <v>5149</v>
      </c>
      <c r="F123" s="63" t="s">
        <v>552</v>
      </c>
      <c r="G123" s="63" t="s">
        <v>5145</v>
      </c>
      <c r="H123" s="63">
        <v>62.4</v>
      </c>
      <c r="I123" s="63">
        <v>84</v>
      </c>
      <c r="J123" s="63">
        <v>-21.6</v>
      </c>
    </row>
    <row r="124" spans="1:10" x14ac:dyDescent="0.2">
      <c r="A124" s="63" t="s">
        <v>8953</v>
      </c>
      <c r="B124" s="63" t="s">
        <v>8828</v>
      </c>
      <c r="C124" s="63" t="s">
        <v>5148</v>
      </c>
      <c r="D124" s="63" t="s">
        <v>5105</v>
      </c>
      <c r="E124" s="63" t="s">
        <v>5149</v>
      </c>
      <c r="F124" s="63" t="s">
        <v>552</v>
      </c>
      <c r="G124" s="63" t="s">
        <v>5144</v>
      </c>
      <c r="H124" s="63">
        <v>41.2</v>
      </c>
      <c r="I124" s="63">
        <v>84</v>
      </c>
      <c r="J124" s="63">
        <v>-42.8</v>
      </c>
    </row>
    <row r="125" spans="1:10" x14ac:dyDescent="0.2">
      <c r="A125" s="63" t="s">
        <v>8955</v>
      </c>
      <c r="B125" s="63" t="s">
        <v>8828</v>
      </c>
      <c r="C125" s="63" t="s">
        <v>5148</v>
      </c>
      <c r="D125" s="63" t="s">
        <v>5105</v>
      </c>
      <c r="E125" s="63" t="s">
        <v>5149</v>
      </c>
      <c r="F125" s="63" t="s">
        <v>552</v>
      </c>
      <c r="G125" s="63" t="s">
        <v>5315</v>
      </c>
      <c r="H125" s="63">
        <v>88.2</v>
      </c>
      <c r="I125" s="63">
        <v>84</v>
      </c>
      <c r="J125" s="63">
        <v>4.2</v>
      </c>
    </row>
    <row r="126" spans="1:10" x14ac:dyDescent="0.2">
      <c r="A126" s="63" t="s">
        <v>8950</v>
      </c>
      <c r="B126" s="63" t="s">
        <v>8830</v>
      </c>
      <c r="C126" s="63" t="s">
        <v>5148</v>
      </c>
      <c r="D126" s="63" t="s">
        <v>5105</v>
      </c>
      <c r="E126" s="63" t="s">
        <v>5149</v>
      </c>
      <c r="F126" s="63" t="s">
        <v>8800</v>
      </c>
      <c r="G126" s="63" t="s">
        <v>5147</v>
      </c>
      <c r="H126" s="63">
        <v>159.9</v>
      </c>
      <c r="I126" s="63">
        <v>84.2</v>
      </c>
      <c r="J126" s="63">
        <v>75.7</v>
      </c>
    </row>
    <row r="127" spans="1:10" x14ac:dyDescent="0.2">
      <c r="A127" s="63" t="s">
        <v>8952</v>
      </c>
      <c r="B127" s="63" t="s">
        <v>8830</v>
      </c>
      <c r="C127" s="63" t="s">
        <v>5148</v>
      </c>
      <c r="D127" s="63" t="s">
        <v>5105</v>
      </c>
      <c r="E127" s="63" t="s">
        <v>5149</v>
      </c>
      <c r="F127" s="63" t="s">
        <v>8800</v>
      </c>
      <c r="G127" s="63" t="s">
        <v>5145</v>
      </c>
      <c r="H127" s="63">
        <v>60.7</v>
      </c>
      <c r="I127" s="63">
        <v>84.2</v>
      </c>
      <c r="J127" s="63">
        <v>-23.5</v>
      </c>
    </row>
    <row r="128" spans="1:10" x14ac:dyDescent="0.2">
      <c r="A128" s="63" t="s">
        <v>8954</v>
      </c>
      <c r="B128" s="63" t="s">
        <v>8830</v>
      </c>
      <c r="C128" s="63" t="s">
        <v>5148</v>
      </c>
      <c r="D128" s="63" t="s">
        <v>5105</v>
      </c>
      <c r="E128" s="63" t="s">
        <v>5149</v>
      </c>
      <c r="F128" s="63" t="s">
        <v>8800</v>
      </c>
      <c r="G128" s="63" t="s">
        <v>5144</v>
      </c>
      <c r="H128" s="63">
        <v>47.7</v>
      </c>
      <c r="I128" s="63">
        <v>84.2</v>
      </c>
      <c r="J128" s="63">
        <v>-36.5</v>
      </c>
    </row>
    <row r="129" spans="1:10" x14ac:dyDescent="0.2">
      <c r="A129" s="63" t="s">
        <v>8956</v>
      </c>
      <c r="B129" s="63" t="s">
        <v>8830</v>
      </c>
      <c r="C129" s="63" t="s">
        <v>5148</v>
      </c>
      <c r="D129" s="63" t="s">
        <v>5105</v>
      </c>
      <c r="E129" s="63" t="s">
        <v>5149</v>
      </c>
      <c r="F129" s="63" t="s">
        <v>8800</v>
      </c>
      <c r="G129" s="63" t="s">
        <v>5315</v>
      </c>
      <c r="H129" s="63">
        <v>87</v>
      </c>
      <c r="I129" s="63">
        <v>84.2</v>
      </c>
      <c r="J129" s="63">
        <v>2.8</v>
      </c>
    </row>
    <row r="130" spans="1:10" x14ac:dyDescent="0.2">
      <c r="A130" s="63" t="s">
        <v>8957</v>
      </c>
      <c r="B130" s="63" t="s">
        <v>8828</v>
      </c>
      <c r="C130" s="63" t="s">
        <v>5148</v>
      </c>
      <c r="D130" s="63" t="s">
        <v>5105</v>
      </c>
      <c r="E130" s="63" t="s">
        <v>5149</v>
      </c>
      <c r="F130" s="63" t="s">
        <v>552</v>
      </c>
      <c r="G130" s="63" t="s">
        <v>5147</v>
      </c>
      <c r="H130" s="63">
        <v>141.80000000000001</v>
      </c>
      <c r="I130" s="63">
        <v>84</v>
      </c>
      <c r="J130" s="63">
        <v>57.8</v>
      </c>
    </row>
    <row r="131" spans="1:10" x14ac:dyDescent="0.2">
      <c r="A131" s="63" t="s">
        <v>8959</v>
      </c>
      <c r="B131" s="63" t="s">
        <v>8828</v>
      </c>
      <c r="C131" s="63" t="s">
        <v>5148</v>
      </c>
      <c r="D131" s="63" t="s">
        <v>5105</v>
      </c>
      <c r="E131" s="63" t="s">
        <v>5149</v>
      </c>
      <c r="F131" s="63" t="s">
        <v>552</v>
      </c>
      <c r="G131" s="63" t="s">
        <v>5145</v>
      </c>
      <c r="H131" s="63">
        <v>59.7</v>
      </c>
      <c r="I131" s="63">
        <v>84</v>
      </c>
      <c r="J131" s="63">
        <v>-24.3</v>
      </c>
    </row>
    <row r="132" spans="1:10" x14ac:dyDescent="0.2">
      <c r="A132" s="63" t="s">
        <v>8961</v>
      </c>
      <c r="B132" s="63" t="s">
        <v>8828</v>
      </c>
      <c r="C132" s="63" t="s">
        <v>5148</v>
      </c>
      <c r="D132" s="63" t="s">
        <v>5105</v>
      </c>
      <c r="E132" s="63" t="s">
        <v>5149</v>
      </c>
      <c r="F132" s="63" t="s">
        <v>552</v>
      </c>
      <c r="G132" s="63" t="s">
        <v>5144</v>
      </c>
      <c r="H132" s="63">
        <v>75.3</v>
      </c>
      <c r="I132" s="63">
        <v>84</v>
      </c>
      <c r="J132" s="63">
        <v>-8.6999999999999993</v>
      </c>
    </row>
    <row r="133" spans="1:10" x14ac:dyDescent="0.2">
      <c r="A133" s="63" t="s">
        <v>8963</v>
      </c>
      <c r="B133" s="63" t="s">
        <v>8828</v>
      </c>
      <c r="C133" s="63" t="s">
        <v>5148</v>
      </c>
      <c r="D133" s="63" t="s">
        <v>5105</v>
      </c>
      <c r="E133" s="63" t="s">
        <v>5149</v>
      </c>
      <c r="F133" s="63" t="s">
        <v>552</v>
      </c>
      <c r="G133" s="63" t="s">
        <v>5315</v>
      </c>
      <c r="H133" s="63">
        <v>75.3</v>
      </c>
      <c r="I133" s="63">
        <v>84</v>
      </c>
      <c r="J133" s="63">
        <v>-8.6999999999999993</v>
      </c>
    </row>
    <row r="134" spans="1:10" x14ac:dyDescent="0.2">
      <c r="A134" s="63" t="s">
        <v>8958</v>
      </c>
      <c r="B134" s="63" t="s">
        <v>8830</v>
      </c>
      <c r="C134" s="63" t="s">
        <v>5148</v>
      </c>
      <c r="D134" s="63" t="s">
        <v>5105</v>
      </c>
      <c r="E134" s="63" t="s">
        <v>5149</v>
      </c>
      <c r="F134" s="63" t="s">
        <v>8800</v>
      </c>
      <c r="G134" s="63" t="s">
        <v>5147</v>
      </c>
      <c r="H134" s="63">
        <v>155.69999999999999</v>
      </c>
      <c r="I134" s="63">
        <v>84.2</v>
      </c>
      <c r="J134" s="63">
        <v>71.5</v>
      </c>
    </row>
    <row r="135" spans="1:10" x14ac:dyDescent="0.2">
      <c r="A135" s="63" t="s">
        <v>8960</v>
      </c>
      <c r="B135" s="63" t="s">
        <v>8830</v>
      </c>
      <c r="C135" s="63" t="s">
        <v>5148</v>
      </c>
      <c r="D135" s="63" t="s">
        <v>5105</v>
      </c>
      <c r="E135" s="63" t="s">
        <v>5149</v>
      </c>
      <c r="F135" s="63" t="s">
        <v>8800</v>
      </c>
      <c r="G135" s="63" t="s">
        <v>5145</v>
      </c>
      <c r="H135" s="63">
        <v>62.7</v>
      </c>
      <c r="I135" s="63">
        <v>84.2</v>
      </c>
      <c r="J135" s="63">
        <v>-21.5</v>
      </c>
    </row>
    <row r="136" spans="1:10" x14ac:dyDescent="0.2">
      <c r="A136" s="63" t="s">
        <v>8962</v>
      </c>
      <c r="B136" s="63" t="s">
        <v>8830</v>
      </c>
      <c r="C136" s="63" t="s">
        <v>5148</v>
      </c>
      <c r="D136" s="63" t="s">
        <v>5105</v>
      </c>
      <c r="E136" s="63" t="s">
        <v>5149</v>
      </c>
      <c r="F136" s="63" t="s">
        <v>8800</v>
      </c>
      <c r="G136" s="63" t="s">
        <v>5144</v>
      </c>
      <c r="H136" s="63">
        <v>78</v>
      </c>
      <c r="I136" s="63">
        <v>84.2</v>
      </c>
      <c r="J136" s="63">
        <v>-6.2</v>
      </c>
    </row>
    <row r="137" spans="1:10" x14ac:dyDescent="0.2">
      <c r="A137" s="63" t="s">
        <v>8964</v>
      </c>
      <c r="B137" s="63" t="s">
        <v>8830</v>
      </c>
      <c r="C137" s="63" t="s">
        <v>5148</v>
      </c>
      <c r="D137" s="63" t="s">
        <v>5105</v>
      </c>
      <c r="E137" s="63" t="s">
        <v>5149</v>
      </c>
      <c r="F137" s="63" t="s">
        <v>8800</v>
      </c>
      <c r="G137" s="63" t="s">
        <v>5315</v>
      </c>
      <c r="H137" s="63">
        <v>75.8</v>
      </c>
      <c r="I137" s="63">
        <v>84.2</v>
      </c>
      <c r="J137" s="63">
        <v>-8.4</v>
      </c>
    </row>
    <row r="138" spans="1:10" x14ac:dyDescent="0.2">
      <c r="A138" s="63" t="s">
        <v>8965</v>
      </c>
      <c r="B138" s="63" t="s">
        <v>8828</v>
      </c>
      <c r="C138" s="63" t="s">
        <v>5148</v>
      </c>
      <c r="D138" s="63" t="s">
        <v>5105</v>
      </c>
      <c r="E138" s="63" t="s">
        <v>5149</v>
      </c>
      <c r="F138" s="63" t="s">
        <v>552</v>
      </c>
      <c r="G138" s="63" t="s">
        <v>5147</v>
      </c>
      <c r="H138" s="63">
        <v>161.69999999999999</v>
      </c>
      <c r="I138" s="63">
        <v>84</v>
      </c>
      <c r="J138" s="63">
        <v>77.7</v>
      </c>
    </row>
    <row r="139" spans="1:10" x14ac:dyDescent="0.2">
      <c r="A139" s="63" t="s">
        <v>8967</v>
      </c>
      <c r="B139" s="63" t="s">
        <v>8828</v>
      </c>
      <c r="C139" s="63" t="s">
        <v>5148</v>
      </c>
      <c r="D139" s="63" t="s">
        <v>5105</v>
      </c>
      <c r="E139" s="63" t="s">
        <v>5149</v>
      </c>
      <c r="F139" s="63" t="s">
        <v>552</v>
      </c>
      <c r="G139" s="63" t="s">
        <v>5145</v>
      </c>
      <c r="H139" s="63">
        <v>41.3</v>
      </c>
      <c r="I139" s="63">
        <v>84</v>
      </c>
      <c r="J139" s="63">
        <v>-42.7</v>
      </c>
    </row>
    <row r="140" spans="1:10" x14ac:dyDescent="0.2">
      <c r="A140" s="63" t="s">
        <v>8969</v>
      </c>
      <c r="B140" s="63" t="s">
        <v>8828</v>
      </c>
      <c r="C140" s="63" t="s">
        <v>5148</v>
      </c>
      <c r="D140" s="63" t="s">
        <v>5105</v>
      </c>
      <c r="E140" s="63" t="s">
        <v>5149</v>
      </c>
      <c r="F140" s="63" t="s">
        <v>552</v>
      </c>
      <c r="G140" s="63" t="s">
        <v>5144</v>
      </c>
      <c r="H140" s="63">
        <v>52.1</v>
      </c>
      <c r="I140" s="63">
        <v>84</v>
      </c>
      <c r="J140" s="63">
        <v>-31.9</v>
      </c>
    </row>
    <row r="141" spans="1:10" x14ac:dyDescent="0.2">
      <c r="A141" s="63" t="s">
        <v>8971</v>
      </c>
      <c r="B141" s="63" t="s">
        <v>8828</v>
      </c>
      <c r="C141" s="63" t="s">
        <v>5148</v>
      </c>
      <c r="D141" s="63" t="s">
        <v>5105</v>
      </c>
      <c r="E141" s="63" t="s">
        <v>5149</v>
      </c>
      <c r="F141" s="63" t="s">
        <v>552</v>
      </c>
      <c r="G141" s="63" t="s">
        <v>5315</v>
      </c>
      <c r="H141" s="63">
        <v>105.6</v>
      </c>
      <c r="I141" s="63">
        <v>84</v>
      </c>
      <c r="J141" s="63">
        <v>21.6</v>
      </c>
    </row>
    <row r="142" spans="1:10" x14ac:dyDescent="0.2">
      <c r="A142" s="63" t="s">
        <v>8966</v>
      </c>
      <c r="B142" s="63" t="s">
        <v>8830</v>
      </c>
      <c r="C142" s="63" t="s">
        <v>5148</v>
      </c>
      <c r="D142" s="63" t="s">
        <v>5105</v>
      </c>
      <c r="E142" s="63" t="s">
        <v>5149</v>
      </c>
      <c r="F142" s="63" t="s">
        <v>8800</v>
      </c>
      <c r="G142" s="63" t="s">
        <v>5147</v>
      </c>
      <c r="H142" s="63">
        <v>153.80000000000001</v>
      </c>
      <c r="I142" s="63">
        <v>84.2</v>
      </c>
      <c r="J142" s="63">
        <v>69.599999999999994</v>
      </c>
    </row>
    <row r="143" spans="1:10" x14ac:dyDescent="0.2">
      <c r="A143" s="63" t="s">
        <v>8968</v>
      </c>
      <c r="B143" s="63" t="s">
        <v>8830</v>
      </c>
      <c r="C143" s="63" t="s">
        <v>5148</v>
      </c>
      <c r="D143" s="63" t="s">
        <v>5105</v>
      </c>
      <c r="E143" s="63" t="s">
        <v>5149</v>
      </c>
      <c r="F143" s="63" t="s">
        <v>8800</v>
      </c>
      <c r="G143" s="63" t="s">
        <v>5145</v>
      </c>
      <c r="H143" s="63">
        <v>40.6</v>
      </c>
      <c r="I143" s="63">
        <v>84.2</v>
      </c>
      <c r="J143" s="63">
        <v>-43.6</v>
      </c>
    </row>
    <row r="144" spans="1:10" x14ac:dyDescent="0.2">
      <c r="A144" s="63" t="s">
        <v>8970</v>
      </c>
      <c r="B144" s="63" t="s">
        <v>8830</v>
      </c>
      <c r="C144" s="63" t="s">
        <v>5148</v>
      </c>
      <c r="D144" s="63" t="s">
        <v>5105</v>
      </c>
      <c r="E144" s="63" t="s">
        <v>5149</v>
      </c>
      <c r="F144" s="63" t="s">
        <v>8800</v>
      </c>
      <c r="G144" s="63" t="s">
        <v>5144</v>
      </c>
      <c r="H144" s="63">
        <v>49.1</v>
      </c>
      <c r="I144" s="63">
        <v>84.2</v>
      </c>
      <c r="J144" s="63">
        <v>-35.1</v>
      </c>
    </row>
    <row r="145" spans="1:10" x14ac:dyDescent="0.2">
      <c r="A145" s="63" t="s">
        <v>8972</v>
      </c>
      <c r="B145" s="63" t="s">
        <v>8830</v>
      </c>
      <c r="C145" s="63" t="s">
        <v>5148</v>
      </c>
      <c r="D145" s="63" t="s">
        <v>5105</v>
      </c>
      <c r="E145" s="63" t="s">
        <v>5149</v>
      </c>
      <c r="F145" s="63" t="s">
        <v>8800</v>
      </c>
      <c r="G145" s="63" t="s">
        <v>5315</v>
      </c>
      <c r="H145" s="63">
        <v>104.3</v>
      </c>
      <c r="I145" s="63">
        <v>84.2</v>
      </c>
      <c r="J145" s="63">
        <v>20.100000000000001</v>
      </c>
    </row>
    <row r="146" spans="1:10" x14ac:dyDescent="0.2">
      <c r="A146" s="63" t="s">
        <v>8973</v>
      </c>
      <c r="B146" s="63" t="s">
        <v>8828</v>
      </c>
      <c r="C146" s="63" t="s">
        <v>5148</v>
      </c>
      <c r="D146" s="63" t="s">
        <v>5105</v>
      </c>
      <c r="E146" s="63" t="s">
        <v>5149</v>
      </c>
      <c r="F146" s="63" t="s">
        <v>552</v>
      </c>
      <c r="G146" s="63" t="s">
        <v>5147</v>
      </c>
      <c r="H146" s="63">
        <v>183.6</v>
      </c>
      <c r="I146" s="63">
        <v>84</v>
      </c>
      <c r="J146" s="63">
        <v>99.6</v>
      </c>
    </row>
    <row r="147" spans="1:10" x14ac:dyDescent="0.2">
      <c r="A147" s="63" t="s">
        <v>8975</v>
      </c>
      <c r="B147" s="63" t="s">
        <v>8828</v>
      </c>
      <c r="C147" s="63" t="s">
        <v>5148</v>
      </c>
      <c r="D147" s="63" t="s">
        <v>5105</v>
      </c>
      <c r="E147" s="63" t="s">
        <v>5149</v>
      </c>
      <c r="F147" s="63" t="s">
        <v>552</v>
      </c>
      <c r="G147" s="63" t="s">
        <v>5145</v>
      </c>
      <c r="H147" s="63">
        <v>34.6</v>
      </c>
      <c r="I147" s="63">
        <v>84</v>
      </c>
      <c r="J147" s="63">
        <v>-49.4</v>
      </c>
    </row>
    <row r="148" spans="1:10" x14ac:dyDescent="0.2">
      <c r="A148" s="63" t="s">
        <v>8977</v>
      </c>
      <c r="B148" s="63" t="s">
        <v>8828</v>
      </c>
      <c r="C148" s="63" t="s">
        <v>5148</v>
      </c>
      <c r="D148" s="63" t="s">
        <v>5105</v>
      </c>
      <c r="E148" s="63" t="s">
        <v>5149</v>
      </c>
      <c r="F148" s="63" t="s">
        <v>552</v>
      </c>
      <c r="G148" s="63" t="s">
        <v>5144</v>
      </c>
      <c r="H148" s="63">
        <v>49.7</v>
      </c>
      <c r="I148" s="63">
        <v>84</v>
      </c>
      <c r="J148" s="63">
        <v>-34.299999999999997</v>
      </c>
    </row>
    <row r="149" spans="1:10" x14ac:dyDescent="0.2">
      <c r="A149" s="63" t="s">
        <v>8979</v>
      </c>
      <c r="B149" s="63" t="s">
        <v>8828</v>
      </c>
      <c r="C149" s="63" t="s">
        <v>5148</v>
      </c>
      <c r="D149" s="63" t="s">
        <v>5105</v>
      </c>
      <c r="E149" s="63" t="s">
        <v>5149</v>
      </c>
      <c r="F149" s="63" t="s">
        <v>552</v>
      </c>
      <c r="G149" s="63" t="s">
        <v>5315</v>
      </c>
      <c r="H149" s="63">
        <v>99.4</v>
      </c>
      <c r="I149" s="63">
        <v>84</v>
      </c>
      <c r="J149" s="63">
        <v>15.4</v>
      </c>
    </row>
    <row r="150" spans="1:10" x14ac:dyDescent="0.2">
      <c r="A150" s="63" t="s">
        <v>8974</v>
      </c>
      <c r="B150" s="63" t="s">
        <v>8830</v>
      </c>
      <c r="C150" s="63" t="s">
        <v>5148</v>
      </c>
      <c r="D150" s="63" t="s">
        <v>5105</v>
      </c>
      <c r="E150" s="63" t="s">
        <v>5149</v>
      </c>
      <c r="F150" s="63" t="s">
        <v>8800</v>
      </c>
      <c r="G150" s="63" t="s">
        <v>5147</v>
      </c>
      <c r="H150" s="63">
        <v>193.3</v>
      </c>
      <c r="I150" s="63">
        <v>84.2</v>
      </c>
      <c r="J150" s="63">
        <v>109.1</v>
      </c>
    </row>
    <row r="151" spans="1:10" x14ac:dyDescent="0.2">
      <c r="A151" s="63" t="s">
        <v>8976</v>
      </c>
      <c r="B151" s="63" t="s">
        <v>8830</v>
      </c>
      <c r="C151" s="63" t="s">
        <v>5148</v>
      </c>
      <c r="D151" s="63" t="s">
        <v>5105</v>
      </c>
      <c r="E151" s="63" t="s">
        <v>5149</v>
      </c>
      <c r="F151" s="63" t="s">
        <v>8800</v>
      </c>
      <c r="G151" s="63" t="s">
        <v>5145</v>
      </c>
      <c r="H151" s="63">
        <v>49</v>
      </c>
      <c r="I151" s="63">
        <v>84.2</v>
      </c>
      <c r="J151" s="63">
        <v>-35.200000000000003</v>
      </c>
    </row>
    <row r="152" spans="1:10" x14ac:dyDescent="0.2">
      <c r="A152" s="63" t="s">
        <v>8978</v>
      </c>
      <c r="B152" s="63" t="s">
        <v>8830</v>
      </c>
      <c r="C152" s="63" t="s">
        <v>5148</v>
      </c>
      <c r="D152" s="63" t="s">
        <v>5105</v>
      </c>
      <c r="E152" s="63" t="s">
        <v>5149</v>
      </c>
      <c r="F152" s="63" t="s">
        <v>8800</v>
      </c>
      <c r="G152" s="63" t="s">
        <v>5144</v>
      </c>
      <c r="H152" s="63">
        <v>57.2</v>
      </c>
      <c r="I152" s="63">
        <v>84.2</v>
      </c>
      <c r="J152" s="63">
        <v>-27</v>
      </c>
    </row>
    <row r="153" spans="1:10" x14ac:dyDescent="0.2">
      <c r="A153" s="63" t="s">
        <v>8980</v>
      </c>
      <c r="B153" s="63" t="s">
        <v>8830</v>
      </c>
      <c r="C153" s="63" t="s">
        <v>5148</v>
      </c>
      <c r="D153" s="63" t="s">
        <v>5105</v>
      </c>
      <c r="E153" s="63" t="s">
        <v>5149</v>
      </c>
      <c r="F153" s="63" t="s">
        <v>8800</v>
      </c>
      <c r="G153" s="63" t="s">
        <v>5315</v>
      </c>
      <c r="H153" s="63">
        <v>103.2</v>
      </c>
      <c r="I153" s="63">
        <v>84.2</v>
      </c>
      <c r="J153" s="63">
        <v>19</v>
      </c>
    </row>
    <row r="154" spans="1:10" x14ac:dyDescent="0.2">
      <c r="A154" s="63" t="s">
        <v>8981</v>
      </c>
      <c r="B154" s="63" t="s">
        <v>8828</v>
      </c>
      <c r="C154" s="63" t="s">
        <v>5148</v>
      </c>
      <c r="D154" s="63" t="s">
        <v>5105</v>
      </c>
      <c r="E154" s="63" t="s">
        <v>5149</v>
      </c>
      <c r="F154" s="63" t="s">
        <v>552</v>
      </c>
      <c r="G154" s="63" t="s">
        <v>5147</v>
      </c>
      <c r="H154" s="63">
        <v>98.1</v>
      </c>
      <c r="I154" s="63">
        <v>84</v>
      </c>
      <c r="J154" s="63">
        <v>14.1</v>
      </c>
    </row>
    <row r="155" spans="1:10" x14ac:dyDescent="0.2">
      <c r="A155" s="63" t="s">
        <v>8983</v>
      </c>
      <c r="B155" s="63" t="s">
        <v>8828</v>
      </c>
      <c r="C155" s="63" t="s">
        <v>5148</v>
      </c>
      <c r="D155" s="63" t="s">
        <v>5105</v>
      </c>
      <c r="E155" s="63" t="s">
        <v>5149</v>
      </c>
      <c r="F155" s="63" t="s">
        <v>552</v>
      </c>
      <c r="G155" s="63" t="s">
        <v>5145</v>
      </c>
      <c r="H155" s="63">
        <v>56.1</v>
      </c>
      <c r="I155" s="63">
        <v>84</v>
      </c>
      <c r="J155" s="63">
        <v>-27.9</v>
      </c>
    </row>
    <row r="156" spans="1:10" x14ac:dyDescent="0.2">
      <c r="A156" s="63" t="s">
        <v>8985</v>
      </c>
      <c r="B156" s="63" t="s">
        <v>8828</v>
      </c>
      <c r="C156" s="63" t="s">
        <v>5148</v>
      </c>
      <c r="D156" s="63" t="s">
        <v>5105</v>
      </c>
      <c r="E156" s="63" t="s">
        <v>5149</v>
      </c>
      <c r="F156" s="63" t="s">
        <v>552</v>
      </c>
      <c r="G156" s="63" t="s">
        <v>5144</v>
      </c>
      <c r="H156" s="63">
        <v>35.5</v>
      </c>
      <c r="I156" s="63">
        <v>84</v>
      </c>
      <c r="J156" s="63">
        <v>-48.5</v>
      </c>
    </row>
    <row r="157" spans="1:10" x14ac:dyDescent="0.2">
      <c r="A157" s="63" t="s">
        <v>8987</v>
      </c>
      <c r="B157" s="63" t="s">
        <v>8828</v>
      </c>
      <c r="C157" s="63" t="s">
        <v>5148</v>
      </c>
      <c r="D157" s="63" t="s">
        <v>5105</v>
      </c>
      <c r="E157" s="63" t="s">
        <v>5149</v>
      </c>
      <c r="F157" s="63" t="s">
        <v>552</v>
      </c>
      <c r="G157" s="63" t="s">
        <v>5315</v>
      </c>
      <c r="H157" s="63">
        <v>59.9</v>
      </c>
      <c r="I157" s="63">
        <v>84</v>
      </c>
      <c r="J157" s="63">
        <v>-24.1</v>
      </c>
    </row>
    <row r="158" spans="1:10" x14ac:dyDescent="0.2">
      <c r="A158" s="63" t="s">
        <v>8982</v>
      </c>
      <c r="B158" s="63" t="s">
        <v>8830</v>
      </c>
      <c r="C158" s="63" t="s">
        <v>5148</v>
      </c>
      <c r="D158" s="63" t="s">
        <v>5105</v>
      </c>
      <c r="E158" s="63" t="s">
        <v>5149</v>
      </c>
      <c r="F158" s="63" t="s">
        <v>8800</v>
      </c>
      <c r="G158" s="63" t="s">
        <v>5147</v>
      </c>
      <c r="H158" s="63">
        <v>82.6</v>
      </c>
      <c r="I158" s="63">
        <v>84.2</v>
      </c>
      <c r="J158" s="63">
        <v>-1.6</v>
      </c>
    </row>
    <row r="159" spans="1:10" x14ac:dyDescent="0.2">
      <c r="A159" s="63" t="s">
        <v>8984</v>
      </c>
      <c r="B159" s="63" t="s">
        <v>8830</v>
      </c>
      <c r="C159" s="63" t="s">
        <v>5148</v>
      </c>
      <c r="D159" s="63" t="s">
        <v>5105</v>
      </c>
      <c r="E159" s="63" t="s">
        <v>5149</v>
      </c>
      <c r="F159" s="63" t="s">
        <v>8800</v>
      </c>
      <c r="G159" s="63" t="s">
        <v>5145</v>
      </c>
      <c r="H159" s="63">
        <v>53.1</v>
      </c>
      <c r="I159" s="63">
        <v>84.2</v>
      </c>
      <c r="J159" s="63">
        <v>-31.1</v>
      </c>
    </row>
    <row r="160" spans="1:10" x14ac:dyDescent="0.2">
      <c r="A160" s="63" t="s">
        <v>8986</v>
      </c>
      <c r="B160" s="63" t="s">
        <v>8830</v>
      </c>
      <c r="C160" s="63" t="s">
        <v>5148</v>
      </c>
      <c r="D160" s="63" t="s">
        <v>5105</v>
      </c>
      <c r="E160" s="63" t="s">
        <v>5149</v>
      </c>
      <c r="F160" s="63" t="s">
        <v>8800</v>
      </c>
      <c r="G160" s="63" t="s">
        <v>5144</v>
      </c>
      <c r="H160" s="63">
        <v>34.200000000000003</v>
      </c>
      <c r="I160" s="63">
        <v>84.2</v>
      </c>
      <c r="J160" s="63">
        <v>-50</v>
      </c>
    </row>
    <row r="161" spans="1:10" x14ac:dyDescent="0.2">
      <c r="A161" s="63" t="s">
        <v>8988</v>
      </c>
      <c r="B161" s="63" t="s">
        <v>8830</v>
      </c>
      <c r="C161" s="63" t="s">
        <v>5148</v>
      </c>
      <c r="D161" s="63" t="s">
        <v>5105</v>
      </c>
      <c r="E161" s="63" t="s">
        <v>5149</v>
      </c>
      <c r="F161" s="63" t="s">
        <v>8800</v>
      </c>
      <c r="G161" s="63" t="s">
        <v>5315</v>
      </c>
      <c r="H161" s="63">
        <v>60.6</v>
      </c>
      <c r="I161" s="63">
        <v>84.2</v>
      </c>
      <c r="J161" s="63">
        <v>-23.6</v>
      </c>
    </row>
    <row r="162" spans="1:10" x14ac:dyDescent="0.2">
      <c r="A162" s="63" t="s">
        <v>8989</v>
      </c>
      <c r="B162" s="63" t="s">
        <v>8828</v>
      </c>
      <c r="C162" s="63" t="s">
        <v>5148</v>
      </c>
      <c r="D162" s="63" t="s">
        <v>5105</v>
      </c>
      <c r="E162" s="63" t="s">
        <v>5149</v>
      </c>
      <c r="F162" s="63" t="s">
        <v>552</v>
      </c>
      <c r="G162" s="63" t="s">
        <v>5147</v>
      </c>
      <c r="H162" s="63">
        <v>138.30000000000001</v>
      </c>
      <c r="I162" s="63">
        <v>84</v>
      </c>
      <c r="J162" s="63">
        <v>54.3</v>
      </c>
    </row>
    <row r="163" spans="1:10" x14ac:dyDescent="0.2">
      <c r="A163" s="63" t="s">
        <v>8991</v>
      </c>
      <c r="B163" s="63" t="s">
        <v>8828</v>
      </c>
      <c r="C163" s="63" t="s">
        <v>5148</v>
      </c>
      <c r="D163" s="63" t="s">
        <v>5105</v>
      </c>
      <c r="E163" s="63" t="s">
        <v>5149</v>
      </c>
      <c r="F163" s="63" t="s">
        <v>552</v>
      </c>
      <c r="G163" s="63" t="s">
        <v>5145</v>
      </c>
      <c r="H163" s="63">
        <v>37.9</v>
      </c>
      <c r="I163" s="63">
        <v>84</v>
      </c>
      <c r="J163" s="63">
        <v>-46.1</v>
      </c>
    </row>
    <row r="164" spans="1:10" x14ac:dyDescent="0.2">
      <c r="A164" s="63" t="s">
        <v>8993</v>
      </c>
      <c r="B164" s="63" t="s">
        <v>8828</v>
      </c>
      <c r="C164" s="63" t="s">
        <v>5148</v>
      </c>
      <c r="D164" s="63" t="s">
        <v>5105</v>
      </c>
      <c r="E164" s="63" t="s">
        <v>5149</v>
      </c>
      <c r="F164" s="63" t="s">
        <v>552</v>
      </c>
      <c r="G164" s="63" t="s">
        <v>5144</v>
      </c>
      <c r="H164" s="63">
        <v>43.4</v>
      </c>
      <c r="I164" s="63">
        <v>84</v>
      </c>
      <c r="J164" s="63">
        <v>-40.6</v>
      </c>
    </row>
    <row r="165" spans="1:10" x14ac:dyDescent="0.2">
      <c r="A165" s="63" t="s">
        <v>8995</v>
      </c>
      <c r="B165" s="63" t="s">
        <v>8828</v>
      </c>
      <c r="C165" s="63" t="s">
        <v>5148</v>
      </c>
      <c r="D165" s="63" t="s">
        <v>5105</v>
      </c>
      <c r="E165" s="63" t="s">
        <v>5149</v>
      </c>
      <c r="F165" s="63" t="s">
        <v>552</v>
      </c>
      <c r="G165" s="63" t="s">
        <v>5315</v>
      </c>
      <c r="H165" s="63">
        <v>75.099999999999994</v>
      </c>
      <c r="I165" s="63">
        <v>84</v>
      </c>
      <c r="J165" s="63">
        <v>-8.9</v>
      </c>
    </row>
    <row r="166" spans="1:10" x14ac:dyDescent="0.2">
      <c r="A166" s="63" t="s">
        <v>8990</v>
      </c>
      <c r="B166" s="63" t="s">
        <v>8830</v>
      </c>
      <c r="C166" s="63" t="s">
        <v>5148</v>
      </c>
      <c r="D166" s="63" t="s">
        <v>5105</v>
      </c>
      <c r="E166" s="63" t="s">
        <v>5149</v>
      </c>
      <c r="F166" s="63" t="s">
        <v>8800</v>
      </c>
      <c r="G166" s="63" t="s">
        <v>5147</v>
      </c>
      <c r="H166" s="63">
        <v>135.19999999999999</v>
      </c>
      <c r="I166" s="63">
        <v>84.2</v>
      </c>
      <c r="J166" s="63">
        <v>51</v>
      </c>
    </row>
    <row r="167" spans="1:10" x14ac:dyDescent="0.2">
      <c r="A167" s="63" t="s">
        <v>8992</v>
      </c>
      <c r="B167" s="63" t="s">
        <v>8830</v>
      </c>
      <c r="C167" s="63" t="s">
        <v>5148</v>
      </c>
      <c r="D167" s="63" t="s">
        <v>5105</v>
      </c>
      <c r="E167" s="63" t="s">
        <v>5149</v>
      </c>
      <c r="F167" s="63" t="s">
        <v>8800</v>
      </c>
      <c r="G167" s="63" t="s">
        <v>5145</v>
      </c>
      <c r="H167" s="63">
        <v>39.799999999999997</v>
      </c>
      <c r="I167" s="63">
        <v>84.2</v>
      </c>
      <c r="J167" s="63">
        <v>-44.4</v>
      </c>
    </row>
    <row r="168" spans="1:10" x14ac:dyDescent="0.2">
      <c r="A168" s="63" t="s">
        <v>8994</v>
      </c>
      <c r="B168" s="63" t="s">
        <v>8830</v>
      </c>
      <c r="C168" s="63" t="s">
        <v>5148</v>
      </c>
      <c r="D168" s="63" t="s">
        <v>5105</v>
      </c>
      <c r="E168" s="63" t="s">
        <v>5149</v>
      </c>
      <c r="F168" s="63" t="s">
        <v>8800</v>
      </c>
      <c r="G168" s="63" t="s">
        <v>5144</v>
      </c>
      <c r="H168" s="63">
        <v>42.4</v>
      </c>
      <c r="I168" s="63">
        <v>84.2</v>
      </c>
      <c r="J168" s="63">
        <v>-41.8</v>
      </c>
    </row>
    <row r="169" spans="1:10" x14ac:dyDescent="0.2">
      <c r="A169" s="63" t="s">
        <v>8996</v>
      </c>
      <c r="B169" s="63" t="s">
        <v>8830</v>
      </c>
      <c r="C169" s="63" t="s">
        <v>5148</v>
      </c>
      <c r="D169" s="63" t="s">
        <v>5105</v>
      </c>
      <c r="E169" s="63" t="s">
        <v>5149</v>
      </c>
      <c r="F169" s="63" t="s">
        <v>8800</v>
      </c>
      <c r="G169" s="63" t="s">
        <v>5315</v>
      </c>
      <c r="H169" s="63">
        <v>78.5</v>
      </c>
      <c r="I169" s="63">
        <v>84.2</v>
      </c>
      <c r="J169" s="63">
        <v>-5.7</v>
      </c>
    </row>
    <row r="170" spans="1:10" x14ac:dyDescent="0.2">
      <c r="A170" s="63" t="s">
        <v>8997</v>
      </c>
      <c r="B170" s="63" t="s">
        <v>8828</v>
      </c>
      <c r="C170" s="63" t="s">
        <v>5148</v>
      </c>
      <c r="D170" s="63" t="s">
        <v>5105</v>
      </c>
      <c r="E170" s="63" t="s">
        <v>5149</v>
      </c>
      <c r="F170" s="63" t="s">
        <v>552</v>
      </c>
      <c r="G170" s="63" t="s">
        <v>5147</v>
      </c>
      <c r="H170" s="63">
        <v>67.099999999999994</v>
      </c>
      <c r="I170" s="63">
        <v>84</v>
      </c>
      <c r="J170" s="63">
        <v>-16.899999999999999</v>
      </c>
    </row>
    <row r="171" spans="1:10" x14ac:dyDescent="0.2">
      <c r="A171" s="63" t="s">
        <v>8999</v>
      </c>
      <c r="B171" s="63" t="s">
        <v>8828</v>
      </c>
      <c r="C171" s="63" t="s">
        <v>5148</v>
      </c>
      <c r="D171" s="63" t="s">
        <v>5105</v>
      </c>
      <c r="E171" s="63" t="s">
        <v>5149</v>
      </c>
      <c r="F171" s="63" t="s">
        <v>552</v>
      </c>
      <c r="G171" s="63" t="s">
        <v>5145</v>
      </c>
      <c r="H171" s="63"/>
      <c r="I171" s="63">
        <v>84</v>
      </c>
      <c r="J171" s="63"/>
    </row>
    <row r="172" spans="1:10" x14ac:dyDescent="0.2">
      <c r="A172" s="63" t="s">
        <v>9001</v>
      </c>
      <c r="B172" s="63" t="s">
        <v>8828</v>
      </c>
      <c r="C172" s="63" t="s">
        <v>5148</v>
      </c>
      <c r="D172" s="63" t="s">
        <v>5105</v>
      </c>
      <c r="E172" s="63" t="s">
        <v>5149</v>
      </c>
      <c r="F172" s="63" t="s">
        <v>552</v>
      </c>
      <c r="G172" s="63" t="s">
        <v>5144</v>
      </c>
      <c r="H172" s="63"/>
      <c r="I172" s="63">
        <v>84</v>
      </c>
      <c r="J172" s="63"/>
    </row>
    <row r="173" spans="1:10" x14ac:dyDescent="0.2">
      <c r="A173" s="63" t="s">
        <v>9003</v>
      </c>
      <c r="B173" s="63" t="s">
        <v>8828</v>
      </c>
      <c r="C173" s="63" t="s">
        <v>5148</v>
      </c>
      <c r="D173" s="63" t="s">
        <v>5105</v>
      </c>
      <c r="E173" s="63" t="s">
        <v>5149</v>
      </c>
      <c r="F173" s="63" t="s">
        <v>552</v>
      </c>
      <c r="G173" s="63" t="s">
        <v>5315</v>
      </c>
      <c r="H173" s="63">
        <v>62.1</v>
      </c>
      <c r="I173" s="63">
        <v>84</v>
      </c>
      <c r="J173" s="63">
        <v>-21.9</v>
      </c>
    </row>
    <row r="174" spans="1:10" x14ac:dyDescent="0.2">
      <c r="A174" s="63" t="s">
        <v>8998</v>
      </c>
      <c r="B174" s="63" t="s">
        <v>8830</v>
      </c>
      <c r="C174" s="63" t="s">
        <v>5148</v>
      </c>
      <c r="D174" s="63" t="s">
        <v>5105</v>
      </c>
      <c r="E174" s="63" t="s">
        <v>5149</v>
      </c>
      <c r="F174" s="63" t="s">
        <v>8800</v>
      </c>
      <c r="G174" s="63" t="s">
        <v>5147</v>
      </c>
      <c r="H174" s="63">
        <v>102.7</v>
      </c>
      <c r="I174" s="63">
        <v>84.2</v>
      </c>
      <c r="J174" s="63">
        <v>18.5</v>
      </c>
    </row>
    <row r="175" spans="1:10" x14ac:dyDescent="0.2">
      <c r="A175" s="63" t="s">
        <v>9000</v>
      </c>
      <c r="B175" s="63" t="s">
        <v>8830</v>
      </c>
      <c r="C175" s="63" t="s">
        <v>5148</v>
      </c>
      <c r="D175" s="63" t="s">
        <v>5105</v>
      </c>
      <c r="E175" s="63" t="s">
        <v>5149</v>
      </c>
      <c r="F175" s="63" t="s">
        <v>8800</v>
      </c>
      <c r="G175" s="63" t="s">
        <v>5145</v>
      </c>
      <c r="H175" s="63"/>
      <c r="I175" s="63">
        <v>84.2</v>
      </c>
      <c r="J175" s="63"/>
    </row>
    <row r="176" spans="1:10" x14ac:dyDescent="0.2">
      <c r="A176" s="63" t="s">
        <v>9002</v>
      </c>
      <c r="B176" s="63" t="s">
        <v>8830</v>
      </c>
      <c r="C176" s="63" t="s">
        <v>5148</v>
      </c>
      <c r="D176" s="63" t="s">
        <v>5105</v>
      </c>
      <c r="E176" s="63" t="s">
        <v>5149</v>
      </c>
      <c r="F176" s="63" t="s">
        <v>8800</v>
      </c>
      <c r="G176" s="63" t="s">
        <v>5144</v>
      </c>
      <c r="H176" s="63">
        <v>44.2</v>
      </c>
      <c r="I176" s="63">
        <v>84.2</v>
      </c>
      <c r="J176" s="63">
        <v>-40</v>
      </c>
    </row>
    <row r="177" spans="1:10" x14ac:dyDescent="0.2">
      <c r="A177" s="63" t="s">
        <v>9004</v>
      </c>
      <c r="B177" s="63" t="s">
        <v>8830</v>
      </c>
      <c r="C177" s="63" t="s">
        <v>5148</v>
      </c>
      <c r="D177" s="63" t="s">
        <v>5105</v>
      </c>
      <c r="E177" s="63" t="s">
        <v>5149</v>
      </c>
      <c r="F177" s="63" t="s">
        <v>8800</v>
      </c>
      <c r="G177" s="63" t="s">
        <v>5315</v>
      </c>
      <c r="H177" s="63">
        <v>65</v>
      </c>
      <c r="I177" s="63">
        <v>84.2</v>
      </c>
      <c r="J177" s="63">
        <v>-19.2</v>
      </c>
    </row>
    <row r="178" spans="1:10" x14ac:dyDescent="0.2">
      <c r="A178" s="63" t="s">
        <v>9005</v>
      </c>
      <c r="B178" s="63" t="s">
        <v>8828</v>
      </c>
      <c r="C178" s="63" t="s">
        <v>5148</v>
      </c>
      <c r="D178" s="63" t="s">
        <v>5105</v>
      </c>
      <c r="E178" s="63" t="s">
        <v>5149</v>
      </c>
      <c r="F178" s="63" t="s">
        <v>552</v>
      </c>
      <c r="G178" s="63" t="s">
        <v>5147</v>
      </c>
      <c r="H178" s="63">
        <v>188.7</v>
      </c>
      <c r="I178" s="63">
        <v>84</v>
      </c>
      <c r="J178" s="63">
        <v>104.7</v>
      </c>
    </row>
    <row r="179" spans="1:10" x14ac:dyDescent="0.2">
      <c r="A179" s="63" t="s">
        <v>9007</v>
      </c>
      <c r="B179" s="63" t="s">
        <v>8828</v>
      </c>
      <c r="C179" s="63" t="s">
        <v>5148</v>
      </c>
      <c r="D179" s="63" t="s">
        <v>5105</v>
      </c>
      <c r="E179" s="63" t="s">
        <v>5149</v>
      </c>
      <c r="F179" s="63" t="s">
        <v>552</v>
      </c>
      <c r="G179" s="63" t="s">
        <v>5145</v>
      </c>
      <c r="H179" s="63">
        <v>76.099999999999994</v>
      </c>
      <c r="I179" s="63">
        <v>84</v>
      </c>
      <c r="J179" s="63">
        <v>-7.9</v>
      </c>
    </row>
    <row r="180" spans="1:10" x14ac:dyDescent="0.2">
      <c r="A180" s="63" t="s">
        <v>9009</v>
      </c>
      <c r="B180" s="63" t="s">
        <v>8828</v>
      </c>
      <c r="C180" s="63" t="s">
        <v>5148</v>
      </c>
      <c r="D180" s="63" t="s">
        <v>5105</v>
      </c>
      <c r="E180" s="63" t="s">
        <v>5149</v>
      </c>
      <c r="F180" s="63" t="s">
        <v>552</v>
      </c>
      <c r="G180" s="63" t="s">
        <v>5144</v>
      </c>
      <c r="H180" s="63">
        <v>58.9</v>
      </c>
      <c r="I180" s="63">
        <v>84</v>
      </c>
      <c r="J180" s="63">
        <v>-25.1</v>
      </c>
    </row>
    <row r="181" spans="1:10" x14ac:dyDescent="0.2">
      <c r="A181" s="63" t="s">
        <v>9011</v>
      </c>
      <c r="B181" s="63" t="s">
        <v>8828</v>
      </c>
      <c r="C181" s="63" t="s">
        <v>5148</v>
      </c>
      <c r="D181" s="63" t="s">
        <v>5105</v>
      </c>
      <c r="E181" s="63" t="s">
        <v>5149</v>
      </c>
      <c r="F181" s="63" t="s">
        <v>552</v>
      </c>
      <c r="G181" s="63" t="s">
        <v>5315</v>
      </c>
      <c r="H181" s="63">
        <v>78.7</v>
      </c>
      <c r="I181" s="63">
        <v>84</v>
      </c>
      <c r="J181" s="63">
        <v>-5.3</v>
      </c>
    </row>
    <row r="182" spans="1:10" x14ac:dyDescent="0.2">
      <c r="A182" s="63" t="s">
        <v>9006</v>
      </c>
      <c r="B182" s="63" t="s">
        <v>8830</v>
      </c>
      <c r="C182" s="63" t="s">
        <v>5148</v>
      </c>
      <c r="D182" s="63" t="s">
        <v>5105</v>
      </c>
      <c r="E182" s="63" t="s">
        <v>5149</v>
      </c>
      <c r="F182" s="63" t="s">
        <v>8800</v>
      </c>
      <c r="G182" s="63" t="s">
        <v>5147</v>
      </c>
      <c r="H182" s="63">
        <v>188</v>
      </c>
      <c r="I182" s="63">
        <v>84.2</v>
      </c>
      <c r="J182" s="63">
        <v>103.8</v>
      </c>
    </row>
    <row r="183" spans="1:10" x14ac:dyDescent="0.2">
      <c r="A183" s="63" t="s">
        <v>9008</v>
      </c>
      <c r="B183" s="63" t="s">
        <v>8830</v>
      </c>
      <c r="C183" s="63" t="s">
        <v>5148</v>
      </c>
      <c r="D183" s="63" t="s">
        <v>5105</v>
      </c>
      <c r="E183" s="63" t="s">
        <v>5149</v>
      </c>
      <c r="F183" s="63" t="s">
        <v>8800</v>
      </c>
      <c r="G183" s="63" t="s">
        <v>5145</v>
      </c>
      <c r="H183" s="63">
        <v>77.7</v>
      </c>
      <c r="I183" s="63">
        <v>84.2</v>
      </c>
      <c r="J183" s="63">
        <v>-6.5</v>
      </c>
    </row>
    <row r="184" spans="1:10" x14ac:dyDescent="0.2">
      <c r="A184" s="63" t="s">
        <v>9010</v>
      </c>
      <c r="B184" s="63" t="s">
        <v>8830</v>
      </c>
      <c r="C184" s="63" t="s">
        <v>5148</v>
      </c>
      <c r="D184" s="63" t="s">
        <v>5105</v>
      </c>
      <c r="E184" s="63" t="s">
        <v>5149</v>
      </c>
      <c r="F184" s="63" t="s">
        <v>8800</v>
      </c>
      <c r="G184" s="63" t="s">
        <v>5144</v>
      </c>
      <c r="H184" s="63">
        <v>52.8</v>
      </c>
      <c r="I184" s="63">
        <v>84.2</v>
      </c>
      <c r="J184" s="63">
        <v>-31.4</v>
      </c>
    </row>
    <row r="185" spans="1:10" x14ac:dyDescent="0.2">
      <c r="A185" s="63" t="s">
        <v>9012</v>
      </c>
      <c r="B185" s="63" t="s">
        <v>8830</v>
      </c>
      <c r="C185" s="63" t="s">
        <v>5148</v>
      </c>
      <c r="D185" s="63" t="s">
        <v>5105</v>
      </c>
      <c r="E185" s="63" t="s">
        <v>5149</v>
      </c>
      <c r="F185" s="63" t="s">
        <v>8800</v>
      </c>
      <c r="G185" s="63" t="s">
        <v>5315</v>
      </c>
      <c r="H185" s="63">
        <v>79.400000000000006</v>
      </c>
      <c r="I185" s="63">
        <v>84.2</v>
      </c>
      <c r="J185" s="63">
        <v>-4.8</v>
      </c>
    </row>
    <row r="186" spans="1:10" x14ac:dyDescent="0.2">
      <c r="A186" s="63" t="s">
        <v>9013</v>
      </c>
      <c r="B186" s="63" t="s">
        <v>8828</v>
      </c>
      <c r="C186" s="63" t="s">
        <v>5148</v>
      </c>
      <c r="D186" s="63" t="s">
        <v>5105</v>
      </c>
      <c r="E186" s="63" t="s">
        <v>5149</v>
      </c>
      <c r="F186" s="63" t="s">
        <v>552</v>
      </c>
      <c r="G186" s="63" t="s">
        <v>5147</v>
      </c>
      <c r="H186" s="63">
        <v>94.3</v>
      </c>
      <c r="I186" s="63">
        <v>84</v>
      </c>
      <c r="J186" s="63">
        <v>10.3</v>
      </c>
    </row>
    <row r="187" spans="1:10" x14ac:dyDescent="0.2">
      <c r="A187" s="63" t="s">
        <v>9015</v>
      </c>
      <c r="B187" s="63" t="s">
        <v>8828</v>
      </c>
      <c r="C187" s="63" t="s">
        <v>5148</v>
      </c>
      <c r="D187" s="63" t="s">
        <v>5105</v>
      </c>
      <c r="E187" s="63" t="s">
        <v>5149</v>
      </c>
      <c r="F187" s="63" t="s">
        <v>552</v>
      </c>
      <c r="G187" s="63" t="s">
        <v>5145</v>
      </c>
      <c r="H187" s="63">
        <v>44</v>
      </c>
      <c r="I187" s="63">
        <v>84</v>
      </c>
      <c r="J187" s="63">
        <v>-40</v>
      </c>
    </row>
    <row r="188" spans="1:10" x14ac:dyDescent="0.2">
      <c r="A188" s="63" t="s">
        <v>9017</v>
      </c>
      <c r="B188" s="63" t="s">
        <v>8828</v>
      </c>
      <c r="C188" s="63" t="s">
        <v>5148</v>
      </c>
      <c r="D188" s="63" t="s">
        <v>5105</v>
      </c>
      <c r="E188" s="63" t="s">
        <v>5149</v>
      </c>
      <c r="F188" s="63" t="s">
        <v>552</v>
      </c>
      <c r="G188" s="63" t="s">
        <v>5144</v>
      </c>
      <c r="H188" s="63">
        <v>75.2</v>
      </c>
      <c r="I188" s="63">
        <v>84</v>
      </c>
      <c r="J188" s="63">
        <v>-8.8000000000000007</v>
      </c>
    </row>
    <row r="189" spans="1:10" x14ac:dyDescent="0.2">
      <c r="A189" s="63" t="s">
        <v>9019</v>
      </c>
      <c r="B189" s="63" t="s">
        <v>8828</v>
      </c>
      <c r="C189" s="63" t="s">
        <v>5148</v>
      </c>
      <c r="D189" s="63" t="s">
        <v>5105</v>
      </c>
      <c r="E189" s="63" t="s">
        <v>5149</v>
      </c>
      <c r="F189" s="63" t="s">
        <v>552</v>
      </c>
      <c r="G189" s="63" t="s">
        <v>5315</v>
      </c>
      <c r="H189" s="63">
        <v>54.5</v>
      </c>
      <c r="I189" s="63">
        <v>84</v>
      </c>
      <c r="J189" s="63">
        <v>-29.5</v>
      </c>
    </row>
    <row r="190" spans="1:10" x14ac:dyDescent="0.2">
      <c r="A190" s="63" t="s">
        <v>9014</v>
      </c>
      <c r="B190" s="63" t="s">
        <v>8830</v>
      </c>
      <c r="C190" s="63" t="s">
        <v>5148</v>
      </c>
      <c r="D190" s="63" t="s">
        <v>5105</v>
      </c>
      <c r="E190" s="63" t="s">
        <v>5149</v>
      </c>
      <c r="F190" s="63" t="s">
        <v>8800</v>
      </c>
      <c r="G190" s="63" t="s">
        <v>5147</v>
      </c>
      <c r="H190" s="63">
        <v>104.2</v>
      </c>
      <c r="I190" s="63">
        <v>84.2</v>
      </c>
      <c r="J190" s="63">
        <v>20</v>
      </c>
    </row>
    <row r="191" spans="1:10" x14ac:dyDescent="0.2">
      <c r="A191" s="63" t="s">
        <v>9016</v>
      </c>
      <c r="B191" s="63" t="s">
        <v>8830</v>
      </c>
      <c r="C191" s="63" t="s">
        <v>5148</v>
      </c>
      <c r="D191" s="63" t="s">
        <v>5105</v>
      </c>
      <c r="E191" s="63" t="s">
        <v>5149</v>
      </c>
      <c r="F191" s="63" t="s">
        <v>8800</v>
      </c>
      <c r="G191" s="63" t="s">
        <v>5145</v>
      </c>
      <c r="H191" s="63">
        <v>45.5</v>
      </c>
      <c r="I191" s="63">
        <v>84.2</v>
      </c>
      <c r="J191" s="63">
        <v>-38.700000000000003</v>
      </c>
    </row>
    <row r="192" spans="1:10" x14ac:dyDescent="0.2">
      <c r="A192" s="63" t="s">
        <v>9018</v>
      </c>
      <c r="B192" s="63" t="s">
        <v>8830</v>
      </c>
      <c r="C192" s="63" t="s">
        <v>5148</v>
      </c>
      <c r="D192" s="63" t="s">
        <v>5105</v>
      </c>
      <c r="E192" s="63" t="s">
        <v>5149</v>
      </c>
      <c r="F192" s="63" t="s">
        <v>8800</v>
      </c>
      <c r="G192" s="63" t="s">
        <v>5144</v>
      </c>
      <c r="H192" s="63">
        <v>83.7</v>
      </c>
      <c r="I192" s="63">
        <v>84.2</v>
      </c>
      <c r="J192" s="63">
        <v>-0.5</v>
      </c>
    </row>
    <row r="193" spans="1:10" x14ac:dyDescent="0.2">
      <c r="A193" s="63" t="s">
        <v>9020</v>
      </c>
      <c r="B193" s="63" t="s">
        <v>8830</v>
      </c>
      <c r="C193" s="63" t="s">
        <v>5148</v>
      </c>
      <c r="D193" s="63" t="s">
        <v>5105</v>
      </c>
      <c r="E193" s="63" t="s">
        <v>5149</v>
      </c>
      <c r="F193" s="63" t="s">
        <v>8800</v>
      </c>
      <c r="G193" s="63" t="s">
        <v>5315</v>
      </c>
      <c r="H193" s="63">
        <v>51</v>
      </c>
      <c r="I193" s="63">
        <v>84.2</v>
      </c>
      <c r="J193" s="63">
        <v>-33.200000000000003</v>
      </c>
    </row>
    <row r="194" spans="1:10" x14ac:dyDescent="0.2">
      <c r="A194" s="63" t="s">
        <v>9021</v>
      </c>
      <c r="B194" s="63" t="s">
        <v>8828</v>
      </c>
      <c r="C194" s="63" t="s">
        <v>5148</v>
      </c>
      <c r="D194" s="63" t="s">
        <v>5105</v>
      </c>
      <c r="E194" s="63" t="s">
        <v>5149</v>
      </c>
      <c r="F194" s="63" t="s">
        <v>552</v>
      </c>
      <c r="G194" s="63" t="s">
        <v>5147</v>
      </c>
      <c r="H194" s="63">
        <v>173.4</v>
      </c>
      <c r="I194" s="63">
        <v>84</v>
      </c>
      <c r="J194" s="63">
        <v>89.4</v>
      </c>
    </row>
    <row r="195" spans="1:10" x14ac:dyDescent="0.2">
      <c r="A195" s="63" t="s">
        <v>9023</v>
      </c>
      <c r="B195" s="63" t="s">
        <v>8828</v>
      </c>
      <c r="C195" s="63" t="s">
        <v>5148</v>
      </c>
      <c r="D195" s="63" t="s">
        <v>5105</v>
      </c>
      <c r="E195" s="63" t="s">
        <v>5149</v>
      </c>
      <c r="F195" s="63" t="s">
        <v>552</v>
      </c>
      <c r="G195" s="63" t="s">
        <v>5145</v>
      </c>
      <c r="H195" s="63">
        <v>50.8</v>
      </c>
      <c r="I195" s="63">
        <v>84</v>
      </c>
      <c r="J195" s="63">
        <v>-33.200000000000003</v>
      </c>
    </row>
    <row r="196" spans="1:10" x14ac:dyDescent="0.2">
      <c r="A196" s="63" t="s">
        <v>9025</v>
      </c>
      <c r="B196" s="63" t="s">
        <v>8828</v>
      </c>
      <c r="C196" s="63" t="s">
        <v>5148</v>
      </c>
      <c r="D196" s="63" t="s">
        <v>5105</v>
      </c>
      <c r="E196" s="63" t="s">
        <v>5149</v>
      </c>
      <c r="F196" s="63" t="s">
        <v>552</v>
      </c>
      <c r="G196" s="63" t="s">
        <v>5144</v>
      </c>
      <c r="H196" s="63">
        <v>50.6</v>
      </c>
      <c r="I196" s="63">
        <v>84</v>
      </c>
      <c r="J196" s="63">
        <v>-33.4</v>
      </c>
    </row>
    <row r="197" spans="1:10" x14ac:dyDescent="0.2">
      <c r="A197" s="63" t="s">
        <v>9027</v>
      </c>
      <c r="B197" s="63" t="s">
        <v>8828</v>
      </c>
      <c r="C197" s="63" t="s">
        <v>5148</v>
      </c>
      <c r="D197" s="63" t="s">
        <v>5105</v>
      </c>
      <c r="E197" s="63" t="s">
        <v>5149</v>
      </c>
      <c r="F197" s="63" t="s">
        <v>552</v>
      </c>
      <c r="G197" s="63" t="s">
        <v>5315</v>
      </c>
      <c r="H197" s="63">
        <v>88.3</v>
      </c>
      <c r="I197" s="63">
        <v>84</v>
      </c>
      <c r="J197" s="63">
        <v>4.3</v>
      </c>
    </row>
    <row r="198" spans="1:10" x14ac:dyDescent="0.2">
      <c r="A198" s="63" t="s">
        <v>9022</v>
      </c>
      <c r="B198" s="63" t="s">
        <v>8830</v>
      </c>
      <c r="C198" s="63" t="s">
        <v>5148</v>
      </c>
      <c r="D198" s="63" t="s">
        <v>5105</v>
      </c>
      <c r="E198" s="63" t="s">
        <v>5149</v>
      </c>
      <c r="F198" s="63" t="s">
        <v>8800</v>
      </c>
      <c r="G198" s="63" t="s">
        <v>5147</v>
      </c>
      <c r="H198" s="63">
        <v>163.4</v>
      </c>
      <c r="I198" s="63">
        <v>84.2</v>
      </c>
      <c r="J198" s="63">
        <v>79.2</v>
      </c>
    </row>
    <row r="199" spans="1:10" x14ac:dyDescent="0.2">
      <c r="A199" s="63" t="s">
        <v>9024</v>
      </c>
      <c r="B199" s="63" t="s">
        <v>8830</v>
      </c>
      <c r="C199" s="63" t="s">
        <v>5148</v>
      </c>
      <c r="D199" s="63" t="s">
        <v>5105</v>
      </c>
      <c r="E199" s="63" t="s">
        <v>5149</v>
      </c>
      <c r="F199" s="63" t="s">
        <v>8800</v>
      </c>
      <c r="G199" s="63" t="s">
        <v>5145</v>
      </c>
      <c r="H199" s="63">
        <v>57.1</v>
      </c>
      <c r="I199" s="63">
        <v>84.2</v>
      </c>
      <c r="J199" s="63">
        <v>-27.1</v>
      </c>
    </row>
    <row r="200" spans="1:10" x14ac:dyDescent="0.2">
      <c r="A200" s="63" t="s">
        <v>9026</v>
      </c>
      <c r="B200" s="63" t="s">
        <v>8830</v>
      </c>
      <c r="C200" s="63" t="s">
        <v>5148</v>
      </c>
      <c r="D200" s="63" t="s">
        <v>5105</v>
      </c>
      <c r="E200" s="63" t="s">
        <v>5149</v>
      </c>
      <c r="F200" s="63" t="s">
        <v>8800</v>
      </c>
      <c r="G200" s="63" t="s">
        <v>5144</v>
      </c>
      <c r="H200" s="63">
        <v>49.9</v>
      </c>
      <c r="I200" s="63">
        <v>84.2</v>
      </c>
      <c r="J200" s="63">
        <v>-34.299999999999997</v>
      </c>
    </row>
    <row r="201" spans="1:10" x14ac:dyDescent="0.2">
      <c r="A201" s="63" t="s">
        <v>9028</v>
      </c>
      <c r="B201" s="63" t="s">
        <v>8830</v>
      </c>
      <c r="C201" s="63" t="s">
        <v>5148</v>
      </c>
      <c r="D201" s="63" t="s">
        <v>5105</v>
      </c>
      <c r="E201" s="63" t="s">
        <v>5149</v>
      </c>
      <c r="F201" s="63" t="s">
        <v>8800</v>
      </c>
      <c r="G201" s="63" t="s">
        <v>5315</v>
      </c>
      <c r="H201" s="63">
        <v>89.3</v>
      </c>
      <c r="I201" s="63">
        <v>84.2</v>
      </c>
      <c r="J201" s="63">
        <v>5.0999999999999996</v>
      </c>
    </row>
    <row r="202" spans="1:10" x14ac:dyDescent="0.2">
      <c r="A202" s="63" t="s">
        <v>9029</v>
      </c>
      <c r="B202" s="63" t="s">
        <v>8828</v>
      </c>
      <c r="C202" s="63" t="s">
        <v>5148</v>
      </c>
      <c r="D202" s="63" t="s">
        <v>5105</v>
      </c>
      <c r="E202" s="63" t="s">
        <v>5149</v>
      </c>
      <c r="F202" s="63" t="s">
        <v>552</v>
      </c>
      <c r="G202" s="63" t="s">
        <v>5147</v>
      </c>
      <c r="H202" s="63">
        <v>195.8</v>
      </c>
      <c r="I202" s="63">
        <v>84</v>
      </c>
      <c r="J202" s="63">
        <v>111.8</v>
      </c>
    </row>
    <row r="203" spans="1:10" x14ac:dyDescent="0.2">
      <c r="A203" s="63" t="s">
        <v>9031</v>
      </c>
      <c r="B203" s="63" t="s">
        <v>8828</v>
      </c>
      <c r="C203" s="63" t="s">
        <v>5148</v>
      </c>
      <c r="D203" s="63" t="s">
        <v>5105</v>
      </c>
      <c r="E203" s="63" t="s">
        <v>5149</v>
      </c>
      <c r="F203" s="63" t="s">
        <v>552</v>
      </c>
      <c r="G203" s="63" t="s">
        <v>5145</v>
      </c>
      <c r="H203" s="63">
        <v>45.7</v>
      </c>
      <c r="I203" s="63">
        <v>84</v>
      </c>
      <c r="J203" s="63">
        <v>-38.299999999999997</v>
      </c>
    </row>
    <row r="204" spans="1:10" x14ac:dyDescent="0.2">
      <c r="A204" s="63" t="s">
        <v>9033</v>
      </c>
      <c r="B204" s="63" t="s">
        <v>8828</v>
      </c>
      <c r="C204" s="63" t="s">
        <v>5148</v>
      </c>
      <c r="D204" s="63" t="s">
        <v>5105</v>
      </c>
      <c r="E204" s="63" t="s">
        <v>5149</v>
      </c>
      <c r="F204" s="63" t="s">
        <v>552</v>
      </c>
      <c r="G204" s="63" t="s">
        <v>5144</v>
      </c>
      <c r="H204" s="63">
        <v>97.4</v>
      </c>
      <c r="I204" s="63">
        <v>84</v>
      </c>
      <c r="J204" s="63">
        <v>13.4</v>
      </c>
    </row>
    <row r="205" spans="1:10" x14ac:dyDescent="0.2">
      <c r="A205" s="63" t="s">
        <v>9035</v>
      </c>
      <c r="B205" s="63" t="s">
        <v>8828</v>
      </c>
      <c r="C205" s="63" t="s">
        <v>5148</v>
      </c>
      <c r="D205" s="63" t="s">
        <v>5105</v>
      </c>
      <c r="E205" s="63" t="s">
        <v>5149</v>
      </c>
      <c r="F205" s="63" t="s">
        <v>552</v>
      </c>
      <c r="G205" s="63" t="s">
        <v>5315</v>
      </c>
      <c r="H205" s="63">
        <v>104.3</v>
      </c>
      <c r="I205" s="63">
        <v>84</v>
      </c>
      <c r="J205" s="63">
        <v>20.3</v>
      </c>
    </row>
    <row r="206" spans="1:10" x14ac:dyDescent="0.2">
      <c r="A206" s="63" t="s">
        <v>9030</v>
      </c>
      <c r="B206" s="63" t="s">
        <v>8830</v>
      </c>
      <c r="C206" s="63" t="s">
        <v>5148</v>
      </c>
      <c r="D206" s="63" t="s">
        <v>5105</v>
      </c>
      <c r="E206" s="63" t="s">
        <v>5149</v>
      </c>
      <c r="F206" s="63" t="s">
        <v>8800</v>
      </c>
      <c r="G206" s="63" t="s">
        <v>5147</v>
      </c>
      <c r="H206" s="63">
        <v>199.7</v>
      </c>
      <c r="I206" s="63">
        <v>84.2</v>
      </c>
      <c r="J206" s="63">
        <v>115.5</v>
      </c>
    </row>
    <row r="207" spans="1:10" x14ac:dyDescent="0.2">
      <c r="A207" s="63" t="s">
        <v>9032</v>
      </c>
      <c r="B207" s="63" t="s">
        <v>8830</v>
      </c>
      <c r="C207" s="63" t="s">
        <v>5148</v>
      </c>
      <c r="D207" s="63" t="s">
        <v>5105</v>
      </c>
      <c r="E207" s="63" t="s">
        <v>5149</v>
      </c>
      <c r="F207" s="63" t="s">
        <v>8800</v>
      </c>
      <c r="G207" s="63" t="s">
        <v>5145</v>
      </c>
      <c r="H207" s="63">
        <v>48.6</v>
      </c>
      <c r="I207" s="63">
        <v>84.2</v>
      </c>
      <c r="J207" s="63">
        <v>-35.6</v>
      </c>
    </row>
    <row r="208" spans="1:10" x14ac:dyDescent="0.2">
      <c r="A208" s="63" t="s">
        <v>9034</v>
      </c>
      <c r="B208" s="63" t="s">
        <v>8830</v>
      </c>
      <c r="C208" s="63" t="s">
        <v>5148</v>
      </c>
      <c r="D208" s="63" t="s">
        <v>5105</v>
      </c>
      <c r="E208" s="63" t="s">
        <v>5149</v>
      </c>
      <c r="F208" s="63" t="s">
        <v>8800</v>
      </c>
      <c r="G208" s="63" t="s">
        <v>5144</v>
      </c>
      <c r="H208" s="63">
        <v>108.2</v>
      </c>
      <c r="I208" s="63">
        <v>84.2</v>
      </c>
      <c r="J208" s="63">
        <v>24</v>
      </c>
    </row>
    <row r="209" spans="1:10" x14ac:dyDescent="0.2">
      <c r="A209" s="63" t="s">
        <v>9036</v>
      </c>
      <c r="B209" s="63" t="s">
        <v>8830</v>
      </c>
      <c r="C209" s="63" t="s">
        <v>5148</v>
      </c>
      <c r="D209" s="63" t="s">
        <v>5105</v>
      </c>
      <c r="E209" s="63" t="s">
        <v>5149</v>
      </c>
      <c r="F209" s="63" t="s">
        <v>8800</v>
      </c>
      <c r="G209" s="63" t="s">
        <v>5315</v>
      </c>
      <c r="H209" s="63">
        <v>113.9</v>
      </c>
      <c r="I209" s="63">
        <v>84.2</v>
      </c>
      <c r="J209" s="63">
        <v>29.7</v>
      </c>
    </row>
    <row r="210" spans="1:10" x14ac:dyDescent="0.2">
      <c r="A210" s="63" t="s">
        <v>9037</v>
      </c>
      <c r="B210" s="63" t="s">
        <v>8828</v>
      </c>
      <c r="C210" s="63" t="s">
        <v>5148</v>
      </c>
      <c r="D210" s="63" t="s">
        <v>5105</v>
      </c>
      <c r="E210" s="63" t="s">
        <v>5149</v>
      </c>
      <c r="F210" s="63" t="s">
        <v>552</v>
      </c>
      <c r="G210" s="63" t="s">
        <v>5147</v>
      </c>
      <c r="H210" s="63"/>
      <c r="I210" s="63">
        <v>84</v>
      </c>
      <c r="J210" s="63"/>
    </row>
    <row r="211" spans="1:10" x14ac:dyDescent="0.2">
      <c r="A211" s="63" t="s">
        <v>9039</v>
      </c>
      <c r="B211" s="63" t="s">
        <v>8828</v>
      </c>
      <c r="C211" s="63" t="s">
        <v>5148</v>
      </c>
      <c r="D211" s="63" t="s">
        <v>5105</v>
      </c>
      <c r="E211" s="63" t="s">
        <v>5149</v>
      </c>
      <c r="F211" s="63" t="s">
        <v>552</v>
      </c>
      <c r="G211" s="63" t="s">
        <v>5145</v>
      </c>
      <c r="H211" s="63">
        <v>56.5</v>
      </c>
      <c r="I211" s="63">
        <v>84</v>
      </c>
      <c r="J211" s="63">
        <v>-27.5</v>
      </c>
    </row>
    <row r="212" spans="1:10" x14ac:dyDescent="0.2">
      <c r="A212" s="63" t="s">
        <v>9041</v>
      </c>
      <c r="B212" s="63" t="s">
        <v>8828</v>
      </c>
      <c r="C212" s="63" t="s">
        <v>5148</v>
      </c>
      <c r="D212" s="63" t="s">
        <v>5105</v>
      </c>
      <c r="E212" s="63" t="s">
        <v>5149</v>
      </c>
      <c r="F212" s="63" t="s">
        <v>552</v>
      </c>
      <c r="G212" s="63" t="s">
        <v>5144</v>
      </c>
      <c r="H212" s="63">
        <v>145.6</v>
      </c>
      <c r="I212" s="63">
        <v>84</v>
      </c>
      <c r="J212" s="63">
        <v>61.6</v>
      </c>
    </row>
    <row r="213" spans="1:10" x14ac:dyDescent="0.2">
      <c r="A213" s="63" t="s">
        <v>9043</v>
      </c>
      <c r="B213" s="63" t="s">
        <v>8828</v>
      </c>
      <c r="C213" s="63" t="s">
        <v>5148</v>
      </c>
      <c r="D213" s="63" t="s">
        <v>5105</v>
      </c>
      <c r="E213" s="63" t="s">
        <v>5149</v>
      </c>
      <c r="F213" s="63" t="s">
        <v>552</v>
      </c>
      <c r="G213" s="63" t="s">
        <v>5315</v>
      </c>
      <c r="H213" s="63">
        <v>63.5</v>
      </c>
      <c r="I213" s="63">
        <v>84</v>
      </c>
      <c r="J213" s="63">
        <v>-20.5</v>
      </c>
    </row>
    <row r="214" spans="1:10" x14ac:dyDescent="0.2">
      <c r="A214" s="63" t="s">
        <v>9038</v>
      </c>
      <c r="B214" s="63" t="s">
        <v>8830</v>
      </c>
      <c r="C214" s="63" t="s">
        <v>5148</v>
      </c>
      <c r="D214" s="63" t="s">
        <v>5105</v>
      </c>
      <c r="E214" s="63" t="s">
        <v>5149</v>
      </c>
      <c r="F214" s="63" t="s">
        <v>8800</v>
      </c>
      <c r="G214" s="63" t="s">
        <v>5147</v>
      </c>
      <c r="H214" s="63"/>
      <c r="I214" s="63">
        <v>84.2</v>
      </c>
      <c r="J214" s="63"/>
    </row>
    <row r="215" spans="1:10" x14ac:dyDescent="0.2">
      <c r="A215" s="63" t="s">
        <v>9040</v>
      </c>
      <c r="B215" s="63" t="s">
        <v>8830</v>
      </c>
      <c r="C215" s="63" t="s">
        <v>5148</v>
      </c>
      <c r="D215" s="63" t="s">
        <v>5105</v>
      </c>
      <c r="E215" s="63" t="s">
        <v>5149</v>
      </c>
      <c r="F215" s="63" t="s">
        <v>8800</v>
      </c>
      <c r="G215" s="63" t="s">
        <v>5145</v>
      </c>
      <c r="H215" s="63"/>
      <c r="I215" s="63">
        <v>84.2</v>
      </c>
      <c r="J215" s="63"/>
    </row>
    <row r="216" spans="1:10" x14ac:dyDescent="0.2">
      <c r="A216" s="63" t="s">
        <v>9042</v>
      </c>
      <c r="B216" s="63" t="s">
        <v>8830</v>
      </c>
      <c r="C216" s="63" t="s">
        <v>5148</v>
      </c>
      <c r="D216" s="63" t="s">
        <v>5105</v>
      </c>
      <c r="E216" s="63" t="s">
        <v>5149</v>
      </c>
      <c r="F216" s="63" t="s">
        <v>8800</v>
      </c>
      <c r="G216" s="63" t="s">
        <v>5144</v>
      </c>
      <c r="H216" s="63">
        <v>147.19999999999999</v>
      </c>
      <c r="I216" s="63">
        <v>84.2</v>
      </c>
      <c r="J216" s="63">
        <v>63</v>
      </c>
    </row>
    <row r="217" spans="1:10" x14ac:dyDescent="0.2">
      <c r="A217" s="63" t="s">
        <v>9044</v>
      </c>
      <c r="B217" s="63" t="s">
        <v>8830</v>
      </c>
      <c r="C217" s="63" t="s">
        <v>5148</v>
      </c>
      <c r="D217" s="63" t="s">
        <v>5105</v>
      </c>
      <c r="E217" s="63" t="s">
        <v>5149</v>
      </c>
      <c r="F217" s="63" t="s">
        <v>8800</v>
      </c>
      <c r="G217" s="63" t="s">
        <v>5315</v>
      </c>
      <c r="H217" s="63">
        <v>67.8</v>
      </c>
      <c r="I217" s="63">
        <v>84.2</v>
      </c>
      <c r="J217" s="63">
        <v>-16.399999999999999</v>
      </c>
    </row>
    <row r="218" spans="1:10" x14ac:dyDescent="0.2">
      <c r="A218" s="63" t="s">
        <v>9045</v>
      </c>
      <c r="B218" s="63" t="s">
        <v>8828</v>
      </c>
      <c r="C218" s="63" t="s">
        <v>5148</v>
      </c>
      <c r="D218" s="63" t="s">
        <v>5105</v>
      </c>
      <c r="E218" s="63" t="s">
        <v>5149</v>
      </c>
      <c r="F218" s="63" t="s">
        <v>552</v>
      </c>
      <c r="G218" s="63" t="s">
        <v>5147</v>
      </c>
      <c r="H218" s="63">
        <v>153.80000000000001</v>
      </c>
      <c r="I218" s="63">
        <v>84</v>
      </c>
      <c r="J218" s="63">
        <v>69.8</v>
      </c>
    </row>
    <row r="219" spans="1:10" x14ac:dyDescent="0.2">
      <c r="A219" s="63" t="s">
        <v>9047</v>
      </c>
      <c r="B219" s="63" t="s">
        <v>8828</v>
      </c>
      <c r="C219" s="63" t="s">
        <v>5148</v>
      </c>
      <c r="D219" s="63" t="s">
        <v>5105</v>
      </c>
      <c r="E219" s="63" t="s">
        <v>5149</v>
      </c>
      <c r="F219" s="63" t="s">
        <v>552</v>
      </c>
      <c r="G219" s="63" t="s">
        <v>5145</v>
      </c>
      <c r="H219" s="63">
        <v>37.5</v>
      </c>
      <c r="I219" s="63">
        <v>84</v>
      </c>
      <c r="J219" s="63">
        <v>-46.5</v>
      </c>
    </row>
    <row r="220" spans="1:10" x14ac:dyDescent="0.2">
      <c r="A220" s="63" t="s">
        <v>9049</v>
      </c>
      <c r="B220" s="63" t="s">
        <v>8828</v>
      </c>
      <c r="C220" s="63" t="s">
        <v>5148</v>
      </c>
      <c r="D220" s="63" t="s">
        <v>5105</v>
      </c>
      <c r="E220" s="63" t="s">
        <v>5149</v>
      </c>
      <c r="F220" s="63" t="s">
        <v>552</v>
      </c>
      <c r="G220" s="63" t="s">
        <v>5144</v>
      </c>
      <c r="H220" s="63">
        <v>64.8</v>
      </c>
      <c r="I220" s="63">
        <v>84</v>
      </c>
      <c r="J220" s="63">
        <v>-19.2</v>
      </c>
    </row>
    <row r="221" spans="1:10" x14ac:dyDescent="0.2">
      <c r="A221" s="63" t="s">
        <v>9051</v>
      </c>
      <c r="B221" s="63" t="s">
        <v>8828</v>
      </c>
      <c r="C221" s="63" t="s">
        <v>5148</v>
      </c>
      <c r="D221" s="63" t="s">
        <v>5105</v>
      </c>
      <c r="E221" s="63" t="s">
        <v>5149</v>
      </c>
      <c r="F221" s="63" t="s">
        <v>552</v>
      </c>
      <c r="G221" s="63" t="s">
        <v>5315</v>
      </c>
      <c r="H221" s="63">
        <v>80.400000000000006</v>
      </c>
      <c r="I221" s="63">
        <v>84</v>
      </c>
      <c r="J221" s="63">
        <v>-3.6</v>
      </c>
    </row>
    <row r="222" spans="1:10" x14ac:dyDescent="0.2">
      <c r="A222" s="63" t="s">
        <v>9046</v>
      </c>
      <c r="B222" s="63" t="s">
        <v>8830</v>
      </c>
      <c r="C222" s="63" t="s">
        <v>5148</v>
      </c>
      <c r="D222" s="63" t="s">
        <v>5105</v>
      </c>
      <c r="E222" s="63" t="s">
        <v>5149</v>
      </c>
      <c r="F222" s="63" t="s">
        <v>8800</v>
      </c>
      <c r="G222" s="63" t="s">
        <v>5147</v>
      </c>
      <c r="H222" s="63">
        <v>148.19999999999999</v>
      </c>
      <c r="I222" s="63">
        <v>84.2</v>
      </c>
      <c r="J222" s="63">
        <v>64</v>
      </c>
    </row>
    <row r="223" spans="1:10" x14ac:dyDescent="0.2">
      <c r="A223" s="63" t="s">
        <v>9048</v>
      </c>
      <c r="B223" s="63" t="s">
        <v>8830</v>
      </c>
      <c r="C223" s="63" t="s">
        <v>5148</v>
      </c>
      <c r="D223" s="63" t="s">
        <v>5105</v>
      </c>
      <c r="E223" s="63" t="s">
        <v>5149</v>
      </c>
      <c r="F223" s="63" t="s">
        <v>8800</v>
      </c>
      <c r="G223" s="63" t="s">
        <v>5145</v>
      </c>
      <c r="H223" s="63">
        <v>40.1</v>
      </c>
      <c r="I223" s="63">
        <v>84.2</v>
      </c>
      <c r="J223" s="63">
        <v>-44.1</v>
      </c>
    </row>
    <row r="224" spans="1:10" x14ac:dyDescent="0.2">
      <c r="A224" s="63" t="s">
        <v>9050</v>
      </c>
      <c r="B224" s="63" t="s">
        <v>8830</v>
      </c>
      <c r="C224" s="63" t="s">
        <v>5148</v>
      </c>
      <c r="D224" s="63" t="s">
        <v>5105</v>
      </c>
      <c r="E224" s="63" t="s">
        <v>5149</v>
      </c>
      <c r="F224" s="63" t="s">
        <v>8800</v>
      </c>
      <c r="G224" s="63" t="s">
        <v>5144</v>
      </c>
      <c r="H224" s="63">
        <v>68.599999999999994</v>
      </c>
      <c r="I224" s="63">
        <v>84.2</v>
      </c>
      <c r="J224" s="63">
        <v>-15.6</v>
      </c>
    </row>
    <row r="225" spans="1:10" x14ac:dyDescent="0.2">
      <c r="A225" s="63" t="s">
        <v>9052</v>
      </c>
      <c r="B225" s="63" t="s">
        <v>8830</v>
      </c>
      <c r="C225" s="63" t="s">
        <v>5148</v>
      </c>
      <c r="D225" s="63" t="s">
        <v>5105</v>
      </c>
      <c r="E225" s="63" t="s">
        <v>5149</v>
      </c>
      <c r="F225" s="63" t="s">
        <v>8800</v>
      </c>
      <c r="G225" s="63" t="s">
        <v>5315</v>
      </c>
      <c r="H225" s="63">
        <v>81.099999999999994</v>
      </c>
      <c r="I225" s="63">
        <v>84.2</v>
      </c>
      <c r="J225" s="63">
        <v>-3.1</v>
      </c>
    </row>
    <row r="226" spans="1:10" x14ac:dyDescent="0.2">
      <c r="A226" s="63" t="s">
        <v>9053</v>
      </c>
      <c r="B226" s="63" t="s">
        <v>8828</v>
      </c>
      <c r="C226" s="63" t="s">
        <v>5148</v>
      </c>
      <c r="D226" s="63" t="s">
        <v>5105</v>
      </c>
      <c r="E226" s="63" t="s">
        <v>5149</v>
      </c>
      <c r="F226" s="63" t="s">
        <v>552</v>
      </c>
      <c r="G226" s="63" t="s">
        <v>5147</v>
      </c>
      <c r="H226" s="63"/>
      <c r="I226" s="63">
        <v>84</v>
      </c>
      <c r="J226" s="63"/>
    </row>
    <row r="227" spans="1:10" x14ac:dyDescent="0.2">
      <c r="A227" s="63" t="s">
        <v>9055</v>
      </c>
      <c r="B227" s="63" t="s">
        <v>8828</v>
      </c>
      <c r="C227" s="63" t="s">
        <v>5148</v>
      </c>
      <c r="D227" s="63" t="s">
        <v>5105</v>
      </c>
      <c r="E227" s="63" t="s">
        <v>5149</v>
      </c>
      <c r="F227" s="63" t="s">
        <v>552</v>
      </c>
      <c r="G227" s="63" t="s">
        <v>5145</v>
      </c>
      <c r="H227" s="63"/>
      <c r="I227" s="63">
        <v>84</v>
      </c>
      <c r="J227" s="63"/>
    </row>
    <row r="228" spans="1:10" x14ac:dyDescent="0.2">
      <c r="A228" s="63" t="s">
        <v>9057</v>
      </c>
      <c r="B228" s="63" t="s">
        <v>8828</v>
      </c>
      <c r="C228" s="63" t="s">
        <v>5148</v>
      </c>
      <c r="D228" s="63" t="s">
        <v>5105</v>
      </c>
      <c r="E228" s="63" t="s">
        <v>5149</v>
      </c>
      <c r="F228" s="63" t="s">
        <v>552</v>
      </c>
      <c r="G228" s="63" t="s">
        <v>5144</v>
      </c>
      <c r="H228" s="63">
        <v>148</v>
      </c>
      <c r="I228" s="63">
        <v>84</v>
      </c>
      <c r="J228" s="63">
        <v>64</v>
      </c>
    </row>
    <row r="229" spans="1:10" x14ac:dyDescent="0.2">
      <c r="A229" s="63" t="s">
        <v>9059</v>
      </c>
      <c r="B229" s="63" t="s">
        <v>8828</v>
      </c>
      <c r="C229" s="63" t="s">
        <v>5148</v>
      </c>
      <c r="D229" s="63" t="s">
        <v>5105</v>
      </c>
      <c r="E229" s="63" t="s">
        <v>5149</v>
      </c>
      <c r="F229" s="63" t="s">
        <v>552</v>
      </c>
      <c r="G229" s="63" t="s">
        <v>5315</v>
      </c>
      <c r="H229" s="63">
        <v>63.6</v>
      </c>
      <c r="I229" s="63">
        <v>84</v>
      </c>
      <c r="J229" s="63">
        <v>-20.399999999999999</v>
      </c>
    </row>
    <row r="230" spans="1:10" x14ac:dyDescent="0.2">
      <c r="A230" s="63" t="s">
        <v>9054</v>
      </c>
      <c r="B230" s="63" t="s">
        <v>8830</v>
      </c>
      <c r="C230" s="63" t="s">
        <v>5148</v>
      </c>
      <c r="D230" s="63" t="s">
        <v>5105</v>
      </c>
      <c r="E230" s="63" t="s">
        <v>5149</v>
      </c>
      <c r="F230" s="63" t="s">
        <v>8800</v>
      </c>
      <c r="G230" s="63" t="s">
        <v>5147</v>
      </c>
      <c r="H230" s="63"/>
      <c r="I230" s="63">
        <v>84.2</v>
      </c>
      <c r="J230" s="63"/>
    </row>
    <row r="231" spans="1:10" x14ac:dyDescent="0.2">
      <c r="A231" s="63" t="s">
        <v>9056</v>
      </c>
      <c r="B231" s="63" t="s">
        <v>8830</v>
      </c>
      <c r="C231" s="63" t="s">
        <v>5148</v>
      </c>
      <c r="D231" s="63" t="s">
        <v>5105</v>
      </c>
      <c r="E231" s="63" t="s">
        <v>5149</v>
      </c>
      <c r="F231" s="63" t="s">
        <v>8800</v>
      </c>
      <c r="G231" s="63" t="s">
        <v>5145</v>
      </c>
      <c r="H231" s="63"/>
      <c r="I231" s="63">
        <v>84.2</v>
      </c>
      <c r="J231" s="63"/>
    </row>
    <row r="232" spans="1:10" x14ac:dyDescent="0.2">
      <c r="A232" s="63" t="s">
        <v>9058</v>
      </c>
      <c r="B232" s="63" t="s">
        <v>8830</v>
      </c>
      <c r="C232" s="63" t="s">
        <v>5148</v>
      </c>
      <c r="D232" s="63" t="s">
        <v>5105</v>
      </c>
      <c r="E232" s="63" t="s">
        <v>5149</v>
      </c>
      <c r="F232" s="63" t="s">
        <v>8800</v>
      </c>
      <c r="G232" s="63" t="s">
        <v>5144</v>
      </c>
      <c r="H232" s="63">
        <v>151.6</v>
      </c>
      <c r="I232" s="63">
        <v>84.2</v>
      </c>
      <c r="J232" s="63">
        <v>67.400000000000006</v>
      </c>
    </row>
    <row r="233" spans="1:10" x14ac:dyDescent="0.2">
      <c r="A233" s="63" t="s">
        <v>9060</v>
      </c>
      <c r="B233" s="63" t="s">
        <v>8830</v>
      </c>
      <c r="C233" s="63" t="s">
        <v>5148</v>
      </c>
      <c r="D233" s="63" t="s">
        <v>5105</v>
      </c>
      <c r="E233" s="63" t="s">
        <v>5149</v>
      </c>
      <c r="F233" s="63" t="s">
        <v>8800</v>
      </c>
      <c r="G233" s="63" t="s">
        <v>5315</v>
      </c>
      <c r="H233" s="63">
        <v>67</v>
      </c>
      <c r="I233" s="63">
        <v>84.2</v>
      </c>
      <c r="J233" s="63">
        <v>-17.2</v>
      </c>
    </row>
    <row r="234" spans="1:10" x14ac:dyDescent="0.2">
      <c r="A234" s="63" t="s">
        <v>9061</v>
      </c>
      <c r="B234" s="63" t="s">
        <v>8828</v>
      </c>
      <c r="C234" s="63" t="s">
        <v>5148</v>
      </c>
      <c r="D234" s="63" t="s">
        <v>5105</v>
      </c>
      <c r="E234" s="63" t="s">
        <v>5149</v>
      </c>
      <c r="F234" s="63" t="s">
        <v>552</v>
      </c>
      <c r="G234" s="63" t="s">
        <v>5147</v>
      </c>
      <c r="H234" s="63">
        <v>137</v>
      </c>
      <c r="I234" s="63">
        <v>84</v>
      </c>
      <c r="J234" s="63">
        <v>53</v>
      </c>
    </row>
    <row r="235" spans="1:10" x14ac:dyDescent="0.2">
      <c r="A235" s="63" t="s">
        <v>9063</v>
      </c>
      <c r="B235" s="63" t="s">
        <v>8828</v>
      </c>
      <c r="C235" s="63" t="s">
        <v>5148</v>
      </c>
      <c r="D235" s="63" t="s">
        <v>5105</v>
      </c>
      <c r="E235" s="63" t="s">
        <v>5149</v>
      </c>
      <c r="F235" s="63" t="s">
        <v>552</v>
      </c>
      <c r="G235" s="63" t="s">
        <v>5145</v>
      </c>
      <c r="H235" s="63">
        <v>40.9</v>
      </c>
      <c r="I235" s="63">
        <v>84</v>
      </c>
      <c r="J235" s="63">
        <v>-43.1</v>
      </c>
    </row>
    <row r="236" spans="1:10" x14ac:dyDescent="0.2">
      <c r="A236" s="63" t="s">
        <v>9065</v>
      </c>
      <c r="B236" s="63" t="s">
        <v>8828</v>
      </c>
      <c r="C236" s="63" t="s">
        <v>5148</v>
      </c>
      <c r="D236" s="63" t="s">
        <v>5105</v>
      </c>
      <c r="E236" s="63" t="s">
        <v>5149</v>
      </c>
      <c r="F236" s="63" t="s">
        <v>552</v>
      </c>
      <c r="G236" s="63" t="s">
        <v>5144</v>
      </c>
      <c r="H236" s="63">
        <v>70.099999999999994</v>
      </c>
      <c r="I236" s="63">
        <v>84</v>
      </c>
      <c r="J236" s="63">
        <v>-13.9</v>
      </c>
    </row>
    <row r="237" spans="1:10" x14ac:dyDescent="0.2">
      <c r="A237" s="63" t="s">
        <v>9067</v>
      </c>
      <c r="B237" s="63" t="s">
        <v>8828</v>
      </c>
      <c r="C237" s="63" t="s">
        <v>5148</v>
      </c>
      <c r="D237" s="63" t="s">
        <v>5105</v>
      </c>
      <c r="E237" s="63" t="s">
        <v>5149</v>
      </c>
      <c r="F237" s="63" t="s">
        <v>552</v>
      </c>
      <c r="G237" s="63" t="s">
        <v>5315</v>
      </c>
      <c r="H237" s="63">
        <v>62.3</v>
      </c>
      <c r="I237" s="63">
        <v>84</v>
      </c>
      <c r="J237" s="63">
        <v>-21.7</v>
      </c>
    </row>
    <row r="238" spans="1:10" x14ac:dyDescent="0.2">
      <c r="A238" s="63" t="s">
        <v>9062</v>
      </c>
      <c r="B238" s="63" t="s">
        <v>8830</v>
      </c>
      <c r="C238" s="63" t="s">
        <v>5148</v>
      </c>
      <c r="D238" s="63" t="s">
        <v>5105</v>
      </c>
      <c r="E238" s="63" t="s">
        <v>5149</v>
      </c>
      <c r="F238" s="63" t="s">
        <v>8800</v>
      </c>
      <c r="G238" s="63" t="s">
        <v>5147</v>
      </c>
      <c r="H238" s="63">
        <v>135.69999999999999</v>
      </c>
      <c r="I238" s="63">
        <v>84.2</v>
      </c>
      <c r="J238" s="63">
        <v>51.5</v>
      </c>
    </row>
    <row r="239" spans="1:10" x14ac:dyDescent="0.2">
      <c r="A239" s="63" t="s">
        <v>9064</v>
      </c>
      <c r="B239" s="63" t="s">
        <v>8830</v>
      </c>
      <c r="C239" s="63" t="s">
        <v>5148</v>
      </c>
      <c r="D239" s="63" t="s">
        <v>5105</v>
      </c>
      <c r="E239" s="63" t="s">
        <v>5149</v>
      </c>
      <c r="F239" s="63" t="s">
        <v>8800</v>
      </c>
      <c r="G239" s="63" t="s">
        <v>5145</v>
      </c>
      <c r="H239" s="63">
        <v>47.8</v>
      </c>
      <c r="I239" s="63">
        <v>84.2</v>
      </c>
      <c r="J239" s="63">
        <v>-36.4</v>
      </c>
    </row>
    <row r="240" spans="1:10" x14ac:dyDescent="0.2">
      <c r="A240" s="63" t="s">
        <v>9066</v>
      </c>
      <c r="B240" s="63" t="s">
        <v>8830</v>
      </c>
      <c r="C240" s="63" t="s">
        <v>5148</v>
      </c>
      <c r="D240" s="63" t="s">
        <v>5105</v>
      </c>
      <c r="E240" s="63" t="s">
        <v>5149</v>
      </c>
      <c r="F240" s="63" t="s">
        <v>8800</v>
      </c>
      <c r="G240" s="63" t="s">
        <v>5144</v>
      </c>
      <c r="H240" s="63">
        <v>81.2</v>
      </c>
      <c r="I240" s="63">
        <v>84.2</v>
      </c>
      <c r="J240" s="63">
        <v>-3</v>
      </c>
    </row>
    <row r="241" spans="1:10" x14ac:dyDescent="0.2">
      <c r="A241" s="63" t="s">
        <v>9068</v>
      </c>
      <c r="B241" s="63" t="s">
        <v>8830</v>
      </c>
      <c r="C241" s="63" t="s">
        <v>5148</v>
      </c>
      <c r="D241" s="63" t="s">
        <v>5105</v>
      </c>
      <c r="E241" s="63" t="s">
        <v>5149</v>
      </c>
      <c r="F241" s="63" t="s">
        <v>8800</v>
      </c>
      <c r="G241" s="63" t="s">
        <v>5315</v>
      </c>
      <c r="H241" s="63">
        <v>65.099999999999994</v>
      </c>
      <c r="I241" s="63">
        <v>84.2</v>
      </c>
      <c r="J241" s="63">
        <v>-19.100000000000001</v>
      </c>
    </row>
    <row r="242" spans="1:10" x14ac:dyDescent="0.2">
      <c r="A242" s="63" t="s">
        <v>9069</v>
      </c>
      <c r="B242" s="63" t="s">
        <v>8828</v>
      </c>
      <c r="C242" s="63" t="s">
        <v>5148</v>
      </c>
      <c r="D242" s="63" t="s">
        <v>5105</v>
      </c>
      <c r="E242" s="63" t="s">
        <v>5149</v>
      </c>
      <c r="F242" s="63" t="s">
        <v>552</v>
      </c>
      <c r="G242" s="63" t="s">
        <v>5147</v>
      </c>
      <c r="H242" s="63"/>
      <c r="I242" s="63">
        <v>84</v>
      </c>
      <c r="J242" s="63"/>
    </row>
    <row r="243" spans="1:10" x14ac:dyDescent="0.2">
      <c r="A243" s="63" t="s">
        <v>9071</v>
      </c>
      <c r="B243" s="63" t="s">
        <v>8828</v>
      </c>
      <c r="C243" s="63" t="s">
        <v>5148</v>
      </c>
      <c r="D243" s="63" t="s">
        <v>5105</v>
      </c>
      <c r="E243" s="63" t="s">
        <v>5149</v>
      </c>
      <c r="F243" s="63" t="s">
        <v>552</v>
      </c>
      <c r="G243" s="63" t="s">
        <v>5145</v>
      </c>
      <c r="H243" s="63"/>
      <c r="I243" s="63">
        <v>84</v>
      </c>
      <c r="J243" s="63"/>
    </row>
    <row r="244" spans="1:10" x14ac:dyDescent="0.2">
      <c r="A244" s="63" t="s">
        <v>9073</v>
      </c>
      <c r="B244" s="63" t="s">
        <v>8828</v>
      </c>
      <c r="C244" s="63" t="s">
        <v>5148</v>
      </c>
      <c r="D244" s="63" t="s">
        <v>5105</v>
      </c>
      <c r="E244" s="63" t="s">
        <v>5149</v>
      </c>
      <c r="F244" s="63" t="s">
        <v>552</v>
      </c>
      <c r="G244" s="63" t="s">
        <v>5144</v>
      </c>
      <c r="H244" s="63"/>
      <c r="I244" s="63">
        <v>84</v>
      </c>
      <c r="J244" s="63"/>
    </row>
    <row r="245" spans="1:10" x14ac:dyDescent="0.2">
      <c r="A245" s="63" t="s">
        <v>9075</v>
      </c>
      <c r="B245" s="63" t="s">
        <v>8828</v>
      </c>
      <c r="C245" s="63" t="s">
        <v>5148</v>
      </c>
      <c r="D245" s="63" t="s">
        <v>5105</v>
      </c>
      <c r="E245" s="63" t="s">
        <v>5149</v>
      </c>
      <c r="F245" s="63" t="s">
        <v>552</v>
      </c>
      <c r="G245" s="63" t="s">
        <v>5315</v>
      </c>
      <c r="H245" s="63">
        <v>59.7</v>
      </c>
      <c r="I245" s="63">
        <v>84</v>
      </c>
      <c r="J245" s="63">
        <v>-24.3</v>
      </c>
    </row>
    <row r="246" spans="1:10" x14ac:dyDescent="0.2">
      <c r="A246" s="63" t="s">
        <v>9070</v>
      </c>
      <c r="B246" s="63" t="s">
        <v>8830</v>
      </c>
      <c r="C246" s="63" t="s">
        <v>5148</v>
      </c>
      <c r="D246" s="63" t="s">
        <v>5105</v>
      </c>
      <c r="E246" s="63" t="s">
        <v>5149</v>
      </c>
      <c r="F246" s="63" t="s">
        <v>8800</v>
      </c>
      <c r="G246" s="63" t="s">
        <v>5147</v>
      </c>
      <c r="H246" s="63"/>
      <c r="I246" s="63">
        <v>84.2</v>
      </c>
      <c r="J246" s="63"/>
    </row>
    <row r="247" spans="1:10" x14ac:dyDescent="0.2">
      <c r="A247" s="63" t="s">
        <v>9072</v>
      </c>
      <c r="B247" s="63" t="s">
        <v>8830</v>
      </c>
      <c r="C247" s="63" t="s">
        <v>5148</v>
      </c>
      <c r="D247" s="63" t="s">
        <v>5105</v>
      </c>
      <c r="E247" s="63" t="s">
        <v>5149</v>
      </c>
      <c r="F247" s="63" t="s">
        <v>8800</v>
      </c>
      <c r="G247" s="63" t="s">
        <v>5145</v>
      </c>
      <c r="H247" s="63"/>
      <c r="I247" s="63">
        <v>84.2</v>
      </c>
      <c r="J247" s="63"/>
    </row>
    <row r="248" spans="1:10" x14ac:dyDescent="0.2">
      <c r="A248" s="63" t="s">
        <v>9074</v>
      </c>
      <c r="B248" s="63" t="s">
        <v>8830</v>
      </c>
      <c r="C248" s="63" t="s">
        <v>5148</v>
      </c>
      <c r="D248" s="63" t="s">
        <v>5105</v>
      </c>
      <c r="E248" s="63" t="s">
        <v>5149</v>
      </c>
      <c r="F248" s="63" t="s">
        <v>8800</v>
      </c>
      <c r="G248" s="63" t="s">
        <v>5144</v>
      </c>
      <c r="H248" s="63"/>
      <c r="I248" s="63">
        <v>84.2</v>
      </c>
      <c r="J248" s="63"/>
    </row>
    <row r="249" spans="1:10" x14ac:dyDescent="0.2">
      <c r="A249" s="63" t="s">
        <v>9076</v>
      </c>
      <c r="B249" s="63" t="s">
        <v>8830</v>
      </c>
      <c r="C249" s="63" t="s">
        <v>5148</v>
      </c>
      <c r="D249" s="63" t="s">
        <v>5105</v>
      </c>
      <c r="E249" s="63" t="s">
        <v>5149</v>
      </c>
      <c r="F249" s="63" t="s">
        <v>8800</v>
      </c>
      <c r="G249" s="63" t="s">
        <v>5315</v>
      </c>
      <c r="H249" s="63">
        <v>59.6</v>
      </c>
      <c r="I249" s="63">
        <v>84.2</v>
      </c>
      <c r="J249" s="63">
        <v>-24.6</v>
      </c>
    </row>
    <row r="250" spans="1:10" x14ac:dyDescent="0.2">
      <c r="A250" s="63" t="s">
        <v>9077</v>
      </c>
      <c r="B250" s="63" t="s">
        <v>8828</v>
      </c>
      <c r="C250" s="63" t="s">
        <v>5148</v>
      </c>
      <c r="D250" s="63" t="s">
        <v>5105</v>
      </c>
      <c r="E250" s="63" t="s">
        <v>5149</v>
      </c>
      <c r="F250" s="63" t="s">
        <v>552</v>
      </c>
      <c r="G250" s="63" t="s">
        <v>5147</v>
      </c>
      <c r="H250" s="63">
        <v>147.6</v>
      </c>
      <c r="I250" s="63">
        <v>84</v>
      </c>
      <c r="J250" s="63">
        <v>63.6</v>
      </c>
    </row>
    <row r="251" spans="1:10" x14ac:dyDescent="0.2">
      <c r="A251" s="63" t="s">
        <v>9079</v>
      </c>
      <c r="B251" s="63" t="s">
        <v>8828</v>
      </c>
      <c r="C251" s="63" t="s">
        <v>5148</v>
      </c>
      <c r="D251" s="63" t="s">
        <v>5105</v>
      </c>
      <c r="E251" s="63" t="s">
        <v>5149</v>
      </c>
      <c r="F251" s="63" t="s">
        <v>552</v>
      </c>
      <c r="G251" s="63" t="s">
        <v>5145</v>
      </c>
      <c r="H251" s="63">
        <v>58.4</v>
      </c>
      <c r="I251" s="63">
        <v>84</v>
      </c>
      <c r="J251" s="63">
        <v>-25.6</v>
      </c>
    </row>
    <row r="252" spans="1:10" x14ac:dyDescent="0.2">
      <c r="A252" s="63" t="s">
        <v>9081</v>
      </c>
      <c r="B252" s="63" t="s">
        <v>8828</v>
      </c>
      <c r="C252" s="63" t="s">
        <v>5148</v>
      </c>
      <c r="D252" s="63" t="s">
        <v>5105</v>
      </c>
      <c r="E252" s="63" t="s">
        <v>5149</v>
      </c>
      <c r="F252" s="63" t="s">
        <v>552</v>
      </c>
      <c r="G252" s="63" t="s">
        <v>5144</v>
      </c>
      <c r="H252" s="63">
        <v>33.5</v>
      </c>
      <c r="I252" s="63">
        <v>84</v>
      </c>
      <c r="J252" s="63">
        <v>-50.5</v>
      </c>
    </row>
    <row r="253" spans="1:10" x14ac:dyDescent="0.2">
      <c r="A253" s="63" t="s">
        <v>9083</v>
      </c>
      <c r="B253" s="63" t="s">
        <v>8828</v>
      </c>
      <c r="C253" s="63" t="s">
        <v>5148</v>
      </c>
      <c r="D253" s="63" t="s">
        <v>5105</v>
      </c>
      <c r="E253" s="63" t="s">
        <v>5149</v>
      </c>
      <c r="F253" s="63" t="s">
        <v>552</v>
      </c>
      <c r="G253" s="63" t="s">
        <v>5315</v>
      </c>
      <c r="H253" s="63">
        <v>72.099999999999994</v>
      </c>
      <c r="I253" s="63">
        <v>84</v>
      </c>
      <c r="J253" s="63">
        <v>-11.9</v>
      </c>
    </row>
    <row r="254" spans="1:10" x14ac:dyDescent="0.2">
      <c r="A254" s="63" t="s">
        <v>9078</v>
      </c>
      <c r="B254" s="63" t="s">
        <v>8830</v>
      </c>
      <c r="C254" s="63" t="s">
        <v>5148</v>
      </c>
      <c r="D254" s="63" t="s">
        <v>5105</v>
      </c>
      <c r="E254" s="63" t="s">
        <v>5149</v>
      </c>
      <c r="F254" s="63" t="s">
        <v>8800</v>
      </c>
      <c r="G254" s="63" t="s">
        <v>5147</v>
      </c>
      <c r="H254" s="63">
        <v>144.4</v>
      </c>
      <c r="I254" s="63">
        <v>84.2</v>
      </c>
      <c r="J254" s="63">
        <v>60.2</v>
      </c>
    </row>
    <row r="255" spans="1:10" x14ac:dyDescent="0.2">
      <c r="A255" s="63" t="s">
        <v>9080</v>
      </c>
      <c r="B255" s="63" t="s">
        <v>8830</v>
      </c>
      <c r="C255" s="63" t="s">
        <v>5148</v>
      </c>
      <c r="D255" s="63" t="s">
        <v>5105</v>
      </c>
      <c r="E255" s="63" t="s">
        <v>5149</v>
      </c>
      <c r="F255" s="63" t="s">
        <v>8800</v>
      </c>
      <c r="G255" s="63" t="s">
        <v>5145</v>
      </c>
      <c r="H255" s="63">
        <v>53.6</v>
      </c>
      <c r="I255" s="63">
        <v>84.2</v>
      </c>
      <c r="J255" s="63">
        <v>-30.6</v>
      </c>
    </row>
    <row r="256" spans="1:10" x14ac:dyDescent="0.2">
      <c r="A256" s="63" t="s">
        <v>9082</v>
      </c>
      <c r="B256" s="63" t="s">
        <v>8830</v>
      </c>
      <c r="C256" s="63" t="s">
        <v>5148</v>
      </c>
      <c r="D256" s="63" t="s">
        <v>5105</v>
      </c>
      <c r="E256" s="63" t="s">
        <v>5149</v>
      </c>
      <c r="F256" s="63" t="s">
        <v>8800</v>
      </c>
      <c r="G256" s="63" t="s">
        <v>5144</v>
      </c>
      <c r="H256" s="63">
        <v>35.700000000000003</v>
      </c>
      <c r="I256" s="63">
        <v>84.2</v>
      </c>
      <c r="J256" s="63">
        <v>-48.5</v>
      </c>
    </row>
    <row r="257" spans="1:10" x14ac:dyDescent="0.2">
      <c r="A257" s="63" t="s">
        <v>9084</v>
      </c>
      <c r="B257" s="63" t="s">
        <v>8830</v>
      </c>
      <c r="C257" s="63" t="s">
        <v>5148</v>
      </c>
      <c r="D257" s="63" t="s">
        <v>5105</v>
      </c>
      <c r="E257" s="63" t="s">
        <v>5149</v>
      </c>
      <c r="F257" s="63" t="s">
        <v>8800</v>
      </c>
      <c r="G257" s="63" t="s">
        <v>5315</v>
      </c>
      <c r="H257" s="63">
        <v>70.3</v>
      </c>
      <c r="I257" s="63">
        <v>84.2</v>
      </c>
      <c r="J257" s="63">
        <v>-13.9</v>
      </c>
    </row>
    <row r="258" spans="1:10" x14ac:dyDescent="0.2">
      <c r="A258" s="63" t="s">
        <v>9085</v>
      </c>
      <c r="B258" s="63" t="s">
        <v>8828</v>
      </c>
      <c r="C258" s="63" t="s">
        <v>5148</v>
      </c>
      <c r="D258" s="63" t="s">
        <v>5105</v>
      </c>
      <c r="E258" s="63" t="s">
        <v>5149</v>
      </c>
      <c r="F258" s="63" t="s">
        <v>552</v>
      </c>
      <c r="G258" s="63" t="s">
        <v>5147</v>
      </c>
      <c r="H258" s="63">
        <v>120.4</v>
      </c>
      <c r="I258" s="63">
        <v>84</v>
      </c>
      <c r="J258" s="63">
        <v>36.4</v>
      </c>
    </row>
    <row r="259" spans="1:10" x14ac:dyDescent="0.2">
      <c r="A259" s="63" t="s">
        <v>9087</v>
      </c>
      <c r="B259" s="63" t="s">
        <v>8828</v>
      </c>
      <c r="C259" s="63" t="s">
        <v>5148</v>
      </c>
      <c r="D259" s="63" t="s">
        <v>5105</v>
      </c>
      <c r="E259" s="63" t="s">
        <v>5149</v>
      </c>
      <c r="F259" s="63" t="s">
        <v>552</v>
      </c>
      <c r="G259" s="63" t="s">
        <v>5145</v>
      </c>
      <c r="H259" s="63">
        <v>82.2</v>
      </c>
      <c r="I259" s="63">
        <v>84</v>
      </c>
      <c r="J259" s="63">
        <v>-1.8</v>
      </c>
    </row>
    <row r="260" spans="1:10" x14ac:dyDescent="0.2">
      <c r="A260" s="63" t="s">
        <v>9089</v>
      </c>
      <c r="B260" s="63" t="s">
        <v>8828</v>
      </c>
      <c r="C260" s="63" t="s">
        <v>5148</v>
      </c>
      <c r="D260" s="63" t="s">
        <v>5105</v>
      </c>
      <c r="E260" s="63" t="s">
        <v>5149</v>
      </c>
      <c r="F260" s="63" t="s">
        <v>552</v>
      </c>
      <c r="G260" s="63" t="s">
        <v>5144</v>
      </c>
      <c r="H260" s="63">
        <v>92.4</v>
      </c>
      <c r="I260" s="63">
        <v>84</v>
      </c>
      <c r="J260" s="63">
        <v>8.4</v>
      </c>
    </row>
    <row r="261" spans="1:10" x14ac:dyDescent="0.2">
      <c r="A261" s="63" t="s">
        <v>9091</v>
      </c>
      <c r="B261" s="63" t="s">
        <v>8828</v>
      </c>
      <c r="C261" s="63" t="s">
        <v>5148</v>
      </c>
      <c r="D261" s="63" t="s">
        <v>5105</v>
      </c>
      <c r="E261" s="63" t="s">
        <v>5149</v>
      </c>
      <c r="F261" s="63" t="s">
        <v>552</v>
      </c>
      <c r="G261" s="63" t="s">
        <v>5315</v>
      </c>
      <c r="H261" s="63">
        <v>72</v>
      </c>
      <c r="I261" s="63">
        <v>84</v>
      </c>
      <c r="J261" s="63">
        <v>-12</v>
      </c>
    </row>
    <row r="262" spans="1:10" x14ac:dyDescent="0.2">
      <c r="A262" s="63" t="s">
        <v>9086</v>
      </c>
      <c r="B262" s="63" t="s">
        <v>8830</v>
      </c>
      <c r="C262" s="63" t="s">
        <v>5148</v>
      </c>
      <c r="D262" s="63" t="s">
        <v>5105</v>
      </c>
      <c r="E262" s="63" t="s">
        <v>5149</v>
      </c>
      <c r="F262" s="63" t="s">
        <v>8800</v>
      </c>
      <c r="G262" s="63" t="s">
        <v>5147</v>
      </c>
      <c r="H262" s="63">
        <v>128.69999999999999</v>
      </c>
      <c r="I262" s="63">
        <v>84.2</v>
      </c>
      <c r="J262" s="63">
        <v>44.5</v>
      </c>
    </row>
    <row r="263" spans="1:10" x14ac:dyDescent="0.2">
      <c r="A263" s="63" t="s">
        <v>9088</v>
      </c>
      <c r="B263" s="63" t="s">
        <v>8830</v>
      </c>
      <c r="C263" s="63" t="s">
        <v>5148</v>
      </c>
      <c r="D263" s="63" t="s">
        <v>5105</v>
      </c>
      <c r="E263" s="63" t="s">
        <v>5149</v>
      </c>
      <c r="F263" s="63" t="s">
        <v>8800</v>
      </c>
      <c r="G263" s="63" t="s">
        <v>5145</v>
      </c>
      <c r="H263" s="63">
        <v>80.900000000000006</v>
      </c>
      <c r="I263" s="63">
        <v>84.2</v>
      </c>
      <c r="J263" s="63">
        <v>-3.3</v>
      </c>
    </row>
    <row r="264" spans="1:10" x14ac:dyDescent="0.2">
      <c r="A264" s="63" t="s">
        <v>9090</v>
      </c>
      <c r="B264" s="63" t="s">
        <v>8830</v>
      </c>
      <c r="C264" s="63" t="s">
        <v>5148</v>
      </c>
      <c r="D264" s="63" t="s">
        <v>5105</v>
      </c>
      <c r="E264" s="63" t="s">
        <v>5149</v>
      </c>
      <c r="F264" s="63" t="s">
        <v>8800</v>
      </c>
      <c r="G264" s="63" t="s">
        <v>5144</v>
      </c>
      <c r="H264" s="63">
        <v>95.9</v>
      </c>
      <c r="I264" s="63">
        <v>84.2</v>
      </c>
      <c r="J264" s="63">
        <v>11.7</v>
      </c>
    </row>
    <row r="265" spans="1:10" x14ac:dyDescent="0.2">
      <c r="A265" s="63" t="s">
        <v>9092</v>
      </c>
      <c r="B265" s="63" t="s">
        <v>8830</v>
      </c>
      <c r="C265" s="63" t="s">
        <v>5148</v>
      </c>
      <c r="D265" s="63" t="s">
        <v>5105</v>
      </c>
      <c r="E265" s="63" t="s">
        <v>5149</v>
      </c>
      <c r="F265" s="63" t="s">
        <v>8800</v>
      </c>
      <c r="G265" s="63" t="s">
        <v>5315</v>
      </c>
      <c r="H265" s="63">
        <v>75.8</v>
      </c>
      <c r="I265" s="63">
        <v>84.2</v>
      </c>
      <c r="J265" s="63">
        <v>-8.4</v>
      </c>
    </row>
    <row r="266" spans="1:10" x14ac:dyDescent="0.2">
      <c r="A266" s="63" t="s">
        <v>9093</v>
      </c>
      <c r="B266" s="63" t="s">
        <v>8828</v>
      </c>
      <c r="C266" s="63" t="s">
        <v>5148</v>
      </c>
      <c r="D266" s="63" t="s">
        <v>5105</v>
      </c>
      <c r="E266" s="63" t="s">
        <v>5149</v>
      </c>
      <c r="F266" s="63" t="s">
        <v>552</v>
      </c>
      <c r="G266" s="63" t="s">
        <v>5147</v>
      </c>
      <c r="H266" s="63">
        <v>148.69999999999999</v>
      </c>
      <c r="I266" s="63">
        <v>84</v>
      </c>
      <c r="J266" s="63">
        <v>64.7</v>
      </c>
    </row>
    <row r="267" spans="1:10" x14ac:dyDescent="0.2">
      <c r="A267" s="63" t="s">
        <v>9095</v>
      </c>
      <c r="B267" s="63" t="s">
        <v>8828</v>
      </c>
      <c r="C267" s="63" t="s">
        <v>5148</v>
      </c>
      <c r="D267" s="63" t="s">
        <v>5105</v>
      </c>
      <c r="E267" s="63" t="s">
        <v>5149</v>
      </c>
      <c r="F267" s="63" t="s">
        <v>552</v>
      </c>
      <c r="G267" s="63" t="s">
        <v>5145</v>
      </c>
      <c r="H267" s="63">
        <v>59.7</v>
      </c>
      <c r="I267" s="63">
        <v>84</v>
      </c>
      <c r="J267" s="63">
        <v>-24.3</v>
      </c>
    </row>
    <row r="268" spans="1:10" x14ac:dyDescent="0.2">
      <c r="A268" s="63" t="s">
        <v>9097</v>
      </c>
      <c r="B268" s="63" t="s">
        <v>8828</v>
      </c>
      <c r="C268" s="63" t="s">
        <v>5148</v>
      </c>
      <c r="D268" s="63" t="s">
        <v>5105</v>
      </c>
      <c r="E268" s="63" t="s">
        <v>5149</v>
      </c>
      <c r="F268" s="63" t="s">
        <v>552</v>
      </c>
      <c r="G268" s="63" t="s">
        <v>5144</v>
      </c>
      <c r="H268" s="63">
        <v>67.599999999999994</v>
      </c>
      <c r="I268" s="63">
        <v>84</v>
      </c>
      <c r="J268" s="63">
        <v>-16.399999999999999</v>
      </c>
    </row>
    <row r="269" spans="1:10" x14ac:dyDescent="0.2">
      <c r="A269" s="63" t="s">
        <v>9099</v>
      </c>
      <c r="B269" s="63" t="s">
        <v>8828</v>
      </c>
      <c r="C269" s="63" t="s">
        <v>5148</v>
      </c>
      <c r="D269" s="63" t="s">
        <v>5105</v>
      </c>
      <c r="E269" s="63" t="s">
        <v>5149</v>
      </c>
      <c r="F269" s="63" t="s">
        <v>552</v>
      </c>
      <c r="G269" s="63" t="s">
        <v>5315</v>
      </c>
      <c r="H269" s="63">
        <v>96.1</v>
      </c>
      <c r="I269" s="63">
        <v>84</v>
      </c>
      <c r="J269" s="63">
        <v>12.1</v>
      </c>
    </row>
    <row r="270" spans="1:10" x14ac:dyDescent="0.2">
      <c r="A270" s="63" t="s">
        <v>9094</v>
      </c>
      <c r="B270" s="63" t="s">
        <v>8830</v>
      </c>
      <c r="C270" s="63" t="s">
        <v>5148</v>
      </c>
      <c r="D270" s="63" t="s">
        <v>5105</v>
      </c>
      <c r="E270" s="63" t="s">
        <v>5149</v>
      </c>
      <c r="F270" s="63" t="s">
        <v>8800</v>
      </c>
      <c r="G270" s="63" t="s">
        <v>5147</v>
      </c>
      <c r="H270" s="63">
        <v>150.6</v>
      </c>
      <c r="I270" s="63">
        <v>84.2</v>
      </c>
      <c r="J270" s="63">
        <v>66.400000000000006</v>
      </c>
    </row>
    <row r="271" spans="1:10" x14ac:dyDescent="0.2">
      <c r="A271" s="63" t="s">
        <v>9096</v>
      </c>
      <c r="B271" s="63" t="s">
        <v>8830</v>
      </c>
      <c r="C271" s="63" t="s">
        <v>5148</v>
      </c>
      <c r="D271" s="63" t="s">
        <v>5105</v>
      </c>
      <c r="E271" s="63" t="s">
        <v>5149</v>
      </c>
      <c r="F271" s="63" t="s">
        <v>8800</v>
      </c>
      <c r="G271" s="63" t="s">
        <v>5145</v>
      </c>
      <c r="H271" s="63">
        <v>65.3</v>
      </c>
      <c r="I271" s="63">
        <v>84.2</v>
      </c>
      <c r="J271" s="63">
        <v>-18.899999999999999</v>
      </c>
    </row>
    <row r="272" spans="1:10" x14ac:dyDescent="0.2">
      <c r="A272" s="63" t="s">
        <v>9098</v>
      </c>
      <c r="B272" s="63" t="s">
        <v>8830</v>
      </c>
      <c r="C272" s="63" t="s">
        <v>5148</v>
      </c>
      <c r="D272" s="63" t="s">
        <v>5105</v>
      </c>
      <c r="E272" s="63" t="s">
        <v>5149</v>
      </c>
      <c r="F272" s="63" t="s">
        <v>8800</v>
      </c>
      <c r="G272" s="63" t="s">
        <v>5144</v>
      </c>
      <c r="H272" s="63">
        <v>66.7</v>
      </c>
      <c r="I272" s="63">
        <v>84.2</v>
      </c>
      <c r="J272" s="63">
        <v>-17.5</v>
      </c>
    </row>
    <row r="273" spans="1:10" x14ac:dyDescent="0.2">
      <c r="A273" s="63" t="s">
        <v>9100</v>
      </c>
      <c r="B273" s="63" t="s">
        <v>8830</v>
      </c>
      <c r="C273" s="63" t="s">
        <v>5148</v>
      </c>
      <c r="D273" s="63" t="s">
        <v>5105</v>
      </c>
      <c r="E273" s="63" t="s">
        <v>5149</v>
      </c>
      <c r="F273" s="63" t="s">
        <v>8800</v>
      </c>
      <c r="G273" s="63" t="s">
        <v>5315</v>
      </c>
      <c r="H273" s="63">
        <v>99.8</v>
      </c>
      <c r="I273" s="63">
        <v>84.2</v>
      </c>
      <c r="J273" s="63">
        <v>15.6</v>
      </c>
    </row>
    <row r="274" spans="1:10" x14ac:dyDescent="0.2">
      <c r="A274" s="63" t="s">
        <v>9101</v>
      </c>
      <c r="B274" s="63" t="s">
        <v>8828</v>
      </c>
      <c r="C274" s="63" t="s">
        <v>5148</v>
      </c>
      <c r="D274" s="63" t="s">
        <v>5105</v>
      </c>
      <c r="E274" s="63" t="s">
        <v>5149</v>
      </c>
      <c r="F274" s="63" t="s">
        <v>552</v>
      </c>
      <c r="G274" s="63" t="s">
        <v>5147</v>
      </c>
      <c r="H274" s="63">
        <v>142.4</v>
      </c>
      <c r="I274" s="63">
        <v>84</v>
      </c>
      <c r="J274" s="63">
        <v>58.4</v>
      </c>
    </row>
    <row r="275" spans="1:10" x14ac:dyDescent="0.2">
      <c r="A275" s="63" t="s">
        <v>9103</v>
      </c>
      <c r="B275" s="63" t="s">
        <v>8828</v>
      </c>
      <c r="C275" s="63" t="s">
        <v>5148</v>
      </c>
      <c r="D275" s="63" t="s">
        <v>5105</v>
      </c>
      <c r="E275" s="63" t="s">
        <v>5149</v>
      </c>
      <c r="F275" s="63" t="s">
        <v>552</v>
      </c>
      <c r="G275" s="63" t="s">
        <v>5145</v>
      </c>
      <c r="H275" s="63">
        <v>74.3</v>
      </c>
      <c r="I275" s="63">
        <v>84</v>
      </c>
      <c r="J275" s="63">
        <v>-9.6999999999999993</v>
      </c>
    </row>
    <row r="276" spans="1:10" x14ac:dyDescent="0.2">
      <c r="A276" s="63" t="s">
        <v>9105</v>
      </c>
      <c r="B276" s="63" t="s">
        <v>8828</v>
      </c>
      <c r="C276" s="63" t="s">
        <v>5148</v>
      </c>
      <c r="D276" s="63" t="s">
        <v>5105</v>
      </c>
      <c r="E276" s="63" t="s">
        <v>5149</v>
      </c>
      <c r="F276" s="63" t="s">
        <v>552</v>
      </c>
      <c r="G276" s="63" t="s">
        <v>5144</v>
      </c>
      <c r="H276" s="63">
        <v>43.3</v>
      </c>
      <c r="I276" s="63">
        <v>84</v>
      </c>
      <c r="J276" s="63">
        <v>-40.700000000000003</v>
      </c>
    </row>
    <row r="277" spans="1:10" x14ac:dyDescent="0.2">
      <c r="A277" s="63" t="s">
        <v>9107</v>
      </c>
      <c r="B277" s="63" t="s">
        <v>8828</v>
      </c>
      <c r="C277" s="63" t="s">
        <v>5148</v>
      </c>
      <c r="D277" s="63" t="s">
        <v>5105</v>
      </c>
      <c r="E277" s="63" t="s">
        <v>5149</v>
      </c>
      <c r="F277" s="63" t="s">
        <v>552</v>
      </c>
      <c r="G277" s="63" t="s">
        <v>5315</v>
      </c>
      <c r="H277" s="63">
        <v>71.8</v>
      </c>
      <c r="I277" s="63">
        <v>84</v>
      </c>
      <c r="J277" s="63">
        <v>-12.2</v>
      </c>
    </row>
    <row r="278" spans="1:10" x14ac:dyDescent="0.2">
      <c r="A278" s="63" t="s">
        <v>9102</v>
      </c>
      <c r="B278" s="63" t="s">
        <v>8830</v>
      </c>
      <c r="C278" s="63" t="s">
        <v>5148</v>
      </c>
      <c r="D278" s="63" t="s">
        <v>5105</v>
      </c>
      <c r="E278" s="63" t="s">
        <v>5149</v>
      </c>
      <c r="F278" s="63" t="s">
        <v>8800</v>
      </c>
      <c r="G278" s="63" t="s">
        <v>5147</v>
      </c>
      <c r="H278" s="63">
        <v>138.9</v>
      </c>
      <c r="I278" s="63">
        <v>84.2</v>
      </c>
      <c r="J278" s="63">
        <v>54.7</v>
      </c>
    </row>
    <row r="279" spans="1:10" x14ac:dyDescent="0.2">
      <c r="A279" s="63" t="s">
        <v>9104</v>
      </c>
      <c r="B279" s="63" t="s">
        <v>8830</v>
      </c>
      <c r="C279" s="63" t="s">
        <v>5148</v>
      </c>
      <c r="D279" s="63" t="s">
        <v>5105</v>
      </c>
      <c r="E279" s="63" t="s">
        <v>5149</v>
      </c>
      <c r="F279" s="63" t="s">
        <v>8800</v>
      </c>
      <c r="G279" s="63" t="s">
        <v>5145</v>
      </c>
      <c r="H279" s="63">
        <v>71.900000000000006</v>
      </c>
      <c r="I279" s="63">
        <v>84.2</v>
      </c>
      <c r="J279" s="63">
        <v>-12.3</v>
      </c>
    </row>
    <row r="280" spans="1:10" x14ac:dyDescent="0.2">
      <c r="A280" s="63" t="s">
        <v>9106</v>
      </c>
      <c r="B280" s="63" t="s">
        <v>8830</v>
      </c>
      <c r="C280" s="63" t="s">
        <v>5148</v>
      </c>
      <c r="D280" s="63" t="s">
        <v>5105</v>
      </c>
      <c r="E280" s="63" t="s">
        <v>5149</v>
      </c>
      <c r="F280" s="63" t="s">
        <v>8800</v>
      </c>
      <c r="G280" s="63" t="s">
        <v>5144</v>
      </c>
      <c r="H280" s="63">
        <v>44</v>
      </c>
      <c r="I280" s="63">
        <v>84.2</v>
      </c>
      <c r="J280" s="63">
        <v>-40.200000000000003</v>
      </c>
    </row>
    <row r="281" spans="1:10" x14ac:dyDescent="0.2">
      <c r="A281" s="63" t="s">
        <v>9108</v>
      </c>
      <c r="B281" s="63" t="s">
        <v>8830</v>
      </c>
      <c r="C281" s="63" t="s">
        <v>5148</v>
      </c>
      <c r="D281" s="63" t="s">
        <v>5105</v>
      </c>
      <c r="E281" s="63" t="s">
        <v>5149</v>
      </c>
      <c r="F281" s="63" t="s">
        <v>8800</v>
      </c>
      <c r="G281" s="63" t="s">
        <v>5315</v>
      </c>
      <c r="H281" s="63">
        <v>71.099999999999994</v>
      </c>
      <c r="I281" s="63">
        <v>84.2</v>
      </c>
      <c r="J281" s="63">
        <v>-13.1</v>
      </c>
    </row>
    <row r="282" spans="1:10" x14ac:dyDescent="0.2">
      <c r="A282" s="63" t="s">
        <v>9109</v>
      </c>
      <c r="B282" s="63" t="s">
        <v>8828</v>
      </c>
      <c r="C282" s="63" t="s">
        <v>5148</v>
      </c>
      <c r="D282" s="63" t="s">
        <v>5105</v>
      </c>
      <c r="E282" s="63" t="s">
        <v>5149</v>
      </c>
      <c r="F282" s="63" t="s">
        <v>552</v>
      </c>
      <c r="G282" s="63" t="s">
        <v>5147</v>
      </c>
      <c r="H282" s="63">
        <v>168.8</v>
      </c>
      <c r="I282" s="63">
        <v>84</v>
      </c>
      <c r="J282" s="63">
        <v>84.8</v>
      </c>
    </row>
    <row r="283" spans="1:10" x14ac:dyDescent="0.2">
      <c r="A283" s="63" t="s">
        <v>9111</v>
      </c>
      <c r="B283" s="63" t="s">
        <v>8828</v>
      </c>
      <c r="C283" s="63" t="s">
        <v>5148</v>
      </c>
      <c r="D283" s="63" t="s">
        <v>5105</v>
      </c>
      <c r="E283" s="63" t="s">
        <v>5149</v>
      </c>
      <c r="F283" s="63" t="s">
        <v>552</v>
      </c>
      <c r="G283" s="63" t="s">
        <v>5145</v>
      </c>
      <c r="H283" s="63">
        <v>57.6</v>
      </c>
      <c r="I283" s="63">
        <v>84</v>
      </c>
      <c r="J283" s="63">
        <v>-26.4</v>
      </c>
    </row>
    <row r="284" spans="1:10" x14ac:dyDescent="0.2">
      <c r="A284" s="63" t="s">
        <v>9113</v>
      </c>
      <c r="B284" s="63" t="s">
        <v>8828</v>
      </c>
      <c r="C284" s="63" t="s">
        <v>5148</v>
      </c>
      <c r="D284" s="63" t="s">
        <v>5105</v>
      </c>
      <c r="E284" s="63" t="s">
        <v>5149</v>
      </c>
      <c r="F284" s="63" t="s">
        <v>552</v>
      </c>
      <c r="G284" s="63" t="s">
        <v>5144</v>
      </c>
      <c r="H284" s="63">
        <v>38.6</v>
      </c>
      <c r="I284" s="63">
        <v>84</v>
      </c>
      <c r="J284" s="63">
        <v>-45.4</v>
      </c>
    </row>
    <row r="285" spans="1:10" x14ac:dyDescent="0.2">
      <c r="A285" s="63" t="s">
        <v>9115</v>
      </c>
      <c r="B285" s="63" t="s">
        <v>8828</v>
      </c>
      <c r="C285" s="63" t="s">
        <v>5148</v>
      </c>
      <c r="D285" s="63" t="s">
        <v>5105</v>
      </c>
      <c r="E285" s="63" t="s">
        <v>5149</v>
      </c>
      <c r="F285" s="63" t="s">
        <v>552</v>
      </c>
      <c r="G285" s="63" t="s">
        <v>5315</v>
      </c>
      <c r="H285" s="63">
        <v>87.5</v>
      </c>
      <c r="I285" s="63">
        <v>84</v>
      </c>
      <c r="J285" s="63">
        <v>3.5</v>
      </c>
    </row>
    <row r="286" spans="1:10" x14ac:dyDescent="0.2">
      <c r="A286" s="63" t="s">
        <v>9110</v>
      </c>
      <c r="B286" s="63" t="s">
        <v>8830</v>
      </c>
      <c r="C286" s="63" t="s">
        <v>5148</v>
      </c>
      <c r="D286" s="63" t="s">
        <v>5105</v>
      </c>
      <c r="E286" s="63" t="s">
        <v>5149</v>
      </c>
      <c r="F286" s="63" t="s">
        <v>8800</v>
      </c>
      <c r="G286" s="63" t="s">
        <v>5147</v>
      </c>
      <c r="H286" s="63">
        <v>162.4</v>
      </c>
      <c r="I286" s="63">
        <v>84.2</v>
      </c>
      <c r="J286" s="63">
        <v>78.2</v>
      </c>
    </row>
    <row r="287" spans="1:10" x14ac:dyDescent="0.2">
      <c r="A287" s="63" t="s">
        <v>9112</v>
      </c>
      <c r="B287" s="63" t="s">
        <v>8830</v>
      </c>
      <c r="C287" s="63" t="s">
        <v>5148</v>
      </c>
      <c r="D287" s="63" t="s">
        <v>5105</v>
      </c>
      <c r="E287" s="63" t="s">
        <v>5149</v>
      </c>
      <c r="F287" s="63" t="s">
        <v>8800</v>
      </c>
      <c r="G287" s="63" t="s">
        <v>5145</v>
      </c>
      <c r="H287" s="63">
        <v>55.8</v>
      </c>
      <c r="I287" s="63">
        <v>84.2</v>
      </c>
      <c r="J287" s="63">
        <v>-28.4</v>
      </c>
    </row>
    <row r="288" spans="1:10" x14ac:dyDescent="0.2">
      <c r="A288" s="63" t="s">
        <v>9114</v>
      </c>
      <c r="B288" s="63" t="s">
        <v>8830</v>
      </c>
      <c r="C288" s="63" t="s">
        <v>5148</v>
      </c>
      <c r="D288" s="63" t="s">
        <v>5105</v>
      </c>
      <c r="E288" s="63" t="s">
        <v>5149</v>
      </c>
      <c r="F288" s="63" t="s">
        <v>8800</v>
      </c>
      <c r="G288" s="63" t="s">
        <v>5144</v>
      </c>
      <c r="H288" s="63">
        <v>38.799999999999997</v>
      </c>
      <c r="I288" s="63">
        <v>84.2</v>
      </c>
      <c r="J288" s="63">
        <v>-45.4</v>
      </c>
    </row>
    <row r="289" spans="1:10" x14ac:dyDescent="0.2">
      <c r="A289" s="63" t="s">
        <v>9116</v>
      </c>
      <c r="B289" s="63" t="s">
        <v>8830</v>
      </c>
      <c r="C289" s="63" t="s">
        <v>5148</v>
      </c>
      <c r="D289" s="63" t="s">
        <v>5105</v>
      </c>
      <c r="E289" s="63" t="s">
        <v>5149</v>
      </c>
      <c r="F289" s="63" t="s">
        <v>8800</v>
      </c>
      <c r="G289" s="63" t="s">
        <v>5315</v>
      </c>
      <c r="H289" s="63">
        <v>87.8</v>
      </c>
      <c r="I289" s="63">
        <v>84.2</v>
      </c>
      <c r="J289" s="63">
        <v>3.6</v>
      </c>
    </row>
    <row r="290" spans="1:10" x14ac:dyDescent="0.2">
      <c r="A290" s="63" t="s">
        <v>9117</v>
      </c>
      <c r="B290" s="63" t="s">
        <v>8828</v>
      </c>
      <c r="C290" s="63" t="s">
        <v>5148</v>
      </c>
      <c r="D290" s="63" t="s">
        <v>5105</v>
      </c>
      <c r="E290" s="63" t="s">
        <v>5149</v>
      </c>
      <c r="F290" s="63" t="s">
        <v>552</v>
      </c>
      <c r="G290" s="63" t="s">
        <v>5147</v>
      </c>
      <c r="H290" s="63">
        <v>184</v>
      </c>
      <c r="I290" s="63">
        <v>84</v>
      </c>
      <c r="J290" s="63">
        <v>100</v>
      </c>
    </row>
    <row r="291" spans="1:10" x14ac:dyDescent="0.2">
      <c r="A291" s="63" t="s">
        <v>9119</v>
      </c>
      <c r="B291" s="63" t="s">
        <v>8828</v>
      </c>
      <c r="C291" s="63" t="s">
        <v>5148</v>
      </c>
      <c r="D291" s="63" t="s">
        <v>5105</v>
      </c>
      <c r="E291" s="63" t="s">
        <v>5149</v>
      </c>
      <c r="F291" s="63" t="s">
        <v>552</v>
      </c>
      <c r="G291" s="63" t="s">
        <v>5145</v>
      </c>
      <c r="H291" s="63">
        <v>83.4</v>
      </c>
      <c r="I291" s="63">
        <v>84</v>
      </c>
      <c r="J291" s="63">
        <v>-0.6</v>
      </c>
    </row>
    <row r="292" spans="1:10" x14ac:dyDescent="0.2">
      <c r="A292" s="63" t="s">
        <v>9121</v>
      </c>
      <c r="B292" s="63" t="s">
        <v>8828</v>
      </c>
      <c r="C292" s="63" t="s">
        <v>5148</v>
      </c>
      <c r="D292" s="63" t="s">
        <v>5105</v>
      </c>
      <c r="E292" s="63" t="s">
        <v>5149</v>
      </c>
      <c r="F292" s="63" t="s">
        <v>552</v>
      </c>
      <c r="G292" s="63" t="s">
        <v>5144</v>
      </c>
      <c r="H292" s="63">
        <v>120.9</v>
      </c>
      <c r="I292" s="63">
        <v>84</v>
      </c>
      <c r="J292" s="63">
        <v>36.9</v>
      </c>
    </row>
    <row r="293" spans="1:10" x14ac:dyDescent="0.2">
      <c r="A293" s="63" t="s">
        <v>9123</v>
      </c>
      <c r="B293" s="63" t="s">
        <v>8828</v>
      </c>
      <c r="C293" s="63" t="s">
        <v>5148</v>
      </c>
      <c r="D293" s="63" t="s">
        <v>5105</v>
      </c>
      <c r="E293" s="63" t="s">
        <v>5149</v>
      </c>
      <c r="F293" s="63" t="s">
        <v>552</v>
      </c>
      <c r="G293" s="63" t="s">
        <v>5315</v>
      </c>
      <c r="H293" s="63">
        <v>111.4</v>
      </c>
      <c r="I293" s="63">
        <v>84</v>
      </c>
      <c r="J293" s="63">
        <v>27.4</v>
      </c>
    </row>
    <row r="294" spans="1:10" x14ac:dyDescent="0.2">
      <c r="A294" s="63" t="s">
        <v>9118</v>
      </c>
      <c r="B294" s="63" t="s">
        <v>8830</v>
      </c>
      <c r="C294" s="63" t="s">
        <v>5148</v>
      </c>
      <c r="D294" s="63" t="s">
        <v>5105</v>
      </c>
      <c r="E294" s="63" t="s">
        <v>5149</v>
      </c>
      <c r="F294" s="63" t="s">
        <v>8800</v>
      </c>
      <c r="G294" s="63" t="s">
        <v>5147</v>
      </c>
      <c r="H294" s="63">
        <v>195.6</v>
      </c>
      <c r="I294" s="63">
        <v>84.2</v>
      </c>
      <c r="J294" s="63">
        <v>111.4</v>
      </c>
    </row>
    <row r="295" spans="1:10" x14ac:dyDescent="0.2">
      <c r="A295" s="63" t="s">
        <v>9120</v>
      </c>
      <c r="B295" s="63" t="s">
        <v>8830</v>
      </c>
      <c r="C295" s="63" t="s">
        <v>5148</v>
      </c>
      <c r="D295" s="63" t="s">
        <v>5105</v>
      </c>
      <c r="E295" s="63" t="s">
        <v>5149</v>
      </c>
      <c r="F295" s="63" t="s">
        <v>8800</v>
      </c>
      <c r="G295" s="63" t="s">
        <v>5145</v>
      </c>
      <c r="H295" s="63">
        <v>78.2</v>
      </c>
      <c r="I295" s="63">
        <v>84.2</v>
      </c>
      <c r="J295" s="63">
        <v>-6</v>
      </c>
    </row>
    <row r="296" spans="1:10" x14ac:dyDescent="0.2">
      <c r="A296" s="63" t="s">
        <v>9122</v>
      </c>
      <c r="B296" s="63" t="s">
        <v>8830</v>
      </c>
      <c r="C296" s="63" t="s">
        <v>5148</v>
      </c>
      <c r="D296" s="63" t="s">
        <v>5105</v>
      </c>
      <c r="E296" s="63" t="s">
        <v>5149</v>
      </c>
      <c r="F296" s="63" t="s">
        <v>8800</v>
      </c>
      <c r="G296" s="63" t="s">
        <v>5144</v>
      </c>
      <c r="H296" s="63">
        <v>139.4</v>
      </c>
      <c r="I296" s="63">
        <v>84.2</v>
      </c>
      <c r="J296" s="63">
        <v>55.2</v>
      </c>
    </row>
    <row r="297" spans="1:10" x14ac:dyDescent="0.2">
      <c r="A297" s="63" t="s">
        <v>9124</v>
      </c>
      <c r="B297" s="63" t="s">
        <v>8830</v>
      </c>
      <c r="C297" s="63" t="s">
        <v>5148</v>
      </c>
      <c r="D297" s="63" t="s">
        <v>5105</v>
      </c>
      <c r="E297" s="63" t="s">
        <v>5149</v>
      </c>
      <c r="F297" s="63" t="s">
        <v>8800</v>
      </c>
      <c r="G297" s="63" t="s">
        <v>5315</v>
      </c>
      <c r="H297" s="63">
        <v>117.5</v>
      </c>
      <c r="I297" s="63">
        <v>84.2</v>
      </c>
      <c r="J297" s="63">
        <v>33.299999999999997</v>
      </c>
    </row>
    <row r="298" spans="1:10" x14ac:dyDescent="0.2">
      <c r="A298" s="63" t="s">
        <v>9125</v>
      </c>
      <c r="B298" s="63" t="s">
        <v>8828</v>
      </c>
      <c r="C298" s="63" t="s">
        <v>5148</v>
      </c>
      <c r="D298" s="63" t="s">
        <v>5105</v>
      </c>
      <c r="E298" s="63" t="s">
        <v>5149</v>
      </c>
      <c r="F298" s="63" t="s">
        <v>552</v>
      </c>
      <c r="G298" s="63" t="s">
        <v>5147</v>
      </c>
      <c r="H298" s="63">
        <v>119.7</v>
      </c>
      <c r="I298" s="63">
        <v>84</v>
      </c>
      <c r="J298" s="63">
        <v>35.700000000000003</v>
      </c>
    </row>
    <row r="299" spans="1:10" x14ac:dyDescent="0.2">
      <c r="A299" s="63" t="s">
        <v>9127</v>
      </c>
      <c r="B299" s="63" t="s">
        <v>8828</v>
      </c>
      <c r="C299" s="63" t="s">
        <v>5148</v>
      </c>
      <c r="D299" s="63" t="s">
        <v>5105</v>
      </c>
      <c r="E299" s="63" t="s">
        <v>5149</v>
      </c>
      <c r="F299" s="63" t="s">
        <v>552</v>
      </c>
      <c r="G299" s="63" t="s">
        <v>5145</v>
      </c>
      <c r="H299" s="63">
        <v>45.9</v>
      </c>
      <c r="I299" s="63">
        <v>84</v>
      </c>
      <c r="J299" s="63">
        <v>-38.1</v>
      </c>
    </row>
    <row r="300" spans="1:10" x14ac:dyDescent="0.2">
      <c r="A300" s="63" t="s">
        <v>9129</v>
      </c>
      <c r="B300" s="63" t="s">
        <v>8828</v>
      </c>
      <c r="C300" s="63" t="s">
        <v>5148</v>
      </c>
      <c r="D300" s="63" t="s">
        <v>5105</v>
      </c>
      <c r="E300" s="63" t="s">
        <v>5149</v>
      </c>
      <c r="F300" s="63" t="s">
        <v>552</v>
      </c>
      <c r="G300" s="63" t="s">
        <v>5144</v>
      </c>
      <c r="H300" s="63">
        <v>49.4</v>
      </c>
      <c r="I300" s="63">
        <v>84</v>
      </c>
      <c r="J300" s="63">
        <v>-34.6</v>
      </c>
    </row>
    <row r="301" spans="1:10" x14ac:dyDescent="0.2">
      <c r="A301" s="63" t="s">
        <v>9131</v>
      </c>
      <c r="B301" s="63" t="s">
        <v>8828</v>
      </c>
      <c r="C301" s="63" t="s">
        <v>5148</v>
      </c>
      <c r="D301" s="63" t="s">
        <v>5105</v>
      </c>
      <c r="E301" s="63" t="s">
        <v>5149</v>
      </c>
      <c r="F301" s="63" t="s">
        <v>552</v>
      </c>
      <c r="G301" s="63" t="s">
        <v>5315</v>
      </c>
      <c r="H301" s="63">
        <v>63.3</v>
      </c>
      <c r="I301" s="63">
        <v>84</v>
      </c>
      <c r="J301" s="63">
        <v>-20.7</v>
      </c>
    </row>
    <row r="302" spans="1:10" x14ac:dyDescent="0.2">
      <c r="A302" s="63" t="s">
        <v>9126</v>
      </c>
      <c r="B302" s="63" t="s">
        <v>8830</v>
      </c>
      <c r="C302" s="63" t="s">
        <v>5148</v>
      </c>
      <c r="D302" s="63" t="s">
        <v>5105</v>
      </c>
      <c r="E302" s="63" t="s">
        <v>5149</v>
      </c>
      <c r="F302" s="63" t="s">
        <v>8800</v>
      </c>
      <c r="G302" s="63" t="s">
        <v>5147</v>
      </c>
      <c r="H302" s="63">
        <v>106.6</v>
      </c>
      <c r="I302" s="63">
        <v>84.2</v>
      </c>
      <c r="J302" s="63">
        <v>22.4</v>
      </c>
    </row>
    <row r="303" spans="1:10" x14ac:dyDescent="0.2">
      <c r="A303" s="63" t="s">
        <v>9128</v>
      </c>
      <c r="B303" s="63" t="s">
        <v>8830</v>
      </c>
      <c r="C303" s="63" t="s">
        <v>5148</v>
      </c>
      <c r="D303" s="63" t="s">
        <v>5105</v>
      </c>
      <c r="E303" s="63" t="s">
        <v>5149</v>
      </c>
      <c r="F303" s="63" t="s">
        <v>8800</v>
      </c>
      <c r="G303" s="63" t="s">
        <v>5145</v>
      </c>
      <c r="H303" s="63">
        <v>50.7</v>
      </c>
      <c r="I303" s="63">
        <v>84.2</v>
      </c>
      <c r="J303" s="63">
        <v>-33.5</v>
      </c>
    </row>
    <row r="304" spans="1:10" x14ac:dyDescent="0.2">
      <c r="A304" s="63" t="s">
        <v>9130</v>
      </c>
      <c r="B304" s="63" t="s">
        <v>8830</v>
      </c>
      <c r="C304" s="63" t="s">
        <v>5148</v>
      </c>
      <c r="D304" s="63" t="s">
        <v>5105</v>
      </c>
      <c r="E304" s="63" t="s">
        <v>5149</v>
      </c>
      <c r="F304" s="63" t="s">
        <v>8800</v>
      </c>
      <c r="G304" s="63" t="s">
        <v>5144</v>
      </c>
      <c r="H304" s="63">
        <v>57.1</v>
      </c>
      <c r="I304" s="63">
        <v>84.2</v>
      </c>
      <c r="J304" s="63">
        <v>-27.1</v>
      </c>
    </row>
    <row r="305" spans="1:10" x14ac:dyDescent="0.2">
      <c r="A305" s="63" t="s">
        <v>9132</v>
      </c>
      <c r="B305" s="63" t="s">
        <v>8830</v>
      </c>
      <c r="C305" s="63" t="s">
        <v>5148</v>
      </c>
      <c r="D305" s="63" t="s">
        <v>5105</v>
      </c>
      <c r="E305" s="63" t="s">
        <v>5149</v>
      </c>
      <c r="F305" s="63" t="s">
        <v>8800</v>
      </c>
      <c r="G305" s="63" t="s">
        <v>5315</v>
      </c>
      <c r="H305" s="63">
        <v>64</v>
      </c>
      <c r="I305" s="63">
        <v>84.2</v>
      </c>
      <c r="J305" s="63">
        <v>-20.2</v>
      </c>
    </row>
    <row r="306" spans="1:10" x14ac:dyDescent="0.2">
      <c r="A306" s="63" t="s">
        <v>9133</v>
      </c>
      <c r="B306" s="63" t="s">
        <v>8828</v>
      </c>
      <c r="C306" s="63" t="s">
        <v>5148</v>
      </c>
      <c r="D306" s="63" t="s">
        <v>5105</v>
      </c>
      <c r="E306" s="63" t="s">
        <v>5149</v>
      </c>
      <c r="F306" s="63" t="s">
        <v>552</v>
      </c>
      <c r="G306" s="63" t="s">
        <v>5147</v>
      </c>
      <c r="H306" s="63">
        <v>166.7</v>
      </c>
      <c r="I306" s="63">
        <v>84</v>
      </c>
      <c r="J306" s="63">
        <v>82.7</v>
      </c>
    </row>
    <row r="307" spans="1:10" x14ac:dyDescent="0.2">
      <c r="A307" s="63" t="s">
        <v>9135</v>
      </c>
      <c r="B307" s="63" t="s">
        <v>8828</v>
      </c>
      <c r="C307" s="63" t="s">
        <v>5148</v>
      </c>
      <c r="D307" s="63" t="s">
        <v>5105</v>
      </c>
      <c r="E307" s="63" t="s">
        <v>5149</v>
      </c>
      <c r="F307" s="63" t="s">
        <v>552</v>
      </c>
      <c r="G307" s="63" t="s">
        <v>5145</v>
      </c>
      <c r="H307" s="63">
        <v>67.8</v>
      </c>
      <c r="I307" s="63">
        <v>84</v>
      </c>
      <c r="J307" s="63">
        <v>-16.2</v>
      </c>
    </row>
    <row r="308" spans="1:10" x14ac:dyDescent="0.2">
      <c r="A308" s="63" t="s">
        <v>9137</v>
      </c>
      <c r="B308" s="63" t="s">
        <v>8828</v>
      </c>
      <c r="C308" s="63" t="s">
        <v>5148</v>
      </c>
      <c r="D308" s="63" t="s">
        <v>5105</v>
      </c>
      <c r="E308" s="63" t="s">
        <v>5149</v>
      </c>
      <c r="F308" s="63" t="s">
        <v>552</v>
      </c>
      <c r="G308" s="63" t="s">
        <v>5144</v>
      </c>
      <c r="H308" s="63">
        <v>42.1</v>
      </c>
      <c r="I308" s="63">
        <v>84</v>
      </c>
      <c r="J308" s="63">
        <v>-41.9</v>
      </c>
    </row>
    <row r="309" spans="1:10" x14ac:dyDescent="0.2">
      <c r="A309" s="63" t="s">
        <v>9139</v>
      </c>
      <c r="B309" s="63" t="s">
        <v>8828</v>
      </c>
      <c r="C309" s="63" t="s">
        <v>5148</v>
      </c>
      <c r="D309" s="63" t="s">
        <v>5105</v>
      </c>
      <c r="E309" s="63" t="s">
        <v>5149</v>
      </c>
      <c r="F309" s="63" t="s">
        <v>552</v>
      </c>
      <c r="G309" s="63" t="s">
        <v>5315</v>
      </c>
      <c r="H309" s="63">
        <v>76</v>
      </c>
      <c r="I309" s="63">
        <v>84</v>
      </c>
      <c r="J309" s="63">
        <v>-8</v>
      </c>
    </row>
    <row r="310" spans="1:10" x14ac:dyDescent="0.2">
      <c r="A310" s="63" t="s">
        <v>9134</v>
      </c>
      <c r="B310" s="63" t="s">
        <v>8830</v>
      </c>
      <c r="C310" s="63" t="s">
        <v>5148</v>
      </c>
      <c r="D310" s="63" t="s">
        <v>5105</v>
      </c>
      <c r="E310" s="63" t="s">
        <v>5149</v>
      </c>
      <c r="F310" s="63" t="s">
        <v>8800</v>
      </c>
      <c r="G310" s="63" t="s">
        <v>5147</v>
      </c>
      <c r="H310" s="63">
        <v>160.69999999999999</v>
      </c>
      <c r="I310" s="63">
        <v>84.2</v>
      </c>
      <c r="J310" s="63">
        <v>76.5</v>
      </c>
    </row>
    <row r="311" spans="1:10" x14ac:dyDescent="0.2">
      <c r="A311" s="63" t="s">
        <v>9136</v>
      </c>
      <c r="B311" s="63" t="s">
        <v>8830</v>
      </c>
      <c r="C311" s="63" t="s">
        <v>5148</v>
      </c>
      <c r="D311" s="63" t="s">
        <v>5105</v>
      </c>
      <c r="E311" s="63" t="s">
        <v>5149</v>
      </c>
      <c r="F311" s="63" t="s">
        <v>8800</v>
      </c>
      <c r="G311" s="63" t="s">
        <v>5145</v>
      </c>
      <c r="H311" s="63">
        <v>75.599999999999994</v>
      </c>
      <c r="I311" s="63">
        <v>84.2</v>
      </c>
      <c r="J311" s="63">
        <v>-8.6</v>
      </c>
    </row>
    <row r="312" spans="1:10" x14ac:dyDescent="0.2">
      <c r="A312" s="63" t="s">
        <v>9138</v>
      </c>
      <c r="B312" s="63" t="s">
        <v>8830</v>
      </c>
      <c r="C312" s="63" t="s">
        <v>5148</v>
      </c>
      <c r="D312" s="63" t="s">
        <v>5105</v>
      </c>
      <c r="E312" s="63" t="s">
        <v>5149</v>
      </c>
      <c r="F312" s="63" t="s">
        <v>8800</v>
      </c>
      <c r="G312" s="63" t="s">
        <v>5144</v>
      </c>
      <c r="H312" s="63">
        <v>44.3</v>
      </c>
      <c r="I312" s="63">
        <v>84.2</v>
      </c>
      <c r="J312" s="63">
        <v>-39.9</v>
      </c>
    </row>
    <row r="313" spans="1:10" x14ac:dyDescent="0.2">
      <c r="A313" s="63" t="s">
        <v>9140</v>
      </c>
      <c r="B313" s="63" t="s">
        <v>8830</v>
      </c>
      <c r="C313" s="63" t="s">
        <v>5148</v>
      </c>
      <c r="D313" s="63" t="s">
        <v>5105</v>
      </c>
      <c r="E313" s="63" t="s">
        <v>5149</v>
      </c>
      <c r="F313" s="63" t="s">
        <v>8800</v>
      </c>
      <c r="G313" s="63" t="s">
        <v>5315</v>
      </c>
      <c r="H313" s="63">
        <v>74.900000000000006</v>
      </c>
      <c r="I313" s="63">
        <v>84.2</v>
      </c>
      <c r="J313" s="63">
        <v>-9.3000000000000007</v>
      </c>
    </row>
    <row r="314" spans="1:10" x14ac:dyDescent="0.2">
      <c r="A314" s="63" t="s">
        <v>9141</v>
      </c>
      <c r="B314" s="63" t="s">
        <v>8828</v>
      </c>
      <c r="C314" s="63" t="s">
        <v>5148</v>
      </c>
      <c r="D314" s="63" t="s">
        <v>5105</v>
      </c>
      <c r="E314" s="63" t="s">
        <v>5149</v>
      </c>
      <c r="F314" s="63" t="s">
        <v>552</v>
      </c>
      <c r="G314" s="63" t="s">
        <v>5147</v>
      </c>
      <c r="H314" s="63">
        <v>116.4</v>
      </c>
      <c r="I314" s="63">
        <v>84</v>
      </c>
      <c r="J314" s="63">
        <v>32.4</v>
      </c>
    </row>
    <row r="315" spans="1:10" x14ac:dyDescent="0.2">
      <c r="A315" s="63" t="s">
        <v>9143</v>
      </c>
      <c r="B315" s="63" t="s">
        <v>8828</v>
      </c>
      <c r="C315" s="63" t="s">
        <v>5148</v>
      </c>
      <c r="D315" s="63" t="s">
        <v>5105</v>
      </c>
      <c r="E315" s="63" t="s">
        <v>5149</v>
      </c>
      <c r="F315" s="63" t="s">
        <v>552</v>
      </c>
      <c r="G315" s="63" t="s">
        <v>5145</v>
      </c>
      <c r="H315" s="63">
        <v>49.8</v>
      </c>
      <c r="I315" s="63">
        <v>84</v>
      </c>
      <c r="J315" s="63">
        <v>-34.200000000000003</v>
      </c>
    </row>
    <row r="316" spans="1:10" x14ac:dyDescent="0.2">
      <c r="A316" s="63" t="s">
        <v>9145</v>
      </c>
      <c r="B316" s="63" t="s">
        <v>8828</v>
      </c>
      <c r="C316" s="63" t="s">
        <v>5148</v>
      </c>
      <c r="D316" s="63" t="s">
        <v>5105</v>
      </c>
      <c r="E316" s="63" t="s">
        <v>5149</v>
      </c>
      <c r="F316" s="63" t="s">
        <v>552</v>
      </c>
      <c r="G316" s="63" t="s">
        <v>5144</v>
      </c>
      <c r="H316" s="63">
        <v>61</v>
      </c>
      <c r="I316" s="63">
        <v>84</v>
      </c>
      <c r="J316" s="63">
        <v>-23</v>
      </c>
    </row>
    <row r="317" spans="1:10" x14ac:dyDescent="0.2">
      <c r="A317" s="63" t="s">
        <v>9147</v>
      </c>
      <c r="B317" s="63" t="s">
        <v>8828</v>
      </c>
      <c r="C317" s="63" t="s">
        <v>5148</v>
      </c>
      <c r="D317" s="63" t="s">
        <v>5105</v>
      </c>
      <c r="E317" s="63" t="s">
        <v>5149</v>
      </c>
      <c r="F317" s="63" t="s">
        <v>552</v>
      </c>
      <c r="G317" s="63" t="s">
        <v>5315</v>
      </c>
      <c r="H317" s="63">
        <v>72.099999999999994</v>
      </c>
      <c r="I317" s="63">
        <v>84</v>
      </c>
      <c r="J317" s="63">
        <v>-11.9</v>
      </c>
    </row>
    <row r="318" spans="1:10" x14ac:dyDescent="0.2">
      <c r="A318" s="63" t="s">
        <v>9142</v>
      </c>
      <c r="B318" s="63" t="s">
        <v>8830</v>
      </c>
      <c r="C318" s="63" t="s">
        <v>5148</v>
      </c>
      <c r="D318" s="63" t="s">
        <v>5105</v>
      </c>
      <c r="E318" s="63" t="s">
        <v>5149</v>
      </c>
      <c r="F318" s="63" t="s">
        <v>8800</v>
      </c>
      <c r="G318" s="63" t="s">
        <v>5147</v>
      </c>
      <c r="H318" s="63">
        <v>83.1</v>
      </c>
      <c r="I318" s="63">
        <v>84.2</v>
      </c>
      <c r="J318" s="63">
        <v>-1.1000000000000001</v>
      </c>
    </row>
    <row r="319" spans="1:10" x14ac:dyDescent="0.2">
      <c r="A319" s="63" t="s">
        <v>9144</v>
      </c>
      <c r="B319" s="63" t="s">
        <v>8830</v>
      </c>
      <c r="C319" s="63" t="s">
        <v>5148</v>
      </c>
      <c r="D319" s="63" t="s">
        <v>5105</v>
      </c>
      <c r="E319" s="63" t="s">
        <v>5149</v>
      </c>
      <c r="F319" s="63" t="s">
        <v>8800</v>
      </c>
      <c r="G319" s="63" t="s">
        <v>5145</v>
      </c>
      <c r="H319" s="63">
        <v>44.4</v>
      </c>
      <c r="I319" s="63">
        <v>84.2</v>
      </c>
      <c r="J319" s="63">
        <v>-39.799999999999997</v>
      </c>
    </row>
    <row r="320" spans="1:10" x14ac:dyDescent="0.2">
      <c r="A320" s="63" t="s">
        <v>9146</v>
      </c>
      <c r="B320" s="63" t="s">
        <v>8830</v>
      </c>
      <c r="C320" s="63" t="s">
        <v>5148</v>
      </c>
      <c r="D320" s="63" t="s">
        <v>5105</v>
      </c>
      <c r="E320" s="63" t="s">
        <v>5149</v>
      </c>
      <c r="F320" s="63" t="s">
        <v>8800</v>
      </c>
      <c r="G320" s="63" t="s">
        <v>5144</v>
      </c>
      <c r="H320" s="63">
        <v>47.1</v>
      </c>
      <c r="I320" s="63">
        <v>84.2</v>
      </c>
      <c r="J320" s="63">
        <v>-37.1</v>
      </c>
    </row>
    <row r="321" spans="1:10" x14ac:dyDescent="0.2">
      <c r="A321" s="63" t="s">
        <v>9148</v>
      </c>
      <c r="B321" s="63" t="s">
        <v>8830</v>
      </c>
      <c r="C321" s="63" t="s">
        <v>5148</v>
      </c>
      <c r="D321" s="63" t="s">
        <v>5105</v>
      </c>
      <c r="E321" s="63" t="s">
        <v>5149</v>
      </c>
      <c r="F321" s="63" t="s">
        <v>8800</v>
      </c>
      <c r="G321" s="63" t="s">
        <v>5315</v>
      </c>
      <c r="H321" s="63">
        <v>68.7</v>
      </c>
      <c r="I321" s="63">
        <v>84.2</v>
      </c>
      <c r="J321" s="63">
        <v>-15.5</v>
      </c>
    </row>
    <row r="322" spans="1:10" x14ac:dyDescent="0.2">
      <c r="A322" s="63" t="s">
        <v>9149</v>
      </c>
      <c r="B322" s="63" t="s">
        <v>8828</v>
      </c>
      <c r="C322" s="63" t="s">
        <v>5148</v>
      </c>
      <c r="D322" s="63" t="s">
        <v>5105</v>
      </c>
      <c r="E322" s="63" t="s">
        <v>5149</v>
      </c>
      <c r="F322" s="63" t="s">
        <v>552</v>
      </c>
      <c r="G322" s="63" t="s">
        <v>5147</v>
      </c>
      <c r="H322" s="63">
        <v>156.6</v>
      </c>
      <c r="I322" s="63">
        <v>84</v>
      </c>
      <c r="J322" s="63">
        <v>72.599999999999994</v>
      </c>
    </row>
    <row r="323" spans="1:10" x14ac:dyDescent="0.2">
      <c r="A323" s="63" t="s">
        <v>9151</v>
      </c>
      <c r="B323" s="63" t="s">
        <v>8828</v>
      </c>
      <c r="C323" s="63" t="s">
        <v>5148</v>
      </c>
      <c r="D323" s="63" t="s">
        <v>5105</v>
      </c>
      <c r="E323" s="63" t="s">
        <v>5149</v>
      </c>
      <c r="F323" s="63" t="s">
        <v>552</v>
      </c>
      <c r="G323" s="63" t="s">
        <v>5145</v>
      </c>
      <c r="H323" s="63">
        <v>41.7</v>
      </c>
      <c r="I323" s="63">
        <v>84</v>
      </c>
      <c r="J323" s="63">
        <v>-42.3</v>
      </c>
    </row>
    <row r="324" spans="1:10" x14ac:dyDescent="0.2">
      <c r="A324" s="63" t="s">
        <v>9153</v>
      </c>
      <c r="B324" s="63" t="s">
        <v>8828</v>
      </c>
      <c r="C324" s="63" t="s">
        <v>5148</v>
      </c>
      <c r="D324" s="63" t="s">
        <v>5105</v>
      </c>
      <c r="E324" s="63" t="s">
        <v>5149</v>
      </c>
      <c r="F324" s="63" t="s">
        <v>552</v>
      </c>
      <c r="G324" s="63" t="s">
        <v>5144</v>
      </c>
      <c r="H324" s="63">
        <v>42.6</v>
      </c>
      <c r="I324" s="63">
        <v>84</v>
      </c>
      <c r="J324" s="63">
        <v>-41.4</v>
      </c>
    </row>
    <row r="325" spans="1:10" x14ac:dyDescent="0.2">
      <c r="A325" s="63" t="s">
        <v>9155</v>
      </c>
      <c r="B325" s="63" t="s">
        <v>8828</v>
      </c>
      <c r="C325" s="63" t="s">
        <v>5148</v>
      </c>
      <c r="D325" s="63" t="s">
        <v>5105</v>
      </c>
      <c r="E325" s="63" t="s">
        <v>5149</v>
      </c>
      <c r="F325" s="63" t="s">
        <v>552</v>
      </c>
      <c r="G325" s="63" t="s">
        <v>5315</v>
      </c>
      <c r="H325" s="63">
        <v>82.9</v>
      </c>
      <c r="I325" s="63">
        <v>84</v>
      </c>
      <c r="J325" s="63">
        <v>-1.1000000000000001</v>
      </c>
    </row>
    <row r="326" spans="1:10" x14ac:dyDescent="0.2">
      <c r="A326" s="63" t="s">
        <v>9150</v>
      </c>
      <c r="B326" s="63" t="s">
        <v>8830</v>
      </c>
      <c r="C326" s="63" t="s">
        <v>5148</v>
      </c>
      <c r="D326" s="63" t="s">
        <v>5105</v>
      </c>
      <c r="E326" s="63" t="s">
        <v>5149</v>
      </c>
      <c r="F326" s="63" t="s">
        <v>8800</v>
      </c>
      <c r="G326" s="63" t="s">
        <v>5147</v>
      </c>
      <c r="H326" s="63">
        <v>156.19999999999999</v>
      </c>
      <c r="I326" s="63">
        <v>84.2</v>
      </c>
      <c r="J326" s="63">
        <v>72</v>
      </c>
    </row>
    <row r="327" spans="1:10" x14ac:dyDescent="0.2">
      <c r="A327" s="63" t="s">
        <v>9152</v>
      </c>
      <c r="B327" s="63" t="s">
        <v>8830</v>
      </c>
      <c r="C327" s="63" t="s">
        <v>5148</v>
      </c>
      <c r="D327" s="63" t="s">
        <v>5105</v>
      </c>
      <c r="E327" s="63" t="s">
        <v>5149</v>
      </c>
      <c r="F327" s="63" t="s">
        <v>8800</v>
      </c>
      <c r="G327" s="63" t="s">
        <v>5145</v>
      </c>
      <c r="H327" s="63">
        <v>51.7</v>
      </c>
      <c r="I327" s="63">
        <v>84.2</v>
      </c>
      <c r="J327" s="63">
        <v>-32.5</v>
      </c>
    </row>
    <row r="328" spans="1:10" x14ac:dyDescent="0.2">
      <c r="A328" s="63" t="s">
        <v>9154</v>
      </c>
      <c r="B328" s="63" t="s">
        <v>8830</v>
      </c>
      <c r="C328" s="63" t="s">
        <v>5148</v>
      </c>
      <c r="D328" s="63" t="s">
        <v>5105</v>
      </c>
      <c r="E328" s="63" t="s">
        <v>5149</v>
      </c>
      <c r="F328" s="63" t="s">
        <v>8800</v>
      </c>
      <c r="G328" s="63" t="s">
        <v>5144</v>
      </c>
      <c r="H328" s="63">
        <v>46.9</v>
      </c>
      <c r="I328" s="63">
        <v>84.2</v>
      </c>
      <c r="J328" s="63">
        <v>-37.299999999999997</v>
      </c>
    </row>
    <row r="329" spans="1:10" x14ac:dyDescent="0.2">
      <c r="A329" s="63" t="s">
        <v>9156</v>
      </c>
      <c r="B329" s="63" t="s">
        <v>8830</v>
      </c>
      <c r="C329" s="63" t="s">
        <v>5148</v>
      </c>
      <c r="D329" s="63" t="s">
        <v>5105</v>
      </c>
      <c r="E329" s="63" t="s">
        <v>5149</v>
      </c>
      <c r="F329" s="63" t="s">
        <v>8800</v>
      </c>
      <c r="G329" s="63" t="s">
        <v>5315</v>
      </c>
      <c r="H329" s="63">
        <v>83.5</v>
      </c>
      <c r="I329" s="63">
        <v>84.2</v>
      </c>
      <c r="J329" s="63">
        <v>-0.7</v>
      </c>
    </row>
    <row r="330" spans="1:10" x14ac:dyDescent="0.2">
      <c r="A330" s="63" t="s">
        <v>9157</v>
      </c>
      <c r="B330" s="63" t="s">
        <v>8828</v>
      </c>
      <c r="C330" s="63" t="s">
        <v>5148</v>
      </c>
      <c r="D330" s="63" t="s">
        <v>5105</v>
      </c>
      <c r="E330" s="63" t="s">
        <v>5149</v>
      </c>
      <c r="F330" s="63" t="s">
        <v>552</v>
      </c>
      <c r="G330" s="63" t="s">
        <v>5147</v>
      </c>
      <c r="H330" s="63"/>
      <c r="I330" s="63">
        <v>84</v>
      </c>
      <c r="J330" s="63"/>
    </row>
    <row r="331" spans="1:10" x14ac:dyDescent="0.2">
      <c r="A331" s="63" t="s">
        <v>9159</v>
      </c>
      <c r="B331" s="63" t="s">
        <v>8828</v>
      </c>
      <c r="C331" s="63" t="s">
        <v>5148</v>
      </c>
      <c r="D331" s="63" t="s">
        <v>5105</v>
      </c>
      <c r="E331" s="63" t="s">
        <v>5149</v>
      </c>
      <c r="F331" s="63" t="s">
        <v>552</v>
      </c>
      <c r="G331" s="63" t="s">
        <v>5145</v>
      </c>
      <c r="H331" s="63"/>
      <c r="I331" s="63">
        <v>84</v>
      </c>
      <c r="J331" s="63"/>
    </row>
    <row r="332" spans="1:10" x14ac:dyDescent="0.2">
      <c r="A332" s="63" t="s">
        <v>9161</v>
      </c>
      <c r="B332" s="63" t="s">
        <v>8828</v>
      </c>
      <c r="C332" s="63" t="s">
        <v>5148</v>
      </c>
      <c r="D332" s="63" t="s">
        <v>5105</v>
      </c>
      <c r="E332" s="63" t="s">
        <v>5149</v>
      </c>
      <c r="F332" s="63" t="s">
        <v>552</v>
      </c>
      <c r="G332" s="63" t="s">
        <v>5144</v>
      </c>
      <c r="H332" s="63">
        <v>181.8</v>
      </c>
      <c r="I332" s="63">
        <v>84</v>
      </c>
      <c r="J332" s="63">
        <v>97.8</v>
      </c>
    </row>
    <row r="333" spans="1:10" x14ac:dyDescent="0.2">
      <c r="A333" s="63" t="s">
        <v>9163</v>
      </c>
      <c r="B333" s="63" t="s">
        <v>8828</v>
      </c>
      <c r="C333" s="63" t="s">
        <v>5148</v>
      </c>
      <c r="D333" s="63" t="s">
        <v>5105</v>
      </c>
      <c r="E333" s="63" t="s">
        <v>5149</v>
      </c>
      <c r="F333" s="63" t="s">
        <v>552</v>
      </c>
      <c r="G333" s="63" t="s">
        <v>5315</v>
      </c>
      <c r="H333" s="63">
        <v>68.2</v>
      </c>
      <c r="I333" s="63">
        <v>84</v>
      </c>
      <c r="J333" s="63">
        <v>-15.8</v>
      </c>
    </row>
    <row r="334" spans="1:10" x14ac:dyDescent="0.2">
      <c r="A334" s="63" t="s">
        <v>9158</v>
      </c>
      <c r="B334" s="63" t="s">
        <v>8830</v>
      </c>
      <c r="C334" s="63" t="s">
        <v>5148</v>
      </c>
      <c r="D334" s="63" t="s">
        <v>5105</v>
      </c>
      <c r="E334" s="63" t="s">
        <v>5149</v>
      </c>
      <c r="F334" s="63" t="s">
        <v>8800</v>
      </c>
      <c r="G334" s="63" t="s">
        <v>5147</v>
      </c>
      <c r="H334" s="63"/>
      <c r="I334" s="63">
        <v>84.2</v>
      </c>
      <c r="J334" s="63"/>
    </row>
    <row r="335" spans="1:10" x14ac:dyDescent="0.2">
      <c r="A335" s="63" t="s">
        <v>9160</v>
      </c>
      <c r="B335" s="63" t="s">
        <v>8830</v>
      </c>
      <c r="C335" s="63" t="s">
        <v>5148</v>
      </c>
      <c r="D335" s="63" t="s">
        <v>5105</v>
      </c>
      <c r="E335" s="63" t="s">
        <v>5149</v>
      </c>
      <c r="F335" s="63" t="s">
        <v>8800</v>
      </c>
      <c r="G335" s="63" t="s">
        <v>5145</v>
      </c>
      <c r="H335" s="63"/>
      <c r="I335" s="63">
        <v>84.2</v>
      </c>
      <c r="J335" s="63"/>
    </row>
    <row r="336" spans="1:10" x14ac:dyDescent="0.2">
      <c r="A336" s="63" t="s">
        <v>9162</v>
      </c>
      <c r="B336" s="63" t="s">
        <v>8830</v>
      </c>
      <c r="C336" s="63" t="s">
        <v>5148</v>
      </c>
      <c r="D336" s="63" t="s">
        <v>5105</v>
      </c>
      <c r="E336" s="63" t="s">
        <v>5149</v>
      </c>
      <c r="F336" s="63" t="s">
        <v>8800</v>
      </c>
      <c r="G336" s="63" t="s">
        <v>5144</v>
      </c>
      <c r="H336" s="63">
        <v>187.3</v>
      </c>
      <c r="I336" s="63">
        <v>84.2</v>
      </c>
      <c r="J336" s="63">
        <v>103.1</v>
      </c>
    </row>
    <row r="337" spans="1:10" x14ac:dyDescent="0.2">
      <c r="A337" s="63" t="s">
        <v>9164</v>
      </c>
      <c r="B337" s="63" t="s">
        <v>8830</v>
      </c>
      <c r="C337" s="63" t="s">
        <v>5148</v>
      </c>
      <c r="D337" s="63" t="s">
        <v>5105</v>
      </c>
      <c r="E337" s="63" t="s">
        <v>5149</v>
      </c>
      <c r="F337" s="63" t="s">
        <v>8800</v>
      </c>
      <c r="G337" s="63" t="s">
        <v>5315</v>
      </c>
      <c r="H337" s="63">
        <v>65.400000000000006</v>
      </c>
      <c r="I337" s="63">
        <v>84.2</v>
      </c>
      <c r="J337" s="63">
        <v>-18.8</v>
      </c>
    </row>
    <row r="338" spans="1:10" x14ac:dyDescent="0.2">
      <c r="A338" s="63" t="s">
        <v>9165</v>
      </c>
      <c r="B338" s="63" t="s">
        <v>8828</v>
      </c>
      <c r="C338" s="63" t="s">
        <v>5148</v>
      </c>
      <c r="D338" s="63" t="s">
        <v>5105</v>
      </c>
      <c r="E338" s="63" t="s">
        <v>5149</v>
      </c>
      <c r="F338" s="63" t="s">
        <v>552</v>
      </c>
      <c r="G338" s="63" t="s">
        <v>5147</v>
      </c>
      <c r="H338" s="63">
        <v>177.3</v>
      </c>
      <c r="I338" s="63">
        <v>84</v>
      </c>
      <c r="J338" s="63">
        <v>93.3</v>
      </c>
    </row>
    <row r="339" spans="1:10" x14ac:dyDescent="0.2">
      <c r="A339" s="63" t="s">
        <v>9167</v>
      </c>
      <c r="B339" s="63" t="s">
        <v>8828</v>
      </c>
      <c r="C339" s="63" t="s">
        <v>5148</v>
      </c>
      <c r="D339" s="63" t="s">
        <v>5105</v>
      </c>
      <c r="E339" s="63" t="s">
        <v>5149</v>
      </c>
      <c r="F339" s="63" t="s">
        <v>552</v>
      </c>
      <c r="G339" s="63" t="s">
        <v>5145</v>
      </c>
      <c r="H339" s="63">
        <v>45.7</v>
      </c>
      <c r="I339" s="63">
        <v>84</v>
      </c>
      <c r="J339" s="63">
        <v>-38.299999999999997</v>
      </c>
    </row>
    <row r="340" spans="1:10" x14ac:dyDescent="0.2">
      <c r="A340" s="63" t="s">
        <v>9169</v>
      </c>
      <c r="B340" s="63" t="s">
        <v>8828</v>
      </c>
      <c r="C340" s="63" t="s">
        <v>5148</v>
      </c>
      <c r="D340" s="63" t="s">
        <v>5105</v>
      </c>
      <c r="E340" s="63" t="s">
        <v>5149</v>
      </c>
      <c r="F340" s="63" t="s">
        <v>552</v>
      </c>
      <c r="G340" s="63" t="s">
        <v>5144</v>
      </c>
      <c r="H340" s="63">
        <v>49.8</v>
      </c>
      <c r="I340" s="63">
        <v>84</v>
      </c>
      <c r="J340" s="63">
        <v>-34.200000000000003</v>
      </c>
    </row>
    <row r="341" spans="1:10" x14ac:dyDescent="0.2">
      <c r="A341" s="63" t="s">
        <v>9171</v>
      </c>
      <c r="B341" s="63" t="s">
        <v>8828</v>
      </c>
      <c r="C341" s="63" t="s">
        <v>5148</v>
      </c>
      <c r="D341" s="63" t="s">
        <v>5105</v>
      </c>
      <c r="E341" s="63" t="s">
        <v>5149</v>
      </c>
      <c r="F341" s="63" t="s">
        <v>552</v>
      </c>
      <c r="G341" s="63" t="s">
        <v>5315</v>
      </c>
      <c r="H341" s="63">
        <v>100.7</v>
      </c>
      <c r="I341" s="63">
        <v>84</v>
      </c>
      <c r="J341" s="63">
        <v>16.7</v>
      </c>
    </row>
    <row r="342" spans="1:10" x14ac:dyDescent="0.2">
      <c r="A342" s="63" t="s">
        <v>9166</v>
      </c>
      <c r="B342" s="63" t="s">
        <v>8830</v>
      </c>
      <c r="C342" s="63" t="s">
        <v>5148</v>
      </c>
      <c r="D342" s="63" t="s">
        <v>5105</v>
      </c>
      <c r="E342" s="63" t="s">
        <v>5149</v>
      </c>
      <c r="F342" s="63" t="s">
        <v>8800</v>
      </c>
      <c r="G342" s="63" t="s">
        <v>5147</v>
      </c>
      <c r="H342" s="63">
        <v>181.7</v>
      </c>
      <c r="I342" s="63">
        <v>84.2</v>
      </c>
      <c r="J342" s="63">
        <v>97.5</v>
      </c>
    </row>
    <row r="343" spans="1:10" x14ac:dyDescent="0.2">
      <c r="A343" s="63" t="s">
        <v>9168</v>
      </c>
      <c r="B343" s="63" t="s">
        <v>8830</v>
      </c>
      <c r="C343" s="63" t="s">
        <v>5148</v>
      </c>
      <c r="D343" s="63" t="s">
        <v>5105</v>
      </c>
      <c r="E343" s="63" t="s">
        <v>5149</v>
      </c>
      <c r="F343" s="63" t="s">
        <v>8800</v>
      </c>
      <c r="G343" s="63" t="s">
        <v>5145</v>
      </c>
      <c r="H343" s="63">
        <v>40</v>
      </c>
      <c r="I343" s="63">
        <v>84.2</v>
      </c>
      <c r="J343" s="63">
        <v>-44.2</v>
      </c>
    </row>
    <row r="344" spans="1:10" x14ac:dyDescent="0.2">
      <c r="A344" s="63" t="s">
        <v>9170</v>
      </c>
      <c r="B344" s="63" t="s">
        <v>8830</v>
      </c>
      <c r="C344" s="63" t="s">
        <v>5148</v>
      </c>
      <c r="D344" s="63" t="s">
        <v>5105</v>
      </c>
      <c r="E344" s="63" t="s">
        <v>5149</v>
      </c>
      <c r="F344" s="63" t="s">
        <v>8800</v>
      </c>
      <c r="G344" s="63" t="s">
        <v>5144</v>
      </c>
      <c r="H344" s="63">
        <v>41.9</v>
      </c>
      <c r="I344" s="63">
        <v>84.2</v>
      </c>
      <c r="J344" s="63">
        <v>-42.3</v>
      </c>
    </row>
    <row r="345" spans="1:10" x14ac:dyDescent="0.2">
      <c r="A345" s="63" t="s">
        <v>9172</v>
      </c>
      <c r="B345" s="63" t="s">
        <v>8830</v>
      </c>
      <c r="C345" s="63" t="s">
        <v>5148</v>
      </c>
      <c r="D345" s="63" t="s">
        <v>5105</v>
      </c>
      <c r="E345" s="63" t="s">
        <v>5149</v>
      </c>
      <c r="F345" s="63" t="s">
        <v>8800</v>
      </c>
      <c r="G345" s="63" t="s">
        <v>5315</v>
      </c>
      <c r="H345" s="63">
        <v>103.4</v>
      </c>
      <c r="I345" s="63">
        <v>84.2</v>
      </c>
      <c r="J345" s="63">
        <v>19.2</v>
      </c>
    </row>
    <row r="346" spans="1:10" x14ac:dyDescent="0.2">
      <c r="A346" s="63" t="s">
        <v>9173</v>
      </c>
      <c r="B346" s="63" t="s">
        <v>8828</v>
      </c>
      <c r="C346" s="63" t="s">
        <v>5148</v>
      </c>
      <c r="D346" s="63" t="s">
        <v>5105</v>
      </c>
      <c r="E346" s="63" t="s">
        <v>5149</v>
      </c>
      <c r="F346" s="63" t="s">
        <v>552</v>
      </c>
      <c r="G346" s="63" t="s">
        <v>5147</v>
      </c>
      <c r="H346" s="63">
        <v>167</v>
      </c>
      <c r="I346" s="63">
        <v>84</v>
      </c>
      <c r="J346" s="63">
        <v>83</v>
      </c>
    </row>
    <row r="347" spans="1:10" x14ac:dyDescent="0.2">
      <c r="A347" s="63" t="s">
        <v>9175</v>
      </c>
      <c r="B347" s="63" t="s">
        <v>8828</v>
      </c>
      <c r="C347" s="63" t="s">
        <v>5148</v>
      </c>
      <c r="D347" s="63" t="s">
        <v>5105</v>
      </c>
      <c r="E347" s="63" t="s">
        <v>5149</v>
      </c>
      <c r="F347" s="63" t="s">
        <v>552</v>
      </c>
      <c r="G347" s="63" t="s">
        <v>5145</v>
      </c>
      <c r="H347" s="63">
        <v>83.9</v>
      </c>
      <c r="I347" s="63">
        <v>84</v>
      </c>
      <c r="J347" s="63">
        <v>-0.1</v>
      </c>
    </row>
    <row r="348" spans="1:10" x14ac:dyDescent="0.2">
      <c r="A348" s="63" t="s">
        <v>9177</v>
      </c>
      <c r="B348" s="63" t="s">
        <v>8828</v>
      </c>
      <c r="C348" s="63" t="s">
        <v>5148</v>
      </c>
      <c r="D348" s="63" t="s">
        <v>5105</v>
      </c>
      <c r="E348" s="63" t="s">
        <v>5149</v>
      </c>
      <c r="F348" s="63" t="s">
        <v>552</v>
      </c>
      <c r="G348" s="63" t="s">
        <v>5144</v>
      </c>
      <c r="H348" s="63">
        <v>43.8</v>
      </c>
      <c r="I348" s="63">
        <v>84</v>
      </c>
      <c r="J348" s="63">
        <v>-40.200000000000003</v>
      </c>
    </row>
    <row r="349" spans="1:10" x14ac:dyDescent="0.2">
      <c r="A349" s="63" t="s">
        <v>9179</v>
      </c>
      <c r="B349" s="63" t="s">
        <v>8828</v>
      </c>
      <c r="C349" s="63" t="s">
        <v>5148</v>
      </c>
      <c r="D349" s="63" t="s">
        <v>5105</v>
      </c>
      <c r="E349" s="63" t="s">
        <v>5149</v>
      </c>
      <c r="F349" s="63" t="s">
        <v>552</v>
      </c>
      <c r="G349" s="63" t="s">
        <v>5315</v>
      </c>
      <c r="H349" s="63">
        <v>86.6</v>
      </c>
      <c r="I349" s="63">
        <v>84</v>
      </c>
      <c r="J349" s="63">
        <v>2.6</v>
      </c>
    </row>
    <row r="350" spans="1:10" x14ac:dyDescent="0.2">
      <c r="A350" s="63" t="s">
        <v>9174</v>
      </c>
      <c r="B350" s="63" t="s">
        <v>8830</v>
      </c>
      <c r="C350" s="63" t="s">
        <v>5148</v>
      </c>
      <c r="D350" s="63" t="s">
        <v>5105</v>
      </c>
      <c r="E350" s="63" t="s">
        <v>5149</v>
      </c>
      <c r="F350" s="63" t="s">
        <v>8800</v>
      </c>
      <c r="G350" s="63" t="s">
        <v>5147</v>
      </c>
      <c r="H350" s="63">
        <v>165</v>
      </c>
      <c r="I350" s="63">
        <v>84.2</v>
      </c>
      <c r="J350" s="63">
        <v>80.8</v>
      </c>
    </row>
    <row r="351" spans="1:10" x14ac:dyDescent="0.2">
      <c r="A351" s="63" t="s">
        <v>9176</v>
      </c>
      <c r="B351" s="63" t="s">
        <v>8830</v>
      </c>
      <c r="C351" s="63" t="s">
        <v>5148</v>
      </c>
      <c r="D351" s="63" t="s">
        <v>5105</v>
      </c>
      <c r="E351" s="63" t="s">
        <v>5149</v>
      </c>
      <c r="F351" s="63" t="s">
        <v>8800</v>
      </c>
      <c r="G351" s="63" t="s">
        <v>5145</v>
      </c>
      <c r="H351" s="63">
        <v>86.7</v>
      </c>
      <c r="I351" s="63">
        <v>84.2</v>
      </c>
      <c r="J351" s="63">
        <v>2.5</v>
      </c>
    </row>
    <row r="352" spans="1:10" x14ac:dyDescent="0.2">
      <c r="A352" s="63" t="s">
        <v>9178</v>
      </c>
      <c r="B352" s="63" t="s">
        <v>8830</v>
      </c>
      <c r="C352" s="63" t="s">
        <v>5148</v>
      </c>
      <c r="D352" s="63" t="s">
        <v>5105</v>
      </c>
      <c r="E352" s="63" t="s">
        <v>5149</v>
      </c>
      <c r="F352" s="63" t="s">
        <v>8800</v>
      </c>
      <c r="G352" s="63" t="s">
        <v>5144</v>
      </c>
      <c r="H352" s="63">
        <v>45.1</v>
      </c>
      <c r="I352" s="63">
        <v>84.2</v>
      </c>
      <c r="J352" s="63">
        <v>-39.1</v>
      </c>
    </row>
    <row r="353" spans="1:10" x14ac:dyDescent="0.2">
      <c r="A353" s="63" t="s">
        <v>9180</v>
      </c>
      <c r="B353" s="63" t="s">
        <v>8830</v>
      </c>
      <c r="C353" s="63" t="s">
        <v>5148</v>
      </c>
      <c r="D353" s="63" t="s">
        <v>5105</v>
      </c>
      <c r="E353" s="63" t="s">
        <v>5149</v>
      </c>
      <c r="F353" s="63" t="s">
        <v>8800</v>
      </c>
      <c r="G353" s="63" t="s">
        <v>5315</v>
      </c>
      <c r="H353" s="63">
        <v>89.7</v>
      </c>
      <c r="I353" s="63">
        <v>84.2</v>
      </c>
      <c r="J353" s="63">
        <v>5.5</v>
      </c>
    </row>
    <row r="354" spans="1:10" x14ac:dyDescent="0.2">
      <c r="A354" s="63" t="s">
        <v>9181</v>
      </c>
      <c r="B354" s="63" t="s">
        <v>8828</v>
      </c>
      <c r="C354" s="63" t="s">
        <v>5148</v>
      </c>
      <c r="D354" s="63" t="s">
        <v>5105</v>
      </c>
      <c r="E354" s="63" t="s">
        <v>5149</v>
      </c>
      <c r="F354" s="63" t="s">
        <v>552</v>
      </c>
      <c r="G354" s="63" t="s">
        <v>5147</v>
      </c>
      <c r="H354" s="63">
        <v>157</v>
      </c>
      <c r="I354" s="63">
        <v>84</v>
      </c>
      <c r="J354" s="63">
        <v>73</v>
      </c>
    </row>
    <row r="355" spans="1:10" x14ac:dyDescent="0.2">
      <c r="A355" s="63" t="s">
        <v>9183</v>
      </c>
      <c r="B355" s="63" t="s">
        <v>8828</v>
      </c>
      <c r="C355" s="63" t="s">
        <v>5148</v>
      </c>
      <c r="D355" s="63" t="s">
        <v>5105</v>
      </c>
      <c r="E355" s="63" t="s">
        <v>5149</v>
      </c>
      <c r="F355" s="63" t="s">
        <v>552</v>
      </c>
      <c r="G355" s="63" t="s">
        <v>5145</v>
      </c>
      <c r="H355" s="63">
        <v>66.3</v>
      </c>
      <c r="I355" s="63">
        <v>84</v>
      </c>
      <c r="J355" s="63">
        <v>-17.7</v>
      </c>
    </row>
    <row r="356" spans="1:10" x14ac:dyDescent="0.2">
      <c r="A356" s="63" t="s">
        <v>9185</v>
      </c>
      <c r="B356" s="63" t="s">
        <v>8828</v>
      </c>
      <c r="C356" s="63" t="s">
        <v>5148</v>
      </c>
      <c r="D356" s="63" t="s">
        <v>5105</v>
      </c>
      <c r="E356" s="63" t="s">
        <v>5149</v>
      </c>
      <c r="F356" s="63" t="s">
        <v>552</v>
      </c>
      <c r="G356" s="63" t="s">
        <v>5144</v>
      </c>
      <c r="H356" s="63">
        <v>55.1</v>
      </c>
      <c r="I356" s="63">
        <v>84</v>
      </c>
      <c r="J356" s="63">
        <v>-28.9</v>
      </c>
    </row>
    <row r="357" spans="1:10" x14ac:dyDescent="0.2">
      <c r="A357" s="63" t="s">
        <v>9187</v>
      </c>
      <c r="B357" s="63" t="s">
        <v>8828</v>
      </c>
      <c r="C357" s="63" t="s">
        <v>5148</v>
      </c>
      <c r="D357" s="63" t="s">
        <v>5105</v>
      </c>
      <c r="E357" s="63" t="s">
        <v>5149</v>
      </c>
      <c r="F357" s="63" t="s">
        <v>552</v>
      </c>
      <c r="G357" s="63" t="s">
        <v>5315</v>
      </c>
      <c r="H357" s="63">
        <v>77.599999999999994</v>
      </c>
      <c r="I357" s="63">
        <v>84</v>
      </c>
      <c r="J357" s="63">
        <v>-6.4</v>
      </c>
    </row>
    <row r="358" spans="1:10" x14ac:dyDescent="0.2">
      <c r="A358" s="63" t="s">
        <v>9182</v>
      </c>
      <c r="B358" s="63" t="s">
        <v>8830</v>
      </c>
      <c r="C358" s="63" t="s">
        <v>5148</v>
      </c>
      <c r="D358" s="63" t="s">
        <v>5105</v>
      </c>
      <c r="E358" s="63" t="s">
        <v>5149</v>
      </c>
      <c r="F358" s="63" t="s">
        <v>8800</v>
      </c>
      <c r="G358" s="63" t="s">
        <v>5147</v>
      </c>
      <c r="H358" s="63">
        <v>155</v>
      </c>
      <c r="I358" s="63">
        <v>84.2</v>
      </c>
      <c r="J358" s="63">
        <v>70.8</v>
      </c>
    </row>
    <row r="359" spans="1:10" x14ac:dyDescent="0.2">
      <c r="A359" s="63" t="s">
        <v>9184</v>
      </c>
      <c r="B359" s="63" t="s">
        <v>8830</v>
      </c>
      <c r="C359" s="63" t="s">
        <v>5148</v>
      </c>
      <c r="D359" s="63" t="s">
        <v>5105</v>
      </c>
      <c r="E359" s="63" t="s">
        <v>5149</v>
      </c>
      <c r="F359" s="63" t="s">
        <v>8800</v>
      </c>
      <c r="G359" s="63" t="s">
        <v>5145</v>
      </c>
      <c r="H359" s="63">
        <v>66.5</v>
      </c>
      <c r="I359" s="63">
        <v>84.2</v>
      </c>
      <c r="J359" s="63">
        <v>-17.7</v>
      </c>
    </row>
    <row r="360" spans="1:10" x14ac:dyDescent="0.2">
      <c r="A360" s="63" t="s">
        <v>9186</v>
      </c>
      <c r="B360" s="63" t="s">
        <v>8830</v>
      </c>
      <c r="C360" s="63" t="s">
        <v>5148</v>
      </c>
      <c r="D360" s="63" t="s">
        <v>5105</v>
      </c>
      <c r="E360" s="63" t="s">
        <v>5149</v>
      </c>
      <c r="F360" s="63" t="s">
        <v>8800</v>
      </c>
      <c r="G360" s="63" t="s">
        <v>5144</v>
      </c>
      <c r="H360" s="63">
        <v>55.3</v>
      </c>
      <c r="I360" s="63">
        <v>84.2</v>
      </c>
      <c r="J360" s="63">
        <v>-28.9</v>
      </c>
    </row>
    <row r="361" spans="1:10" x14ac:dyDescent="0.2">
      <c r="A361" s="63" t="s">
        <v>9188</v>
      </c>
      <c r="B361" s="63" t="s">
        <v>8830</v>
      </c>
      <c r="C361" s="63" t="s">
        <v>5148</v>
      </c>
      <c r="D361" s="63" t="s">
        <v>5105</v>
      </c>
      <c r="E361" s="63" t="s">
        <v>5149</v>
      </c>
      <c r="F361" s="63" t="s">
        <v>8800</v>
      </c>
      <c r="G361" s="63" t="s">
        <v>5315</v>
      </c>
      <c r="H361" s="63">
        <v>78.2</v>
      </c>
      <c r="I361" s="63">
        <v>84.2</v>
      </c>
      <c r="J361" s="63">
        <v>-6</v>
      </c>
    </row>
    <row r="362" spans="1:10" x14ac:dyDescent="0.2">
      <c r="A362" s="63" t="s">
        <v>9189</v>
      </c>
      <c r="B362" s="63" t="s">
        <v>8828</v>
      </c>
      <c r="C362" s="63" t="s">
        <v>5148</v>
      </c>
      <c r="D362" s="63" t="s">
        <v>5105</v>
      </c>
      <c r="E362" s="63" t="s">
        <v>5149</v>
      </c>
      <c r="F362" s="63" t="s">
        <v>552</v>
      </c>
      <c r="G362" s="63" t="s">
        <v>5147</v>
      </c>
      <c r="H362" s="63">
        <v>132.69999999999999</v>
      </c>
      <c r="I362" s="63">
        <v>84</v>
      </c>
      <c r="J362" s="63">
        <v>48.7</v>
      </c>
    </row>
    <row r="363" spans="1:10" x14ac:dyDescent="0.2">
      <c r="A363" s="63" t="s">
        <v>9191</v>
      </c>
      <c r="B363" s="63" t="s">
        <v>8828</v>
      </c>
      <c r="C363" s="63" t="s">
        <v>5148</v>
      </c>
      <c r="D363" s="63" t="s">
        <v>5105</v>
      </c>
      <c r="E363" s="63" t="s">
        <v>5149</v>
      </c>
      <c r="F363" s="63" t="s">
        <v>552</v>
      </c>
      <c r="G363" s="63" t="s">
        <v>5145</v>
      </c>
      <c r="H363" s="63">
        <v>56.4</v>
      </c>
      <c r="I363" s="63">
        <v>84</v>
      </c>
      <c r="J363" s="63">
        <v>-27.6</v>
      </c>
    </row>
    <row r="364" spans="1:10" x14ac:dyDescent="0.2">
      <c r="A364" s="63" t="s">
        <v>9193</v>
      </c>
      <c r="B364" s="63" t="s">
        <v>8828</v>
      </c>
      <c r="C364" s="63" t="s">
        <v>5148</v>
      </c>
      <c r="D364" s="63" t="s">
        <v>5105</v>
      </c>
      <c r="E364" s="63" t="s">
        <v>5149</v>
      </c>
      <c r="F364" s="63" t="s">
        <v>552</v>
      </c>
      <c r="G364" s="63" t="s">
        <v>5144</v>
      </c>
      <c r="H364" s="63">
        <v>80.5</v>
      </c>
      <c r="I364" s="63">
        <v>84</v>
      </c>
      <c r="J364" s="63">
        <v>-3.5</v>
      </c>
    </row>
    <row r="365" spans="1:10" x14ac:dyDescent="0.2">
      <c r="A365" s="63" t="s">
        <v>9195</v>
      </c>
      <c r="B365" s="63" t="s">
        <v>8828</v>
      </c>
      <c r="C365" s="63" t="s">
        <v>5148</v>
      </c>
      <c r="D365" s="63" t="s">
        <v>5105</v>
      </c>
      <c r="E365" s="63" t="s">
        <v>5149</v>
      </c>
      <c r="F365" s="63" t="s">
        <v>552</v>
      </c>
      <c r="G365" s="63" t="s">
        <v>5315</v>
      </c>
      <c r="H365" s="63">
        <v>60.1</v>
      </c>
      <c r="I365" s="63">
        <v>84</v>
      </c>
      <c r="J365" s="63">
        <v>-23.9</v>
      </c>
    </row>
    <row r="366" spans="1:10" x14ac:dyDescent="0.2">
      <c r="A366" s="63" t="s">
        <v>9190</v>
      </c>
      <c r="B366" s="63" t="s">
        <v>8830</v>
      </c>
      <c r="C366" s="63" t="s">
        <v>5148</v>
      </c>
      <c r="D366" s="63" t="s">
        <v>5105</v>
      </c>
      <c r="E366" s="63" t="s">
        <v>5149</v>
      </c>
      <c r="F366" s="63" t="s">
        <v>8800</v>
      </c>
      <c r="G366" s="63" t="s">
        <v>5147</v>
      </c>
      <c r="H366" s="63">
        <v>146.69999999999999</v>
      </c>
      <c r="I366" s="63">
        <v>84.2</v>
      </c>
      <c r="J366" s="63">
        <v>62.5</v>
      </c>
    </row>
    <row r="367" spans="1:10" x14ac:dyDescent="0.2">
      <c r="A367" s="63" t="s">
        <v>9192</v>
      </c>
      <c r="B367" s="63" t="s">
        <v>8830</v>
      </c>
      <c r="C367" s="63" t="s">
        <v>5148</v>
      </c>
      <c r="D367" s="63" t="s">
        <v>5105</v>
      </c>
      <c r="E367" s="63" t="s">
        <v>5149</v>
      </c>
      <c r="F367" s="63" t="s">
        <v>8800</v>
      </c>
      <c r="G367" s="63" t="s">
        <v>5145</v>
      </c>
      <c r="H367" s="63">
        <v>55.6</v>
      </c>
      <c r="I367" s="63">
        <v>84.2</v>
      </c>
      <c r="J367" s="63">
        <v>-28.6</v>
      </c>
    </row>
    <row r="368" spans="1:10" x14ac:dyDescent="0.2">
      <c r="A368" s="63" t="s">
        <v>9194</v>
      </c>
      <c r="B368" s="63" t="s">
        <v>8830</v>
      </c>
      <c r="C368" s="63" t="s">
        <v>5148</v>
      </c>
      <c r="D368" s="63" t="s">
        <v>5105</v>
      </c>
      <c r="E368" s="63" t="s">
        <v>5149</v>
      </c>
      <c r="F368" s="63" t="s">
        <v>8800</v>
      </c>
      <c r="G368" s="63" t="s">
        <v>5144</v>
      </c>
      <c r="H368" s="63">
        <v>79.7</v>
      </c>
      <c r="I368" s="63">
        <v>84.2</v>
      </c>
      <c r="J368" s="63">
        <v>-4.5</v>
      </c>
    </row>
    <row r="369" spans="1:10" x14ac:dyDescent="0.2">
      <c r="A369" s="63" t="s">
        <v>9196</v>
      </c>
      <c r="B369" s="63" t="s">
        <v>8830</v>
      </c>
      <c r="C369" s="63" t="s">
        <v>5148</v>
      </c>
      <c r="D369" s="63" t="s">
        <v>5105</v>
      </c>
      <c r="E369" s="63" t="s">
        <v>5149</v>
      </c>
      <c r="F369" s="63" t="s">
        <v>8800</v>
      </c>
      <c r="G369" s="63" t="s">
        <v>5315</v>
      </c>
      <c r="H369" s="63">
        <v>60</v>
      </c>
      <c r="I369" s="63">
        <v>84.2</v>
      </c>
      <c r="J369" s="63">
        <v>-24.2</v>
      </c>
    </row>
    <row r="370" spans="1:10" x14ac:dyDescent="0.2">
      <c r="A370" s="63" t="s">
        <v>9197</v>
      </c>
      <c r="B370" s="63" t="s">
        <v>8828</v>
      </c>
      <c r="C370" s="63" t="s">
        <v>5148</v>
      </c>
      <c r="D370" s="63" t="s">
        <v>5105</v>
      </c>
      <c r="E370" s="63" t="s">
        <v>5149</v>
      </c>
      <c r="F370" s="63" t="s">
        <v>552</v>
      </c>
      <c r="G370" s="63" t="s">
        <v>5147</v>
      </c>
      <c r="H370" s="63">
        <v>141.19999999999999</v>
      </c>
      <c r="I370" s="63">
        <v>84</v>
      </c>
      <c r="J370" s="63">
        <v>57.2</v>
      </c>
    </row>
    <row r="371" spans="1:10" x14ac:dyDescent="0.2">
      <c r="A371" s="63" t="s">
        <v>9199</v>
      </c>
      <c r="B371" s="63" t="s">
        <v>8828</v>
      </c>
      <c r="C371" s="63" t="s">
        <v>5148</v>
      </c>
      <c r="D371" s="63" t="s">
        <v>5105</v>
      </c>
      <c r="E371" s="63" t="s">
        <v>5149</v>
      </c>
      <c r="F371" s="63" t="s">
        <v>552</v>
      </c>
      <c r="G371" s="63" t="s">
        <v>5145</v>
      </c>
      <c r="H371" s="63">
        <v>37.4</v>
      </c>
      <c r="I371" s="63">
        <v>84</v>
      </c>
      <c r="J371" s="63">
        <v>-46.6</v>
      </c>
    </row>
    <row r="372" spans="1:10" x14ac:dyDescent="0.2">
      <c r="A372" s="63" t="s">
        <v>9201</v>
      </c>
      <c r="B372" s="63" t="s">
        <v>8828</v>
      </c>
      <c r="C372" s="63" t="s">
        <v>5148</v>
      </c>
      <c r="D372" s="63" t="s">
        <v>5105</v>
      </c>
      <c r="E372" s="63" t="s">
        <v>5149</v>
      </c>
      <c r="F372" s="63" t="s">
        <v>552</v>
      </c>
      <c r="G372" s="63" t="s">
        <v>5144</v>
      </c>
      <c r="H372" s="63">
        <v>46.6</v>
      </c>
      <c r="I372" s="63">
        <v>84</v>
      </c>
      <c r="J372" s="63">
        <v>-37.4</v>
      </c>
    </row>
    <row r="373" spans="1:10" x14ac:dyDescent="0.2">
      <c r="A373" s="63" t="s">
        <v>9203</v>
      </c>
      <c r="B373" s="63" t="s">
        <v>8828</v>
      </c>
      <c r="C373" s="63" t="s">
        <v>5148</v>
      </c>
      <c r="D373" s="63" t="s">
        <v>5105</v>
      </c>
      <c r="E373" s="63" t="s">
        <v>5149</v>
      </c>
      <c r="F373" s="63" t="s">
        <v>552</v>
      </c>
      <c r="G373" s="63" t="s">
        <v>5315</v>
      </c>
      <c r="H373" s="63">
        <v>72.2</v>
      </c>
      <c r="I373" s="63">
        <v>84</v>
      </c>
      <c r="J373" s="63">
        <v>-11.8</v>
      </c>
    </row>
    <row r="374" spans="1:10" x14ac:dyDescent="0.2">
      <c r="A374" s="63" t="s">
        <v>9198</v>
      </c>
      <c r="B374" s="63" t="s">
        <v>8830</v>
      </c>
      <c r="C374" s="63" t="s">
        <v>5148</v>
      </c>
      <c r="D374" s="63" t="s">
        <v>5105</v>
      </c>
      <c r="E374" s="63" t="s">
        <v>5149</v>
      </c>
      <c r="F374" s="63" t="s">
        <v>8800</v>
      </c>
      <c r="G374" s="63" t="s">
        <v>5147</v>
      </c>
      <c r="H374" s="63">
        <v>139.1</v>
      </c>
      <c r="I374" s="63">
        <v>84.2</v>
      </c>
      <c r="J374" s="63">
        <v>54.9</v>
      </c>
    </row>
    <row r="375" spans="1:10" x14ac:dyDescent="0.2">
      <c r="A375" s="63" t="s">
        <v>9200</v>
      </c>
      <c r="B375" s="63" t="s">
        <v>8830</v>
      </c>
      <c r="C375" s="63" t="s">
        <v>5148</v>
      </c>
      <c r="D375" s="63" t="s">
        <v>5105</v>
      </c>
      <c r="E375" s="63" t="s">
        <v>5149</v>
      </c>
      <c r="F375" s="63" t="s">
        <v>8800</v>
      </c>
      <c r="G375" s="63" t="s">
        <v>5145</v>
      </c>
      <c r="H375" s="63">
        <v>35.5</v>
      </c>
      <c r="I375" s="63">
        <v>84.2</v>
      </c>
      <c r="J375" s="63">
        <v>-48.7</v>
      </c>
    </row>
    <row r="376" spans="1:10" x14ac:dyDescent="0.2">
      <c r="A376" s="63" t="s">
        <v>9202</v>
      </c>
      <c r="B376" s="63" t="s">
        <v>8830</v>
      </c>
      <c r="C376" s="63" t="s">
        <v>5148</v>
      </c>
      <c r="D376" s="63" t="s">
        <v>5105</v>
      </c>
      <c r="E376" s="63" t="s">
        <v>5149</v>
      </c>
      <c r="F376" s="63" t="s">
        <v>8800</v>
      </c>
      <c r="G376" s="63" t="s">
        <v>5144</v>
      </c>
      <c r="H376" s="63">
        <v>40.5</v>
      </c>
      <c r="I376" s="63">
        <v>84.2</v>
      </c>
      <c r="J376" s="63">
        <v>-43.7</v>
      </c>
    </row>
    <row r="377" spans="1:10" x14ac:dyDescent="0.2">
      <c r="A377" s="63" t="s">
        <v>9204</v>
      </c>
      <c r="B377" s="63" t="s">
        <v>8830</v>
      </c>
      <c r="C377" s="63" t="s">
        <v>5148</v>
      </c>
      <c r="D377" s="63" t="s">
        <v>5105</v>
      </c>
      <c r="E377" s="63" t="s">
        <v>5149</v>
      </c>
      <c r="F377" s="63" t="s">
        <v>8800</v>
      </c>
      <c r="G377" s="63" t="s">
        <v>5315</v>
      </c>
      <c r="H377" s="63">
        <v>72.8</v>
      </c>
      <c r="I377" s="63">
        <v>84.2</v>
      </c>
      <c r="J377" s="63">
        <v>-11.4</v>
      </c>
    </row>
    <row r="378" spans="1:10" x14ac:dyDescent="0.2">
      <c r="A378" s="63" t="s">
        <v>9205</v>
      </c>
      <c r="B378" s="63" t="s">
        <v>8828</v>
      </c>
      <c r="C378" s="63" t="s">
        <v>5148</v>
      </c>
      <c r="D378" s="63" t="s">
        <v>5105</v>
      </c>
      <c r="E378" s="63" t="s">
        <v>5149</v>
      </c>
      <c r="F378" s="63" t="s">
        <v>552</v>
      </c>
      <c r="G378" s="63" t="s">
        <v>5147</v>
      </c>
      <c r="H378" s="63"/>
      <c r="I378" s="63">
        <v>84</v>
      </c>
      <c r="J378" s="63"/>
    </row>
    <row r="379" spans="1:10" x14ac:dyDescent="0.2">
      <c r="A379" s="63" t="s">
        <v>9207</v>
      </c>
      <c r="B379" s="63" t="s">
        <v>8828</v>
      </c>
      <c r="C379" s="63" t="s">
        <v>5148</v>
      </c>
      <c r="D379" s="63" t="s">
        <v>5105</v>
      </c>
      <c r="E379" s="63" t="s">
        <v>5149</v>
      </c>
      <c r="F379" s="63" t="s">
        <v>552</v>
      </c>
      <c r="G379" s="63" t="s">
        <v>5145</v>
      </c>
      <c r="H379" s="63"/>
      <c r="I379" s="63">
        <v>84</v>
      </c>
      <c r="J379" s="63"/>
    </row>
    <row r="380" spans="1:10" x14ac:dyDescent="0.2">
      <c r="A380" s="63" t="s">
        <v>9209</v>
      </c>
      <c r="B380" s="63" t="s">
        <v>8828</v>
      </c>
      <c r="C380" s="63" t="s">
        <v>5148</v>
      </c>
      <c r="D380" s="63" t="s">
        <v>5105</v>
      </c>
      <c r="E380" s="63" t="s">
        <v>5149</v>
      </c>
      <c r="F380" s="63" t="s">
        <v>552</v>
      </c>
      <c r="G380" s="63" t="s">
        <v>5144</v>
      </c>
      <c r="H380" s="63"/>
      <c r="I380" s="63">
        <v>84</v>
      </c>
      <c r="J380" s="63"/>
    </row>
    <row r="381" spans="1:10" x14ac:dyDescent="0.2">
      <c r="A381" s="63" t="s">
        <v>9211</v>
      </c>
      <c r="B381" s="63" t="s">
        <v>8828</v>
      </c>
      <c r="C381" s="63" t="s">
        <v>5148</v>
      </c>
      <c r="D381" s="63" t="s">
        <v>5105</v>
      </c>
      <c r="E381" s="63" t="s">
        <v>5149</v>
      </c>
      <c r="F381" s="63" t="s">
        <v>552</v>
      </c>
      <c r="G381" s="63" t="s">
        <v>5315</v>
      </c>
      <c r="H381" s="63">
        <v>55.5</v>
      </c>
      <c r="I381" s="63">
        <v>84</v>
      </c>
      <c r="J381" s="63">
        <v>-28.5</v>
      </c>
    </row>
    <row r="382" spans="1:10" x14ac:dyDescent="0.2">
      <c r="A382" s="63" t="s">
        <v>9206</v>
      </c>
      <c r="B382" s="63" t="s">
        <v>8830</v>
      </c>
      <c r="C382" s="63" t="s">
        <v>5148</v>
      </c>
      <c r="D382" s="63" t="s">
        <v>5105</v>
      </c>
      <c r="E382" s="63" t="s">
        <v>5149</v>
      </c>
      <c r="F382" s="63" t="s">
        <v>8800</v>
      </c>
      <c r="G382" s="63" t="s">
        <v>5147</v>
      </c>
      <c r="H382" s="63"/>
      <c r="I382" s="63">
        <v>84.2</v>
      </c>
      <c r="J382" s="63"/>
    </row>
    <row r="383" spans="1:10" x14ac:dyDescent="0.2">
      <c r="A383" s="63" t="s">
        <v>9208</v>
      </c>
      <c r="B383" s="63" t="s">
        <v>8830</v>
      </c>
      <c r="C383" s="63" t="s">
        <v>5148</v>
      </c>
      <c r="D383" s="63" t="s">
        <v>5105</v>
      </c>
      <c r="E383" s="63" t="s">
        <v>5149</v>
      </c>
      <c r="F383" s="63" t="s">
        <v>8800</v>
      </c>
      <c r="G383" s="63" t="s">
        <v>5145</v>
      </c>
      <c r="H383" s="63"/>
      <c r="I383" s="63">
        <v>84.2</v>
      </c>
      <c r="J383" s="63"/>
    </row>
    <row r="384" spans="1:10" x14ac:dyDescent="0.2">
      <c r="A384" s="63" t="s">
        <v>9210</v>
      </c>
      <c r="B384" s="63" t="s">
        <v>8830</v>
      </c>
      <c r="C384" s="63" t="s">
        <v>5148</v>
      </c>
      <c r="D384" s="63" t="s">
        <v>5105</v>
      </c>
      <c r="E384" s="63" t="s">
        <v>5149</v>
      </c>
      <c r="F384" s="63" t="s">
        <v>8800</v>
      </c>
      <c r="G384" s="63" t="s">
        <v>5144</v>
      </c>
      <c r="H384" s="63"/>
      <c r="I384" s="63">
        <v>84.2</v>
      </c>
      <c r="J384" s="63"/>
    </row>
    <row r="385" spans="1:10" x14ac:dyDescent="0.2">
      <c r="A385" s="63" t="s">
        <v>9212</v>
      </c>
      <c r="B385" s="63" t="s">
        <v>8830</v>
      </c>
      <c r="C385" s="63" t="s">
        <v>5148</v>
      </c>
      <c r="D385" s="63" t="s">
        <v>5105</v>
      </c>
      <c r="E385" s="63" t="s">
        <v>5149</v>
      </c>
      <c r="F385" s="63" t="s">
        <v>8800</v>
      </c>
      <c r="G385" s="63" t="s">
        <v>5315</v>
      </c>
      <c r="H385" s="63">
        <v>58.1</v>
      </c>
      <c r="I385" s="63">
        <v>84.2</v>
      </c>
      <c r="J385" s="63">
        <v>-26.1</v>
      </c>
    </row>
    <row r="386" spans="1:10" x14ac:dyDescent="0.2">
      <c r="A386" s="63" t="s">
        <v>9213</v>
      </c>
      <c r="B386" s="63" t="s">
        <v>8828</v>
      </c>
      <c r="C386" s="63" t="s">
        <v>5148</v>
      </c>
      <c r="D386" s="63" t="s">
        <v>5105</v>
      </c>
      <c r="E386" s="63" t="s">
        <v>5149</v>
      </c>
      <c r="F386" s="63" t="s">
        <v>552</v>
      </c>
      <c r="G386" s="63" t="s">
        <v>5147</v>
      </c>
      <c r="H386" s="63">
        <v>109.8</v>
      </c>
      <c r="I386" s="63">
        <v>84</v>
      </c>
      <c r="J386" s="63">
        <v>25.8</v>
      </c>
    </row>
    <row r="387" spans="1:10" x14ac:dyDescent="0.2">
      <c r="A387" s="63" t="s">
        <v>9215</v>
      </c>
      <c r="B387" s="63" t="s">
        <v>8828</v>
      </c>
      <c r="C387" s="63" t="s">
        <v>5148</v>
      </c>
      <c r="D387" s="63" t="s">
        <v>5105</v>
      </c>
      <c r="E387" s="63" t="s">
        <v>5149</v>
      </c>
      <c r="F387" s="63" t="s">
        <v>552</v>
      </c>
      <c r="G387" s="63" t="s">
        <v>5145</v>
      </c>
      <c r="H387" s="63">
        <v>49.6</v>
      </c>
      <c r="I387" s="63">
        <v>84</v>
      </c>
      <c r="J387" s="63">
        <v>-34.4</v>
      </c>
    </row>
    <row r="388" spans="1:10" x14ac:dyDescent="0.2">
      <c r="A388" s="63" t="s">
        <v>9217</v>
      </c>
      <c r="B388" s="63" t="s">
        <v>8828</v>
      </c>
      <c r="C388" s="63" t="s">
        <v>5148</v>
      </c>
      <c r="D388" s="63" t="s">
        <v>5105</v>
      </c>
      <c r="E388" s="63" t="s">
        <v>5149</v>
      </c>
      <c r="F388" s="63" t="s">
        <v>552</v>
      </c>
      <c r="G388" s="63" t="s">
        <v>5144</v>
      </c>
      <c r="H388" s="63">
        <v>57.9</v>
      </c>
      <c r="I388" s="63">
        <v>84</v>
      </c>
      <c r="J388" s="63">
        <v>-26.1</v>
      </c>
    </row>
    <row r="389" spans="1:10" x14ac:dyDescent="0.2">
      <c r="A389" s="63" t="s">
        <v>9219</v>
      </c>
      <c r="B389" s="63" t="s">
        <v>8828</v>
      </c>
      <c r="C389" s="63" t="s">
        <v>5148</v>
      </c>
      <c r="D389" s="63" t="s">
        <v>5105</v>
      </c>
      <c r="E389" s="63" t="s">
        <v>5149</v>
      </c>
      <c r="F389" s="63" t="s">
        <v>552</v>
      </c>
      <c r="G389" s="63" t="s">
        <v>5315</v>
      </c>
      <c r="H389" s="63">
        <v>62.1</v>
      </c>
      <c r="I389" s="63">
        <v>84</v>
      </c>
      <c r="J389" s="63">
        <v>-21.9</v>
      </c>
    </row>
    <row r="390" spans="1:10" x14ac:dyDescent="0.2">
      <c r="A390" s="63" t="s">
        <v>9214</v>
      </c>
      <c r="B390" s="63" t="s">
        <v>8830</v>
      </c>
      <c r="C390" s="63" t="s">
        <v>5148</v>
      </c>
      <c r="D390" s="63" t="s">
        <v>5105</v>
      </c>
      <c r="E390" s="63" t="s">
        <v>5149</v>
      </c>
      <c r="F390" s="63" t="s">
        <v>8800</v>
      </c>
      <c r="G390" s="63" t="s">
        <v>5147</v>
      </c>
      <c r="H390" s="63">
        <v>105.3</v>
      </c>
      <c r="I390" s="63">
        <v>84.2</v>
      </c>
      <c r="J390" s="63">
        <v>21.1</v>
      </c>
    </row>
    <row r="391" spans="1:10" x14ac:dyDescent="0.2">
      <c r="A391" s="63" t="s">
        <v>9216</v>
      </c>
      <c r="B391" s="63" t="s">
        <v>8830</v>
      </c>
      <c r="C391" s="63" t="s">
        <v>5148</v>
      </c>
      <c r="D391" s="63" t="s">
        <v>5105</v>
      </c>
      <c r="E391" s="63" t="s">
        <v>5149</v>
      </c>
      <c r="F391" s="63" t="s">
        <v>8800</v>
      </c>
      <c r="G391" s="63" t="s">
        <v>5145</v>
      </c>
      <c r="H391" s="63">
        <v>48.5</v>
      </c>
      <c r="I391" s="63">
        <v>84.2</v>
      </c>
      <c r="J391" s="63">
        <v>-35.700000000000003</v>
      </c>
    </row>
    <row r="392" spans="1:10" x14ac:dyDescent="0.2">
      <c r="A392" s="63" t="s">
        <v>9218</v>
      </c>
      <c r="B392" s="63" t="s">
        <v>8830</v>
      </c>
      <c r="C392" s="63" t="s">
        <v>5148</v>
      </c>
      <c r="D392" s="63" t="s">
        <v>5105</v>
      </c>
      <c r="E392" s="63" t="s">
        <v>5149</v>
      </c>
      <c r="F392" s="63" t="s">
        <v>8800</v>
      </c>
      <c r="G392" s="63" t="s">
        <v>5144</v>
      </c>
      <c r="H392" s="63">
        <v>58.6</v>
      </c>
      <c r="I392" s="63">
        <v>84.2</v>
      </c>
      <c r="J392" s="63">
        <v>-25.6</v>
      </c>
    </row>
    <row r="393" spans="1:10" x14ac:dyDescent="0.2">
      <c r="A393" s="63" t="s">
        <v>9220</v>
      </c>
      <c r="B393" s="63" t="s">
        <v>8830</v>
      </c>
      <c r="C393" s="63" t="s">
        <v>5148</v>
      </c>
      <c r="D393" s="63" t="s">
        <v>5105</v>
      </c>
      <c r="E393" s="63" t="s">
        <v>5149</v>
      </c>
      <c r="F393" s="63" t="s">
        <v>8800</v>
      </c>
      <c r="G393" s="63" t="s">
        <v>5315</v>
      </c>
      <c r="H393" s="63">
        <v>62.4</v>
      </c>
      <c r="I393" s="63">
        <v>84.2</v>
      </c>
      <c r="J393" s="63">
        <v>-21.8</v>
      </c>
    </row>
    <row r="394" spans="1:10" x14ac:dyDescent="0.2">
      <c r="A394" s="63" t="s">
        <v>9221</v>
      </c>
      <c r="B394" s="63" t="s">
        <v>8828</v>
      </c>
      <c r="C394" s="63" t="s">
        <v>5148</v>
      </c>
      <c r="D394" s="63" t="s">
        <v>5105</v>
      </c>
      <c r="E394" s="63" t="s">
        <v>5149</v>
      </c>
      <c r="F394" s="63" t="s">
        <v>552</v>
      </c>
      <c r="G394" s="63" t="s">
        <v>5147</v>
      </c>
      <c r="H394" s="63">
        <v>160.80000000000001</v>
      </c>
      <c r="I394" s="63">
        <v>84</v>
      </c>
      <c r="J394" s="63">
        <v>76.8</v>
      </c>
    </row>
    <row r="395" spans="1:10" x14ac:dyDescent="0.2">
      <c r="A395" s="63" t="s">
        <v>9223</v>
      </c>
      <c r="B395" s="63" t="s">
        <v>8828</v>
      </c>
      <c r="C395" s="63" t="s">
        <v>5148</v>
      </c>
      <c r="D395" s="63" t="s">
        <v>5105</v>
      </c>
      <c r="E395" s="63" t="s">
        <v>5149</v>
      </c>
      <c r="F395" s="63" t="s">
        <v>552</v>
      </c>
      <c r="G395" s="63" t="s">
        <v>5145</v>
      </c>
      <c r="H395" s="63">
        <v>47.8</v>
      </c>
      <c r="I395" s="63">
        <v>84</v>
      </c>
      <c r="J395" s="63">
        <v>-36.200000000000003</v>
      </c>
    </row>
    <row r="396" spans="1:10" x14ac:dyDescent="0.2">
      <c r="A396" s="63" t="s">
        <v>9225</v>
      </c>
      <c r="B396" s="63" t="s">
        <v>8828</v>
      </c>
      <c r="C396" s="63" t="s">
        <v>5148</v>
      </c>
      <c r="D396" s="63" t="s">
        <v>5105</v>
      </c>
      <c r="E396" s="63" t="s">
        <v>5149</v>
      </c>
      <c r="F396" s="63" t="s">
        <v>552</v>
      </c>
      <c r="G396" s="63" t="s">
        <v>5144</v>
      </c>
      <c r="H396" s="63">
        <v>93.9</v>
      </c>
      <c r="I396" s="63">
        <v>84</v>
      </c>
      <c r="J396" s="63">
        <v>9.9</v>
      </c>
    </row>
    <row r="397" spans="1:10" x14ac:dyDescent="0.2">
      <c r="A397" s="63" t="s">
        <v>9227</v>
      </c>
      <c r="B397" s="63" t="s">
        <v>8828</v>
      </c>
      <c r="C397" s="63" t="s">
        <v>5148</v>
      </c>
      <c r="D397" s="63" t="s">
        <v>5105</v>
      </c>
      <c r="E397" s="63" t="s">
        <v>5149</v>
      </c>
      <c r="F397" s="63" t="s">
        <v>552</v>
      </c>
      <c r="G397" s="63" t="s">
        <v>5315</v>
      </c>
      <c r="H397" s="63">
        <v>65</v>
      </c>
      <c r="I397" s="63">
        <v>84</v>
      </c>
      <c r="J397" s="63">
        <v>-19</v>
      </c>
    </row>
    <row r="398" spans="1:10" x14ac:dyDescent="0.2">
      <c r="A398" s="63" t="s">
        <v>9222</v>
      </c>
      <c r="B398" s="63" t="s">
        <v>8830</v>
      </c>
      <c r="C398" s="63" t="s">
        <v>5148</v>
      </c>
      <c r="D398" s="63" t="s">
        <v>5105</v>
      </c>
      <c r="E398" s="63" t="s">
        <v>5149</v>
      </c>
      <c r="F398" s="63" t="s">
        <v>8800</v>
      </c>
      <c r="G398" s="63" t="s">
        <v>5147</v>
      </c>
      <c r="H398" s="63">
        <v>173.3</v>
      </c>
      <c r="I398" s="63">
        <v>84.2</v>
      </c>
      <c r="J398" s="63">
        <v>89.1</v>
      </c>
    </row>
    <row r="399" spans="1:10" x14ac:dyDescent="0.2">
      <c r="A399" s="63" t="s">
        <v>9224</v>
      </c>
      <c r="B399" s="63" t="s">
        <v>8830</v>
      </c>
      <c r="C399" s="63" t="s">
        <v>5148</v>
      </c>
      <c r="D399" s="63" t="s">
        <v>5105</v>
      </c>
      <c r="E399" s="63" t="s">
        <v>5149</v>
      </c>
      <c r="F399" s="63" t="s">
        <v>8800</v>
      </c>
      <c r="G399" s="63" t="s">
        <v>5145</v>
      </c>
      <c r="H399" s="63">
        <v>57</v>
      </c>
      <c r="I399" s="63">
        <v>84.2</v>
      </c>
      <c r="J399" s="63">
        <v>-27.2</v>
      </c>
    </row>
    <row r="400" spans="1:10" x14ac:dyDescent="0.2">
      <c r="A400" s="63" t="s">
        <v>9226</v>
      </c>
      <c r="B400" s="63" t="s">
        <v>8830</v>
      </c>
      <c r="C400" s="63" t="s">
        <v>5148</v>
      </c>
      <c r="D400" s="63" t="s">
        <v>5105</v>
      </c>
      <c r="E400" s="63" t="s">
        <v>5149</v>
      </c>
      <c r="F400" s="63" t="s">
        <v>8800</v>
      </c>
      <c r="G400" s="63" t="s">
        <v>5144</v>
      </c>
      <c r="H400" s="63">
        <v>94.9</v>
      </c>
      <c r="I400" s="63">
        <v>84.2</v>
      </c>
      <c r="J400" s="63">
        <v>10.7</v>
      </c>
    </row>
    <row r="401" spans="1:10" x14ac:dyDescent="0.2">
      <c r="A401" s="63" t="s">
        <v>9228</v>
      </c>
      <c r="B401" s="63" t="s">
        <v>8830</v>
      </c>
      <c r="C401" s="63" t="s">
        <v>5148</v>
      </c>
      <c r="D401" s="63" t="s">
        <v>5105</v>
      </c>
      <c r="E401" s="63" t="s">
        <v>5149</v>
      </c>
      <c r="F401" s="63" t="s">
        <v>8800</v>
      </c>
      <c r="G401" s="63" t="s">
        <v>5315</v>
      </c>
      <c r="H401" s="63">
        <v>64.3</v>
      </c>
      <c r="I401" s="63">
        <v>84.2</v>
      </c>
      <c r="J401" s="63">
        <v>-19.899999999999999</v>
      </c>
    </row>
    <row r="402" spans="1:10" x14ac:dyDescent="0.2">
      <c r="A402" s="63" t="s">
        <v>9229</v>
      </c>
      <c r="B402" s="63" t="s">
        <v>8828</v>
      </c>
      <c r="C402" s="63" t="s">
        <v>5148</v>
      </c>
      <c r="D402" s="63" t="s">
        <v>5105</v>
      </c>
      <c r="E402" s="63" t="s">
        <v>5149</v>
      </c>
      <c r="F402" s="63" t="s">
        <v>552</v>
      </c>
      <c r="G402" s="63" t="s">
        <v>5147</v>
      </c>
      <c r="H402" s="63">
        <v>174.3</v>
      </c>
      <c r="I402" s="63">
        <v>84</v>
      </c>
      <c r="J402" s="63">
        <v>90.3</v>
      </c>
    </row>
    <row r="403" spans="1:10" x14ac:dyDescent="0.2">
      <c r="A403" s="63" t="s">
        <v>9231</v>
      </c>
      <c r="B403" s="63" t="s">
        <v>8828</v>
      </c>
      <c r="C403" s="63" t="s">
        <v>5148</v>
      </c>
      <c r="D403" s="63" t="s">
        <v>5105</v>
      </c>
      <c r="E403" s="63" t="s">
        <v>5149</v>
      </c>
      <c r="F403" s="63" t="s">
        <v>552</v>
      </c>
      <c r="G403" s="63" t="s">
        <v>5145</v>
      </c>
      <c r="H403" s="63"/>
      <c r="I403" s="63">
        <v>84</v>
      </c>
      <c r="J403" s="63"/>
    </row>
    <row r="404" spans="1:10" x14ac:dyDescent="0.2">
      <c r="A404" s="63" t="s">
        <v>9233</v>
      </c>
      <c r="B404" s="63" t="s">
        <v>8828</v>
      </c>
      <c r="C404" s="63" t="s">
        <v>5148</v>
      </c>
      <c r="D404" s="63" t="s">
        <v>5105</v>
      </c>
      <c r="E404" s="63" t="s">
        <v>5149</v>
      </c>
      <c r="F404" s="63" t="s">
        <v>552</v>
      </c>
      <c r="G404" s="63" t="s">
        <v>5144</v>
      </c>
      <c r="H404" s="63"/>
      <c r="I404" s="63">
        <v>84</v>
      </c>
      <c r="J404" s="63"/>
    </row>
    <row r="405" spans="1:10" x14ac:dyDescent="0.2">
      <c r="A405" s="63" t="s">
        <v>9235</v>
      </c>
      <c r="B405" s="63" t="s">
        <v>8828</v>
      </c>
      <c r="C405" s="63" t="s">
        <v>5148</v>
      </c>
      <c r="D405" s="63" t="s">
        <v>5105</v>
      </c>
      <c r="E405" s="63" t="s">
        <v>5149</v>
      </c>
      <c r="F405" s="63" t="s">
        <v>552</v>
      </c>
      <c r="G405" s="63" t="s">
        <v>5315</v>
      </c>
      <c r="H405" s="63">
        <v>104.4</v>
      </c>
      <c r="I405" s="63">
        <v>84</v>
      </c>
      <c r="J405" s="63">
        <v>20.399999999999999</v>
      </c>
    </row>
    <row r="406" spans="1:10" x14ac:dyDescent="0.2">
      <c r="A406" s="63" t="s">
        <v>9230</v>
      </c>
      <c r="B406" s="63" t="s">
        <v>8830</v>
      </c>
      <c r="C406" s="63" t="s">
        <v>5148</v>
      </c>
      <c r="D406" s="63" t="s">
        <v>5105</v>
      </c>
      <c r="E406" s="63" t="s">
        <v>5149</v>
      </c>
      <c r="F406" s="63" t="s">
        <v>8800</v>
      </c>
      <c r="G406" s="63" t="s">
        <v>5147</v>
      </c>
      <c r="H406" s="63">
        <v>146</v>
      </c>
      <c r="I406" s="63">
        <v>84.2</v>
      </c>
      <c r="J406" s="63">
        <v>61.8</v>
      </c>
    </row>
    <row r="407" spans="1:10" x14ac:dyDescent="0.2">
      <c r="A407" s="63" t="s">
        <v>9232</v>
      </c>
      <c r="B407" s="63" t="s">
        <v>8830</v>
      </c>
      <c r="C407" s="63" t="s">
        <v>5148</v>
      </c>
      <c r="D407" s="63" t="s">
        <v>5105</v>
      </c>
      <c r="E407" s="63" t="s">
        <v>5149</v>
      </c>
      <c r="F407" s="63" t="s">
        <v>8800</v>
      </c>
      <c r="G407" s="63" t="s">
        <v>5145</v>
      </c>
      <c r="H407" s="63"/>
      <c r="I407" s="63">
        <v>84.2</v>
      </c>
      <c r="J407" s="63"/>
    </row>
    <row r="408" spans="1:10" x14ac:dyDescent="0.2">
      <c r="A408" s="63" t="s">
        <v>9234</v>
      </c>
      <c r="B408" s="63" t="s">
        <v>8830</v>
      </c>
      <c r="C408" s="63" t="s">
        <v>5148</v>
      </c>
      <c r="D408" s="63" t="s">
        <v>5105</v>
      </c>
      <c r="E408" s="63" t="s">
        <v>5149</v>
      </c>
      <c r="F408" s="63" t="s">
        <v>8800</v>
      </c>
      <c r="G408" s="63" t="s">
        <v>5144</v>
      </c>
      <c r="H408" s="63"/>
      <c r="I408" s="63">
        <v>84.2</v>
      </c>
      <c r="J408" s="63"/>
    </row>
    <row r="409" spans="1:10" x14ac:dyDescent="0.2">
      <c r="A409" s="63" t="s">
        <v>9236</v>
      </c>
      <c r="B409" s="63" t="s">
        <v>8830</v>
      </c>
      <c r="C409" s="63" t="s">
        <v>5148</v>
      </c>
      <c r="D409" s="63" t="s">
        <v>5105</v>
      </c>
      <c r="E409" s="63" t="s">
        <v>5149</v>
      </c>
      <c r="F409" s="63" t="s">
        <v>8800</v>
      </c>
      <c r="G409" s="63" t="s">
        <v>5315</v>
      </c>
      <c r="H409" s="63">
        <v>105.7</v>
      </c>
      <c r="I409" s="63">
        <v>84.2</v>
      </c>
      <c r="J409" s="63">
        <v>21.5</v>
      </c>
    </row>
    <row r="410" spans="1:10" x14ac:dyDescent="0.2">
      <c r="A410" s="63" t="s">
        <v>9237</v>
      </c>
      <c r="B410" s="63" t="s">
        <v>8828</v>
      </c>
      <c r="C410" s="63" t="s">
        <v>5148</v>
      </c>
      <c r="D410" s="63" t="s">
        <v>5105</v>
      </c>
      <c r="E410" s="63" t="s">
        <v>5149</v>
      </c>
      <c r="F410" s="63" t="s">
        <v>552</v>
      </c>
      <c r="G410" s="63" t="s">
        <v>5147</v>
      </c>
      <c r="H410" s="63"/>
      <c r="I410" s="63">
        <v>84</v>
      </c>
      <c r="J410" s="63"/>
    </row>
    <row r="411" spans="1:10" x14ac:dyDescent="0.2">
      <c r="A411" s="63" t="s">
        <v>9239</v>
      </c>
      <c r="B411" s="63" t="s">
        <v>8828</v>
      </c>
      <c r="C411" s="63" t="s">
        <v>5148</v>
      </c>
      <c r="D411" s="63" t="s">
        <v>5105</v>
      </c>
      <c r="E411" s="63" t="s">
        <v>5149</v>
      </c>
      <c r="F411" s="63" t="s">
        <v>552</v>
      </c>
      <c r="G411" s="63" t="s">
        <v>5145</v>
      </c>
      <c r="H411" s="63">
        <v>72.8</v>
      </c>
      <c r="I411" s="63">
        <v>84</v>
      </c>
      <c r="J411" s="63">
        <v>-11.2</v>
      </c>
    </row>
    <row r="412" spans="1:10" x14ac:dyDescent="0.2">
      <c r="A412" s="63" t="s">
        <v>9241</v>
      </c>
      <c r="B412" s="63" t="s">
        <v>8828</v>
      </c>
      <c r="C412" s="63" t="s">
        <v>5148</v>
      </c>
      <c r="D412" s="63" t="s">
        <v>5105</v>
      </c>
      <c r="E412" s="63" t="s">
        <v>5149</v>
      </c>
      <c r="F412" s="63" t="s">
        <v>552</v>
      </c>
      <c r="G412" s="63" t="s">
        <v>5144</v>
      </c>
      <c r="H412" s="63">
        <v>143.80000000000001</v>
      </c>
      <c r="I412" s="63">
        <v>84</v>
      </c>
      <c r="J412" s="63">
        <v>59.8</v>
      </c>
    </row>
    <row r="413" spans="1:10" x14ac:dyDescent="0.2">
      <c r="A413" s="63" t="s">
        <v>9243</v>
      </c>
      <c r="B413" s="63" t="s">
        <v>8828</v>
      </c>
      <c r="C413" s="63" t="s">
        <v>5148</v>
      </c>
      <c r="D413" s="63" t="s">
        <v>5105</v>
      </c>
      <c r="E413" s="63" t="s">
        <v>5149</v>
      </c>
      <c r="F413" s="63" t="s">
        <v>552</v>
      </c>
      <c r="G413" s="63" t="s">
        <v>5315</v>
      </c>
      <c r="H413" s="63">
        <v>69.5</v>
      </c>
      <c r="I413" s="63">
        <v>84</v>
      </c>
      <c r="J413" s="63">
        <v>-14.5</v>
      </c>
    </row>
    <row r="414" spans="1:10" x14ac:dyDescent="0.2">
      <c r="A414" s="63" t="s">
        <v>9238</v>
      </c>
      <c r="B414" s="63" t="s">
        <v>8830</v>
      </c>
      <c r="C414" s="63" t="s">
        <v>5148</v>
      </c>
      <c r="D414" s="63" t="s">
        <v>5105</v>
      </c>
      <c r="E414" s="63" t="s">
        <v>5149</v>
      </c>
      <c r="F414" s="63" t="s">
        <v>8800</v>
      </c>
      <c r="G414" s="63" t="s">
        <v>5147</v>
      </c>
      <c r="H414" s="63"/>
      <c r="I414" s="63">
        <v>84.2</v>
      </c>
      <c r="J414" s="63"/>
    </row>
    <row r="415" spans="1:10" x14ac:dyDescent="0.2">
      <c r="A415" s="63" t="s">
        <v>9240</v>
      </c>
      <c r="B415" s="63" t="s">
        <v>8830</v>
      </c>
      <c r="C415" s="63" t="s">
        <v>5148</v>
      </c>
      <c r="D415" s="63" t="s">
        <v>5105</v>
      </c>
      <c r="E415" s="63" t="s">
        <v>5149</v>
      </c>
      <c r="F415" s="63" t="s">
        <v>8800</v>
      </c>
      <c r="G415" s="63" t="s">
        <v>5145</v>
      </c>
      <c r="H415" s="63">
        <v>58.8</v>
      </c>
      <c r="I415" s="63">
        <v>84.2</v>
      </c>
      <c r="J415" s="63">
        <v>-25.4</v>
      </c>
    </row>
    <row r="416" spans="1:10" x14ac:dyDescent="0.2">
      <c r="A416" s="63" t="s">
        <v>9242</v>
      </c>
      <c r="B416" s="63" t="s">
        <v>8830</v>
      </c>
      <c r="C416" s="63" t="s">
        <v>5148</v>
      </c>
      <c r="D416" s="63" t="s">
        <v>5105</v>
      </c>
      <c r="E416" s="63" t="s">
        <v>5149</v>
      </c>
      <c r="F416" s="63" t="s">
        <v>8800</v>
      </c>
      <c r="G416" s="63" t="s">
        <v>5144</v>
      </c>
      <c r="H416" s="63">
        <v>141.1</v>
      </c>
      <c r="I416" s="63">
        <v>84.2</v>
      </c>
      <c r="J416" s="63">
        <v>56.9</v>
      </c>
    </row>
    <row r="417" spans="1:10" x14ac:dyDescent="0.2">
      <c r="A417" s="63" t="s">
        <v>9244</v>
      </c>
      <c r="B417" s="63" t="s">
        <v>8830</v>
      </c>
      <c r="C417" s="63" t="s">
        <v>5148</v>
      </c>
      <c r="D417" s="63" t="s">
        <v>5105</v>
      </c>
      <c r="E417" s="63" t="s">
        <v>5149</v>
      </c>
      <c r="F417" s="63" t="s">
        <v>8800</v>
      </c>
      <c r="G417" s="63" t="s">
        <v>5315</v>
      </c>
      <c r="H417" s="63">
        <v>71.400000000000006</v>
      </c>
      <c r="I417" s="63">
        <v>84.2</v>
      </c>
      <c r="J417" s="63">
        <v>-12.8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activeCell="H24" sqref="H24"/>
    </sheetView>
  </sheetViews>
  <sheetFormatPr baseColWidth="10" defaultColWidth="8.83203125" defaultRowHeight="15" x14ac:dyDescent="0.2"/>
  <cols>
    <col min="1" max="1" width="19" style="64" customWidth="1"/>
    <col min="2" max="2" width="7" style="64" customWidth="1"/>
    <col min="3" max="3" width="10" style="64" customWidth="1"/>
    <col min="4" max="4" width="41" style="64" customWidth="1"/>
    <col min="5" max="7" width="13" style="64" customWidth="1"/>
    <col min="8" max="9" width="21" style="64" customWidth="1"/>
    <col min="10" max="16384" width="8.83203125" style="64"/>
  </cols>
  <sheetData>
    <row r="1" spans="1:9" x14ac:dyDescent="0.2">
      <c r="A1" s="64" t="s">
        <v>1</v>
      </c>
      <c r="B1" s="64" t="s">
        <v>5093</v>
      </c>
      <c r="C1" s="64" t="s">
        <v>4</v>
      </c>
      <c r="D1" s="64" t="s">
        <v>5095</v>
      </c>
      <c r="E1" s="64" t="s">
        <v>5098</v>
      </c>
      <c r="F1" s="64" t="s">
        <v>5100</v>
      </c>
      <c r="G1" s="64" t="s">
        <v>5099</v>
      </c>
      <c r="H1" s="64" t="s">
        <v>7803</v>
      </c>
      <c r="I1" s="64" t="s">
        <v>7804</v>
      </c>
    </row>
    <row r="2" spans="1:9" x14ac:dyDescent="0.2">
      <c r="A2" s="64" t="s">
        <v>6507</v>
      </c>
      <c r="B2" s="64" t="s">
        <v>5103</v>
      </c>
      <c r="C2" s="64" t="s">
        <v>5102</v>
      </c>
      <c r="D2" s="64" t="s">
        <v>6543</v>
      </c>
      <c r="E2" s="64">
        <v>51</v>
      </c>
      <c r="G2" s="64">
        <v>46</v>
      </c>
      <c r="H2" s="64" t="s">
        <v>18</v>
      </c>
      <c r="I2" s="64" t="s">
        <v>772</v>
      </c>
    </row>
    <row r="3" spans="1:9" x14ac:dyDescent="0.2">
      <c r="A3" s="64" t="s">
        <v>6524</v>
      </c>
      <c r="B3" s="64" t="s">
        <v>5142</v>
      </c>
      <c r="C3" s="64" t="s">
        <v>5102</v>
      </c>
      <c r="D3" s="64" t="s">
        <v>6543</v>
      </c>
      <c r="E3" s="64">
        <v>47</v>
      </c>
      <c r="F3" s="64">
        <v>1</v>
      </c>
      <c r="G3" s="64">
        <v>35</v>
      </c>
      <c r="H3" s="64" t="s">
        <v>18</v>
      </c>
      <c r="I3" s="64" t="s">
        <v>772</v>
      </c>
    </row>
    <row r="4" spans="1:9" x14ac:dyDescent="0.2">
      <c r="A4" s="64" t="s">
        <v>6508</v>
      </c>
      <c r="B4" s="64" t="s">
        <v>5103</v>
      </c>
      <c r="C4" s="64" t="s">
        <v>5109</v>
      </c>
      <c r="D4" s="64" t="s">
        <v>5111</v>
      </c>
      <c r="E4" s="64">
        <v>51</v>
      </c>
      <c r="F4" s="64">
        <v>6</v>
      </c>
      <c r="G4" s="64">
        <v>30</v>
      </c>
      <c r="H4" s="64" t="s">
        <v>18</v>
      </c>
      <c r="I4" s="64" t="s">
        <v>772</v>
      </c>
    </row>
    <row r="5" spans="1:9" x14ac:dyDescent="0.2">
      <c r="A5" s="64" t="s">
        <v>6525</v>
      </c>
      <c r="B5" s="64" t="s">
        <v>5142</v>
      </c>
      <c r="C5" s="64" t="s">
        <v>5109</v>
      </c>
      <c r="D5" s="64" t="s">
        <v>5111</v>
      </c>
      <c r="E5" s="64">
        <v>50</v>
      </c>
      <c r="F5" s="64">
        <v>12</v>
      </c>
      <c r="G5" s="64">
        <v>23</v>
      </c>
      <c r="H5" s="64" t="s">
        <v>18</v>
      </c>
      <c r="I5" s="64" t="s">
        <v>772</v>
      </c>
    </row>
    <row r="6" spans="1:9" x14ac:dyDescent="0.2">
      <c r="A6" s="64" t="s">
        <v>6509</v>
      </c>
      <c r="B6" s="64" t="s">
        <v>5103</v>
      </c>
      <c r="C6" s="64" t="s">
        <v>5112</v>
      </c>
      <c r="D6" s="64" t="s">
        <v>5113</v>
      </c>
      <c r="E6" s="64">
        <v>51</v>
      </c>
      <c r="F6" s="64">
        <v>15</v>
      </c>
      <c r="G6" s="64">
        <v>25</v>
      </c>
      <c r="H6" s="64" t="s">
        <v>18</v>
      </c>
      <c r="I6" s="64" t="s">
        <v>772</v>
      </c>
    </row>
    <row r="7" spans="1:9" x14ac:dyDescent="0.2">
      <c r="A7" s="64" t="s">
        <v>6526</v>
      </c>
      <c r="B7" s="64" t="s">
        <v>5142</v>
      </c>
      <c r="C7" s="64" t="s">
        <v>5112</v>
      </c>
      <c r="D7" s="64" t="s">
        <v>5113</v>
      </c>
      <c r="E7" s="64">
        <v>50</v>
      </c>
      <c r="F7" s="64">
        <v>20</v>
      </c>
      <c r="G7" s="64">
        <v>23</v>
      </c>
      <c r="H7" s="64" t="s">
        <v>18</v>
      </c>
      <c r="I7" s="64" t="s">
        <v>772</v>
      </c>
    </row>
    <row r="8" spans="1:9" x14ac:dyDescent="0.2">
      <c r="A8" s="64" t="s">
        <v>6510</v>
      </c>
      <c r="B8" s="64" t="s">
        <v>5103</v>
      </c>
      <c r="C8" s="64" t="s">
        <v>5114</v>
      </c>
      <c r="D8" s="64" t="s">
        <v>5115</v>
      </c>
      <c r="E8" s="64">
        <v>51</v>
      </c>
      <c r="F8" s="64">
        <v>23</v>
      </c>
      <c r="G8" s="64">
        <v>16</v>
      </c>
      <c r="H8" s="64" t="s">
        <v>334</v>
      </c>
      <c r="I8" s="64" t="s">
        <v>19</v>
      </c>
    </row>
    <row r="9" spans="1:9" x14ac:dyDescent="0.2">
      <c r="A9" s="64" t="s">
        <v>6527</v>
      </c>
      <c r="B9" s="64" t="s">
        <v>5142</v>
      </c>
      <c r="C9" s="64" t="s">
        <v>5114</v>
      </c>
      <c r="D9" s="64" t="s">
        <v>5115</v>
      </c>
      <c r="E9" s="64">
        <v>50</v>
      </c>
      <c r="F9" s="64">
        <v>29</v>
      </c>
      <c r="G9" s="64">
        <v>11</v>
      </c>
      <c r="H9" s="64" t="s">
        <v>334</v>
      </c>
      <c r="I9" s="64" t="s">
        <v>19</v>
      </c>
    </row>
    <row r="10" spans="1:9" x14ac:dyDescent="0.2">
      <c r="A10" s="64" t="s">
        <v>6511</v>
      </c>
      <c r="B10" s="64" t="s">
        <v>5103</v>
      </c>
      <c r="C10" s="64" t="s">
        <v>5116</v>
      </c>
      <c r="D10" s="64" t="s">
        <v>5117</v>
      </c>
      <c r="E10" s="64">
        <v>51</v>
      </c>
      <c r="F10" s="64">
        <v>14</v>
      </c>
      <c r="G10" s="64">
        <v>25</v>
      </c>
      <c r="H10" s="64" t="s">
        <v>18</v>
      </c>
      <c r="I10" s="64" t="s">
        <v>772</v>
      </c>
    </row>
    <row r="11" spans="1:9" x14ac:dyDescent="0.2">
      <c r="A11" s="64" t="s">
        <v>6528</v>
      </c>
      <c r="B11" s="64" t="s">
        <v>5142</v>
      </c>
      <c r="C11" s="64" t="s">
        <v>5116</v>
      </c>
      <c r="D11" s="64" t="s">
        <v>5117</v>
      </c>
      <c r="E11" s="64">
        <v>50</v>
      </c>
      <c r="F11" s="64">
        <v>18</v>
      </c>
      <c r="G11" s="64">
        <v>19</v>
      </c>
      <c r="H11" s="64" t="s">
        <v>18</v>
      </c>
      <c r="I11" s="64" t="s">
        <v>772</v>
      </c>
    </row>
    <row r="12" spans="1:9" x14ac:dyDescent="0.2">
      <c r="A12" s="64" t="s">
        <v>8802</v>
      </c>
      <c r="B12" s="64" t="s">
        <v>5103</v>
      </c>
      <c r="C12" s="64" t="s">
        <v>8803</v>
      </c>
      <c r="D12" s="64" t="s">
        <v>8817</v>
      </c>
      <c r="E12" s="64">
        <v>51</v>
      </c>
      <c r="F12" s="64">
        <v>7</v>
      </c>
      <c r="G12" s="64">
        <v>30</v>
      </c>
      <c r="H12" s="64" t="s">
        <v>334</v>
      </c>
      <c r="I12" s="64" t="s">
        <v>19</v>
      </c>
    </row>
    <row r="13" spans="1:9" x14ac:dyDescent="0.2">
      <c r="A13" s="64" t="s">
        <v>8804</v>
      </c>
      <c r="B13" s="64" t="s">
        <v>5142</v>
      </c>
      <c r="C13" s="64" t="s">
        <v>8803</v>
      </c>
      <c r="D13" s="64" t="s">
        <v>8817</v>
      </c>
      <c r="E13" s="64">
        <v>51</v>
      </c>
      <c r="F13" s="64">
        <v>25</v>
      </c>
      <c r="G13" s="64">
        <v>18</v>
      </c>
      <c r="H13" s="64" t="s">
        <v>334</v>
      </c>
      <c r="I13" s="64" t="s">
        <v>19</v>
      </c>
    </row>
    <row r="14" spans="1:9" x14ac:dyDescent="0.2">
      <c r="A14" s="64" t="s">
        <v>8805</v>
      </c>
      <c r="B14" s="64" t="s">
        <v>5103</v>
      </c>
      <c r="C14" s="64" t="s">
        <v>8806</v>
      </c>
      <c r="D14" s="64" t="s">
        <v>8820</v>
      </c>
      <c r="E14" s="64">
        <v>51</v>
      </c>
      <c r="F14" s="64">
        <v>7</v>
      </c>
      <c r="G14" s="64">
        <v>28</v>
      </c>
      <c r="H14" s="64" t="s">
        <v>18</v>
      </c>
      <c r="I14" s="64" t="s">
        <v>772</v>
      </c>
    </row>
    <row r="15" spans="1:9" x14ac:dyDescent="0.2">
      <c r="A15" s="64" t="s">
        <v>8807</v>
      </c>
      <c r="B15" s="64" t="s">
        <v>5142</v>
      </c>
      <c r="C15" s="64" t="s">
        <v>8806</v>
      </c>
      <c r="D15" s="64" t="s">
        <v>8820</v>
      </c>
      <c r="E15" s="64">
        <v>50</v>
      </c>
      <c r="F15" s="64">
        <v>23</v>
      </c>
      <c r="G15" s="64">
        <v>19</v>
      </c>
      <c r="H15" s="64" t="s">
        <v>18</v>
      </c>
      <c r="I15" s="64" t="s">
        <v>772</v>
      </c>
    </row>
    <row r="16" spans="1:9" x14ac:dyDescent="0.2">
      <c r="A16" s="64" t="s">
        <v>6512</v>
      </c>
      <c r="B16" s="64" t="s">
        <v>5103</v>
      </c>
      <c r="C16" s="64" t="s">
        <v>5119</v>
      </c>
      <c r="D16" s="64" t="s">
        <v>5120</v>
      </c>
      <c r="H16" s="64" t="s">
        <v>1958</v>
      </c>
      <c r="I16" s="64" t="s">
        <v>1958</v>
      </c>
    </row>
    <row r="17" spans="1:9" x14ac:dyDescent="0.2">
      <c r="A17" s="64" t="s">
        <v>6529</v>
      </c>
      <c r="B17" s="64" t="s">
        <v>5142</v>
      </c>
      <c r="C17" s="64" t="s">
        <v>5119</v>
      </c>
      <c r="D17" s="64" t="s">
        <v>5120</v>
      </c>
      <c r="H17" s="64" t="s">
        <v>1958</v>
      </c>
      <c r="I17" s="64" t="s">
        <v>1958</v>
      </c>
    </row>
    <row r="18" spans="1:9" x14ac:dyDescent="0.2">
      <c r="A18" s="64" t="s">
        <v>6513</v>
      </c>
      <c r="B18" s="64" t="s">
        <v>5103</v>
      </c>
      <c r="C18" s="64" t="s">
        <v>5121</v>
      </c>
      <c r="D18" s="64" t="s">
        <v>5122</v>
      </c>
      <c r="H18" s="64" t="s">
        <v>1958</v>
      </c>
      <c r="I18" s="64" t="s">
        <v>1958</v>
      </c>
    </row>
    <row r="19" spans="1:9" x14ac:dyDescent="0.2">
      <c r="A19" s="64" t="s">
        <v>6530</v>
      </c>
      <c r="B19" s="64" t="s">
        <v>5142</v>
      </c>
      <c r="C19" s="64" t="s">
        <v>5121</v>
      </c>
      <c r="D19" s="64" t="s">
        <v>5122</v>
      </c>
      <c r="H19" s="64" t="s">
        <v>1958</v>
      </c>
      <c r="I19" s="64" t="s">
        <v>1958</v>
      </c>
    </row>
    <row r="20" spans="1:9" x14ac:dyDescent="0.2">
      <c r="A20" s="64" t="s">
        <v>6514</v>
      </c>
      <c r="B20" s="64" t="s">
        <v>5103</v>
      </c>
      <c r="C20" s="64" t="s">
        <v>5124</v>
      </c>
      <c r="D20" s="64" t="s">
        <v>5125</v>
      </c>
      <c r="E20" s="64">
        <v>51</v>
      </c>
      <c r="F20" s="64">
        <v>19</v>
      </c>
      <c r="G20" s="64">
        <v>21</v>
      </c>
      <c r="H20" s="64" t="s">
        <v>334</v>
      </c>
      <c r="I20" s="64" t="s">
        <v>19</v>
      </c>
    </row>
    <row r="21" spans="1:9" x14ac:dyDescent="0.2">
      <c r="A21" s="64" t="s">
        <v>6531</v>
      </c>
      <c r="B21" s="64" t="s">
        <v>5142</v>
      </c>
      <c r="C21" s="64" t="s">
        <v>5124</v>
      </c>
      <c r="D21" s="64" t="s">
        <v>5125</v>
      </c>
      <c r="E21" s="64">
        <v>33</v>
      </c>
      <c r="F21" s="64">
        <v>14</v>
      </c>
      <c r="G21" s="64">
        <v>14</v>
      </c>
      <c r="H21" s="64" t="s">
        <v>334</v>
      </c>
      <c r="I21" s="64" t="s">
        <v>19</v>
      </c>
    </row>
    <row r="22" spans="1:9" x14ac:dyDescent="0.2">
      <c r="A22" s="64" t="s">
        <v>6515</v>
      </c>
      <c r="B22" s="64" t="s">
        <v>5103</v>
      </c>
      <c r="C22" s="64" t="s">
        <v>5126</v>
      </c>
      <c r="D22" s="64" t="s">
        <v>5127</v>
      </c>
      <c r="E22" s="64">
        <v>51</v>
      </c>
      <c r="F22" s="64">
        <v>1</v>
      </c>
      <c r="G22" s="64">
        <v>25</v>
      </c>
      <c r="H22" s="64" t="s">
        <v>334</v>
      </c>
      <c r="I22" s="64" t="s">
        <v>19</v>
      </c>
    </row>
    <row r="23" spans="1:9" x14ac:dyDescent="0.2">
      <c r="A23" s="64" t="s">
        <v>6516</v>
      </c>
      <c r="B23" s="64" t="s">
        <v>5103</v>
      </c>
      <c r="C23" s="64" t="s">
        <v>5128</v>
      </c>
      <c r="D23" s="64" t="s">
        <v>5129</v>
      </c>
      <c r="E23" s="64">
        <v>34</v>
      </c>
      <c r="F23" s="64">
        <v>6</v>
      </c>
      <c r="G23" s="64">
        <v>16</v>
      </c>
      <c r="H23" s="64" t="s">
        <v>334</v>
      </c>
      <c r="I23" s="64" t="s">
        <v>18</v>
      </c>
    </row>
    <row r="24" spans="1:9" x14ac:dyDescent="0.2">
      <c r="A24" s="64" t="s">
        <v>6517</v>
      </c>
      <c r="B24" s="64" t="s">
        <v>5103</v>
      </c>
      <c r="C24" s="64" t="s">
        <v>5130</v>
      </c>
      <c r="D24" s="64" t="s">
        <v>5131</v>
      </c>
      <c r="E24" s="64">
        <v>51</v>
      </c>
      <c r="F24" s="64">
        <v>3</v>
      </c>
      <c r="G24" s="64">
        <v>44</v>
      </c>
      <c r="H24" s="64" t="s">
        <v>334</v>
      </c>
      <c r="I24" s="64" t="s">
        <v>19</v>
      </c>
    </row>
    <row r="25" spans="1:9" x14ac:dyDescent="0.2">
      <c r="A25" s="64" t="s">
        <v>6518</v>
      </c>
      <c r="B25" s="64" t="s">
        <v>5103</v>
      </c>
      <c r="C25" s="64" t="s">
        <v>5132</v>
      </c>
      <c r="D25" s="64" t="s">
        <v>5133</v>
      </c>
      <c r="E25" s="64">
        <v>51</v>
      </c>
      <c r="F25" s="64">
        <v>1</v>
      </c>
      <c r="G25" s="64">
        <v>37</v>
      </c>
      <c r="H25" s="64" t="s">
        <v>334</v>
      </c>
      <c r="I25" s="64" t="s">
        <v>19</v>
      </c>
    </row>
    <row r="26" spans="1:9" x14ac:dyDescent="0.2">
      <c r="A26" s="64" t="s">
        <v>6519</v>
      </c>
      <c r="B26" s="64" t="s">
        <v>5103</v>
      </c>
      <c r="C26" s="64" t="s">
        <v>5134</v>
      </c>
      <c r="D26" s="64" t="s">
        <v>5135</v>
      </c>
      <c r="E26" s="64">
        <v>51</v>
      </c>
      <c r="F26" s="64">
        <v>27</v>
      </c>
      <c r="G26" s="64">
        <v>18</v>
      </c>
      <c r="H26" s="64" t="s">
        <v>334</v>
      </c>
      <c r="I26" s="64" t="s">
        <v>19</v>
      </c>
    </row>
    <row r="27" spans="1:9" x14ac:dyDescent="0.2">
      <c r="A27" s="64" t="s">
        <v>6532</v>
      </c>
      <c r="B27" s="64" t="s">
        <v>5142</v>
      </c>
      <c r="C27" s="64" t="s">
        <v>5148</v>
      </c>
      <c r="D27" s="64" t="s">
        <v>5149</v>
      </c>
      <c r="E27" s="64">
        <v>49</v>
      </c>
      <c r="F27" s="64">
        <v>19</v>
      </c>
      <c r="G27" s="64">
        <v>30</v>
      </c>
      <c r="H27" s="64" t="s">
        <v>552</v>
      </c>
      <c r="I27" s="64" t="s">
        <v>8800</v>
      </c>
    </row>
    <row r="28" spans="1:9" x14ac:dyDescent="0.2">
      <c r="A28" s="64" t="s">
        <v>6533</v>
      </c>
      <c r="B28" s="64" t="s">
        <v>5142</v>
      </c>
      <c r="C28" s="64" t="s">
        <v>5150</v>
      </c>
      <c r="D28" s="64" t="s">
        <v>5151</v>
      </c>
      <c r="E28" s="64">
        <v>45</v>
      </c>
      <c r="F28" s="64">
        <v>9</v>
      </c>
      <c r="G28" s="64">
        <v>30</v>
      </c>
      <c r="H28" s="64" t="s">
        <v>988</v>
      </c>
      <c r="I28" s="64" t="s">
        <v>555</v>
      </c>
    </row>
    <row r="29" spans="1:9" x14ac:dyDescent="0.2">
      <c r="A29" s="64" t="s">
        <v>6520</v>
      </c>
      <c r="B29" s="64" t="s">
        <v>5103</v>
      </c>
      <c r="C29" s="64" t="s">
        <v>5136</v>
      </c>
      <c r="D29" s="64" t="s">
        <v>1418</v>
      </c>
      <c r="E29" s="64">
        <v>51</v>
      </c>
      <c r="F29" s="64">
        <v>28</v>
      </c>
      <c r="G29" s="64">
        <v>18</v>
      </c>
      <c r="H29" s="64" t="s">
        <v>18</v>
      </c>
      <c r="I29" s="64" t="s">
        <v>772</v>
      </c>
    </row>
    <row r="30" spans="1:9" x14ac:dyDescent="0.2">
      <c r="A30" s="64" t="s">
        <v>6534</v>
      </c>
      <c r="B30" s="64" t="s">
        <v>5142</v>
      </c>
      <c r="C30" s="64" t="s">
        <v>5136</v>
      </c>
      <c r="D30" s="64" t="s">
        <v>1418</v>
      </c>
      <c r="E30" s="64">
        <v>50</v>
      </c>
      <c r="F30" s="64">
        <v>32</v>
      </c>
      <c r="G30" s="64">
        <v>17</v>
      </c>
      <c r="H30" s="64" t="s">
        <v>18</v>
      </c>
      <c r="I30" s="64" t="s">
        <v>772</v>
      </c>
    </row>
    <row r="31" spans="1:9" x14ac:dyDescent="0.2">
      <c r="A31" s="64" t="s">
        <v>6521</v>
      </c>
      <c r="B31" s="64" t="s">
        <v>5103</v>
      </c>
      <c r="C31" s="64" t="s">
        <v>5137</v>
      </c>
      <c r="D31" s="64" t="s">
        <v>1202</v>
      </c>
      <c r="E31" s="64">
        <v>51</v>
      </c>
      <c r="F31" s="64">
        <v>16</v>
      </c>
      <c r="G31" s="64">
        <v>18</v>
      </c>
      <c r="H31" s="64" t="s">
        <v>18</v>
      </c>
      <c r="I31" s="64" t="s">
        <v>772</v>
      </c>
    </row>
    <row r="32" spans="1:9" x14ac:dyDescent="0.2">
      <c r="A32" s="64" t="s">
        <v>6535</v>
      </c>
      <c r="B32" s="64" t="s">
        <v>5142</v>
      </c>
      <c r="C32" s="64" t="s">
        <v>5137</v>
      </c>
      <c r="D32" s="64" t="s">
        <v>1202</v>
      </c>
      <c r="E32" s="64">
        <v>49</v>
      </c>
      <c r="F32" s="64">
        <v>17</v>
      </c>
      <c r="G32" s="64">
        <v>21</v>
      </c>
      <c r="H32" s="64" t="s">
        <v>18</v>
      </c>
      <c r="I32" s="64" t="s">
        <v>772</v>
      </c>
    </row>
    <row r="33" spans="1:9" x14ac:dyDescent="0.2">
      <c r="A33" s="64" t="s">
        <v>6522</v>
      </c>
      <c r="B33" s="64" t="s">
        <v>5103</v>
      </c>
      <c r="C33" s="64" t="s">
        <v>5138</v>
      </c>
      <c r="D33" s="64" t="s">
        <v>1310</v>
      </c>
      <c r="E33" s="64">
        <v>51</v>
      </c>
      <c r="F33" s="64">
        <v>30</v>
      </c>
      <c r="G33" s="64">
        <v>14</v>
      </c>
      <c r="H33" s="64" t="s">
        <v>18</v>
      </c>
      <c r="I33" s="64" t="s">
        <v>772</v>
      </c>
    </row>
    <row r="34" spans="1:9" x14ac:dyDescent="0.2">
      <c r="A34" s="64" t="s">
        <v>6536</v>
      </c>
      <c r="B34" s="64" t="s">
        <v>5142</v>
      </c>
      <c r="C34" s="64" t="s">
        <v>5138</v>
      </c>
      <c r="D34" s="64" t="s">
        <v>1310</v>
      </c>
      <c r="E34" s="64">
        <v>50</v>
      </c>
      <c r="F34" s="64">
        <v>24</v>
      </c>
      <c r="G34" s="64">
        <v>17</v>
      </c>
      <c r="H34" s="64" t="s">
        <v>18</v>
      </c>
      <c r="I34" s="64" t="s">
        <v>772</v>
      </c>
    </row>
    <row r="35" spans="1:9" x14ac:dyDescent="0.2">
      <c r="A35" s="64" t="s">
        <v>6523</v>
      </c>
      <c r="B35" s="64" t="s">
        <v>5103</v>
      </c>
      <c r="C35" s="64" t="s">
        <v>5139</v>
      </c>
      <c r="D35" s="64" t="s">
        <v>1633</v>
      </c>
      <c r="E35" s="64">
        <v>51</v>
      </c>
      <c r="F35" s="64">
        <v>18</v>
      </c>
      <c r="G35" s="64">
        <v>25</v>
      </c>
      <c r="H35" s="64" t="s">
        <v>334</v>
      </c>
      <c r="I35" s="64" t="s">
        <v>19</v>
      </c>
    </row>
    <row r="36" spans="1:9" x14ac:dyDescent="0.2">
      <c r="A36" s="64" t="s">
        <v>6537</v>
      </c>
      <c r="B36" s="64" t="s">
        <v>5142</v>
      </c>
      <c r="C36" s="64" t="s">
        <v>5139</v>
      </c>
      <c r="D36" s="64" t="s">
        <v>1633</v>
      </c>
      <c r="E36" s="64">
        <v>50</v>
      </c>
      <c r="F36" s="64">
        <v>16</v>
      </c>
      <c r="G36" s="64">
        <v>24</v>
      </c>
      <c r="H36" s="64" t="s">
        <v>334</v>
      </c>
      <c r="I36" s="64" t="s">
        <v>19</v>
      </c>
    </row>
  </sheetData>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2:B20"/>
  <sheetViews>
    <sheetView workbookViewId="0">
      <selection activeCell="E2" sqref="E2"/>
    </sheetView>
  </sheetViews>
  <sheetFormatPr baseColWidth="10" defaultColWidth="8.83203125" defaultRowHeight="15" x14ac:dyDescent="0.2"/>
  <sheetData>
    <row r="2" spans="1:2" x14ac:dyDescent="0.2">
      <c r="A2" t="s">
        <v>7855</v>
      </c>
      <c r="B2" t="s">
        <v>7875</v>
      </c>
    </row>
    <row r="3" spans="1:2" x14ac:dyDescent="0.2">
      <c r="A3" t="s">
        <v>7856</v>
      </c>
      <c r="B3" t="s">
        <v>8796</v>
      </c>
    </row>
    <row r="4" spans="1:2" s="64" customFormat="1" x14ac:dyDescent="0.2">
      <c r="A4" s="64" t="s">
        <v>7857</v>
      </c>
      <c r="B4" s="64" t="s">
        <v>9482</v>
      </c>
    </row>
    <row r="5" spans="1:2" x14ac:dyDescent="0.2">
      <c r="A5" t="s">
        <v>9483</v>
      </c>
      <c r="B5" t="s">
        <v>7810</v>
      </c>
    </row>
    <row r="6" spans="1:2" x14ac:dyDescent="0.2">
      <c r="A6" t="s">
        <v>7858</v>
      </c>
      <c r="B6" t="s">
        <v>7808</v>
      </c>
    </row>
    <row r="7" spans="1:2" x14ac:dyDescent="0.2">
      <c r="A7" t="s">
        <v>7859</v>
      </c>
      <c r="B7" t="s">
        <v>5254</v>
      </c>
    </row>
    <row r="8" spans="1:2" x14ac:dyDescent="0.2">
      <c r="A8" t="s">
        <v>7860</v>
      </c>
      <c r="B8" t="s">
        <v>5283</v>
      </c>
    </row>
    <row r="9" spans="1:2" x14ac:dyDescent="0.2">
      <c r="A9" t="s">
        <v>7861</v>
      </c>
      <c r="B9" t="s">
        <v>5288</v>
      </c>
    </row>
    <row r="10" spans="1:2" x14ac:dyDescent="0.2">
      <c r="A10" t="s">
        <v>7862</v>
      </c>
      <c r="B10" t="s">
        <v>5295</v>
      </c>
    </row>
    <row r="11" spans="1:2" x14ac:dyDescent="0.2">
      <c r="A11" t="s">
        <v>7863</v>
      </c>
      <c r="B11" t="s">
        <v>5302</v>
      </c>
    </row>
    <row r="12" spans="1:2" x14ac:dyDescent="0.2">
      <c r="A12" t="s">
        <v>7864</v>
      </c>
      <c r="B12" t="s">
        <v>5303</v>
      </c>
    </row>
    <row r="13" spans="1:2" x14ac:dyDescent="0.2">
      <c r="A13" t="s">
        <v>7865</v>
      </c>
      <c r="B13" t="s">
        <v>5308</v>
      </c>
    </row>
    <row r="14" spans="1:2" x14ac:dyDescent="0.2">
      <c r="A14" t="s">
        <v>7866</v>
      </c>
      <c r="B14" t="s">
        <v>5518</v>
      </c>
    </row>
    <row r="15" spans="1:2" x14ac:dyDescent="0.2">
      <c r="A15" t="s">
        <v>7867</v>
      </c>
      <c r="B15" t="s">
        <v>5309</v>
      </c>
    </row>
    <row r="16" spans="1:2" x14ac:dyDescent="0.2">
      <c r="A16" t="s">
        <v>7868</v>
      </c>
      <c r="B16" t="s">
        <v>5313</v>
      </c>
    </row>
    <row r="17" spans="1:2" x14ac:dyDescent="0.2">
      <c r="A17" t="s">
        <v>7869</v>
      </c>
      <c r="B17" t="s">
        <v>8825</v>
      </c>
    </row>
    <row r="18" spans="1:2" x14ac:dyDescent="0.2">
      <c r="A18" t="s">
        <v>7870</v>
      </c>
      <c r="B18" t="s">
        <v>9457</v>
      </c>
    </row>
    <row r="19" spans="1:2" x14ac:dyDescent="0.2">
      <c r="A19" t="s">
        <v>7871</v>
      </c>
      <c r="B19" t="s">
        <v>9468</v>
      </c>
    </row>
    <row r="20" spans="1:2" x14ac:dyDescent="0.2">
      <c r="A20" t="s">
        <v>7872</v>
      </c>
      <c r="B20" t="s">
        <v>9458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
  <sheetViews>
    <sheetView workbookViewId="0"/>
  </sheetViews>
  <sheetFormatPr baseColWidth="10" defaultRowHeight="15" x14ac:dyDescent="0.2"/>
  <sheetData>
    <row r="1" spans="1:1" x14ac:dyDescent="0.2">
      <c r="A1" t="s">
        <v>9565</v>
      </c>
    </row>
  </sheetData>
  <phoneticPr fontId="52" type="noConversion"/>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
  <sheetViews>
    <sheetView workbookViewId="0">
      <selection activeCell="G13" sqref="G13"/>
    </sheetView>
  </sheetViews>
  <sheetFormatPr baseColWidth="10" defaultRowHeight="15" x14ac:dyDescent="0.2"/>
  <sheetData>
    <row r="1" spans="1:1" x14ac:dyDescent="0.2">
      <c r="A1" t="s">
        <v>9566</v>
      </c>
    </row>
  </sheetData>
  <phoneticPr fontId="52" type="noConversion"/>
  <pageMargins left="0.7" right="0.7" top="0.75" bottom="0.75" header="0.3" footer="0.3"/>
  <pageSetup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pageSetUpPr fitToPage="1"/>
  </sheetPr>
  <dimension ref="A2:K52"/>
  <sheetViews>
    <sheetView view="pageBreakPreview" topLeftCell="A18" zoomScale="96" zoomScaleNormal="96" zoomScaleSheetLayoutView="100" zoomScalePageLayoutView="96" workbookViewId="0">
      <selection activeCell="E55" sqref="E55"/>
    </sheetView>
  </sheetViews>
  <sheetFormatPr baseColWidth="10" defaultColWidth="9.1640625" defaultRowHeight="15" x14ac:dyDescent="0.2"/>
  <cols>
    <col min="1" max="3" width="11.5" style="2" customWidth="1"/>
    <col min="4" max="4" width="5" style="3" customWidth="1"/>
    <col min="5" max="5" width="82.33203125" style="10" customWidth="1"/>
    <col min="6" max="7" width="17" style="11" customWidth="1"/>
    <col min="8" max="8" width="42" style="9" customWidth="1"/>
    <col min="9" max="16384" width="9.1640625" style="2"/>
  </cols>
  <sheetData>
    <row r="2" spans="1:8" ht="34.5" customHeight="1" x14ac:dyDescent="0.2">
      <c r="D2" s="511" t="str">
        <f>CONCATENATE("Appendix Exhibit ",INDEX!A2,". ",INDEX!B2)</f>
        <v>Appendix Exhibit A1. State Scorecard Data Years and Databases</v>
      </c>
      <c r="E2" s="511"/>
      <c r="F2" s="511"/>
      <c r="G2" s="511"/>
      <c r="H2" s="511"/>
    </row>
    <row r="3" spans="1:8" ht="30.75" customHeight="1" x14ac:dyDescent="0.2">
      <c r="A3" s="2" t="s">
        <v>5320</v>
      </c>
      <c r="C3" s="2" t="s">
        <v>4</v>
      </c>
      <c r="D3" s="76"/>
      <c r="E3" s="77" t="s">
        <v>5260</v>
      </c>
      <c r="F3" s="78" t="s">
        <v>7873</v>
      </c>
      <c r="G3" s="78" t="s">
        <v>7874</v>
      </c>
      <c r="H3" s="79" t="s">
        <v>5321</v>
      </c>
    </row>
    <row r="4" spans="1:8" ht="24.75" customHeight="1" x14ac:dyDescent="0.2">
      <c r="A4" s="2">
        <v>2</v>
      </c>
      <c r="B4" s="2">
        <v>1</v>
      </c>
      <c r="C4" s="2" t="s">
        <v>768</v>
      </c>
      <c r="D4" s="70"/>
      <c r="E4" s="71" t="s">
        <v>9471</v>
      </c>
      <c r="F4" s="72"/>
      <c r="G4" s="72"/>
      <c r="H4" s="73"/>
    </row>
    <row r="5" spans="1:8" ht="19.5" customHeight="1" x14ac:dyDescent="0.2">
      <c r="A5" s="2">
        <v>3</v>
      </c>
      <c r="B5" s="2">
        <v>2</v>
      </c>
      <c r="C5" s="2" t="s">
        <v>15</v>
      </c>
      <c r="D5" s="65">
        <v>1</v>
      </c>
      <c r="E5" s="66" t="str">
        <f>VLOOKUP($C5,META!$B:$L,4,FALSE)</f>
        <v>Adults ages 19–64 uninsured</v>
      </c>
      <c r="F5" s="74" t="str">
        <f>VLOOKUP($C5,'DEX2'!$A:$V,22,FALSE)</f>
        <v>2013</v>
      </c>
      <c r="G5" s="74" t="str">
        <f>VLOOKUP($C5,'DEX2'!$A:$V,5,FALSE)</f>
        <v>2015</v>
      </c>
      <c r="H5" s="67" t="str">
        <f>VLOOKUP($C5,META!$B:$L,8,FALSE)</f>
        <v>ACS PUMS</v>
      </c>
    </row>
    <row r="6" spans="1:8" ht="19.5" customHeight="1" x14ac:dyDescent="0.2">
      <c r="A6" s="2">
        <v>4</v>
      </c>
      <c r="B6" s="2">
        <v>3</v>
      </c>
      <c r="C6" s="2" t="s">
        <v>225</v>
      </c>
      <c r="D6" s="68">
        <f>D5+1</f>
        <v>2</v>
      </c>
      <c r="E6" s="69" t="str">
        <f>VLOOKUP($C6,META!$B:$L,4,FALSE)</f>
        <v>Children ages 0–18 uninsured</v>
      </c>
      <c r="F6" s="74" t="str">
        <f>VLOOKUP($C6,'DEX2'!$A:$V,22,FALSE)</f>
        <v>2013</v>
      </c>
      <c r="G6" s="74" t="str">
        <f>VLOOKUP($C6,'DEX2'!$A:$V,5,FALSE)</f>
        <v>2015</v>
      </c>
      <c r="H6" s="67" t="str">
        <f>VLOOKUP($C6,META!$B:$L,8,FALSE)</f>
        <v>ACS PUMS</v>
      </c>
    </row>
    <row r="7" spans="1:8" ht="19.5" customHeight="1" x14ac:dyDescent="0.2">
      <c r="A7" s="2">
        <v>5</v>
      </c>
      <c r="B7" s="2">
        <v>4</v>
      </c>
      <c r="C7" s="2" t="s">
        <v>441</v>
      </c>
      <c r="D7" s="68">
        <f>D6+1</f>
        <v>3</v>
      </c>
      <c r="E7" s="69" t="str">
        <f>VLOOKUP($C7,META!$B:$L,4,FALSE)</f>
        <v>Adults who went without care because of cost in past year</v>
      </c>
      <c r="F7" s="74" t="str">
        <f>VLOOKUP($C7,'DEX2'!$A:$V,22,FALSE)</f>
        <v>2013</v>
      </c>
      <c r="G7" s="74" t="str">
        <f>VLOOKUP($C7,'DEX2'!$A:$V,5,FALSE)</f>
        <v>2015</v>
      </c>
      <c r="H7" s="67" t="str">
        <f>VLOOKUP($C7,META!$B:$L,8,FALSE)</f>
        <v>BRFSS</v>
      </c>
    </row>
    <row r="8" spans="1:8" ht="19.5" customHeight="1" x14ac:dyDescent="0.2">
      <c r="A8" s="2">
        <v>6</v>
      </c>
      <c r="B8" s="2">
        <v>5</v>
      </c>
      <c r="C8" s="2" t="s">
        <v>550</v>
      </c>
      <c r="D8" s="68">
        <f>D7+1</f>
        <v>4</v>
      </c>
      <c r="E8" s="69" t="str">
        <f>VLOOKUP($C8,META!$B:$L,4,FALSE)</f>
        <v>Individuals under age 65 with high out-of-pocket medical costs relative to their annual household income</v>
      </c>
      <c r="F8" s="75" t="s">
        <v>9503</v>
      </c>
      <c r="G8" s="74" t="str">
        <f>VLOOKUP($C8,'DEX2'!$A:$V,5,FALSE)</f>
        <v>2014-15</v>
      </c>
      <c r="H8" s="67" t="str">
        <f>VLOOKUP($C8,META!$B:$L,8,FALSE)</f>
        <v>CPS ASEC</v>
      </c>
    </row>
    <row r="9" spans="1:8" ht="19.5" customHeight="1" x14ac:dyDescent="0.2">
      <c r="A9" s="2">
        <v>7</v>
      </c>
      <c r="B9" s="2">
        <v>6</v>
      </c>
      <c r="C9" s="2" t="s">
        <v>660</v>
      </c>
      <c r="D9" s="68">
        <f>D8+1</f>
        <v>5</v>
      </c>
      <c r="E9" s="69" t="str">
        <f>VLOOKUP($C9,META!$B:$L,4,FALSE)</f>
        <v>At-risk adults without a routine doctor visit in past two years</v>
      </c>
      <c r="F9" s="74" t="str">
        <f>VLOOKUP($C9,'DEX2'!$A:$V,22,FALSE)</f>
        <v>2013</v>
      </c>
      <c r="G9" s="74" t="str">
        <f>VLOOKUP($C9,'DEX2'!$A:$V,5,FALSE)</f>
        <v>2015</v>
      </c>
      <c r="H9" s="67" t="str">
        <f>VLOOKUP($C9,META!$B:$L,8,FALSE)</f>
        <v>BRFSS</v>
      </c>
    </row>
    <row r="10" spans="1:8" ht="19.5" customHeight="1" x14ac:dyDescent="0.2">
      <c r="A10" s="2">
        <v>8</v>
      </c>
      <c r="B10" s="2">
        <v>7</v>
      </c>
      <c r="C10" s="2" t="s">
        <v>332</v>
      </c>
      <c r="D10" s="68">
        <f>D9+1</f>
        <v>6</v>
      </c>
      <c r="E10" s="69" t="str">
        <f>VLOOKUP($C10,META!$B:$L,4,FALSE)</f>
        <v>Adults without a dental visit in past year</v>
      </c>
      <c r="F10" s="74" t="str">
        <f>VLOOKUP($C10,'DEX2'!$A:$V,22,FALSE)</f>
        <v>2012</v>
      </c>
      <c r="G10" s="74" t="str">
        <f>VLOOKUP($C10,'DEX2'!$A:$V,5,FALSE)</f>
        <v>2014</v>
      </c>
      <c r="H10" s="67" t="str">
        <f>VLOOKUP($C10,META!$B:$L,8,FALSE)</f>
        <v>BRFSS</v>
      </c>
    </row>
    <row r="11" spans="1:8" ht="24.75" customHeight="1" x14ac:dyDescent="0.2">
      <c r="A11" s="2">
        <v>9</v>
      </c>
      <c r="B11" s="2">
        <v>8</v>
      </c>
      <c r="C11" s="2" t="s">
        <v>3896</v>
      </c>
      <c r="D11" s="70"/>
      <c r="E11" s="71" t="s">
        <v>5324</v>
      </c>
      <c r="F11" s="80"/>
      <c r="G11" s="80"/>
      <c r="H11" s="81"/>
    </row>
    <row r="12" spans="1:8" ht="17.25" customHeight="1" x14ac:dyDescent="0.2">
      <c r="A12" s="2">
        <v>10</v>
      </c>
      <c r="B12" s="2">
        <v>9</v>
      </c>
      <c r="C12" s="2" t="s">
        <v>2278</v>
      </c>
      <c r="D12" s="68">
        <f>D10+1</f>
        <v>7</v>
      </c>
      <c r="E12" s="69" t="str">
        <f>VLOOKUP($C12,META!$B:$L,4,FALSE)</f>
        <v>Adults with a usual source of care</v>
      </c>
      <c r="F12" s="74" t="str">
        <f>VLOOKUP($C12,'DEX2'!$A:$V,22,FALSE)</f>
        <v>2013</v>
      </c>
      <c r="G12" s="74" t="str">
        <f>VLOOKUP($C12,'DEX2'!$A:$V,5,FALSE)</f>
        <v>2015</v>
      </c>
      <c r="H12" s="67" t="str">
        <f>VLOOKUP($C12,META!$B:$L,8,FALSE)</f>
        <v>BRFSS</v>
      </c>
    </row>
    <row r="13" spans="1:8" ht="17.25" customHeight="1" x14ac:dyDescent="0.2">
      <c r="A13" s="2">
        <v>11</v>
      </c>
      <c r="B13" s="2">
        <v>10</v>
      </c>
      <c r="C13" s="2" t="s">
        <v>8289</v>
      </c>
      <c r="D13" s="65">
        <f t="shared" ref="D13:D29" si="0">D12+1</f>
        <v>8</v>
      </c>
      <c r="E13" s="66" t="str">
        <f>VLOOKUP($C13,META!$B:$L,4,FALSE)</f>
        <v>Adults with age- and gender-appropriate cancer screenings</v>
      </c>
      <c r="F13" s="74" t="str">
        <f>VLOOKUP($C13,'DEX2'!$A:$V,22,FALSE)</f>
        <v>2012</v>
      </c>
      <c r="G13" s="74" t="str">
        <f>VLOOKUP($C13,'DEX2'!$A:$V,5,FALSE)</f>
        <v>2014</v>
      </c>
      <c r="H13" s="67" t="str">
        <f>VLOOKUP($C13,META!$B:$L,8,FALSE)</f>
        <v>BRFSS</v>
      </c>
    </row>
    <row r="14" spans="1:8" ht="17.25" customHeight="1" x14ac:dyDescent="0.2">
      <c r="A14" s="2">
        <v>12</v>
      </c>
      <c r="B14" s="2">
        <v>11</v>
      </c>
      <c r="C14" s="2" t="s">
        <v>8291</v>
      </c>
      <c r="D14" s="68">
        <f t="shared" si="0"/>
        <v>9</v>
      </c>
      <c r="E14" s="69" t="str">
        <f>VLOOKUP($C14,META!$B:$L,4,FALSE)</f>
        <v>Adults with age-appropriate vaccines</v>
      </c>
      <c r="F14" s="75" t="str">
        <f>VLOOKUP($C14,'DEX2'!$A:$V,22,FALSE)</f>
        <v>2013</v>
      </c>
      <c r="G14" s="74" t="str">
        <f>VLOOKUP($C14,'DEX2'!$A:$V,5,FALSE)</f>
        <v>2015</v>
      </c>
      <c r="H14" s="67" t="str">
        <f>VLOOKUP($C14,META!$B:$L,8,FALSE)</f>
        <v>BRFSS</v>
      </c>
    </row>
    <row r="15" spans="1:8" ht="17.25" customHeight="1" x14ac:dyDescent="0.2">
      <c r="A15" s="2">
        <v>13</v>
      </c>
      <c r="B15" s="2">
        <v>12</v>
      </c>
      <c r="C15" s="2" t="s">
        <v>2385</v>
      </c>
      <c r="D15" s="68">
        <f t="shared" si="0"/>
        <v>10</v>
      </c>
      <c r="E15" s="69" t="str">
        <f>VLOOKUP($C15,META!$B:$L,4,FALSE)</f>
        <v>Children with a medical home</v>
      </c>
      <c r="F15" s="75" t="s">
        <v>9503</v>
      </c>
      <c r="G15" s="74" t="str">
        <f>VLOOKUP($C15,'DEX2'!$A:$V,5,FALSE)</f>
        <v>2011/12</v>
      </c>
      <c r="H15" s="67" t="str">
        <f>VLOOKUP($C15,META!$B:$L,8,FALSE)</f>
        <v>NSCH</v>
      </c>
    </row>
    <row r="16" spans="1:8" ht="19" customHeight="1" x14ac:dyDescent="0.2">
      <c r="A16" s="2">
        <v>14</v>
      </c>
      <c r="B16" s="2">
        <v>13</v>
      </c>
      <c r="C16" s="2" t="s">
        <v>2492</v>
      </c>
      <c r="D16" s="65">
        <f t="shared" si="0"/>
        <v>11</v>
      </c>
      <c r="E16" s="66" t="str">
        <f>VLOOKUP($C16,META!$B:$L,4,FALSE)</f>
        <v>Children with a medical and dental preventive care visit in the past year</v>
      </c>
      <c r="F16" s="75" t="s">
        <v>9503</v>
      </c>
      <c r="G16" s="74" t="str">
        <f>VLOOKUP($C16,'DEX2'!$A:$V,5,FALSE)</f>
        <v>2011/12</v>
      </c>
      <c r="H16" s="67" t="str">
        <f>VLOOKUP($C16,META!$B:$L,8,FALSE)</f>
        <v>NSCH</v>
      </c>
    </row>
    <row r="17" spans="1:11" ht="30" customHeight="1" x14ac:dyDescent="0.2">
      <c r="A17" s="2">
        <v>15</v>
      </c>
      <c r="B17" s="2">
        <v>14</v>
      </c>
      <c r="C17" s="2" t="s">
        <v>2599</v>
      </c>
      <c r="D17" s="68">
        <f t="shared" si="0"/>
        <v>12</v>
      </c>
      <c r="E17" s="69" t="str">
        <f>VLOOKUP($C17,META!$B:$L,4,FALSE)</f>
        <v>Children with emotional, behavioral, or developmental problems who received needed mental health care in the past year</v>
      </c>
      <c r="F17" s="74" t="s">
        <v>9503</v>
      </c>
      <c r="G17" s="74" t="str">
        <f>VLOOKUP($C17,'DEX2'!$A:$V,5,FALSE)</f>
        <v>2011/12</v>
      </c>
      <c r="H17" s="67" t="str">
        <f>VLOOKUP($C17,META!$B:$L,8,FALSE)</f>
        <v>NSCH</v>
      </c>
    </row>
    <row r="18" spans="1:11" ht="19" customHeight="1" x14ac:dyDescent="0.2">
      <c r="C18" s="2" t="s">
        <v>2706</v>
      </c>
      <c r="D18" s="68">
        <f>D17+1</f>
        <v>13</v>
      </c>
      <c r="E18" s="69" t="str">
        <f>VLOOKUP($C18,META!$B:$L,4,FALSE)</f>
        <v>Children ages 19–35 months who received all recommended doses of seven key vaccines</v>
      </c>
      <c r="F18" s="74" t="str">
        <f>VLOOKUP($C18,'DEX2'!$A:$V,22,FALSE)</f>
        <v>2013</v>
      </c>
      <c r="G18" s="74" t="str">
        <f>VLOOKUP($C18,'DEX2'!$A:$V,5,FALSE)</f>
        <v>2015</v>
      </c>
      <c r="H18" s="67" t="str">
        <f>VLOOKUP($C18,META!$B:$L,8,FALSE)</f>
        <v>NIS</v>
      </c>
    </row>
    <row r="19" spans="1:11" ht="19" customHeight="1" x14ac:dyDescent="0.2">
      <c r="A19" s="2">
        <v>16</v>
      </c>
      <c r="B19" s="2">
        <v>15</v>
      </c>
      <c r="C19" s="2" t="s">
        <v>3138</v>
      </c>
      <c r="D19" s="68">
        <f>D18+1</f>
        <v>14</v>
      </c>
      <c r="E19" s="69" t="str">
        <f>VLOOKUP($C19,META!$B:$L,4,FALSE)</f>
        <v>Medicare beneficiaries who received at least one drug that should be avoided in the elderly</v>
      </c>
      <c r="F19" s="74" t="str">
        <f>VLOOKUP($C19,'DEX2'!$A:$V,22,FALSE)</f>
        <v>2012</v>
      </c>
      <c r="G19" s="74" t="str">
        <f>VLOOKUP($C19,'DEX2'!$A:$V,5,FALSE)</f>
        <v>2014</v>
      </c>
      <c r="H19" s="67" t="str">
        <f>VLOOKUP($C19,META!$B:$L,8,FALSE)</f>
        <v>5% Medicare enrolled in Part D</v>
      </c>
    </row>
    <row r="20" spans="1:11" ht="30" customHeight="1" x14ac:dyDescent="0.2">
      <c r="A20" s="2">
        <v>17</v>
      </c>
      <c r="B20" s="2">
        <v>16</v>
      </c>
      <c r="C20" s="2" t="s">
        <v>3247</v>
      </c>
      <c r="D20" s="68">
        <f t="shared" si="0"/>
        <v>15</v>
      </c>
      <c r="E20" s="69" t="str">
        <f>VLOOKUP($C20,META!$B:$L,4,FALSE)</f>
        <v>Medicare beneficiaries with dementia, hip/pelvic fracture, or chronic renal failure who received a prescription drug that is contraindicated for that condition</v>
      </c>
      <c r="F20" s="74" t="str">
        <f>VLOOKUP($C20,'DEX2'!$A:$V,22,FALSE)</f>
        <v>2012</v>
      </c>
      <c r="G20" s="74" t="str">
        <f>VLOOKUP($C20,'DEX2'!$A:$V,5,FALSE)</f>
        <v>2014</v>
      </c>
      <c r="H20" s="67" t="str">
        <f>VLOOKUP($C20,META!$B:$L,8,FALSE)</f>
        <v>5% Medicare enrolled in Part D</v>
      </c>
    </row>
    <row r="21" spans="1:11" ht="30" customHeight="1" x14ac:dyDescent="0.2">
      <c r="C21" s="2" t="s">
        <v>3354</v>
      </c>
      <c r="D21" s="68">
        <f t="shared" si="0"/>
        <v>16</v>
      </c>
      <c r="E21" s="69" t="str">
        <f>VLOOKUP($C21,META!$B:$L,4,FALSE)</f>
        <v>Medicare fee-for-service patients whose health provider always listens, explains, shows respect, and spends enough time with them</v>
      </c>
      <c r="F21" s="75" t="str">
        <f>VLOOKUP($C21,'DEX2'!$A:$V,22,FALSE)</f>
        <v>2013</v>
      </c>
      <c r="G21" s="74" t="str">
        <f>VLOOKUP($C21,'DEX2'!$A:$V,5,FALSE)</f>
        <v>2014</v>
      </c>
      <c r="H21" s="67" t="str">
        <f>VLOOKUP($C21,META!$B:$L,8,FALSE)</f>
        <v>CAHPS (via AHRQ National Healthcare Quality Report)</v>
      </c>
    </row>
    <row r="22" spans="1:11" ht="30" customHeight="1" x14ac:dyDescent="0.2">
      <c r="A22" s="2">
        <v>20</v>
      </c>
      <c r="B22" s="2">
        <v>17</v>
      </c>
      <c r="C22" s="2" t="s">
        <v>2814</v>
      </c>
      <c r="D22" s="68">
        <f t="shared" si="0"/>
        <v>17</v>
      </c>
      <c r="E22" s="69" t="str">
        <f>VLOOKUP($C22,META!$B:$L,4,FALSE)</f>
        <v>Risk-adjusted 30-day mortality among Medicare beneficiaries hospitalized for heart attack, heart failure, pneumonia, or stroke</v>
      </c>
      <c r="F22" s="74" t="str">
        <f>VLOOKUP($C22,'DEX2'!$A:$V,22,FALSE)</f>
        <v>07/2010 - 06/2013</v>
      </c>
      <c r="G22" s="74" t="str">
        <f>VLOOKUP($C22,'DEX2'!$A:$V,5,FALSE)</f>
        <v>07/2012 - 06/2015</v>
      </c>
      <c r="H22" s="67" t="str">
        <f>VLOOKUP($C22,META!$B:$L,8,FALSE)</f>
        <v>CMS Hospital Compare</v>
      </c>
    </row>
    <row r="23" spans="1:11" ht="19" customHeight="1" x14ac:dyDescent="0.2">
      <c r="C23" s="2" t="s">
        <v>8294</v>
      </c>
      <c r="D23" s="68">
        <f>D22+1</f>
        <v>18</v>
      </c>
      <c r="E23" s="69" t="str">
        <f>VLOOKUP($C23,META!$B:$L,4,FALSE)</f>
        <v>Central line-associated bloodstream infections (CLABSI), Standardized Infection Ratio</v>
      </c>
      <c r="F23" s="74" t="str">
        <f>VLOOKUP($C23,'DEX2'!$A:$V,22,FALSE)</f>
        <v>2013</v>
      </c>
      <c r="G23" s="74" t="str">
        <f>VLOOKUP($C23,'DEX2'!$A:$V,5,FALSE)</f>
        <v>2014</v>
      </c>
      <c r="H23" s="67" t="str">
        <f>VLOOKUP($C23,META!$B:$L,8,FALSE)</f>
        <v>CDC HAI Progress Report</v>
      </c>
    </row>
    <row r="24" spans="1:11" ht="19" customHeight="1" x14ac:dyDescent="0.2">
      <c r="A24" s="2">
        <v>21</v>
      </c>
      <c r="B24" s="2">
        <v>18</v>
      </c>
      <c r="C24" s="2" t="s">
        <v>2922</v>
      </c>
      <c r="D24" s="68">
        <f>D23+1</f>
        <v>19</v>
      </c>
      <c r="E24" s="69" t="str">
        <f>VLOOKUP($C24,META!$B:$L,4,FALSE)</f>
        <v>Hospitalized patients given information about what to do during their recovery at home</v>
      </c>
      <c r="F24" s="74" t="str">
        <f>VLOOKUP($C24,'DEX2'!$A:$V,22,FALSE)</f>
        <v>2013</v>
      </c>
      <c r="G24" s="74" t="str">
        <f>VLOOKUP($C24,'DEX2'!$A:$V,5,FALSE)</f>
        <v>2015</v>
      </c>
      <c r="H24" s="67" t="str">
        <f>VLOOKUP($C24,META!$B:$L,8,FALSE)</f>
        <v>HCAHPS (via CMS Hospital Compare)</v>
      </c>
    </row>
    <row r="25" spans="1:11" ht="30" customHeight="1" x14ac:dyDescent="0.2">
      <c r="A25" s="2">
        <v>22</v>
      </c>
      <c r="B25" s="2">
        <v>19</v>
      </c>
      <c r="C25" s="2" t="s">
        <v>3030</v>
      </c>
      <c r="D25" s="68">
        <f t="shared" si="0"/>
        <v>20</v>
      </c>
      <c r="E25" s="69" t="str">
        <f>VLOOKUP($C25,META!$B:$L,4,FALSE)</f>
        <v>Hospitalized patients who reported hospital staff always managed pain well, responded when needed help to get to bathroom or pressed call button, and explained medicines and side effects</v>
      </c>
      <c r="F25" s="74" t="str">
        <f>VLOOKUP($C25,'DEX2'!$A:$V,22,FALSE)</f>
        <v>2013</v>
      </c>
      <c r="G25" s="74" t="str">
        <f>VLOOKUP($C25,'DEX2'!$A:$V,5,FALSE)</f>
        <v>2015</v>
      </c>
      <c r="H25" s="67" t="str">
        <f>VLOOKUP($C25,META!$B:$L,8,FALSE)</f>
        <v>HCAHPS (via CMS Hospital Compare)</v>
      </c>
    </row>
    <row r="26" spans="1:11" ht="19" customHeight="1" x14ac:dyDescent="0.2">
      <c r="A26" s="2">
        <v>23</v>
      </c>
      <c r="B26" s="2">
        <v>20</v>
      </c>
      <c r="C26" s="2" t="s">
        <v>3462</v>
      </c>
      <c r="D26" s="68">
        <f t="shared" si="0"/>
        <v>21</v>
      </c>
      <c r="E26" s="69" t="str">
        <f>VLOOKUP($C26,META!$B:$L,4,FALSE)</f>
        <v>Home health patients who get better at walking or moving around</v>
      </c>
      <c r="F26" s="75" t="str">
        <f>VLOOKUP($C26,'DEX2'!$A:$V,22,FALSE)</f>
        <v>2013</v>
      </c>
      <c r="G26" s="74" t="str">
        <f>VLOOKUP($C26,'DEX2'!$A:$V,5,FALSE)</f>
        <v>2015</v>
      </c>
      <c r="H26" s="67" t="str">
        <f>VLOOKUP($C26,META!$B:$L,8,FALSE)</f>
        <v>OASIS (via CMS Home Health Compare)</v>
      </c>
    </row>
    <row r="27" spans="1:11" ht="19" customHeight="1" x14ac:dyDescent="0.2">
      <c r="A27" s="2">
        <v>24</v>
      </c>
      <c r="B27" s="2">
        <v>21</v>
      </c>
      <c r="C27" s="2" t="s">
        <v>3571</v>
      </c>
      <c r="D27" s="68">
        <f t="shared" si="0"/>
        <v>22</v>
      </c>
      <c r="E27" s="69" t="str">
        <f>VLOOKUP($C27,META!$B:$L,4,FALSE)</f>
        <v>Home health patients whose wounds improved or healed after an operation</v>
      </c>
      <c r="F27" s="74" t="str">
        <f>VLOOKUP($C27,'DEX2'!$A:$V,22,FALSE)</f>
        <v>2013</v>
      </c>
      <c r="G27" s="74" t="str">
        <f>VLOOKUP($C27,'DEX2'!$A:$V,5,FALSE)</f>
        <v>2015</v>
      </c>
      <c r="H27" s="67" t="str">
        <f>VLOOKUP($C27,META!$B:$L,8,FALSE)</f>
        <v>OASIS (via CMS Home Health Compare)</v>
      </c>
    </row>
    <row r="28" spans="1:11" ht="19" customHeight="1" x14ac:dyDescent="0.2">
      <c r="A28" s="2">
        <v>25</v>
      </c>
      <c r="B28" s="2">
        <v>22</v>
      </c>
      <c r="C28" s="2" t="s">
        <v>3679</v>
      </c>
      <c r="D28" s="68">
        <f t="shared" si="0"/>
        <v>23</v>
      </c>
      <c r="E28" s="69" t="str">
        <f>VLOOKUP($C28,META!$B:$L,4,FALSE)</f>
        <v>High-risk nursing home residents with pressure sores</v>
      </c>
      <c r="F28" s="75" t="s">
        <v>9559</v>
      </c>
      <c r="G28" s="74" t="s">
        <v>9560</v>
      </c>
      <c r="H28" s="67" t="str">
        <f>VLOOKUP($C28,META!$B:$L,8,FALSE)</f>
        <v>MDS (via CMS Nursing Home Compare)</v>
      </c>
      <c r="J28" s="75" t="str">
        <f>VLOOKUP($C28,'DEX2'!$A:$V,22,FALSE)</f>
        <v>2013(Q2-Q4)</v>
      </c>
      <c r="K28" s="74" t="str">
        <f>VLOOKUP($C28,'DEX2'!$A:$V,5,FALSE)</f>
        <v>2015(Q2-Q4)</v>
      </c>
    </row>
    <row r="29" spans="1:11" ht="19" customHeight="1" x14ac:dyDescent="0.2">
      <c r="A29" s="2">
        <v>26</v>
      </c>
      <c r="B29" s="2">
        <v>23</v>
      </c>
      <c r="C29" s="2" t="s">
        <v>3788</v>
      </c>
      <c r="D29" s="68">
        <f t="shared" si="0"/>
        <v>24</v>
      </c>
      <c r="E29" s="69" t="str">
        <f>VLOOKUP($C29,META!$B:$L,4,FALSE)</f>
        <v>Long-stay nursing home residents with an antipsychotic medication</v>
      </c>
      <c r="F29" s="74" t="s">
        <v>9559</v>
      </c>
      <c r="G29" s="74" t="s">
        <v>9560</v>
      </c>
      <c r="H29" s="67" t="str">
        <f>VLOOKUP($C29,META!$B:$L,8,FALSE)</f>
        <v>MDS (via CMS Nursing Home Compare)</v>
      </c>
      <c r="J29" s="74" t="str">
        <f>VLOOKUP($C29,'DEX2'!$A:$V,22,FALSE)</f>
        <v>2013(Q2-Q4)</v>
      </c>
      <c r="K29" s="74" t="str">
        <f>VLOOKUP($C29,'DEX2'!$A:$V,5,FALSE)</f>
        <v>2015(Q2-Q4)</v>
      </c>
    </row>
    <row r="30" spans="1:11" ht="24.75" customHeight="1" x14ac:dyDescent="0.2">
      <c r="A30" s="2">
        <v>28</v>
      </c>
      <c r="B30" s="2">
        <v>24</v>
      </c>
      <c r="C30" s="6" t="s">
        <v>4975</v>
      </c>
      <c r="D30" s="70"/>
      <c r="E30" s="71" t="s">
        <v>5394</v>
      </c>
      <c r="F30" s="80"/>
      <c r="G30" s="80"/>
      <c r="H30" s="81"/>
    </row>
    <row r="31" spans="1:11" ht="19" customHeight="1" x14ac:dyDescent="0.2">
      <c r="A31" s="2">
        <v>29</v>
      </c>
      <c r="B31" s="2">
        <v>25</v>
      </c>
      <c r="C31" s="6" t="s">
        <v>4003</v>
      </c>
      <c r="D31" s="65">
        <f>D29+1</f>
        <v>25</v>
      </c>
      <c r="E31" s="66" t="str">
        <f>VLOOKUP($C31,META!$B:$L,4,FALSE)</f>
        <v>Hospital admissions for pediatric asthma, per 100,000 children</v>
      </c>
      <c r="F31" s="74" t="str">
        <f>VLOOKUP($C31,'DEX2'!$A:$V,22,FALSE)</f>
        <v>2011</v>
      </c>
      <c r="G31" s="74" t="str">
        <f>VLOOKUP($C31,'DEX2'!$A:$V,5,FALSE)</f>
        <v>2013</v>
      </c>
      <c r="H31" s="67" t="str">
        <f>VLOOKUP($C31,META!$B:$L,8,FALSE)</f>
        <v>HCUP  (via AHRQ National Healthcare Quality Report)</v>
      </c>
    </row>
    <row r="32" spans="1:11" ht="30" customHeight="1" x14ac:dyDescent="0.2">
      <c r="A32" s="2">
        <v>30</v>
      </c>
      <c r="B32" s="2">
        <v>26</v>
      </c>
      <c r="C32" s="6" t="s">
        <v>4111</v>
      </c>
      <c r="D32" s="68">
        <f t="shared" ref="D32:D39" si="1">D31+1</f>
        <v>26</v>
      </c>
      <c r="E32" s="69" t="s">
        <v>8795</v>
      </c>
      <c r="F32" s="75" t="str">
        <f>VLOOKUP($C32,'DEX2'!$A:$V,22,FALSE)</f>
        <v>2012</v>
      </c>
      <c r="G32" s="74" t="str">
        <f>VLOOKUP($C32,'DEX2'!$A:$V,5,FALSE)</f>
        <v>2014</v>
      </c>
      <c r="H32" s="67" t="str">
        <f>VLOOKUP($C32,META!$B:$L,8,FALSE)</f>
        <v>CCW (via CMS Geographic Variation Public Use File)</v>
      </c>
      <c r="K32" s="2" t="s">
        <v>5384</v>
      </c>
    </row>
    <row r="33" spans="1:8" ht="19" customHeight="1" x14ac:dyDescent="0.2">
      <c r="A33" s="2">
        <v>31</v>
      </c>
      <c r="B33" s="2">
        <v>29</v>
      </c>
      <c r="C33" s="6" t="s">
        <v>4435</v>
      </c>
      <c r="D33" s="68">
        <f t="shared" si="1"/>
        <v>27</v>
      </c>
      <c r="E33" s="69" t="str">
        <f>VLOOKUP($C33,META!$B:$L,4,FALSE)</f>
        <v>Medicare 30-day hospital readmissions, rate per 1,000 beneficiaries</v>
      </c>
      <c r="F33" s="74" t="str">
        <f>VLOOKUP($C33,'DEX2'!$A:$V,22,FALSE)</f>
        <v>2012</v>
      </c>
      <c r="G33" s="74" t="str">
        <f>VLOOKUP($C33,'DEX2'!$A:$V,5,FALSE)</f>
        <v>2014</v>
      </c>
      <c r="H33" s="67" t="str">
        <f>VLOOKUP($C33,META!$B:$L,8,FALSE)</f>
        <v>CCW (via CMS Geographic Variation Public Use File)</v>
      </c>
    </row>
    <row r="34" spans="1:8" ht="19" customHeight="1" x14ac:dyDescent="0.2">
      <c r="A34" s="2">
        <v>32</v>
      </c>
      <c r="B34" s="2">
        <v>30</v>
      </c>
      <c r="C34" s="6" t="s">
        <v>4543</v>
      </c>
      <c r="D34" s="68">
        <f t="shared" si="1"/>
        <v>28</v>
      </c>
      <c r="E34" s="69" t="str">
        <f>VLOOKUP($C34,META!$B:$L,4,FALSE)</f>
        <v>Short-stay nursing home residents readmitted within 30 days of hospital discharge to nursing home</v>
      </c>
      <c r="F34" s="74" t="str">
        <f>VLOOKUP($C34,'DEX2'!$A:$V,22,FALSE)</f>
        <v>2012</v>
      </c>
      <c r="G34" s="74" t="str">
        <f>VLOOKUP($C34,'DEX2'!$A:$V,5,FALSE)</f>
        <v>2014</v>
      </c>
      <c r="H34" s="67" t="str">
        <f>VLOOKUP($C34,META!$B:$L,8,FALSE)</f>
        <v>MedPAR, MDS</v>
      </c>
    </row>
    <row r="35" spans="1:8" ht="17.25" customHeight="1" x14ac:dyDescent="0.2">
      <c r="A35" s="2">
        <v>33</v>
      </c>
      <c r="B35" s="2">
        <v>31</v>
      </c>
      <c r="C35" s="6" t="s">
        <v>4651</v>
      </c>
      <c r="D35" s="68">
        <f t="shared" si="1"/>
        <v>29</v>
      </c>
      <c r="E35" s="69" t="str">
        <f>VLOOKUP($C35,META!$B:$L,4,FALSE)</f>
        <v>Long-stay nursing home residents hospitalized within a six-month period</v>
      </c>
      <c r="F35" s="74" t="str">
        <f>VLOOKUP($C35,'DEX2'!$A:$V,22,FALSE)</f>
        <v>2012</v>
      </c>
      <c r="G35" s="74" t="str">
        <f>VLOOKUP($C35,'DEX2'!$A:$V,5,FALSE)</f>
        <v>2014</v>
      </c>
      <c r="H35" s="67" t="str">
        <f>VLOOKUP($C35,META!$B:$L,8,FALSE)</f>
        <v>MedPAR, MDS</v>
      </c>
    </row>
    <row r="36" spans="1:8" ht="19" customHeight="1" x14ac:dyDescent="0.2">
      <c r="A36" s="2">
        <v>34</v>
      </c>
      <c r="B36" s="2">
        <v>32</v>
      </c>
      <c r="C36" s="6" t="s">
        <v>4759</v>
      </c>
      <c r="D36" s="68">
        <f t="shared" si="1"/>
        <v>30</v>
      </c>
      <c r="E36" s="69" t="str">
        <f>VLOOKUP($C36,META!$B:$L,4,FALSE)</f>
        <v>Home health patients also enrolled in Medicare with a hospital admission</v>
      </c>
      <c r="F36" s="74" t="str">
        <f>VLOOKUP($C36,'DEX2'!$A:$V,22,FALSE)</f>
        <v>2013</v>
      </c>
      <c r="G36" s="74" t="str">
        <f>VLOOKUP($C36,'DEX2'!$A:$V,5,FALSE)</f>
        <v>2015</v>
      </c>
      <c r="H36" s="67" t="str">
        <f>VLOOKUP($C36,META!$B:$L,8,FALSE)</f>
        <v>OASIS (via CMS Home Health Compare)</v>
      </c>
    </row>
    <row r="37" spans="1:8" ht="19" customHeight="1" x14ac:dyDescent="0.2">
      <c r="A37" s="2">
        <v>35</v>
      </c>
      <c r="B37" s="2">
        <v>33</v>
      </c>
      <c r="C37" s="6" t="s">
        <v>4327</v>
      </c>
      <c r="D37" s="68">
        <f t="shared" si="1"/>
        <v>31</v>
      </c>
      <c r="E37" s="69" t="str">
        <f>VLOOKUP($C37,META!$B:$L,4,FALSE)</f>
        <v>Potentially avoidable emergency department visits among Medicare beneficiaries, per 1,000 beneficiaries</v>
      </c>
      <c r="F37" s="74" t="str">
        <f>VLOOKUP($C37,'DEX2'!$A:$V,22,FALSE)</f>
        <v>2012</v>
      </c>
      <c r="G37" s="74" t="str">
        <f>VLOOKUP($C37,'DEX2'!$A:$V,5,FALSE)</f>
        <v>2014</v>
      </c>
      <c r="H37" s="67" t="str">
        <f>VLOOKUP($C37,META!$B:$L,8,FALSE)</f>
        <v>Medicare SAF</v>
      </c>
    </row>
    <row r="38" spans="1:8" ht="19" customHeight="1" x14ac:dyDescent="0.2">
      <c r="B38" s="2">
        <v>34</v>
      </c>
      <c r="C38" s="6" t="s">
        <v>8301</v>
      </c>
      <c r="D38" s="68">
        <f t="shared" si="1"/>
        <v>32</v>
      </c>
      <c r="E38" s="69" t="str">
        <f>VLOOKUP($C38,META!$B:$L,4,FALSE)</f>
        <v>Total reimbursements per enrollee (ages 18–64) with employer-sponsored insurance</v>
      </c>
      <c r="F38" s="74" t="str">
        <f>VLOOKUP($C38,'DEX2'!$A:$V,22,FALSE)</f>
        <v>2013</v>
      </c>
      <c r="G38" s="74" t="str">
        <f>VLOOKUP($C38,'DEX2'!$A:$V,5,FALSE)</f>
        <v>2014</v>
      </c>
      <c r="H38" s="67" t="str">
        <f>VLOOKUP($C38,META!$B:$L,8,FALSE)</f>
        <v>Truven MarketScan</v>
      </c>
    </row>
    <row r="39" spans="1:8" ht="19" customHeight="1" x14ac:dyDescent="0.2">
      <c r="A39" s="2">
        <v>36</v>
      </c>
      <c r="B39" s="2">
        <v>35</v>
      </c>
      <c r="C39" s="6" t="s">
        <v>4868</v>
      </c>
      <c r="D39" s="68">
        <f t="shared" si="1"/>
        <v>33</v>
      </c>
      <c r="E39" s="69" t="str">
        <f>VLOOKUP($C39,META!$B:$L,4,FALSE)</f>
        <v>Total Medicare (Parts A &amp; B) reimbursements per enrollee</v>
      </c>
      <c r="F39" s="74" t="str">
        <f>VLOOKUP($C39,'DEX2'!$A:$V,22,FALSE)</f>
        <v>2012</v>
      </c>
      <c r="G39" s="74" t="str">
        <f>VLOOKUP($C39,'DEX2'!$A:$V,5,FALSE)</f>
        <v>2014</v>
      </c>
      <c r="H39" s="67" t="str">
        <f>VLOOKUP($C39,META!$B:$L,8,FALSE)</f>
        <v>CCW (via CMS Geographic Variation Public Use File)</v>
      </c>
    </row>
    <row r="40" spans="1:8" ht="24.75" customHeight="1" x14ac:dyDescent="0.2">
      <c r="A40" s="2">
        <v>38</v>
      </c>
      <c r="B40" s="2">
        <v>36</v>
      </c>
      <c r="C40" s="6" t="s">
        <v>2170</v>
      </c>
      <c r="D40" s="70"/>
      <c r="E40" s="71" t="s">
        <v>5335</v>
      </c>
      <c r="F40" s="80"/>
      <c r="G40" s="80"/>
      <c r="H40" s="81"/>
    </row>
    <row r="41" spans="1:8" ht="19" customHeight="1" x14ac:dyDescent="0.2">
      <c r="A41" s="2">
        <v>39</v>
      </c>
      <c r="B41" s="2">
        <v>37</v>
      </c>
      <c r="C41" s="6" t="s">
        <v>984</v>
      </c>
      <c r="D41" s="65">
        <f>D39+1</f>
        <v>34</v>
      </c>
      <c r="E41" s="66" t="str">
        <f>VLOOKUP($C41,META!$B:$L,4,FALSE)</f>
        <v>Mortality amenable to health care, deaths per 100,000 population</v>
      </c>
      <c r="F41" s="74" t="str">
        <f>VLOOKUP($C41,'DEX2'!$A:$V,22,FALSE)</f>
        <v>2011-12</v>
      </c>
      <c r="G41" s="74" t="str">
        <f>VLOOKUP($C41,'DEX2'!$A:$V,5,FALSE)</f>
        <v>2013-14</v>
      </c>
      <c r="H41" s="67" t="str">
        <f>VLOOKUP($C41,META!$B:$L,8,FALSE)</f>
        <v>CDC NVSS: Mortality Restricted Use File</v>
      </c>
    </row>
    <row r="42" spans="1:8" ht="17.25" customHeight="1" x14ac:dyDescent="0.2">
      <c r="A42" s="2">
        <v>40</v>
      </c>
      <c r="B42" s="2">
        <v>38</v>
      </c>
      <c r="C42" s="6" t="s">
        <v>2063</v>
      </c>
      <c r="D42" s="68">
        <f t="shared" ref="D42:D51" si="2">D41+1</f>
        <v>35</v>
      </c>
      <c r="E42" s="69" t="str">
        <f>VLOOKUP($C42,META!$B:$L,4,FALSE)</f>
        <v>Years of potential life lost before age 75</v>
      </c>
      <c r="F42" s="74" t="str">
        <f>VLOOKUP($C42,'DEX2'!$A:$V,22,FALSE)</f>
        <v>2012</v>
      </c>
      <c r="G42" s="74" t="str">
        <f>VLOOKUP($C42,'DEX2'!$A:$V,5,FALSE)</f>
        <v>2014</v>
      </c>
      <c r="H42" s="67" t="str">
        <f>VLOOKUP($C42,META!$B:$L,8,FALSE)</f>
        <v>CDC NVSS: WISQARS</v>
      </c>
    </row>
    <row r="43" spans="1:8" ht="17.25" customHeight="1" x14ac:dyDescent="0.2">
      <c r="A43" s="2">
        <v>41</v>
      </c>
      <c r="B43" s="2">
        <v>39</v>
      </c>
      <c r="C43" s="6" t="s">
        <v>1740</v>
      </c>
      <c r="D43" s="68">
        <f t="shared" si="2"/>
        <v>36</v>
      </c>
      <c r="E43" s="69" t="str">
        <f>VLOOKUP($C43,META!$B:$L,4,FALSE)</f>
        <v>Breast cancer deaths per 100,000 female population</v>
      </c>
      <c r="F43" s="74" t="str">
        <f>VLOOKUP($C43,'DEX2'!$A:$V,22,FALSE)</f>
        <v>2012</v>
      </c>
      <c r="G43" s="74" t="str">
        <f>VLOOKUP($C43,'DEX2'!$A:$V,5,FALSE)</f>
        <v>2014</v>
      </c>
      <c r="H43" s="67" t="str">
        <f>VLOOKUP($C43,META!$B:$L,8,FALSE)</f>
        <v>CDC NVSS: WONDER</v>
      </c>
    </row>
    <row r="44" spans="1:8" ht="17.25" customHeight="1" x14ac:dyDescent="0.2">
      <c r="A44" s="2">
        <v>42</v>
      </c>
      <c r="B44" s="2">
        <v>40</v>
      </c>
      <c r="C44" s="6" t="s">
        <v>1847</v>
      </c>
      <c r="D44" s="68">
        <f t="shared" si="2"/>
        <v>37</v>
      </c>
      <c r="E44" s="69" t="str">
        <f>VLOOKUP($C44,META!$B:$L,4,FALSE)</f>
        <v>Colorectal cancer deaths per 100,000 population</v>
      </c>
      <c r="F44" s="74" t="str">
        <f>VLOOKUP($C44,'DEX2'!$A:$V,22,FALSE)</f>
        <v>2012</v>
      </c>
      <c r="G44" s="74" t="str">
        <f>VLOOKUP($C44,'DEX2'!$A:$V,5,FALSE)</f>
        <v>2014</v>
      </c>
      <c r="H44" s="67" t="str">
        <f>VLOOKUP($C44,META!$B:$L,8,FALSE)</f>
        <v>CDC NVSS: WONDER</v>
      </c>
    </row>
    <row r="45" spans="1:8" ht="17.25" customHeight="1" x14ac:dyDescent="0.2">
      <c r="A45" s="2">
        <v>43</v>
      </c>
      <c r="B45" s="2">
        <v>41</v>
      </c>
      <c r="C45" s="6" t="s">
        <v>1525</v>
      </c>
      <c r="D45" s="68">
        <f t="shared" si="2"/>
        <v>38</v>
      </c>
      <c r="E45" s="69" t="str">
        <f>VLOOKUP($C45,META!$B:$L,4,FALSE)</f>
        <v>Suicide deaths per 100,000 population</v>
      </c>
      <c r="F45" s="74" t="str">
        <f>VLOOKUP($C45,'DEX2'!$A:$V,22,FALSE)</f>
        <v>2012</v>
      </c>
      <c r="G45" s="74" t="str">
        <f>VLOOKUP($C45,'DEX2'!$A:$V,5,FALSE)</f>
        <v>2014</v>
      </c>
      <c r="H45" s="67" t="str">
        <f>VLOOKUP($C45,META!$B:$L,8,FALSE)</f>
        <v>CDC NVSS: WONDER</v>
      </c>
    </row>
    <row r="46" spans="1:8" ht="17.25" customHeight="1" x14ac:dyDescent="0.2">
      <c r="A46" s="2">
        <v>44</v>
      </c>
      <c r="B46" s="2">
        <v>42</v>
      </c>
      <c r="C46" s="6" t="s">
        <v>1093</v>
      </c>
      <c r="D46" s="68">
        <f t="shared" si="2"/>
        <v>39</v>
      </c>
      <c r="E46" s="69" t="str">
        <f>VLOOKUP($C46,META!$B:$L,4,FALSE)</f>
        <v>Infant mortality, deaths per 1,000 live births</v>
      </c>
      <c r="F46" s="74" t="str">
        <f>VLOOKUP($C46,'DEX2'!$A:$V,22,FALSE)</f>
        <v>2012</v>
      </c>
      <c r="G46" s="74" t="str">
        <f>VLOOKUP($C46,'DEX2'!$A:$V,5,FALSE)</f>
        <v>2013</v>
      </c>
      <c r="H46" s="67" t="str">
        <f>VLOOKUP($C46,META!$B:$L,8,FALSE)</f>
        <v>CDC NVSS: WONDER</v>
      </c>
    </row>
    <row r="47" spans="1:8" ht="30" customHeight="1" x14ac:dyDescent="0.2">
      <c r="A47" s="2">
        <v>46</v>
      </c>
      <c r="B47" s="2">
        <v>43</v>
      </c>
      <c r="C47" s="6" t="s">
        <v>1417</v>
      </c>
      <c r="D47" s="68">
        <f t="shared" si="2"/>
        <v>40</v>
      </c>
      <c r="E47" s="69" t="str">
        <f>VLOOKUP($C47,META!$B:$L,4,FALSE)</f>
        <v>Adults ages 18–64 who report fair/poor health or activity limitations because of physical, mental, or emotional problems</v>
      </c>
      <c r="F47" s="74" t="str">
        <f>VLOOKUP($C47,'DEX2'!$A:$V,22,FALSE)</f>
        <v>2013</v>
      </c>
      <c r="G47" s="74" t="str">
        <f>VLOOKUP($C47,'DEX2'!$A:$V,5,FALSE)</f>
        <v>2015</v>
      </c>
      <c r="H47" s="67" t="str">
        <f>VLOOKUP($C47,META!$B:$L,8,FALSE)</f>
        <v>BRFSS</v>
      </c>
    </row>
    <row r="48" spans="1:8" ht="17.25" customHeight="1" x14ac:dyDescent="0.2">
      <c r="A48" s="2">
        <v>47</v>
      </c>
      <c r="B48" s="2">
        <v>44</v>
      </c>
      <c r="C48" s="6" t="s">
        <v>1201</v>
      </c>
      <c r="D48" s="68">
        <f t="shared" si="2"/>
        <v>41</v>
      </c>
      <c r="E48" s="69" t="str">
        <f>VLOOKUP($C48,META!$B:$L,4,FALSE)</f>
        <v>Adults who smoke</v>
      </c>
      <c r="F48" s="74" t="str">
        <f>VLOOKUP($C48,'DEX2'!$A:$V,22,FALSE)</f>
        <v>2013</v>
      </c>
      <c r="G48" s="74" t="str">
        <f>VLOOKUP($C48,'DEX2'!$A:$V,5,FALSE)</f>
        <v>2015</v>
      </c>
      <c r="H48" s="67" t="str">
        <f>VLOOKUP($C48,META!$B:$L,8,FALSE)</f>
        <v>BRFSS</v>
      </c>
    </row>
    <row r="49" spans="1:8" ht="17.25" customHeight="1" x14ac:dyDescent="0.2">
      <c r="A49" s="2">
        <v>48</v>
      </c>
      <c r="B49" s="2">
        <v>45</v>
      </c>
      <c r="C49" s="6" t="s">
        <v>1309</v>
      </c>
      <c r="D49" s="68">
        <f t="shared" si="2"/>
        <v>42</v>
      </c>
      <c r="E49" s="69" t="str">
        <f>VLOOKUP($C49,META!$B:$L,4,FALSE)</f>
        <v>Adults ages 18–64 who are obese (BMI &gt;= 30)</v>
      </c>
      <c r="F49" s="74" t="str">
        <f>VLOOKUP($C49,'DEX2'!$A:$V,22,FALSE)</f>
        <v>2013</v>
      </c>
      <c r="G49" s="74" t="str">
        <f>VLOOKUP($C49,'DEX2'!$A:$V,5,FALSE)</f>
        <v>2015</v>
      </c>
      <c r="H49" s="67" t="str">
        <f>VLOOKUP($C49,META!$B:$L,8,FALSE)</f>
        <v>BRFSS</v>
      </c>
    </row>
    <row r="50" spans="1:8" ht="17.25" customHeight="1" x14ac:dyDescent="0.2">
      <c r="A50" s="2">
        <v>49</v>
      </c>
      <c r="B50" s="2">
        <v>46</v>
      </c>
      <c r="C50" s="6" t="s">
        <v>1954</v>
      </c>
      <c r="D50" s="68">
        <f t="shared" si="2"/>
        <v>43</v>
      </c>
      <c r="E50" s="69" t="str">
        <f>VLOOKUP($C50,META!$B:$L,4,FALSE)</f>
        <v>Children ages 10–17 who are overweight or obese (BMI &gt;= 85th percentile)</v>
      </c>
      <c r="F50" s="75" t="s">
        <v>9503</v>
      </c>
      <c r="G50" s="74" t="str">
        <f>VLOOKUP($C50,'DEX2'!$A:$V,5,FALSE)</f>
        <v>2011/12</v>
      </c>
      <c r="H50" s="67" t="str">
        <f>VLOOKUP($C50,META!$B:$L,8,FALSE)</f>
        <v>NSCH</v>
      </c>
    </row>
    <row r="51" spans="1:8" ht="19" customHeight="1" x14ac:dyDescent="0.2">
      <c r="A51" s="8"/>
      <c r="B51" s="8">
        <v>47</v>
      </c>
      <c r="C51" s="7" t="s">
        <v>1632</v>
      </c>
      <c r="D51" s="65">
        <f t="shared" si="2"/>
        <v>44</v>
      </c>
      <c r="E51" s="66" t="str">
        <f>VLOOKUP($C51,META!$B:$L,4,FALSE)</f>
        <v>Adults ages 18–64 who have lost six or more teeth because of tooth decay, infection, or gum disease</v>
      </c>
      <c r="F51" s="74" t="str">
        <f>VLOOKUP($C51,'DEX2'!$A:$V,22,FALSE)</f>
        <v>2012</v>
      </c>
      <c r="G51" s="74" t="str">
        <f>VLOOKUP($C51,'DEX2'!$A:$V,5,FALSE)</f>
        <v>2014</v>
      </c>
      <c r="H51" s="67" t="str">
        <f>VLOOKUP($C51,META!$B:$L,8,FALSE)</f>
        <v>BRFSS</v>
      </c>
    </row>
    <row r="52" spans="1:8" ht="19" customHeight="1" x14ac:dyDescent="0.2">
      <c r="D52" s="512" t="s">
        <v>8280</v>
      </c>
      <c r="E52" s="512"/>
      <c r="F52" s="512"/>
      <c r="G52" s="512"/>
      <c r="H52" s="512"/>
    </row>
  </sheetData>
  <customSheetViews>
    <customSheetView guid="{B79C7D93-5BC1-49C9-8DB1-804221DB6714}" scale="60" showPageBreaks="1" fitToPage="1" printArea="1" view="pageBreakPreview" topLeftCell="A20">
      <selection activeCell="N34" sqref="N34"/>
      <pageMargins left="0.7" right="0.7" top="0.5" bottom="0.5" header="0.3" footer="0.3"/>
      <pageSetup scale="62" orientation="portrait" r:id="rId1"/>
      <headerFooter alignWithMargins="0"/>
    </customSheetView>
    <customSheetView guid="{1955DA2A-9C2E-4B05-A49D-B390AB521C26}" scale="60" showPageBreaks="1" fitToPage="1" printArea="1" view="pageBreakPreview" topLeftCell="A20">
      <selection activeCell="N34" sqref="N34"/>
      <pageMargins left="0.7" right="0.7" top="0.5" bottom="0.5" header="0.3" footer="0.3"/>
      <pageSetup scale="62" orientation="portrait" r:id="rId2"/>
      <headerFooter alignWithMargins="0"/>
    </customSheetView>
  </customSheetViews>
  <mergeCells count="2">
    <mergeCell ref="D2:H2"/>
    <mergeCell ref="D52:H52"/>
  </mergeCells>
  <phoneticPr fontId="52" type="noConversion"/>
  <conditionalFormatting sqref="D31:G32 D33:H39 D12:G29 D41:G51 D5:G10 H6:H10">
    <cfRule type="expression" dxfId="48" priority="4" stopIfTrue="1">
      <formula>MOD(ROW(),2)=0</formula>
    </cfRule>
  </conditionalFormatting>
  <conditionalFormatting sqref="H31:H32 H12:H29 H41:H51">
    <cfRule type="expression" dxfId="47" priority="3" stopIfTrue="1">
      <formula>MOD(ROW(),2)=0</formula>
    </cfRule>
  </conditionalFormatting>
  <conditionalFormatting sqref="H5">
    <cfRule type="expression" dxfId="46" priority="2" stopIfTrue="1">
      <formula>MOD(ROW(),2)=0</formula>
    </cfRule>
  </conditionalFormatting>
  <conditionalFormatting sqref="J28:K29">
    <cfRule type="expression" dxfId="45" priority="1" stopIfTrue="1">
      <formula>MOD(ROW(),2)=0</formula>
    </cfRule>
  </conditionalFormatting>
  <pageMargins left="0.7" right="0.7" top="0.75" bottom="0.75" header="0.3" footer="0.3"/>
  <pageSetup scale="52"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pageSetUpPr fitToPage="1"/>
  </sheetPr>
  <dimension ref="A1:AS63"/>
  <sheetViews>
    <sheetView view="pageBreakPreview" topLeftCell="A40" zoomScale="150" zoomScaleNormal="150" zoomScaleSheetLayoutView="90" zoomScalePageLayoutView="150" workbookViewId="0">
      <selection activeCell="E61" sqref="E61"/>
    </sheetView>
  </sheetViews>
  <sheetFormatPr baseColWidth="10" defaultColWidth="9.1640625" defaultRowHeight="15" x14ac:dyDescent="0.2"/>
  <cols>
    <col min="1" max="3" width="11.5" style="17" customWidth="1"/>
    <col min="4" max="4" width="5" style="25" customWidth="1"/>
    <col min="5" max="5" width="68" style="22" customWidth="1"/>
    <col min="6" max="6" width="11.5" style="22" customWidth="1"/>
    <col min="7" max="7" width="11.5" style="24" customWidth="1"/>
    <col min="8" max="9" width="11.5" style="22" customWidth="1"/>
    <col min="10" max="10" width="1.83203125" style="23" customWidth="1"/>
    <col min="11" max="12" width="11.5" style="22" customWidth="1"/>
    <col min="13" max="13" width="18.5" style="22" customWidth="1"/>
    <col min="14" max="14" width="14.5" style="21" hidden="1" customWidth="1"/>
    <col min="15" max="15" width="14.5" style="21" customWidth="1"/>
    <col min="16" max="19" width="11.5" style="20" hidden="1" customWidth="1"/>
    <col min="20" max="20" width="2.33203125" style="20" hidden="1" customWidth="1"/>
    <col min="21" max="24" width="11.5" style="20" hidden="1" customWidth="1"/>
    <col min="25" max="25" width="3" style="20" hidden="1" customWidth="1"/>
    <col min="26" max="28" width="11.5" style="20" hidden="1" customWidth="1"/>
    <col min="29" max="29" width="4.5" style="19" hidden="1" customWidth="1"/>
    <col min="30" max="34" width="0" style="18" hidden="1" customWidth="1"/>
    <col min="35" max="35" width="8.33203125" style="18" hidden="1" customWidth="1"/>
    <col min="36" max="36" width="8.83203125" style="18" hidden="1" customWidth="1"/>
    <col min="37" max="43" width="0" style="17" hidden="1" customWidth="1"/>
    <col min="44" max="16384" width="9.1640625" style="17"/>
  </cols>
  <sheetData>
    <row r="1" spans="1:40" ht="17.25" customHeight="1" x14ac:dyDescent="0.2">
      <c r="D1" s="519" t="str">
        <f>CONCATENATE("Appendix Exhibit ",INDEX!A3,". ",INDEX!B3)</f>
        <v>Appendix Exhibit A2. List of 44 Indicators in the State Scorecard on Health System Performance</v>
      </c>
      <c r="E1" s="519"/>
      <c r="F1" s="519"/>
      <c r="G1" s="519"/>
      <c r="H1" s="519"/>
      <c r="I1" s="519"/>
      <c r="J1" s="519"/>
      <c r="K1" s="519"/>
      <c r="L1" s="519"/>
      <c r="M1" s="519"/>
    </row>
    <row r="2" spans="1:40" ht="17.25" customHeight="1" x14ac:dyDescent="0.2">
      <c r="D2" s="519"/>
      <c r="E2" s="519"/>
      <c r="F2" s="519"/>
      <c r="G2" s="519"/>
      <c r="H2" s="519"/>
      <c r="I2" s="519"/>
      <c r="J2" s="519"/>
      <c r="K2" s="519"/>
      <c r="L2" s="519"/>
      <c r="M2" s="519"/>
      <c r="N2" s="61"/>
      <c r="O2" s="61"/>
      <c r="P2" s="513" t="s">
        <v>7855</v>
      </c>
      <c r="Q2" s="513"/>
      <c r="R2" s="513"/>
      <c r="S2" s="513"/>
      <c r="T2" s="513"/>
      <c r="U2" s="513"/>
      <c r="V2" s="513"/>
      <c r="W2" s="513"/>
      <c r="X2" s="60"/>
      <c r="Y2" s="59"/>
      <c r="Z2" s="513" t="s">
        <v>7854</v>
      </c>
      <c r="AA2" s="513"/>
      <c r="AB2" s="513"/>
      <c r="AC2" s="58"/>
      <c r="AD2" s="513" t="s">
        <v>7853</v>
      </c>
      <c r="AE2" s="513"/>
      <c r="AF2" s="513"/>
      <c r="AG2" s="513"/>
      <c r="AH2" s="513"/>
      <c r="AI2" s="513"/>
      <c r="AJ2" s="513"/>
    </row>
    <row r="3" spans="1:40" ht="30.75" customHeight="1" x14ac:dyDescent="0.2">
      <c r="C3" s="82"/>
      <c r="D3" s="83"/>
      <c r="E3" s="84"/>
      <c r="F3" s="514" t="s">
        <v>9510</v>
      </c>
      <c r="G3" s="514"/>
      <c r="H3" s="517" t="s">
        <v>9511</v>
      </c>
      <c r="I3" s="518"/>
      <c r="J3" s="265"/>
      <c r="K3" s="514" t="s">
        <v>9512</v>
      </c>
      <c r="L3" s="514"/>
      <c r="M3" s="267" t="s">
        <v>8808</v>
      </c>
      <c r="N3" s="85"/>
      <c r="O3" s="56"/>
      <c r="P3" s="516" t="s">
        <v>7852</v>
      </c>
      <c r="Q3" s="516"/>
      <c r="R3" s="516"/>
      <c r="S3" s="516"/>
      <c r="T3" s="57"/>
      <c r="U3" s="516" t="s">
        <v>7851</v>
      </c>
      <c r="V3" s="516"/>
      <c r="W3" s="516"/>
      <c r="X3" s="516"/>
      <c r="Y3" s="54"/>
      <c r="Z3" s="515" t="s">
        <v>7850</v>
      </c>
      <c r="AA3" s="57" t="s">
        <v>7849</v>
      </c>
      <c r="AB3" s="57" t="s">
        <v>7848</v>
      </c>
      <c r="AC3" s="52"/>
      <c r="AD3" s="515" t="s">
        <v>7847</v>
      </c>
      <c r="AE3" s="515" t="s">
        <v>7846</v>
      </c>
      <c r="AF3" s="515" t="s">
        <v>7845</v>
      </c>
      <c r="AG3" s="515" t="s">
        <v>7844</v>
      </c>
      <c r="AH3" s="515" t="s">
        <v>7843</v>
      </c>
      <c r="AI3" s="515" t="s">
        <v>7842</v>
      </c>
      <c r="AJ3" s="515" t="s">
        <v>7841</v>
      </c>
    </row>
    <row r="4" spans="1:40" ht="30.75" customHeight="1" x14ac:dyDescent="0.2">
      <c r="A4" s="17" t="s">
        <v>5319</v>
      </c>
      <c r="C4" s="82" t="s">
        <v>4</v>
      </c>
      <c r="D4" s="83"/>
      <c r="E4" s="122" t="s">
        <v>5260</v>
      </c>
      <c r="F4" s="127" t="s">
        <v>769</v>
      </c>
      <c r="G4" s="127" t="s">
        <v>8808</v>
      </c>
      <c r="H4" s="126" t="s">
        <v>769</v>
      </c>
      <c r="I4" s="128" t="s">
        <v>8808</v>
      </c>
      <c r="J4" s="266"/>
      <c r="K4" s="127" t="s">
        <v>769</v>
      </c>
      <c r="L4" s="127" t="s">
        <v>8808</v>
      </c>
      <c r="M4" s="125" t="s">
        <v>9513</v>
      </c>
      <c r="N4" s="85"/>
      <c r="O4" s="56"/>
      <c r="P4" s="55" t="s">
        <v>7840</v>
      </c>
      <c r="Q4" s="55" t="s">
        <v>7839</v>
      </c>
      <c r="R4" s="55" t="s">
        <v>7838</v>
      </c>
      <c r="S4" s="55" t="s">
        <v>7837</v>
      </c>
      <c r="T4" s="54"/>
      <c r="U4" s="55" t="s">
        <v>7840</v>
      </c>
      <c r="V4" s="55" t="s">
        <v>7839</v>
      </c>
      <c r="W4" s="55" t="s">
        <v>7838</v>
      </c>
      <c r="X4" s="55" t="s">
        <v>7837</v>
      </c>
      <c r="Y4" s="54"/>
      <c r="Z4" s="515"/>
      <c r="AA4" s="53" t="e">
        <f>SUM(AA6:AA53)</f>
        <v>#N/A</v>
      </c>
      <c r="AB4" s="53" t="e">
        <f>SUM(AB6:AB53)</f>
        <v>#N/A</v>
      </c>
      <c r="AC4" s="52"/>
      <c r="AD4" s="516"/>
      <c r="AE4" s="516"/>
      <c r="AF4" s="516"/>
      <c r="AG4" s="516"/>
      <c r="AH4" s="516"/>
      <c r="AI4" s="516"/>
      <c r="AJ4" s="516"/>
    </row>
    <row r="5" spans="1:40" ht="24.75" customHeight="1" x14ac:dyDescent="0.2">
      <c r="C5" s="82" t="s">
        <v>768</v>
      </c>
      <c r="D5" s="123"/>
      <c r="E5" s="123" t="s">
        <v>9471</v>
      </c>
      <c r="F5" s="263"/>
      <c r="G5" s="264"/>
      <c r="H5" s="123"/>
      <c r="I5" s="123"/>
      <c r="J5" s="124"/>
      <c r="K5" s="263"/>
      <c r="L5" s="268"/>
      <c r="M5" s="123"/>
      <c r="N5" s="86"/>
      <c r="O5" s="43"/>
      <c r="P5" s="51" t="e">
        <f>#REF!</f>
        <v>#REF!</v>
      </c>
      <c r="Q5" s="40"/>
      <c r="R5" s="40"/>
      <c r="S5" s="40"/>
      <c r="T5" s="41"/>
      <c r="U5" s="40"/>
      <c r="V5" s="40"/>
      <c r="W5" s="40"/>
      <c r="X5" s="40"/>
      <c r="Y5" s="41"/>
      <c r="Z5" s="40"/>
      <c r="AA5" s="40"/>
      <c r="AB5" s="40"/>
      <c r="AC5" s="39"/>
      <c r="AD5" s="38" t="e">
        <f>#REF!</f>
        <v>#REF!</v>
      </c>
      <c r="AE5" s="38"/>
      <c r="AF5" s="38"/>
      <c r="AG5" s="38"/>
      <c r="AH5" s="38"/>
      <c r="AI5" s="38" t="e">
        <f>#REF!</f>
        <v>#REF!</v>
      </c>
      <c r="AJ5" s="38" t="e">
        <f>#REF!</f>
        <v>#REF!</v>
      </c>
    </row>
    <row r="6" spans="1:40" ht="17.25" customHeight="1" x14ac:dyDescent="0.2">
      <c r="A6" s="17">
        <v>3</v>
      </c>
      <c r="C6" s="82" t="s">
        <v>15</v>
      </c>
      <c r="D6" s="88">
        <v>1</v>
      </c>
      <c r="E6" s="89" t="str">
        <f>VLOOKUP($C6,'DEX2'!$A:$V,2,FALSE)</f>
        <v>Adults ages 19–64 uninsured</v>
      </c>
      <c r="F6" s="90" t="str">
        <f>VLOOKUP($C6,'DEX2'!$A:$V,22,FALSE)</f>
        <v>2013</v>
      </c>
      <c r="G6" s="91" t="str">
        <f>VLOOKUP($C6,'DEX2'!$A:$V,5,FALSE)</f>
        <v>2015</v>
      </c>
      <c r="H6" s="92">
        <f>VLOOKUP($C6,'DEX2'!$A:$Z,25,FALSE)</f>
        <v>20</v>
      </c>
      <c r="I6" s="93">
        <f>VLOOKUP($C6,'DEX2'!$A:$V,15,FALSE)</f>
        <v>13</v>
      </c>
      <c r="J6" s="94" t="str">
        <f>IF(OR(VLOOKUP($C6,'DEX2'!$A:$V,18,FALSE)=1,VLOOKUP($C6,'DEX2'!$A:$V,19,FALSE)=1),"*","")</f>
        <v>*</v>
      </c>
      <c r="K6" s="95" t="str">
        <f>CONCATENATE(VLOOKUP($C6,'DEX2'!$A:$Z,23,FALSE)," - ",VLOOKUP($C6,'DEX2'!$A:$Z,24,FALSE))</f>
        <v>5 - 30</v>
      </c>
      <c r="L6" s="95" t="str">
        <f>CONCATENATE(VLOOKUP($C6,'DEX2'!$A:$V,6,FALSE)," - ",VLOOKUP($C6,'DEX2'!$A:$V,7,FALSE))</f>
        <v>4 - 23</v>
      </c>
      <c r="M6" s="90" t="str">
        <f>VLOOKUP($C6,'DEX2'!$A:$Z,26,FALSE)</f>
        <v>MA</v>
      </c>
      <c r="N6" s="87">
        <v>1</v>
      </c>
      <c r="O6" s="34"/>
      <c r="P6" s="32" t="s">
        <v>7836</v>
      </c>
      <c r="Q6" s="35" t="s">
        <v>5322</v>
      </c>
      <c r="R6" s="35" t="s">
        <v>5348</v>
      </c>
      <c r="S6" s="32" t="s">
        <v>101</v>
      </c>
      <c r="T6" s="32"/>
      <c r="U6" s="32" t="s">
        <v>552</v>
      </c>
      <c r="V6" s="35">
        <v>10</v>
      </c>
      <c r="W6" s="35">
        <v>29.40000000000002</v>
      </c>
      <c r="X6" s="32">
        <v>27.75</v>
      </c>
      <c r="Y6" s="32"/>
      <c r="Z6" s="32">
        <v>1</v>
      </c>
      <c r="AA6" s="50">
        <f t="shared" ref="AA6:AA21" si="0">IF(Z6&gt;=1,1,0)</f>
        <v>1</v>
      </c>
      <c r="AB6" s="50">
        <f t="shared" ref="AB6:AB21" si="1">IF(Z6&lt;0,1,0)</f>
        <v>0</v>
      </c>
      <c r="AC6" s="31"/>
      <c r="AD6" s="36">
        <v>51</v>
      </c>
      <c r="AE6" s="36">
        <v>8</v>
      </c>
      <c r="AF6" s="36">
        <v>37</v>
      </c>
      <c r="AG6" s="36">
        <v>0</v>
      </c>
      <c r="AH6" s="36">
        <v>20</v>
      </c>
      <c r="AI6" s="36">
        <v>0</v>
      </c>
      <c r="AJ6" s="36">
        <v>2</v>
      </c>
      <c r="AL6" s="17">
        <f>VLOOKUP($C6,'DEX2'!$A$1:$V$44,6,FALSE)</f>
        <v>4</v>
      </c>
      <c r="AM6" s="17">
        <f>VLOOKUP($C6,'DEX2'!$A$1:$V$44,7,FALSE)</f>
        <v>23</v>
      </c>
      <c r="AN6" s="29">
        <f t="shared" ref="AN6:AN53" si="2">AM6/AL6</f>
        <v>5.75</v>
      </c>
    </row>
    <row r="7" spans="1:40" ht="17.25" customHeight="1" x14ac:dyDescent="0.2">
      <c r="A7" s="17">
        <v>4</v>
      </c>
      <c r="C7" s="82" t="s">
        <v>225</v>
      </c>
      <c r="D7" s="88">
        <f>D6+1</f>
        <v>2</v>
      </c>
      <c r="E7" s="89" t="str">
        <f>VLOOKUP($C7,'DEX2'!$A:$V,2,FALSE)</f>
        <v>Children ages 0–18 uninsured</v>
      </c>
      <c r="F7" s="90" t="str">
        <f>VLOOKUP($C7,'DEX2'!$A:$V,22,FALSE)</f>
        <v>2013</v>
      </c>
      <c r="G7" s="91" t="str">
        <f>VLOOKUP($C7,'DEX2'!$A:$V,5,FALSE)</f>
        <v>2015</v>
      </c>
      <c r="H7" s="92">
        <f>VLOOKUP($C7,'DEX2'!$A:$Z,25,FALSE)</f>
        <v>8</v>
      </c>
      <c r="I7" s="93">
        <f>VLOOKUP($C7,'DEX2'!$A:$V,15,FALSE)</f>
        <v>5</v>
      </c>
      <c r="J7" s="94" t="str">
        <f>IF(OR(VLOOKUP($C7,'DEX2'!$A:$V,18,FALSE)=1,VLOOKUP($C7,'DEX2'!$A:$V,19,FALSE)=1),"*","")</f>
        <v>*</v>
      </c>
      <c r="K7" s="95" t="str">
        <f>CONCATENATE(VLOOKUP($C7,'DEX2'!$A:$Z,23,FALSE)," - ",VLOOKUP($C7,'DEX2'!$A:$Z,24,FALSE))</f>
        <v>2 - 14</v>
      </c>
      <c r="L7" s="95" t="str">
        <f>CONCATENATE(VLOOKUP($C7,'DEX2'!$A:$V,6,FALSE)," - ",VLOOKUP($C7,'DEX2'!$A:$V,7,FALSE))</f>
        <v>1 - 10</v>
      </c>
      <c r="M7" s="90" t="str">
        <f>VLOOKUP($C7,'DEX2'!$A:$Z,26,FALSE)</f>
        <v>MA</v>
      </c>
      <c r="N7" s="87">
        <v>1</v>
      </c>
      <c r="O7" s="34"/>
      <c r="P7" s="32" t="s">
        <v>7836</v>
      </c>
      <c r="Q7" s="35" t="s">
        <v>5322</v>
      </c>
      <c r="R7" s="35" t="s">
        <v>5348</v>
      </c>
      <c r="S7" s="32" t="s">
        <v>101</v>
      </c>
      <c r="T7" s="32"/>
      <c r="U7" s="32" t="s">
        <v>552</v>
      </c>
      <c r="V7" s="35">
        <v>4.5</v>
      </c>
      <c r="W7" s="35">
        <v>15.600000000000014</v>
      </c>
      <c r="X7" s="32">
        <v>17</v>
      </c>
      <c r="Y7" s="32"/>
      <c r="Z7" s="32">
        <v>1</v>
      </c>
      <c r="AA7" s="32">
        <f t="shared" si="0"/>
        <v>1</v>
      </c>
      <c r="AB7" s="32">
        <f t="shared" si="1"/>
        <v>0</v>
      </c>
      <c r="AC7" s="31"/>
      <c r="AD7" s="36">
        <v>51</v>
      </c>
      <c r="AE7" s="36">
        <v>24</v>
      </c>
      <c r="AF7" s="36">
        <v>16</v>
      </c>
      <c r="AG7" s="36">
        <v>17</v>
      </c>
      <c r="AH7" s="36">
        <v>6</v>
      </c>
      <c r="AI7" s="36">
        <v>5</v>
      </c>
      <c r="AJ7" s="36">
        <v>2</v>
      </c>
      <c r="AL7" s="17">
        <f>VLOOKUP($C7,'DEX2'!$A$1:$V$44,6,FALSE)</f>
        <v>1</v>
      </c>
      <c r="AM7" s="17">
        <f>VLOOKUP($C7,'DEX2'!$A$1:$V$44,7,FALSE)</f>
        <v>10</v>
      </c>
      <c r="AN7" s="29">
        <f t="shared" si="2"/>
        <v>10</v>
      </c>
    </row>
    <row r="8" spans="1:40" ht="17.25" customHeight="1" x14ac:dyDescent="0.2">
      <c r="A8" s="17">
        <v>5</v>
      </c>
      <c r="C8" s="82" t="s">
        <v>441</v>
      </c>
      <c r="D8" s="88">
        <f>D7+1</f>
        <v>3</v>
      </c>
      <c r="E8" s="89" t="str">
        <f>VLOOKUP($C8,'DEX2'!$A:$V,2,FALSE)</f>
        <v>Adults who went without care because of cost in the past year</v>
      </c>
      <c r="F8" s="90" t="str">
        <f>VLOOKUP($C8,'DEX2'!$A:$V,22,FALSE)</f>
        <v>2013</v>
      </c>
      <c r="G8" s="91" t="str">
        <f>VLOOKUP($C8,'DEX2'!$A:$V,5,FALSE)</f>
        <v>2015</v>
      </c>
      <c r="H8" s="92">
        <f>VLOOKUP($C8,'DEX2'!$A:$Z,25,FALSE)</f>
        <v>16</v>
      </c>
      <c r="I8" s="93">
        <f>VLOOKUP($C8,'DEX2'!$A:$V,15,FALSE)</f>
        <v>13</v>
      </c>
      <c r="J8" s="94" t="str">
        <f>IF(OR(VLOOKUP($C8,'DEX2'!$A:$V,18,FALSE)=1,VLOOKUP($C8,'DEX2'!$A:$V,19,FALSE)=1),"*","")</f>
        <v>*</v>
      </c>
      <c r="K8" s="95" t="str">
        <f>CONCATENATE(VLOOKUP($C8,'DEX2'!$A:$Z,23,FALSE)," - ",VLOOKUP($C8,'DEX2'!$A:$Z,24,FALSE))</f>
        <v>7 - 22</v>
      </c>
      <c r="L8" s="95" t="str">
        <f>CONCATENATE(VLOOKUP($C8,'DEX2'!$A:$V,6,FALSE)," - ",VLOOKUP($C8,'DEX2'!$A:$V,7,FALSE))</f>
        <v>7 - 19</v>
      </c>
      <c r="M8" s="90" t="str">
        <f>VLOOKUP($C8,'DEX2'!$A:$Z,26,FALSE)</f>
        <v>IA</v>
      </c>
      <c r="N8" s="87">
        <v>1</v>
      </c>
      <c r="O8" s="34"/>
      <c r="P8" s="32" t="s">
        <v>7831</v>
      </c>
      <c r="Q8" s="35" t="s">
        <v>5323</v>
      </c>
      <c r="R8" s="35" t="s">
        <v>5348</v>
      </c>
      <c r="S8" s="32" t="s">
        <v>7835</v>
      </c>
      <c r="T8" s="32"/>
      <c r="U8" s="32" t="s">
        <v>334</v>
      </c>
      <c r="V8" s="35">
        <v>10.222222222222227</v>
      </c>
      <c r="W8" s="35">
        <v>21.200000000000017</v>
      </c>
      <c r="X8" s="32">
        <v>18.333333333333332</v>
      </c>
      <c r="Y8" s="32"/>
      <c r="Z8" s="32">
        <v>1</v>
      </c>
      <c r="AA8" s="32">
        <f t="shared" si="0"/>
        <v>1</v>
      </c>
      <c r="AB8" s="32">
        <f t="shared" si="1"/>
        <v>0</v>
      </c>
      <c r="AC8" s="31"/>
      <c r="AD8" s="36">
        <v>51</v>
      </c>
      <c r="AE8" s="36">
        <v>0</v>
      </c>
      <c r="AF8" s="36">
        <v>47</v>
      </c>
      <c r="AG8" s="36">
        <v>0</v>
      </c>
      <c r="AH8" s="36">
        <v>42</v>
      </c>
      <c r="AI8" s="36">
        <v>0</v>
      </c>
      <c r="AJ8" s="36">
        <v>18</v>
      </c>
      <c r="AL8" s="17">
        <f>VLOOKUP($C8,'DEX2'!$A$1:$V$44,6,FALSE)</f>
        <v>7</v>
      </c>
      <c r="AM8" s="17">
        <f>VLOOKUP($C8,'DEX2'!$A$1:$V$44,7,FALSE)</f>
        <v>19</v>
      </c>
      <c r="AN8" s="29">
        <f t="shared" si="2"/>
        <v>2.7142857142857144</v>
      </c>
    </row>
    <row r="9" spans="1:40" ht="17" customHeight="1" x14ac:dyDescent="0.2">
      <c r="A9" s="17">
        <v>6</v>
      </c>
      <c r="C9" s="82" t="s">
        <v>550</v>
      </c>
      <c r="D9" s="88">
        <f>D8+1</f>
        <v>4</v>
      </c>
      <c r="E9" s="89" t="str">
        <f>VLOOKUP($C9,'DEX2'!$A:$V,2,FALSE)</f>
        <v>Individuals with high out-of-pocket medical spending</v>
      </c>
      <c r="F9" s="96" t="s">
        <v>9533</v>
      </c>
      <c r="G9" s="91" t="str">
        <f>VLOOKUP($C9,'DEX2'!$A:$V,5,FALSE)</f>
        <v>2014-15</v>
      </c>
      <c r="H9" s="97" t="s">
        <v>9533</v>
      </c>
      <c r="I9" s="93">
        <f>VLOOKUP($C9,'DEX2'!$A:$V,15,FALSE)</f>
        <v>14</v>
      </c>
      <c r="J9" s="94" t="str">
        <f>IF(OR(VLOOKUP($C9,'DEX2'!$A:$V,18,FALSE)=1,VLOOKUP($C9,'DEX2'!$A:$V,19,FALSE)=1),"*","")</f>
        <v/>
      </c>
      <c r="K9" s="98" t="s">
        <v>9533</v>
      </c>
      <c r="L9" s="95" t="str">
        <f>CONCATENATE(VLOOKUP($C9,'DEX2'!$A:$V,6,FALSE)," - ",VLOOKUP($C9,'DEX2'!$A:$V,7,FALSE))</f>
        <v>10 - 19</v>
      </c>
      <c r="M9" s="90" t="str">
        <f>VLOOKUP($C9,'DEX2'!$A:$Z,26,FALSE)</f>
        <v>DC, DE, MD, MN, VT</v>
      </c>
      <c r="N9" s="87"/>
      <c r="O9" s="34"/>
      <c r="P9" s="46" t="s">
        <v>552</v>
      </c>
      <c r="Q9" s="48" t="s">
        <v>5322</v>
      </c>
      <c r="R9" s="48" t="s">
        <v>5351</v>
      </c>
      <c r="S9" s="46" t="s">
        <v>7834</v>
      </c>
      <c r="T9" s="46"/>
      <c r="U9" s="46" t="s">
        <v>552</v>
      </c>
      <c r="V9" s="48">
        <v>11</v>
      </c>
      <c r="W9" s="48">
        <v>21</v>
      </c>
      <c r="X9" s="46">
        <v>0</v>
      </c>
      <c r="Y9" s="46"/>
      <c r="Z9" s="32">
        <v>1</v>
      </c>
      <c r="AA9" s="46">
        <f t="shared" si="0"/>
        <v>1</v>
      </c>
      <c r="AB9" s="46">
        <f t="shared" si="1"/>
        <v>0</v>
      </c>
      <c r="AC9" s="47"/>
      <c r="AD9" s="46">
        <v>0</v>
      </c>
      <c r="AE9" s="46">
        <v>0</v>
      </c>
      <c r="AF9" s="46">
        <v>0</v>
      </c>
      <c r="AG9" s="46">
        <v>0</v>
      </c>
      <c r="AH9" s="46">
        <v>0</v>
      </c>
      <c r="AI9" s="46">
        <v>0</v>
      </c>
      <c r="AJ9" s="46">
        <v>0</v>
      </c>
      <c r="AL9" s="17">
        <f>VLOOKUP($C9,'DEX2'!$A$1:$V$44,6,FALSE)</f>
        <v>10</v>
      </c>
      <c r="AM9" s="17">
        <f>VLOOKUP($C9,'DEX2'!$A$1:$V$44,7,FALSE)</f>
        <v>19</v>
      </c>
      <c r="AN9" s="29">
        <f t="shared" si="2"/>
        <v>1.9</v>
      </c>
    </row>
    <row r="10" spans="1:40" ht="17.25" customHeight="1" x14ac:dyDescent="0.2">
      <c r="A10" s="17">
        <v>7</v>
      </c>
      <c r="C10" s="82" t="s">
        <v>660</v>
      </c>
      <c r="D10" s="88">
        <f>D9+1</f>
        <v>5</v>
      </c>
      <c r="E10" s="89" t="str">
        <f>VLOOKUP($C10,'DEX2'!$A:$V,2,FALSE)</f>
        <v>At-risk adults without a doctor visit</v>
      </c>
      <c r="F10" s="90" t="str">
        <f>VLOOKUP($C10,'DEX2'!$A:$V,22,FALSE)</f>
        <v>2013</v>
      </c>
      <c r="G10" s="91" t="str">
        <f>VLOOKUP($C10,'DEX2'!$A:$V,5,FALSE)</f>
        <v>2015</v>
      </c>
      <c r="H10" s="92">
        <f>VLOOKUP($C10,'DEX2'!$A:$Z,25,FALSE)</f>
        <v>14</v>
      </c>
      <c r="I10" s="93">
        <f>VLOOKUP($C10,'DEX2'!$A:$V,15,FALSE)</f>
        <v>13</v>
      </c>
      <c r="J10" s="94" t="str">
        <f>IF(OR(VLOOKUP($C10,'DEX2'!$A:$V,18,FALSE)=1,VLOOKUP($C10,'DEX2'!$A:$V,19,FALSE)=1),"*","")</f>
        <v/>
      </c>
      <c r="K10" s="95" t="str">
        <f>CONCATENATE(VLOOKUP($C10,'DEX2'!$A:$Z,23,FALSE)," - ",VLOOKUP($C10,'DEX2'!$A:$Z,24,FALSE))</f>
        <v>7 - 23</v>
      </c>
      <c r="L10" s="95" t="str">
        <f>CONCATENATE(VLOOKUP($C10,'DEX2'!$A:$V,6,FALSE)," - ",VLOOKUP($C10,'DEX2'!$A:$V,7,FALSE))</f>
        <v>6 - 24</v>
      </c>
      <c r="M10" s="90" t="str">
        <f>VLOOKUP($C10,'DEX2'!$A:$Z,26,FALSE)</f>
        <v>DC, RI</v>
      </c>
      <c r="N10" s="87">
        <v>1</v>
      </c>
      <c r="O10" s="34"/>
      <c r="P10" s="32" t="s">
        <v>7831</v>
      </c>
      <c r="Q10" s="35" t="s">
        <v>5323</v>
      </c>
      <c r="R10" s="35" t="s">
        <v>5348</v>
      </c>
      <c r="S10" s="32" t="s">
        <v>7813</v>
      </c>
      <c r="T10" s="32"/>
      <c r="U10" s="32" t="s">
        <v>334</v>
      </c>
      <c r="V10" s="35">
        <v>7</v>
      </c>
      <c r="W10" s="35">
        <v>23</v>
      </c>
      <c r="X10" s="32">
        <v>22.5</v>
      </c>
      <c r="Y10" s="32"/>
      <c r="Z10" s="32">
        <v>1</v>
      </c>
      <c r="AA10" s="32">
        <f t="shared" si="0"/>
        <v>1</v>
      </c>
      <c r="AB10" s="32">
        <f t="shared" si="1"/>
        <v>0</v>
      </c>
      <c r="AC10" s="31"/>
      <c r="AD10" s="36">
        <v>51</v>
      </c>
      <c r="AE10" s="36">
        <v>26</v>
      </c>
      <c r="AF10" s="36">
        <v>18</v>
      </c>
      <c r="AG10" s="36">
        <v>14</v>
      </c>
      <c r="AH10" s="36">
        <v>11</v>
      </c>
      <c r="AI10" s="36">
        <v>3</v>
      </c>
      <c r="AJ10" s="36">
        <v>1</v>
      </c>
      <c r="AL10" s="17">
        <f>VLOOKUP($C10,'DEX2'!$A$1:$V$44,6,FALSE)</f>
        <v>6</v>
      </c>
      <c r="AM10" s="17">
        <f>VLOOKUP($C10,'DEX2'!$A$1:$V$44,7,FALSE)</f>
        <v>24</v>
      </c>
      <c r="AN10" s="29">
        <f t="shared" si="2"/>
        <v>4</v>
      </c>
    </row>
    <row r="11" spans="1:40" ht="17.25" customHeight="1" x14ac:dyDescent="0.2">
      <c r="A11" s="17">
        <v>8</v>
      </c>
      <c r="C11" s="82" t="s">
        <v>332</v>
      </c>
      <c r="D11" s="88">
        <f>D10+1</f>
        <v>6</v>
      </c>
      <c r="E11" s="89" t="str">
        <f>VLOOKUP($C11,'DEX2'!$A:$V,2,FALSE)</f>
        <v>Adults without a dental visit in past year</v>
      </c>
      <c r="F11" s="90" t="str">
        <f>VLOOKUP($C11,'DEX2'!$A:$V,22,FALSE)</f>
        <v>2012</v>
      </c>
      <c r="G11" s="91" t="str">
        <f>VLOOKUP($C11,'DEX2'!$A:$V,5,FALSE)</f>
        <v>2014</v>
      </c>
      <c r="H11" s="92">
        <f>VLOOKUP($C11,'DEX2'!$A:$Z,25,FALSE)</f>
        <v>15</v>
      </c>
      <c r="I11" s="93">
        <f>VLOOKUP($C11,'DEX2'!$A:$V,15,FALSE)</f>
        <v>16</v>
      </c>
      <c r="J11" s="94" t="str">
        <f>IF(OR(VLOOKUP($C11,'DEX2'!$A:$V,18,FALSE)=1,VLOOKUP($C11,'DEX2'!$A:$V,19,FALSE)=1),"*","")</f>
        <v/>
      </c>
      <c r="K11" s="95" t="str">
        <f>CONCATENATE(VLOOKUP($C11,'DEX2'!$A:$Z,23,FALSE)," - ",VLOOKUP($C11,'DEX2'!$A:$Z,24,FALSE))</f>
        <v>10 - 20</v>
      </c>
      <c r="L11" s="95" t="str">
        <f>CONCATENATE(VLOOKUP($C11,'DEX2'!$A:$V,6,FALSE)," - ",VLOOKUP($C11,'DEX2'!$A:$V,7,FALSE))</f>
        <v>11 - 20</v>
      </c>
      <c r="M11" s="90" t="str">
        <f>VLOOKUP($C11,'DEX2'!$A:$Z,26,FALSE)</f>
        <v>SD, VT</v>
      </c>
      <c r="N11" s="87">
        <v>1</v>
      </c>
      <c r="O11" s="34"/>
      <c r="P11" s="32" t="s">
        <v>7830</v>
      </c>
      <c r="Q11" s="35" t="s">
        <v>5323</v>
      </c>
      <c r="R11" s="35" t="s">
        <v>5348</v>
      </c>
      <c r="S11" s="32" t="s">
        <v>133</v>
      </c>
      <c r="T11" s="32"/>
      <c r="U11" s="32" t="s">
        <v>334</v>
      </c>
      <c r="V11" s="35">
        <v>10.833333333333329</v>
      </c>
      <c r="W11" s="35">
        <v>19.75</v>
      </c>
      <c r="X11" s="32">
        <v>18.600000000000001</v>
      </c>
      <c r="Y11" s="32"/>
      <c r="Z11" s="32">
        <v>1</v>
      </c>
      <c r="AA11" s="32">
        <f t="shared" si="0"/>
        <v>1</v>
      </c>
      <c r="AB11" s="32">
        <f t="shared" si="1"/>
        <v>0</v>
      </c>
      <c r="AC11" s="31"/>
      <c r="AD11" s="36">
        <v>51</v>
      </c>
      <c r="AE11" s="36">
        <v>11</v>
      </c>
      <c r="AF11" s="36">
        <v>30</v>
      </c>
      <c r="AG11" s="36">
        <v>7</v>
      </c>
      <c r="AH11" s="36">
        <v>18</v>
      </c>
      <c r="AI11" s="36">
        <v>0</v>
      </c>
      <c r="AJ11" s="36">
        <v>10</v>
      </c>
      <c r="AL11" s="17">
        <f>VLOOKUP($C11,'DEX2'!$A$1:$V$44,6,FALSE)</f>
        <v>11</v>
      </c>
      <c r="AM11" s="17">
        <f>VLOOKUP($C11,'DEX2'!$A$1:$V$44,7,FALSE)</f>
        <v>20</v>
      </c>
      <c r="AN11" s="29">
        <f t="shared" si="2"/>
        <v>1.8181818181818181</v>
      </c>
    </row>
    <row r="12" spans="1:40" ht="24.75" customHeight="1" x14ac:dyDescent="0.2">
      <c r="C12" s="82" t="s">
        <v>3896</v>
      </c>
      <c r="D12" s="123"/>
      <c r="E12" s="123" t="s">
        <v>5324</v>
      </c>
      <c r="F12" s="263"/>
      <c r="G12" s="264"/>
      <c r="H12" s="123"/>
      <c r="I12" s="123"/>
      <c r="J12" s="124"/>
      <c r="K12" s="263"/>
      <c r="L12" s="268"/>
      <c r="M12" s="123"/>
      <c r="N12" s="86"/>
      <c r="O12" s="43"/>
      <c r="P12" s="42" t="e">
        <v>#N/A</v>
      </c>
      <c r="Q12" s="49" t="e">
        <v>#N/A</v>
      </c>
      <c r="R12" s="49" t="e">
        <v>#N/A</v>
      </c>
      <c r="S12" s="40" t="e">
        <v>#N/A</v>
      </c>
      <c r="T12" s="41"/>
      <c r="U12" s="40" t="e">
        <v>#N/A</v>
      </c>
      <c r="V12" s="49" t="e">
        <v>#N/A</v>
      </c>
      <c r="W12" s="49" t="e">
        <v>#N/A</v>
      </c>
      <c r="X12" s="40" t="e">
        <v>#N/A</v>
      </c>
      <c r="Y12" s="41"/>
      <c r="Z12" s="40" t="e">
        <v>#N/A</v>
      </c>
      <c r="AA12" s="40" t="e">
        <f t="shared" si="0"/>
        <v>#N/A</v>
      </c>
      <c r="AB12" s="40" t="e">
        <f t="shared" si="1"/>
        <v>#N/A</v>
      </c>
      <c r="AC12" s="39"/>
      <c r="AD12" s="38" t="e">
        <v>#N/A</v>
      </c>
      <c r="AE12" s="38" t="e">
        <v>#N/A</v>
      </c>
      <c r="AF12" s="38" t="e">
        <v>#N/A</v>
      </c>
      <c r="AG12" s="38" t="e">
        <v>#N/A</v>
      </c>
      <c r="AH12" s="38" t="e">
        <v>#N/A</v>
      </c>
      <c r="AI12" s="38" t="e">
        <v>#N/A</v>
      </c>
      <c r="AJ12" s="38" t="e">
        <v>#N/A</v>
      </c>
      <c r="AL12" s="17" t="e">
        <f>VLOOKUP($C12,'DEX2'!$A$1:$V$44,6,FALSE)</f>
        <v>#N/A</v>
      </c>
      <c r="AM12" s="17" t="e">
        <f>VLOOKUP($C12,'DEX2'!$A$1:$V$44,7,FALSE)</f>
        <v>#N/A</v>
      </c>
      <c r="AN12" s="29" t="e">
        <f t="shared" si="2"/>
        <v>#N/A</v>
      </c>
    </row>
    <row r="13" spans="1:40" ht="17.25" customHeight="1" x14ac:dyDescent="0.2">
      <c r="A13" s="17">
        <v>10</v>
      </c>
      <c r="C13" s="82" t="s">
        <v>2278</v>
      </c>
      <c r="D13" s="88">
        <f>D11+1</f>
        <v>7</v>
      </c>
      <c r="E13" s="89" t="str">
        <f>VLOOKUP($C13,'DEX2'!$A:$V,2,FALSE)</f>
        <v>Adults with a usual source of care</v>
      </c>
      <c r="F13" s="90" t="str">
        <f>VLOOKUP($C13,'DEX2'!$A:$V,22,FALSE)</f>
        <v>2013</v>
      </c>
      <c r="G13" s="91" t="str">
        <f>VLOOKUP($C13,'DEX2'!$A:$V,5,FALSE)</f>
        <v>2015</v>
      </c>
      <c r="H13" s="92">
        <f>VLOOKUP($C13,'DEX2'!$A:$Z,25,FALSE)</f>
        <v>76</v>
      </c>
      <c r="I13" s="93">
        <f>VLOOKUP($C13,'DEX2'!$A:$V,15,FALSE)</f>
        <v>78</v>
      </c>
      <c r="J13" s="94" t="str">
        <f>IF(OR(VLOOKUP($C13,'DEX2'!$A:$V,18,FALSE)=1,VLOOKUP($C13,'DEX2'!$A:$V,19,FALSE)=1),"*","")</f>
        <v/>
      </c>
      <c r="K13" s="95" t="str">
        <f>CONCATENATE(VLOOKUP($C13,'DEX2'!$A:$Z,23,FALSE)," - ",VLOOKUP($C13,'DEX2'!$A:$Z,24,FALSE))</f>
        <v>65 - 88</v>
      </c>
      <c r="L13" s="95" t="str">
        <f>CONCATENATE(VLOOKUP($C13,'DEX2'!$A:$V,6,FALSE)," - ",VLOOKUP($C13,'DEX2'!$A:$V,7,FALSE))</f>
        <v>65 - 89</v>
      </c>
      <c r="M13" s="90" t="str">
        <f>VLOOKUP($C13,'DEX2'!$A:$Z,26,FALSE)</f>
        <v>MA</v>
      </c>
      <c r="N13" s="87">
        <v>1</v>
      </c>
      <c r="O13" s="34"/>
      <c r="P13" s="32" t="s">
        <v>7831</v>
      </c>
      <c r="Q13" s="35" t="s">
        <v>5323</v>
      </c>
      <c r="R13" s="35" t="s">
        <v>5348</v>
      </c>
      <c r="S13" s="32" t="s">
        <v>101</v>
      </c>
      <c r="T13" s="32"/>
      <c r="U13" s="32" t="s">
        <v>334</v>
      </c>
      <c r="V13" s="35">
        <v>87.714285714285722</v>
      </c>
      <c r="W13" s="35">
        <v>67.400000000000048</v>
      </c>
      <c r="X13" s="32">
        <v>72</v>
      </c>
      <c r="Y13" s="32"/>
      <c r="Z13" s="32">
        <v>1</v>
      </c>
      <c r="AA13" s="32">
        <f t="shared" si="0"/>
        <v>1</v>
      </c>
      <c r="AB13" s="32">
        <f t="shared" si="1"/>
        <v>0</v>
      </c>
      <c r="AC13" s="31"/>
      <c r="AD13" s="36">
        <v>51</v>
      </c>
      <c r="AE13" s="36">
        <v>5</v>
      </c>
      <c r="AF13" s="36">
        <v>42</v>
      </c>
      <c r="AG13" s="36">
        <v>0</v>
      </c>
      <c r="AH13" s="36">
        <v>25</v>
      </c>
      <c r="AI13" s="36">
        <v>0</v>
      </c>
      <c r="AJ13" s="36">
        <v>3</v>
      </c>
      <c r="AL13" s="17">
        <f>VLOOKUP($C13,'DEX2'!$A$1:$V$44,6,FALSE)</f>
        <v>65</v>
      </c>
      <c r="AM13" s="17">
        <f>VLOOKUP($C13,'DEX2'!$A$1:$V$44,7,FALSE)</f>
        <v>89</v>
      </c>
      <c r="AN13" s="29">
        <f t="shared" si="2"/>
        <v>1.3692307692307693</v>
      </c>
    </row>
    <row r="14" spans="1:40" ht="17.25" customHeight="1" x14ac:dyDescent="0.2">
      <c r="A14" s="17">
        <v>11</v>
      </c>
      <c r="C14" s="82" t="s">
        <v>8289</v>
      </c>
      <c r="D14" s="88">
        <f t="shared" ref="D14:D30" si="3">D13+1</f>
        <v>8</v>
      </c>
      <c r="E14" s="89" t="str">
        <f>VLOOKUP($C14,'DEX2'!$A:$V,2,FALSE)</f>
        <v>Adults with age- and gender-appropriate cancer screenings</v>
      </c>
      <c r="F14" s="90" t="str">
        <f>VLOOKUP($C14,'DEX2'!$A:$V,22,FALSE)</f>
        <v>2012</v>
      </c>
      <c r="G14" s="91" t="str">
        <f>VLOOKUP($C14,'DEX2'!$A:$V,5,FALSE)</f>
        <v>2014</v>
      </c>
      <c r="H14" s="92">
        <f>VLOOKUP($C14,'DEX2'!$A:$Z,25,FALSE)</f>
        <v>69</v>
      </c>
      <c r="I14" s="93">
        <f>VLOOKUP($C14,'DEX2'!$A:$V,15,FALSE)</f>
        <v>68</v>
      </c>
      <c r="J14" s="94" t="str">
        <f>IF(OR(VLOOKUP($C14,'DEX2'!$A:$V,18,FALSE)=1,VLOOKUP($C14,'DEX2'!$A:$V,19,FALSE)=1),"*","")</f>
        <v/>
      </c>
      <c r="K14" s="95" t="str">
        <f>CONCATENATE(VLOOKUP($C14,'DEX2'!$A:$Z,23,FALSE)," - ",VLOOKUP($C14,'DEX2'!$A:$Z,24,FALSE))</f>
        <v>60 - 79</v>
      </c>
      <c r="L14" s="95" t="str">
        <f>CONCATENATE(VLOOKUP($C14,'DEX2'!$A:$V,6,FALSE)," - ",VLOOKUP($C14,'DEX2'!$A:$V,7,FALSE))</f>
        <v>60 - 77</v>
      </c>
      <c r="M14" s="90" t="str">
        <f>VLOOKUP($C14,'DEX2'!$A:$Z,26,FALSE)</f>
        <v>MA</v>
      </c>
      <c r="N14" s="87">
        <v>1</v>
      </c>
      <c r="O14" s="34"/>
      <c r="P14" s="32" t="s">
        <v>7830</v>
      </c>
      <c r="Q14" s="35" t="s">
        <v>5323</v>
      </c>
      <c r="R14" s="35" t="s">
        <v>5348</v>
      </c>
      <c r="S14" s="32" t="s">
        <v>101</v>
      </c>
      <c r="T14" s="32"/>
      <c r="U14" s="32" t="s">
        <v>334</v>
      </c>
      <c r="V14" s="35">
        <v>48</v>
      </c>
      <c r="W14" s="35">
        <v>34.666666666666686</v>
      </c>
      <c r="X14" s="32">
        <v>36.75</v>
      </c>
      <c r="Y14" s="32"/>
      <c r="Z14" s="32">
        <v>1</v>
      </c>
      <c r="AA14" s="32">
        <f t="shared" si="0"/>
        <v>1</v>
      </c>
      <c r="AB14" s="32">
        <f t="shared" si="1"/>
        <v>0</v>
      </c>
      <c r="AC14" s="31"/>
      <c r="AD14" s="36">
        <v>51</v>
      </c>
      <c r="AE14" s="36">
        <v>12</v>
      </c>
      <c r="AF14" s="36">
        <v>38</v>
      </c>
      <c r="AG14" s="36">
        <v>7</v>
      </c>
      <c r="AH14" s="36">
        <v>30</v>
      </c>
      <c r="AI14" s="36">
        <v>0</v>
      </c>
      <c r="AJ14" s="36">
        <v>9</v>
      </c>
      <c r="AL14" s="17">
        <f>VLOOKUP($C14,'DEX2'!$A$1:$V$44,6,FALSE)</f>
        <v>60</v>
      </c>
      <c r="AM14" s="17">
        <f>VLOOKUP($C14,'DEX2'!$A$1:$V$44,7,FALSE)</f>
        <v>77</v>
      </c>
      <c r="AN14" s="29">
        <f t="shared" si="2"/>
        <v>1.2833333333333334</v>
      </c>
    </row>
    <row r="15" spans="1:40" ht="17.25" customHeight="1" x14ac:dyDescent="0.2">
      <c r="C15" s="82" t="s">
        <v>8291</v>
      </c>
      <c r="D15" s="88">
        <f t="shared" si="3"/>
        <v>9</v>
      </c>
      <c r="E15" s="89" t="str">
        <f>VLOOKUP($C15,'DEX2'!$A:$V,2,FALSE)</f>
        <v>Adults with age-appropriate vaccines</v>
      </c>
      <c r="F15" s="90" t="str">
        <f>VLOOKUP($C15,'DEX2'!$A:$V,22,FALSE)</f>
        <v>2013</v>
      </c>
      <c r="G15" s="91" t="str">
        <f>VLOOKUP($C15,'DEX2'!$A:$V,5,FALSE)</f>
        <v>2015</v>
      </c>
      <c r="H15" s="92">
        <f>VLOOKUP($C15,'DEX2'!$A:$Z,25,FALSE)</f>
        <v>36</v>
      </c>
      <c r="I15" s="93">
        <f>VLOOKUP($C15,'DEX2'!$A:$V,15,FALSE)</f>
        <v>38</v>
      </c>
      <c r="J15" s="94" t="str">
        <f>IF(OR(VLOOKUP($C15,'DEX2'!$A:$V,18,FALSE)=1,VLOOKUP($C15,'DEX2'!$A:$V,19,FALSE)=1),"*","")</f>
        <v/>
      </c>
      <c r="K15" s="95" t="str">
        <f>CONCATENATE(VLOOKUP($C15,'DEX2'!$A:$Z,23,FALSE)," - ",VLOOKUP($C15,'DEX2'!$A:$Z,24,FALSE))</f>
        <v>28 - 47</v>
      </c>
      <c r="L15" s="95" t="str">
        <f>CONCATENATE(VLOOKUP($C15,'DEX2'!$A:$V,6,FALSE)," - ",VLOOKUP($C15,'DEX2'!$A:$V,7,FALSE))</f>
        <v>29 - 51</v>
      </c>
      <c r="M15" s="90" t="str">
        <f>VLOOKUP($C15,'DEX2'!$A:$Z,26,FALSE)</f>
        <v>SD</v>
      </c>
      <c r="N15" s="87"/>
      <c r="O15" s="34"/>
      <c r="P15" s="32"/>
      <c r="Q15" s="35"/>
      <c r="R15" s="35"/>
      <c r="S15" s="32"/>
      <c r="T15" s="32"/>
      <c r="U15" s="32"/>
      <c r="V15" s="35"/>
      <c r="W15" s="35"/>
      <c r="X15" s="32"/>
      <c r="Y15" s="32"/>
      <c r="Z15" s="32"/>
      <c r="AA15" s="32"/>
      <c r="AB15" s="32"/>
      <c r="AC15" s="31"/>
      <c r="AD15" s="36"/>
      <c r="AE15" s="36"/>
      <c r="AF15" s="36"/>
      <c r="AG15" s="36"/>
      <c r="AH15" s="36"/>
      <c r="AI15" s="36"/>
      <c r="AJ15" s="36"/>
      <c r="AN15" s="29"/>
    </row>
    <row r="16" spans="1:40" ht="17.25" customHeight="1" x14ac:dyDescent="0.2">
      <c r="A16" s="17">
        <v>12</v>
      </c>
      <c r="C16" s="82" t="s">
        <v>2385</v>
      </c>
      <c r="D16" s="88">
        <f t="shared" si="3"/>
        <v>10</v>
      </c>
      <c r="E16" s="89" t="str">
        <f>VLOOKUP($C16,'DEX2'!$A:$V,2,FALSE)</f>
        <v>Children with a medical home</v>
      </c>
      <c r="F16" s="96" t="s">
        <v>9533</v>
      </c>
      <c r="G16" s="91" t="str">
        <f>VLOOKUP($C16,'DEX2'!$A:$V,5,FALSE)</f>
        <v>2011/12</v>
      </c>
      <c r="H16" s="97" t="s">
        <v>9533</v>
      </c>
      <c r="I16" s="93">
        <f>VLOOKUP($C16,'DEX2'!$A:$V,15,FALSE)</f>
        <v>54</v>
      </c>
      <c r="J16" s="94" t="str">
        <f>IF(OR(VLOOKUP($C16,'DEX2'!$A:$V,18,FALSE)=1,VLOOKUP($C16,'DEX2'!$A:$V,19,FALSE)=1),"*","")</f>
        <v/>
      </c>
      <c r="K16" s="96" t="s">
        <v>9533</v>
      </c>
      <c r="L16" s="95" t="str">
        <f>CONCATENATE(VLOOKUP($C16,'DEX2'!$A:$V,6,FALSE)," - ",VLOOKUP($C16,'DEX2'!$A:$V,7,FALSE))</f>
        <v>45 - 69</v>
      </c>
      <c r="M16" s="90" t="str">
        <f>VLOOKUP($C16,'DEX2'!$A:$Z,26,FALSE)</f>
        <v>VT</v>
      </c>
      <c r="N16" s="87">
        <v>1</v>
      </c>
      <c r="O16" s="34"/>
      <c r="P16" s="32" t="s">
        <v>7831</v>
      </c>
      <c r="Q16" s="35" t="s">
        <v>5325</v>
      </c>
      <c r="R16" s="35" t="s">
        <v>5348</v>
      </c>
      <c r="S16" s="32" t="s">
        <v>201</v>
      </c>
      <c r="T16" s="32"/>
      <c r="U16" s="32" t="s">
        <v>1958</v>
      </c>
      <c r="V16" s="35">
        <v>66.599999999999952</v>
      </c>
      <c r="W16" s="35">
        <v>46.599999999999952</v>
      </c>
      <c r="X16" s="32">
        <v>47</v>
      </c>
      <c r="Y16" s="32"/>
      <c r="Z16" s="32">
        <v>1</v>
      </c>
      <c r="AA16" s="32">
        <f t="shared" si="0"/>
        <v>1</v>
      </c>
      <c r="AB16" s="32">
        <f t="shared" si="1"/>
        <v>0</v>
      </c>
      <c r="AC16" s="31"/>
      <c r="AD16" s="36">
        <v>51</v>
      </c>
      <c r="AE16" s="36">
        <v>6</v>
      </c>
      <c r="AF16" s="36">
        <v>38</v>
      </c>
      <c r="AG16" s="36">
        <v>1</v>
      </c>
      <c r="AH16" s="36">
        <v>27</v>
      </c>
      <c r="AI16" s="36">
        <v>0</v>
      </c>
      <c r="AJ16" s="36">
        <v>8</v>
      </c>
      <c r="AL16" s="17">
        <f>VLOOKUP($C16,'DEX2'!$A$1:$V$44,6,FALSE)</f>
        <v>45</v>
      </c>
      <c r="AM16" s="17">
        <f>VLOOKUP($C16,'DEX2'!$A$1:$V$44,7,FALSE)</f>
        <v>69</v>
      </c>
      <c r="AN16" s="29">
        <f t="shared" si="2"/>
        <v>1.5333333333333334</v>
      </c>
    </row>
    <row r="17" spans="1:45" ht="17.25" customHeight="1" x14ac:dyDescent="0.2">
      <c r="A17" s="17">
        <v>13</v>
      </c>
      <c r="C17" s="82" t="s">
        <v>2492</v>
      </c>
      <c r="D17" s="88">
        <f t="shared" si="3"/>
        <v>11</v>
      </c>
      <c r="E17" s="89" t="str">
        <f>VLOOKUP($C17,'DEX2'!$A:$V,2,FALSE)</f>
        <v>Children with a medical and dental preventive care visit in the past year</v>
      </c>
      <c r="F17" s="96" t="s">
        <v>9533</v>
      </c>
      <c r="G17" s="91" t="str">
        <f>VLOOKUP($C17,'DEX2'!$A:$V,5,FALSE)</f>
        <v>2011/12</v>
      </c>
      <c r="H17" s="97" t="s">
        <v>9533</v>
      </c>
      <c r="I17" s="93">
        <f>VLOOKUP($C17,'DEX2'!$A:$V,15,FALSE)</f>
        <v>68</v>
      </c>
      <c r="J17" s="94" t="str">
        <f>IF(OR(VLOOKUP($C17,'DEX2'!$A:$V,18,FALSE)=1,VLOOKUP($C17,'DEX2'!$A:$V,19,FALSE)=1),"*","")</f>
        <v/>
      </c>
      <c r="K17" s="96" t="s">
        <v>9533</v>
      </c>
      <c r="L17" s="95" t="str">
        <f>CONCATENATE(VLOOKUP($C17,'DEX2'!$A:$V,6,FALSE)," - ",VLOOKUP($C17,'DEX2'!$A:$V,7,FALSE))</f>
        <v>56 - 81</v>
      </c>
      <c r="M17" s="90" t="str">
        <f>VLOOKUP($C17,'DEX2'!$A:$Z,26,FALSE)</f>
        <v>VT</v>
      </c>
      <c r="N17" s="87"/>
      <c r="O17" s="34"/>
      <c r="P17" s="32" t="s">
        <v>7831</v>
      </c>
      <c r="Q17" s="35" t="s">
        <v>5292</v>
      </c>
      <c r="R17" s="35" t="s">
        <v>5292</v>
      </c>
      <c r="S17" s="32" t="s">
        <v>5292</v>
      </c>
      <c r="T17" s="32"/>
      <c r="U17" s="32" t="s">
        <v>1958</v>
      </c>
      <c r="V17" s="35">
        <v>79</v>
      </c>
      <c r="W17" s="35">
        <v>58.25</v>
      </c>
      <c r="X17" s="32">
        <v>0</v>
      </c>
      <c r="Y17" s="32"/>
      <c r="Z17" s="32">
        <v>1</v>
      </c>
      <c r="AA17" s="32">
        <f t="shared" si="0"/>
        <v>1</v>
      </c>
      <c r="AB17" s="32">
        <f t="shared" si="1"/>
        <v>0</v>
      </c>
      <c r="AC17" s="31"/>
      <c r="AD17" s="36">
        <v>0</v>
      </c>
      <c r="AE17" s="46">
        <v>0</v>
      </c>
      <c r="AF17" s="46">
        <v>0</v>
      </c>
      <c r="AG17" s="46">
        <v>0</v>
      </c>
      <c r="AH17" s="46">
        <v>0</v>
      </c>
      <c r="AI17" s="46">
        <v>0</v>
      </c>
      <c r="AJ17" s="46">
        <v>0</v>
      </c>
      <c r="AL17" s="17">
        <f>VLOOKUP($C17,'DEX2'!$A$1:$V$44,6,FALSE)</f>
        <v>56</v>
      </c>
      <c r="AM17" s="17">
        <f>VLOOKUP($C17,'DEX2'!$A$1:$V$44,7,FALSE)</f>
        <v>81</v>
      </c>
      <c r="AN17" s="29">
        <f t="shared" si="2"/>
        <v>1.4464285714285714</v>
      </c>
    </row>
    <row r="18" spans="1:45" ht="17" customHeight="1" x14ac:dyDescent="0.2">
      <c r="A18" s="17">
        <v>14</v>
      </c>
      <c r="C18" s="82" t="s">
        <v>2599</v>
      </c>
      <c r="D18" s="88">
        <f t="shared" si="3"/>
        <v>12</v>
      </c>
      <c r="E18" s="89" t="str">
        <f>VLOOKUP($C18,'DEX2'!$A:$V,2,FALSE)</f>
        <v>Children who received needed mental health care in the past year</v>
      </c>
      <c r="F18" s="96" t="s">
        <v>9533</v>
      </c>
      <c r="G18" s="91" t="str">
        <f>VLOOKUP($C18,'DEX2'!$A:$V,5,FALSE)</f>
        <v>2011/12</v>
      </c>
      <c r="H18" s="97" t="s">
        <v>9533</v>
      </c>
      <c r="I18" s="93">
        <f>VLOOKUP($C18,'DEX2'!$A:$V,15,FALSE)</f>
        <v>61</v>
      </c>
      <c r="J18" s="94" t="str">
        <f>IF(OR(VLOOKUP($C18,'DEX2'!$A:$V,18,FALSE)=1,VLOOKUP($C18,'DEX2'!$A:$V,19,FALSE)=1),"*","")</f>
        <v/>
      </c>
      <c r="K18" s="96" t="s">
        <v>9533</v>
      </c>
      <c r="L18" s="95" t="str">
        <f>CONCATENATE(VLOOKUP($C18,'DEX2'!$A:$V,6,FALSE)," - ",VLOOKUP($C18,'DEX2'!$A:$V,7,FALSE))</f>
        <v>40 - 86</v>
      </c>
      <c r="M18" s="90" t="str">
        <f>VLOOKUP($C18,'DEX2'!$A:$Z,26,FALSE)</f>
        <v>ND</v>
      </c>
      <c r="N18" s="87">
        <v>1</v>
      </c>
      <c r="O18" s="34"/>
      <c r="P18" s="32" t="s">
        <v>7831</v>
      </c>
      <c r="Q18" s="35" t="s">
        <v>5292</v>
      </c>
      <c r="R18" s="35" t="s">
        <v>5292</v>
      </c>
      <c r="S18" s="32" t="s">
        <v>5292</v>
      </c>
      <c r="T18" s="32"/>
      <c r="U18" s="32" t="s">
        <v>1958</v>
      </c>
      <c r="V18" s="35">
        <v>76.666666666666615</v>
      </c>
      <c r="W18" s="35">
        <v>47</v>
      </c>
      <c r="X18" s="32">
        <v>46.8</v>
      </c>
      <c r="Y18" s="32"/>
      <c r="Z18" s="32">
        <v>1</v>
      </c>
      <c r="AA18" s="32">
        <f t="shared" si="0"/>
        <v>1</v>
      </c>
      <c r="AB18" s="32">
        <f t="shared" si="1"/>
        <v>0</v>
      </c>
      <c r="AC18" s="31"/>
      <c r="AD18" s="36">
        <v>51</v>
      </c>
      <c r="AE18" s="36">
        <v>21</v>
      </c>
      <c r="AF18" s="36">
        <v>23</v>
      </c>
      <c r="AG18" s="36">
        <v>14</v>
      </c>
      <c r="AH18" s="36">
        <v>20</v>
      </c>
      <c r="AI18" s="36">
        <v>7</v>
      </c>
      <c r="AJ18" s="36">
        <v>10</v>
      </c>
      <c r="AL18" s="17">
        <f>VLOOKUP($C18,'DEX2'!$A$1:$V$44,6,FALSE)</f>
        <v>40</v>
      </c>
      <c r="AM18" s="17">
        <f>VLOOKUP($C18,'DEX2'!$A$1:$V$44,7,FALSE)</f>
        <v>86</v>
      </c>
      <c r="AN18" s="29">
        <f t="shared" si="2"/>
        <v>2.15</v>
      </c>
    </row>
    <row r="19" spans="1:45" ht="17" customHeight="1" x14ac:dyDescent="0.2">
      <c r="A19" s="17">
        <v>15</v>
      </c>
      <c r="C19" s="82" t="s">
        <v>2706</v>
      </c>
      <c r="D19" s="88">
        <f t="shared" si="3"/>
        <v>13</v>
      </c>
      <c r="E19" s="89" t="str">
        <f>VLOOKUP($C19,'DEX2'!$A:$V,2,FALSE)</f>
        <v>Children ages 19–35 months with all recommended vaccines</v>
      </c>
      <c r="F19" s="90" t="str">
        <f>VLOOKUP($C19,'DEX2'!$A:$V,22,FALSE)</f>
        <v>2013</v>
      </c>
      <c r="G19" s="91" t="str">
        <f>VLOOKUP($C19,'DEX2'!$A:$V,5,FALSE)</f>
        <v>2015</v>
      </c>
      <c r="H19" s="92">
        <f>VLOOKUP($C19,'DEX2'!$A:$Z,25,FALSE)</f>
        <v>70</v>
      </c>
      <c r="I19" s="93">
        <f>VLOOKUP($C19,'DEX2'!$A:$V,15,FALSE)</f>
        <v>72</v>
      </c>
      <c r="J19" s="94" t="str">
        <f>IF(OR(VLOOKUP($C19,'DEX2'!$A:$V,18,FALSE)=1,VLOOKUP($C19,'DEX2'!$A:$V,19,FALSE)=1),"*","")</f>
        <v/>
      </c>
      <c r="K19" s="95" t="str">
        <f>CONCATENATE(VLOOKUP($C19,'DEX2'!$A:$Z,23,FALSE)," - ",VLOOKUP($C19,'DEX2'!$A:$Z,24,FALSE))</f>
        <v>57 - 82</v>
      </c>
      <c r="L19" s="95" t="str">
        <f>CONCATENATE(VLOOKUP($C19,'DEX2'!$A:$V,6,FALSE)," - ",VLOOKUP($C19,'DEX2'!$A:$V,7,FALSE))</f>
        <v>64 - 81</v>
      </c>
      <c r="M19" s="90" t="str">
        <f>VLOOKUP($C19,'DEX2'!$A:$Z,26,FALSE)</f>
        <v>CT</v>
      </c>
      <c r="N19" s="87">
        <v>1</v>
      </c>
      <c r="O19" s="34"/>
      <c r="P19" s="32" t="s">
        <v>6544</v>
      </c>
      <c r="Q19" s="35" t="s">
        <v>5292</v>
      </c>
      <c r="R19" s="35" t="s">
        <v>5292</v>
      </c>
      <c r="S19" s="32" t="s">
        <v>5292</v>
      </c>
      <c r="T19" s="32"/>
      <c r="U19" s="32" t="s">
        <v>334</v>
      </c>
      <c r="V19" s="35">
        <v>76.875</v>
      </c>
      <c r="W19" s="35">
        <v>60.75</v>
      </c>
      <c r="X19" s="32">
        <v>29.2</v>
      </c>
      <c r="Y19" s="32"/>
      <c r="Z19" s="32">
        <v>1</v>
      </c>
      <c r="AA19" s="32">
        <f t="shared" si="0"/>
        <v>1</v>
      </c>
      <c r="AB19" s="32">
        <f t="shared" si="1"/>
        <v>0</v>
      </c>
      <c r="AC19" s="31"/>
      <c r="AD19" s="36">
        <v>51</v>
      </c>
      <c r="AE19" s="36">
        <v>51</v>
      </c>
      <c r="AF19" s="36">
        <v>0</v>
      </c>
      <c r="AG19" s="36">
        <v>51</v>
      </c>
      <c r="AH19" s="36">
        <v>0</v>
      </c>
      <c r="AI19" s="36">
        <v>49</v>
      </c>
      <c r="AJ19" s="36">
        <v>0</v>
      </c>
      <c r="AL19" s="17">
        <f>VLOOKUP($C19,'DEX2'!$A$1:$V$44,6,FALSE)</f>
        <v>64</v>
      </c>
      <c r="AM19" s="17">
        <f>VLOOKUP($C19,'DEX2'!$A$1:$V$44,7,FALSE)</f>
        <v>81</v>
      </c>
      <c r="AN19" s="29">
        <f t="shared" si="2"/>
        <v>1.265625</v>
      </c>
    </row>
    <row r="20" spans="1:45" ht="17" customHeight="1" x14ac:dyDescent="0.2">
      <c r="A20" s="17">
        <v>16</v>
      </c>
      <c r="C20" s="82" t="s">
        <v>3138</v>
      </c>
      <c r="D20" s="88">
        <f t="shared" si="3"/>
        <v>14</v>
      </c>
      <c r="E20" s="89" t="str">
        <f>VLOOKUP($C20,'DEX2'!$A:$V,2,FALSE)</f>
        <v>Elderly patients who received a high-risk prescription drug</v>
      </c>
      <c r="F20" s="90" t="str">
        <f>VLOOKUP($C20,'DEX2'!$A:$V,22,FALSE)</f>
        <v>2012</v>
      </c>
      <c r="G20" s="91" t="str">
        <f>VLOOKUP($C20,'DEX2'!$A:$V,5,FALSE)</f>
        <v>2014</v>
      </c>
      <c r="H20" s="92">
        <f>VLOOKUP($C20,'DEX2'!$A:$Z,25,FALSE)</f>
        <v>17</v>
      </c>
      <c r="I20" s="93">
        <f>VLOOKUP($C20,'DEX2'!$A:$V,15,FALSE)</f>
        <v>13</v>
      </c>
      <c r="J20" s="94" t="str">
        <f>IF(OR(VLOOKUP($C20,'DEX2'!$A:$V,18,FALSE)=1,VLOOKUP($C20,'DEX2'!$A:$V,19,FALSE)=1),"*","")</f>
        <v>*</v>
      </c>
      <c r="K20" s="95" t="str">
        <f>CONCATENATE(VLOOKUP($C20,'DEX2'!$A:$Z,23,FALSE)," - ",VLOOKUP($C20,'DEX2'!$A:$Z,24,FALSE))</f>
        <v>9 - 24</v>
      </c>
      <c r="L20" s="95" t="str">
        <f>CONCATENATE(VLOOKUP($C20,'DEX2'!$A:$V,6,FALSE)," - ",VLOOKUP($C20,'DEX2'!$A:$V,7,FALSE))</f>
        <v>7 - 21</v>
      </c>
      <c r="M20" s="90" t="str">
        <f>VLOOKUP($C20,'DEX2'!$A:$Z,26,FALSE)</f>
        <v>MN</v>
      </c>
      <c r="N20" s="87">
        <v>1</v>
      </c>
      <c r="O20" s="34"/>
      <c r="P20" s="32" t="s">
        <v>7831</v>
      </c>
      <c r="Q20" s="35" t="s">
        <v>5292</v>
      </c>
      <c r="R20" s="35" t="s">
        <v>5292</v>
      </c>
      <c r="S20" s="32" t="s">
        <v>5292</v>
      </c>
      <c r="T20" s="32"/>
      <c r="U20" s="32" t="s">
        <v>443</v>
      </c>
      <c r="V20" s="35">
        <v>12.714285714285708</v>
      </c>
      <c r="W20" s="35">
        <v>28</v>
      </c>
      <c r="X20" s="32">
        <v>41.75</v>
      </c>
      <c r="Y20" s="32"/>
      <c r="Z20" s="32">
        <v>1</v>
      </c>
      <c r="AA20" s="32">
        <f t="shared" si="0"/>
        <v>1</v>
      </c>
      <c r="AB20" s="32">
        <f t="shared" si="1"/>
        <v>0</v>
      </c>
      <c r="AC20" s="31"/>
      <c r="AD20" s="36">
        <v>51</v>
      </c>
      <c r="AE20" s="36">
        <v>51</v>
      </c>
      <c r="AF20" s="36">
        <v>0</v>
      </c>
      <c r="AG20" s="36">
        <v>49</v>
      </c>
      <c r="AH20" s="36">
        <v>0</v>
      </c>
      <c r="AI20" s="36">
        <v>33</v>
      </c>
      <c r="AJ20" s="36">
        <v>0</v>
      </c>
      <c r="AL20" s="17">
        <f>VLOOKUP($C20,'DEX2'!$A$1:$V$44,6,FALSE)</f>
        <v>7</v>
      </c>
      <c r="AM20" s="17">
        <f>VLOOKUP($C20,'DEX2'!$A$1:$V$44,7,FALSE)</f>
        <v>21</v>
      </c>
      <c r="AN20" s="29">
        <f t="shared" si="2"/>
        <v>3</v>
      </c>
    </row>
    <row r="21" spans="1:45" ht="17" customHeight="1" x14ac:dyDescent="0.2">
      <c r="A21" s="17">
        <v>17</v>
      </c>
      <c r="C21" s="82" t="s">
        <v>3247</v>
      </c>
      <c r="D21" s="88">
        <f t="shared" si="3"/>
        <v>15</v>
      </c>
      <c r="E21" s="89" t="str">
        <f>VLOOKUP($C21,'DEX2'!$A:$V,2,FALSE)</f>
        <v>Elderly patients who received a contraindicated prescription drug</v>
      </c>
      <c r="F21" s="90" t="str">
        <f>VLOOKUP($C21,'DEX2'!$A:$V,22,FALSE)</f>
        <v>2012</v>
      </c>
      <c r="G21" s="91" t="str">
        <f>VLOOKUP($C21,'DEX2'!$A:$V,5,FALSE)</f>
        <v>2014</v>
      </c>
      <c r="H21" s="92">
        <f>VLOOKUP($C21,'DEX2'!$A:$Z,25,FALSE)</f>
        <v>21</v>
      </c>
      <c r="I21" s="93">
        <f>VLOOKUP($C21,'DEX2'!$A:$V,15,FALSE)</f>
        <v>18</v>
      </c>
      <c r="J21" s="94" t="str">
        <f>IF(OR(VLOOKUP($C21,'DEX2'!$A:$V,18,FALSE)=1,VLOOKUP($C21,'DEX2'!$A:$V,19,FALSE)=1),"*","")</f>
        <v>*</v>
      </c>
      <c r="K21" s="95" t="str">
        <f>CONCATENATE(VLOOKUP($C21,'DEX2'!$A:$Z,23,FALSE)," - ",VLOOKUP($C21,'DEX2'!$A:$Z,24,FALSE))</f>
        <v>13 - 28</v>
      </c>
      <c r="L21" s="95" t="str">
        <f>CONCATENATE(VLOOKUP($C21,'DEX2'!$A:$V,6,FALSE)," - ",VLOOKUP($C21,'DEX2'!$A:$V,7,FALSE))</f>
        <v>10 - 23</v>
      </c>
      <c r="M21" s="90" t="str">
        <f>VLOOKUP($C21,'DEX2'!$A:$Z,26,FALSE)</f>
        <v>VT</v>
      </c>
      <c r="N21" s="87">
        <v>1</v>
      </c>
      <c r="O21" s="34"/>
      <c r="P21" s="32" t="s">
        <v>7831</v>
      </c>
      <c r="Q21" s="35" t="s">
        <v>5374</v>
      </c>
      <c r="R21" s="35" t="s">
        <v>5375</v>
      </c>
      <c r="S21" s="32" t="s">
        <v>93</v>
      </c>
      <c r="T21" s="32"/>
      <c r="U21" s="32" t="s">
        <v>443</v>
      </c>
      <c r="V21" s="35">
        <v>15.666666666666657</v>
      </c>
      <c r="W21" s="35">
        <v>27.5</v>
      </c>
      <c r="X21" s="32">
        <v>26.25</v>
      </c>
      <c r="Y21" s="32"/>
      <c r="Z21" s="32">
        <v>1</v>
      </c>
      <c r="AA21" s="32">
        <f t="shared" si="0"/>
        <v>1</v>
      </c>
      <c r="AB21" s="32">
        <f t="shared" si="1"/>
        <v>0</v>
      </c>
      <c r="AC21" s="31"/>
      <c r="AD21" s="36">
        <v>51</v>
      </c>
      <c r="AE21" s="36">
        <v>3</v>
      </c>
      <c r="AF21" s="36">
        <v>41</v>
      </c>
      <c r="AG21" s="36">
        <v>2</v>
      </c>
      <c r="AH21" s="36">
        <v>23</v>
      </c>
      <c r="AI21" s="36">
        <v>0</v>
      </c>
      <c r="AJ21" s="36">
        <v>5</v>
      </c>
      <c r="AL21" s="17">
        <f>VLOOKUP($C21,'DEX2'!$A$1:$V$44,6,FALSE)</f>
        <v>10</v>
      </c>
      <c r="AM21" s="17">
        <f>VLOOKUP($C21,'DEX2'!$A$1:$V$44,7,FALSE)</f>
        <v>23</v>
      </c>
      <c r="AN21" s="29">
        <f t="shared" si="2"/>
        <v>2.2999999999999998</v>
      </c>
    </row>
    <row r="22" spans="1:45" ht="17" customHeight="1" x14ac:dyDescent="0.2">
      <c r="A22" s="17">
        <v>19</v>
      </c>
      <c r="C22" s="82" t="s">
        <v>3354</v>
      </c>
      <c r="D22" s="88">
        <f t="shared" si="3"/>
        <v>16</v>
      </c>
      <c r="E22" s="89" t="str">
        <f>VLOOKUP($C22,'DEX2'!$A:$V,2,FALSE)</f>
        <v>Medicare patients experienced good communication with provider</v>
      </c>
      <c r="F22" s="96" t="str">
        <f>VLOOKUP($C22,'DEX2'!$A:$V,22,FALSE)</f>
        <v>2013</v>
      </c>
      <c r="G22" s="91" t="str">
        <f>VLOOKUP($C22,'DEX2'!$A:$V,5,FALSE)</f>
        <v>2014</v>
      </c>
      <c r="H22" s="97">
        <f>VLOOKUP($C22,'DEX2'!$A:$Z,25,FALSE)</f>
        <v>76</v>
      </c>
      <c r="I22" s="93">
        <f>VLOOKUP($C22,'DEX2'!$A:$V,15,FALSE)</f>
        <v>76</v>
      </c>
      <c r="J22" s="94" t="str">
        <f>IF(OR(VLOOKUP($C22,'DEX2'!$A:$V,18,FALSE)=1,VLOOKUP($C22,'DEX2'!$A:$V,19,FALSE)=1),"*","")</f>
        <v/>
      </c>
      <c r="K22" s="96" t="str">
        <f>CONCATENATE(VLOOKUP($C22,'DEX2'!$A:$Z,23,FALSE)," - ",VLOOKUP($C22,'DEX2'!$A:$Z,24,FALSE))</f>
        <v>72 - 80</v>
      </c>
      <c r="L22" s="95" t="str">
        <f>CONCATENATE(VLOOKUP($C22,'DEX2'!$A:$V,6,FALSE)," - ",VLOOKUP($C22,'DEX2'!$A:$V,7,FALSE))</f>
        <v>71 - 80</v>
      </c>
      <c r="M22" s="90" t="str">
        <f>VLOOKUP($C22,'DEX2'!$A:$Z,26,FALSE)</f>
        <v>MN, VT</v>
      </c>
      <c r="N22" s="87"/>
      <c r="O22" s="34"/>
      <c r="P22" s="32"/>
      <c r="Q22" s="35"/>
      <c r="R22" s="35"/>
      <c r="S22" s="32"/>
      <c r="T22" s="32"/>
      <c r="U22" s="32"/>
      <c r="V22" s="35"/>
      <c r="W22" s="35"/>
      <c r="X22" s="32"/>
      <c r="Y22" s="32"/>
      <c r="Z22" s="32"/>
      <c r="AA22" s="32"/>
      <c r="AB22" s="32"/>
      <c r="AC22" s="31"/>
      <c r="AD22" s="36"/>
      <c r="AE22" s="36"/>
      <c r="AF22" s="36"/>
      <c r="AG22" s="36"/>
      <c r="AH22" s="36"/>
      <c r="AI22" s="36"/>
      <c r="AJ22" s="36"/>
      <c r="AL22" s="17">
        <f>VLOOKUP($C22,'DEX2'!$A$1:$V$44,6,FALSE)</f>
        <v>71</v>
      </c>
      <c r="AM22" s="17">
        <f>VLOOKUP($C22,'DEX2'!$A$1:$V$44,7,FALSE)</f>
        <v>80</v>
      </c>
      <c r="AN22" s="29">
        <f t="shared" si="2"/>
        <v>1.1267605633802817</v>
      </c>
    </row>
    <row r="23" spans="1:45" ht="30" customHeight="1" x14ac:dyDescent="0.2">
      <c r="A23" s="17">
        <v>20</v>
      </c>
      <c r="C23" s="82" t="s">
        <v>2814</v>
      </c>
      <c r="D23" s="88">
        <f t="shared" si="3"/>
        <v>17</v>
      </c>
      <c r="E23" s="89" t="str">
        <f>VLOOKUP($C23,'DEX2'!$A:$V,2,FALSE)</f>
        <v>Hospital 30-day mortality</v>
      </c>
      <c r="F23" s="96" t="str">
        <f>VLOOKUP($C23,'DEX2'!$A:$V,22,FALSE)</f>
        <v>07/2010 - 06/2013</v>
      </c>
      <c r="G23" s="91" t="str">
        <f>VLOOKUP($C23,'DEX2'!$A:$V,5,FALSE)</f>
        <v>07/2012 - 06/2015</v>
      </c>
      <c r="H23" s="97">
        <f>VLOOKUP($C23,'DEX2'!$A:$Z,25,FALSE)</f>
        <v>13.2</v>
      </c>
      <c r="I23" s="93">
        <f>VLOOKUP($C23,'DEX2'!$A:$V,15,FALSE)</f>
        <v>14.5</v>
      </c>
      <c r="J23" s="94" t="str">
        <f>IF(OR(VLOOKUP($C23,'DEX2'!$A:$V,18,FALSE)=1,VLOOKUP($C23,'DEX2'!$A:$V,19,FALSE)=1),"*","")</f>
        <v>*</v>
      </c>
      <c r="K23" s="95" t="str">
        <f>CONCATENATE(VLOOKUP($C23,'DEX2'!$A:$Z,23,FALSE)," - ",VLOOKUP($C23,'DEX2'!$A:$Z,24,FALSE))</f>
        <v>12.2 - 14.1</v>
      </c>
      <c r="L23" s="95" t="str">
        <f>CONCATENATE(VLOOKUP($C23,'DEX2'!$A:$V,6,FALSE)," - ",VLOOKUP($C23,'DEX2'!$A:$V,7,FALSE))</f>
        <v>13.1 - 15.7</v>
      </c>
      <c r="M23" s="90" t="str">
        <f>VLOOKUP($C23,'DEX2'!$A:$Z,26,FALSE)</f>
        <v>DE</v>
      </c>
      <c r="N23" s="87">
        <v>1</v>
      </c>
      <c r="O23" s="34"/>
      <c r="P23" s="32" t="s">
        <v>6545</v>
      </c>
      <c r="Q23" s="37" t="s">
        <v>5328</v>
      </c>
      <c r="R23" s="37" t="s">
        <v>5370</v>
      </c>
      <c r="S23" s="32" t="s">
        <v>101</v>
      </c>
      <c r="T23" s="32"/>
      <c r="U23" s="32" t="s">
        <v>5411</v>
      </c>
      <c r="V23" s="37">
        <v>12.139999999999992</v>
      </c>
      <c r="W23" s="37">
        <v>13.42</v>
      </c>
      <c r="X23" s="32">
        <v>13.75</v>
      </c>
      <c r="Y23" s="32"/>
      <c r="Z23" s="32">
        <v>1</v>
      </c>
      <c r="AA23" s="32">
        <f t="shared" ref="AA23:AA53" si="4">IF(Z23&gt;=1,1,0)</f>
        <v>1</v>
      </c>
      <c r="AB23" s="32">
        <f t="shared" ref="AB23:AB53" si="5">IF(Z23&lt;0,1,0)</f>
        <v>0</v>
      </c>
      <c r="AC23" s="31"/>
      <c r="AD23" s="36">
        <v>51</v>
      </c>
      <c r="AE23" s="36">
        <v>17</v>
      </c>
      <c r="AF23" s="36">
        <v>28</v>
      </c>
      <c r="AG23" s="36">
        <v>5</v>
      </c>
      <c r="AH23" s="36">
        <v>14</v>
      </c>
      <c r="AI23" s="36">
        <v>3</v>
      </c>
      <c r="AJ23" s="36">
        <v>7</v>
      </c>
      <c r="AL23" s="17">
        <f>VLOOKUP($C23,'DEX2'!$A$1:$V$44,6,FALSE)</f>
        <v>13.1</v>
      </c>
      <c r="AM23" s="17">
        <f>VLOOKUP($C23,'DEX2'!$A$1:$V$44,7,FALSE)</f>
        <v>15.7</v>
      </c>
      <c r="AN23" s="29">
        <f t="shared" si="2"/>
        <v>1.198473282442748</v>
      </c>
    </row>
    <row r="24" spans="1:45" ht="17" customHeight="1" x14ac:dyDescent="0.2">
      <c r="C24" s="82" t="s">
        <v>8294</v>
      </c>
      <c r="D24" s="88">
        <f t="shared" si="3"/>
        <v>18</v>
      </c>
      <c r="E24" s="89" t="str">
        <f>VLOOKUP($C24,'DEX2'!$A:$V,2,FALSE)</f>
        <v>Central line-associated bloodstream infections (CLABSI), Standardized Infection Ratio</v>
      </c>
      <c r="F24" s="96" t="str">
        <f>VLOOKUP($C24,'DEX2'!$A:$V,22,FALSE)</f>
        <v>2013</v>
      </c>
      <c r="G24" s="91" t="str">
        <f>VLOOKUP($C24,'DEX2'!$A:$V,5,FALSE)</f>
        <v>2014</v>
      </c>
      <c r="H24" s="97">
        <f>VLOOKUP($C24,'DEX2'!$A:$Z,25,FALSE)</f>
        <v>0.54</v>
      </c>
      <c r="I24" s="93">
        <f>VLOOKUP($C24,'DEX2'!$A:$V,15,FALSE)</f>
        <v>0.5</v>
      </c>
      <c r="J24" s="94" t="str">
        <f>IF(OR(VLOOKUP($C24,'DEX2'!$A:$V,18,FALSE)=1,VLOOKUP($C24,'DEX2'!$A:$V,19,FALSE)=1),"*","")</f>
        <v/>
      </c>
      <c r="K24" s="95" t="str">
        <f>CONCATENATE(VLOOKUP($C24,'DEX2'!$A:$Z,23,FALSE)," - ",VLOOKUP($C24,'DEX2'!$A:$Z,24,FALSE))</f>
        <v>0.19 - 0.77</v>
      </c>
      <c r="L24" s="95" t="str">
        <f>CONCATENATE(VLOOKUP($C24,'DEX2'!$A:$V,6,FALSE)," - ",VLOOKUP($C24,'DEX2'!$A:$V,7,FALSE))</f>
        <v>0.23 - 0.87</v>
      </c>
      <c r="M24" s="90" t="str">
        <f>VLOOKUP($C24,'DEX2'!$A:$Z,26,FALSE)</f>
        <v>HI</v>
      </c>
      <c r="N24" s="87"/>
      <c r="O24" s="34"/>
      <c r="P24" s="32"/>
      <c r="Q24" s="37"/>
      <c r="R24" s="37"/>
      <c r="S24" s="32"/>
      <c r="T24" s="32"/>
      <c r="U24" s="32"/>
      <c r="V24" s="37"/>
      <c r="W24" s="37"/>
      <c r="X24" s="32"/>
      <c r="Y24" s="32"/>
      <c r="Z24" s="32"/>
      <c r="AA24" s="32"/>
      <c r="AB24" s="32"/>
      <c r="AC24" s="31"/>
      <c r="AD24" s="36"/>
      <c r="AE24" s="36"/>
      <c r="AF24" s="36"/>
      <c r="AG24" s="36"/>
      <c r="AH24" s="36"/>
      <c r="AI24" s="36"/>
      <c r="AJ24" s="36"/>
      <c r="AN24" s="29"/>
    </row>
    <row r="25" spans="1:45" ht="17" customHeight="1" x14ac:dyDescent="0.2">
      <c r="A25" s="17">
        <v>21</v>
      </c>
      <c r="C25" s="82" t="s">
        <v>2922</v>
      </c>
      <c r="D25" s="88">
        <f t="shared" si="3"/>
        <v>19</v>
      </c>
      <c r="E25" s="89" t="str">
        <f>VLOOKUP($C25,'DEX2'!$A:$V,2,FALSE)</f>
        <v>Hospital discharge instructions for home recovery</v>
      </c>
      <c r="F25" s="90" t="str">
        <f>VLOOKUP($C25,'DEX2'!$A:$V,22,FALSE)</f>
        <v>2013</v>
      </c>
      <c r="G25" s="91" t="str">
        <f>VLOOKUP($C25,'DEX2'!$A:$V,5,FALSE)</f>
        <v>2015</v>
      </c>
      <c r="H25" s="92">
        <f>VLOOKUP($C25,'DEX2'!$A:$Z,25,FALSE)</f>
        <v>86</v>
      </c>
      <c r="I25" s="93">
        <f>VLOOKUP($C25,'DEX2'!$A:$V,15,FALSE)</f>
        <v>87</v>
      </c>
      <c r="J25" s="94" t="str">
        <f>IF(OR(VLOOKUP($C25,'DEX2'!$A:$V,18,FALSE)=1,VLOOKUP($C25,'DEX2'!$A:$V,19,FALSE)=1),"*","")</f>
        <v>*</v>
      </c>
      <c r="K25" s="95" t="str">
        <f>CONCATENATE(VLOOKUP($C25,'DEX2'!$A:$Z,23,FALSE)," - ",VLOOKUP($C25,'DEX2'!$A:$Z,24,FALSE))</f>
        <v>78 - 90</v>
      </c>
      <c r="L25" s="95" t="str">
        <f>CONCATENATE(VLOOKUP($C25,'DEX2'!$A:$V,6,FALSE)," - ",VLOOKUP($C25,'DEX2'!$A:$V,7,FALSE))</f>
        <v>81 - 90</v>
      </c>
      <c r="M25" s="90" t="str">
        <f>VLOOKUP($C25,'DEX2'!$A:$Z,26,FALSE)</f>
        <v>ID, NH, UT, VT, WI</v>
      </c>
      <c r="N25" s="87">
        <v>1</v>
      </c>
      <c r="O25" s="34"/>
      <c r="P25" s="32" t="s">
        <v>7831</v>
      </c>
      <c r="Q25" s="35" t="s">
        <v>5329</v>
      </c>
      <c r="R25" s="35" t="s">
        <v>5370</v>
      </c>
      <c r="S25" s="32" t="s">
        <v>197</v>
      </c>
      <c r="T25" s="32"/>
      <c r="U25" s="32" t="s">
        <v>443</v>
      </c>
      <c r="V25" s="35">
        <v>87.5</v>
      </c>
      <c r="W25" s="35">
        <v>78.333333333333385</v>
      </c>
      <c r="X25" s="32">
        <v>74.25</v>
      </c>
      <c r="Y25" s="32"/>
      <c r="Z25" s="32">
        <v>1</v>
      </c>
      <c r="AA25" s="32">
        <f t="shared" si="4"/>
        <v>1</v>
      </c>
      <c r="AB25" s="32">
        <f t="shared" si="5"/>
        <v>0</v>
      </c>
      <c r="AC25" s="31"/>
      <c r="AD25" s="36">
        <v>51</v>
      </c>
      <c r="AE25" s="36">
        <v>50</v>
      </c>
      <c r="AF25" s="36">
        <v>1</v>
      </c>
      <c r="AG25" s="36">
        <v>48</v>
      </c>
      <c r="AH25" s="36">
        <v>1</v>
      </c>
      <c r="AI25" s="36">
        <v>30</v>
      </c>
      <c r="AJ25" s="36">
        <v>1</v>
      </c>
      <c r="AL25" s="17">
        <f>VLOOKUP($C25,'DEX2'!$A$1:$V$44,6,FALSE)</f>
        <v>81</v>
      </c>
      <c r="AM25" s="17">
        <f>VLOOKUP($C25,'DEX2'!$A$1:$V$44,7,FALSE)</f>
        <v>90</v>
      </c>
      <c r="AN25" s="29">
        <f t="shared" si="2"/>
        <v>1.1111111111111112</v>
      </c>
    </row>
    <row r="26" spans="1:45" ht="17" customHeight="1" x14ac:dyDescent="0.2">
      <c r="A26" s="17">
        <v>22</v>
      </c>
      <c r="C26" s="82" t="s">
        <v>3030</v>
      </c>
      <c r="D26" s="88">
        <f t="shared" si="3"/>
        <v>20</v>
      </c>
      <c r="E26" s="89" t="str">
        <f>VLOOKUP($C26,'DEX2'!$A:$V,2,FALSE)</f>
        <v>Patient-centered hospital care</v>
      </c>
      <c r="F26" s="90" t="str">
        <f>VLOOKUP($C26,'DEX2'!$A:$V,22,FALSE)</f>
        <v>2013</v>
      </c>
      <c r="G26" s="91" t="str">
        <f>VLOOKUP($C26,'DEX2'!$A:$V,5,FALSE)</f>
        <v>2015</v>
      </c>
      <c r="H26" s="92">
        <f>VLOOKUP($C26,'DEX2'!$A:$Z,25,FALSE)</f>
        <v>68</v>
      </c>
      <c r="I26" s="93">
        <f>VLOOKUP($C26,'DEX2'!$A:$V,15,FALSE)</f>
        <v>68</v>
      </c>
      <c r="J26" s="94" t="str">
        <f>IF(OR(VLOOKUP($C26,'DEX2'!$A:$V,18,FALSE)=1,VLOOKUP($C26,'DEX2'!$A:$V,19,FALSE)=1),"*","")</f>
        <v/>
      </c>
      <c r="K26" s="95" t="str">
        <f>CONCATENATE(VLOOKUP($C26,'DEX2'!$A:$Z,23,FALSE)," - ",VLOOKUP($C26,'DEX2'!$A:$Z,24,FALSE))</f>
        <v>58 - 72</v>
      </c>
      <c r="L26" s="95" t="str">
        <f>CONCATENATE(VLOOKUP($C26,'DEX2'!$A:$V,6,FALSE)," - ",VLOOKUP($C26,'DEX2'!$A:$V,7,FALSE))</f>
        <v>58 - 74</v>
      </c>
      <c r="M26" s="90" t="str">
        <f>VLOOKUP($C26,'DEX2'!$A:$Z,26,FALSE)</f>
        <v>ID, SD</v>
      </c>
      <c r="N26" s="87">
        <v>1</v>
      </c>
      <c r="O26" s="34"/>
      <c r="P26" s="32" t="s">
        <v>7831</v>
      </c>
      <c r="Q26" s="35" t="s">
        <v>5329</v>
      </c>
      <c r="R26" s="35" t="s">
        <v>5370</v>
      </c>
      <c r="S26" s="32" t="s">
        <v>7833</v>
      </c>
      <c r="T26" s="32"/>
      <c r="U26" s="32" t="s">
        <v>443</v>
      </c>
      <c r="V26" s="35">
        <v>69.555555555555614</v>
      </c>
      <c r="W26" s="35">
        <v>57</v>
      </c>
      <c r="X26" s="32">
        <v>54</v>
      </c>
      <c r="Y26" s="32"/>
      <c r="Z26" s="32">
        <v>1</v>
      </c>
      <c r="AA26" s="32">
        <f t="shared" si="4"/>
        <v>1</v>
      </c>
      <c r="AB26" s="32">
        <f t="shared" si="5"/>
        <v>0</v>
      </c>
      <c r="AC26" s="31"/>
      <c r="AD26" s="36">
        <v>51</v>
      </c>
      <c r="AE26" s="36">
        <v>49</v>
      </c>
      <c r="AF26" s="36">
        <v>1</v>
      </c>
      <c r="AG26" s="36">
        <v>48</v>
      </c>
      <c r="AH26" s="36">
        <v>1</v>
      </c>
      <c r="AI26" s="36">
        <v>25</v>
      </c>
      <c r="AJ26" s="36">
        <v>0</v>
      </c>
      <c r="AL26" s="17">
        <f>VLOOKUP($C26,'DEX2'!$A$1:$V$44,6,FALSE)</f>
        <v>58</v>
      </c>
      <c r="AM26" s="17">
        <f>VLOOKUP($C26,'DEX2'!$A$1:$V$44,7,FALSE)</f>
        <v>74</v>
      </c>
      <c r="AN26" s="29">
        <f t="shared" si="2"/>
        <v>1.2758620689655173</v>
      </c>
    </row>
    <row r="27" spans="1:45" ht="17" customHeight="1" x14ac:dyDescent="0.2">
      <c r="A27" s="17">
        <v>23</v>
      </c>
      <c r="C27" s="82" t="s">
        <v>3462</v>
      </c>
      <c r="D27" s="88">
        <f t="shared" si="3"/>
        <v>21</v>
      </c>
      <c r="E27" s="89" t="str">
        <f>VLOOKUP($C27,'DEX2'!$A:$V,2,FALSE)</f>
        <v>Home health patients who get better at walking or moving around</v>
      </c>
      <c r="F27" s="90" t="str">
        <f>VLOOKUP($C27,'DEX2'!$A:$V,22,FALSE)</f>
        <v>2013</v>
      </c>
      <c r="G27" s="91" t="str">
        <f>VLOOKUP($C27,'DEX2'!$A:$V,5,FALSE)</f>
        <v>2015</v>
      </c>
      <c r="H27" s="97">
        <f>VLOOKUP($C27,'DEX2'!$A:$Z,25,FALSE)</f>
        <v>61</v>
      </c>
      <c r="I27" s="93">
        <f>VLOOKUP($C27,'DEX2'!$A:$V,15,FALSE)</f>
        <v>66</v>
      </c>
      <c r="J27" s="94" t="str">
        <f>IF(OR(VLOOKUP($C27,'DEX2'!$A:$V,18,FALSE)=1,VLOOKUP($C27,'DEX2'!$A:$V,19,FALSE)=1),"*","")</f>
        <v>*</v>
      </c>
      <c r="K27" s="98" t="str">
        <f>CONCATENATE(VLOOKUP($C27,'DEX2'!$A:$Z,23,FALSE)," - ",VLOOKUP($C27,'DEX2'!$A:$Z,24,FALSE))</f>
        <v>49 - 66</v>
      </c>
      <c r="L27" s="95" t="str">
        <f>CONCATENATE(VLOOKUP($C27,'DEX2'!$A:$V,6,FALSE)," - ",VLOOKUP($C27,'DEX2'!$A:$V,7,FALSE))</f>
        <v>54 - 72</v>
      </c>
      <c r="M27" s="90" t="str">
        <f>VLOOKUP($C27,'DEX2'!$A:$Z,26,FALSE)</f>
        <v>AL</v>
      </c>
      <c r="N27" s="87"/>
      <c r="O27" s="34"/>
      <c r="P27" s="32" t="s">
        <v>3464</v>
      </c>
      <c r="Q27" s="35" t="s">
        <v>5292</v>
      </c>
      <c r="R27" s="35" t="s">
        <v>5292</v>
      </c>
      <c r="S27" s="32" t="s">
        <v>5292</v>
      </c>
      <c r="T27" s="32"/>
      <c r="U27" s="32" t="s">
        <v>3464</v>
      </c>
      <c r="V27" s="35">
        <v>62.400000000000055</v>
      </c>
      <c r="W27" s="35">
        <v>52</v>
      </c>
      <c r="X27" s="32">
        <v>0</v>
      </c>
      <c r="Y27" s="32"/>
      <c r="Z27" s="32">
        <v>1</v>
      </c>
      <c r="AA27" s="32">
        <f t="shared" si="4"/>
        <v>1</v>
      </c>
      <c r="AB27" s="32">
        <f t="shared" si="5"/>
        <v>0</v>
      </c>
      <c r="AC27" s="31"/>
      <c r="AD27" s="36">
        <v>0</v>
      </c>
      <c r="AE27" s="46">
        <v>0</v>
      </c>
      <c r="AF27" s="46">
        <v>0</v>
      </c>
      <c r="AG27" s="46">
        <v>0</v>
      </c>
      <c r="AH27" s="46">
        <v>0</v>
      </c>
      <c r="AI27" s="46">
        <v>0</v>
      </c>
      <c r="AJ27" s="46">
        <v>0</v>
      </c>
      <c r="AL27" s="17">
        <f>VLOOKUP($C27,'DEX2'!$A$1:$V$44,6,FALSE)</f>
        <v>54</v>
      </c>
      <c r="AM27" s="17">
        <f>VLOOKUP($C27,'DEX2'!$A$1:$V$44,7,FALSE)</f>
        <v>72</v>
      </c>
      <c r="AN27" s="29">
        <f t="shared" si="2"/>
        <v>1.3333333333333333</v>
      </c>
    </row>
    <row r="28" spans="1:45" ht="17" customHeight="1" x14ac:dyDescent="0.2">
      <c r="A28" s="17">
        <v>24</v>
      </c>
      <c r="C28" s="82" t="s">
        <v>3571</v>
      </c>
      <c r="D28" s="88">
        <f t="shared" si="3"/>
        <v>22</v>
      </c>
      <c r="E28" s="89" t="str">
        <f>VLOOKUP($C28,'DEX2'!$A:$V,2,FALSE)</f>
        <v>Home health patients whose wounds healed after an operation</v>
      </c>
      <c r="F28" s="90" t="str">
        <f>VLOOKUP($C28,'DEX2'!$A:$V,22,FALSE)</f>
        <v>2013</v>
      </c>
      <c r="G28" s="91" t="str">
        <f>VLOOKUP($C28,'DEX2'!$A:$V,5,FALSE)</f>
        <v>2015</v>
      </c>
      <c r="H28" s="97">
        <f>VLOOKUP($C28,'DEX2'!$A:$Z,25,FALSE)</f>
        <v>89</v>
      </c>
      <c r="I28" s="93">
        <f>VLOOKUP($C28,'DEX2'!$A:$V,15,FALSE)</f>
        <v>90</v>
      </c>
      <c r="J28" s="94" t="str">
        <f>IF(OR(VLOOKUP($C28,'DEX2'!$A:$V,18,FALSE)=1,VLOOKUP($C28,'DEX2'!$A:$V,19,FALSE)=1),"*","")</f>
        <v/>
      </c>
      <c r="K28" s="98" t="str">
        <f>CONCATENATE(VLOOKUP($C28,'DEX2'!$A:$Z,23,FALSE)," - ",VLOOKUP($C28,'DEX2'!$A:$Z,24,FALSE))</f>
        <v>80 - 93</v>
      </c>
      <c r="L28" s="95" t="str">
        <f>CONCATENATE(VLOOKUP($C28,'DEX2'!$A:$V,6,FALSE)," - ",VLOOKUP($C28,'DEX2'!$A:$V,7,FALSE))</f>
        <v>77 - 95</v>
      </c>
      <c r="M28" s="90" t="str">
        <f>VLOOKUP($C28,'DEX2'!$A:$Z,26,FALSE)</f>
        <v>RI</v>
      </c>
      <c r="N28" s="87"/>
      <c r="O28" s="34"/>
      <c r="P28" s="32" t="s">
        <v>3464</v>
      </c>
      <c r="Q28" s="35" t="s">
        <v>5292</v>
      </c>
      <c r="R28" s="35" t="s">
        <v>5292</v>
      </c>
      <c r="S28" s="32" t="s">
        <v>5292</v>
      </c>
      <c r="T28" s="32"/>
      <c r="U28" s="32" t="s">
        <v>3464</v>
      </c>
      <c r="V28" s="35">
        <v>92.625</v>
      </c>
      <c r="W28" s="35">
        <v>82.25</v>
      </c>
      <c r="X28" s="32">
        <v>0</v>
      </c>
      <c r="Y28" s="32"/>
      <c r="Z28" s="32">
        <v>1</v>
      </c>
      <c r="AA28" s="32">
        <f t="shared" si="4"/>
        <v>1</v>
      </c>
      <c r="AB28" s="32">
        <f t="shared" si="5"/>
        <v>0</v>
      </c>
      <c r="AC28" s="31"/>
      <c r="AD28" s="36">
        <v>0</v>
      </c>
      <c r="AE28" s="46">
        <v>0</v>
      </c>
      <c r="AF28" s="46">
        <v>0</v>
      </c>
      <c r="AG28" s="46">
        <v>0</v>
      </c>
      <c r="AH28" s="46">
        <v>0</v>
      </c>
      <c r="AI28" s="46">
        <v>0</v>
      </c>
      <c r="AJ28" s="46">
        <v>0</v>
      </c>
      <c r="AK28" s="46" t="s">
        <v>5292</v>
      </c>
      <c r="AL28" s="17">
        <f>VLOOKUP($C28,'DEX2'!$A$1:$V$44,6,FALSE)</f>
        <v>77</v>
      </c>
      <c r="AM28" s="17">
        <f>VLOOKUP($C28,'DEX2'!$A$1:$V$44,7,FALSE)</f>
        <v>95</v>
      </c>
      <c r="AN28" s="29">
        <f t="shared" si="2"/>
        <v>1.2337662337662338</v>
      </c>
    </row>
    <row r="29" spans="1:45" ht="30" customHeight="1" x14ac:dyDescent="0.2">
      <c r="A29" s="17">
        <v>25</v>
      </c>
      <c r="C29" s="82" t="s">
        <v>3679</v>
      </c>
      <c r="D29" s="88">
        <f t="shared" si="3"/>
        <v>23</v>
      </c>
      <c r="E29" s="89" t="str">
        <f>VLOOKUP($C29,'DEX2'!$A:$V,2,FALSE)</f>
        <v>High-risk nursing home residents with pressure sores</v>
      </c>
      <c r="F29" s="90" t="s">
        <v>9561</v>
      </c>
      <c r="G29" s="91" t="s">
        <v>9562</v>
      </c>
      <c r="H29" s="97">
        <f>VLOOKUP($C29,'DEX2'!$A:$Z,25,FALSE)</f>
        <v>6</v>
      </c>
      <c r="I29" s="93">
        <f>VLOOKUP($C29,'DEX2'!$A:$V,15,FALSE)</f>
        <v>6</v>
      </c>
      <c r="J29" s="94" t="str">
        <f>IF(OR(VLOOKUP($C29,'DEX2'!$A:$V,18,FALSE)=1,VLOOKUP($C29,'DEX2'!$A:$V,19,FALSE)=1),"*","")</f>
        <v/>
      </c>
      <c r="K29" s="98" t="str">
        <f>CONCATENATE(VLOOKUP($C29,'DEX2'!$A:$Z,23,FALSE)," - ",VLOOKUP($C29,'DEX2'!$A:$Z,24,FALSE))</f>
        <v>3 - 9</v>
      </c>
      <c r="L29" s="95" t="str">
        <f>CONCATENATE(VLOOKUP($C29,'DEX2'!$A:$V,6,FALSE)," - ",VLOOKUP($C29,'DEX2'!$A:$V,7,FALSE))</f>
        <v>3 - 9</v>
      </c>
      <c r="M29" s="90" t="str">
        <f>VLOOKUP($C29,'DEX2'!$A:$Z,26,FALSE)</f>
        <v>AK, ID, NH</v>
      </c>
      <c r="N29" s="87"/>
      <c r="O29" s="34"/>
      <c r="P29" s="46" t="s">
        <v>3681</v>
      </c>
      <c r="Q29" s="48" t="s">
        <v>5292</v>
      </c>
      <c r="R29" s="48" t="s">
        <v>5292</v>
      </c>
      <c r="S29" s="46" t="s">
        <v>5292</v>
      </c>
      <c r="T29" s="46"/>
      <c r="U29" s="46" t="s">
        <v>3681</v>
      </c>
      <c r="V29" s="48">
        <v>4.7222222222222268</v>
      </c>
      <c r="W29" s="48">
        <v>9</v>
      </c>
      <c r="X29" s="46">
        <v>0</v>
      </c>
      <c r="Y29" s="46"/>
      <c r="Z29" s="46">
        <v>1</v>
      </c>
      <c r="AA29" s="46">
        <f t="shared" si="4"/>
        <v>1</v>
      </c>
      <c r="AB29" s="46">
        <f t="shared" si="5"/>
        <v>0</v>
      </c>
      <c r="AC29" s="31"/>
      <c r="AD29" s="36">
        <v>0</v>
      </c>
      <c r="AE29" s="46">
        <v>0</v>
      </c>
      <c r="AF29" s="46">
        <v>0</v>
      </c>
      <c r="AG29" s="46">
        <v>0</v>
      </c>
      <c r="AH29" s="46">
        <v>0</v>
      </c>
      <c r="AI29" s="46">
        <v>0</v>
      </c>
      <c r="AJ29" s="46">
        <v>0</v>
      </c>
      <c r="AL29" s="17">
        <f>VLOOKUP($C29,'DEX2'!$A$1:$V$44,6,FALSE)</f>
        <v>3</v>
      </c>
      <c r="AM29" s="17">
        <f>VLOOKUP($C29,'DEX2'!$A$1:$V$44,7,FALSE)</f>
        <v>9</v>
      </c>
      <c r="AN29" s="29">
        <f t="shared" si="2"/>
        <v>3</v>
      </c>
      <c r="AR29" s="90" t="str">
        <f>VLOOKUP($C29,'DEX2'!$A:$V,22,FALSE)</f>
        <v>2013(Q2-Q4)</v>
      </c>
      <c r="AS29" s="91" t="str">
        <f>VLOOKUP($C29,'DEX2'!$A:$V,5,FALSE)</f>
        <v>2015(Q2-Q4)</v>
      </c>
    </row>
    <row r="30" spans="1:45" ht="30" customHeight="1" x14ac:dyDescent="0.2">
      <c r="A30" s="17">
        <v>26</v>
      </c>
      <c r="C30" s="82" t="s">
        <v>3788</v>
      </c>
      <c r="D30" s="88">
        <f t="shared" si="3"/>
        <v>24</v>
      </c>
      <c r="E30" s="89" t="str">
        <f>VLOOKUP($C30,'DEX2'!$A:$V,2,FALSE)</f>
        <v>Nursing home residents with an antipsychotic medication</v>
      </c>
      <c r="F30" s="90" t="s">
        <v>9561</v>
      </c>
      <c r="G30" s="91" t="s">
        <v>9562</v>
      </c>
      <c r="H30" s="97">
        <f>VLOOKUP($C30,'DEX2'!$A:$Z,25,FALSE)</f>
        <v>21</v>
      </c>
      <c r="I30" s="93">
        <f>VLOOKUP($C30,'DEX2'!$A:$V,15,FALSE)</f>
        <v>17</v>
      </c>
      <c r="J30" s="94" t="str">
        <f>IF(OR(VLOOKUP($C30,'DEX2'!$A:$V,18,FALSE)=1,VLOOKUP($C30,'DEX2'!$A:$V,19,FALSE)=1),"*","")</f>
        <v>*</v>
      </c>
      <c r="K30" s="98" t="str">
        <f>CONCATENATE(VLOOKUP($C30,'DEX2'!$A:$Z,23,FALSE)," - ",VLOOKUP($C30,'DEX2'!$A:$Z,24,FALSE))</f>
        <v>11 - 27</v>
      </c>
      <c r="L30" s="95" t="str">
        <f>CONCATENATE(VLOOKUP($C30,'DEX2'!$A:$V,6,FALSE)," - ",VLOOKUP($C30,'DEX2'!$A:$V,7,FALSE))</f>
        <v>8 - 22</v>
      </c>
      <c r="M30" s="90" t="str">
        <f>VLOOKUP($C30,'DEX2'!$A:$Z,26,FALSE)</f>
        <v>HI</v>
      </c>
      <c r="N30" s="87"/>
      <c r="O30" s="34"/>
      <c r="P30" s="32" t="s">
        <v>3464</v>
      </c>
      <c r="Q30" s="35" t="s">
        <v>5292</v>
      </c>
      <c r="R30" s="35" t="s">
        <v>5292</v>
      </c>
      <c r="S30" s="32" t="s">
        <v>5292</v>
      </c>
      <c r="T30" s="32"/>
      <c r="U30" s="32" t="s">
        <v>3464</v>
      </c>
      <c r="V30" s="35">
        <v>16.444444444444454</v>
      </c>
      <c r="W30" s="35">
        <v>28</v>
      </c>
      <c r="X30" s="32">
        <v>0</v>
      </c>
      <c r="Y30" s="32"/>
      <c r="Z30" s="32">
        <v>1</v>
      </c>
      <c r="AA30" s="32">
        <f t="shared" si="4"/>
        <v>1</v>
      </c>
      <c r="AB30" s="32">
        <f t="shared" si="5"/>
        <v>0</v>
      </c>
      <c r="AC30" s="31"/>
      <c r="AD30" s="36">
        <v>0</v>
      </c>
      <c r="AE30" s="46">
        <v>0</v>
      </c>
      <c r="AF30" s="46">
        <v>0</v>
      </c>
      <c r="AG30" s="46">
        <v>0</v>
      </c>
      <c r="AH30" s="46">
        <v>0</v>
      </c>
      <c r="AI30" s="46">
        <v>0</v>
      </c>
      <c r="AJ30" s="46">
        <v>0</v>
      </c>
      <c r="AL30" s="17">
        <f>VLOOKUP($C30,'DEX2'!$A$1:$V$44,6,FALSE)</f>
        <v>8</v>
      </c>
      <c r="AM30" s="17">
        <f>VLOOKUP($C30,'DEX2'!$A$1:$V$44,7,FALSE)</f>
        <v>22</v>
      </c>
      <c r="AN30" s="29">
        <f t="shared" si="2"/>
        <v>2.75</v>
      </c>
    </row>
    <row r="31" spans="1:45" ht="24.75" customHeight="1" x14ac:dyDescent="0.2">
      <c r="C31" s="82" t="s">
        <v>4975</v>
      </c>
      <c r="D31" s="123"/>
      <c r="E31" s="123" t="s">
        <v>5394</v>
      </c>
      <c r="F31" s="263"/>
      <c r="G31" s="264"/>
      <c r="H31" s="123"/>
      <c r="I31" s="123"/>
      <c r="J31" s="124"/>
      <c r="K31" s="263"/>
      <c r="L31" s="268"/>
      <c r="M31" s="123"/>
      <c r="N31" s="86"/>
      <c r="O31" s="43"/>
      <c r="P31" s="42" t="e">
        <v>#N/A</v>
      </c>
      <c r="Q31" s="40" t="e">
        <v>#N/A</v>
      </c>
      <c r="R31" s="40" t="e">
        <v>#N/A</v>
      </c>
      <c r="S31" s="40" t="e">
        <v>#N/A</v>
      </c>
      <c r="T31" s="41"/>
      <c r="U31" s="40" t="e">
        <v>#N/A</v>
      </c>
      <c r="V31" s="40" t="e">
        <v>#N/A</v>
      </c>
      <c r="W31" s="40" t="e">
        <v>#N/A</v>
      </c>
      <c r="X31" s="40" t="e">
        <v>#N/A</v>
      </c>
      <c r="Y31" s="41"/>
      <c r="Z31" s="40" t="e">
        <v>#N/A</v>
      </c>
      <c r="AA31" s="40" t="e">
        <f t="shared" si="4"/>
        <v>#N/A</v>
      </c>
      <c r="AB31" s="40" t="e">
        <f t="shared" si="5"/>
        <v>#N/A</v>
      </c>
      <c r="AC31" s="39"/>
      <c r="AD31" s="38" t="e">
        <v>#N/A</v>
      </c>
      <c r="AE31" s="38" t="e">
        <v>#N/A</v>
      </c>
      <c r="AF31" s="38" t="e">
        <v>#N/A</v>
      </c>
      <c r="AG31" s="38" t="e">
        <v>#N/A</v>
      </c>
      <c r="AH31" s="38" t="e">
        <v>#N/A</v>
      </c>
      <c r="AI31" s="38" t="e">
        <v>#N/A</v>
      </c>
      <c r="AJ31" s="38" t="e">
        <v>#N/A</v>
      </c>
      <c r="AL31" s="17" t="e">
        <f>VLOOKUP($C31,'DEX2'!$A$1:$V$44,6,FALSE)</f>
        <v>#N/A</v>
      </c>
      <c r="AM31" s="17" t="e">
        <f>VLOOKUP($C31,'DEX2'!$A$1:$V$44,7,FALSE)</f>
        <v>#N/A</v>
      </c>
      <c r="AN31" s="29" t="e">
        <f t="shared" si="2"/>
        <v>#N/A</v>
      </c>
    </row>
    <row r="32" spans="1:45" ht="17.25" customHeight="1" x14ac:dyDescent="0.2">
      <c r="A32" s="17">
        <v>29</v>
      </c>
      <c r="C32" s="82" t="s">
        <v>4003</v>
      </c>
      <c r="D32" s="88">
        <f>D30+1</f>
        <v>25</v>
      </c>
      <c r="E32" s="89" t="str">
        <f>VLOOKUP($C32,'DEX2'!$A:$V,2,FALSE)</f>
        <v>Hospital admissions for pediatric asthma, per 100,000 children</v>
      </c>
      <c r="F32" s="90" t="str">
        <f>VLOOKUP($C32,'DEX2'!$A:$V,22,FALSE)</f>
        <v>2011</v>
      </c>
      <c r="G32" s="91" t="str">
        <f>VLOOKUP($C32,'DEX2'!$A:$V,5,FALSE)</f>
        <v>2013</v>
      </c>
      <c r="H32" s="92">
        <f>VLOOKUP($C32,'DEX2'!$A:$Z,25,FALSE)</f>
        <v>107</v>
      </c>
      <c r="I32" s="93">
        <f>VLOOKUP($C32,'DEX2'!$A:$V,15,FALSE)</f>
        <v>107</v>
      </c>
      <c r="J32" s="94" t="str">
        <f>IF(OR(VLOOKUP($C32,'DEX2'!$A:$V,18,FALSE)=1,VLOOKUP($C32,'DEX2'!$A:$V,19,FALSE)=1),"*","")</f>
        <v/>
      </c>
      <c r="K32" s="95" t="str">
        <f>CONCATENATE(VLOOKUP($C32,'DEX2'!$A:$Z,23,FALSE)," - ",VLOOKUP($C32,'DEX2'!$A:$Z,24,FALSE))</f>
        <v>33 - 232</v>
      </c>
      <c r="L32" s="95" t="str">
        <f>CONCATENATE(VLOOKUP($C32,'DEX2'!$A:$V,6,FALSE)," - ",VLOOKUP($C32,'DEX2'!$A:$V,7,FALSE))</f>
        <v>27 - 226</v>
      </c>
      <c r="M32" s="90" t="str">
        <f>VLOOKUP($C32,'DEX2'!$A:$Z,26,FALSE)</f>
        <v>VT</v>
      </c>
      <c r="N32" s="87">
        <v>1</v>
      </c>
      <c r="O32" s="34"/>
      <c r="P32" s="32" t="s">
        <v>6546</v>
      </c>
      <c r="Q32" s="35" t="s">
        <v>5382</v>
      </c>
      <c r="R32" s="35" t="s">
        <v>5378</v>
      </c>
      <c r="S32" s="35" t="s">
        <v>201</v>
      </c>
      <c r="T32" s="32"/>
      <c r="U32" s="32" t="s">
        <v>3142</v>
      </c>
      <c r="V32" s="35">
        <v>49.400000000000048</v>
      </c>
      <c r="W32" s="35">
        <v>0</v>
      </c>
      <c r="X32" s="32">
        <v>0</v>
      </c>
      <c r="Y32" s="32"/>
      <c r="Z32" s="32">
        <v>1</v>
      </c>
      <c r="AA32" s="32">
        <f t="shared" si="4"/>
        <v>1</v>
      </c>
      <c r="AB32" s="32">
        <f t="shared" si="5"/>
        <v>0</v>
      </c>
      <c r="AC32" s="31"/>
      <c r="AD32" s="36">
        <v>36</v>
      </c>
      <c r="AE32" s="36">
        <v>31</v>
      </c>
      <c r="AF32" s="36">
        <v>4</v>
      </c>
      <c r="AG32" s="36">
        <v>16</v>
      </c>
      <c r="AH32" s="36">
        <v>3</v>
      </c>
      <c r="AI32" s="36">
        <v>9</v>
      </c>
      <c r="AJ32" s="36">
        <v>0</v>
      </c>
      <c r="AL32" s="17">
        <f>VLOOKUP($C32,'DEX2'!$A$1:$V$44,6,FALSE)</f>
        <v>27</v>
      </c>
      <c r="AM32" s="17">
        <f>VLOOKUP($C32,'DEX2'!$A$1:$V$44,7,FALSE)</f>
        <v>226</v>
      </c>
      <c r="AN32" s="29">
        <f t="shared" si="2"/>
        <v>8.3703703703703702</v>
      </c>
    </row>
    <row r="33" spans="1:40" ht="17" customHeight="1" x14ac:dyDescent="0.2">
      <c r="A33" s="17">
        <v>30</v>
      </c>
      <c r="C33" s="82" t="s">
        <v>4111</v>
      </c>
      <c r="D33" s="521">
        <f>D32+1</f>
        <v>26</v>
      </c>
      <c r="E33" s="99" t="str">
        <f>VLOOKUP($C33,'DEX2'!$A:$V,2,FALSE)</f>
        <v>Medicare admissions for ambulatory care–sensitive conditions, ages 65–74</v>
      </c>
      <c r="F33" s="100" t="str">
        <f>VLOOKUP($C33,'DEX2'!$A:$V,22,FALSE)</f>
        <v>2012</v>
      </c>
      <c r="G33" s="101" t="str">
        <f>VLOOKUP($C33,'DEX2'!$A:$V,5,FALSE)</f>
        <v>2014</v>
      </c>
      <c r="H33" s="102">
        <f>VLOOKUP($C33,'DEX2'!$A:$Z,25,FALSE)</f>
        <v>29</v>
      </c>
      <c r="I33" s="103">
        <f>VLOOKUP($C33,'DEX2'!$A:$V,15,FALSE)</f>
        <v>27</v>
      </c>
      <c r="J33" s="104" t="str">
        <f>IF(OR(VLOOKUP($C33,'DEX2'!$A:$V,18,FALSE)=1,VLOOKUP($C33,'DEX2'!$A:$V,19,FALSE)=1),"*","")</f>
        <v/>
      </c>
      <c r="K33" s="105" t="str">
        <f>CONCATENATE(VLOOKUP($C33,'DEX2'!$A:$Z,23,FALSE)," - ",VLOOKUP($C33,'DEX2'!$A:$Z,24,FALSE))</f>
        <v>13 - 51</v>
      </c>
      <c r="L33" s="106" t="str">
        <f>CONCATENATE(VLOOKUP($C33,'DEX2'!$A:$V,6,FALSE)," - ",VLOOKUP($C33,'DEX2'!$A:$V,7,FALSE))</f>
        <v>12 - 46</v>
      </c>
      <c r="M33" s="100" t="str">
        <f>VLOOKUP($C33,'DEX2'!$A:$Z,26,FALSE)</f>
        <v>HI</v>
      </c>
      <c r="N33" s="87"/>
      <c r="O33" s="34"/>
      <c r="P33" s="46" t="s">
        <v>4544</v>
      </c>
      <c r="Q33" s="48" t="s">
        <v>5332</v>
      </c>
      <c r="R33" s="48" t="s">
        <v>5348</v>
      </c>
      <c r="S33" s="48" t="s">
        <v>62</v>
      </c>
      <c r="T33" s="46"/>
      <c r="U33" s="46" t="s">
        <v>334</v>
      </c>
      <c r="V33" s="48">
        <v>16</v>
      </c>
      <c r="W33" s="48">
        <v>46.25</v>
      </c>
      <c r="X33" s="46">
        <v>53.25</v>
      </c>
      <c r="Y33" s="46"/>
      <c r="Z33" s="46">
        <v>1</v>
      </c>
      <c r="AA33" s="46">
        <f t="shared" si="4"/>
        <v>1</v>
      </c>
      <c r="AB33" s="46">
        <f t="shared" si="5"/>
        <v>0</v>
      </c>
      <c r="AC33" s="47"/>
      <c r="AD33" s="46">
        <v>51</v>
      </c>
      <c r="AE33" s="46">
        <v>50</v>
      </c>
      <c r="AF33" s="46">
        <v>1</v>
      </c>
      <c r="AG33" s="46">
        <v>41</v>
      </c>
      <c r="AH33" s="46">
        <v>0</v>
      </c>
      <c r="AI33" s="46">
        <v>14</v>
      </c>
      <c r="AJ33" s="46">
        <v>0</v>
      </c>
      <c r="AL33" s="17">
        <f>VLOOKUP($C33,'DEX2'!$A$1:$V$44,6,FALSE)</f>
        <v>12</v>
      </c>
      <c r="AM33" s="17">
        <f>VLOOKUP($C33,'DEX2'!$A$1:$V$44,7,FALSE)</f>
        <v>46</v>
      </c>
      <c r="AN33" s="29">
        <f t="shared" si="2"/>
        <v>3.8333333333333335</v>
      </c>
    </row>
    <row r="34" spans="1:40" ht="17" customHeight="1" x14ac:dyDescent="0.2">
      <c r="A34" s="17">
        <v>31</v>
      </c>
      <c r="C34" s="82" t="s">
        <v>4219</v>
      </c>
      <c r="D34" s="522"/>
      <c r="E34" s="107" t="str">
        <f>VLOOKUP($C34,'DEX2'!$A:$V,2,FALSE)</f>
        <v>Medicare admissions for ambulatory care–sensitive conditions, age 75 and older</v>
      </c>
      <c r="F34" s="108" t="str">
        <f>VLOOKUP($C34,'DEX2'!$A:$V,22,FALSE)</f>
        <v>2012</v>
      </c>
      <c r="G34" s="91" t="str">
        <f>VLOOKUP($C34,'DEX2'!$A:$V,5,FALSE)</f>
        <v>2014</v>
      </c>
      <c r="H34" s="97">
        <f>VLOOKUP($C34,'DEX2'!$A:$Z,25,FALSE)</f>
        <v>70</v>
      </c>
      <c r="I34" s="93">
        <f>VLOOKUP($C34,'DEX2'!$A:$V,15,FALSE)</f>
        <v>66</v>
      </c>
      <c r="J34" s="94" t="str">
        <f>IF(OR(VLOOKUP($C34,'DEX2'!$A:$V,18,FALSE)=1,VLOOKUP($C34,'DEX2'!$A:$V,19,FALSE)=1),"*","")</f>
        <v/>
      </c>
      <c r="K34" s="98" t="str">
        <f>CONCATENATE(VLOOKUP($C34,'DEX2'!$A:$Z,23,FALSE)," - ",VLOOKUP($C34,'DEX2'!$A:$Z,24,FALSE))</f>
        <v>41 - 100</v>
      </c>
      <c r="L34" s="95" t="str">
        <f>CONCATENATE(VLOOKUP($C34,'DEX2'!$A:$V,6,FALSE)," - ",VLOOKUP($C34,'DEX2'!$A:$V,7,FALSE))</f>
        <v>35 - 92</v>
      </c>
      <c r="M34" s="90" t="str">
        <f>VLOOKUP($C34,'DEX2'!$A:$Z,26,FALSE)</f>
        <v>HI</v>
      </c>
      <c r="N34" s="87">
        <v>1</v>
      </c>
      <c r="O34" s="34"/>
      <c r="P34" s="46" t="s">
        <v>4544</v>
      </c>
      <c r="Q34" s="48" t="s">
        <v>5332</v>
      </c>
      <c r="R34" s="48" t="s">
        <v>5348</v>
      </c>
      <c r="S34" s="48" t="s">
        <v>62</v>
      </c>
      <c r="T34" s="46"/>
      <c r="U34" s="46" t="s">
        <v>334</v>
      </c>
      <c r="V34" s="48">
        <v>45</v>
      </c>
      <c r="W34" s="48">
        <v>94</v>
      </c>
      <c r="X34" s="46">
        <v>112.2</v>
      </c>
      <c r="Y34" s="46"/>
      <c r="Z34" s="46">
        <v>1</v>
      </c>
      <c r="AA34" s="46">
        <f t="shared" si="4"/>
        <v>1</v>
      </c>
      <c r="AB34" s="46">
        <f t="shared" si="5"/>
        <v>0</v>
      </c>
      <c r="AC34" s="47"/>
      <c r="AD34" s="46">
        <v>51</v>
      </c>
      <c r="AE34" s="46">
        <v>51</v>
      </c>
      <c r="AF34" s="46">
        <v>0</v>
      </c>
      <c r="AG34" s="46">
        <v>45</v>
      </c>
      <c r="AH34" s="46">
        <v>0</v>
      </c>
      <c r="AI34" s="46">
        <v>20</v>
      </c>
      <c r="AJ34" s="46">
        <v>0</v>
      </c>
      <c r="AL34" s="17">
        <f>VLOOKUP($C34,'DEX2'!$A$1:$V$44,6,FALSE)</f>
        <v>35</v>
      </c>
      <c r="AM34" s="17">
        <f>VLOOKUP($C34,'DEX2'!$A$1:$V$44,7,FALSE)</f>
        <v>92</v>
      </c>
      <c r="AN34" s="29">
        <f t="shared" si="2"/>
        <v>2.6285714285714286</v>
      </c>
    </row>
    <row r="35" spans="1:40" ht="17.25" customHeight="1" x14ac:dyDescent="0.2">
      <c r="A35" s="17">
        <v>32</v>
      </c>
      <c r="C35" s="82" t="s">
        <v>4435</v>
      </c>
      <c r="D35" s="88">
        <f>D33+1</f>
        <v>27</v>
      </c>
      <c r="E35" s="89" t="str">
        <f>VLOOKUP($C35,'DEX2'!$A:$V,2,FALSE)</f>
        <v>Medicare 30-day hospital readmissions, per 1,000 beneficiaries</v>
      </c>
      <c r="F35" s="90" t="str">
        <f>VLOOKUP($C35,'DEX2'!$A:$V,22,FALSE)</f>
        <v>2012</v>
      </c>
      <c r="G35" s="91" t="str">
        <f>VLOOKUP($C35,'DEX2'!$A:$V,5,FALSE)</f>
        <v>2014</v>
      </c>
      <c r="H35" s="92">
        <f>VLOOKUP($C35,'DEX2'!$A:$Z,25,FALSE)</f>
        <v>34</v>
      </c>
      <c r="I35" s="93">
        <f>VLOOKUP($C35,'DEX2'!$A:$V,15,FALSE)</f>
        <v>27</v>
      </c>
      <c r="J35" s="94" t="str">
        <f>IF(OR(VLOOKUP($C35,'DEX2'!$A:$V,18,FALSE)=1,VLOOKUP($C35,'DEX2'!$A:$V,19,FALSE)=1),"*","")</f>
        <v>*</v>
      </c>
      <c r="K35" s="95" t="str">
        <f>CONCATENATE(VLOOKUP($C35,'DEX2'!$A:$Z,23,FALSE)," - ",VLOOKUP($C35,'DEX2'!$A:$Z,24,FALSE))</f>
        <v>12 - 55</v>
      </c>
      <c r="L35" s="95" t="str">
        <f>CONCATENATE(VLOOKUP($C35,'DEX2'!$A:$V,6,FALSE)," - ",VLOOKUP($C35,'DEX2'!$A:$V,7,FALSE))</f>
        <v>10 - 43</v>
      </c>
      <c r="M35" s="90" t="str">
        <f>VLOOKUP($C35,'DEX2'!$A:$Z,26,FALSE)</f>
        <v>HI</v>
      </c>
      <c r="N35" s="87">
        <v>1</v>
      </c>
      <c r="O35" s="34"/>
      <c r="P35" s="32" t="s">
        <v>4544</v>
      </c>
      <c r="Q35" s="35" t="s">
        <v>5332</v>
      </c>
      <c r="R35" s="35" t="s">
        <v>5348</v>
      </c>
      <c r="S35" s="35" t="s">
        <v>7812</v>
      </c>
      <c r="T35" s="32"/>
      <c r="U35" s="32" t="s">
        <v>334</v>
      </c>
      <c r="V35" s="35">
        <v>27.400000000000009</v>
      </c>
      <c r="W35" s="35">
        <v>63.25</v>
      </c>
      <c r="X35" s="32">
        <v>71.8</v>
      </c>
      <c r="Y35" s="32"/>
      <c r="Z35" s="32">
        <v>1</v>
      </c>
      <c r="AA35" s="32">
        <f t="shared" si="4"/>
        <v>1</v>
      </c>
      <c r="AB35" s="32">
        <f t="shared" si="5"/>
        <v>0</v>
      </c>
      <c r="AC35" s="31"/>
      <c r="AD35" s="36">
        <v>51</v>
      </c>
      <c r="AE35" s="36">
        <v>51</v>
      </c>
      <c r="AF35" s="36">
        <v>0</v>
      </c>
      <c r="AG35" s="36">
        <v>38</v>
      </c>
      <c r="AH35" s="36">
        <v>0</v>
      </c>
      <c r="AI35" s="36">
        <v>14</v>
      </c>
      <c r="AJ35" s="36">
        <v>0</v>
      </c>
      <c r="AL35" s="17">
        <f>VLOOKUP($C35,'DEX2'!$A$1:$V$44,6,FALSE)</f>
        <v>10</v>
      </c>
      <c r="AM35" s="17">
        <f>VLOOKUP($C35,'DEX2'!$A$1:$V$44,7,FALSE)</f>
        <v>43</v>
      </c>
      <c r="AN35" s="29">
        <f t="shared" si="2"/>
        <v>4.3</v>
      </c>
    </row>
    <row r="36" spans="1:40" ht="17" customHeight="1" x14ac:dyDescent="0.2">
      <c r="A36" s="17">
        <v>33</v>
      </c>
      <c r="C36" s="82" t="s">
        <v>4543</v>
      </c>
      <c r="D36" s="88">
        <f t="shared" ref="D36:D41" si="6">D35+1</f>
        <v>28</v>
      </c>
      <c r="E36" s="89" t="str">
        <f>VLOOKUP($C36,'DEX2'!$A:$V,2,FALSE)</f>
        <v>Short-stay nursing home residents with a 30-day readmission to the hospital</v>
      </c>
      <c r="F36" s="90" t="str">
        <f>VLOOKUP($C36,'DEX2'!$A:$V,22,FALSE)</f>
        <v>2012</v>
      </c>
      <c r="G36" s="91" t="str">
        <f>VLOOKUP($C36,'DEX2'!$A:$V,5,FALSE)</f>
        <v>2014</v>
      </c>
      <c r="H36" s="92">
        <f>VLOOKUP($C36,'DEX2'!$A:$Z,25,FALSE)</f>
        <v>20</v>
      </c>
      <c r="I36" s="93">
        <f>VLOOKUP($C36,'DEX2'!$A:$V,15,FALSE)</f>
        <v>19</v>
      </c>
      <c r="J36" s="94" t="str">
        <f>IF(OR(VLOOKUP($C36,'DEX2'!$A:$V,18,FALSE)=1,VLOOKUP($C36,'DEX2'!$A:$V,19,FALSE)=1),"*","")</f>
        <v/>
      </c>
      <c r="K36" s="95" t="str">
        <f>CONCATENATE(VLOOKUP($C36,'DEX2'!$A:$Z,23,FALSE)," - ",VLOOKUP($C36,'DEX2'!$A:$Z,24,FALSE))</f>
        <v>13 - 26</v>
      </c>
      <c r="L36" s="95" t="str">
        <f>CONCATENATE(VLOOKUP($C36,'DEX2'!$A:$V,6,FALSE)," - ",VLOOKUP($C36,'DEX2'!$A:$V,7,FALSE))</f>
        <v>11 - 25</v>
      </c>
      <c r="M36" s="90" t="str">
        <f>VLOOKUP($C36,'DEX2'!$A:$Z,26,FALSE)</f>
        <v>AK</v>
      </c>
      <c r="N36" s="87">
        <v>1</v>
      </c>
      <c r="O36" s="34"/>
      <c r="P36" s="32" t="s">
        <v>7830</v>
      </c>
      <c r="Q36" s="35" t="s">
        <v>5333</v>
      </c>
      <c r="R36" s="35" t="s">
        <v>5390</v>
      </c>
      <c r="S36" s="35" t="s">
        <v>197</v>
      </c>
      <c r="T36" s="32"/>
      <c r="U36" s="32" t="s">
        <v>3142</v>
      </c>
      <c r="V36" s="35">
        <v>14</v>
      </c>
      <c r="W36" s="35">
        <v>26</v>
      </c>
      <c r="X36" s="32">
        <v>0</v>
      </c>
      <c r="Y36" s="32"/>
      <c r="Z36" s="32">
        <v>1</v>
      </c>
      <c r="AA36" s="32">
        <f t="shared" si="4"/>
        <v>1</v>
      </c>
      <c r="AB36" s="32">
        <f t="shared" si="5"/>
        <v>0</v>
      </c>
      <c r="AC36" s="31"/>
      <c r="AD36" s="36">
        <v>48</v>
      </c>
      <c r="AE36" s="36">
        <v>11</v>
      </c>
      <c r="AF36" s="36">
        <v>16</v>
      </c>
      <c r="AG36" s="36">
        <v>2</v>
      </c>
      <c r="AH36" s="36">
        <v>7</v>
      </c>
      <c r="AI36" s="36">
        <v>0</v>
      </c>
      <c r="AJ36" s="36">
        <v>0</v>
      </c>
      <c r="AL36" s="17">
        <f>VLOOKUP($C36,'DEX2'!$A$1:$V$44,6,FALSE)</f>
        <v>11</v>
      </c>
      <c r="AM36" s="17">
        <f>VLOOKUP($C36,'DEX2'!$A$1:$V$44,7,FALSE)</f>
        <v>25</v>
      </c>
      <c r="AN36" s="29">
        <f t="shared" si="2"/>
        <v>2.2727272727272729</v>
      </c>
    </row>
    <row r="37" spans="1:40" ht="17.25" customHeight="1" x14ac:dyDescent="0.2">
      <c r="A37" s="17">
        <v>34</v>
      </c>
      <c r="C37" s="82" t="s">
        <v>4651</v>
      </c>
      <c r="D37" s="88">
        <f t="shared" si="6"/>
        <v>29</v>
      </c>
      <c r="E37" s="89" t="str">
        <f>VLOOKUP($C37,'DEX2'!$A:$V,2,FALSE)</f>
        <v>Long-stay nursing home residents with a hospital admission</v>
      </c>
      <c r="F37" s="90" t="str">
        <f>VLOOKUP($C37,'DEX2'!$A:$V,22,FALSE)</f>
        <v>2012</v>
      </c>
      <c r="G37" s="91" t="str">
        <f>VLOOKUP($C37,'DEX2'!$A:$V,5,FALSE)</f>
        <v>2014</v>
      </c>
      <c r="H37" s="92">
        <f>VLOOKUP($C37,'DEX2'!$A:$Z,25,FALSE)</f>
        <v>17</v>
      </c>
      <c r="I37" s="93">
        <f>VLOOKUP($C37,'DEX2'!$A:$V,15,FALSE)</f>
        <v>16</v>
      </c>
      <c r="J37" s="94" t="str">
        <f>IF(OR(VLOOKUP($C37,'DEX2'!$A:$V,18,FALSE)=1,VLOOKUP($C37,'DEX2'!$A:$V,19,FALSE)=1),"*","")</f>
        <v/>
      </c>
      <c r="K37" s="95" t="str">
        <f>CONCATENATE(VLOOKUP($C37,'DEX2'!$A:$Z,23,FALSE)," - ",VLOOKUP($C37,'DEX2'!$A:$Z,24,FALSE))</f>
        <v>7 - 30</v>
      </c>
      <c r="L37" s="95" t="str">
        <f>CONCATENATE(VLOOKUP($C37,'DEX2'!$A:$V,6,FALSE)," - ",VLOOKUP($C37,'DEX2'!$A:$V,7,FALSE))</f>
        <v>5 - 28</v>
      </c>
      <c r="M37" s="90" t="str">
        <f>VLOOKUP($C37,'DEX2'!$A:$Z,26,FALSE)</f>
        <v>HI</v>
      </c>
      <c r="N37" s="87">
        <v>1</v>
      </c>
      <c r="O37" s="34"/>
      <c r="P37" s="32" t="s">
        <v>7830</v>
      </c>
      <c r="Q37" s="35" t="s">
        <v>5333</v>
      </c>
      <c r="R37" s="35" t="s">
        <v>5390</v>
      </c>
      <c r="S37" s="35" t="s">
        <v>109</v>
      </c>
      <c r="T37" s="32"/>
      <c r="U37" s="32" t="s">
        <v>3142</v>
      </c>
      <c r="V37" s="35">
        <v>11</v>
      </c>
      <c r="W37" s="35">
        <v>31</v>
      </c>
      <c r="X37" s="32">
        <v>31.5</v>
      </c>
      <c r="Y37" s="32"/>
      <c r="Z37" s="32">
        <v>1</v>
      </c>
      <c r="AA37" s="32">
        <f t="shared" si="4"/>
        <v>1</v>
      </c>
      <c r="AB37" s="32">
        <f t="shared" si="5"/>
        <v>0</v>
      </c>
      <c r="AC37" s="31"/>
      <c r="AD37" s="36">
        <v>48</v>
      </c>
      <c r="AE37" s="36">
        <v>29</v>
      </c>
      <c r="AF37" s="36">
        <v>10</v>
      </c>
      <c r="AG37" s="36">
        <v>3</v>
      </c>
      <c r="AH37" s="36">
        <v>1</v>
      </c>
      <c r="AI37" s="36">
        <v>0</v>
      </c>
      <c r="AJ37" s="36">
        <v>0</v>
      </c>
      <c r="AL37" s="17">
        <f>VLOOKUP($C37,'DEX2'!$A$1:$V$44,6,FALSE)</f>
        <v>5</v>
      </c>
      <c r="AM37" s="17">
        <f>VLOOKUP($C37,'DEX2'!$A$1:$V$44,7,FALSE)</f>
        <v>28</v>
      </c>
      <c r="AN37" s="29">
        <f t="shared" si="2"/>
        <v>5.6</v>
      </c>
    </row>
    <row r="38" spans="1:40" ht="17" customHeight="1" x14ac:dyDescent="0.2">
      <c r="A38" s="17">
        <v>35</v>
      </c>
      <c r="C38" s="82" t="s">
        <v>4759</v>
      </c>
      <c r="D38" s="88">
        <f t="shared" si="6"/>
        <v>30</v>
      </c>
      <c r="E38" s="89" t="str">
        <f>VLOOKUP($C38,'DEX2'!$A:$V,2,FALSE)</f>
        <v>Home health patients with a hospital admission</v>
      </c>
      <c r="F38" s="90" t="str">
        <f>VLOOKUP($C38,'DEX2'!$A:$V,22,FALSE)</f>
        <v>2013</v>
      </c>
      <c r="G38" s="91" t="str">
        <f>VLOOKUP($C38,'DEX2'!$A:$V,5,FALSE)</f>
        <v>2015</v>
      </c>
      <c r="H38" s="97">
        <f>VLOOKUP($C38,'DEX2'!$A:$Z,25,FALSE)</f>
        <v>16</v>
      </c>
      <c r="I38" s="93">
        <f>VLOOKUP($C38,'DEX2'!$A:$V,15,FALSE)</f>
        <v>16.2</v>
      </c>
      <c r="J38" s="94" t="str">
        <f>IF(OR(VLOOKUP($C38,'DEX2'!$A:$V,18,FALSE)=1,VLOOKUP($C38,'DEX2'!$A:$V,19,FALSE)=1),"*","")</f>
        <v/>
      </c>
      <c r="K38" s="98" t="str">
        <f>CONCATENATE(VLOOKUP($C38,'DEX2'!$A:$Z,23,FALSE)," - ",VLOOKUP($C38,'DEX2'!$A:$Z,24,FALSE))</f>
        <v>14 - 18</v>
      </c>
      <c r="L38" s="95" t="str">
        <f>CONCATENATE(VLOOKUP($C38,'DEX2'!$A:$V,6,FALSE)," - ",VLOOKUP($C38,'DEX2'!$A:$V,7,FALSE))</f>
        <v>13.9 - 17.9</v>
      </c>
      <c r="M38" s="90" t="str">
        <f>VLOOKUP($C38,'DEX2'!$A:$Z,26,FALSE)</f>
        <v>HI</v>
      </c>
      <c r="N38" s="87"/>
      <c r="O38" s="34"/>
      <c r="P38" s="32" t="s">
        <v>334</v>
      </c>
      <c r="Q38" s="35" t="s">
        <v>5292</v>
      </c>
      <c r="R38" s="35" t="s">
        <v>5292</v>
      </c>
      <c r="S38" s="35" t="s">
        <v>5292</v>
      </c>
      <c r="T38" s="32"/>
      <c r="U38" s="32" t="s">
        <v>334</v>
      </c>
      <c r="V38" s="35">
        <v>14.899999999999986</v>
      </c>
      <c r="W38" s="35">
        <v>19</v>
      </c>
      <c r="X38" s="32">
        <v>0</v>
      </c>
      <c r="Y38" s="32"/>
      <c r="Z38" s="32">
        <v>1</v>
      </c>
      <c r="AA38" s="32">
        <f t="shared" si="4"/>
        <v>1</v>
      </c>
      <c r="AB38" s="32">
        <f t="shared" si="5"/>
        <v>0</v>
      </c>
      <c r="AC38" s="31"/>
      <c r="AD38" s="36">
        <v>0</v>
      </c>
      <c r="AE38" s="46">
        <v>0</v>
      </c>
      <c r="AF38" s="46">
        <v>0</v>
      </c>
      <c r="AG38" s="46">
        <v>0</v>
      </c>
      <c r="AH38" s="46">
        <v>0</v>
      </c>
      <c r="AI38" s="46">
        <v>0</v>
      </c>
      <c r="AJ38" s="46">
        <v>0</v>
      </c>
      <c r="AL38" s="17">
        <f>VLOOKUP($C38,'DEX2'!$A$1:$V$44,6,FALSE)</f>
        <v>13.9</v>
      </c>
      <c r="AM38" s="17">
        <f>VLOOKUP($C38,'DEX2'!$A$1:$V$44,7,FALSE)</f>
        <v>17.899999999999999</v>
      </c>
      <c r="AN38" s="29">
        <f t="shared" si="2"/>
        <v>1.2877697841726616</v>
      </c>
    </row>
    <row r="39" spans="1:40" ht="17" customHeight="1" x14ac:dyDescent="0.2">
      <c r="A39" s="17">
        <v>36</v>
      </c>
      <c r="C39" s="82" t="s">
        <v>4327</v>
      </c>
      <c r="D39" s="88">
        <f t="shared" si="6"/>
        <v>31</v>
      </c>
      <c r="E39" s="89" t="str">
        <f>VLOOKUP($C39,'DEX2'!$A:$V,2,FALSE)</f>
        <v>Potentially avoidable ED visits among Medicare beneficiaries, per 1,000 beneficiaries</v>
      </c>
      <c r="F39" s="90" t="str">
        <f>VLOOKUP($C39,'DEX2'!$A:$V,22,FALSE)</f>
        <v>2012</v>
      </c>
      <c r="G39" s="91" t="str">
        <f>VLOOKUP($C39,'DEX2'!$A:$V,5,FALSE)</f>
        <v>2014</v>
      </c>
      <c r="H39" s="97">
        <f>VLOOKUP($C39,'DEX2'!$A:$Z,25,FALSE)</f>
        <v>188</v>
      </c>
      <c r="I39" s="93">
        <f>VLOOKUP($C39,'DEX2'!$A:$V,15,FALSE)</f>
        <v>185</v>
      </c>
      <c r="J39" s="94" t="str">
        <f>IF(OR(VLOOKUP($C39,'DEX2'!$A:$V,18,FALSE)=1,VLOOKUP($C39,'DEX2'!$A:$V,19,FALSE)=1),"*","")</f>
        <v/>
      </c>
      <c r="K39" s="98" t="str">
        <f>CONCATENATE(VLOOKUP($C39,'DEX2'!$A:$Z,23,FALSE)," - ",VLOOKUP($C39,'DEX2'!$A:$Z,24,FALSE))</f>
        <v>131 - 248</v>
      </c>
      <c r="L39" s="95" t="str">
        <f>CONCATENATE(VLOOKUP($C39,'DEX2'!$A:$V,6,FALSE)," - ",VLOOKUP($C39,'DEX2'!$A:$V,7,FALSE))</f>
        <v>129 - 265</v>
      </c>
      <c r="M39" s="90" t="str">
        <f>VLOOKUP($C39,'DEX2'!$A:$Z,26,FALSE)</f>
        <v>HI</v>
      </c>
      <c r="N39" s="87"/>
      <c r="O39" s="34"/>
      <c r="P39" s="32" t="s">
        <v>443</v>
      </c>
      <c r="Q39" s="35" t="s">
        <v>5292</v>
      </c>
      <c r="R39" s="35" t="s">
        <v>5292</v>
      </c>
      <c r="S39" s="35" t="s">
        <v>5292</v>
      </c>
      <c r="T39" s="32"/>
      <c r="U39" s="32" t="s">
        <v>443</v>
      </c>
      <c r="V39" s="35">
        <v>148.60000000000014</v>
      </c>
      <c r="W39" s="35">
        <v>235.79999999999984</v>
      </c>
      <c r="X39" s="32">
        <v>0</v>
      </c>
      <c r="Y39" s="32"/>
      <c r="Z39" s="32">
        <v>1</v>
      </c>
      <c r="AA39" s="32">
        <f t="shared" si="4"/>
        <v>1</v>
      </c>
      <c r="AB39" s="32">
        <f t="shared" si="5"/>
        <v>0</v>
      </c>
      <c r="AC39" s="31"/>
      <c r="AD39" s="36">
        <v>0</v>
      </c>
      <c r="AE39" s="46">
        <v>0</v>
      </c>
      <c r="AF39" s="46">
        <v>0</v>
      </c>
      <c r="AG39" s="46">
        <v>0</v>
      </c>
      <c r="AH39" s="46">
        <v>0</v>
      </c>
      <c r="AI39" s="46">
        <v>0</v>
      </c>
      <c r="AJ39" s="46">
        <v>0</v>
      </c>
      <c r="AL39" s="17">
        <f>VLOOKUP($C39,'DEX2'!$A$1:$V$44,6,FALSE)</f>
        <v>129</v>
      </c>
      <c r="AM39" s="17">
        <f>VLOOKUP($C39,'DEX2'!$A$1:$V$44,7,FALSE)</f>
        <v>265</v>
      </c>
      <c r="AN39" s="29">
        <f t="shared" si="2"/>
        <v>2.054263565891473</v>
      </c>
    </row>
    <row r="40" spans="1:40" ht="17" customHeight="1" x14ac:dyDescent="0.2">
      <c r="A40" s="17">
        <v>37</v>
      </c>
      <c r="C40" s="82" t="s">
        <v>8301</v>
      </c>
      <c r="D40" s="88">
        <f t="shared" si="6"/>
        <v>32</v>
      </c>
      <c r="E40" s="89" t="str">
        <f>VLOOKUP($C40,'DEX2'!$A:$V,2,FALSE)</f>
        <v>Total reimbursements per enrollee (ages 18–64) with employer-sponsored insurance</v>
      </c>
      <c r="F40" s="90" t="str">
        <f>VLOOKUP($C40,'DEX2'!$A:$V,22,FALSE)</f>
        <v>2013</v>
      </c>
      <c r="G40" s="91" t="str">
        <f>VLOOKUP($C40,'DEX2'!$A:$V,5,FALSE)</f>
        <v>2014</v>
      </c>
      <c r="H40" s="109">
        <f>VLOOKUP($C40,'DEX2'!$A:$Z,25,FALSE)</f>
        <v>4489</v>
      </c>
      <c r="I40" s="110">
        <f>VLOOKUP($C40,'DEX2'!$A:$V,15,FALSE)</f>
        <v>4569</v>
      </c>
      <c r="J40" s="111" t="str">
        <f>IF(OR(VLOOKUP($C40,'DEX2'!$A:$V,18,FALSE)=1,VLOOKUP($C40,'DEX2'!$A:$V,19,FALSE)=1),"*","")</f>
        <v/>
      </c>
      <c r="K40" s="112" t="str">
        <f>CONCATENATE(VLOOKUP($C40,'DEX2'!$A:$Z,23,FALSE)," - ",VLOOKUP($C40,'DEX2'!$A:$Z,24,FALSE))</f>
        <v>3030 - 7733</v>
      </c>
      <c r="L40" s="112" t="str">
        <f>CONCATENATE(VLOOKUP($C40,'DEX2'!$A:$V,6,FALSE)," - ",VLOOKUP($C40,'DEX2'!$A:$V,7,FALSE))</f>
        <v>3217 - 7982</v>
      </c>
      <c r="M40" s="113" t="str">
        <f>VLOOKUP($C40,'DEX2'!$A:$Z,26,FALSE)</f>
        <v>AR</v>
      </c>
      <c r="N40" s="114">
        <v>1</v>
      </c>
      <c r="O40" s="45"/>
      <c r="P40" s="32" t="s">
        <v>4544</v>
      </c>
      <c r="Q40" s="35" t="s">
        <v>5334</v>
      </c>
      <c r="R40" s="35" t="s">
        <v>5348</v>
      </c>
      <c r="S40" s="35">
        <v>0</v>
      </c>
      <c r="T40" s="32"/>
      <c r="U40" s="32" t="s">
        <v>334</v>
      </c>
      <c r="V40" s="35">
        <v>0</v>
      </c>
      <c r="W40" s="35">
        <v>0</v>
      </c>
      <c r="X40" s="32">
        <v>0</v>
      </c>
      <c r="Y40" s="32"/>
      <c r="Z40" s="32">
        <v>0</v>
      </c>
      <c r="AA40" s="32">
        <f t="shared" si="4"/>
        <v>0</v>
      </c>
      <c r="AB40" s="32">
        <f t="shared" si="5"/>
        <v>0</v>
      </c>
      <c r="AC40" s="44"/>
      <c r="AD40" s="36">
        <v>51</v>
      </c>
      <c r="AE40" s="36">
        <v>0</v>
      </c>
      <c r="AF40" s="36">
        <v>51</v>
      </c>
      <c r="AG40" s="36">
        <v>0</v>
      </c>
      <c r="AH40" s="36">
        <v>51</v>
      </c>
      <c r="AI40" s="36">
        <v>0</v>
      </c>
      <c r="AJ40" s="36">
        <v>47</v>
      </c>
      <c r="AL40" s="17">
        <f>VLOOKUP($C40,'DEX2'!$A$1:$V$44,6,FALSE)</f>
        <v>3217</v>
      </c>
      <c r="AM40" s="17">
        <f>VLOOKUP($C40,'DEX2'!$A$1:$V$44,7,FALSE)</f>
        <v>7982</v>
      </c>
      <c r="AN40" s="29">
        <f t="shared" si="2"/>
        <v>2.4811936586882188</v>
      </c>
    </row>
    <row r="41" spans="1:40" ht="17" customHeight="1" x14ac:dyDescent="0.2">
      <c r="A41" s="17">
        <v>38</v>
      </c>
      <c r="C41" s="82" t="s">
        <v>4868</v>
      </c>
      <c r="D41" s="88">
        <f t="shared" si="6"/>
        <v>33</v>
      </c>
      <c r="E41" s="89" t="str">
        <f>VLOOKUP($C41,'DEX2'!$A:$V,2,FALSE)</f>
        <v>Total Medicare (Parts A &amp; B) reimbursements per enrollee</v>
      </c>
      <c r="F41" s="90" t="str">
        <f>VLOOKUP($C41,'DEX2'!$A:$V,22,FALSE)</f>
        <v>2012</v>
      </c>
      <c r="G41" s="91" t="str">
        <f>VLOOKUP($C41,'DEX2'!$A:$V,5,FALSE)</f>
        <v>2014</v>
      </c>
      <c r="H41" s="109">
        <f>VLOOKUP($C41,'DEX2'!$A:$Z,25,FALSE)</f>
        <v>8854</v>
      </c>
      <c r="I41" s="110">
        <f>VLOOKUP($C41,'DEX2'!$A:$V,15,FALSE)</f>
        <v>8819</v>
      </c>
      <c r="J41" s="111" t="str">
        <f>IF(OR(VLOOKUP($C41,'DEX2'!$A:$V,18,FALSE)=1,VLOOKUP($C41,'DEX2'!$A:$V,19,FALSE)=1),"*","")</f>
        <v/>
      </c>
      <c r="K41" s="112" t="str">
        <f>CONCATENATE(VLOOKUP($C41,'DEX2'!$A:$Z,23,FALSE)," - ",VLOOKUP($C41,'DEX2'!$A:$Z,24,FALSE))</f>
        <v>5399 - 10868</v>
      </c>
      <c r="L41" s="112" t="str">
        <f>CONCATENATE(VLOOKUP($C41,'DEX2'!$A:$V,6,FALSE)," - ",VLOOKUP($C41,'DEX2'!$A:$V,7,FALSE))</f>
        <v>5592 - 10616</v>
      </c>
      <c r="M41" s="113" t="str">
        <f>VLOOKUP($C41,'DEX2'!$A:$Z,26,FALSE)</f>
        <v>HI</v>
      </c>
      <c r="N41" s="114">
        <v>1</v>
      </c>
      <c r="O41" s="45"/>
      <c r="P41" s="32" t="s">
        <v>4544</v>
      </c>
      <c r="Q41" s="35" t="s">
        <v>5332</v>
      </c>
      <c r="R41" s="35" t="s">
        <v>5392</v>
      </c>
      <c r="S41" s="35">
        <v>0</v>
      </c>
      <c r="T41" s="32"/>
      <c r="U41" s="32" t="s">
        <v>334</v>
      </c>
      <c r="V41" s="35">
        <v>0</v>
      </c>
      <c r="W41" s="35">
        <v>0</v>
      </c>
      <c r="X41" s="32">
        <v>0</v>
      </c>
      <c r="Y41" s="32"/>
      <c r="Z41" s="32">
        <v>0</v>
      </c>
      <c r="AA41" s="32">
        <f t="shared" si="4"/>
        <v>0</v>
      </c>
      <c r="AB41" s="32">
        <f t="shared" si="5"/>
        <v>0</v>
      </c>
      <c r="AC41" s="44"/>
      <c r="AD41" s="36">
        <v>51</v>
      </c>
      <c r="AE41" s="36">
        <v>0</v>
      </c>
      <c r="AF41" s="36">
        <v>51</v>
      </c>
      <c r="AG41" s="36">
        <v>0</v>
      </c>
      <c r="AH41" s="36">
        <v>39</v>
      </c>
      <c r="AI41" s="36">
        <v>0</v>
      </c>
      <c r="AJ41" s="36">
        <v>2</v>
      </c>
      <c r="AL41" s="17">
        <f>VLOOKUP($C41,'DEX2'!$A$1:$V$44,6,FALSE)</f>
        <v>5592</v>
      </c>
      <c r="AM41" s="17">
        <f>VLOOKUP($C41,'DEX2'!$A$1:$V$44,7,FALSE)</f>
        <v>10616</v>
      </c>
      <c r="AN41" s="29">
        <f t="shared" si="2"/>
        <v>1.8984263233190273</v>
      </c>
    </row>
    <row r="42" spans="1:40" ht="24.75" customHeight="1" x14ac:dyDescent="0.2">
      <c r="C42" s="82" t="s">
        <v>2170</v>
      </c>
      <c r="D42" s="123"/>
      <c r="E42" s="123" t="s">
        <v>5335</v>
      </c>
      <c r="F42" s="263"/>
      <c r="G42" s="264"/>
      <c r="H42" s="123"/>
      <c r="I42" s="123"/>
      <c r="J42" s="124"/>
      <c r="K42" s="263"/>
      <c r="L42" s="268"/>
      <c r="M42" s="123"/>
      <c r="N42" s="86"/>
      <c r="O42" s="43"/>
      <c r="P42" s="42" t="e">
        <v>#N/A</v>
      </c>
      <c r="Q42" s="40" t="e">
        <v>#N/A</v>
      </c>
      <c r="R42" s="40" t="e">
        <v>#N/A</v>
      </c>
      <c r="S42" s="40" t="e">
        <v>#N/A</v>
      </c>
      <c r="T42" s="41"/>
      <c r="U42" s="40" t="e">
        <v>#N/A</v>
      </c>
      <c r="V42" s="40" t="e">
        <v>#N/A</v>
      </c>
      <c r="W42" s="40" t="e">
        <v>#N/A</v>
      </c>
      <c r="X42" s="40" t="e">
        <v>#N/A</v>
      </c>
      <c r="Y42" s="41"/>
      <c r="Z42" s="40" t="e">
        <v>#N/A</v>
      </c>
      <c r="AA42" s="40" t="e">
        <f t="shared" si="4"/>
        <v>#N/A</v>
      </c>
      <c r="AB42" s="40" t="e">
        <f t="shared" si="5"/>
        <v>#N/A</v>
      </c>
      <c r="AC42" s="39"/>
      <c r="AD42" s="38" t="e">
        <v>#N/A</v>
      </c>
      <c r="AE42" s="38" t="e">
        <v>#N/A</v>
      </c>
      <c r="AF42" s="38" t="e">
        <v>#N/A</v>
      </c>
      <c r="AG42" s="38" t="e">
        <v>#N/A</v>
      </c>
      <c r="AH42" s="38" t="e">
        <v>#N/A</v>
      </c>
      <c r="AI42" s="38" t="e">
        <v>#N/A</v>
      </c>
      <c r="AJ42" s="38" t="e">
        <v>#N/A</v>
      </c>
      <c r="AL42" s="17" t="e">
        <f>VLOOKUP($C42,'DEX2'!$A$1:$V$44,6,FALSE)</f>
        <v>#N/A</v>
      </c>
      <c r="AM42" s="17" t="e">
        <f>VLOOKUP($C42,'DEX2'!$A$1:$V$44,7,FALSE)</f>
        <v>#N/A</v>
      </c>
      <c r="AN42" s="29" t="e">
        <f t="shared" si="2"/>
        <v>#N/A</v>
      </c>
    </row>
    <row r="43" spans="1:40" ht="17.25" customHeight="1" x14ac:dyDescent="0.2">
      <c r="A43" s="17">
        <v>40</v>
      </c>
      <c r="C43" s="82" t="s">
        <v>984</v>
      </c>
      <c r="D43" s="88">
        <f>D41+1</f>
        <v>34</v>
      </c>
      <c r="E43" s="89" t="str">
        <f>CONCATENATE(VLOOKUP($C43,'DEX2'!$A:$V,2,FALSE)," (deaths per 100,000 population)")</f>
        <v>Mortality amenable to health care (deaths per 100,000 population)</v>
      </c>
      <c r="F43" s="90" t="str">
        <f>VLOOKUP($C43,'DEX2'!$A:$V,22,FALSE)</f>
        <v>2011-12</v>
      </c>
      <c r="G43" s="91" t="str">
        <f>VLOOKUP($C43,'DEX2'!$A:$V,5,FALSE)</f>
        <v>2013-14</v>
      </c>
      <c r="H43" s="119">
        <v>83.9</v>
      </c>
      <c r="I43" s="120">
        <v>84.2</v>
      </c>
      <c r="J43" s="94" t="str">
        <f>IF(OR(VLOOKUP($C43,'DEX2'!$A:$V,18,FALSE)=1,VLOOKUP($C43,'DEX2'!$A:$V,19,FALSE)=1),"*","")</f>
        <v/>
      </c>
      <c r="K43" s="95" t="str">
        <f>CONCATENATE(VLOOKUP($C43,'DEX2'!$A:$Z,23,FALSE)," - ",VLOOKUP($C43,'DEX2'!$A:$Z,24,FALSE))</f>
        <v>55.3 - 132.6</v>
      </c>
      <c r="L43" s="95" t="str">
        <f>CONCATENATE(VLOOKUP($C43,'DEX2'!$A:$V,6,FALSE)," - ",VLOOKUP($C43,'DEX2'!$A:$V,7,FALSE))</f>
        <v>54.3 - 140.8</v>
      </c>
      <c r="M43" s="90" t="str">
        <f>VLOOKUP($C43,'DEX2'!$A:$Z,26,FALSE)</f>
        <v>MN</v>
      </c>
      <c r="N43" s="87">
        <v>1</v>
      </c>
      <c r="O43" s="34"/>
      <c r="P43" s="32" t="s">
        <v>6547</v>
      </c>
      <c r="Q43" s="35" t="s">
        <v>5336</v>
      </c>
      <c r="R43" s="35" t="s">
        <v>5348</v>
      </c>
      <c r="S43" s="35" t="s">
        <v>109</v>
      </c>
      <c r="T43" s="32"/>
      <c r="U43" s="32" t="s">
        <v>6548</v>
      </c>
      <c r="V43" s="35">
        <v>59.80000000000004</v>
      </c>
      <c r="W43" s="35">
        <v>121.60000000000008</v>
      </c>
      <c r="X43" s="32">
        <v>135.19999999999999</v>
      </c>
      <c r="Y43" s="32"/>
      <c r="Z43" s="32">
        <v>1</v>
      </c>
      <c r="AA43" s="32">
        <f t="shared" si="4"/>
        <v>1</v>
      </c>
      <c r="AB43" s="32">
        <f t="shared" si="5"/>
        <v>0</v>
      </c>
      <c r="AC43" s="31"/>
      <c r="AD43" s="36">
        <v>51</v>
      </c>
      <c r="AE43" s="36">
        <v>48</v>
      </c>
      <c r="AF43" s="36">
        <v>2</v>
      </c>
      <c r="AG43" s="36">
        <v>25</v>
      </c>
      <c r="AH43" s="36">
        <v>0</v>
      </c>
      <c r="AI43" s="36">
        <v>1</v>
      </c>
      <c r="AJ43" s="36">
        <v>0</v>
      </c>
      <c r="AL43" s="17">
        <f>VLOOKUP($C43,'DEX2'!$A$1:$V$44,6,FALSE)</f>
        <v>54.3</v>
      </c>
      <c r="AM43" s="17">
        <f>VLOOKUP($C43,'DEX2'!$A$1:$V$44,7,FALSE)</f>
        <v>140.80000000000001</v>
      </c>
      <c r="AN43" s="29">
        <f t="shared" si="2"/>
        <v>2.5930018416206266</v>
      </c>
    </row>
    <row r="44" spans="1:40" ht="30" customHeight="1" x14ac:dyDescent="0.2">
      <c r="A44" s="17">
        <v>41</v>
      </c>
      <c r="C44" s="82" t="s">
        <v>2063</v>
      </c>
      <c r="D44" s="88">
        <f t="shared" ref="D44:D53" si="7">D43+1</f>
        <v>35</v>
      </c>
      <c r="E44" s="89" t="str">
        <f>VLOOKUP($C44,'DEX2'!$A:$V,2,FALSE)</f>
        <v>Years of potential life lost before age 75</v>
      </c>
      <c r="F44" s="90" t="str">
        <f>VLOOKUP($C44,'DEX2'!$A:$V,22,FALSE)</f>
        <v>2012</v>
      </c>
      <c r="G44" s="91" t="str">
        <f>VLOOKUP($C44,'DEX2'!$A:$V,5,FALSE)</f>
        <v>2014</v>
      </c>
      <c r="H44" s="115">
        <f>VLOOKUP($C44,'DEX2'!$A:$Z,25,FALSE)</f>
        <v>6412.3</v>
      </c>
      <c r="I44" s="116">
        <f>VLOOKUP($C44,'DEX2'!$A:$V,15,FALSE)</f>
        <v>6447.3</v>
      </c>
      <c r="J44" s="117" t="str">
        <f>IF(OR(VLOOKUP($C44,'DEX2'!$A:$V,18,FALSE)=1,VLOOKUP($C44,'DEX2'!$A:$V,19,FALSE)=1),"*","")</f>
        <v/>
      </c>
      <c r="K44" s="118" t="str">
        <f>CONCATENATE(VLOOKUP($C44,'DEX2'!$A:$Z,23,FALSE)," - ",VLOOKUP($C44,'DEX2'!$A:$Z,24,FALSE))</f>
        <v>4891.6 - 9609.6</v>
      </c>
      <c r="L44" s="118" t="str">
        <f>CONCATENATE(VLOOKUP($C44,'DEX2'!$A:$V,6,FALSE)," - ",VLOOKUP($C44,'DEX2'!$A:$V,7,FALSE))</f>
        <v>4891.6 - 9917</v>
      </c>
      <c r="M44" s="90" t="str">
        <f>VLOOKUP($C44,'DEX2'!$A:$Z,26,FALSE)</f>
        <v>MN</v>
      </c>
      <c r="N44" s="87">
        <v>1</v>
      </c>
      <c r="O44" s="34"/>
      <c r="P44" s="32" t="s">
        <v>6549</v>
      </c>
      <c r="Q44" s="35" t="s">
        <v>5337</v>
      </c>
      <c r="R44" s="35" t="s">
        <v>5361</v>
      </c>
      <c r="S44" s="35" t="s">
        <v>109</v>
      </c>
      <c r="T44" s="32"/>
      <c r="U44" s="32" t="s">
        <v>3142</v>
      </c>
      <c r="V44" s="35">
        <v>5022.7999999999956</v>
      </c>
      <c r="W44" s="35">
        <v>9188.4000000000087</v>
      </c>
      <c r="X44" s="32">
        <v>10550.2</v>
      </c>
      <c r="Y44" s="32"/>
      <c r="Z44" s="32">
        <v>1</v>
      </c>
      <c r="AA44" s="32">
        <f t="shared" si="4"/>
        <v>1</v>
      </c>
      <c r="AB44" s="32">
        <f t="shared" si="5"/>
        <v>0</v>
      </c>
      <c r="AC44" s="31"/>
      <c r="AD44" s="36">
        <v>51</v>
      </c>
      <c r="AE44" s="36">
        <v>49</v>
      </c>
      <c r="AF44" s="36">
        <v>2</v>
      </c>
      <c r="AG44" s="36">
        <v>18</v>
      </c>
      <c r="AH44" s="36">
        <v>0</v>
      </c>
      <c r="AI44" s="36">
        <v>2</v>
      </c>
      <c r="AJ44" s="36">
        <v>0</v>
      </c>
      <c r="AL44" s="17">
        <f>VLOOKUP($C44,'DEX2'!$A$1:$V$44,6,FALSE)</f>
        <v>4891.6000000000004</v>
      </c>
      <c r="AM44" s="17">
        <f>VLOOKUP($C44,'DEX2'!$A$1:$V$44,7,FALSE)</f>
        <v>9917</v>
      </c>
      <c r="AN44" s="29">
        <f t="shared" si="2"/>
        <v>2.0273530133289719</v>
      </c>
    </row>
    <row r="45" spans="1:40" ht="17.25" customHeight="1" x14ac:dyDescent="0.2">
      <c r="A45" s="17">
        <v>42</v>
      </c>
      <c r="C45" s="82" t="s">
        <v>1740</v>
      </c>
      <c r="D45" s="88">
        <f t="shared" si="7"/>
        <v>36</v>
      </c>
      <c r="E45" s="89" t="str">
        <f>VLOOKUP($C45,'DEX2'!$A:$V,2,FALSE)</f>
        <v>Breast cancer deaths per 100,000 female population</v>
      </c>
      <c r="F45" s="90" t="str">
        <f>VLOOKUP($C45,'DEX2'!$A:$V,22,FALSE)</f>
        <v>2012</v>
      </c>
      <c r="G45" s="91" t="str">
        <f>VLOOKUP($C45,'DEX2'!$A:$V,5,FALSE)</f>
        <v>2014</v>
      </c>
      <c r="H45" s="92">
        <f>VLOOKUP($C45,'DEX2'!$A:$Z,25,FALSE)</f>
        <v>21.4</v>
      </c>
      <c r="I45" s="93">
        <f>VLOOKUP($C45,'DEX2'!$A:$V,15,FALSE)</f>
        <v>20.6</v>
      </c>
      <c r="J45" s="94" t="str">
        <f>IF(OR(VLOOKUP($C45,'DEX2'!$A:$V,18,FALSE)=1,VLOOKUP($C45,'DEX2'!$A:$V,19,FALSE)=1),"*","")</f>
        <v/>
      </c>
      <c r="K45" s="95" t="str">
        <f>CONCATENATE(VLOOKUP($C45,'DEX2'!$A:$Z,23,FALSE)," - ",VLOOKUP($C45,'DEX2'!$A:$Z,24,FALSE))</f>
        <v>15.7 - 31.1</v>
      </c>
      <c r="L45" s="95" t="str">
        <f>CONCATENATE(VLOOKUP($C45,'DEX2'!$A:$V,6,FALSE)," - ",VLOOKUP($C45,'DEX2'!$A:$V,7,FALSE))</f>
        <v>14.2 - 28.9</v>
      </c>
      <c r="M45" s="90" t="str">
        <f>VLOOKUP($C45,'DEX2'!$A:$Z,26,FALSE)</f>
        <v>ND</v>
      </c>
      <c r="N45" s="87">
        <v>1</v>
      </c>
      <c r="O45" s="34"/>
      <c r="P45" s="32" t="s">
        <v>6549</v>
      </c>
      <c r="Q45" s="37" t="s">
        <v>5338</v>
      </c>
      <c r="R45" s="37" t="s">
        <v>5348</v>
      </c>
      <c r="S45" s="37" t="s">
        <v>62</v>
      </c>
      <c r="T45" s="32"/>
      <c r="U45" s="32" t="s">
        <v>3142</v>
      </c>
      <c r="V45" s="37">
        <v>18.600000000000016</v>
      </c>
      <c r="W45" s="37">
        <v>25.799999999999976</v>
      </c>
      <c r="X45" s="32">
        <v>28.475000000000001</v>
      </c>
      <c r="Y45" s="32"/>
      <c r="Z45" s="32">
        <v>1</v>
      </c>
      <c r="AA45" s="32">
        <f t="shared" si="4"/>
        <v>1</v>
      </c>
      <c r="AB45" s="32">
        <f t="shared" si="5"/>
        <v>0</v>
      </c>
      <c r="AC45" s="31"/>
      <c r="AD45" s="36">
        <v>51</v>
      </c>
      <c r="AE45" s="36">
        <v>43</v>
      </c>
      <c r="AF45" s="36">
        <v>8</v>
      </c>
      <c r="AG45" s="36">
        <v>35</v>
      </c>
      <c r="AH45" s="36">
        <v>4</v>
      </c>
      <c r="AI45" s="36">
        <v>20</v>
      </c>
      <c r="AJ45" s="36">
        <v>2</v>
      </c>
      <c r="AL45" s="17">
        <f>VLOOKUP($C45,'DEX2'!$A$1:$V$44,6,FALSE)</f>
        <v>14.2</v>
      </c>
      <c r="AM45" s="17">
        <f>VLOOKUP($C45,'DEX2'!$A$1:$V$44,7,FALSE)</f>
        <v>28.9</v>
      </c>
      <c r="AN45" s="29">
        <f t="shared" si="2"/>
        <v>2.035211267605634</v>
      </c>
    </row>
    <row r="46" spans="1:40" ht="17.25" customHeight="1" x14ac:dyDescent="0.2">
      <c r="A46" s="17">
        <v>43</v>
      </c>
      <c r="C46" s="82" t="s">
        <v>1847</v>
      </c>
      <c r="D46" s="88">
        <f t="shared" si="7"/>
        <v>37</v>
      </c>
      <c r="E46" s="89" t="str">
        <f>VLOOKUP($C46,'DEX2'!$A:$V,2,FALSE)</f>
        <v>Colorectal cancer deaths per 100,000 population</v>
      </c>
      <c r="F46" s="90" t="str">
        <f>VLOOKUP($C46,'DEX2'!$A:$V,22,FALSE)</f>
        <v>2012</v>
      </c>
      <c r="G46" s="91" t="str">
        <f>VLOOKUP($C46,'DEX2'!$A:$V,5,FALSE)</f>
        <v>2014</v>
      </c>
      <c r="H46" s="92">
        <f>VLOOKUP($C46,'DEX2'!$A:$Z,25,FALSE)</f>
        <v>14.9</v>
      </c>
      <c r="I46" s="93">
        <f>VLOOKUP($C46,'DEX2'!$A:$V,15,FALSE)</f>
        <v>14.3</v>
      </c>
      <c r="J46" s="94" t="str">
        <f>IF(OR(VLOOKUP($C46,'DEX2'!$A:$V,18,FALSE)=1,VLOOKUP($C46,'DEX2'!$A:$V,19,FALSE)=1),"*","")</f>
        <v/>
      </c>
      <c r="K46" s="95" t="str">
        <f>CONCATENATE(VLOOKUP($C46,'DEX2'!$A:$Z,23,FALSE)," - ",VLOOKUP($C46,'DEX2'!$A:$Z,24,FALSE))</f>
        <v>10.7 - 19.4</v>
      </c>
      <c r="L46" s="95" t="str">
        <f>CONCATENATE(VLOOKUP($C46,'DEX2'!$A:$V,6,FALSE)," - ",VLOOKUP($C46,'DEX2'!$A:$V,7,FALSE))</f>
        <v>10.9 - 19.3</v>
      </c>
      <c r="M46" s="90" t="str">
        <f>VLOOKUP($C46,'DEX2'!$A:$Z,26,FALSE)</f>
        <v>WY</v>
      </c>
      <c r="N46" s="87">
        <v>1</v>
      </c>
      <c r="O46" s="34"/>
      <c r="P46" s="32" t="s">
        <v>6549</v>
      </c>
      <c r="Q46" s="37" t="s">
        <v>5338</v>
      </c>
      <c r="R46" s="37" t="s">
        <v>5348</v>
      </c>
      <c r="S46" s="37" t="s">
        <v>197</v>
      </c>
      <c r="T46" s="32"/>
      <c r="U46" s="32" t="s">
        <v>3142</v>
      </c>
      <c r="V46" s="37">
        <v>13</v>
      </c>
      <c r="W46" s="37">
        <v>19.080000000000013</v>
      </c>
      <c r="X46" s="32">
        <v>20.55</v>
      </c>
      <c r="Y46" s="32"/>
      <c r="Z46" s="32">
        <v>1</v>
      </c>
      <c r="AA46" s="32">
        <f t="shared" si="4"/>
        <v>1</v>
      </c>
      <c r="AB46" s="32">
        <f t="shared" si="5"/>
        <v>0</v>
      </c>
      <c r="AC46" s="31"/>
      <c r="AD46" s="36">
        <v>51</v>
      </c>
      <c r="AE46" s="36">
        <v>47</v>
      </c>
      <c r="AF46" s="36">
        <v>4</v>
      </c>
      <c r="AG46" s="36">
        <v>44</v>
      </c>
      <c r="AH46" s="36">
        <v>2</v>
      </c>
      <c r="AI46" s="36">
        <v>23</v>
      </c>
      <c r="AJ46" s="36">
        <v>2</v>
      </c>
      <c r="AL46" s="17">
        <f>VLOOKUP($C46,'DEX2'!$A$1:$V$44,6,FALSE)</f>
        <v>10.9</v>
      </c>
      <c r="AM46" s="17">
        <f>VLOOKUP($C46,'DEX2'!$A$1:$V$44,7,FALSE)</f>
        <v>19.3</v>
      </c>
      <c r="AN46" s="29">
        <f t="shared" si="2"/>
        <v>1.7706422018348624</v>
      </c>
    </row>
    <row r="47" spans="1:40" ht="17.25" customHeight="1" x14ac:dyDescent="0.2">
      <c r="A47" s="17">
        <v>44</v>
      </c>
      <c r="C47" s="82" t="s">
        <v>1525</v>
      </c>
      <c r="D47" s="88">
        <f t="shared" si="7"/>
        <v>38</v>
      </c>
      <c r="E47" s="89" t="str">
        <f>VLOOKUP($C47,'DEX2'!$A:$V,2,FALSE)</f>
        <v>Suicide deaths per 100,000 population</v>
      </c>
      <c r="F47" s="90" t="str">
        <f>VLOOKUP($C47,'DEX2'!$A:$V,22,FALSE)</f>
        <v>2012</v>
      </c>
      <c r="G47" s="91" t="str">
        <f>VLOOKUP($C47,'DEX2'!$A:$V,5,FALSE)</f>
        <v>2014</v>
      </c>
      <c r="H47" s="119">
        <f>VLOOKUP($C47,'DEX2'!$A:$Z,25,FALSE)</f>
        <v>12.6</v>
      </c>
      <c r="I47" s="120">
        <f>VLOOKUP($C47,'DEX2'!$A:$V,15,FALSE)</f>
        <v>13</v>
      </c>
      <c r="J47" s="94" t="str">
        <f>IF(OR(VLOOKUP($C47,'DEX2'!$A:$V,18,FALSE)=1,VLOOKUP($C47,'DEX2'!$A:$V,19,FALSE)=1),"*","")</f>
        <v/>
      </c>
      <c r="K47" s="95" t="str">
        <f>CONCATENATE(VLOOKUP($C47,'DEX2'!$A:$Z,23,FALSE)," - ",VLOOKUP($C47,'DEX2'!$A:$Z,24,FALSE))</f>
        <v>5.7 - 29.6</v>
      </c>
      <c r="L47" s="95" t="str">
        <f>CONCATENATE(VLOOKUP($C47,'DEX2'!$A:$V,6,FALSE)," - ",VLOOKUP($C47,'DEX2'!$A:$V,7,FALSE))</f>
        <v>7.8 - 23.9</v>
      </c>
      <c r="M47" s="90" t="str">
        <f>VLOOKUP($C47,'DEX2'!$A:$Z,26,FALSE)</f>
        <v>DC</v>
      </c>
      <c r="N47" s="87">
        <v>1</v>
      </c>
      <c r="O47" s="34"/>
      <c r="P47" s="32" t="s">
        <v>6549</v>
      </c>
      <c r="Q47" s="37" t="s">
        <v>5338</v>
      </c>
      <c r="R47" s="37" t="s">
        <v>5348</v>
      </c>
      <c r="S47" s="37" t="s">
        <v>50</v>
      </c>
      <c r="T47" s="32"/>
      <c r="U47" s="32" t="s">
        <v>3142</v>
      </c>
      <c r="V47" s="37">
        <v>7.8999999999999941</v>
      </c>
      <c r="W47" s="37">
        <v>21.380000000000006</v>
      </c>
      <c r="X47" s="32">
        <v>19.299999999999997</v>
      </c>
      <c r="Y47" s="32"/>
      <c r="Z47" s="32">
        <v>1</v>
      </c>
      <c r="AA47" s="32">
        <f t="shared" si="4"/>
        <v>1</v>
      </c>
      <c r="AB47" s="32">
        <f t="shared" si="5"/>
        <v>0</v>
      </c>
      <c r="AC47" s="31"/>
      <c r="AD47" s="36">
        <v>51</v>
      </c>
      <c r="AE47" s="36">
        <v>3</v>
      </c>
      <c r="AF47" s="36">
        <v>47</v>
      </c>
      <c r="AG47" s="36">
        <v>0</v>
      </c>
      <c r="AH47" s="36">
        <v>18</v>
      </c>
      <c r="AI47" s="36">
        <v>0</v>
      </c>
      <c r="AJ47" s="36">
        <v>3</v>
      </c>
      <c r="AL47" s="17">
        <f>VLOOKUP($C47,'DEX2'!$A$1:$V$44,6,FALSE)</f>
        <v>7.8</v>
      </c>
      <c r="AM47" s="17">
        <f>VLOOKUP($C47,'DEX2'!$A$1:$V$44,7,FALSE)</f>
        <v>23.9</v>
      </c>
      <c r="AN47" s="29">
        <f t="shared" si="2"/>
        <v>3.0641025641025639</v>
      </c>
    </row>
    <row r="48" spans="1:40" ht="17.25" customHeight="1" x14ac:dyDescent="0.2">
      <c r="A48" s="17">
        <v>45</v>
      </c>
      <c r="C48" s="82" t="s">
        <v>1093</v>
      </c>
      <c r="D48" s="88">
        <f t="shared" si="7"/>
        <v>39</v>
      </c>
      <c r="E48" s="89" t="str">
        <f>VLOOKUP($C48,'DEX2'!$A:$V,2,FALSE)</f>
        <v>Infant mortality, deaths per 1,000 live births</v>
      </c>
      <c r="F48" s="90" t="str">
        <f>VLOOKUP($C48,'DEX2'!$A:$V,22,FALSE)</f>
        <v>2012</v>
      </c>
      <c r="G48" s="91" t="str">
        <f>VLOOKUP($C48,'DEX2'!$A:$V,5,FALSE)</f>
        <v>2013</v>
      </c>
      <c r="H48" s="119">
        <f>VLOOKUP($C48,'DEX2'!$A:$Z,25,FALSE)</f>
        <v>6</v>
      </c>
      <c r="I48" s="120">
        <f>VLOOKUP($C48,'DEX2'!$A:$V,15,FALSE)</f>
        <v>6</v>
      </c>
      <c r="J48" s="94" t="str">
        <f>IF(OR(VLOOKUP($C48,'DEX2'!$A:$V,18,FALSE)=1,VLOOKUP($C48,'DEX2'!$A:$V,19,FALSE)=1),"*","")</f>
        <v/>
      </c>
      <c r="K48" s="95" t="str">
        <f>CONCATENATE(VLOOKUP($C48,'DEX2'!$A:$Z,23,FALSE)," - ",VLOOKUP($C48,'DEX2'!$A:$Z,24,FALSE))</f>
        <v>4.2 - 8.9</v>
      </c>
      <c r="L48" s="95" t="str">
        <f>CONCATENATE(VLOOKUP($C48,'DEX2'!$A:$V,6,FALSE)," - ",VLOOKUP($C48,'DEX2'!$A:$V,7,FALSE))</f>
        <v>4.2 - 9.6</v>
      </c>
      <c r="M48" s="90" t="str">
        <f>VLOOKUP($C48,'DEX2'!$A:$Z,26,FALSE)</f>
        <v>MA</v>
      </c>
      <c r="N48" s="87">
        <v>1</v>
      </c>
      <c r="O48" s="34"/>
      <c r="P48" s="32" t="s">
        <v>6546</v>
      </c>
      <c r="Q48" s="37" t="s">
        <v>5338</v>
      </c>
      <c r="R48" s="37" t="s">
        <v>5348</v>
      </c>
      <c r="S48" s="37" t="s">
        <v>7832</v>
      </c>
      <c r="T48" s="32"/>
      <c r="U48" s="32" t="s">
        <v>6544</v>
      </c>
      <c r="V48" s="37">
        <v>4.8000000000000043</v>
      </c>
      <c r="W48" s="37">
        <v>9.3999999999999915</v>
      </c>
      <c r="X48" s="32">
        <v>10.1</v>
      </c>
      <c r="Y48" s="32"/>
      <c r="Z48" s="32">
        <v>1</v>
      </c>
      <c r="AA48" s="32">
        <f t="shared" si="4"/>
        <v>1</v>
      </c>
      <c r="AB48" s="32">
        <f t="shared" si="5"/>
        <v>0</v>
      </c>
      <c r="AC48" s="31"/>
      <c r="AD48" s="36">
        <v>51</v>
      </c>
      <c r="AE48" s="36">
        <v>32</v>
      </c>
      <c r="AF48" s="36">
        <v>13</v>
      </c>
      <c r="AG48" s="36">
        <v>14</v>
      </c>
      <c r="AH48" s="36">
        <v>2</v>
      </c>
      <c r="AI48" s="36">
        <v>4</v>
      </c>
      <c r="AJ48" s="36">
        <v>2</v>
      </c>
      <c r="AL48" s="17">
        <f>VLOOKUP($C48,'DEX2'!$A$1:$V$44,6,FALSE)</f>
        <v>4.2</v>
      </c>
      <c r="AM48" s="17">
        <f>VLOOKUP($C48,'DEX2'!$A$1:$V$44,7,FALSE)</f>
        <v>9.6</v>
      </c>
      <c r="AN48" s="29">
        <f t="shared" si="2"/>
        <v>2.2857142857142856</v>
      </c>
    </row>
    <row r="49" spans="1:40" ht="17" customHeight="1" x14ac:dyDescent="0.2">
      <c r="A49" s="17">
        <v>47</v>
      </c>
      <c r="C49" s="82" t="s">
        <v>1417</v>
      </c>
      <c r="D49" s="88">
        <f t="shared" si="7"/>
        <v>40</v>
      </c>
      <c r="E49" s="89" t="str">
        <f>VLOOKUP($C49,'DEX2'!$A:$V,2,FALSE)</f>
        <v>Adults with poor health-related quality of life</v>
      </c>
      <c r="F49" s="90" t="str">
        <f>VLOOKUP($C49,'DEX2'!$A:$V,22,FALSE)</f>
        <v>2013</v>
      </c>
      <c r="G49" s="91" t="str">
        <f>VLOOKUP($C49,'DEX2'!$A:$V,5,FALSE)</f>
        <v>2015</v>
      </c>
      <c r="H49" s="92">
        <f>VLOOKUP($C49,'DEX2'!$A:$Z,25,FALSE)</f>
        <v>26</v>
      </c>
      <c r="I49" s="93">
        <f>VLOOKUP($C49,'DEX2'!$A:$V,15,FALSE)</f>
        <v>26</v>
      </c>
      <c r="J49" s="94" t="str">
        <f>IF(OR(VLOOKUP($C49,'DEX2'!$A:$V,18,FALSE)=1,VLOOKUP($C49,'DEX2'!$A:$V,19,FALSE)=1),"*","")</f>
        <v/>
      </c>
      <c r="K49" s="95" t="str">
        <f>CONCATENATE(VLOOKUP($C49,'DEX2'!$A:$Z,23,FALSE)," - ",VLOOKUP($C49,'DEX2'!$A:$Z,24,FALSE))</f>
        <v>20 - 34</v>
      </c>
      <c r="L49" s="95" t="str">
        <f>CONCATENATE(VLOOKUP($C49,'DEX2'!$A:$V,6,FALSE)," - ",VLOOKUP($C49,'DEX2'!$A:$V,7,FALSE))</f>
        <v>20 - 34</v>
      </c>
      <c r="M49" s="90" t="str">
        <f>VLOOKUP($C49,'DEX2'!$A:$Z,26,FALSE)</f>
        <v>MN, ND</v>
      </c>
      <c r="N49" s="87">
        <v>1</v>
      </c>
      <c r="O49" s="34"/>
      <c r="P49" s="32" t="s">
        <v>7831</v>
      </c>
      <c r="Q49" s="35" t="s">
        <v>5323</v>
      </c>
      <c r="R49" s="35" t="s">
        <v>5348</v>
      </c>
      <c r="S49" s="35" t="s">
        <v>153</v>
      </c>
      <c r="T49" s="32"/>
      <c r="U49" s="32" t="s">
        <v>334</v>
      </c>
      <c r="V49" s="35">
        <v>21</v>
      </c>
      <c r="W49" s="35">
        <v>34</v>
      </c>
      <c r="X49" s="32">
        <v>29.75</v>
      </c>
      <c r="Y49" s="32"/>
      <c r="Z49" s="32">
        <v>1</v>
      </c>
      <c r="AA49" s="32">
        <f t="shared" si="4"/>
        <v>1</v>
      </c>
      <c r="AB49" s="32">
        <f t="shared" si="5"/>
        <v>0</v>
      </c>
      <c r="AC49" s="31"/>
      <c r="AD49" s="36">
        <v>51</v>
      </c>
      <c r="AE49" s="36">
        <v>2</v>
      </c>
      <c r="AF49" s="36">
        <v>45</v>
      </c>
      <c r="AG49" s="36">
        <v>0</v>
      </c>
      <c r="AH49" s="36">
        <v>41</v>
      </c>
      <c r="AI49" s="36">
        <v>0</v>
      </c>
      <c r="AJ49" s="36">
        <v>22</v>
      </c>
      <c r="AL49" s="17">
        <f>VLOOKUP($C49,'DEX2'!$A$1:$V$44,6,FALSE)</f>
        <v>20</v>
      </c>
      <c r="AM49" s="17">
        <f>VLOOKUP($C49,'DEX2'!$A$1:$V$44,7,FALSE)</f>
        <v>34</v>
      </c>
      <c r="AN49" s="29">
        <f t="shared" si="2"/>
        <v>1.7</v>
      </c>
    </row>
    <row r="50" spans="1:40" ht="17.25" customHeight="1" x14ac:dyDescent="0.2">
      <c r="A50" s="17">
        <v>48</v>
      </c>
      <c r="C50" s="82" t="s">
        <v>1201</v>
      </c>
      <c r="D50" s="88">
        <f t="shared" si="7"/>
        <v>41</v>
      </c>
      <c r="E50" s="89" t="str">
        <f>VLOOKUP($C50,'DEX2'!$A:$V,2,FALSE)</f>
        <v>Adults who smoke</v>
      </c>
      <c r="F50" s="90" t="str">
        <f>VLOOKUP($C50,'DEX2'!$A:$V,22,FALSE)</f>
        <v>2013</v>
      </c>
      <c r="G50" s="91" t="str">
        <f>VLOOKUP($C50,'DEX2'!$A:$V,5,FALSE)</f>
        <v>2015</v>
      </c>
      <c r="H50" s="92">
        <f>VLOOKUP($C50,'DEX2'!$A:$Z,25,FALSE)</f>
        <v>18</v>
      </c>
      <c r="I50" s="93">
        <f>VLOOKUP($C50,'DEX2'!$A:$V,15,FALSE)</f>
        <v>17</v>
      </c>
      <c r="J50" s="94" t="str">
        <f>IF(OR(VLOOKUP($C50,'DEX2'!$A:$V,18,FALSE)=1,VLOOKUP($C50,'DEX2'!$A:$V,19,FALSE)=1),"*","")</f>
        <v/>
      </c>
      <c r="K50" s="95" t="str">
        <f>CONCATENATE(VLOOKUP($C50,'DEX2'!$A:$Z,23,FALSE)," - ",VLOOKUP($C50,'DEX2'!$A:$Z,24,FALSE))</f>
        <v>10 - 27</v>
      </c>
      <c r="L50" s="95" t="str">
        <f>CONCATENATE(VLOOKUP($C50,'DEX2'!$A:$V,6,FALSE)," - ",VLOOKUP($C50,'DEX2'!$A:$V,7,FALSE))</f>
        <v>9 - 26</v>
      </c>
      <c r="M50" s="90" t="str">
        <f>VLOOKUP($C50,'DEX2'!$A:$Z,26,FALSE)</f>
        <v>UT</v>
      </c>
      <c r="N50" s="87">
        <v>1</v>
      </c>
      <c r="O50" s="34"/>
      <c r="P50" s="32" t="s">
        <v>7831</v>
      </c>
      <c r="Q50" s="35" t="s">
        <v>5323</v>
      </c>
      <c r="R50" s="35" t="s">
        <v>5348</v>
      </c>
      <c r="S50" s="35" t="s">
        <v>197</v>
      </c>
      <c r="T50" s="32"/>
      <c r="U50" s="32" t="s">
        <v>334</v>
      </c>
      <c r="V50" s="35">
        <v>14.777777777777791</v>
      </c>
      <c r="W50" s="35">
        <v>26.5</v>
      </c>
      <c r="X50" s="32">
        <v>26</v>
      </c>
      <c r="Y50" s="32"/>
      <c r="Z50" s="32">
        <v>1</v>
      </c>
      <c r="AA50" s="32">
        <f t="shared" si="4"/>
        <v>1</v>
      </c>
      <c r="AB50" s="32">
        <f t="shared" si="5"/>
        <v>0</v>
      </c>
      <c r="AC50" s="31"/>
      <c r="AD50" s="36">
        <v>51</v>
      </c>
      <c r="AE50" s="36">
        <v>20</v>
      </c>
      <c r="AF50" s="36">
        <v>18</v>
      </c>
      <c r="AG50" s="36">
        <v>13</v>
      </c>
      <c r="AH50" s="36">
        <v>10</v>
      </c>
      <c r="AI50" s="36">
        <v>1</v>
      </c>
      <c r="AJ50" s="36">
        <v>1</v>
      </c>
      <c r="AL50" s="17">
        <f>VLOOKUP($C50,'DEX2'!$A$1:$V$44,6,FALSE)</f>
        <v>9</v>
      </c>
      <c r="AM50" s="17">
        <f>VLOOKUP($C50,'DEX2'!$A$1:$V$44,7,FALSE)</f>
        <v>26</v>
      </c>
      <c r="AN50" s="29">
        <f t="shared" si="2"/>
        <v>2.8888888888888888</v>
      </c>
    </row>
    <row r="51" spans="1:40" ht="17.25" customHeight="1" x14ac:dyDescent="0.2">
      <c r="A51" s="17">
        <v>49</v>
      </c>
      <c r="C51" s="82" t="s">
        <v>1309</v>
      </c>
      <c r="D51" s="88">
        <f t="shared" si="7"/>
        <v>42</v>
      </c>
      <c r="E51" s="89" t="str">
        <f>VLOOKUP($C51,'DEX2'!$A:$V,2,FALSE)</f>
        <v>Adults who are obese</v>
      </c>
      <c r="F51" s="90" t="str">
        <f>VLOOKUP($C51,'DEX2'!$A:$V,22,FALSE)</f>
        <v>2013</v>
      </c>
      <c r="G51" s="91" t="str">
        <f>VLOOKUP($C51,'DEX2'!$A:$V,5,FALSE)</f>
        <v>2015</v>
      </c>
      <c r="H51" s="92">
        <f>VLOOKUP($C51,'DEX2'!$A:$Z,25,FALSE)</f>
        <v>29</v>
      </c>
      <c r="I51" s="93">
        <f>VLOOKUP($C51,'DEX2'!$A:$V,15,FALSE)</f>
        <v>29</v>
      </c>
      <c r="J51" s="94" t="str">
        <f>IF(OR(VLOOKUP($C51,'DEX2'!$A:$V,18,FALSE)=1,VLOOKUP($C51,'DEX2'!$A:$V,19,FALSE)=1),"*","")</f>
        <v/>
      </c>
      <c r="K51" s="95" t="str">
        <f>CONCATENATE(VLOOKUP($C51,'DEX2'!$A:$Z,23,FALSE)," - ",VLOOKUP($C51,'DEX2'!$A:$Z,24,FALSE))</f>
        <v>22 - 37</v>
      </c>
      <c r="L51" s="95" t="str">
        <f>CONCATENATE(VLOOKUP($C51,'DEX2'!$A:$V,6,FALSE)," - ",VLOOKUP($C51,'DEX2'!$A:$V,7,FALSE))</f>
        <v>20 - 37</v>
      </c>
      <c r="M51" s="90" t="str">
        <f>VLOOKUP($C51,'DEX2'!$A:$Z,26,FALSE)</f>
        <v>CO</v>
      </c>
      <c r="N51" s="87">
        <v>1</v>
      </c>
      <c r="O51" s="34"/>
      <c r="P51" s="32" t="s">
        <v>7831</v>
      </c>
      <c r="Q51" s="35" t="s">
        <v>5323</v>
      </c>
      <c r="R51" s="35" t="s">
        <v>5348</v>
      </c>
      <c r="S51" s="35" t="s">
        <v>38</v>
      </c>
      <c r="T51" s="32"/>
      <c r="U51" s="32" t="s">
        <v>334</v>
      </c>
      <c r="V51" s="35">
        <v>22.6</v>
      </c>
      <c r="W51" s="35">
        <v>35.400000000000034</v>
      </c>
      <c r="X51" s="32">
        <v>32.200000000000003</v>
      </c>
      <c r="Y51" s="32"/>
      <c r="Z51" s="32">
        <v>1</v>
      </c>
      <c r="AA51" s="32">
        <f t="shared" si="4"/>
        <v>1</v>
      </c>
      <c r="AB51" s="32">
        <f t="shared" si="5"/>
        <v>0</v>
      </c>
      <c r="AC51" s="31"/>
      <c r="AD51" s="36">
        <v>51</v>
      </c>
      <c r="AE51" s="36">
        <v>4</v>
      </c>
      <c r="AF51" s="36">
        <v>43</v>
      </c>
      <c r="AG51" s="36">
        <v>3</v>
      </c>
      <c r="AH51" s="36">
        <v>25</v>
      </c>
      <c r="AI51" s="36">
        <v>0</v>
      </c>
      <c r="AJ51" s="36">
        <v>6</v>
      </c>
      <c r="AL51" s="17">
        <f>VLOOKUP($C51,'DEX2'!$A$1:$V$44,6,FALSE)</f>
        <v>20</v>
      </c>
      <c r="AM51" s="17">
        <f>VLOOKUP($C51,'DEX2'!$A$1:$V$44,7,FALSE)</f>
        <v>37</v>
      </c>
      <c r="AN51" s="29">
        <f t="shared" si="2"/>
        <v>1.85</v>
      </c>
    </row>
    <row r="52" spans="1:40" ht="17.25" customHeight="1" x14ac:dyDescent="0.2">
      <c r="A52" s="17">
        <v>50</v>
      </c>
      <c r="C52" s="82" t="s">
        <v>1954</v>
      </c>
      <c r="D52" s="88">
        <f t="shared" si="7"/>
        <v>43</v>
      </c>
      <c r="E52" s="89" t="str">
        <f>VLOOKUP($C52,'DEX2'!$A:$V,2,FALSE)</f>
        <v>Children who are overweight or obese</v>
      </c>
      <c r="F52" s="96" t="s">
        <v>9533</v>
      </c>
      <c r="G52" s="91" t="str">
        <f>VLOOKUP($C52,'DEX2'!$A:$V,5,FALSE)</f>
        <v>2011/12</v>
      </c>
      <c r="H52" s="97" t="s">
        <v>9533</v>
      </c>
      <c r="I52" s="93">
        <f>VLOOKUP($C52,'DEX2'!$A:$V,15,FALSE)</f>
        <v>31</v>
      </c>
      <c r="J52" s="94" t="str">
        <f>IF(OR(VLOOKUP($C52,'DEX2'!$A:$V,18,FALSE)=1,VLOOKUP($C52,'DEX2'!$A:$V,19,FALSE)=1),"*","")</f>
        <v/>
      </c>
      <c r="K52" s="96" t="s">
        <v>9533</v>
      </c>
      <c r="L52" s="95" t="str">
        <f>CONCATENATE(VLOOKUP($C52,'DEX2'!$A:$V,6,FALSE)," - ",VLOOKUP($C52,'DEX2'!$A:$V,7,FALSE))</f>
        <v>22 - 40</v>
      </c>
      <c r="M52" s="90" t="str">
        <f>VLOOKUP($C52,'DEX2'!$A:$Z,26,FALSE)</f>
        <v>UT</v>
      </c>
      <c r="N52" s="87">
        <v>1</v>
      </c>
      <c r="O52" s="34"/>
      <c r="P52" s="32" t="s">
        <v>7831</v>
      </c>
      <c r="Q52" s="35" t="s">
        <v>5325</v>
      </c>
      <c r="R52" s="35" t="s">
        <v>5348</v>
      </c>
      <c r="S52" s="35" t="s">
        <v>197</v>
      </c>
      <c r="T52" s="32"/>
      <c r="U52" s="32" t="s">
        <v>1958</v>
      </c>
      <c r="V52" s="35">
        <v>24.875</v>
      </c>
      <c r="W52" s="35">
        <v>38.599999999999966</v>
      </c>
      <c r="X52" s="32">
        <v>38.75</v>
      </c>
      <c r="Y52" s="32"/>
      <c r="Z52" s="32">
        <v>1</v>
      </c>
      <c r="AA52" s="32">
        <f t="shared" si="4"/>
        <v>1</v>
      </c>
      <c r="AB52" s="32">
        <f t="shared" si="5"/>
        <v>0</v>
      </c>
      <c r="AC52" s="31"/>
      <c r="AD52" s="32">
        <v>51</v>
      </c>
      <c r="AE52" s="32">
        <v>30</v>
      </c>
      <c r="AF52" s="32">
        <v>18</v>
      </c>
      <c r="AG52" s="32">
        <v>18</v>
      </c>
      <c r="AH52" s="32">
        <v>14</v>
      </c>
      <c r="AI52" s="32">
        <v>7</v>
      </c>
      <c r="AJ52" s="32">
        <v>8</v>
      </c>
      <c r="AL52" s="17" t="e">
        <f>VLOOKUP($C52,'DEX2'!$A$1:$V$44,6,FALSE)</f>
        <v>#N/A</v>
      </c>
      <c r="AM52" s="17" t="e">
        <f>VLOOKUP($C52,'DEX2'!$A$1:$V$44,7,FALSE)</f>
        <v>#N/A</v>
      </c>
      <c r="AN52" s="29" t="e">
        <f t="shared" si="2"/>
        <v>#N/A</v>
      </c>
    </row>
    <row r="53" spans="1:40" ht="17" customHeight="1" x14ac:dyDescent="0.2">
      <c r="A53" s="17">
        <v>51</v>
      </c>
      <c r="C53" s="82" t="s">
        <v>1632</v>
      </c>
      <c r="D53" s="88">
        <f t="shared" si="7"/>
        <v>44</v>
      </c>
      <c r="E53" s="89" t="str">
        <f>VLOOKUP($C53,'DEX2'!$A:$V,2,FALSE)</f>
        <v>Adults who have lost six or more teeth</v>
      </c>
      <c r="F53" s="90" t="str">
        <f>VLOOKUP($C53,'DEX2'!$A:$V,22,FALSE)</f>
        <v>2012</v>
      </c>
      <c r="G53" s="91" t="str">
        <f>VLOOKUP($C53,'DEX2'!$A:$V,5,FALSE)</f>
        <v>2014</v>
      </c>
      <c r="H53" s="92">
        <f>VLOOKUP($C53,'DEX2'!$A:$Z,25,FALSE)</f>
        <v>10</v>
      </c>
      <c r="I53" s="93">
        <f>VLOOKUP($C53,'DEX2'!$A:$V,15,FALSE)</f>
        <v>10</v>
      </c>
      <c r="J53" s="94" t="str">
        <f>IF(OR(VLOOKUP($C53,'DEX2'!$A:$V,18,FALSE)=1,VLOOKUP($C53,'DEX2'!$A:$V,19,FALSE)=1),"*","")</f>
        <v/>
      </c>
      <c r="K53" s="95" t="str">
        <f>CONCATENATE(VLOOKUP($C53,'DEX2'!$A:$Z,23,FALSE)," - ",VLOOKUP($C53,'DEX2'!$A:$Z,24,FALSE))</f>
        <v>6 - 23</v>
      </c>
      <c r="L53" s="95" t="str">
        <f>CONCATENATE(VLOOKUP($C53,'DEX2'!$A:$V,6,FALSE)," - ",VLOOKUP($C53,'DEX2'!$A:$V,7,FALSE))</f>
        <v>6 - 22</v>
      </c>
      <c r="M53" s="90" t="str">
        <f>VLOOKUP($C53,'DEX2'!$A:$Z,26,FALSE)</f>
        <v>UT</v>
      </c>
      <c r="N53" s="87">
        <v>1</v>
      </c>
      <c r="O53" s="34"/>
      <c r="P53" s="30" t="s">
        <v>7830</v>
      </c>
      <c r="Q53" s="33" t="s">
        <v>5323</v>
      </c>
      <c r="R53" s="33" t="s">
        <v>5348</v>
      </c>
      <c r="S53" s="33" t="s">
        <v>197</v>
      </c>
      <c r="T53" s="32"/>
      <c r="U53" s="30" t="s">
        <v>334</v>
      </c>
      <c r="V53" s="33">
        <v>6.625</v>
      </c>
      <c r="W53" s="33">
        <v>19</v>
      </c>
      <c r="X53" s="30">
        <v>17.600000000000001</v>
      </c>
      <c r="Y53" s="32"/>
      <c r="Z53" s="30">
        <v>1</v>
      </c>
      <c r="AA53" s="30">
        <f t="shared" si="4"/>
        <v>1</v>
      </c>
      <c r="AB53" s="30">
        <f t="shared" si="5"/>
        <v>0</v>
      </c>
      <c r="AC53" s="31"/>
      <c r="AD53" s="30">
        <v>51</v>
      </c>
      <c r="AE53" s="30">
        <v>11</v>
      </c>
      <c r="AF53" s="30">
        <v>25</v>
      </c>
      <c r="AG53" s="30">
        <v>1</v>
      </c>
      <c r="AH53" s="30">
        <v>10</v>
      </c>
      <c r="AI53" s="30">
        <v>0</v>
      </c>
      <c r="AJ53" s="30">
        <v>2</v>
      </c>
      <c r="AL53" s="17" t="e">
        <f>VLOOKUP($C53,'DEX2'!$A$1:$V$44,6,FALSE)</f>
        <v>#N/A</v>
      </c>
      <c r="AM53" s="17" t="e">
        <f>VLOOKUP($C53,'DEX2'!$A$1:$V$44,7,FALSE)</f>
        <v>#N/A</v>
      </c>
      <c r="AN53" s="29" t="e">
        <f t="shared" si="2"/>
        <v>#N/A</v>
      </c>
    </row>
    <row r="54" spans="1:40" ht="44" customHeight="1" x14ac:dyDescent="0.2">
      <c r="A54" s="17">
        <v>47</v>
      </c>
      <c r="C54" s="82"/>
      <c r="D54" s="520" t="s">
        <v>9564</v>
      </c>
      <c r="E54" s="520"/>
      <c r="F54" s="520"/>
      <c r="G54" s="520"/>
      <c r="H54" s="520"/>
      <c r="I54" s="520"/>
      <c r="J54" s="520"/>
      <c r="K54" s="520"/>
      <c r="L54" s="520"/>
      <c r="M54" s="520"/>
      <c r="N54" s="121"/>
      <c r="O54" s="28"/>
      <c r="P54" s="27"/>
      <c r="Q54" s="27"/>
      <c r="R54" s="27"/>
      <c r="S54" s="27"/>
      <c r="T54" s="27"/>
      <c r="U54" s="27"/>
      <c r="V54" s="27"/>
      <c r="W54" s="27"/>
      <c r="X54" s="27"/>
      <c r="Y54" s="27"/>
      <c r="Z54" s="27"/>
      <c r="AA54" s="27"/>
      <c r="AB54" s="27"/>
      <c r="AC54" s="27"/>
      <c r="AD54" s="26"/>
      <c r="AE54" s="26"/>
      <c r="AF54" s="26"/>
      <c r="AG54" s="26"/>
      <c r="AH54" s="26"/>
      <c r="AI54" s="26"/>
      <c r="AJ54" s="26"/>
    </row>
    <row r="55" spans="1:40" x14ac:dyDescent="0.2">
      <c r="A55" s="17">
        <v>48</v>
      </c>
    </row>
    <row r="56" spans="1:40" x14ac:dyDescent="0.2">
      <c r="A56" s="17">
        <v>49</v>
      </c>
    </row>
    <row r="62" spans="1:40" x14ac:dyDescent="0.2">
      <c r="N62" s="21">
        <f>SUM(N6:N53)</f>
        <v>33</v>
      </c>
    </row>
    <row r="63" spans="1:40" ht="60" x14ac:dyDescent="0.2">
      <c r="K63" s="22" t="s">
        <v>7829</v>
      </c>
    </row>
  </sheetData>
  <mergeCells count="19">
    <mergeCell ref="D54:M54"/>
    <mergeCell ref="AD3:AD4"/>
    <mergeCell ref="D33:D34"/>
    <mergeCell ref="AE3:AE4"/>
    <mergeCell ref="AF3:AF4"/>
    <mergeCell ref="P2:W2"/>
    <mergeCell ref="Z2:AB2"/>
    <mergeCell ref="AD2:AJ2"/>
    <mergeCell ref="F3:G3"/>
    <mergeCell ref="AJ3:AJ4"/>
    <mergeCell ref="AG3:AG4"/>
    <mergeCell ref="AH3:AH4"/>
    <mergeCell ref="AI3:AI4"/>
    <mergeCell ref="H3:I3"/>
    <mergeCell ref="K3:L3"/>
    <mergeCell ref="P3:S3"/>
    <mergeCell ref="U3:X3"/>
    <mergeCell ref="Z3:Z4"/>
    <mergeCell ref="D1:M2"/>
  </mergeCells>
  <phoneticPr fontId="52" type="noConversion"/>
  <conditionalFormatting sqref="D6:M11 D13:M30 D32:M32 D43:M53 D33:D34">
    <cfRule type="expression" dxfId="44" priority="3">
      <formula>MOD(ROW(),2)=0</formula>
    </cfRule>
  </conditionalFormatting>
  <conditionalFormatting sqref="D35:M41">
    <cfRule type="expression" dxfId="43" priority="2">
      <formula>MOD(ROW(),2)=1</formula>
    </cfRule>
  </conditionalFormatting>
  <conditionalFormatting sqref="AR29:AS29">
    <cfRule type="expression" dxfId="42" priority="1">
      <formula>MOD(ROW(),2)=0</formula>
    </cfRule>
  </conditionalFormatting>
  <pageMargins left="0.7" right="0.7" top="0.5" bottom="0.5" header="0.3" footer="0.3"/>
  <pageSetup scale="5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pageSetUpPr fitToPage="1"/>
  </sheetPr>
  <dimension ref="A1:Y63"/>
  <sheetViews>
    <sheetView view="pageBreakPreview" topLeftCell="J40" zoomScale="159" zoomScaleNormal="159" zoomScaleSheetLayoutView="190" zoomScalePageLayoutView="159" workbookViewId="0">
      <selection activeCell="K62" sqref="K62"/>
    </sheetView>
  </sheetViews>
  <sheetFormatPr baseColWidth="10" defaultColWidth="8.6640625" defaultRowHeight="14" x14ac:dyDescent="0.15"/>
  <cols>
    <col min="1" max="1" width="9.1640625" style="129" customWidth="1"/>
    <col min="2" max="2" width="12" style="129" customWidth="1"/>
    <col min="3" max="3" width="7.5" style="129" customWidth="1"/>
    <col min="4" max="4" width="59.6640625" style="129" customWidth="1"/>
    <col min="5" max="6" width="17.5" style="129" customWidth="1"/>
    <col min="7" max="10" width="8.6640625" style="130"/>
    <col min="11" max="11" width="66.83203125" style="148" customWidth="1"/>
    <col min="12" max="13" width="9.5" style="149" hidden="1" customWidth="1"/>
    <col min="14" max="14" width="2.83203125" style="148" customWidth="1"/>
    <col min="15" max="15" width="11.5" style="148" customWidth="1"/>
    <col min="16" max="16" width="2.83203125" style="148" customWidth="1"/>
    <col min="17" max="17" width="11.5" style="148" customWidth="1"/>
    <col min="18" max="18" width="2.83203125" style="148" customWidth="1"/>
    <col min="19" max="19" width="11.5" style="148" customWidth="1"/>
    <col min="20" max="21" width="8.6640625" style="130"/>
    <col min="22" max="22" width="81" style="130" hidden="1" customWidth="1"/>
    <col min="23" max="16384" width="8.6640625" style="130"/>
  </cols>
  <sheetData>
    <row r="1" spans="1:23" ht="21.75" customHeight="1" x14ac:dyDescent="0.15">
      <c r="A1" s="129" t="s">
        <v>9476</v>
      </c>
      <c r="K1" s="523" t="s">
        <v>9532</v>
      </c>
      <c r="L1" s="523"/>
      <c r="M1" s="523"/>
      <c r="N1" s="523"/>
      <c r="O1" s="523"/>
      <c r="P1" s="523"/>
      <c r="Q1" s="523"/>
      <c r="R1" s="523"/>
      <c r="S1" s="523"/>
    </row>
    <row r="2" spans="1:23" ht="21.75" customHeight="1" x14ac:dyDescent="0.15">
      <c r="K2" s="131"/>
      <c r="L2" s="528" t="s">
        <v>9475</v>
      </c>
      <c r="M2" s="528"/>
      <c r="N2" s="131"/>
      <c r="O2" s="131"/>
      <c r="P2" s="131"/>
      <c r="Q2" s="131"/>
      <c r="R2" s="131"/>
      <c r="S2" s="131"/>
    </row>
    <row r="3" spans="1:23" ht="22.5" customHeight="1" x14ac:dyDescent="0.15">
      <c r="K3" s="524" t="s">
        <v>9492</v>
      </c>
      <c r="L3" s="130"/>
      <c r="M3" s="528" t="s">
        <v>8801</v>
      </c>
      <c r="N3" s="526" t="s">
        <v>9514</v>
      </c>
      <c r="O3" s="526"/>
      <c r="P3" s="526"/>
      <c r="Q3" s="526"/>
      <c r="R3" s="526"/>
      <c r="S3" s="526"/>
    </row>
    <row r="4" spans="1:23" ht="18.75" customHeight="1" x14ac:dyDescent="0.15">
      <c r="A4" s="129" t="s">
        <v>4</v>
      </c>
      <c r="B4" s="129" t="s">
        <v>8753</v>
      </c>
      <c r="C4" s="129" t="s">
        <v>9474</v>
      </c>
      <c r="D4" s="132" t="s">
        <v>9473</v>
      </c>
      <c r="E4" s="132" t="s">
        <v>9472</v>
      </c>
      <c r="F4" s="132"/>
      <c r="G4" s="130" t="s">
        <v>9466</v>
      </c>
      <c r="H4" s="130" t="s">
        <v>9465</v>
      </c>
      <c r="I4" s="130" t="s">
        <v>9464</v>
      </c>
      <c r="K4" s="525"/>
      <c r="L4" s="133" t="s">
        <v>9493</v>
      </c>
      <c r="M4" s="529"/>
      <c r="N4" s="150" t="s">
        <v>9500</v>
      </c>
      <c r="O4" s="134" t="s">
        <v>9494</v>
      </c>
      <c r="P4" s="151" t="s">
        <v>9500</v>
      </c>
      <c r="Q4" s="134" t="s">
        <v>9495</v>
      </c>
      <c r="R4" s="152" t="s">
        <v>9500</v>
      </c>
      <c r="S4" s="134" t="s">
        <v>9496</v>
      </c>
    </row>
    <row r="5" spans="1:23" s="137" customFormat="1" x14ac:dyDescent="0.15">
      <c r="A5" s="82"/>
      <c r="B5" s="135"/>
      <c r="C5" s="135"/>
      <c r="D5" s="136"/>
      <c r="E5" s="136"/>
      <c r="F5" s="136"/>
      <c r="G5" s="136"/>
      <c r="H5" s="136"/>
      <c r="I5" s="136"/>
      <c r="K5" s="138" t="s">
        <v>9471</v>
      </c>
      <c r="L5" s="139"/>
      <c r="M5" s="139"/>
      <c r="N5" s="140">
        <v>0</v>
      </c>
      <c r="O5" s="140"/>
      <c r="P5" s="140"/>
      <c r="Q5" s="140"/>
      <c r="R5" s="140"/>
      <c r="S5" s="140"/>
    </row>
    <row r="6" spans="1:23" s="137" customFormat="1" ht="15.75" customHeight="1" x14ac:dyDescent="0.15">
      <c r="A6" s="82" t="str">
        <f>'DEX1'!A2</f>
        <v>a001</v>
      </c>
      <c r="B6" s="141" t="str">
        <f>VLOOKUP($A6,'DEX1'!$A:$M,13,FALSE)</f>
        <v>2A</v>
      </c>
      <c r="C6" s="135" t="str">
        <f>VLOOKUP($A6,'DEX1'!$A:$K,3,FALSE)</f>
        <v>Yes</v>
      </c>
      <c r="D6" s="136" t="str">
        <f>VLOOKUP($A6,'DEX1'!$A:$K,2,FALSE)</f>
        <v>Adults ages 19–64 uninsured</v>
      </c>
      <c r="E6" s="136" t="str">
        <f>VLOOKUP($A6,'DEX1'!$A:$K,4,FALSE)</f>
        <v>2013</v>
      </c>
      <c r="F6" s="136" t="str">
        <f>VLOOKUP($A6,'DEX1'!$A:$K,5,FALSE)</f>
        <v>2015</v>
      </c>
      <c r="G6" s="136">
        <f>VLOOKUP($A6,'DEX1'!$A:$K,8,FALSE)</f>
        <v>49</v>
      </c>
      <c r="H6" s="136">
        <f>(VLOOKUP($A6,'DEX1'!$A:$K,6,FALSE)+(51-VLOOKUP($A6,'DEX1'!$A:$K,6,FALSE)))-(G6+I6)</f>
        <v>2</v>
      </c>
      <c r="I6" s="136">
        <f>VLOOKUP($A6,'DEX1'!$A:$S,11,FALSE)</f>
        <v>0</v>
      </c>
      <c r="K6" s="142" t="str">
        <f t="shared" ref="K6:K11" si="0">D6</f>
        <v>Adults ages 19–64 uninsured</v>
      </c>
      <c r="L6" s="142" t="str">
        <f>VLOOKUP($A6,'DEX1'!$A$1:$K$44,4,FALSE)</f>
        <v>2013</v>
      </c>
      <c r="M6" s="142" t="str">
        <f>VLOOKUP($A6,'DEX1'!$A$1:$K$44,5,FALSE)</f>
        <v>2015</v>
      </c>
      <c r="N6" s="143"/>
      <c r="O6" s="143"/>
      <c r="P6" s="143"/>
      <c r="Q6" s="143"/>
      <c r="R6" s="143"/>
      <c r="S6" s="143"/>
      <c r="U6" s="137">
        <f>IF(G6&gt;I6,1,0)</f>
        <v>1</v>
      </c>
      <c r="W6" s="137">
        <f>IF(AND(H6&gt;G6,H6&gt;I6),1,0)</f>
        <v>0</v>
      </c>
    </row>
    <row r="7" spans="1:23" s="137" customFormat="1" ht="15.75" customHeight="1" x14ac:dyDescent="0.15">
      <c r="A7" s="82" t="str">
        <f>'DEX1'!A3</f>
        <v>a004</v>
      </c>
      <c r="B7" s="141" t="str">
        <f>VLOOKUP($A7,'DEX1'!$A:$M,13,FALSE)</f>
        <v>2A</v>
      </c>
      <c r="C7" s="135" t="str">
        <f>VLOOKUP($A7,'DEX1'!$A:$K,3,FALSE)</f>
        <v>Yes</v>
      </c>
      <c r="D7" s="136" t="str">
        <f>VLOOKUP($A7,'DEX1'!$A:$K,2,FALSE)</f>
        <v>Adults who went without care because of cost in the past year</v>
      </c>
      <c r="E7" s="136" t="str">
        <f>VLOOKUP($A7,'DEX1'!$A:$K,4,FALSE)</f>
        <v>2013</v>
      </c>
      <c r="F7" s="136" t="str">
        <f>VLOOKUP($A7,'DEX1'!$A:$K,5,FALSE)</f>
        <v>2015</v>
      </c>
      <c r="G7" s="136">
        <f>VLOOKUP($A7,'DEX1'!$A:$K,8,FALSE)</f>
        <v>39</v>
      </c>
      <c r="H7" s="136">
        <f>(VLOOKUP($A7,'DEX1'!$A:$K,6,FALSE)+(51-VLOOKUP($A7,'DEX1'!$A:$K,6,FALSE)))-(G7+I7)</f>
        <v>12</v>
      </c>
      <c r="I7" s="136">
        <f>VLOOKUP($A7,'DEX1'!$A:$S,11,FALSE)</f>
        <v>0</v>
      </c>
      <c r="K7" s="142" t="str">
        <f t="shared" si="0"/>
        <v>Adults who went without care because of cost in the past year</v>
      </c>
      <c r="L7" s="142" t="str">
        <f>VLOOKUP($A7,'DEX1'!$A$1:$K$44,4,FALSE)</f>
        <v>2013</v>
      </c>
      <c r="M7" s="142" t="str">
        <f>VLOOKUP($A7,'DEX1'!$A$1:$K$44,5,FALSE)</f>
        <v>2015</v>
      </c>
      <c r="N7" s="143"/>
      <c r="O7" s="143"/>
      <c r="P7" s="143"/>
      <c r="Q7" s="143"/>
      <c r="R7" s="143"/>
      <c r="S7" s="143"/>
      <c r="U7" s="137">
        <f>IF(G7&gt;I7,1,0)</f>
        <v>1</v>
      </c>
      <c r="W7" s="137">
        <f>IF(AND(H7&gt;G7,H7&gt;I7),1,0)</f>
        <v>0</v>
      </c>
    </row>
    <row r="8" spans="1:23" s="137" customFormat="1" ht="15.75" customHeight="1" x14ac:dyDescent="0.15">
      <c r="A8" s="82" t="str">
        <f>'DEX1'!A4</f>
        <v>a002</v>
      </c>
      <c r="B8" s="141" t="str">
        <f>VLOOKUP($A8,'DEX1'!$A:$M,13,FALSE)</f>
        <v>2A</v>
      </c>
      <c r="C8" s="135" t="str">
        <f>VLOOKUP($A8,'DEX1'!$A:$K,3,FALSE)</f>
        <v>Yes</v>
      </c>
      <c r="D8" s="136" t="str">
        <f>VLOOKUP($A8,'DEX1'!$A:$K,2,FALSE)</f>
        <v>Children ages 0–18 uninsured</v>
      </c>
      <c r="E8" s="136" t="str">
        <f>VLOOKUP($A8,'DEX1'!$A:$K,4,FALSE)</f>
        <v>2013</v>
      </c>
      <c r="F8" s="136" t="str">
        <f>VLOOKUP($A8,'DEX1'!$A:$K,5,FALSE)</f>
        <v>2015</v>
      </c>
      <c r="G8" s="136">
        <f>VLOOKUP($A8,'DEX1'!$A:$K,8,FALSE)</f>
        <v>28</v>
      </c>
      <c r="H8" s="136">
        <f>(VLOOKUP($A8,'DEX1'!$A:$K,6,FALSE)+(51-VLOOKUP($A8,'DEX1'!$A:$K,6,FALSE)))-(G8+I8)</f>
        <v>23</v>
      </c>
      <c r="I8" s="136">
        <f>VLOOKUP($A8,'DEX1'!$A:$S,11,FALSE)</f>
        <v>0</v>
      </c>
      <c r="K8" s="142" t="str">
        <f t="shared" si="0"/>
        <v>Children ages 0–18 uninsured</v>
      </c>
      <c r="L8" s="142" t="str">
        <f>VLOOKUP($A8,'DEX1'!$A$1:$K$44,4,FALSE)</f>
        <v>2013</v>
      </c>
      <c r="M8" s="142" t="str">
        <f>VLOOKUP($A8,'DEX1'!$A$1:$K$44,5,FALSE)</f>
        <v>2015</v>
      </c>
      <c r="N8" s="143"/>
      <c r="O8" s="143"/>
      <c r="P8" s="143"/>
      <c r="Q8" s="143"/>
      <c r="R8" s="143"/>
      <c r="S8" s="143"/>
      <c r="U8" s="137">
        <f>IF(G8&gt;I8,1,0)</f>
        <v>1</v>
      </c>
      <c r="W8" s="137">
        <f>IF(AND(H8&gt;G8,H8&gt;I8),1,0)</f>
        <v>0</v>
      </c>
    </row>
    <row r="9" spans="1:23" s="137" customFormat="1" ht="15.75" customHeight="1" x14ac:dyDescent="0.15">
      <c r="A9" s="82" t="str">
        <f>'DEX1'!A5</f>
        <v>a006</v>
      </c>
      <c r="B9" s="141" t="str">
        <f>VLOOKUP($A9,'DEX1'!$A:$M,13,FALSE)</f>
        <v>2A</v>
      </c>
      <c r="C9" s="135" t="str">
        <f>VLOOKUP($A9,'DEX1'!$A:$K,3,FALSE)</f>
        <v>Yes</v>
      </c>
      <c r="D9" s="136" t="str">
        <f>VLOOKUP($A9,'DEX1'!$A:$K,2,FALSE)</f>
        <v>At-risk adults without a doctor visit</v>
      </c>
      <c r="E9" s="136" t="str">
        <f>VLOOKUP($A9,'DEX1'!$A:$K,4,FALSE)</f>
        <v>2013</v>
      </c>
      <c r="F9" s="136" t="str">
        <f>VLOOKUP($A9,'DEX1'!$A:$K,5,FALSE)</f>
        <v>2015</v>
      </c>
      <c r="G9" s="136">
        <f>VLOOKUP($A9,'DEX1'!$A:$K,8,FALSE)</f>
        <v>17</v>
      </c>
      <c r="H9" s="136">
        <f>(VLOOKUP($A9,'DEX1'!$A:$K,6,FALSE)+(51-VLOOKUP($A9,'DEX1'!$A:$K,6,FALSE)))-(G9+I9)</f>
        <v>31</v>
      </c>
      <c r="I9" s="136">
        <f>VLOOKUP($A9,'DEX1'!$A:$S,11,FALSE)</f>
        <v>3</v>
      </c>
      <c r="K9" s="142" t="str">
        <f t="shared" si="0"/>
        <v>At-risk adults without a doctor visit</v>
      </c>
      <c r="L9" s="142" t="str">
        <f>VLOOKUP($A9,'DEX1'!$A$1:$K$44,4,FALSE)</f>
        <v>2013</v>
      </c>
      <c r="M9" s="142" t="str">
        <f>VLOOKUP($A9,'DEX1'!$A$1:$K$44,5,FALSE)</f>
        <v>2015</v>
      </c>
      <c r="N9" s="143"/>
      <c r="O9" s="143"/>
      <c r="P9" s="143"/>
      <c r="Q9" s="143"/>
      <c r="R9" s="143"/>
      <c r="S9" s="143"/>
      <c r="U9" s="137">
        <f>IF(G9&gt;I9,1,0)</f>
        <v>1</v>
      </c>
      <c r="W9" s="137">
        <f>IF(AND(H9&gt;G9,H9&gt;I9),1,0)</f>
        <v>1</v>
      </c>
    </row>
    <row r="10" spans="1:23" s="137" customFormat="1" ht="15.75" customHeight="1" x14ac:dyDescent="0.15">
      <c r="A10" s="82" t="str">
        <f>'DEX1'!A6</f>
        <v>a003</v>
      </c>
      <c r="B10" s="141" t="str">
        <f>VLOOKUP($A10,'DEX1'!$A:$M,13,FALSE)</f>
        <v>2A</v>
      </c>
      <c r="C10" s="135" t="str">
        <f>VLOOKUP($A10,'DEX1'!$A:$K,3,FALSE)</f>
        <v>Yes</v>
      </c>
      <c r="D10" s="136" t="str">
        <f>VLOOKUP($A10,'DEX1'!$A:$K,2,FALSE)</f>
        <v>Adults without a dental visit in past year</v>
      </c>
      <c r="E10" s="136" t="str">
        <f>VLOOKUP($A10,'DEX1'!$A:$K,4,FALSE)</f>
        <v>2012</v>
      </c>
      <c r="F10" s="136" t="str">
        <f>VLOOKUP($A10,'DEX1'!$A:$K,5,FALSE)</f>
        <v>2014</v>
      </c>
      <c r="G10" s="136">
        <f>VLOOKUP($A10,'DEX1'!$A:$K,8,FALSE)</f>
        <v>0</v>
      </c>
      <c r="H10" s="136">
        <f>(VLOOKUP($A10,'DEX1'!$A:$K,6,FALSE)+(51-VLOOKUP($A10,'DEX1'!$A:$K,6,FALSE)))-(G10+I10)</f>
        <v>42</v>
      </c>
      <c r="I10" s="136">
        <f>VLOOKUP($A10,'DEX1'!$A:$S,11,FALSE)</f>
        <v>9</v>
      </c>
      <c r="K10" s="142" t="str">
        <f t="shared" si="0"/>
        <v>Adults without a dental visit in past year</v>
      </c>
      <c r="L10" s="142" t="str">
        <f>VLOOKUP($A10,'DEX1'!$A$1:$K$44,4,FALSE)</f>
        <v>2012</v>
      </c>
      <c r="M10" s="142" t="str">
        <f>VLOOKUP($A10,'DEX1'!$A$1:$K$44,5,FALSE)</f>
        <v>2014</v>
      </c>
      <c r="N10" s="143"/>
      <c r="O10" s="143"/>
      <c r="P10" s="143"/>
      <c r="Q10" s="143"/>
      <c r="R10" s="143"/>
      <c r="S10" s="143"/>
      <c r="U10" s="137">
        <f>IF(G10&gt;I10,1,0)</f>
        <v>0</v>
      </c>
      <c r="W10" s="137">
        <f>IF(AND(H10&gt;G10,H10&gt;I10),1,0)</f>
        <v>1</v>
      </c>
    </row>
    <row r="11" spans="1:23" s="137" customFormat="1" ht="15.75" hidden="1" customHeight="1" x14ac:dyDescent="0.15">
      <c r="A11" s="82" t="str">
        <f>'DEX1'!A7</f>
        <v>a005</v>
      </c>
      <c r="B11" s="141" t="str">
        <f>VLOOKUP($A11,'DEX1'!$A:$M,13,FALSE)</f>
        <v>2A</v>
      </c>
      <c r="C11" s="135" t="str">
        <f>VLOOKUP($A11,'DEX1'!$A:$K,3,FALSE)</f>
        <v>No</v>
      </c>
      <c r="D11" s="136" t="str">
        <f>VLOOKUP($A11,'DEX1'!$A:$K,2,FALSE)</f>
        <v>Individuals with high out-of-pocket medical spending</v>
      </c>
      <c r="E11" s="136" t="str">
        <f>VLOOKUP($A11,'DEX1'!$A:$K,4,FALSE)</f>
        <v>2014-15</v>
      </c>
      <c r="F11" s="136" t="str">
        <f>VLOOKUP($A11,'DEX1'!$A:$K,5,FALSE)</f>
        <v>2014-15</v>
      </c>
      <c r="G11" s="136">
        <f>VLOOKUP($A11,'DEX1'!$A:$K,8,FALSE)</f>
        <v>0</v>
      </c>
      <c r="H11" s="136">
        <f>(VLOOKUP($A11,'DEX1'!$A:$K,6,FALSE)+(51-VLOOKUP($A11,'DEX1'!$A:$K,6,FALSE)))-(G11+I11)</f>
        <v>51</v>
      </c>
      <c r="I11" s="136">
        <f>VLOOKUP($A11,'DEX1'!$A:$S,11,FALSE)</f>
        <v>0</v>
      </c>
      <c r="K11" s="142" t="str">
        <f t="shared" si="0"/>
        <v>Individuals with high out-of-pocket medical spending</v>
      </c>
      <c r="L11" s="142" t="str">
        <f>VLOOKUP($A11,'DEX1'!$A$1:$K$44,4,FALSE)</f>
        <v>2014-15</v>
      </c>
      <c r="M11" s="142" t="str">
        <f>VLOOKUP($A11,'DEX1'!$A$1:$K$44,5,FALSE)</f>
        <v>2014-15</v>
      </c>
      <c r="N11" s="143"/>
      <c r="O11" s="143"/>
      <c r="P11" s="143"/>
      <c r="Q11" s="143"/>
      <c r="R11" s="143"/>
      <c r="S11" s="143"/>
    </row>
    <row r="12" spans="1:23" s="137" customFormat="1" ht="15.75" hidden="1" customHeight="1" x14ac:dyDescent="0.2">
      <c r="K12" s="142"/>
      <c r="L12" s="142"/>
      <c r="M12" s="142"/>
      <c r="N12" s="143"/>
      <c r="O12" s="143"/>
      <c r="P12" s="143"/>
      <c r="Q12" s="143"/>
      <c r="R12" s="143"/>
      <c r="S12" s="143"/>
    </row>
    <row r="13" spans="1:23" s="137" customFormat="1" x14ac:dyDescent="0.15">
      <c r="A13" s="82"/>
      <c r="B13" s="141"/>
      <c r="C13" s="135"/>
      <c r="D13" s="136" t="s">
        <v>5324</v>
      </c>
      <c r="E13" s="136"/>
      <c r="F13" s="136"/>
      <c r="G13" s="136"/>
      <c r="H13" s="136"/>
      <c r="I13" s="136"/>
      <c r="K13" s="138" t="str">
        <f t="shared" ref="K13:K31" si="1">D13</f>
        <v>Prevention and Treatment</v>
      </c>
      <c r="L13" s="144"/>
      <c r="M13" s="144"/>
      <c r="N13" s="145"/>
      <c r="O13" s="145"/>
      <c r="P13" s="145"/>
      <c r="Q13" s="145"/>
      <c r="R13" s="145"/>
      <c r="S13" s="145"/>
    </row>
    <row r="14" spans="1:23" s="137" customFormat="1" ht="15.75" customHeight="1" x14ac:dyDescent="0.15">
      <c r="A14" s="82" t="s">
        <v>3462</v>
      </c>
      <c r="B14" s="141" t="str">
        <f>VLOOKUP($A14,'DEX1'!$A:$M,13,FALSE)</f>
        <v>3Q</v>
      </c>
      <c r="C14" s="135" t="str">
        <f>VLOOKUP($A14,'DEX1'!$A:$K,3,FALSE)</f>
        <v>Yes</v>
      </c>
      <c r="D14" s="137" t="str">
        <f>VLOOKUP($A14,'DEX1'!$A:$K,2,FALSE)</f>
        <v>Home health patients who get better at walking or moving around</v>
      </c>
      <c r="E14" s="136" t="str">
        <f>VLOOKUP($A14,'DEX1'!$A:$K,4,FALSE)</f>
        <v>2013</v>
      </c>
      <c r="F14" s="136" t="str">
        <f>VLOOKUP($A14,'DEX1'!$A:$K,5,FALSE)</f>
        <v>2015</v>
      </c>
      <c r="G14" s="136">
        <f>VLOOKUP($A14,'DEX1'!$A:$K,8,FALSE)</f>
        <v>51</v>
      </c>
      <c r="H14" s="136">
        <f>(VLOOKUP($A14,'DEX1'!$A:$K,6,FALSE)+(51-VLOOKUP($A14,'DEX1'!$A:$K,6,FALSE)))-(G14+I14)</f>
        <v>0</v>
      </c>
      <c r="I14" s="136">
        <f>VLOOKUP($A14,'DEX1'!$A:$S,11,FALSE)</f>
        <v>0</v>
      </c>
      <c r="K14" s="142" t="str">
        <f t="shared" si="1"/>
        <v>Home health patients who get better at walking or moving around</v>
      </c>
      <c r="L14" s="142" t="str">
        <f>VLOOKUP($A15,'DEX1'!$A$1:$K$44,4,FALSE)</f>
        <v>2012</v>
      </c>
      <c r="M14" s="142" t="str">
        <f>VLOOKUP($A15,'DEX1'!$A$1:$K$44,5,FALSE)</f>
        <v>2014</v>
      </c>
      <c r="N14" s="146"/>
      <c r="O14" s="146"/>
      <c r="P14" s="146"/>
      <c r="Q14" s="146"/>
      <c r="R14" s="146"/>
      <c r="S14" s="146"/>
      <c r="U14" s="137">
        <f t="shared" ref="U14:U25" si="2">IF(G15&gt;I15,1,0)</f>
        <v>1</v>
      </c>
      <c r="W14" s="137">
        <f t="shared" ref="W14:W25" si="3">IF(AND(H15&gt;G15,H15&gt;I15),1,0)</f>
        <v>0</v>
      </c>
    </row>
    <row r="15" spans="1:23" s="137" customFormat="1" ht="15.75" customHeight="1" x14ac:dyDescent="0.15">
      <c r="A15" s="82" t="str">
        <f>'DEX1'!A9</f>
        <v>q014</v>
      </c>
      <c r="B15" s="141" t="str">
        <f>VLOOKUP($A15,'DEX1'!$A:$M,13,FALSE)</f>
        <v>3Q</v>
      </c>
      <c r="C15" s="135" t="str">
        <f>VLOOKUP($A15,'DEX1'!$A:$K,3,FALSE)</f>
        <v>Yes</v>
      </c>
      <c r="D15" s="136" t="str">
        <f>VLOOKUP($A15,'DEX1'!$A:$K,2,FALSE)</f>
        <v>Elderly patients who received a high-risk prescription drug</v>
      </c>
      <c r="E15" s="136" t="str">
        <f>VLOOKUP($A15,'DEX1'!$A:$K,4,FALSE)</f>
        <v>2012</v>
      </c>
      <c r="F15" s="136" t="str">
        <f>VLOOKUP($A15,'DEX1'!$A:$K,5,FALSE)</f>
        <v>2014</v>
      </c>
      <c r="G15" s="136">
        <f>VLOOKUP($A15,'DEX1'!$A:$K,8,FALSE)</f>
        <v>46</v>
      </c>
      <c r="H15" s="136">
        <f>(VLOOKUP($A15,'DEX1'!$A:$K,6,FALSE)+(51-VLOOKUP($A15,'DEX1'!$A:$K,6,FALSE)))-(G15+I15)</f>
        <v>5</v>
      </c>
      <c r="I15" s="136">
        <f>VLOOKUP($A15,'DEX1'!$A:$S,11,FALSE)</f>
        <v>0</v>
      </c>
      <c r="K15" s="142" t="str">
        <f t="shared" si="1"/>
        <v>Elderly patients who received a high-risk prescription drug</v>
      </c>
      <c r="L15" s="142" t="s">
        <v>9497</v>
      </c>
      <c r="M15" s="142" t="s">
        <v>9498</v>
      </c>
      <c r="N15" s="146"/>
      <c r="O15" s="146"/>
      <c r="P15" s="146"/>
      <c r="Q15" s="146"/>
      <c r="R15" s="146"/>
      <c r="S15" s="146"/>
      <c r="U15" s="137">
        <f t="shared" si="2"/>
        <v>1</v>
      </c>
      <c r="W15" s="137">
        <f t="shared" si="3"/>
        <v>0</v>
      </c>
    </row>
    <row r="16" spans="1:23" s="137" customFormat="1" ht="15.75" customHeight="1" x14ac:dyDescent="0.15">
      <c r="A16" s="82" t="str">
        <f>'DEX1'!A10</f>
        <v>q020</v>
      </c>
      <c r="B16" s="141" t="str">
        <f>VLOOKUP($A16,'DEX1'!$A:$M,13,FALSE)</f>
        <v>3Q</v>
      </c>
      <c r="C16" s="135" t="str">
        <f>VLOOKUP($A16,'DEX1'!$A:$K,3,FALSE)</f>
        <v>Yes</v>
      </c>
      <c r="D16" s="136" t="str">
        <f>VLOOKUP($A16,'DEX1'!$A:$K,2,FALSE)</f>
        <v>Nursing home residents with an antipsychotic medication</v>
      </c>
      <c r="E16" s="136" t="str">
        <f>VLOOKUP($A16,'DEX1'!$A:$K,4,FALSE)</f>
        <v>2013(Q2-Q4)</v>
      </c>
      <c r="F16" s="136" t="str">
        <f>VLOOKUP($A16,'DEX1'!$A:$K,5,FALSE)</f>
        <v>2015(Q2-Q4)</v>
      </c>
      <c r="G16" s="136">
        <f>VLOOKUP($A16,'DEX1'!$A:$K,8,FALSE)</f>
        <v>46</v>
      </c>
      <c r="H16" s="136">
        <f>(VLOOKUP($A16,'DEX1'!$A:$K,6,FALSE)+(51-VLOOKUP($A16,'DEX1'!$A:$K,6,FALSE)))-(G16+I16)</f>
        <v>4</v>
      </c>
      <c r="I16" s="136">
        <f>VLOOKUP($A16,'DEX1'!$A:$S,11,FALSE)</f>
        <v>1</v>
      </c>
      <c r="K16" s="142" t="str">
        <f t="shared" si="1"/>
        <v>Nursing home residents with an antipsychotic medication</v>
      </c>
      <c r="L16" s="142" t="str">
        <f>VLOOKUP($A17,'DEX1'!$A$1:$K$44,4,FALSE)</f>
        <v>2012</v>
      </c>
      <c r="M16" s="142" t="str">
        <f>VLOOKUP($A17,'DEX1'!$A$1:$K$44,5,FALSE)</f>
        <v>2014</v>
      </c>
      <c r="N16" s="146"/>
      <c r="O16" s="146"/>
      <c r="P16" s="146"/>
      <c r="Q16" s="146"/>
      <c r="R16" s="146"/>
      <c r="S16" s="146"/>
      <c r="U16" s="137">
        <f t="shared" si="2"/>
        <v>1</v>
      </c>
      <c r="W16" s="137">
        <f t="shared" si="3"/>
        <v>0</v>
      </c>
    </row>
    <row r="17" spans="1:25" s="137" customFormat="1" ht="15.75" customHeight="1" x14ac:dyDescent="0.15">
      <c r="A17" s="82" t="str">
        <f>'DEX1'!A11</f>
        <v>q015</v>
      </c>
      <c r="B17" s="141" t="str">
        <f>VLOOKUP($A17,'DEX1'!$A:$M,13,FALSE)</f>
        <v>3Q</v>
      </c>
      <c r="C17" s="135" t="str">
        <f>VLOOKUP($A17,'DEX1'!$A:$K,3,FALSE)</f>
        <v>Yes</v>
      </c>
      <c r="D17" s="136" t="str">
        <f>VLOOKUP($A17,'DEX1'!$A:$K,2,FALSE)</f>
        <v>Elderly patients who received a contraindicated prescription drug</v>
      </c>
      <c r="E17" s="136" t="str">
        <f>VLOOKUP($A17,'DEX1'!$A:$K,4,FALSE)</f>
        <v>2012</v>
      </c>
      <c r="F17" s="136" t="str">
        <f>VLOOKUP($A17,'DEX1'!$A:$K,5,FALSE)</f>
        <v>2014</v>
      </c>
      <c r="G17" s="136">
        <f>VLOOKUP($A17,'DEX1'!$A:$K,8,FALSE)</f>
        <v>44</v>
      </c>
      <c r="H17" s="136">
        <f>(VLOOKUP($A17,'DEX1'!$A:$K,6,FALSE)+(51-VLOOKUP($A17,'DEX1'!$A:$K,6,FALSE)))-(G17+I17)</f>
        <v>7</v>
      </c>
      <c r="I17" s="136">
        <f>VLOOKUP($A17,'DEX1'!$A:$S,11,FALSE)</f>
        <v>0</v>
      </c>
      <c r="K17" s="142" t="str">
        <f t="shared" si="1"/>
        <v>Elderly patients who received a contraindicated prescription drug</v>
      </c>
      <c r="L17" s="142" t="str">
        <f>VLOOKUP($A18,'DEX1'!$A$1:$K$44,4,FALSE)</f>
        <v>2013</v>
      </c>
      <c r="M17" s="142" t="str">
        <f>VLOOKUP($A18,'DEX1'!$A$1:$K$44,5,FALSE)</f>
        <v>2015</v>
      </c>
      <c r="N17" s="146"/>
      <c r="O17" s="146"/>
      <c r="P17" s="146"/>
      <c r="Q17" s="146"/>
      <c r="R17" s="146"/>
      <c r="S17" s="146"/>
      <c r="U17" s="137">
        <f t="shared" si="2"/>
        <v>1</v>
      </c>
      <c r="W17" s="137">
        <f t="shared" si="3"/>
        <v>0</v>
      </c>
    </row>
    <row r="18" spans="1:25" s="137" customFormat="1" ht="15.75" customHeight="1" x14ac:dyDescent="0.15">
      <c r="A18" s="82" t="str">
        <f>'DEX1'!A12</f>
        <v>q010</v>
      </c>
      <c r="B18" s="141" t="str">
        <f>VLOOKUP($A18,'DEX1'!$A:$M,13,FALSE)</f>
        <v>3Q</v>
      </c>
      <c r="C18" s="135" t="str">
        <f>VLOOKUP($A18,'DEX1'!$A:$K,3,FALSE)</f>
        <v>Yes</v>
      </c>
      <c r="D18" s="136" t="str">
        <f>VLOOKUP($A18,'DEX1'!$A:$K,2,FALSE)</f>
        <v>Hospital discharge instructions for home recovery</v>
      </c>
      <c r="E18" s="136" t="str">
        <f>VLOOKUP($A18,'DEX1'!$A:$K,4,FALSE)</f>
        <v>2013</v>
      </c>
      <c r="F18" s="136" t="str">
        <f>VLOOKUP($A18,'DEX1'!$A:$K,5,FALSE)</f>
        <v>2015</v>
      </c>
      <c r="G18" s="136">
        <f>VLOOKUP($A18,'DEX1'!$A:$K,8,FALSE)</f>
        <v>40</v>
      </c>
      <c r="H18" s="136">
        <f>(VLOOKUP($A18,'DEX1'!$A:$K,6,FALSE)+(51-VLOOKUP($A18,'DEX1'!$A:$K,6,FALSE)))-(G18+I18)</f>
        <v>10</v>
      </c>
      <c r="I18" s="136">
        <f>VLOOKUP($A18,'DEX1'!$A:$S,11,FALSE)</f>
        <v>1</v>
      </c>
      <c r="K18" s="142" t="str">
        <f t="shared" si="1"/>
        <v>Hospital discharge instructions for home recovery</v>
      </c>
      <c r="L18" s="142" t="str">
        <f>VLOOKUP($A19,'DEX1'!$A$1:$K$44,4,FALSE)</f>
        <v>2013</v>
      </c>
      <c r="M18" s="142" t="str">
        <f>VLOOKUP($A19,'DEX1'!$A$1:$K$44,5,FALSE)</f>
        <v>2015</v>
      </c>
      <c r="N18" s="146"/>
      <c r="O18" s="146"/>
      <c r="P18" s="146"/>
      <c r="Q18" s="146"/>
      <c r="R18" s="146"/>
      <c r="S18" s="146"/>
      <c r="U18" s="137">
        <f t="shared" si="2"/>
        <v>1</v>
      </c>
      <c r="W18" s="137">
        <f t="shared" si="3"/>
        <v>0</v>
      </c>
      <c r="Y18" s="137" t="str">
        <f>CONCATENATE("Appendix Exhibit ",INDEX!A4,". ",INDEX!B4)</f>
        <v>Appendix Exhibit A3. Change in State Health System Performance by Indicator</v>
      </c>
    </row>
    <row r="19" spans="1:25" s="137" customFormat="1" ht="15.75" customHeight="1" x14ac:dyDescent="0.15">
      <c r="A19" s="82" t="str">
        <f>'DEX1'!A13</f>
        <v>q006</v>
      </c>
      <c r="B19" s="141" t="str">
        <f>VLOOKUP($A19,'DEX1'!$A:$M,13,FALSE)</f>
        <v>3Q</v>
      </c>
      <c r="C19" s="135" t="str">
        <f>VLOOKUP($A19,'DEX1'!$A:$K,3,FALSE)</f>
        <v>Yes</v>
      </c>
      <c r="D19" s="136" t="str">
        <f>VLOOKUP($A19,'DEX1'!$A:$K,2,FALSE)</f>
        <v>Children ages 19–35 months with all recommended vaccines</v>
      </c>
      <c r="E19" s="136" t="str">
        <f>VLOOKUP($A19,'DEX1'!$A:$K,4,FALSE)</f>
        <v>2013</v>
      </c>
      <c r="F19" s="136" t="str">
        <f>VLOOKUP($A19,'DEX1'!$A:$K,5,FALSE)</f>
        <v>2015</v>
      </c>
      <c r="G19" s="136">
        <f>VLOOKUP($A19,'DEX1'!$A:$K,8,FALSE)</f>
        <v>24</v>
      </c>
      <c r="H19" s="136">
        <f>(VLOOKUP($A19,'DEX1'!$A:$K,6,FALSE)+(51-VLOOKUP($A19,'DEX1'!$A:$K,6,FALSE)))-(G19+I19)</f>
        <v>18</v>
      </c>
      <c r="I19" s="136">
        <f>VLOOKUP($A19,'DEX1'!$A:$S,11,FALSE)</f>
        <v>9</v>
      </c>
      <c r="K19" s="142" t="str">
        <f t="shared" si="1"/>
        <v>Children ages 19–35 months with all recommended vaccines</v>
      </c>
      <c r="L19" s="142" t="str">
        <f>VLOOKUP($A20,'DEX1'!$A$1:$K$44,4,FALSE)</f>
        <v>2013</v>
      </c>
      <c r="M19" s="142" t="str">
        <f>VLOOKUP($A20,'DEX1'!$A$1:$K$44,5,FALSE)</f>
        <v>2014</v>
      </c>
      <c r="N19" s="146"/>
      <c r="O19" s="146"/>
      <c r="P19" s="146"/>
      <c r="Q19" s="146"/>
      <c r="R19" s="146"/>
      <c r="S19" s="146"/>
      <c r="U19" s="137">
        <f t="shared" si="2"/>
        <v>1</v>
      </c>
      <c r="W19" s="137">
        <f t="shared" si="3"/>
        <v>0</v>
      </c>
    </row>
    <row r="20" spans="1:25" s="137" customFormat="1" ht="15.75" customHeight="1" x14ac:dyDescent="0.15">
      <c r="A20" s="82" t="str">
        <f>'DEX1'!A14</f>
        <v>q022</v>
      </c>
      <c r="B20" s="141" t="str">
        <f>VLOOKUP($A20,'DEX1'!$A:$M,13,FALSE)</f>
        <v>3Q</v>
      </c>
      <c r="C20" s="135" t="str">
        <f>VLOOKUP($A20,'DEX1'!$A:$K,3,FALSE)</f>
        <v>Yes</v>
      </c>
      <c r="D20" s="136" t="str">
        <f>VLOOKUP($A20,'DEX1'!$A:$K,2,FALSE)</f>
        <v>Central line-associated bloodstream infections (CLABSI), Standardized Infection Ratio</v>
      </c>
      <c r="E20" s="136" t="str">
        <f>VLOOKUP($A20,'DEX1'!$A:$K,4,FALSE)</f>
        <v>2013</v>
      </c>
      <c r="F20" s="136" t="str">
        <f>VLOOKUP($A20,'DEX1'!$A:$K,5,FALSE)</f>
        <v>2014</v>
      </c>
      <c r="G20" s="136">
        <f>VLOOKUP($A20,'DEX1'!$A:$K,8,FALSE)</f>
        <v>21</v>
      </c>
      <c r="H20" s="136">
        <f>(VLOOKUP($A20,'DEX1'!$A:$K,6,FALSE)+(51-VLOOKUP($A20,'DEX1'!$A:$K,6,FALSE)))-(G20+I20)</f>
        <v>21</v>
      </c>
      <c r="I20" s="136">
        <f>VLOOKUP($A20,'DEX1'!$A:$S,11,FALSE)</f>
        <v>9</v>
      </c>
      <c r="K20" s="142" t="str">
        <f t="shared" si="1"/>
        <v>Central line-associated bloodstream infections (CLABSI), Standardized Infection Ratio</v>
      </c>
      <c r="L20" s="142" t="str">
        <f>VLOOKUP($A21,'DEX1'!$A$1:$K$44,4,FALSE)</f>
        <v>2013</v>
      </c>
      <c r="M20" s="142" t="str">
        <f>VLOOKUP($A21,'DEX1'!$A$1:$K$44,5,FALSE)</f>
        <v>2015</v>
      </c>
      <c r="N20" s="146"/>
      <c r="O20" s="146"/>
      <c r="P20" s="146"/>
      <c r="Q20" s="146"/>
      <c r="R20" s="146"/>
      <c r="S20" s="146"/>
      <c r="U20" s="137">
        <f t="shared" si="2"/>
        <v>1</v>
      </c>
      <c r="W20" s="137">
        <f t="shared" si="3"/>
        <v>1</v>
      </c>
      <c r="Y20" s="137" t="s">
        <v>8295</v>
      </c>
    </row>
    <row r="21" spans="1:25" s="137" customFormat="1" ht="15.75" customHeight="1" x14ac:dyDescent="0.15">
      <c r="A21" s="82" t="str">
        <f>'DEX1'!A15</f>
        <v>q001b</v>
      </c>
      <c r="B21" s="141" t="str">
        <f>VLOOKUP($A21,'DEX1'!$A:$M,13,FALSE)</f>
        <v>3Q</v>
      </c>
      <c r="C21" s="135" t="str">
        <f>VLOOKUP($A21,'DEX1'!$A:$K,3,FALSE)</f>
        <v>Yes</v>
      </c>
      <c r="D21" s="136" t="str">
        <f>VLOOKUP($A21,'DEX1'!$A:$K,2,FALSE)</f>
        <v>Adults with age-appropriate vaccines</v>
      </c>
      <c r="E21" s="136" t="str">
        <f>VLOOKUP($A21,'DEX1'!$A:$K,4,FALSE)</f>
        <v>2013</v>
      </c>
      <c r="F21" s="136" t="str">
        <f>VLOOKUP($A21,'DEX1'!$A:$K,5,FALSE)</f>
        <v>2015</v>
      </c>
      <c r="G21" s="136">
        <f>VLOOKUP($A21,'DEX1'!$A:$K,8,FALSE)</f>
        <v>20</v>
      </c>
      <c r="H21" s="136">
        <f>(VLOOKUP($A21,'DEX1'!$A:$K,6,FALSE)+(51-VLOOKUP($A21,'DEX1'!$A:$K,6,FALSE)))-(G21+I21)</f>
        <v>29</v>
      </c>
      <c r="I21" s="136">
        <f>VLOOKUP($A21,'DEX1'!$A:$S,11,FALSE)</f>
        <v>2</v>
      </c>
      <c r="K21" s="142" t="str">
        <f t="shared" si="1"/>
        <v>Adults with age-appropriate vaccines</v>
      </c>
      <c r="L21" s="142" t="str">
        <f>VLOOKUP($A22,'DEX1'!$A$1:$K$44,4,FALSE)</f>
        <v>2013(Q2-Q4)</v>
      </c>
      <c r="M21" s="142" t="str">
        <f>VLOOKUP($A22,'DEX1'!$A$1:$K$44,5,FALSE)</f>
        <v>2015(Q2-Q4)</v>
      </c>
      <c r="N21" s="146"/>
      <c r="O21" s="146"/>
      <c r="P21" s="146"/>
      <c r="Q21" s="146"/>
      <c r="R21" s="146"/>
      <c r="S21" s="146"/>
      <c r="U21" s="137">
        <f t="shared" si="2"/>
        <v>1</v>
      </c>
      <c r="W21" s="137">
        <f t="shared" si="3"/>
        <v>1</v>
      </c>
    </row>
    <row r="22" spans="1:25" s="137" customFormat="1" ht="15.75" customHeight="1" x14ac:dyDescent="0.15">
      <c r="A22" s="82" t="str">
        <f>'DEX1'!A16</f>
        <v>q019</v>
      </c>
      <c r="B22" s="141" t="str">
        <f>VLOOKUP($A22,'DEX1'!$A:$M,13,FALSE)</f>
        <v>3Q</v>
      </c>
      <c r="C22" s="135" t="str">
        <f>VLOOKUP($A22,'DEX1'!$A:$K,3,FALSE)</f>
        <v>Yes</v>
      </c>
      <c r="D22" s="136" t="str">
        <f>VLOOKUP($A22,'DEX1'!$A:$K,2,FALSE)</f>
        <v>High-risk nursing home residents with pressure sores</v>
      </c>
      <c r="E22" s="136" t="str">
        <f>VLOOKUP($A22,'DEX1'!$A:$K,4,FALSE)</f>
        <v>2013(Q2-Q4)</v>
      </c>
      <c r="F22" s="136" t="str">
        <f>VLOOKUP($A22,'DEX1'!$A:$K,5,FALSE)</f>
        <v>2015(Q2-Q4)</v>
      </c>
      <c r="G22" s="136">
        <f>VLOOKUP($A22,'DEX1'!$A:$K,8,FALSE)</f>
        <v>19</v>
      </c>
      <c r="H22" s="136">
        <f>(VLOOKUP($A22,'DEX1'!$A:$K,6,FALSE)+(51-VLOOKUP($A22,'DEX1'!$A:$K,6,FALSE)))-(G22+I22)</f>
        <v>27</v>
      </c>
      <c r="I22" s="136">
        <f>VLOOKUP($A22,'DEX1'!$A:$S,11,FALSE)</f>
        <v>5</v>
      </c>
      <c r="K22" s="142" t="str">
        <f t="shared" si="1"/>
        <v>High-risk nursing home residents with pressure sores</v>
      </c>
      <c r="L22" s="142" t="str">
        <f>VLOOKUP($A23,'DEX1'!$A$1:$K$44,4,FALSE)</f>
        <v>2013</v>
      </c>
      <c r="M22" s="142" t="str">
        <f>VLOOKUP($A23,'DEX1'!$A$1:$K$44,5,FALSE)</f>
        <v>2015</v>
      </c>
      <c r="N22" s="146"/>
      <c r="O22" s="146"/>
      <c r="P22" s="146"/>
      <c r="Q22" s="146"/>
      <c r="R22" s="146"/>
      <c r="S22" s="146"/>
      <c r="U22" s="137">
        <f t="shared" si="2"/>
        <v>1</v>
      </c>
      <c r="W22" s="137">
        <f t="shared" si="3"/>
        <v>1</v>
      </c>
    </row>
    <row r="23" spans="1:25" s="137" customFormat="1" ht="15.75" customHeight="1" x14ac:dyDescent="0.15">
      <c r="A23" s="82" t="str">
        <f>'DEX1'!A17</f>
        <v>q002</v>
      </c>
      <c r="B23" s="141" t="str">
        <f>VLOOKUP($A23,'DEX1'!$A:$M,13,FALSE)</f>
        <v>3Q</v>
      </c>
      <c r="C23" s="135" t="str">
        <f>VLOOKUP($A23,'DEX1'!$A:$K,3,FALSE)</f>
        <v>Yes</v>
      </c>
      <c r="D23" s="136" t="str">
        <f>VLOOKUP($A23,'DEX1'!$A:$K,2,FALSE)</f>
        <v>Adults with a usual source of care</v>
      </c>
      <c r="E23" s="136" t="str">
        <f>VLOOKUP($A23,'DEX1'!$A:$K,4,FALSE)</f>
        <v>2013</v>
      </c>
      <c r="F23" s="136" t="str">
        <f>VLOOKUP($A23,'DEX1'!$A:$K,5,FALSE)</f>
        <v>2015</v>
      </c>
      <c r="G23" s="136">
        <f>VLOOKUP($A23,'DEX1'!$A:$K,8,FALSE)</f>
        <v>17</v>
      </c>
      <c r="H23" s="136">
        <f>(VLOOKUP($A23,'DEX1'!$A:$K,6,FALSE)+(51-VLOOKUP($A23,'DEX1'!$A:$K,6,FALSE)))-(G23+I23)</f>
        <v>34</v>
      </c>
      <c r="I23" s="136">
        <f>VLOOKUP($A23,'DEX1'!$A:$S,11,FALSE)</f>
        <v>0</v>
      </c>
      <c r="K23" s="142" t="str">
        <f t="shared" si="1"/>
        <v>Adults with a usual source of care</v>
      </c>
      <c r="L23" s="142" t="str">
        <f>VLOOKUP($A24,'DEX1'!$A$1:$K$44,4,FALSE)</f>
        <v>2013</v>
      </c>
      <c r="M23" s="142" t="str">
        <f>VLOOKUP($A24,'DEX1'!$A$1:$K$44,5,FALSE)</f>
        <v>2014</v>
      </c>
      <c r="N23" s="146"/>
      <c r="O23" s="146"/>
      <c r="P23" s="146"/>
      <c r="Q23" s="146"/>
      <c r="R23" s="146"/>
      <c r="S23" s="146"/>
      <c r="U23" s="137">
        <f t="shared" si="2"/>
        <v>0</v>
      </c>
      <c r="W23" s="137">
        <f t="shared" si="3"/>
        <v>0</v>
      </c>
    </row>
    <row r="24" spans="1:25" s="137" customFormat="1" ht="15.75" customHeight="1" x14ac:dyDescent="0.15">
      <c r="A24" s="82" t="str">
        <f>'DEX1'!A18</f>
        <v>q016</v>
      </c>
      <c r="B24" s="141" t="str">
        <f>VLOOKUP($A24,'DEX1'!$A:$M,13,FALSE)</f>
        <v>3Q</v>
      </c>
      <c r="C24" s="135" t="str">
        <f>VLOOKUP($A24,'DEX1'!$A:$K,3,FALSE)</f>
        <v>Yes</v>
      </c>
      <c r="D24" s="136" t="str">
        <f>VLOOKUP($A24,'DEX1'!$A:$K,2,FALSE)</f>
        <v>Medicare patients experienced good communication with provider</v>
      </c>
      <c r="E24" s="136" t="str">
        <f>VLOOKUP($A24,'DEX1'!$A:$K,4,FALSE)</f>
        <v>2013</v>
      </c>
      <c r="F24" s="136" t="str">
        <f>VLOOKUP($A24,'DEX1'!$A:$K,5,FALSE)</f>
        <v>2014</v>
      </c>
      <c r="G24" s="136">
        <f>VLOOKUP($A24,'DEX1'!$A:$K,8,FALSE)</f>
        <v>16</v>
      </c>
      <c r="H24" s="136">
        <f>(VLOOKUP($A24,'DEX1'!$A:$K,6,FALSE)+(51-VLOOKUP($A24,'DEX1'!$A:$K,6,FALSE)))-(G24+I24)</f>
        <v>14</v>
      </c>
      <c r="I24" s="136">
        <f>VLOOKUP($A24,'DEX1'!$A:$S,11,FALSE)</f>
        <v>21</v>
      </c>
      <c r="K24" s="142" t="str">
        <f t="shared" si="1"/>
        <v>Medicare patients experienced good communication with provider</v>
      </c>
      <c r="L24" s="142" t="str">
        <f>VLOOKUP($A25,'DEX1'!$A$1:$K$44,4,FALSE)</f>
        <v>2013</v>
      </c>
      <c r="M24" s="142" t="str">
        <f>VLOOKUP($A25,'DEX1'!$A$1:$K$44,5,FALSE)</f>
        <v>2015</v>
      </c>
      <c r="N24" s="146"/>
      <c r="O24" s="146"/>
      <c r="P24" s="146"/>
      <c r="Q24" s="146"/>
      <c r="R24" s="146"/>
      <c r="S24" s="146"/>
      <c r="U24" s="137">
        <f t="shared" si="2"/>
        <v>1</v>
      </c>
      <c r="W24" s="137">
        <f t="shared" si="3"/>
        <v>1</v>
      </c>
    </row>
    <row r="25" spans="1:25" s="137" customFormat="1" ht="15.75" customHeight="1" x14ac:dyDescent="0.15">
      <c r="A25" s="82" t="str">
        <f>'DEX1'!A19</f>
        <v>q018</v>
      </c>
      <c r="B25" s="141" t="str">
        <f>VLOOKUP($A25,'DEX1'!$A:$M,13,FALSE)</f>
        <v>3Q</v>
      </c>
      <c r="C25" s="135" t="str">
        <f>VLOOKUP($A25,'DEX1'!$A:$K,3,FALSE)</f>
        <v>Yes</v>
      </c>
      <c r="D25" s="136" t="str">
        <f>VLOOKUP($A25,'DEX1'!$A:$K,2,FALSE)</f>
        <v>Home health patients whose wounds healed after an operation</v>
      </c>
      <c r="E25" s="136" t="str">
        <f>VLOOKUP($A25,'DEX1'!$A:$K,4,FALSE)</f>
        <v>2013</v>
      </c>
      <c r="F25" s="136" t="str">
        <f>VLOOKUP($A25,'DEX1'!$A:$K,5,FALSE)</f>
        <v>2015</v>
      </c>
      <c r="G25" s="136">
        <f>VLOOKUP($A25,'DEX1'!$A:$K,8,FALSE)</f>
        <v>10</v>
      </c>
      <c r="H25" s="136">
        <f>(VLOOKUP($A25,'DEX1'!$A:$K,6,FALSE)+(51-VLOOKUP($A25,'DEX1'!$A:$K,6,FALSE)))-(G25+I25)</f>
        <v>38</v>
      </c>
      <c r="I25" s="136">
        <f>VLOOKUP($A25,'DEX1'!$A:$S,11,FALSE)</f>
        <v>3</v>
      </c>
      <c r="K25" s="142" t="str">
        <f t="shared" si="1"/>
        <v>Home health patients whose wounds healed after an operation</v>
      </c>
      <c r="L25" s="142" t="str">
        <f>VLOOKUP($A26,'DEX1'!$A$1:$K$44,4,FALSE)</f>
        <v>2013</v>
      </c>
      <c r="M25" s="142" t="str">
        <f>VLOOKUP($A26,'DEX1'!$A$1:$K$44,5,FALSE)</f>
        <v>2015</v>
      </c>
      <c r="N25" s="146"/>
      <c r="O25" s="146"/>
      <c r="P25" s="146"/>
      <c r="Q25" s="146"/>
      <c r="R25" s="146"/>
      <c r="S25" s="146"/>
      <c r="U25" s="137">
        <f t="shared" si="2"/>
        <v>1</v>
      </c>
      <c r="W25" s="137">
        <f t="shared" si="3"/>
        <v>1</v>
      </c>
    </row>
    <row r="26" spans="1:25" s="137" customFormat="1" x14ac:dyDescent="0.15">
      <c r="A26" s="82" t="str">
        <f>'DEX1'!A20</f>
        <v>q011</v>
      </c>
      <c r="B26" s="141" t="str">
        <f>VLOOKUP($A26,'DEX1'!$A:$M,13,FALSE)</f>
        <v>3Q</v>
      </c>
      <c r="C26" s="135" t="str">
        <f>VLOOKUP($A26,'DEX1'!$A:$K,3,FALSE)</f>
        <v>Yes</v>
      </c>
      <c r="D26" s="136" t="str">
        <f>VLOOKUP($A26,'DEX1'!$A:$K,2,FALSE)</f>
        <v>Patient-centered hospital care</v>
      </c>
      <c r="E26" s="136" t="str">
        <f>VLOOKUP($A26,'DEX1'!$A:$K,4,FALSE)</f>
        <v>2013</v>
      </c>
      <c r="F26" s="136" t="str">
        <f>VLOOKUP($A26,'DEX1'!$A:$K,5,FALSE)</f>
        <v>2015</v>
      </c>
      <c r="G26" s="136">
        <f>VLOOKUP($A26,'DEX1'!$A:$K,8,FALSE)</f>
        <v>6</v>
      </c>
      <c r="H26" s="136">
        <f>(VLOOKUP($A26,'DEX1'!$A:$K,6,FALSE)+(51-VLOOKUP($A26,'DEX1'!$A:$K,6,FALSE)))-(G26+I26)</f>
        <v>43</v>
      </c>
      <c r="I26" s="136">
        <f>VLOOKUP($A26,'DEX1'!$A:$S,11,FALSE)</f>
        <v>2</v>
      </c>
      <c r="K26" s="142" t="str">
        <f t="shared" si="1"/>
        <v>Patient-centered hospital care</v>
      </c>
      <c r="L26" s="142"/>
      <c r="M26" s="142"/>
      <c r="N26" s="146"/>
      <c r="O26" s="146"/>
      <c r="P26" s="146"/>
      <c r="Q26" s="146"/>
      <c r="R26" s="146"/>
      <c r="S26" s="146"/>
    </row>
    <row r="27" spans="1:25" s="137" customFormat="1" x14ac:dyDescent="0.15">
      <c r="A27" s="82" t="str">
        <f>'DEX1'!A21</f>
        <v>q001a</v>
      </c>
      <c r="B27" s="141" t="str">
        <f>VLOOKUP($A27,'DEX1'!$A:$M,13,FALSE)</f>
        <v>3Q</v>
      </c>
      <c r="C27" s="135" t="str">
        <f>VLOOKUP($A27,'DEX1'!$A:$K,3,FALSE)</f>
        <v>Yes</v>
      </c>
      <c r="D27" s="136" t="str">
        <f>VLOOKUP($A27,'DEX1'!$A:$K,2,FALSE)</f>
        <v>Adults with age- and gender-appropriate cancer screenings</v>
      </c>
      <c r="E27" s="136" t="str">
        <f>VLOOKUP($A27,'DEX1'!$A:$K,4,FALSE)</f>
        <v>2012</v>
      </c>
      <c r="F27" s="136" t="str">
        <f>VLOOKUP($A27,'DEX1'!$A:$K,5,FALSE)</f>
        <v>2014</v>
      </c>
      <c r="G27" s="136">
        <f>VLOOKUP($A27,'DEX1'!$A:$K,8,FALSE)</f>
        <v>6</v>
      </c>
      <c r="H27" s="136">
        <f>(VLOOKUP($A27,'DEX1'!$A:$K,6,FALSE)+(51-VLOOKUP($A27,'DEX1'!$A:$K,6,FALSE)))-(G27+I27)</f>
        <v>33</v>
      </c>
      <c r="I27" s="136">
        <f>VLOOKUP($A27,'DEX1'!$A:$S,11,FALSE)</f>
        <v>12</v>
      </c>
      <c r="K27" s="142" t="str">
        <f t="shared" si="1"/>
        <v>Adults with age- and gender-appropriate cancer screenings</v>
      </c>
      <c r="L27" s="142"/>
      <c r="M27" s="142"/>
      <c r="N27" s="146"/>
      <c r="O27" s="146"/>
      <c r="P27" s="146"/>
      <c r="Q27" s="146"/>
      <c r="R27" s="146"/>
      <c r="S27" s="146"/>
    </row>
    <row r="28" spans="1:25" s="137" customFormat="1" x14ac:dyDescent="0.15">
      <c r="A28" s="82" t="str">
        <f>'DEX1'!A22</f>
        <v>q009</v>
      </c>
      <c r="B28" s="141" t="str">
        <f>VLOOKUP($A28,'DEX1'!$A:$M,13,FALSE)</f>
        <v>3Q</v>
      </c>
      <c r="C28" s="135" t="str">
        <f>VLOOKUP($A28,'DEX1'!$A:$K,3,FALSE)</f>
        <v>Yes</v>
      </c>
      <c r="D28" s="136" t="str">
        <f>VLOOKUP($A28,'DEX1'!$A:$K,2,FALSE)</f>
        <v>Hospital 30-day mortality</v>
      </c>
      <c r="E28" s="136" t="str">
        <f>VLOOKUP($A28,'DEX1'!$A:$K,4,FALSE)</f>
        <v>07/2010 - 06/2013</v>
      </c>
      <c r="F28" s="136" t="str">
        <f>VLOOKUP($A28,'DEX1'!$A:$K,5,FALSE)</f>
        <v>07/2012 - 06/2015</v>
      </c>
      <c r="G28" s="136">
        <f>VLOOKUP($A28,'DEX1'!$A:$K,8,FALSE)</f>
        <v>0</v>
      </c>
      <c r="H28" s="136">
        <f>(VLOOKUP($A28,'DEX1'!$A:$K,6,FALSE)+(51-VLOOKUP($A28,'DEX1'!$A:$K,6,FALSE)))-(G28+I28)</f>
        <v>1</v>
      </c>
      <c r="I28" s="136">
        <f>VLOOKUP($A28,'DEX1'!$A:$S,11,FALSE)</f>
        <v>50</v>
      </c>
      <c r="K28" s="142" t="str">
        <f t="shared" si="1"/>
        <v>Hospital 30-day mortality</v>
      </c>
      <c r="L28" s="142"/>
      <c r="M28" s="142"/>
      <c r="N28" s="146"/>
      <c r="O28" s="146"/>
      <c r="P28" s="146"/>
      <c r="Q28" s="146"/>
      <c r="R28" s="146"/>
      <c r="S28" s="146"/>
    </row>
    <row r="29" spans="1:25" s="137" customFormat="1" hidden="1" x14ac:dyDescent="0.15">
      <c r="A29" s="82" t="str">
        <f>'DEX1'!A23</f>
        <v>q003</v>
      </c>
      <c r="B29" s="141" t="str">
        <f>VLOOKUP($A29,'DEX1'!$A:$M,13,FALSE)</f>
        <v>3Q</v>
      </c>
      <c r="C29" s="135" t="str">
        <f>VLOOKUP($A29,'DEX1'!$A:$K,3,FALSE)</f>
        <v>No</v>
      </c>
      <c r="D29" s="136" t="str">
        <f>VLOOKUP($A29,'DEX1'!$A:$K,2,FALSE)</f>
        <v>Children with a medical home</v>
      </c>
      <c r="E29" s="136" t="str">
        <f>VLOOKUP($A29,'DEX1'!$A:$K,4,FALSE)</f>
        <v>2011/12</v>
      </c>
      <c r="F29" s="136" t="str">
        <f>VLOOKUP($A29,'DEX1'!$A:$K,5,FALSE)</f>
        <v>2011/12</v>
      </c>
      <c r="G29" s="136">
        <f>VLOOKUP($A29,'DEX1'!$A:$K,8,FALSE)</f>
        <v>0</v>
      </c>
      <c r="H29" s="136">
        <f>(VLOOKUP($A29,'DEX1'!$A:$K,6,FALSE)+(51-VLOOKUP($A29,'DEX1'!$A:$K,6,FALSE)))-(G29+I29)</f>
        <v>51</v>
      </c>
      <c r="I29" s="136">
        <f>VLOOKUP($A29,'DEX1'!$A:$S,11,FALSE)</f>
        <v>0</v>
      </c>
      <c r="K29" s="142" t="str">
        <f t="shared" si="1"/>
        <v>Children with a medical home</v>
      </c>
      <c r="L29" s="142"/>
      <c r="M29" s="142"/>
      <c r="N29" s="146"/>
      <c r="O29" s="146"/>
      <c r="P29" s="146"/>
      <c r="Q29" s="146"/>
      <c r="R29" s="146"/>
      <c r="S29" s="146"/>
    </row>
    <row r="30" spans="1:25" s="137" customFormat="1" hidden="1" x14ac:dyDescent="0.15">
      <c r="A30" s="82" t="str">
        <f>'DEX1'!A24</f>
        <v>q004</v>
      </c>
      <c r="B30" s="141" t="str">
        <f>VLOOKUP($A30,'DEX1'!$A:$M,13,FALSE)</f>
        <v>3Q</v>
      </c>
      <c r="C30" s="135" t="str">
        <f>VLOOKUP($A30,'DEX1'!$A:$K,3,FALSE)</f>
        <v>No</v>
      </c>
      <c r="D30" s="136" t="str">
        <f>VLOOKUP($A30,'DEX1'!$A:$K,2,FALSE)</f>
        <v>Children with a medical and dental preventive care visit in the past year</v>
      </c>
      <c r="E30" s="136" t="str">
        <f>VLOOKUP($A30,'DEX1'!$A:$K,4,FALSE)</f>
        <v>2011/12</v>
      </c>
      <c r="F30" s="136" t="str">
        <f>VLOOKUP($A30,'DEX1'!$A:$K,5,FALSE)</f>
        <v>2011/12</v>
      </c>
      <c r="G30" s="136">
        <f>VLOOKUP($A30,'DEX1'!$A:$K,8,FALSE)</f>
        <v>0</v>
      </c>
      <c r="H30" s="136">
        <f>(VLOOKUP($A30,'DEX1'!$A:$K,6,FALSE)+(51-VLOOKUP($A30,'DEX1'!$A:$K,6,FALSE)))-(G30+I30)</f>
        <v>51</v>
      </c>
      <c r="I30" s="136">
        <f>VLOOKUP($A30,'DEX1'!$A:$S,11,FALSE)</f>
        <v>0</v>
      </c>
      <c r="K30" s="142" t="str">
        <f t="shared" si="1"/>
        <v>Children with a medical and dental preventive care visit in the past year</v>
      </c>
      <c r="L30" s="142"/>
      <c r="M30" s="142"/>
      <c r="N30" s="146"/>
      <c r="O30" s="146"/>
      <c r="P30" s="146"/>
      <c r="Q30" s="146"/>
      <c r="R30" s="146"/>
      <c r="S30" s="146"/>
    </row>
    <row r="31" spans="1:25" s="137" customFormat="1" hidden="1" x14ac:dyDescent="0.15">
      <c r="A31" s="82" t="str">
        <f>'DEX1'!A25</f>
        <v>q005</v>
      </c>
      <c r="B31" s="141" t="str">
        <f>VLOOKUP($A31,'DEX1'!$A:$M,13,FALSE)</f>
        <v>3Q</v>
      </c>
      <c r="C31" s="135" t="str">
        <f>VLOOKUP($A31,'DEX1'!$A:$K,3,FALSE)</f>
        <v>No</v>
      </c>
      <c r="D31" s="136" t="str">
        <f>VLOOKUP($A31,'DEX1'!$A:$K,2,FALSE)</f>
        <v>Children who received needed mental health care in the past year</v>
      </c>
      <c r="E31" s="136" t="str">
        <f>VLOOKUP($A31,'DEX1'!$A:$K,4,FALSE)</f>
        <v>2011/12</v>
      </c>
      <c r="F31" s="136" t="str">
        <f>VLOOKUP($A31,'DEX1'!$A:$K,5,FALSE)</f>
        <v>2011/12</v>
      </c>
      <c r="G31" s="136">
        <f>VLOOKUP($A31,'DEX1'!$A:$K,8,FALSE)</f>
        <v>0</v>
      </c>
      <c r="H31" s="136">
        <f>(VLOOKUP($A31,'DEX1'!$A:$K,6,FALSE)+(51-VLOOKUP($A31,'DEX1'!$A:$K,6,FALSE)))-(G31+I31)</f>
        <v>51</v>
      </c>
      <c r="I31" s="136">
        <f>VLOOKUP($A31,'DEX1'!$A:$S,11,FALSE)</f>
        <v>0</v>
      </c>
      <c r="K31" s="142" t="str">
        <f t="shared" si="1"/>
        <v>Children who received needed mental health care in the past year</v>
      </c>
      <c r="L31" s="142"/>
      <c r="M31" s="142"/>
      <c r="N31" s="146"/>
      <c r="O31" s="146"/>
      <c r="P31" s="146"/>
      <c r="Q31" s="146"/>
      <c r="R31" s="146"/>
      <c r="S31" s="146"/>
    </row>
    <row r="32" spans="1:25" s="137" customFormat="1" hidden="1" x14ac:dyDescent="0.2">
      <c r="K32" s="142"/>
      <c r="L32" s="142"/>
      <c r="M32" s="142"/>
      <c r="N32" s="146"/>
      <c r="O32" s="146"/>
      <c r="P32" s="146"/>
      <c r="Q32" s="146"/>
      <c r="R32" s="146"/>
      <c r="S32" s="146"/>
    </row>
    <row r="33" spans="1:23" s="137" customFormat="1" x14ac:dyDescent="0.2">
      <c r="B33" s="141"/>
      <c r="C33" s="135"/>
      <c r="D33" s="136" t="s">
        <v>5394</v>
      </c>
      <c r="E33" s="136"/>
      <c r="F33" s="136"/>
      <c r="G33" s="136"/>
      <c r="H33" s="136"/>
      <c r="I33" s="136"/>
      <c r="K33" s="138" t="str">
        <f t="shared" ref="K33:K43" si="4">D33</f>
        <v>Avoidable Hospital Use and Cost</v>
      </c>
      <c r="L33" s="144"/>
      <c r="M33" s="144"/>
      <c r="N33" s="145"/>
      <c r="O33" s="145"/>
      <c r="P33" s="145"/>
      <c r="Q33" s="145"/>
      <c r="R33" s="145"/>
      <c r="S33" s="145"/>
    </row>
    <row r="34" spans="1:23" s="137" customFormat="1" ht="15.75" customHeight="1" x14ac:dyDescent="0.15">
      <c r="A34" s="82" t="str">
        <f>'DEX1'!A26</f>
        <v>u004</v>
      </c>
      <c r="B34" s="141" t="str">
        <f>VLOOKUP($A34,'DEX1'!$A:$M,13,FALSE)</f>
        <v>4U</v>
      </c>
      <c r="C34" s="135" t="str">
        <f>VLOOKUP($A34,'DEX1'!$A:$K,3,FALSE)</f>
        <v>Yes</v>
      </c>
      <c r="D34" s="137" t="str">
        <f>VLOOKUP($A34,'DEX1'!$A:$K,2,FALSE)</f>
        <v>Medicare 30-day hospital readmissions, per 1,000 beneficiaries</v>
      </c>
      <c r="E34" s="136" t="str">
        <f>VLOOKUP($A34,'DEX1'!$A:$K,4,FALSE)</f>
        <v>2012</v>
      </c>
      <c r="F34" s="136" t="str">
        <f>VLOOKUP($A34,'DEX1'!$A:$K,5,FALSE)</f>
        <v>2014</v>
      </c>
      <c r="G34" s="136">
        <f>VLOOKUP($A34,'DEX1'!$A:$K,8,FALSE)</f>
        <v>34</v>
      </c>
      <c r="H34" s="136">
        <f>(VLOOKUP($A34,'DEX1'!$A:$K,6,FALSE)+(51-VLOOKUP($A34,'DEX1'!$A:$K,6,FALSE)))-(G34+I34)</f>
        <v>17</v>
      </c>
      <c r="I34" s="136">
        <f>VLOOKUP($A34,'DEX1'!$A:$S,11,FALSE)</f>
        <v>0</v>
      </c>
      <c r="K34" s="142" t="str">
        <f t="shared" si="4"/>
        <v>Medicare 30-day hospital readmissions, per 1,000 beneficiaries</v>
      </c>
      <c r="L34" s="142" t="str">
        <f>VLOOKUP($A35,'DEX1'!$A$1:$K$44,4,FALSE)</f>
        <v>2012</v>
      </c>
      <c r="M34" s="142" t="str">
        <f>VLOOKUP($A35,'DEX1'!$A$1:$K$44,5,FALSE)</f>
        <v>2014</v>
      </c>
      <c r="N34" s="146"/>
      <c r="O34" s="146"/>
      <c r="P34" s="146"/>
      <c r="Q34" s="146"/>
      <c r="R34" s="146"/>
      <c r="S34" s="146"/>
      <c r="U34" s="137">
        <f t="shared" ref="U34:U42" si="5">IF(G35&gt;I35,1,0)</f>
        <v>1</v>
      </c>
      <c r="W34" s="137">
        <f t="shared" ref="W34:W42" si="6">IF(AND(H35&gt;G35,H35&gt;I35),1,0)</f>
        <v>1</v>
      </c>
    </row>
    <row r="35" spans="1:23" s="137" customFormat="1" ht="15.75" customHeight="1" x14ac:dyDescent="0.15">
      <c r="A35" s="82" t="str">
        <f>'DEX1'!A27</f>
        <v>u005</v>
      </c>
      <c r="B35" s="141" t="str">
        <f>VLOOKUP($A35,'DEX1'!$A:$M,13,FALSE)</f>
        <v>4U</v>
      </c>
      <c r="C35" s="135" t="str">
        <f>VLOOKUP($A35,'DEX1'!$A:$K,3,FALSE)</f>
        <v>Yes</v>
      </c>
      <c r="D35" s="136" t="str">
        <f>VLOOKUP($A35,'DEX1'!$A:$K,2,FALSE)</f>
        <v>Short-stay nursing home residents with a 30-day readmission to the hospital</v>
      </c>
      <c r="E35" s="136" t="str">
        <f>VLOOKUP($A35,'DEX1'!$A:$K,4,FALSE)</f>
        <v>2012</v>
      </c>
      <c r="F35" s="136" t="str">
        <f>VLOOKUP($A35,'DEX1'!$A:$K,5,FALSE)</f>
        <v>2014</v>
      </c>
      <c r="G35" s="136">
        <f>VLOOKUP($A35,'DEX1'!$A:$K,8,FALSE)</f>
        <v>20</v>
      </c>
      <c r="H35" s="136">
        <f>(VLOOKUP($A35,'DEX1'!$A:$K,6,FALSE)+(51-VLOOKUP($A35,'DEX1'!$A:$K,6,FALSE)))-(G35+I35)</f>
        <v>31</v>
      </c>
      <c r="I35" s="136">
        <f>VLOOKUP($A35,'DEX1'!$A:$S,11,FALSE)</f>
        <v>0</v>
      </c>
      <c r="K35" s="142" t="str">
        <f t="shared" si="4"/>
        <v>Short-stay nursing home residents with a 30-day readmission to the hospital</v>
      </c>
      <c r="L35" s="142" t="str">
        <f>VLOOKUP($A36,'DEX1'!$A$1:$K$44,4,FALSE)</f>
        <v>2011</v>
      </c>
      <c r="M35" s="142" t="str">
        <f>VLOOKUP($A36,'DEX1'!$A$1:$K$44,5,FALSE)</f>
        <v>2013</v>
      </c>
      <c r="N35" s="146"/>
      <c r="O35" s="146"/>
      <c r="P35" s="146"/>
      <c r="Q35" s="146"/>
      <c r="R35" s="146"/>
      <c r="S35" s="146"/>
      <c r="U35" s="137">
        <f t="shared" si="5"/>
        <v>1</v>
      </c>
      <c r="W35" s="137">
        <f t="shared" si="6"/>
        <v>1</v>
      </c>
    </row>
    <row r="36" spans="1:23" s="137" customFormat="1" ht="15.75" customHeight="1" x14ac:dyDescent="0.15">
      <c r="A36" s="82" t="str">
        <f>'DEX1'!A28</f>
        <v>u001</v>
      </c>
      <c r="B36" s="141" t="str">
        <f>VLOOKUP($A36,'DEX1'!$A:$M,13,FALSE)</f>
        <v>4U</v>
      </c>
      <c r="C36" s="135" t="str">
        <f>VLOOKUP($A36,'DEX1'!$A:$K,3,FALSE)</f>
        <v>Yes</v>
      </c>
      <c r="D36" s="136" t="str">
        <f>VLOOKUP($A36,'DEX1'!$A:$K,2,FALSE)</f>
        <v>Hospital admissions for pediatric asthma, per 100,000 children</v>
      </c>
      <c r="E36" s="136" t="str">
        <f>VLOOKUP($A36,'DEX1'!$A:$K,4,FALSE)</f>
        <v>2011</v>
      </c>
      <c r="F36" s="136" t="str">
        <f>VLOOKUP($A36,'DEX1'!$A:$K,5,FALSE)</f>
        <v>2013</v>
      </c>
      <c r="G36" s="136">
        <f>VLOOKUP($A36,'DEX1'!$A:$K,8,FALSE)</f>
        <v>11</v>
      </c>
      <c r="H36" s="136">
        <f>(VLOOKUP($A36,'DEX1'!$A:$K,6,FALSE)+(51-VLOOKUP($A36,'DEX1'!$A:$K,6,FALSE)))-(G36+I36)</f>
        <v>40</v>
      </c>
      <c r="I36" s="136">
        <f>VLOOKUP($A36,'DEX1'!$A:$S,11,FALSE)</f>
        <v>0</v>
      </c>
      <c r="K36" s="142" t="str">
        <f t="shared" si="4"/>
        <v>Hospital admissions for pediatric asthma, per 100,000 children</v>
      </c>
      <c r="L36" s="142" t="str">
        <f>VLOOKUP($A37,'DEX1'!$A$1:$K$44,4,FALSE)</f>
        <v>2012</v>
      </c>
      <c r="M36" s="142" t="s">
        <v>9499</v>
      </c>
      <c r="N36" s="146"/>
      <c r="O36" s="146"/>
      <c r="P36" s="146"/>
      <c r="Q36" s="146"/>
      <c r="R36" s="146"/>
      <c r="S36" s="146"/>
      <c r="U36" s="137">
        <f t="shared" si="5"/>
        <v>1</v>
      </c>
      <c r="V36" s="137" t="s">
        <v>9470</v>
      </c>
      <c r="W36" s="137">
        <f t="shared" si="6"/>
        <v>1</v>
      </c>
    </row>
    <row r="37" spans="1:23" s="137" customFormat="1" ht="15.75" customHeight="1" x14ac:dyDescent="0.15">
      <c r="A37" s="82" t="str">
        <f>'DEX1'!A29</f>
        <v>u002b</v>
      </c>
      <c r="B37" s="141" t="str">
        <f>VLOOKUP($A37,'DEX1'!$A:$M,13,FALSE)</f>
        <v>4U</v>
      </c>
      <c r="C37" s="135" t="str">
        <f>VLOOKUP($A37,'DEX1'!$A:$K,3,FALSE)</f>
        <v>Yes</v>
      </c>
      <c r="D37" s="136" t="str">
        <f>VLOOKUP($A37,'DEX1'!$A:$K,2,FALSE)</f>
        <v>Medicare admissions for ambulatory care–sensitive conditions, age 75 and older</v>
      </c>
      <c r="E37" s="136" t="str">
        <f>VLOOKUP($A37,'DEX1'!$A:$K,4,FALSE)</f>
        <v>2012</v>
      </c>
      <c r="F37" s="136" t="str">
        <f>VLOOKUP($A37,'DEX1'!$A:$K,5,FALSE)</f>
        <v>2014</v>
      </c>
      <c r="G37" s="136">
        <f>VLOOKUP($A37,'DEX1'!$A:$K,8,FALSE)</f>
        <v>9</v>
      </c>
      <c r="H37" s="136">
        <f>(VLOOKUP($A37,'DEX1'!$A:$K,6,FALSE)+(51-VLOOKUP($A37,'DEX1'!$A:$K,6,FALSE)))-(G37+I37)</f>
        <v>42</v>
      </c>
      <c r="I37" s="136">
        <f>VLOOKUP($A37,'DEX1'!$A:$S,11,FALSE)</f>
        <v>0</v>
      </c>
      <c r="K37" s="142" t="str">
        <f t="shared" si="4"/>
        <v>Medicare admissions for ambulatory care–sensitive conditions, age 75 and older</v>
      </c>
      <c r="L37" s="142" t="str">
        <f>VLOOKUP($A38,'DEX1'!$A$1:$K$44,4,FALSE)</f>
        <v>2012</v>
      </c>
      <c r="M37" s="142" t="str">
        <f>VLOOKUP($A38,'DEX1'!$A$1:$K$44,5,FALSE)</f>
        <v>2014</v>
      </c>
      <c r="N37" s="146"/>
      <c r="O37" s="146"/>
      <c r="P37" s="146"/>
      <c r="Q37" s="146"/>
      <c r="R37" s="146"/>
      <c r="S37" s="146"/>
      <c r="U37" s="137">
        <f t="shared" si="5"/>
        <v>1</v>
      </c>
      <c r="V37" s="137" t="s">
        <v>9469</v>
      </c>
      <c r="W37" s="137">
        <f t="shared" si="6"/>
        <v>1</v>
      </c>
    </row>
    <row r="38" spans="1:23" s="137" customFormat="1" ht="15.75" customHeight="1" x14ac:dyDescent="0.15">
      <c r="A38" s="82" t="str">
        <f>'DEX1'!A30</f>
        <v>u003</v>
      </c>
      <c r="B38" s="141" t="str">
        <f>VLOOKUP($A38,'DEX1'!$A:$M,13,FALSE)</f>
        <v>4U</v>
      </c>
      <c r="C38" s="135" t="str">
        <f>VLOOKUP($A38,'DEX1'!$A:$K,3,FALSE)</f>
        <v>Yes</v>
      </c>
      <c r="D38" s="136" t="str">
        <f>VLOOKUP($A38,'DEX1'!$A:$K,2,FALSE)</f>
        <v>Potentially avoidable ED visits among Medicare beneficiaries, per 1,000 beneficiaries</v>
      </c>
      <c r="E38" s="136" t="str">
        <f>VLOOKUP($A38,'DEX1'!$A:$K,4,FALSE)</f>
        <v>2012</v>
      </c>
      <c r="F38" s="136" t="str">
        <f>VLOOKUP($A38,'DEX1'!$A:$K,5,FALSE)</f>
        <v>2014</v>
      </c>
      <c r="G38" s="136">
        <f>VLOOKUP($A38,'DEX1'!$A:$K,8,FALSE)</f>
        <v>6</v>
      </c>
      <c r="H38" s="136">
        <f>(VLOOKUP($A38,'DEX1'!$A:$K,6,FALSE)+(51-VLOOKUP($A38,'DEX1'!$A:$K,6,FALSE)))-(G38+I38)</f>
        <v>43</v>
      </c>
      <c r="I38" s="136">
        <f>VLOOKUP($A38,'DEX1'!$A:$S,11,FALSE)</f>
        <v>2</v>
      </c>
      <c r="K38" s="142" t="str">
        <f t="shared" si="4"/>
        <v>Potentially avoidable ED visits among Medicare beneficiaries, per 1,000 beneficiaries</v>
      </c>
      <c r="L38" s="142" t="str">
        <f>VLOOKUP($A39,'DEX1'!$A$1:$K$44,4,FALSE)</f>
        <v>2012</v>
      </c>
      <c r="M38" s="142" t="str">
        <f>VLOOKUP($A39,'DEX1'!$A$1:$K$44,5,FALSE)</f>
        <v>2014</v>
      </c>
      <c r="N38" s="146"/>
      <c r="O38" s="146"/>
      <c r="P38" s="146"/>
      <c r="Q38" s="146"/>
      <c r="R38" s="146"/>
      <c r="S38" s="146"/>
      <c r="U38" s="137">
        <f t="shared" si="5"/>
        <v>1</v>
      </c>
      <c r="V38" s="137" t="s">
        <v>9463</v>
      </c>
      <c r="W38" s="137">
        <f t="shared" si="6"/>
        <v>1</v>
      </c>
    </row>
    <row r="39" spans="1:23" s="137" customFormat="1" ht="15.75" customHeight="1" x14ac:dyDescent="0.15">
      <c r="A39" s="82" t="str">
        <f>'DEX1'!A31</f>
        <v>u006</v>
      </c>
      <c r="B39" s="141" t="str">
        <f>VLOOKUP($A39,'DEX1'!$A:$M,13,FALSE)</f>
        <v>4U</v>
      </c>
      <c r="C39" s="135" t="str">
        <f>VLOOKUP($A39,'DEX1'!$A:$K,3,FALSE)</f>
        <v>Yes</v>
      </c>
      <c r="D39" s="136" t="str">
        <f>VLOOKUP($A39,'DEX1'!$A:$K,2,FALSE)</f>
        <v>Long-stay nursing home residents with a hospital admission</v>
      </c>
      <c r="E39" s="136" t="str">
        <f>VLOOKUP($A39,'DEX1'!$A:$K,4,FALSE)</f>
        <v>2012</v>
      </c>
      <c r="F39" s="136" t="str">
        <f>VLOOKUP($A39,'DEX1'!$A:$K,5,FALSE)</f>
        <v>2014</v>
      </c>
      <c r="G39" s="136">
        <f>VLOOKUP($A39,'DEX1'!$A:$K,8,FALSE)</f>
        <v>5</v>
      </c>
      <c r="H39" s="136">
        <f>(VLOOKUP($A39,'DEX1'!$A:$K,6,FALSE)+(51-VLOOKUP($A39,'DEX1'!$A:$K,6,FALSE)))-(G39+I39)</f>
        <v>45</v>
      </c>
      <c r="I39" s="136">
        <f>VLOOKUP($A39,'DEX1'!$A:$S,11,FALSE)</f>
        <v>1</v>
      </c>
      <c r="K39" s="142" t="str">
        <f t="shared" si="4"/>
        <v>Long-stay nursing home residents with a hospital admission</v>
      </c>
      <c r="L39" s="142" t="str">
        <f>VLOOKUP($A40,'DEX1'!$A$1:$K$44,4,FALSE)</f>
        <v>2012</v>
      </c>
      <c r="M39" s="142" t="str">
        <f>VLOOKUP($A40,'DEX1'!$A$1:$K$44,5,FALSE)</f>
        <v>2014</v>
      </c>
      <c r="N39" s="146"/>
      <c r="O39" s="146"/>
      <c r="P39" s="146"/>
      <c r="Q39" s="146"/>
      <c r="R39" s="146"/>
      <c r="S39" s="146"/>
      <c r="U39" s="137">
        <f t="shared" si="5"/>
        <v>1</v>
      </c>
      <c r="W39" s="137">
        <f t="shared" si="6"/>
        <v>1</v>
      </c>
    </row>
    <row r="40" spans="1:23" s="137" customFormat="1" ht="15.75" customHeight="1" x14ac:dyDescent="0.15">
      <c r="A40" s="82" t="str">
        <f>'DEX1'!A32</f>
        <v>u002a</v>
      </c>
      <c r="B40" s="141" t="str">
        <f>VLOOKUP($A40,'DEX1'!$A:$M,13,FALSE)</f>
        <v>4U</v>
      </c>
      <c r="C40" s="135" t="str">
        <f>VLOOKUP($A40,'DEX1'!$A:$K,3,FALSE)</f>
        <v>Yes</v>
      </c>
      <c r="D40" s="136" t="str">
        <f>VLOOKUP($A40,'DEX1'!$A:$K,2,FALSE)</f>
        <v>Medicare admissions for ambulatory care–sensitive conditions, ages 65–74</v>
      </c>
      <c r="E40" s="136" t="str">
        <f>VLOOKUP($A40,'DEX1'!$A:$K,4,FALSE)</f>
        <v>2012</v>
      </c>
      <c r="F40" s="136" t="str">
        <f>VLOOKUP($A40,'DEX1'!$A:$K,5,FALSE)</f>
        <v>2014</v>
      </c>
      <c r="G40" s="136">
        <f>VLOOKUP($A40,'DEX1'!$A:$K,8,FALSE)</f>
        <v>4</v>
      </c>
      <c r="H40" s="136">
        <f>(VLOOKUP($A40,'DEX1'!$A:$K,6,FALSE)+(51-VLOOKUP($A40,'DEX1'!$A:$K,6,FALSE)))-(G40+I40)</f>
        <v>47</v>
      </c>
      <c r="I40" s="136">
        <f>VLOOKUP($A40,'DEX1'!$A:$S,11,FALSE)</f>
        <v>0</v>
      </c>
      <c r="K40" s="142" t="str">
        <f t="shared" si="4"/>
        <v>Medicare admissions for ambulatory care–sensitive conditions, ages 65–74</v>
      </c>
      <c r="L40" s="142" t="str">
        <f>VLOOKUP($A41,'DEX1'!$A$1:$K$44,4,FALSE)</f>
        <v>2013</v>
      </c>
      <c r="M40" s="142" t="str">
        <f>VLOOKUP($A41,'DEX1'!$A$1:$K$44,5,FALSE)</f>
        <v>2015</v>
      </c>
      <c r="N40" s="146"/>
      <c r="O40" s="146"/>
      <c r="P40" s="146"/>
      <c r="Q40" s="146"/>
      <c r="R40" s="146"/>
      <c r="S40" s="146"/>
      <c r="U40" s="137">
        <f t="shared" si="5"/>
        <v>0</v>
      </c>
      <c r="W40" s="137">
        <f t="shared" si="6"/>
        <v>1</v>
      </c>
    </row>
    <row r="41" spans="1:23" s="137" customFormat="1" ht="15.75" customHeight="1" x14ac:dyDescent="0.15">
      <c r="A41" s="82" t="str">
        <f>'DEX1'!A33</f>
        <v>u007</v>
      </c>
      <c r="B41" s="141" t="str">
        <f>VLOOKUP($A41,'DEX1'!$A:$M,13,FALSE)</f>
        <v>4U</v>
      </c>
      <c r="C41" s="135" t="str">
        <f>VLOOKUP($A41,'DEX1'!$A:$K,3,FALSE)</f>
        <v>Yes</v>
      </c>
      <c r="D41" s="136" t="str">
        <f>VLOOKUP($A41,'DEX1'!$A:$K,2,FALSE)</f>
        <v>Home health patients with a hospital admission</v>
      </c>
      <c r="E41" s="136" t="str">
        <f>VLOOKUP($A41,'DEX1'!$A:$K,4,FALSE)</f>
        <v>2013</v>
      </c>
      <c r="F41" s="136" t="str">
        <f>VLOOKUP($A41,'DEX1'!$A:$K,5,FALSE)</f>
        <v>2015</v>
      </c>
      <c r="G41" s="136">
        <f>VLOOKUP($A41,'DEX1'!$A:$K,8,FALSE)</f>
        <v>4</v>
      </c>
      <c r="H41" s="136">
        <f>(VLOOKUP($A41,'DEX1'!$A:$K,6,FALSE)+(51-VLOOKUP($A41,'DEX1'!$A:$K,6,FALSE)))-(G41+I41)</f>
        <v>30</v>
      </c>
      <c r="I41" s="136">
        <f>VLOOKUP($A41,'DEX1'!$A:$S,11,FALSE)</f>
        <v>17</v>
      </c>
      <c r="K41" s="142" t="str">
        <f t="shared" si="4"/>
        <v>Home health patients with a hospital admission</v>
      </c>
      <c r="L41" s="142" t="str">
        <f>VLOOKUP($A42,'DEX1'!$A$1:$K$44,4,FALSE)</f>
        <v>2013</v>
      </c>
      <c r="M41" s="142" t="str">
        <f>VLOOKUP($A42,'DEX1'!$A$1:$K$44,5,FALSE)</f>
        <v>2014</v>
      </c>
      <c r="N41" s="146"/>
      <c r="O41" s="146"/>
      <c r="P41" s="146"/>
      <c r="Q41" s="146"/>
      <c r="R41" s="146"/>
      <c r="S41" s="146"/>
      <c r="U41" s="137">
        <f t="shared" si="5"/>
        <v>1</v>
      </c>
      <c r="W41" s="137">
        <f t="shared" si="6"/>
        <v>1</v>
      </c>
    </row>
    <row r="42" spans="1:23" s="137" customFormat="1" ht="15.75" customHeight="1" x14ac:dyDescent="0.15">
      <c r="A42" s="82" t="str">
        <f>'DEX1'!A34</f>
        <v>u010</v>
      </c>
      <c r="B42" s="141" t="str">
        <f>VLOOKUP($A42,'DEX1'!$A:$M,13,FALSE)</f>
        <v>4U</v>
      </c>
      <c r="C42" s="135" t="str">
        <f>VLOOKUP($A42,'DEX1'!$A:$K,3,FALSE)</f>
        <v>Yes</v>
      </c>
      <c r="D42" s="136" t="str">
        <f>VLOOKUP($A42,'DEX1'!$A:$K,2,FALSE)</f>
        <v>Total reimbursements per enrollee (ages 18–64) with employer-sponsored insurance</v>
      </c>
      <c r="E42" s="136" t="str">
        <f>VLOOKUP($A42,'DEX1'!$A:$K,4,FALSE)</f>
        <v>2013</v>
      </c>
      <c r="F42" s="136" t="str">
        <f>VLOOKUP($A42,'DEX1'!$A:$K,5,FALSE)</f>
        <v>2014</v>
      </c>
      <c r="G42" s="136">
        <f>VLOOKUP($A42,'DEX1'!$A:$K,8,FALSE)</f>
        <v>2</v>
      </c>
      <c r="H42" s="136">
        <f>(VLOOKUP($A42,'DEX1'!$A:$K,6,FALSE)+(51-VLOOKUP($A42,'DEX1'!$A:$K,6,FALSE)))-(G42+I42)</f>
        <v>48</v>
      </c>
      <c r="I42" s="136">
        <f>VLOOKUP($A42,'DEX1'!$A:$S,11,FALSE)</f>
        <v>1</v>
      </c>
      <c r="K42" s="142" t="str">
        <f t="shared" si="4"/>
        <v>Total reimbursements per enrollee (ages 18–64) with employer-sponsored insurance</v>
      </c>
      <c r="L42" s="142" t="str">
        <f>VLOOKUP($A43,'DEX1'!$A$1:$K$44,4,FALSE)</f>
        <v>2012</v>
      </c>
      <c r="M42" s="142" t="str">
        <f>VLOOKUP($A43,'DEX1'!$A$1:$K$44,5,FALSE)</f>
        <v>2014</v>
      </c>
      <c r="N42" s="146"/>
      <c r="O42" s="146"/>
      <c r="P42" s="146"/>
      <c r="Q42" s="146"/>
      <c r="R42" s="146"/>
      <c r="S42" s="146"/>
      <c r="U42" s="137">
        <f t="shared" si="5"/>
        <v>0</v>
      </c>
      <c r="V42" s="147" t="s">
        <v>5306</v>
      </c>
      <c r="W42" s="137">
        <f t="shared" si="6"/>
        <v>1</v>
      </c>
    </row>
    <row r="43" spans="1:23" s="137" customFormat="1" ht="15.75" customHeight="1" x14ac:dyDescent="0.15">
      <c r="A43" s="82" t="str">
        <f>'DEX1'!A35</f>
        <v>u009</v>
      </c>
      <c r="B43" s="141" t="str">
        <f>VLOOKUP($A43,'DEX1'!$A:$M,13,FALSE)</f>
        <v>4U</v>
      </c>
      <c r="C43" s="135" t="str">
        <f>VLOOKUP($A43,'DEX1'!$A:$K,3,FALSE)</f>
        <v>Yes</v>
      </c>
      <c r="D43" s="136" t="str">
        <f>VLOOKUP($A43,'DEX1'!$A:$K,2,FALSE)</f>
        <v>Total Medicare (Parts A &amp; B) reimbursements per enrollee</v>
      </c>
      <c r="E43" s="136" t="str">
        <f>VLOOKUP($A43,'DEX1'!$A:$K,4,FALSE)</f>
        <v>2012</v>
      </c>
      <c r="F43" s="136" t="str">
        <f>VLOOKUP($A43,'DEX1'!$A:$K,5,FALSE)</f>
        <v>2014</v>
      </c>
      <c r="G43" s="136">
        <f>VLOOKUP($A43,'DEX1'!$A:$K,8,FALSE)</f>
        <v>0</v>
      </c>
      <c r="H43" s="136">
        <f>(VLOOKUP($A43,'DEX1'!$A:$K,6,FALSE)+(51-VLOOKUP($A43,'DEX1'!$A:$K,6,FALSE)))-(G43+I43)</f>
        <v>50</v>
      </c>
      <c r="I43" s="136">
        <f>VLOOKUP($A43,'DEX1'!$A:$S,11,FALSE)</f>
        <v>1</v>
      </c>
      <c r="K43" s="142" t="str">
        <f t="shared" si="4"/>
        <v>Total Medicare (Parts A &amp; B) reimbursements per enrollee</v>
      </c>
      <c r="L43" s="142"/>
      <c r="M43" s="142"/>
      <c r="N43" s="146"/>
      <c r="O43" s="146"/>
      <c r="P43" s="146"/>
      <c r="Q43" s="146"/>
      <c r="R43" s="146"/>
      <c r="S43" s="146"/>
      <c r="V43" s="147"/>
    </row>
    <row r="44" spans="1:23" s="137" customFormat="1" ht="15.75" hidden="1" customHeight="1" x14ac:dyDescent="0.15">
      <c r="A44" s="82"/>
      <c r="B44" s="141"/>
      <c r="C44" s="135"/>
      <c r="D44" s="136"/>
      <c r="E44" s="136"/>
      <c r="F44" s="136"/>
      <c r="G44" s="136"/>
      <c r="H44" s="136"/>
      <c r="I44" s="136"/>
      <c r="K44" s="142"/>
      <c r="L44" s="142"/>
      <c r="M44" s="142"/>
      <c r="N44" s="146"/>
      <c r="O44" s="146"/>
      <c r="P44" s="146"/>
      <c r="Q44" s="146"/>
      <c r="R44" s="146"/>
      <c r="S44" s="146"/>
      <c r="V44" s="147"/>
    </row>
    <row r="45" spans="1:23" s="137" customFormat="1" x14ac:dyDescent="0.2">
      <c r="B45" s="141"/>
      <c r="C45" s="135"/>
      <c r="D45" s="136" t="s">
        <v>5335</v>
      </c>
      <c r="E45" s="136"/>
      <c r="F45" s="136"/>
      <c r="G45" s="136"/>
      <c r="H45" s="136"/>
      <c r="I45" s="136"/>
      <c r="K45" s="138" t="str">
        <f t="shared" ref="K45:K56" si="7">D45</f>
        <v>Healthy Lives</v>
      </c>
      <c r="L45" s="144"/>
      <c r="M45" s="144"/>
      <c r="N45" s="145"/>
      <c r="O45" s="145"/>
      <c r="P45" s="145"/>
      <c r="Q45" s="145"/>
      <c r="R45" s="145"/>
      <c r="S45" s="145"/>
    </row>
    <row r="46" spans="1:23" s="137" customFormat="1" ht="15.75" customHeight="1" x14ac:dyDescent="0.15">
      <c r="A46" s="82" t="str">
        <f>'DEX1'!A36</f>
        <v>h003</v>
      </c>
      <c r="B46" s="141" t="str">
        <f>VLOOKUP($A46,'DEX1'!$A:$M,13,FALSE)</f>
        <v>5L</v>
      </c>
      <c r="C46" s="135" t="str">
        <f>VLOOKUP($A46,'DEX1'!$A:$K,3,FALSE)</f>
        <v>Yes</v>
      </c>
      <c r="D46" s="137" t="str">
        <f>VLOOKUP($A46,'DEX1'!$A:$K,2,FALSE)</f>
        <v>Adults who smoke</v>
      </c>
      <c r="E46" s="136" t="str">
        <f>VLOOKUP($A46,'DEX1'!$A:$K,4,FALSE)</f>
        <v>2013</v>
      </c>
      <c r="F46" s="136" t="str">
        <f>VLOOKUP($A46,'DEX1'!$A:$K,5,FALSE)</f>
        <v>2015</v>
      </c>
      <c r="G46" s="136">
        <f>VLOOKUP($A46,'DEX1'!$A:$K,8,FALSE)</f>
        <v>23</v>
      </c>
      <c r="H46" s="136">
        <f>(VLOOKUP($A46,'DEX1'!$A:$K,6,FALSE)+(51-VLOOKUP($A46,'DEX1'!$A:$K,6,FALSE)))-(G46+I46)</f>
        <v>28</v>
      </c>
      <c r="I46" s="136">
        <f>VLOOKUP($A46,'DEX1'!$A:$S,11,FALSE)</f>
        <v>0</v>
      </c>
      <c r="K46" s="142" t="str">
        <f t="shared" si="7"/>
        <v>Adults who smoke</v>
      </c>
      <c r="L46" s="142" t="str">
        <f>VLOOKUP($A47,'DEX1'!$A$1:$K$44,4,FALSE)</f>
        <v>2012</v>
      </c>
      <c r="M46" s="142" t="str">
        <f>VLOOKUP($A47,'DEX1'!$A$1:$K$44,5,FALSE)</f>
        <v>2014</v>
      </c>
      <c r="N46" s="146"/>
      <c r="O46" s="146"/>
      <c r="P46" s="146"/>
      <c r="Q46" s="146"/>
      <c r="R46" s="146"/>
      <c r="S46" s="146"/>
      <c r="U46" s="137">
        <f t="shared" ref="U46:U55" si="8">IF(G47&gt;I47,1,0)</f>
        <v>1</v>
      </c>
      <c r="W46" s="137">
        <f t="shared" ref="W46:W55" si="9">IF(AND(H47&gt;G47,H47&gt;I47),1,0)</f>
        <v>1</v>
      </c>
    </row>
    <row r="47" spans="1:23" s="137" customFormat="1" ht="15.75" customHeight="1" x14ac:dyDescent="0.15">
      <c r="A47" s="82" t="str">
        <f>'DEX1'!A37</f>
        <v>h009</v>
      </c>
      <c r="B47" s="141" t="str">
        <f>VLOOKUP($A47,'DEX1'!$A:$M,13,FALSE)</f>
        <v>5L</v>
      </c>
      <c r="C47" s="135" t="str">
        <f>VLOOKUP($A47,'DEX1'!$A:$K,3,FALSE)</f>
        <v>Yes</v>
      </c>
      <c r="D47" s="136" t="str">
        <f>VLOOKUP($A47,'DEX1'!$A:$K,2,FALSE)</f>
        <v>Breast cancer deaths per 100,000 female population</v>
      </c>
      <c r="E47" s="136" t="str">
        <f>VLOOKUP($A47,'DEX1'!$A:$K,4,FALSE)</f>
        <v>2012</v>
      </c>
      <c r="F47" s="136" t="str">
        <f>VLOOKUP($A47,'DEX1'!$A:$K,5,FALSE)</f>
        <v>2014</v>
      </c>
      <c r="G47" s="136">
        <f>VLOOKUP($A47,'DEX1'!$A:$K,8,FALSE)</f>
        <v>18</v>
      </c>
      <c r="H47" s="136">
        <f>(VLOOKUP($A47,'DEX1'!$A:$K,6,FALSE)+(51-VLOOKUP($A47,'DEX1'!$A:$K,6,FALSE)))-(G47+I47)</f>
        <v>28</v>
      </c>
      <c r="I47" s="136">
        <f>VLOOKUP($A47,'DEX1'!$A:$S,11,FALSE)</f>
        <v>5</v>
      </c>
      <c r="K47" s="142" t="str">
        <f t="shared" si="7"/>
        <v>Breast cancer deaths per 100,000 female population</v>
      </c>
      <c r="L47" s="142" t="str">
        <f>VLOOKUP($A48,'DEX1'!$A$1:$K$44,4,FALSE)</f>
        <v>2012</v>
      </c>
      <c r="M47" s="142" t="str">
        <f>VLOOKUP($A48,'DEX1'!$A$1:$K$44,5,FALSE)</f>
        <v>2014</v>
      </c>
      <c r="N47" s="146"/>
      <c r="O47" s="146"/>
      <c r="P47" s="146"/>
      <c r="Q47" s="146"/>
      <c r="R47" s="146"/>
      <c r="S47" s="146"/>
      <c r="U47" s="137">
        <f t="shared" si="8"/>
        <v>1</v>
      </c>
      <c r="W47" s="137">
        <f t="shared" si="9"/>
        <v>1</v>
      </c>
    </row>
    <row r="48" spans="1:23" s="137" customFormat="1" ht="15.75" customHeight="1" x14ac:dyDescent="0.15">
      <c r="A48" s="82" t="str">
        <f>'DEX1'!A38</f>
        <v>h010</v>
      </c>
      <c r="B48" s="141" t="str">
        <f>VLOOKUP($A48,'DEX1'!$A:$M,13,FALSE)</f>
        <v>5L</v>
      </c>
      <c r="C48" s="135" t="str">
        <f>VLOOKUP($A48,'DEX1'!$A:$K,3,FALSE)</f>
        <v>Yes</v>
      </c>
      <c r="D48" s="136" t="str">
        <f>VLOOKUP($A48,'DEX1'!$A:$K,2,FALSE)</f>
        <v>Colorectal cancer deaths per 100,000 population</v>
      </c>
      <c r="E48" s="136" t="str">
        <f>VLOOKUP($A48,'DEX1'!$A:$K,4,FALSE)</f>
        <v>2012</v>
      </c>
      <c r="F48" s="136" t="str">
        <f>VLOOKUP($A48,'DEX1'!$A:$K,5,FALSE)</f>
        <v>2014</v>
      </c>
      <c r="G48" s="136">
        <f>VLOOKUP($A48,'DEX1'!$A:$K,8,FALSE)</f>
        <v>14</v>
      </c>
      <c r="H48" s="136">
        <f>(VLOOKUP($A48,'DEX1'!$A:$K,6,FALSE)+(51-VLOOKUP($A48,'DEX1'!$A:$K,6,FALSE)))-(G48+I48)</f>
        <v>32</v>
      </c>
      <c r="I48" s="136">
        <f>VLOOKUP($A48,'DEX1'!$A:$S,11,FALSE)</f>
        <v>5</v>
      </c>
      <c r="K48" s="142" t="str">
        <f t="shared" si="7"/>
        <v>Colorectal cancer deaths per 100,000 population</v>
      </c>
      <c r="L48" s="142" t="str">
        <f>VLOOKUP($A49,'DEX1'!$A$1:$K$44,4,FALSE)</f>
        <v>2012</v>
      </c>
      <c r="M48" s="142" t="str">
        <f>VLOOKUP($A49,'DEX1'!$A$1:$K$44,5,FALSE)</f>
        <v>2013</v>
      </c>
      <c r="N48" s="146"/>
      <c r="O48" s="146"/>
      <c r="P48" s="146"/>
      <c r="Q48" s="146"/>
      <c r="R48" s="146"/>
      <c r="S48" s="146"/>
      <c r="U48" s="137">
        <f t="shared" si="8"/>
        <v>1</v>
      </c>
      <c r="W48" s="137">
        <f t="shared" si="9"/>
        <v>1</v>
      </c>
    </row>
    <row r="49" spans="1:23" s="137" customFormat="1" ht="15.75" customHeight="1" x14ac:dyDescent="0.15">
      <c r="A49" s="82" t="str">
        <f>'DEX1'!A39</f>
        <v>h002</v>
      </c>
      <c r="B49" s="141" t="str">
        <f>VLOOKUP($A49,'DEX1'!$A:$M,13,FALSE)</f>
        <v>5L</v>
      </c>
      <c r="C49" s="135" t="str">
        <f>VLOOKUP($A49,'DEX1'!$A:$K,3,FALSE)</f>
        <v>Yes</v>
      </c>
      <c r="D49" s="136" t="str">
        <f>VLOOKUP($A49,'DEX1'!$A:$K,2,FALSE)</f>
        <v>Infant mortality, deaths per 1,000 live births</v>
      </c>
      <c r="E49" s="136" t="str">
        <f>VLOOKUP($A49,'DEX1'!$A:$K,4,FALSE)</f>
        <v>2012</v>
      </c>
      <c r="F49" s="136" t="str">
        <f>VLOOKUP($A49,'DEX1'!$A:$K,5,FALSE)</f>
        <v>2013</v>
      </c>
      <c r="G49" s="136">
        <f>VLOOKUP($A49,'DEX1'!$A:$K,8,FALSE)</f>
        <v>10</v>
      </c>
      <c r="H49" s="136">
        <f>(VLOOKUP($A49,'DEX1'!$A:$K,6,FALSE)+(51-VLOOKUP($A49,'DEX1'!$A:$K,6,FALSE)))-(G49+I49)</f>
        <v>33</v>
      </c>
      <c r="I49" s="136">
        <f>VLOOKUP($A49,'DEX1'!$A:$S,11,FALSE)</f>
        <v>8</v>
      </c>
      <c r="K49" s="142" t="str">
        <f t="shared" si="7"/>
        <v>Infant mortality, deaths per 1,000 live births</v>
      </c>
      <c r="L49" s="142" t="str">
        <f>VLOOKUP($A50,'DEX1'!$A$1:$K$44,4,FALSE)</f>
        <v>2012</v>
      </c>
      <c r="M49" s="142" t="str">
        <f>VLOOKUP($A50,'DEX1'!$A$1:$K$44,5,FALSE)</f>
        <v>2014</v>
      </c>
      <c r="N49" s="146"/>
      <c r="O49" s="146"/>
      <c r="P49" s="146"/>
      <c r="Q49" s="146"/>
      <c r="R49" s="146"/>
      <c r="S49" s="146"/>
      <c r="U49" s="137">
        <f t="shared" si="8"/>
        <v>1</v>
      </c>
      <c r="W49" s="137">
        <f t="shared" si="9"/>
        <v>1</v>
      </c>
    </row>
    <row r="50" spans="1:23" s="137" customFormat="1" ht="15.75" customHeight="1" x14ac:dyDescent="0.15">
      <c r="A50" s="82" t="str">
        <f>'DEX1'!A40</f>
        <v>h008</v>
      </c>
      <c r="B50" s="141" t="str">
        <f>VLOOKUP($A50,'DEX1'!$A:$M,13,FALSE)</f>
        <v>5L</v>
      </c>
      <c r="C50" s="135" t="str">
        <f>VLOOKUP($A50,'DEX1'!$A:$K,3,FALSE)</f>
        <v>Yes</v>
      </c>
      <c r="D50" s="136" t="str">
        <f>VLOOKUP($A50,'DEX1'!$A:$K,2,FALSE)</f>
        <v>Adults who have lost six or more teeth</v>
      </c>
      <c r="E50" s="136" t="str">
        <f>VLOOKUP($A50,'DEX1'!$A:$K,4,FALSE)</f>
        <v>2012</v>
      </c>
      <c r="F50" s="136" t="str">
        <f>VLOOKUP($A50,'DEX1'!$A:$K,5,FALSE)</f>
        <v>2014</v>
      </c>
      <c r="G50" s="136">
        <f>VLOOKUP($A50,'DEX1'!$A:$K,8,FALSE)</f>
        <v>6</v>
      </c>
      <c r="H50" s="136">
        <f>(VLOOKUP($A50,'DEX1'!$A:$K,6,FALSE)+(51-VLOOKUP($A50,'DEX1'!$A:$K,6,FALSE)))-(G50+I50)</f>
        <v>44</v>
      </c>
      <c r="I50" s="136">
        <f>VLOOKUP($A50,'DEX1'!$A:$S,11,FALSE)</f>
        <v>1</v>
      </c>
      <c r="K50" s="142" t="str">
        <f t="shared" si="7"/>
        <v>Adults who have lost six or more teeth</v>
      </c>
      <c r="L50" s="142" t="str">
        <f>VLOOKUP($A51,'DEX1'!$A$1:$K$44,4,FALSE)</f>
        <v>2013</v>
      </c>
      <c r="M50" s="142" t="str">
        <f>VLOOKUP($A51,'DEX1'!$A$1:$K$44,5,FALSE)</f>
        <v>2015</v>
      </c>
      <c r="N50" s="146"/>
      <c r="O50" s="146"/>
      <c r="P50" s="146"/>
      <c r="Q50" s="146"/>
      <c r="R50" s="146"/>
      <c r="S50" s="146"/>
      <c r="U50" s="137">
        <f t="shared" si="8"/>
        <v>0</v>
      </c>
      <c r="W50" s="137">
        <f t="shared" si="9"/>
        <v>1</v>
      </c>
    </row>
    <row r="51" spans="1:23" s="137" customFormat="1" ht="15.75" customHeight="1" x14ac:dyDescent="0.15">
      <c r="A51" s="82" t="str">
        <f>'DEX1'!A41</f>
        <v>h004</v>
      </c>
      <c r="B51" s="141" t="str">
        <f>VLOOKUP($A51,'DEX1'!$A:$M,13,FALSE)</f>
        <v>5L</v>
      </c>
      <c r="C51" s="135" t="str">
        <f>VLOOKUP($A51,'DEX1'!$A:$K,3,FALSE)</f>
        <v>Yes</v>
      </c>
      <c r="D51" s="136" t="str">
        <f>VLOOKUP($A51,'DEX1'!$A:$K,2,FALSE)</f>
        <v>Adults who are obese</v>
      </c>
      <c r="E51" s="136" t="str">
        <f>VLOOKUP($A51,'DEX1'!$A:$K,4,FALSE)</f>
        <v>2013</v>
      </c>
      <c r="F51" s="136" t="str">
        <f>VLOOKUP($A51,'DEX1'!$A:$K,5,FALSE)</f>
        <v>2015</v>
      </c>
      <c r="G51" s="136">
        <f>VLOOKUP($A51,'DEX1'!$A:$K,8,FALSE)</f>
        <v>3</v>
      </c>
      <c r="H51" s="136">
        <f>(VLOOKUP($A51,'DEX1'!$A:$K,6,FALSE)+(51-VLOOKUP($A51,'DEX1'!$A:$K,6,FALSE)))-(G51+I51)</f>
        <v>39</v>
      </c>
      <c r="I51" s="136">
        <f>VLOOKUP($A51,'DEX1'!$A:$S,11,FALSE)</f>
        <v>9</v>
      </c>
      <c r="K51" s="142" t="str">
        <f t="shared" si="7"/>
        <v>Adults who are obese</v>
      </c>
      <c r="L51" s="142" t="str">
        <f>VLOOKUP($A52,'DEX1'!$A$1:$K$44,4,FALSE)</f>
        <v>2013</v>
      </c>
      <c r="M51" s="142" t="str">
        <f>VLOOKUP($A52,'DEX1'!$A$1:$K$44,5,FALSE)</f>
        <v>2015</v>
      </c>
      <c r="N51" s="146"/>
      <c r="O51" s="146"/>
      <c r="P51" s="146"/>
      <c r="Q51" s="146"/>
      <c r="R51" s="146"/>
      <c r="S51" s="146"/>
      <c r="U51" s="137">
        <f t="shared" si="8"/>
        <v>0</v>
      </c>
      <c r="W51" s="137">
        <f t="shared" si="9"/>
        <v>1</v>
      </c>
    </row>
    <row r="52" spans="1:23" s="137" customFormat="1" ht="15.75" customHeight="1" x14ac:dyDescent="0.15">
      <c r="A52" s="82" t="str">
        <f>'DEX1'!A42</f>
        <v>h005</v>
      </c>
      <c r="B52" s="141" t="str">
        <f>VLOOKUP($A52,'DEX1'!$A:$M,13,FALSE)</f>
        <v>5L</v>
      </c>
      <c r="C52" s="135" t="str">
        <f>VLOOKUP($A52,'DEX1'!$A:$K,3,FALSE)</f>
        <v>Yes</v>
      </c>
      <c r="D52" s="136" t="str">
        <f>VLOOKUP($A52,'DEX1'!$A:$K,2,FALSE)</f>
        <v>Adults with poor health-related quality of life</v>
      </c>
      <c r="E52" s="136" t="str">
        <f>VLOOKUP($A52,'DEX1'!$A:$K,4,FALSE)</f>
        <v>2013</v>
      </c>
      <c r="F52" s="136" t="str">
        <f>VLOOKUP($A52,'DEX1'!$A:$K,5,FALSE)</f>
        <v>2015</v>
      </c>
      <c r="G52" s="136">
        <f>VLOOKUP($A52,'DEX1'!$A:$K,8,FALSE)</f>
        <v>3</v>
      </c>
      <c r="H52" s="136">
        <f>(VLOOKUP($A52,'DEX1'!$A:$K,6,FALSE)+(51-VLOOKUP($A52,'DEX1'!$A:$K,6,FALSE)))-(G52+I52)</f>
        <v>38</v>
      </c>
      <c r="I52" s="136">
        <f>VLOOKUP($A52,'DEX1'!$A:$S,11,FALSE)</f>
        <v>10</v>
      </c>
      <c r="K52" s="142" t="str">
        <f t="shared" si="7"/>
        <v>Adults with poor health-related quality of life</v>
      </c>
      <c r="L52" s="142" t="str">
        <f>VLOOKUP($A53,'DEX1'!$A$1:$K$44,4,FALSE)</f>
        <v>2012</v>
      </c>
      <c r="M52" s="142" t="str">
        <f>VLOOKUP($A53,'DEX1'!$A$1:$K$44,5,FALSE)</f>
        <v>2014</v>
      </c>
      <c r="N52" s="146"/>
      <c r="O52" s="146"/>
      <c r="P52" s="146"/>
      <c r="Q52" s="146"/>
      <c r="R52" s="146"/>
      <c r="S52" s="146"/>
      <c r="U52" s="137">
        <f t="shared" si="8"/>
        <v>0</v>
      </c>
      <c r="W52" s="137">
        <f t="shared" si="9"/>
        <v>1</v>
      </c>
    </row>
    <row r="53" spans="1:23" s="137" customFormat="1" ht="15.75" customHeight="1" x14ac:dyDescent="0.15">
      <c r="A53" s="82" t="str">
        <f>'DEX1'!A43</f>
        <v>h007</v>
      </c>
      <c r="B53" s="141" t="str">
        <f>VLOOKUP($A53,'DEX1'!$A:$M,13,FALSE)</f>
        <v>5L</v>
      </c>
      <c r="C53" s="135" t="str">
        <f>VLOOKUP($A53,'DEX1'!$A:$K,3,FALSE)</f>
        <v>Yes</v>
      </c>
      <c r="D53" s="136" t="str">
        <f>VLOOKUP($A53,'DEX1'!$A:$K,2,FALSE)</f>
        <v>Suicide deaths per 100,000 population</v>
      </c>
      <c r="E53" s="136" t="str">
        <f>VLOOKUP($A53,'DEX1'!$A:$K,4,FALSE)</f>
        <v>2012</v>
      </c>
      <c r="F53" s="136" t="str">
        <f>VLOOKUP($A53,'DEX1'!$A:$K,5,FALSE)</f>
        <v>2014</v>
      </c>
      <c r="G53" s="136">
        <f>VLOOKUP($A53,'DEX1'!$A:$K,8,FALSE)</f>
        <v>1</v>
      </c>
      <c r="H53" s="136">
        <f>(VLOOKUP($A53,'DEX1'!$A:$K,6,FALSE)+(51-VLOOKUP($A53,'DEX1'!$A:$K,6,FALSE)))-(G53+I53)</f>
        <v>45</v>
      </c>
      <c r="I53" s="136">
        <f>VLOOKUP($A53,'DEX1'!$A:$S,11,FALSE)</f>
        <v>5</v>
      </c>
      <c r="K53" s="142" t="str">
        <f t="shared" si="7"/>
        <v>Suicide deaths per 100,000 population</v>
      </c>
      <c r="L53" s="142" t="str">
        <f>VLOOKUP($A54,'DEX1'!$A$1:$K$44,4,FALSE)</f>
        <v>2011-12</v>
      </c>
      <c r="M53" s="142" t="str">
        <f>VLOOKUP($A54,'DEX1'!$A$1:$K$44,5,FALSE)</f>
        <v>2013-14</v>
      </c>
      <c r="N53" s="146"/>
      <c r="O53" s="146"/>
      <c r="P53" s="146"/>
      <c r="Q53" s="146"/>
      <c r="R53" s="146"/>
      <c r="S53" s="146"/>
      <c r="U53" s="137">
        <f t="shared" si="8"/>
        <v>0</v>
      </c>
      <c r="W53" s="137">
        <f t="shared" si="9"/>
        <v>1</v>
      </c>
    </row>
    <row r="54" spans="1:23" s="137" customFormat="1" ht="15.75" customHeight="1" x14ac:dyDescent="0.15">
      <c r="A54" s="82" t="str">
        <f>'DEX1'!A44</f>
        <v>h001</v>
      </c>
      <c r="B54" s="141" t="str">
        <f>VLOOKUP($A54,'DEX1'!$A:$M,13,FALSE)</f>
        <v>5L</v>
      </c>
      <c r="C54" s="135" t="str">
        <f>VLOOKUP($A54,'DEX1'!$A:$K,3,FALSE)</f>
        <v>Yes</v>
      </c>
      <c r="D54" s="136" t="str">
        <f>VLOOKUP($A54,'DEX1'!$A:$K,2,FALSE)</f>
        <v>Mortality amenable to health care</v>
      </c>
      <c r="E54" s="136" t="str">
        <f>VLOOKUP($A54,'DEX1'!$A:$K,4,FALSE)</f>
        <v>2011-12</v>
      </c>
      <c r="F54" s="136" t="str">
        <f>VLOOKUP($A54,'DEX1'!$A:$K,5,FALSE)</f>
        <v>2013-14</v>
      </c>
      <c r="G54" s="136">
        <f>VLOOKUP($A54,'DEX1'!$A:$K,8,FALSE)</f>
        <v>0</v>
      </c>
      <c r="H54" s="136">
        <f>(VLOOKUP($A54,'DEX1'!$A:$K,6,FALSE)+(51-VLOOKUP($A54,'DEX1'!$A:$K,6,FALSE)))-(G54+I54)</f>
        <v>51</v>
      </c>
      <c r="I54" s="136">
        <f>VLOOKUP($A54,'DEX1'!$A:$S,11,FALSE)</f>
        <v>0</v>
      </c>
      <c r="K54" s="142" t="str">
        <f t="shared" si="7"/>
        <v>Mortality amenable to health care</v>
      </c>
      <c r="L54" s="142" t="e">
        <f>VLOOKUP($A55,'DEX1'!$A$1:$K$44,4,FALSE)</f>
        <v>#N/A</v>
      </c>
      <c r="M54" s="142" t="e">
        <f>VLOOKUP($A55,'DEX1'!$A$1:$K$44,5,FALSE)</f>
        <v>#N/A</v>
      </c>
      <c r="N54" s="146"/>
      <c r="O54" s="146"/>
      <c r="P54" s="146"/>
      <c r="Q54" s="146"/>
      <c r="R54" s="146"/>
      <c r="S54" s="146"/>
      <c r="U54" s="137">
        <f t="shared" si="8"/>
        <v>0</v>
      </c>
      <c r="W54" s="137">
        <f t="shared" si="9"/>
        <v>1</v>
      </c>
    </row>
    <row r="55" spans="1:23" s="137" customFormat="1" ht="15.75" customHeight="1" x14ac:dyDescent="0.15">
      <c r="A55" s="82" t="str">
        <f>'DEX1'!A45</f>
        <v>h015</v>
      </c>
      <c r="B55" s="141" t="str">
        <f>VLOOKUP($A55,'DEX1'!$A:$M,13,FALSE)</f>
        <v>5L</v>
      </c>
      <c r="C55" s="135" t="str">
        <f>VLOOKUP($A55,'DEX1'!$A:$K,3,FALSE)</f>
        <v>Yes</v>
      </c>
      <c r="D55" s="136" t="str">
        <f>VLOOKUP($A55,'DEX1'!$A:$K,2,FALSE)</f>
        <v>Years of potential life lost before age 75</v>
      </c>
      <c r="E55" s="136" t="str">
        <f>VLOOKUP($A55,'DEX1'!$A:$K,4,FALSE)</f>
        <v>2012</v>
      </c>
      <c r="F55" s="136" t="str">
        <f>VLOOKUP($A55,'DEX1'!$A:$K,5,FALSE)</f>
        <v>2014</v>
      </c>
      <c r="G55" s="136">
        <f>VLOOKUP($A55,'DEX1'!$A:$K,8,FALSE)</f>
        <v>0</v>
      </c>
      <c r="H55" s="136">
        <f>(VLOOKUP($A55,'DEX1'!$A:$K,6,FALSE)+(51-VLOOKUP($A55,'DEX1'!$A:$K,6,FALSE)))-(G55+I55)</f>
        <v>50</v>
      </c>
      <c r="I55" s="136">
        <f>VLOOKUP($A55,'DEX1'!$A:$S,11,FALSE)</f>
        <v>1</v>
      </c>
      <c r="K55" s="142" t="str">
        <f t="shared" si="7"/>
        <v>Years of potential life lost before age 75</v>
      </c>
      <c r="L55" s="142" t="e">
        <f>VLOOKUP($A56,'DEX1'!$A$1:$K$44,4,FALSE)</f>
        <v>#N/A</v>
      </c>
      <c r="M55" s="142" t="e">
        <f>VLOOKUP($A56,'DEX1'!$A$1:$K$44,5,FALSE)</f>
        <v>#N/A</v>
      </c>
      <c r="N55" s="146"/>
      <c r="O55" s="146"/>
      <c r="P55" s="146"/>
      <c r="Q55" s="146"/>
      <c r="R55" s="146"/>
      <c r="S55" s="146"/>
      <c r="U55" s="137">
        <f t="shared" si="8"/>
        <v>0</v>
      </c>
      <c r="W55" s="137">
        <f t="shared" si="9"/>
        <v>1</v>
      </c>
    </row>
    <row r="56" spans="1:23" ht="15" hidden="1" customHeight="1" x14ac:dyDescent="0.15">
      <c r="A56" s="82" t="str">
        <f>'DEX1'!A46</f>
        <v>h011</v>
      </c>
      <c r="B56" s="141" t="str">
        <f>VLOOKUP($A56,'DEX1'!$A:$M,13,FALSE)</f>
        <v>5L</v>
      </c>
      <c r="C56" s="135" t="str">
        <f>VLOOKUP($A56,'DEX1'!$A:$K,3,FALSE)</f>
        <v>No</v>
      </c>
      <c r="D56" s="136" t="str">
        <f>VLOOKUP($A56,'DEX1'!$A:$K,2,FALSE)</f>
        <v>Children who are overweight or obese</v>
      </c>
      <c r="E56" s="136" t="str">
        <f>VLOOKUP($A56,'DEX1'!$A:$K,4,FALSE)</f>
        <v>2011/12</v>
      </c>
      <c r="F56" s="136" t="str">
        <f>VLOOKUP($A56,'DEX1'!$A:$K,5,FALSE)</f>
        <v>2011/12</v>
      </c>
      <c r="G56" s="136">
        <f>VLOOKUP($A56,'DEX1'!$A:$K,8,FALSE)</f>
        <v>0</v>
      </c>
      <c r="H56" s="136">
        <f>(VLOOKUP($A56,'DEX1'!$A:$K,6,FALSE)+(51-VLOOKUP($A56,'DEX1'!$A:$K,6,FALSE)))-(G56+I56)</f>
        <v>51</v>
      </c>
      <c r="I56" s="136">
        <f>VLOOKUP($A56,'DEX1'!$A:$S,11,FALSE)</f>
        <v>0</v>
      </c>
      <c r="K56" s="451" t="str">
        <f t="shared" si="7"/>
        <v>Children who are overweight or obese</v>
      </c>
      <c r="L56" s="451"/>
      <c r="M56" s="451"/>
      <c r="N56" s="504"/>
      <c r="O56" s="504"/>
      <c r="P56" s="504"/>
      <c r="Q56" s="504"/>
      <c r="R56" s="504"/>
      <c r="S56" s="504"/>
    </row>
    <row r="57" spans="1:23" ht="71" customHeight="1" x14ac:dyDescent="0.15">
      <c r="A57" s="82"/>
      <c r="B57" s="141"/>
      <c r="C57" s="135"/>
      <c r="D57" s="136"/>
      <c r="E57" s="136"/>
      <c r="F57" s="136"/>
      <c r="G57" s="136"/>
      <c r="H57" s="136"/>
      <c r="I57" s="136"/>
      <c r="K57" s="527" t="s">
        <v>9509</v>
      </c>
      <c r="L57" s="527"/>
      <c r="M57" s="527"/>
      <c r="N57" s="527"/>
      <c r="O57" s="527"/>
      <c r="P57" s="527"/>
      <c r="Q57" s="527"/>
      <c r="R57" s="527"/>
      <c r="S57" s="527"/>
    </row>
    <row r="58" spans="1:23" x14ac:dyDescent="0.15">
      <c r="A58" s="82"/>
      <c r="B58" s="82"/>
      <c r="C58" s="135"/>
      <c r="D58" s="136"/>
      <c r="E58" s="136"/>
      <c r="F58" s="136"/>
      <c r="G58" s="136"/>
      <c r="H58" s="136"/>
      <c r="I58" s="136"/>
    </row>
    <row r="59" spans="1:23" x14ac:dyDescent="0.15">
      <c r="A59" s="82"/>
      <c r="B59" s="82"/>
      <c r="C59" s="135"/>
      <c r="D59" s="136"/>
      <c r="E59" s="136"/>
      <c r="F59" s="136"/>
      <c r="G59" s="136"/>
      <c r="H59" s="136"/>
      <c r="I59" s="136"/>
    </row>
    <row r="60" spans="1:23" x14ac:dyDescent="0.15">
      <c r="A60" s="82"/>
      <c r="B60" s="82"/>
      <c r="C60" s="135"/>
      <c r="D60" s="136"/>
      <c r="E60" s="136"/>
      <c r="F60" s="136"/>
      <c r="G60" s="136"/>
      <c r="H60" s="136"/>
      <c r="I60" s="136"/>
      <c r="U60" s="130">
        <f>SUM(U6:U55)</f>
        <v>26</v>
      </c>
      <c r="W60" s="130">
        <f>SUM(W6:W55)</f>
        <v>26</v>
      </c>
    </row>
    <row r="61" spans="1:23" x14ac:dyDescent="0.15">
      <c r="A61" s="82"/>
      <c r="B61" s="82"/>
      <c r="C61" s="135"/>
      <c r="D61" s="136"/>
      <c r="E61" s="136"/>
      <c r="F61" s="136"/>
      <c r="G61" s="136"/>
      <c r="H61" s="136"/>
      <c r="I61" s="136"/>
    </row>
    <row r="62" spans="1:23" x14ac:dyDescent="0.15">
      <c r="A62" s="82"/>
      <c r="B62" s="82"/>
      <c r="C62" s="135"/>
      <c r="D62" s="136"/>
      <c r="E62" s="136"/>
      <c r="F62" s="136"/>
      <c r="G62" s="136"/>
      <c r="H62" s="136"/>
      <c r="I62" s="136"/>
    </row>
    <row r="63" spans="1:23" x14ac:dyDescent="0.15">
      <c r="A63" s="82"/>
      <c r="B63" s="82"/>
      <c r="C63" s="135"/>
      <c r="D63" s="136"/>
      <c r="E63" s="136"/>
      <c r="F63" s="136"/>
      <c r="G63" s="136"/>
      <c r="H63" s="136"/>
      <c r="I63" s="136"/>
    </row>
  </sheetData>
  <mergeCells count="6">
    <mergeCell ref="K1:S1"/>
    <mergeCell ref="K3:K4"/>
    <mergeCell ref="N3:S3"/>
    <mergeCell ref="K57:S57"/>
    <mergeCell ref="L2:M2"/>
    <mergeCell ref="M3:M4"/>
  </mergeCells>
  <phoneticPr fontId="52" type="noConversion"/>
  <pageMargins left="0.7" right="0.7" top="0.75" bottom="0.75" header="0.3" footer="0.3"/>
  <pageSetup scale="7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workbookViewId="0">
      <selection activeCell="H24" sqref="H24"/>
    </sheetView>
  </sheetViews>
  <sheetFormatPr baseColWidth="10" defaultColWidth="8.83203125" defaultRowHeight="15" x14ac:dyDescent="0.2"/>
  <cols>
    <col min="1" max="1" width="10" style="64" customWidth="1"/>
    <col min="2" max="2" width="41" style="64" customWidth="1"/>
    <col min="3" max="3" width="6" style="64" customWidth="1"/>
    <col min="4" max="5" width="21" style="64" customWidth="1"/>
    <col min="6" max="7" width="13" style="64" customWidth="1"/>
    <col min="8" max="9" width="14" style="64" customWidth="1"/>
    <col min="10" max="11" width="13" style="64" customWidth="1"/>
    <col min="12" max="16384" width="8.83203125" style="64"/>
  </cols>
  <sheetData>
    <row r="1" spans="1:13" x14ac:dyDescent="0.2">
      <c r="A1" s="64" t="s">
        <v>8283</v>
      </c>
      <c r="B1" s="64" t="s">
        <v>5095</v>
      </c>
      <c r="C1" s="64" t="s">
        <v>7828</v>
      </c>
      <c r="D1" s="64" t="s">
        <v>7803</v>
      </c>
      <c r="E1" s="64" t="s">
        <v>7804</v>
      </c>
      <c r="F1" s="64" t="s">
        <v>7824</v>
      </c>
      <c r="G1" s="64" t="s">
        <v>5395</v>
      </c>
      <c r="H1" s="64" t="s">
        <v>5397</v>
      </c>
      <c r="I1" s="64" t="s">
        <v>5399</v>
      </c>
      <c r="J1" s="64" t="s">
        <v>5396</v>
      </c>
      <c r="K1" s="64" t="s">
        <v>5398</v>
      </c>
      <c r="L1" s="64" t="s">
        <v>5400</v>
      </c>
      <c r="M1" s="64" t="s">
        <v>9481</v>
      </c>
    </row>
    <row r="2" spans="1:13" x14ac:dyDescent="0.2">
      <c r="A2" s="64" t="s">
        <v>15</v>
      </c>
      <c r="B2" s="64" t="s">
        <v>5284</v>
      </c>
      <c r="C2" s="64" t="s">
        <v>5108</v>
      </c>
      <c r="D2" s="64" t="s">
        <v>18</v>
      </c>
      <c r="E2" s="64" t="s">
        <v>772</v>
      </c>
      <c r="F2" s="64">
        <v>51</v>
      </c>
      <c r="G2" s="64">
        <v>51</v>
      </c>
      <c r="H2" s="64">
        <v>49</v>
      </c>
      <c r="I2" s="64">
        <v>27</v>
      </c>
      <c r="M2" s="64" t="s">
        <v>9480</v>
      </c>
    </row>
    <row r="3" spans="1:13" x14ac:dyDescent="0.2">
      <c r="A3" s="64" t="s">
        <v>441</v>
      </c>
      <c r="B3" s="64" t="s">
        <v>5286</v>
      </c>
      <c r="C3" s="64" t="s">
        <v>5108</v>
      </c>
      <c r="D3" s="64" t="s">
        <v>18</v>
      </c>
      <c r="E3" s="64" t="s">
        <v>772</v>
      </c>
      <c r="F3" s="64">
        <v>51</v>
      </c>
      <c r="G3" s="64">
        <v>46</v>
      </c>
      <c r="H3" s="64">
        <v>39</v>
      </c>
      <c r="I3" s="64">
        <v>12</v>
      </c>
      <c r="J3" s="64">
        <v>2</v>
      </c>
      <c r="M3" s="64" t="s">
        <v>9480</v>
      </c>
    </row>
    <row r="4" spans="1:13" x14ac:dyDescent="0.2">
      <c r="A4" s="64" t="s">
        <v>225</v>
      </c>
      <c r="B4" s="64" t="s">
        <v>5285</v>
      </c>
      <c r="C4" s="64" t="s">
        <v>5108</v>
      </c>
      <c r="D4" s="64" t="s">
        <v>18</v>
      </c>
      <c r="E4" s="64" t="s">
        <v>772</v>
      </c>
      <c r="F4" s="64">
        <v>48</v>
      </c>
      <c r="G4" s="64">
        <v>42</v>
      </c>
      <c r="H4" s="64">
        <v>28</v>
      </c>
      <c r="I4" s="64">
        <v>18</v>
      </c>
      <c r="J4" s="64">
        <v>3</v>
      </c>
      <c r="M4" s="64" t="s">
        <v>9480</v>
      </c>
    </row>
    <row r="5" spans="1:13" x14ac:dyDescent="0.2">
      <c r="A5" s="64" t="s">
        <v>660</v>
      </c>
      <c r="B5" s="64" t="s">
        <v>661</v>
      </c>
      <c r="C5" s="64" t="s">
        <v>5108</v>
      </c>
      <c r="D5" s="64" t="s">
        <v>18</v>
      </c>
      <c r="E5" s="64" t="s">
        <v>772</v>
      </c>
      <c r="F5" s="64">
        <v>51</v>
      </c>
      <c r="G5" s="64">
        <v>29</v>
      </c>
      <c r="H5" s="64">
        <v>17</v>
      </c>
      <c r="I5" s="64">
        <v>3</v>
      </c>
      <c r="J5" s="64">
        <v>9</v>
      </c>
      <c r="K5" s="64">
        <v>3</v>
      </c>
      <c r="M5" s="64" t="s">
        <v>9480</v>
      </c>
    </row>
    <row r="6" spans="1:13" x14ac:dyDescent="0.2">
      <c r="A6" s="64" t="s">
        <v>332</v>
      </c>
      <c r="B6" s="64" t="s">
        <v>5115</v>
      </c>
      <c r="C6" s="64" t="s">
        <v>5108</v>
      </c>
      <c r="D6" s="64" t="s">
        <v>334</v>
      </c>
      <c r="E6" s="64" t="s">
        <v>19</v>
      </c>
      <c r="F6" s="64">
        <v>51</v>
      </c>
      <c r="G6" s="64">
        <v>10</v>
      </c>
      <c r="J6" s="64">
        <v>25</v>
      </c>
      <c r="K6" s="64">
        <v>9</v>
      </c>
      <c r="M6" s="64" t="s">
        <v>9480</v>
      </c>
    </row>
    <row r="7" spans="1:13" x14ac:dyDescent="0.2">
      <c r="A7" s="64" t="s">
        <v>550</v>
      </c>
      <c r="B7" s="64" t="s">
        <v>5287</v>
      </c>
      <c r="C7" s="64" t="s">
        <v>5123</v>
      </c>
      <c r="D7" s="64" t="s">
        <v>8284</v>
      </c>
      <c r="E7" s="64" t="s">
        <v>8284</v>
      </c>
      <c r="M7" s="64" t="s">
        <v>9480</v>
      </c>
    </row>
    <row r="8" spans="1:13" x14ac:dyDescent="0.2">
      <c r="A8" s="64" t="s">
        <v>3462</v>
      </c>
      <c r="B8" s="64" t="s">
        <v>5301</v>
      </c>
      <c r="C8" s="64" t="s">
        <v>5108</v>
      </c>
      <c r="D8" s="64" t="s">
        <v>18</v>
      </c>
      <c r="E8" s="64" t="s">
        <v>772</v>
      </c>
      <c r="F8" s="64">
        <v>51</v>
      </c>
      <c r="G8" s="64">
        <v>51</v>
      </c>
      <c r="H8" s="64">
        <v>51</v>
      </c>
      <c r="I8" s="64">
        <v>41</v>
      </c>
      <c r="M8" s="64" t="s">
        <v>9479</v>
      </c>
    </row>
    <row r="9" spans="1:13" x14ac:dyDescent="0.2">
      <c r="A9" s="64" t="s">
        <v>3138</v>
      </c>
      <c r="B9" s="64" t="s">
        <v>5127</v>
      </c>
      <c r="C9" s="64" t="s">
        <v>5108</v>
      </c>
      <c r="D9" s="64" t="s">
        <v>334</v>
      </c>
      <c r="E9" s="64" t="s">
        <v>19</v>
      </c>
      <c r="F9" s="64">
        <v>51</v>
      </c>
      <c r="G9" s="64">
        <v>49</v>
      </c>
      <c r="H9" s="64">
        <v>46</v>
      </c>
      <c r="I9" s="64">
        <v>21</v>
      </c>
      <c r="M9" s="64" t="s">
        <v>9479</v>
      </c>
    </row>
    <row r="10" spans="1:13" x14ac:dyDescent="0.2">
      <c r="A10" s="64" t="s">
        <v>3788</v>
      </c>
      <c r="B10" s="64" t="s">
        <v>3789</v>
      </c>
      <c r="C10" s="64" t="s">
        <v>5108</v>
      </c>
      <c r="D10" s="64" t="s">
        <v>8299</v>
      </c>
      <c r="E10" s="64" t="s">
        <v>8298</v>
      </c>
      <c r="F10" s="64">
        <v>51</v>
      </c>
      <c r="G10" s="64">
        <v>49</v>
      </c>
      <c r="H10" s="64">
        <v>46</v>
      </c>
      <c r="I10" s="64">
        <v>17</v>
      </c>
      <c r="J10" s="64">
        <v>1</v>
      </c>
      <c r="K10" s="64">
        <v>1</v>
      </c>
      <c r="M10" s="64" t="s">
        <v>9479</v>
      </c>
    </row>
    <row r="11" spans="1:13" x14ac:dyDescent="0.2">
      <c r="A11" s="64" t="s">
        <v>3247</v>
      </c>
      <c r="B11" s="64" t="s">
        <v>5300</v>
      </c>
      <c r="C11" s="64" t="s">
        <v>5108</v>
      </c>
      <c r="D11" s="64" t="s">
        <v>334</v>
      </c>
      <c r="E11" s="64" t="s">
        <v>19</v>
      </c>
      <c r="F11" s="64">
        <v>51</v>
      </c>
      <c r="G11" s="64">
        <v>49</v>
      </c>
      <c r="H11" s="64">
        <v>44</v>
      </c>
      <c r="I11" s="64">
        <v>13</v>
      </c>
      <c r="M11" s="64" t="s">
        <v>9479</v>
      </c>
    </row>
    <row r="12" spans="1:13" x14ac:dyDescent="0.2">
      <c r="A12" s="64" t="s">
        <v>2922</v>
      </c>
      <c r="B12" s="64" t="s">
        <v>2923</v>
      </c>
      <c r="C12" s="64" t="s">
        <v>5108</v>
      </c>
      <c r="D12" s="64" t="s">
        <v>18</v>
      </c>
      <c r="E12" s="64" t="s">
        <v>772</v>
      </c>
      <c r="F12" s="64">
        <v>51</v>
      </c>
      <c r="G12" s="64">
        <v>40</v>
      </c>
      <c r="H12" s="64">
        <v>40</v>
      </c>
      <c r="I12" s="64">
        <v>1</v>
      </c>
      <c r="J12" s="64">
        <v>1</v>
      </c>
      <c r="K12" s="64">
        <v>1</v>
      </c>
      <c r="M12" s="64" t="s">
        <v>9479</v>
      </c>
    </row>
    <row r="13" spans="1:13" x14ac:dyDescent="0.2">
      <c r="A13" s="64" t="s">
        <v>2706</v>
      </c>
      <c r="B13" s="64" t="s">
        <v>2707</v>
      </c>
      <c r="C13" s="64" t="s">
        <v>5108</v>
      </c>
      <c r="D13" s="64" t="s">
        <v>18</v>
      </c>
      <c r="E13" s="64" t="s">
        <v>772</v>
      </c>
      <c r="F13" s="64">
        <v>51</v>
      </c>
      <c r="G13" s="64">
        <v>31</v>
      </c>
      <c r="H13" s="64">
        <v>24</v>
      </c>
      <c r="I13" s="64">
        <v>15</v>
      </c>
      <c r="J13" s="64">
        <v>15</v>
      </c>
      <c r="K13" s="64">
        <v>9</v>
      </c>
      <c r="L13" s="64">
        <v>5</v>
      </c>
      <c r="M13" s="64" t="s">
        <v>9479</v>
      </c>
    </row>
    <row r="14" spans="1:13" x14ac:dyDescent="0.2">
      <c r="A14" s="64" t="s">
        <v>8294</v>
      </c>
      <c r="B14" s="64" t="s">
        <v>8295</v>
      </c>
      <c r="C14" s="64" t="s">
        <v>5108</v>
      </c>
      <c r="D14" s="64" t="s">
        <v>18</v>
      </c>
      <c r="E14" s="64" t="s">
        <v>19</v>
      </c>
      <c r="F14" s="64">
        <v>51</v>
      </c>
      <c r="G14" s="64">
        <v>33</v>
      </c>
      <c r="H14" s="64">
        <v>21</v>
      </c>
      <c r="I14" s="64">
        <v>4</v>
      </c>
      <c r="J14" s="64">
        <v>18</v>
      </c>
      <c r="K14" s="64">
        <v>9</v>
      </c>
      <c r="L14" s="64">
        <v>5</v>
      </c>
      <c r="M14" s="64" t="s">
        <v>9479</v>
      </c>
    </row>
    <row r="15" spans="1:13" x14ac:dyDescent="0.2">
      <c r="A15" s="64" t="s">
        <v>8291</v>
      </c>
      <c r="B15" s="64" t="s">
        <v>8292</v>
      </c>
      <c r="C15" s="64" t="s">
        <v>5108</v>
      </c>
      <c r="D15" s="64" t="s">
        <v>18</v>
      </c>
      <c r="E15" s="64" t="s">
        <v>772</v>
      </c>
      <c r="F15" s="64">
        <v>51</v>
      </c>
      <c r="G15" s="64">
        <v>40</v>
      </c>
      <c r="H15" s="64">
        <v>20</v>
      </c>
      <c r="I15" s="64">
        <v>6</v>
      </c>
      <c r="J15" s="64">
        <v>6</v>
      </c>
      <c r="K15" s="64">
        <v>2</v>
      </c>
      <c r="L15" s="64">
        <v>2</v>
      </c>
      <c r="M15" s="64" t="s">
        <v>9479</v>
      </c>
    </row>
    <row r="16" spans="1:13" x14ac:dyDescent="0.2">
      <c r="A16" s="64" t="s">
        <v>3679</v>
      </c>
      <c r="B16" s="64" t="s">
        <v>3680</v>
      </c>
      <c r="C16" s="64" t="s">
        <v>5108</v>
      </c>
      <c r="D16" s="64" t="s">
        <v>8299</v>
      </c>
      <c r="E16" s="64" t="s">
        <v>8298</v>
      </c>
      <c r="F16" s="64">
        <v>51</v>
      </c>
      <c r="G16" s="64">
        <v>19</v>
      </c>
      <c r="H16" s="64">
        <v>19</v>
      </c>
      <c r="I16" s="64">
        <v>3</v>
      </c>
      <c r="J16" s="64">
        <v>5</v>
      </c>
      <c r="K16" s="64">
        <v>5</v>
      </c>
      <c r="M16" s="64" t="s">
        <v>9479</v>
      </c>
    </row>
    <row r="17" spans="1:13" x14ac:dyDescent="0.2">
      <c r="A17" s="64" t="s">
        <v>2278</v>
      </c>
      <c r="B17" s="64" t="s">
        <v>5366</v>
      </c>
      <c r="C17" s="64" t="s">
        <v>5108</v>
      </c>
      <c r="D17" s="64" t="s">
        <v>18</v>
      </c>
      <c r="E17" s="64" t="s">
        <v>772</v>
      </c>
      <c r="F17" s="64">
        <v>51</v>
      </c>
      <c r="G17" s="64">
        <v>38</v>
      </c>
      <c r="H17" s="64">
        <v>17</v>
      </c>
      <c r="I17" s="64">
        <v>3</v>
      </c>
      <c r="J17" s="64">
        <v>3</v>
      </c>
      <c r="M17" s="64" t="s">
        <v>9479</v>
      </c>
    </row>
    <row r="18" spans="1:13" x14ac:dyDescent="0.2">
      <c r="A18" s="64" t="s">
        <v>3354</v>
      </c>
      <c r="B18" s="64" t="s">
        <v>3355</v>
      </c>
      <c r="C18" s="64" t="s">
        <v>5108</v>
      </c>
      <c r="D18" s="64" t="s">
        <v>18</v>
      </c>
      <c r="E18" s="64" t="s">
        <v>19</v>
      </c>
      <c r="F18" s="64">
        <v>51</v>
      </c>
      <c r="G18" s="64">
        <v>16</v>
      </c>
      <c r="H18" s="64">
        <v>16</v>
      </c>
      <c r="I18" s="64">
        <v>7</v>
      </c>
      <c r="J18" s="64">
        <v>21</v>
      </c>
      <c r="K18" s="64">
        <v>21</v>
      </c>
      <c r="L18" s="64">
        <v>13</v>
      </c>
      <c r="M18" s="64" t="s">
        <v>9479</v>
      </c>
    </row>
    <row r="19" spans="1:13" x14ac:dyDescent="0.2">
      <c r="A19" s="64" t="s">
        <v>3571</v>
      </c>
      <c r="B19" s="64" t="s">
        <v>3572</v>
      </c>
      <c r="C19" s="64" t="s">
        <v>5108</v>
      </c>
      <c r="D19" s="64" t="s">
        <v>18</v>
      </c>
      <c r="E19" s="64" t="s">
        <v>772</v>
      </c>
      <c r="F19" s="64">
        <v>51</v>
      </c>
      <c r="G19" s="64">
        <v>23</v>
      </c>
      <c r="H19" s="64">
        <v>10</v>
      </c>
      <c r="I19" s="64">
        <v>3</v>
      </c>
      <c r="J19" s="64">
        <v>10</v>
      </c>
      <c r="K19" s="64">
        <v>3</v>
      </c>
      <c r="L19" s="64">
        <v>2</v>
      </c>
      <c r="M19" s="64" t="s">
        <v>9479</v>
      </c>
    </row>
    <row r="20" spans="1:13" x14ac:dyDescent="0.2">
      <c r="A20" s="64" t="s">
        <v>3030</v>
      </c>
      <c r="B20" s="64" t="s">
        <v>3031</v>
      </c>
      <c r="C20" s="64" t="s">
        <v>5108</v>
      </c>
      <c r="D20" s="64" t="s">
        <v>18</v>
      </c>
      <c r="E20" s="64" t="s">
        <v>772</v>
      </c>
      <c r="F20" s="64">
        <v>51</v>
      </c>
      <c r="G20" s="64">
        <v>20</v>
      </c>
      <c r="H20" s="64">
        <v>6</v>
      </c>
      <c r="I20" s="64">
        <v>2</v>
      </c>
      <c r="J20" s="64">
        <v>6</v>
      </c>
      <c r="K20" s="64">
        <v>2</v>
      </c>
      <c r="L20" s="64">
        <v>1</v>
      </c>
      <c r="M20" s="64" t="s">
        <v>9479</v>
      </c>
    </row>
    <row r="21" spans="1:13" x14ac:dyDescent="0.2">
      <c r="A21" s="64" t="s">
        <v>8289</v>
      </c>
      <c r="B21" s="64" t="s">
        <v>8290</v>
      </c>
      <c r="C21" s="64" t="s">
        <v>5108</v>
      </c>
      <c r="D21" s="64" t="s">
        <v>334</v>
      </c>
      <c r="E21" s="64" t="s">
        <v>19</v>
      </c>
      <c r="F21" s="64">
        <v>51</v>
      </c>
      <c r="G21" s="64">
        <v>12</v>
      </c>
      <c r="H21" s="64">
        <v>6</v>
      </c>
      <c r="J21" s="64">
        <v>29</v>
      </c>
      <c r="K21" s="64">
        <v>12</v>
      </c>
      <c r="M21" s="64" t="s">
        <v>9479</v>
      </c>
    </row>
    <row r="22" spans="1:13" x14ac:dyDescent="0.2">
      <c r="A22" s="64" t="s">
        <v>2814</v>
      </c>
      <c r="B22" s="64" t="s">
        <v>2815</v>
      </c>
      <c r="C22" s="64" t="s">
        <v>5108</v>
      </c>
      <c r="D22" s="64" t="s">
        <v>6550</v>
      </c>
      <c r="E22" s="64" t="s">
        <v>8293</v>
      </c>
      <c r="F22" s="64">
        <v>50</v>
      </c>
      <c r="J22" s="64">
        <v>50</v>
      </c>
      <c r="K22" s="64">
        <v>50</v>
      </c>
      <c r="L22" s="64">
        <v>49</v>
      </c>
      <c r="M22" s="64" t="s">
        <v>9479</v>
      </c>
    </row>
    <row r="23" spans="1:13" x14ac:dyDescent="0.2">
      <c r="A23" s="64" t="s">
        <v>2385</v>
      </c>
      <c r="B23" s="64" t="s">
        <v>5297</v>
      </c>
      <c r="C23" s="64" t="s">
        <v>5123</v>
      </c>
      <c r="D23" s="64" t="s">
        <v>1958</v>
      </c>
      <c r="E23" s="64" t="s">
        <v>1958</v>
      </c>
      <c r="M23" s="64" t="s">
        <v>9479</v>
      </c>
    </row>
    <row r="24" spans="1:13" x14ac:dyDescent="0.2">
      <c r="A24" s="64" t="s">
        <v>2492</v>
      </c>
      <c r="B24" s="64" t="s">
        <v>5298</v>
      </c>
      <c r="C24" s="64" t="s">
        <v>5123</v>
      </c>
      <c r="D24" s="64" t="s">
        <v>1958</v>
      </c>
      <c r="E24" s="64" t="s">
        <v>1958</v>
      </c>
      <c r="M24" s="64" t="s">
        <v>9479</v>
      </c>
    </row>
    <row r="25" spans="1:13" x14ac:dyDescent="0.2">
      <c r="A25" s="64" t="s">
        <v>2599</v>
      </c>
      <c r="B25" s="64" t="s">
        <v>5299</v>
      </c>
      <c r="C25" s="64" t="s">
        <v>5123</v>
      </c>
      <c r="D25" s="64" t="s">
        <v>1958</v>
      </c>
      <c r="E25" s="64" t="s">
        <v>1958</v>
      </c>
      <c r="M25" s="64" t="s">
        <v>9479</v>
      </c>
    </row>
    <row r="26" spans="1:13" x14ac:dyDescent="0.2">
      <c r="A26" s="64" t="s">
        <v>4435</v>
      </c>
      <c r="B26" s="64" t="s">
        <v>5133</v>
      </c>
      <c r="C26" s="64" t="s">
        <v>5108</v>
      </c>
      <c r="D26" s="64" t="s">
        <v>334</v>
      </c>
      <c r="E26" s="64" t="s">
        <v>19</v>
      </c>
      <c r="F26" s="64">
        <v>51</v>
      </c>
      <c r="G26" s="64">
        <v>51</v>
      </c>
      <c r="H26" s="64">
        <v>34</v>
      </c>
      <c r="I26" s="64">
        <v>5</v>
      </c>
      <c r="M26" s="64" t="s">
        <v>9478</v>
      </c>
    </row>
    <row r="27" spans="1:13" x14ac:dyDescent="0.2">
      <c r="A27" s="64" t="s">
        <v>4543</v>
      </c>
      <c r="B27" s="64" t="s">
        <v>5304</v>
      </c>
      <c r="C27" s="64" t="s">
        <v>5108</v>
      </c>
      <c r="D27" s="64" t="s">
        <v>334</v>
      </c>
      <c r="E27" s="64" t="s">
        <v>19</v>
      </c>
      <c r="F27" s="64">
        <v>48</v>
      </c>
      <c r="G27" s="64">
        <v>39</v>
      </c>
      <c r="H27" s="64">
        <v>20</v>
      </c>
      <c r="J27" s="64">
        <v>1</v>
      </c>
      <c r="M27" s="64" t="s">
        <v>9478</v>
      </c>
    </row>
    <row r="28" spans="1:13" x14ac:dyDescent="0.2">
      <c r="A28" s="64" t="s">
        <v>4003</v>
      </c>
      <c r="B28" s="64" t="s">
        <v>5129</v>
      </c>
      <c r="C28" s="64" t="s">
        <v>5108</v>
      </c>
      <c r="D28" s="64" t="s">
        <v>443</v>
      </c>
      <c r="E28" s="64" t="s">
        <v>18</v>
      </c>
      <c r="F28" s="64">
        <v>40</v>
      </c>
      <c r="G28" s="64">
        <v>32</v>
      </c>
      <c r="H28" s="64">
        <v>11</v>
      </c>
      <c r="I28" s="64">
        <v>3</v>
      </c>
      <c r="J28" s="64">
        <v>8</v>
      </c>
      <c r="M28" s="64" t="s">
        <v>9478</v>
      </c>
    </row>
    <row r="29" spans="1:13" x14ac:dyDescent="0.2">
      <c r="A29" s="64" t="s">
        <v>4219</v>
      </c>
      <c r="B29" s="64" t="s">
        <v>4220</v>
      </c>
      <c r="C29" s="64" t="s">
        <v>5108</v>
      </c>
      <c r="D29" s="64" t="s">
        <v>334</v>
      </c>
      <c r="E29" s="64" t="s">
        <v>19</v>
      </c>
      <c r="F29" s="64">
        <v>45</v>
      </c>
      <c r="G29" s="64">
        <v>39</v>
      </c>
      <c r="H29" s="64">
        <v>9</v>
      </c>
      <c r="I29" s="64">
        <v>1</v>
      </c>
      <c r="J29" s="64">
        <v>4</v>
      </c>
      <c r="M29" s="64" t="s">
        <v>9478</v>
      </c>
    </row>
    <row r="30" spans="1:13" x14ac:dyDescent="0.2">
      <c r="A30" s="64" t="s">
        <v>4327</v>
      </c>
      <c r="B30" s="64" t="s">
        <v>5135</v>
      </c>
      <c r="C30" s="64" t="s">
        <v>5108</v>
      </c>
      <c r="D30" s="64" t="s">
        <v>334</v>
      </c>
      <c r="E30" s="64" t="s">
        <v>19</v>
      </c>
      <c r="F30" s="64">
        <v>51</v>
      </c>
      <c r="G30" s="64">
        <v>32</v>
      </c>
      <c r="H30" s="64">
        <v>6</v>
      </c>
      <c r="J30" s="64">
        <v>18</v>
      </c>
      <c r="K30" s="64">
        <v>2</v>
      </c>
      <c r="M30" s="64" t="s">
        <v>9478</v>
      </c>
    </row>
    <row r="31" spans="1:13" x14ac:dyDescent="0.2">
      <c r="A31" s="64" t="s">
        <v>4651</v>
      </c>
      <c r="B31" s="64" t="s">
        <v>4652</v>
      </c>
      <c r="C31" s="64" t="s">
        <v>5108</v>
      </c>
      <c r="D31" s="64" t="s">
        <v>334</v>
      </c>
      <c r="E31" s="64" t="s">
        <v>19</v>
      </c>
      <c r="F31" s="64">
        <v>48</v>
      </c>
      <c r="G31" s="64">
        <v>35</v>
      </c>
      <c r="H31" s="64">
        <v>5</v>
      </c>
      <c r="J31" s="64">
        <v>5</v>
      </c>
      <c r="K31" s="64">
        <v>1</v>
      </c>
      <c r="M31" s="64" t="s">
        <v>9478</v>
      </c>
    </row>
    <row r="32" spans="1:13" x14ac:dyDescent="0.2">
      <c r="A32" s="64" t="s">
        <v>4111</v>
      </c>
      <c r="B32" s="64" t="s">
        <v>4112</v>
      </c>
      <c r="C32" s="64" t="s">
        <v>5108</v>
      </c>
      <c r="D32" s="64" t="s">
        <v>334</v>
      </c>
      <c r="E32" s="64" t="s">
        <v>19</v>
      </c>
      <c r="F32" s="64">
        <v>48</v>
      </c>
      <c r="G32" s="64">
        <v>41</v>
      </c>
      <c r="H32" s="64">
        <v>4</v>
      </c>
      <c r="I32" s="64">
        <v>1</v>
      </c>
      <c r="J32" s="64">
        <v>3</v>
      </c>
      <c r="M32" s="64" t="s">
        <v>9478</v>
      </c>
    </row>
    <row r="33" spans="1:13" x14ac:dyDescent="0.2">
      <c r="A33" s="64" t="s">
        <v>4759</v>
      </c>
      <c r="B33" s="64" t="s">
        <v>4760</v>
      </c>
      <c r="C33" s="64" t="s">
        <v>5108</v>
      </c>
      <c r="D33" s="64" t="s">
        <v>18</v>
      </c>
      <c r="E33" s="64" t="s">
        <v>772</v>
      </c>
      <c r="F33" s="64">
        <v>51</v>
      </c>
      <c r="G33" s="64">
        <v>15</v>
      </c>
      <c r="H33" s="64">
        <v>4</v>
      </c>
      <c r="I33" s="64">
        <v>3</v>
      </c>
      <c r="J33" s="64">
        <v>35</v>
      </c>
      <c r="K33" s="64">
        <v>17</v>
      </c>
      <c r="L33" s="64">
        <v>8</v>
      </c>
      <c r="M33" s="64" t="s">
        <v>9478</v>
      </c>
    </row>
    <row r="34" spans="1:13" x14ac:dyDescent="0.2">
      <c r="A34" s="64" t="s">
        <v>8301</v>
      </c>
      <c r="B34" s="64" t="s">
        <v>8302</v>
      </c>
      <c r="C34" s="64" t="s">
        <v>5108</v>
      </c>
      <c r="D34" s="64" t="s">
        <v>18</v>
      </c>
      <c r="E34" s="64" t="s">
        <v>19</v>
      </c>
      <c r="F34" s="64">
        <v>50</v>
      </c>
      <c r="G34" s="64">
        <v>15</v>
      </c>
      <c r="H34" s="64">
        <v>2</v>
      </c>
      <c r="I34" s="64">
        <v>1</v>
      </c>
      <c r="J34" s="64">
        <v>35</v>
      </c>
      <c r="K34" s="64">
        <v>1</v>
      </c>
      <c r="M34" s="64" t="s">
        <v>9478</v>
      </c>
    </row>
    <row r="35" spans="1:13" x14ac:dyDescent="0.2">
      <c r="A35" s="64" t="s">
        <v>4868</v>
      </c>
      <c r="B35" s="64" t="s">
        <v>5307</v>
      </c>
      <c r="C35" s="64" t="s">
        <v>5108</v>
      </c>
      <c r="D35" s="64" t="s">
        <v>334</v>
      </c>
      <c r="E35" s="64" t="s">
        <v>19</v>
      </c>
      <c r="F35" s="64">
        <v>51</v>
      </c>
      <c r="G35" s="64">
        <v>21</v>
      </c>
      <c r="J35" s="64">
        <v>30</v>
      </c>
      <c r="K35" s="64">
        <v>1</v>
      </c>
      <c r="M35" s="64" t="s">
        <v>9478</v>
      </c>
    </row>
    <row r="36" spans="1:13" x14ac:dyDescent="0.2">
      <c r="A36" s="64" t="s">
        <v>1201</v>
      </c>
      <c r="B36" s="64" t="s">
        <v>1202</v>
      </c>
      <c r="C36" s="64" t="s">
        <v>5108</v>
      </c>
      <c r="D36" s="64" t="s">
        <v>18</v>
      </c>
      <c r="E36" s="64" t="s">
        <v>772</v>
      </c>
      <c r="F36" s="64">
        <v>51</v>
      </c>
      <c r="G36" s="64">
        <v>42</v>
      </c>
      <c r="H36" s="64">
        <v>23</v>
      </c>
      <c r="I36" s="64">
        <v>1</v>
      </c>
      <c r="J36" s="64">
        <v>1</v>
      </c>
      <c r="M36" s="64" t="s">
        <v>9477</v>
      </c>
    </row>
    <row r="37" spans="1:13" x14ac:dyDescent="0.2">
      <c r="A37" s="64" t="s">
        <v>1740</v>
      </c>
      <c r="B37" s="64" t="s">
        <v>5310</v>
      </c>
      <c r="C37" s="64" t="s">
        <v>5108</v>
      </c>
      <c r="D37" s="64" t="s">
        <v>334</v>
      </c>
      <c r="E37" s="64" t="s">
        <v>19</v>
      </c>
      <c r="F37" s="64">
        <v>51</v>
      </c>
      <c r="G37" s="64">
        <v>37</v>
      </c>
      <c r="H37" s="64">
        <v>18</v>
      </c>
      <c r="I37" s="64">
        <v>3</v>
      </c>
      <c r="J37" s="64">
        <v>13</v>
      </c>
      <c r="K37" s="64">
        <v>5</v>
      </c>
      <c r="L37" s="64">
        <v>3</v>
      </c>
      <c r="M37" s="64" t="s">
        <v>9477</v>
      </c>
    </row>
    <row r="38" spans="1:13" x14ac:dyDescent="0.2">
      <c r="A38" s="64" t="s">
        <v>1847</v>
      </c>
      <c r="B38" s="64" t="s">
        <v>5311</v>
      </c>
      <c r="C38" s="64" t="s">
        <v>5108</v>
      </c>
      <c r="D38" s="64" t="s">
        <v>334</v>
      </c>
      <c r="E38" s="64" t="s">
        <v>19</v>
      </c>
      <c r="F38" s="64">
        <v>51</v>
      </c>
      <c r="G38" s="64">
        <v>34</v>
      </c>
      <c r="H38" s="64">
        <v>14</v>
      </c>
      <c r="I38" s="64">
        <v>3</v>
      </c>
      <c r="J38" s="64">
        <v>17</v>
      </c>
      <c r="K38" s="64">
        <v>5</v>
      </c>
      <c r="L38" s="64">
        <v>1</v>
      </c>
      <c r="M38" s="64" t="s">
        <v>9477</v>
      </c>
    </row>
    <row r="39" spans="1:13" x14ac:dyDescent="0.2">
      <c r="A39" s="64" t="s">
        <v>1093</v>
      </c>
      <c r="B39" s="64" t="s">
        <v>5151</v>
      </c>
      <c r="C39" s="64" t="s">
        <v>5108</v>
      </c>
      <c r="D39" s="64" t="s">
        <v>334</v>
      </c>
      <c r="E39" s="64" t="s">
        <v>18</v>
      </c>
      <c r="F39" s="64">
        <v>51</v>
      </c>
      <c r="G39" s="64">
        <v>24</v>
      </c>
      <c r="H39" s="64">
        <v>10</v>
      </c>
      <c r="I39" s="64">
        <v>4</v>
      </c>
      <c r="J39" s="64">
        <v>23</v>
      </c>
      <c r="K39" s="64">
        <v>8</v>
      </c>
      <c r="L39" s="64">
        <v>2</v>
      </c>
      <c r="M39" s="64" t="s">
        <v>9477</v>
      </c>
    </row>
    <row r="40" spans="1:13" x14ac:dyDescent="0.2">
      <c r="A40" s="64" t="s">
        <v>1632</v>
      </c>
      <c r="B40" s="64" t="s">
        <v>1633</v>
      </c>
      <c r="C40" s="64" t="s">
        <v>5108</v>
      </c>
      <c r="D40" s="64" t="s">
        <v>334</v>
      </c>
      <c r="E40" s="64" t="s">
        <v>19</v>
      </c>
      <c r="F40" s="64">
        <v>51</v>
      </c>
      <c r="G40" s="64">
        <v>21</v>
      </c>
      <c r="H40" s="64">
        <v>6</v>
      </c>
      <c r="J40" s="64">
        <v>10</v>
      </c>
      <c r="K40" s="64">
        <v>1</v>
      </c>
      <c r="M40" s="64" t="s">
        <v>9477</v>
      </c>
    </row>
    <row r="41" spans="1:13" x14ac:dyDescent="0.2">
      <c r="A41" s="64" t="s">
        <v>1309</v>
      </c>
      <c r="B41" s="64" t="s">
        <v>1310</v>
      </c>
      <c r="C41" s="64" t="s">
        <v>5108</v>
      </c>
      <c r="D41" s="64" t="s">
        <v>18</v>
      </c>
      <c r="E41" s="64" t="s">
        <v>772</v>
      </c>
      <c r="F41" s="64">
        <v>51</v>
      </c>
      <c r="G41" s="64">
        <v>10</v>
      </c>
      <c r="H41" s="64">
        <v>3</v>
      </c>
      <c r="J41" s="64">
        <v>21</v>
      </c>
      <c r="K41" s="64">
        <v>9</v>
      </c>
      <c r="L41" s="64">
        <v>3</v>
      </c>
      <c r="M41" s="64" t="s">
        <v>9477</v>
      </c>
    </row>
    <row r="42" spans="1:13" x14ac:dyDescent="0.2">
      <c r="A42" s="64" t="s">
        <v>1417</v>
      </c>
      <c r="B42" s="64" t="s">
        <v>1418</v>
      </c>
      <c r="C42" s="64" t="s">
        <v>5108</v>
      </c>
      <c r="D42" s="64" t="s">
        <v>18</v>
      </c>
      <c r="E42" s="64" t="s">
        <v>772</v>
      </c>
      <c r="F42" s="64">
        <v>51</v>
      </c>
      <c r="G42" s="64">
        <v>14</v>
      </c>
      <c r="H42" s="64">
        <v>3</v>
      </c>
      <c r="J42" s="64">
        <v>21</v>
      </c>
      <c r="K42" s="64">
        <v>10</v>
      </c>
      <c r="L42" s="64">
        <v>2</v>
      </c>
      <c r="M42" s="64" t="s">
        <v>9477</v>
      </c>
    </row>
    <row r="43" spans="1:13" x14ac:dyDescent="0.2">
      <c r="A43" s="64" t="s">
        <v>1525</v>
      </c>
      <c r="B43" s="64" t="s">
        <v>5312</v>
      </c>
      <c r="C43" s="64" t="s">
        <v>5108</v>
      </c>
      <c r="D43" s="64" t="s">
        <v>334</v>
      </c>
      <c r="E43" s="64" t="s">
        <v>19</v>
      </c>
      <c r="F43" s="64">
        <v>51</v>
      </c>
      <c r="G43" s="64">
        <v>14</v>
      </c>
      <c r="H43" s="64">
        <v>1</v>
      </c>
      <c r="I43" s="64">
        <v>1</v>
      </c>
      <c r="J43" s="64">
        <v>35</v>
      </c>
      <c r="K43" s="64">
        <v>5</v>
      </c>
      <c r="L43" s="64">
        <v>1</v>
      </c>
      <c r="M43" s="64" t="s">
        <v>9477</v>
      </c>
    </row>
    <row r="44" spans="1:13" x14ac:dyDescent="0.2">
      <c r="A44" s="64" t="s">
        <v>984</v>
      </c>
      <c r="B44" s="64" t="s">
        <v>5149</v>
      </c>
      <c r="C44" s="64" t="s">
        <v>5108</v>
      </c>
      <c r="D44" s="64" t="s">
        <v>552</v>
      </c>
      <c r="E44" s="64" t="s">
        <v>8800</v>
      </c>
      <c r="F44" s="64">
        <v>51</v>
      </c>
      <c r="G44" s="64">
        <v>17</v>
      </c>
      <c r="J44" s="64">
        <v>31</v>
      </c>
      <c r="M44" s="64" t="s">
        <v>9477</v>
      </c>
    </row>
    <row r="45" spans="1:13" x14ac:dyDescent="0.2">
      <c r="A45" s="64" t="s">
        <v>2063</v>
      </c>
      <c r="B45" s="64" t="s">
        <v>5360</v>
      </c>
      <c r="C45" s="64" t="s">
        <v>5108</v>
      </c>
      <c r="D45" s="64" t="s">
        <v>334</v>
      </c>
      <c r="E45" s="64" t="s">
        <v>19</v>
      </c>
      <c r="F45" s="64">
        <v>51</v>
      </c>
      <c r="G45" s="64">
        <v>18</v>
      </c>
      <c r="J45" s="64">
        <v>33</v>
      </c>
      <c r="K45" s="64">
        <v>1</v>
      </c>
      <c r="M45" s="64" t="s">
        <v>9477</v>
      </c>
    </row>
    <row r="46" spans="1:13" x14ac:dyDescent="0.2">
      <c r="A46" s="64" t="s">
        <v>1954</v>
      </c>
      <c r="B46" s="64" t="s">
        <v>1955</v>
      </c>
      <c r="C46" s="64" t="s">
        <v>5123</v>
      </c>
      <c r="D46" s="64" t="s">
        <v>1958</v>
      </c>
      <c r="E46" s="64" t="s">
        <v>1958</v>
      </c>
      <c r="M46" s="64" t="s">
        <v>9477</v>
      </c>
    </row>
  </sheetData>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pageSetUpPr fitToPage="1"/>
  </sheetPr>
  <dimension ref="A1:N28"/>
  <sheetViews>
    <sheetView view="pageBreakPreview" topLeftCell="A17" zoomScale="150" zoomScaleNormal="150" zoomScaleSheetLayoutView="110" zoomScalePageLayoutView="150" workbookViewId="0">
      <selection activeCell="F33" sqref="F33"/>
    </sheetView>
  </sheetViews>
  <sheetFormatPr baseColWidth="10" defaultColWidth="9.1640625" defaultRowHeight="14" x14ac:dyDescent="0.15"/>
  <cols>
    <col min="1" max="3" width="9.1640625" style="154" customWidth="1"/>
    <col min="4" max="4" width="31" style="154" customWidth="1"/>
    <col min="5" max="5" width="1.6640625" style="154" customWidth="1"/>
    <col min="6" max="6" width="12.5" style="154" customWidth="1"/>
    <col min="7" max="7" width="1.33203125" style="154" customWidth="1"/>
    <col min="8" max="8" width="78" style="154" customWidth="1"/>
    <col min="9" max="10" width="9.1640625" style="154"/>
    <col min="11" max="11" width="15.5" style="154" hidden="1" customWidth="1"/>
    <col min="12" max="12" width="10.83203125" style="154" hidden="1" customWidth="1"/>
    <col min="13" max="13" width="0" style="154" hidden="1" customWidth="1"/>
    <col min="14" max="14" width="71.5" style="154" hidden="1" customWidth="1"/>
    <col min="15" max="16384" width="9.1640625" style="154"/>
  </cols>
  <sheetData>
    <row r="1" spans="1:14" s="153" customFormat="1" ht="34.5" customHeight="1" x14ac:dyDescent="0.15">
      <c r="D1" s="531" t="s">
        <v>9531</v>
      </c>
      <c r="E1" s="531"/>
      <c r="F1" s="531"/>
      <c r="G1" s="531"/>
      <c r="H1" s="531"/>
    </row>
    <row r="2" spans="1:14" ht="15.75" hidden="1" customHeight="1" x14ac:dyDescent="0.15">
      <c r="A2" s="154" t="s">
        <v>193</v>
      </c>
      <c r="D2" s="533" t="s">
        <v>7811</v>
      </c>
      <c r="E2" s="533"/>
      <c r="F2" s="533"/>
      <c r="G2" s="533"/>
      <c r="H2" s="533"/>
    </row>
    <row r="3" spans="1:14" ht="33.75" customHeight="1" x14ac:dyDescent="0.2">
      <c r="D3" s="496" t="s">
        <v>5260</v>
      </c>
      <c r="E3" s="161"/>
      <c r="F3" s="532" t="s">
        <v>5261</v>
      </c>
      <c r="G3" s="532"/>
      <c r="H3" s="532"/>
    </row>
    <row r="4" spans="1:14" ht="2" customHeight="1" x14ac:dyDescent="0.15">
      <c r="D4" s="155"/>
      <c r="E4" s="155"/>
      <c r="F4" s="156"/>
      <c r="G4" s="156"/>
      <c r="H4" s="156"/>
    </row>
    <row r="5" spans="1:14" ht="34.5" customHeight="1" x14ac:dyDescent="0.15">
      <c r="B5" s="154" t="s">
        <v>15</v>
      </c>
      <c r="C5" s="154" t="str">
        <f t="shared" ref="C5:C27" si="0">CONCATENATE($A$2,B5)</f>
        <v>USa001</v>
      </c>
      <c r="D5" s="162" t="s">
        <v>9534</v>
      </c>
      <c r="E5" s="157"/>
      <c r="F5" s="486">
        <f>VLOOKUP(C5,IMPACT!$A$2:$K$1249,11,FALSE)</f>
        <v>17382605</v>
      </c>
      <c r="G5" s="158"/>
      <c r="H5" s="163" t="s">
        <v>9455</v>
      </c>
      <c r="L5" s="159">
        <f>F5+F6</f>
        <v>20509881</v>
      </c>
      <c r="N5" s="154" t="s">
        <v>5262</v>
      </c>
    </row>
    <row r="6" spans="1:14" ht="34.5" customHeight="1" x14ac:dyDescent="0.15">
      <c r="B6" s="154" t="s">
        <v>225</v>
      </c>
      <c r="C6" s="154" t="str">
        <f t="shared" si="0"/>
        <v>USa002</v>
      </c>
      <c r="D6" s="162" t="s">
        <v>9535</v>
      </c>
      <c r="E6" s="157"/>
      <c r="F6" s="486">
        <f>VLOOKUP(C6,IMPACT!$A$2:$K$1249,11,FALSE)</f>
        <v>3127276</v>
      </c>
      <c r="G6" s="158"/>
      <c r="H6" s="163" t="s">
        <v>9456</v>
      </c>
      <c r="K6" s="160">
        <v>5486872</v>
      </c>
      <c r="N6" s="154" t="s">
        <v>5263</v>
      </c>
    </row>
    <row r="7" spans="1:14" ht="34.5" customHeight="1" x14ac:dyDescent="0.15">
      <c r="B7" s="154" t="s">
        <v>441</v>
      </c>
      <c r="C7" s="154" t="str">
        <f t="shared" si="0"/>
        <v>USa004</v>
      </c>
      <c r="D7" s="162" t="s">
        <v>442</v>
      </c>
      <c r="E7" s="157"/>
      <c r="F7" s="486">
        <f>VLOOKUP(C7,IMPACT!$A$2:$K$1249,11,FALSE)</f>
        <v>14688392</v>
      </c>
      <c r="G7" s="158"/>
      <c r="H7" s="163" t="s">
        <v>5265</v>
      </c>
      <c r="K7" s="160"/>
    </row>
    <row r="8" spans="1:14" ht="34.5" customHeight="1" x14ac:dyDescent="0.15">
      <c r="B8" s="154" t="s">
        <v>550</v>
      </c>
      <c r="C8" s="154" t="str">
        <f t="shared" si="0"/>
        <v>USa005</v>
      </c>
      <c r="D8" s="162" t="s">
        <v>551</v>
      </c>
      <c r="E8" s="157"/>
      <c r="F8" s="486">
        <f>VLOOKUP(C8,IMPACT!$A$2:$K$1249,11,FALSE)</f>
        <v>10852878</v>
      </c>
      <c r="G8" s="158"/>
      <c r="H8" s="163" t="s">
        <v>5264</v>
      </c>
      <c r="K8" s="160"/>
    </row>
    <row r="9" spans="1:14" ht="34.5" customHeight="1" x14ac:dyDescent="0.15">
      <c r="B9" s="154" t="s">
        <v>2278</v>
      </c>
      <c r="C9" s="154" t="str">
        <f t="shared" si="0"/>
        <v>USq002</v>
      </c>
      <c r="D9" s="162" t="s">
        <v>9536</v>
      </c>
      <c r="E9" s="157"/>
      <c r="F9" s="486">
        <f>VLOOKUP(C9,IMPACT!$A$2:$K$1249,11,FALSE)</f>
        <v>26928719</v>
      </c>
      <c r="G9" s="158"/>
      <c r="H9" s="163" t="s">
        <v>5266</v>
      </c>
      <c r="K9" s="160"/>
    </row>
    <row r="10" spans="1:14" ht="34.5" customHeight="1" x14ac:dyDescent="0.15">
      <c r="B10" s="154" t="s">
        <v>8289</v>
      </c>
      <c r="C10" s="154" t="str">
        <f t="shared" si="0"/>
        <v>USq001a</v>
      </c>
      <c r="D10" s="162" t="s">
        <v>9537</v>
      </c>
      <c r="E10" s="157"/>
      <c r="F10" s="486">
        <f>VLOOKUP(C10,IMPACT!$A$2:$K$1249,11,FALSE)</f>
        <v>12936498</v>
      </c>
      <c r="G10" s="158"/>
      <c r="H10" s="163" t="s">
        <v>9453</v>
      </c>
      <c r="K10" s="160"/>
    </row>
    <row r="11" spans="1:14" ht="34.5" customHeight="1" x14ac:dyDescent="0.15">
      <c r="B11" s="154" t="s">
        <v>8291</v>
      </c>
      <c r="C11" s="154" t="str">
        <f t="shared" si="0"/>
        <v>USq001b</v>
      </c>
      <c r="D11" s="162" t="s">
        <v>9538</v>
      </c>
      <c r="E11" s="157"/>
      <c r="F11" s="486">
        <f>VLOOKUP(C11,IMPACT!$A$2:$K$1249,11,FALSE)</f>
        <v>31824850</v>
      </c>
      <c r="G11" s="158"/>
      <c r="H11" s="163" t="s">
        <v>9454</v>
      </c>
      <c r="K11" s="160"/>
    </row>
    <row r="12" spans="1:14" ht="34.5" customHeight="1" x14ac:dyDescent="0.15">
      <c r="B12" s="154" t="s">
        <v>2385</v>
      </c>
      <c r="C12" s="154" t="str">
        <f t="shared" si="0"/>
        <v>USq003</v>
      </c>
      <c r="D12" s="162" t="s">
        <v>5297</v>
      </c>
      <c r="E12" s="157"/>
      <c r="F12" s="486">
        <f>VLOOKUP(C12,IMPACT!$A$2:$K$1249,11,FALSE)</f>
        <v>11109293</v>
      </c>
      <c r="G12" s="158"/>
      <c r="H12" s="163" t="s">
        <v>5267</v>
      </c>
      <c r="K12" s="160"/>
    </row>
    <row r="13" spans="1:14" ht="34.5" customHeight="1" x14ac:dyDescent="0.15">
      <c r="B13" s="154" t="s">
        <v>2706</v>
      </c>
      <c r="C13" s="154" t="str">
        <f t="shared" si="0"/>
        <v>USq006</v>
      </c>
      <c r="D13" s="162" t="s">
        <v>9539</v>
      </c>
      <c r="E13" s="157"/>
      <c r="F13" s="486">
        <f>VLOOKUP(C13,IMPACT!$A$2:$K$1249,11,FALSE)</f>
        <v>513139</v>
      </c>
      <c r="G13" s="158"/>
      <c r="H13" s="163" t="s">
        <v>9547</v>
      </c>
      <c r="K13" s="160"/>
    </row>
    <row r="14" spans="1:14" ht="34.5" customHeight="1" x14ac:dyDescent="0.15">
      <c r="B14" s="154" t="s">
        <v>2492</v>
      </c>
      <c r="C14" s="154" t="str">
        <f t="shared" si="0"/>
        <v>USq004</v>
      </c>
      <c r="D14" s="162" t="s">
        <v>9540</v>
      </c>
      <c r="E14" s="157"/>
      <c r="F14" s="486">
        <f>VLOOKUP(C14,IMPACT!$A$2:$K$1249,11,FALSE)</f>
        <v>9628054</v>
      </c>
      <c r="G14" s="158"/>
      <c r="H14" s="163" t="s">
        <v>5268</v>
      </c>
      <c r="K14" s="160"/>
    </row>
    <row r="15" spans="1:14" ht="34.5" customHeight="1" x14ac:dyDescent="0.15">
      <c r="B15" s="154" t="s">
        <v>3138</v>
      </c>
      <c r="C15" s="154" t="str">
        <f t="shared" si="0"/>
        <v>USq014</v>
      </c>
      <c r="D15" s="162" t="s">
        <v>3139</v>
      </c>
      <c r="E15" s="157"/>
      <c r="F15" s="486">
        <f>VLOOKUP(C15,IMPACT!$A$2:$K$1249,11,FALSE)</f>
        <v>1066097</v>
      </c>
      <c r="G15" s="158"/>
      <c r="H15" s="163" t="s">
        <v>5269</v>
      </c>
      <c r="K15" s="160"/>
    </row>
    <row r="16" spans="1:14" ht="34.5" customHeight="1" x14ac:dyDescent="0.15">
      <c r="B16" s="154" t="s">
        <v>4003</v>
      </c>
      <c r="C16" s="154" t="str">
        <f t="shared" si="0"/>
        <v>USu001</v>
      </c>
      <c r="D16" s="162" t="s">
        <v>9541</v>
      </c>
      <c r="E16" s="157"/>
      <c r="F16" s="486">
        <f>VLOOKUP(C16,IMPACT!$A$2:$K$1249,11,FALSE)</f>
        <v>59250</v>
      </c>
      <c r="G16" s="158"/>
      <c r="H16" s="163" t="s">
        <v>9548</v>
      </c>
      <c r="K16" s="160">
        <v>77072</v>
      </c>
      <c r="N16" s="154" t="s">
        <v>5270</v>
      </c>
    </row>
    <row r="17" spans="2:14" ht="34.5" customHeight="1" x14ac:dyDescent="0.15">
      <c r="B17" s="154" t="s">
        <v>4435</v>
      </c>
      <c r="C17" s="154" t="str">
        <f t="shared" si="0"/>
        <v>USu004</v>
      </c>
      <c r="D17" s="162" t="s">
        <v>9542</v>
      </c>
      <c r="E17" s="157"/>
      <c r="F17" s="486">
        <f>VLOOKUP(C17,IMPACT!$A$2:$K$1249,11,FALSE)</f>
        <v>124833</v>
      </c>
      <c r="G17" s="158"/>
      <c r="H17" s="163" t="s">
        <v>5271</v>
      </c>
      <c r="K17" s="160">
        <v>191527</v>
      </c>
      <c r="N17" s="154" t="s">
        <v>5271</v>
      </c>
    </row>
    <row r="18" spans="2:14" ht="34.5" customHeight="1" x14ac:dyDescent="0.15">
      <c r="B18" s="154" t="s">
        <v>4327</v>
      </c>
      <c r="C18" s="154" t="str">
        <f t="shared" si="0"/>
        <v>USu003</v>
      </c>
      <c r="D18" s="162" t="s">
        <v>9543</v>
      </c>
      <c r="E18" s="157"/>
      <c r="F18" s="486">
        <f>VLOOKUP(C18,IMPACT!$A$2:$K$1249,11,FALSE)</f>
        <v>1476533</v>
      </c>
      <c r="G18" s="158"/>
      <c r="H18" s="163" t="s">
        <v>5272</v>
      </c>
      <c r="K18" s="160">
        <v>1488131</v>
      </c>
      <c r="N18" s="154" t="s">
        <v>5272</v>
      </c>
    </row>
    <row r="19" spans="2:14" ht="34.5" customHeight="1" x14ac:dyDescent="0.15">
      <c r="B19" s="154" t="s">
        <v>984</v>
      </c>
      <c r="C19" s="154" t="str">
        <f t="shared" si="0"/>
        <v>USh001</v>
      </c>
      <c r="D19" s="162" t="s">
        <v>5149</v>
      </c>
      <c r="E19" s="157"/>
      <c r="F19" s="486">
        <f>VLOOKUP(C19,IMPACT!$A$2:$K$1249,11,FALSE)</f>
        <v>90032</v>
      </c>
      <c r="G19" s="158"/>
      <c r="H19" s="163" t="s">
        <v>5273</v>
      </c>
      <c r="K19" s="160">
        <v>84777</v>
      </c>
      <c r="N19" s="154" t="s">
        <v>5273</v>
      </c>
    </row>
    <row r="20" spans="2:14" ht="34.5" customHeight="1" x14ac:dyDescent="0.15">
      <c r="B20" s="154" t="s">
        <v>1740</v>
      </c>
      <c r="C20" s="154" t="str">
        <f t="shared" si="0"/>
        <v>USh009</v>
      </c>
      <c r="D20" s="162" t="s">
        <v>8312</v>
      </c>
      <c r="E20" s="157"/>
      <c r="F20" s="486">
        <f>VLOOKUP(C20,IMPACT!$A$2:$K$1249,11,FALSE)</f>
        <v>10410</v>
      </c>
      <c r="G20" s="158"/>
      <c r="H20" s="163" t="s">
        <v>8281</v>
      </c>
      <c r="K20" s="160">
        <v>11509</v>
      </c>
      <c r="N20" s="154" t="s">
        <v>5274</v>
      </c>
    </row>
    <row r="21" spans="2:14" ht="34.5" customHeight="1" x14ac:dyDescent="0.15">
      <c r="B21" s="154" t="s">
        <v>1847</v>
      </c>
      <c r="C21" s="154" t="str">
        <f t="shared" si="0"/>
        <v>USh010</v>
      </c>
      <c r="D21" s="162" t="s">
        <v>9544</v>
      </c>
      <c r="E21" s="157"/>
      <c r="F21" s="486">
        <f>VLOOKUP(C21,IMPACT!$A$2:$K$1249,11,FALSE)</f>
        <v>10842</v>
      </c>
      <c r="G21" s="158"/>
      <c r="H21" s="163" t="s">
        <v>5275</v>
      </c>
      <c r="K21" s="160">
        <v>11735</v>
      </c>
      <c r="N21" s="154" t="s">
        <v>5275</v>
      </c>
    </row>
    <row r="22" spans="2:14" ht="34.5" customHeight="1" x14ac:dyDescent="0.15">
      <c r="B22" s="154" t="s">
        <v>1525</v>
      </c>
      <c r="C22" s="154" t="str">
        <f t="shared" si="0"/>
        <v>USh007</v>
      </c>
      <c r="D22" s="162" t="s">
        <v>5276</v>
      </c>
      <c r="E22" s="157"/>
      <c r="F22" s="486">
        <f>VLOOKUP(C22,IMPACT!$A$2:$K$1249,11,FALSE)</f>
        <v>16581</v>
      </c>
      <c r="G22" s="158"/>
      <c r="H22" s="163" t="s">
        <v>5277</v>
      </c>
      <c r="K22" s="160">
        <v>16059</v>
      </c>
      <c r="N22" s="154" t="s">
        <v>5277</v>
      </c>
    </row>
    <row r="23" spans="2:14" ht="34.5" customHeight="1" x14ac:dyDescent="0.15">
      <c r="B23" s="154" t="s">
        <v>1093</v>
      </c>
      <c r="C23" s="154" t="str">
        <f t="shared" si="0"/>
        <v>USh002</v>
      </c>
      <c r="D23" s="162" t="s">
        <v>9545</v>
      </c>
      <c r="E23" s="157"/>
      <c r="F23" s="486">
        <f>VLOOKUP(C23,IMPACT!$A$2:$K$1249,11,FALSE)</f>
        <v>7078</v>
      </c>
      <c r="G23" s="158"/>
      <c r="H23" s="163" t="s">
        <v>8282</v>
      </c>
      <c r="K23" s="160">
        <v>7435</v>
      </c>
      <c r="N23" s="154" t="s">
        <v>5278</v>
      </c>
    </row>
    <row r="24" spans="2:14" ht="34.5" customHeight="1" x14ac:dyDescent="0.15">
      <c r="B24" s="154" t="s">
        <v>1201</v>
      </c>
      <c r="C24" s="154" t="str">
        <f t="shared" si="0"/>
        <v>USh003</v>
      </c>
      <c r="D24" s="162" t="s">
        <v>1202</v>
      </c>
      <c r="E24" s="157"/>
      <c r="F24" s="486">
        <f>VLOOKUP(C24,IMPACT!$A$2:$K$1249,11,FALSE)</f>
        <v>19584523</v>
      </c>
      <c r="G24" s="158"/>
      <c r="H24" s="163" t="s">
        <v>5279</v>
      </c>
      <c r="K24" s="160">
        <v>21124746</v>
      </c>
      <c r="N24" s="154" t="s">
        <v>5279</v>
      </c>
    </row>
    <row r="25" spans="2:14" ht="34.5" customHeight="1" x14ac:dyDescent="0.15">
      <c r="B25" s="154" t="s">
        <v>1309</v>
      </c>
      <c r="C25" s="154" t="str">
        <f t="shared" si="0"/>
        <v>USh004</v>
      </c>
      <c r="D25" s="162" t="s">
        <v>1310</v>
      </c>
      <c r="E25" s="157"/>
      <c r="F25" s="486">
        <f>VLOOKUP(C25,IMPACT!$A$2:$K$1249,11,FALSE)</f>
        <v>17753399</v>
      </c>
      <c r="G25" s="158"/>
      <c r="H25" s="163" t="s">
        <v>5280</v>
      </c>
      <c r="K25" s="160">
        <v>13524885</v>
      </c>
      <c r="N25" s="154" t="s">
        <v>5280</v>
      </c>
    </row>
    <row r="26" spans="2:14" ht="34.5" customHeight="1" x14ac:dyDescent="0.15">
      <c r="B26" s="154" t="s">
        <v>1954</v>
      </c>
      <c r="C26" s="154" t="str">
        <f t="shared" si="0"/>
        <v>USh011</v>
      </c>
      <c r="D26" s="162" t="s">
        <v>1955</v>
      </c>
      <c r="E26" s="157"/>
      <c r="F26" s="486">
        <f>VLOOKUP(C26,IMPACT!$A$2:$K$1249,11,FALSE)</f>
        <v>3030294</v>
      </c>
      <c r="G26" s="158"/>
      <c r="H26" s="163" t="s">
        <v>5281</v>
      </c>
      <c r="K26" s="160">
        <v>3022371</v>
      </c>
      <c r="N26" s="154" t="s">
        <v>5281</v>
      </c>
    </row>
    <row r="27" spans="2:14" ht="34.5" customHeight="1" x14ac:dyDescent="0.15">
      <c r="B27" s="154" t="s">
        <v>1632</v>
      </c>
      <c r="C27" s="154" t="str">
        <f t="shared" si="0"/>
        <v>USh008</v>
      </c>
      <c r="D27" s="505" t="s">
        <v>9546</v>
      </c>
      <c r="E27" s="171"/>
      <c r="F27" s="486">
        <f>VLOOKUP(C27,IMPACT!$A$2:$K$1249,11,FALSE)</f>
        <v>7890400</v>
      </c>
      <c r="G27" s="158"/>
      <c r="H27" s="506" t="s">
        <v>5282</v>
      </c>
      <c r="K27" s="160">
        <v>9660632</v>
      </c>
      <c r="N27" s="154" t="s">
        <v>5282</v>
      </c>
    </row>
    <row r="28" spans="2:14" ht="30.75" customHeight="1" x14ac:dyDescent="0.15">
      <c r="D28" s="530"/>
      <c r="E28" s="530"/>
      <c r="F28" s="530"/>
      <c r="G28" s="530"/>
      <c r="H28" s="530"/>
    </row>
  </sheetData>
  <customSheetViews>
    <customSheetView guid="{B79C7D93-5BC1-49C9-8DB1-804221DB6714}" scale="80" showPageBreaks="1" fitToPage="1" printArea="1" view="pageBreakPreview">
      <selection activeCell="N16" sqref="N16"/>
      <pageMargins left="0.7" right="0.7" top="0.75" bottom="0.75" header="0.3" footer="0.3"/>
      <pageSetup scale="70" orientation="portrait" horizontalDpi="300" verticalDpi="300" r:id="rId1"/>
    </customSheetView>
    <customSheetView guid="{1955DA2A-9C2E-4B05-A49D-B390AB521C26}" scale="80" showPageBreaks="1" fitToPage="1" printArea="1" view="pageBreakPreview">
      <selection activeCell="N16" sqref="N16"/>
      <pageMargins left="0.7" right="0.7" top="0.75" bottom="0.75" header="0.3" footer="0.3"/>
      <pageSetup scale="70" orientation="portrait" horizontalDpi="300" verticalDpi="300" r:id="rId2"/>
    </customSheetView>
  </customSheetViews>
  <mergeCells count="4">
    <mergeCell ref="D28:H28"/>
    <mergeCell ref="D1:H1"/>
    <mergeCell ref="F3:H3"/>
    <mergeCell ref="D2:H2"/>
  </mergeCells>
  <phoneticPr fontId="52" type="noConversion"/>
  <conditionalFormatting sqref="D5:H27">
    <cfRule type="expression" dxfId="41" priority="2">
      <formula>MOD(ROW(),2)=0</formula>
    </cfRule>
  </conditionalFormatting>
  <pageMargins left="0.7" right="0.7" top="0.75" bottom="0.75" header="0.3" footer="0.3"/>
  <pageSetup scale="68" orientation="portrait" horizontalDpi="300" verticalDpi="300"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pageSetUpPr fitToPage="1"/>
  </sheetPr>
  <dimension ref="A1:AE59"/>
  <sheetViews>
    <sheetView view="pageBreakPreview" topLeftCell="A39" zoomScale="150" zoomScaleNormal="150" zoomScaleSheetLayoutView="90" zoomScalePageLayoutView="150" workbookViewId="0">
      <selection activeCell="E66" sqref="E66"/>
    </sheetView>
  </sheetViews>
  <sheetFormatPr baseColWidth="10" defaultColWidth="9.1640625" defaultRowHeight="14" x14ac:dyDescent="0.15"/>
  <cols>
    <col min="1" max="2" width="9.1640625" style="167"/>
    <col min="3" max="3" width="20.5" style="167" customWidth="1"/>
    <col min="4" max="4" width="11.6640625" style="167" customWidth="1"/>
    <col min="5" max="5" width="12.6640625" style="167" customWidth="1"/>
    <col min="6" max="6" width="16.1640625" style="167" customWidth="1"/>
    <col min="7" max="7" width="14.33203125" style="167" customWidth="1"/>
    <col min="8" max="8" width="11.6640625" style="167" customWidth="1"/>
    <col min="9" max="9" width="12" style="167" customWidth="1"/>
    <col min="10" max="11" width="18" style="167" customWidth="1"/>
    <col min="12" max="12" width="11.33203125" style="167" hidden="1" customWidth="1"/>
    <col min="13" max="15" width="10" style="167" hidden="1" customWidth="1"/>
    <col min="16" max="20" width="9.1640625" style="167"/>
    <col min="21" max="21" width="19" style="167" customWidth="1"/>
    <col min="22" max="28" width="9.1640625" style="167" customWidth="1"/>
    <col min="29" max="30" width="9.1640625" style="181" customWidth="1"/>
    <col min="31" max="31" width="9.1640625" style="167" customWidth="1"/>
    <col min="32" max="16384" width="9.1640625" style="167"/>
  </cols>
  <sheetData>
    <row r="1" spans="1:31" s="164" customFormat="1" ht="33.75" customHeight="1" x14ac:dyDescent="0.15">
      <c r="C1" s="534" t="str">
        <f>CONCATENATE("Appendix Exhibit ",INDEX!A6,". ",INDEX!B6)</f>
        <v>Appendix Exhibit B1. Summary of State Rankings in Current and Previous Scorecards</v>
      </c>
      <c r="D1" s="534"/>
      <c r="E1" s="534"/>
      <c r="F1" s="534"/>
      <c r="G1" s="534"/>
      <c r="H1" s="534"/>
      <c r="I1" s="534"/>
      <c r="J1" s="534"/>
      <c r="K1" s="534"/>
      <c r="V1" s="165"/>
      <c r="W1" s="165"/>
      <c r="X1" s="165"/>
      <c r="Y1" s="165"/>
      <c r="Z1" s="165"/>
      <c r="AA1" s="165"/>
      <c r="AB1" s="165"/>
      <c r="AC1" s="166"/>
      <c r="AD1" s="166"/>
      <c r="AE1" s="165"/>
    </row>
    <row r="2" spans="1:31" ht="15.75" hidden="1" customHeight="1" x14ac:dyDescent="0.15">
      <c r="C2" s="535" t="s">
        <v>7809</v>
      </c>
      <c r="D2" s="535"/>
      <c r="E2" s="535"/>
      <c r="F2" s="535"/>
      <c r="G2" s="535"/>
      <c r="H2" s="535"/>
      <c r="I2" s="535"/>
      <c r="J2" s="535"/>
      <c r="K2" s="535"/>
      <c r="L2" s="535"/>
      <c r="M2" s="535"/>
      <c r="N2" s="535"/>
      <c r="O2" s="535"/>
      <c r="V2" s="168"/>
      <c r="W2" s="168"/>
      <c r="X2" s="168"/>
      <c r="Y2" s="168"/>
      <c r="Z2" s="168"/>
      <c r="AA2" s="168"/>
      <c r="AB2" s="168"/>
      <c r="AC2" s="169"/>
      <c r="AD2" s="169"/>
      <c r="AE2" s="168"/>
    </row>
    <row r="3" spans="1:31" ht="14.25" hidden="1" customHeight="1" x14ac:dyDescent="0.15">
      <c r="A3" s="167" t="s">
        <v>5080</v>
      </c>
      <c r="C3" s="170"/>
      <c r="D3" s="171"/>
      <c r="E3" s="171"/>
      <c r="F3" s="171"/>
      <c r="G3" s="171"/>
      <c r="H3" s="170"/>
      <c r="I3" s="170"/>
      <c r="J3" s="170"/>
      <c r="K3" s="170"/>
      <c r="L3" s="536" t="s">
        <v>5340</v>
      </c>
      <c r="M3" s="536"/>
      <c r="N3" s="536"/>
      <c r="O3" s="536"/>
      <c r="V3" s="168"/>
      <c r="W3" s="168"/>
      <c r="X3" s="168"/>
      <c r="Y3" s="168"/>
      <c r="Z3" s="168"/>
      <c r="AA3" s="168"/>
      <c r="AB3" s="168"/>
      <c r="AC3" s="169"/>
      <c r="AD3" s="169"/>
      <c r="AE3" s="168"/>
    </row>
    <row r="4" spans="1:31" ht="22.5" customHeight="1" x14ac:dyDescent="0.15">
      <c r="C4" s="182"/>
      <c r="D4" s="540" t="s">
        <v>9554</v>
      </c>
      <c r="E4" s="540"/>
      <c r="F4" s="540"/>
      <c r="G4" s="540"/>
      <c r="H4" s="540"/>
      <c r="I4" s="540"/>
      <c r="J4" s="538" t="s">
        <v>9519</v>
      </c>
      <c r="K4" s="539" t="s">
        <v>9555</v>
      </c>
      <c r="L4" s="172"/>
      <c r="M4" s="172"/>
      <c r="N4" s="172"/>
      <c r="U4" s="173">
        <v>1</v>
      </c>
      <c r="V4" s="173">
        <v>2</v>
      </c>
      <c r="W4" s="173">
        <v>3</v>
      </c>
      <c r="X4" s="173">
        <v>4</v>
      </c>
      <c r="Y4" s="173">
        <v>5</v>
      </c>
      <c r="Z4" s="173">
        <v>6</v>
      </c>
      <c r="AA4" s="173">
        <v>7</v>
      </c>
      <c r="AB4" s="173">
        <v>8</v>
      </c>
      <c r="AC4" s="174">
        <v>9</v>
      </c>
      <c r="AD4" s="174">
        <v>10</v>
      </c>
      <c r="AE4" s="173"/>
    </row>
    <row r="5" spans="1:31" ht="56.25" customHeight="1" x14ac:dyDescent="0.2">
      <c r="C5" s="183" t="s">
        <v>5255</v>
      </c>
      <c r="D5" s="185" t="s">
        <v>9553</v>
      </c>
      <c r="E5" s="185" t="s">
        <v>9552</v>
      </c>
      <c r="F5" s="185" t="s">
        <v>9515</v>
      </c>
      <c r="G5" s="185" t="s">
        <v>9516</v>
      </c>
      <c r="H5" s="185" t="s">
        <v>9517</v>
      </c>
      <c r="I5" s="185" t="s">
        <v>9518</v>
      </c>
      <c r="J5" s="538"/>
      <c r="K5" s="539"/>
      <c r="L5" s="175" t="s">
        <v>5256</v>
      </c>
      <c r="M5" s="175" t="s">
        <v>5257</v>
      </c>
      <c r="N5" s="175" t="s">
        <v>5258</v>
      </c>
      <c r="U5" s="176" t="s">
        <v>2</v>
      </c>
      <c r="V5" s="168"/>
      <c r="W5" s="177" t="s">
        <v>5345</v>
      </c>
      <c r="X5" s="177" t="s">
        <v>768</v>
      </c>
      <c r="Y5" s="177" t="s">
        <v>877</v>
      </c>
      <c r="Z5" s="177" t="s">
        <v>2170</v>
      </c>
      <c r="AA5" s="177" t="s">
        <v>3896</v>
      </c>
      <c r="AB5" s="177" t="s">
        <v>4975</v>
      </c>
      <c r="AC5" s="178" t="s">
        <v>769</v>
      </c>
      <c r="AD5" s="178" t="s">
        <v>8801</v>
      </c>
      <c r="AE5" s="179"/>
    </row>
    <row r="6" spans="1:31" s="186" customFormat="1" ht="15" customHeight="1" x14ac:dyDescent="0.2">
      <c r="C6" s="187" t="s">
        <v>13</v>
      </c>
      <c r="D6" s="191">
        <f>VLOOKUP($C6,$U$6:$AD$56,3,FALSE)</f>
        <v>47</v>
      </c>
      <c r="E6" s="192">
        <f>VLOOKUP($C6,$U$6:$AD$56,4,FALSE)</f>
        <v>34</v>
      </c>
      <c r="F6" s="192">
        <f>VLOOKUP($C6,$U$6:$AD$56,7,FALSE)</f>
        <v>42</v>
      </c>
      <c r="G6" s="192">
        <f>VLOOKUP($C6,$U$6:$AD$56,8,FALSE)</f>
        <v>41</v>
      </c>
      <c r="H6" s="192">
        <f>VLOOKUP($C6,$U$6:$AD$56,6,FALSE)</f>
        <v>45</v>
      </c>
      <c r="I6" s="193">
        <f>VLOOKUP($C6,$U$6:$AD$56,5,FALSE)</f>
        <v>46</v>
      </c>
      <c r="J6" s="194">
        <f>VLOOKUP($C6,$U$6:$AD$56,9,FALSE)</f>
        <v>39</v>
      </c>
      <c r="K6" s="191">
        <f>VLOOKUP($C6,$U$6:$AD$56,10,FALSE)</f>
        <v>47</v>
      </c>
      <c r="L6" s="188">
        <f>VLOOKUP($C6,'DA1'!$A$2:$AS$53,30,FALSE)</f>
        <v>0</v>
      </c>
      <c r="M6" s="188">
        <f>VLOOKUP($C6,'DA1'!$A$2:$AS$53,31,FALSE)</f>
        <v>0</v>
      </c>
      <c r="N6" s="188">
        <f>L6-M6</f>
        <v>0</v>
      </c>
      <c r="U6" s="93" t="s">
        <v>13</v>
      </c>
      <c r="V6" s="186" t="s">
        <v>9</v>
      </c>
      <c r="W6" s="189">
        <v>47</v>
      </c>
      <c r="X6" s="189">
        <v>34</v>
      </c>
      <c r="Y6" s="189">
        <v>46</v>
      </c>
      <c r="Z6" s="189">
        <v>45</v>
      </c>
      <c r="AA6" s="189">
        <v>42</v>
      </c>
      <c r="AB6" s="189">
        <v>41</v>
      </c>
      <c r="AC6" s="189">
        <v>39</v>
      </c>
      <c r="AD6" s="189">
        <v>47</v>
      </c>
      <c r="AE6" s="93"/>
    </row>
    <row r="7" spans="1:31" s="186" customFormat="1" ht="15" customHeight="1" x14ac:dyDescent="0.2">
      <c r="C7" s="187" t="s">
        <v>21</v>
      </c>
      <c r="D7" s="191">
        <f t="shared" ref="D7:D56" si="0">VLOOKUP($C7,$U$6:$AD$56,3,FALSE)</f>
        <v>36</v>
      </c>
      <c r="E7" s="192">
        <f t="shared" ref="E7:E56" si="1">VLOOKUP($C7,$U$6:$AD$56,4,FALSE)</f>
        <v>41</v>
      </c>
      <c r="F7" s="192">
        <f t="shared" ref="F7:F56" si="2">VLOOKUP($C7,$U$6:$AD$56,7,FALSE)</f>
        <v>49</v>
      </c>
      <c r="G7" s="192">
        <f t="shared" ref="G7:G56" si="3">VLOOKUP($C7,$U$6:$AD$56,8,FALSE)</f>
        <v>12</v>
      </c>
      <c r="H7" s="192">
        <f t="shared" ref="H7:H56" si="4">VLOOKUP($C7,$U$6:$AD$56,6,FALSE)</f>
        <v>34</v>
      </c>
      <c r="I7" s="193">
        <f t="shared" ref="I7:I56" si="5">VLOOKUP($C7,$U$6:$AD$56,5,FALSE)</f>
        <v>30</v>
      </c>
      <c r="J7" s="194">
        <f t="shared" ref="J7:J56" si="6">VLOOKUP($C7,$U$6:$AD$56,9,FALSE)</f>
        <v>34</v>
      </c>
      <c r="K7" s="191">
        <f t="shared" ref="K7:K56" si="7">VLOOKUP($C7,$U$6:$AD$56,10,FALSE)</f>
        <v>32</v>
      </c>
      <c r="L7" s="188">
        <f>VLOOKUP($C7,'DA1'!$A$2:$AS$53,30,FALSE)</f>
        <v>0</v>
      </c>
      <c r="M7" s="188">
        <f>VLOOKUP($C7,'DA1'!$A$2:$AS$53,31,FALSE)</f>
        <v>0</v>
      </c>
      <c r="N7" s="188">
        <f t="shared" ref="N7:N56" si="8">L7-M7</f>
        <v>0</v>
      </c>
      <c r="U7" s="93" t="s">
        <v>21</v>
      </c>
      <c r="V7" s="186" t="s">
        <v>9</v>
      </c>
      <c r="W7" s="189">
        <v>36</v>
      </c>
      <c r="X7" s="189">
        <v>41</v>
      </c>
      <c r="Y7" s="189">
        <v>30</v>
      </c>
      <c r="Z7" s="189">
        <v>34</v>
      </c>
      <c r="AA7" s="189">
        <v>49</v>
      </c>
      <c r="AB7" s="189">
        <v>12</v>
      </c>
      <c r="AC7" s="189">
        <v>34</v>
      </c>
      <c r="AD7" s="189">
        <v>32</v>
      </c>
      <c r="AE7" s="93"/>
    </row>
    <row r="8" spans="1:31" s="186" customFormat="1" ht="15" customHeight="1" x14ac:dyDescent="0.2">
      <c r="C8" s="187" t="s">
        <v>25</v>
      </c>
      <c r="D8" s="191">
        <f t="shared" si="0"/>
        <v>32</v>
      </c>
      <c r="E8" s="192">
        <f t="shared" si="1"/>
        <v>45</v>
      </c>
      <c r="F8" s="192">
        <f t="shared" si="2"/>
        <v>47</v>
      </c>
      <c r="G8" s="192">
        <f t="shared" si="3"/>
        <v>7</v>
      </c>
      <c r="H8" s="192">
        <f t="shared" si="4"/>
        <v>24</v>
      </c>
      <c r="I8" s="193">
        <f t="shared" si="5"/>
        <v>21</v>
      </c>
      <c r="J8" s="194">
        <f t="shared" si="6"/>
        <v>36</v>
      </c>
      <c r="K8" s="191">
        <f t="shared" si="7"/>
        <v>33</v>
      </c>
      <c r="L8" s="188">
        <f>VLOOKUP($C8,'DA1'!$A$2:$AS$53,30,FALSE)</f>
        <v>0</v>
      </c>
      <c r="M8" s="188">
        <f>VLOOKUP($C8,'DA1'!$A$2:$AS$53,31,FALSE)</f>
        <v>0</v>
      </c>
      <c r="N8" s="188">
        <f t="shared" si="8"/>
        <v>0</v>
      </c>
      <c r="U8" s="93" t="s">
        <v>25</v>
      </c>
      <c r="V8" s="186" t="s">
        <v>9</v>
      </c>
      <c r="W8" s="189">
        <v>32</v>
      </c>
      <c r="X8" s="189">
        <v>45</v>
      </c>
      <c r="Y8" s="189">
        <v>21</v>
      </c>
      <c r="Z8" s="189">
        <v>24</v>
      </c>
      <c r="AA8" s="189">
        <v>47</v>
      </c>
      <c r="AB8" s="189">
        <v>7</v>
      </c>
      <c r="AC8" s="189">
        <v>36</v>
      </c>
      <c r="AD8" s="189">
        <v>33</v>
      </c>
      <c r="AE8" s="93"/>
    </row>
    <row r="9" spans="1:31" s="186" customFormat="1" ht="15" customHeight="1" x14ac:dyDescent="0.2">
      <c r="C9" s="187" t="s">
        <v>29</v>
      </c>
      <c r="D9" s="191">
        <f t="shared" si="0"/>
        <v>48</v>
      </c>
      <c r="E9" s="192">
        <f t="shared" si="1"/>
        <v>45</v>
      </c>
      <c r="F9" s="192">
        <f t="shared" si="2"/>
        <v>40</v>
      </c>
      <c r="G9" s="192">
        <f t="shared" si="3"/>
        <v>41</v>
      </c>
      <c r="H9" s="192">
        <f t="shared" si="4"/>
        <v>48</v>
      </c>
      <c r="I9" s="193">
        <f t="shared" si="5"/>
        <v>48</v>
      </c>
      <c r="J9" s="194">
        <f t="shared" si="6"/>
        <v>49</v>
      </c>
      <c r="K9" s="191">
        <f t="shared" si="7"/>
        <v>49</v>
      </c>
      <c r="L9" s="188">
        <f>VLOOKUP($C9,'DA1'!$A$2:$AS$53,30,FALSE)</f>
        <v>0</v>
      </c>
      <c r="M9" s="188">
        <f>VLOOKUP($C9,'DA1'!$A$2:$AS$53,31,FALSE)</f>
        <v>0</v>
      </c>
      <c r="N9" s="188">
        <f t="shared" si="8"/>
        <v>0</v>
      </c>
      <c r="U9" s="93" t="s">
        <v>29</v>
      </c>
      <c r="V9" s="186" t="s">
        <v>9</v>
      </c>
      <c r="W9" s="189">
        <v>48</v>
      </c>
      <c r="X9" s="189">
        <v>45</v>
      </c>
      <c r="Y9" s="189">
        <v>48</v>
      </c>
      <c r="Z9" s="189">
        <v>48</v>
      </c>
      <c r="AA9" s="189">
        <v>40</v>
      </c>
      <c r="AB9" s="189">
        <v>41</v>
      </c>
      <c r="AC9" s="189">
        <v>49</v>
      </c>
      <c r="AD9" s="189">
        <v>49</v>
      </c>
      <c r="AE9" s="93"/>
    </row>
    <row r="10" spans="1:31" s="186" customFormat="1" ht="15" customHeight="1" x14ac:dyDescent="0.2">
      <c r="C10" s="187" t="s">
        <v>33</v>
      </c>
      <c r="D10" s="191">
        <f t="shared" si="0"/>
        <v>14</v>
      </c>
      <c r="E10" s="192">
        <f t="shared" si="1"/>
        <v>24</v>
      </c>
      <c r="F10" s="192">
        <f t="shared" si="2"/>
        <v>35</v>
      </c>
      <c r="G10" s="192">
        <f t="shared" si="3"/>
        <v>14</v>
      </c>
      <c r="H10" s="192">
        <f t="shared" si="4"/>
        <v>5</v>
      </c>
      <c r="I10" s="193">
        <f t="shared" si="5"/>
        <v>10</v>
      </c>
      <c r="J10" s="194">
        <f t="shared" si="6"/>
        <v>26</v>
      </c>
      <c r="K10" s="191">
        <f t="shared" si="7"/>
        <v>23</v>
      </c>
      <c r="L10" s="188">
        <f>VLOOKUP($C10,'DA1'!$A$2:$AS$53,30,FALSE)</f>
        <v>0</v>
      </c>
      <c r="M10" s="188">
        <f>VLOOKUP($C10,'DA1'!$A$2:$AS$53,31,FALSE)</f>
        <v>0</v>
      </c>
      <c r="N10" s="188">
        <f t="shared" si="8"/>
        <v>0</v>
      </c>
      <c r="U10" s="93" t="s">
        <v>33</v>
      </c>
      <c r="V10" s="186" t="s">
        <v>9</v>
      </c>
      <c r="W10" s="189">
        <v>14</v>
      </c>
      <c r="X10" s="189">
        <v>24</v>
      </c>
      <c r="Y10" s="189">
        <v>10</v>
      </c>
      <c r="Z10" s="189">
        <v>5</v>
      </c>
      <c r="AA10" s="189">
        <v>35</v>
      </c>
      <c r="AB10" s="189">
        <v>14</v>
      </c>
      <c r="AC10" s="189">
        <v>26</v>
      </c>
      <c r="AD10" s="189">
        <v>23</v>
      </c>
      <c r="AE10" s="93"/>
    </row>
    <row r="11" spans="1:31" s="186" customFormat="1" ht="15" customHeight="1" x14ac:dyDescent="0.2">
      <c r="C11" s="187" t="s">
        <v>37</v>
      </c>
      <c r="D11" s="191">
        <f t="shared" si="0"/>
        <v>6</v>
      </c>
      <c r="E11" s="192">
        <f t="shared" si="1"/>
        <v>23</v>
      </c>
      <c r="F11" s="192">
        <f t="shared" si="2"/>
        <v>14</v>
      </c>
      <c r="G11" s="192">
        <f t="shared" si="3"/>
        <v>7</v>
      </c>
      <c r="H11" s="192">
        <f t="shared" si="4"/>
        <v>5</v>
      </c>
      <c r="I11" s="193">
        <f t="shared" si="5"/>
        <v>8</v>
      </c>
      <c r="J11" s="194">
        <f t="shared" si="6"/>
        <v>11</v>
      </c>
      <c r="K11" s="191">
        <f t="shared" si="7"/>
        <v>8</v>
      </c>
      <c r="L11" s="188">
        <f>VLOOKUP($C11,'DA1'!$A$2:$AS$53,30,FALSE)</f>
        <v>0</v>
      </c>
      <c r="M11" s="188">
        <f>VLOOKUP($C11,'DA1'!$A$2:$AS$53,31,FALSE)</f>
        <v>0</v>
      </c>
      <c r="N11" s="188">
        <f t="shared" si="8"/>
        <v>0</v>
      </c>
      <c r="U11" s="93" t="s">
        <v>37</v>
      </c>
      <c r="V11" s="186" t="s">
        <v>9</v>
      </c>
      <c r="W11" s="189">
        <v>6</v>
      </c>
      <c r="X11" s="189">
        <v>23</v>
      </c>
      <c r="Y11" s="189">
        <v>8</v>
      </c>
      <c r="Z11" s="189">
        <v>5</v>
      </c>
      <c r="AA11" s="189">
        <v>14</v>
      </c>
      <c r="AB11" s="189">
        <v>7</v>
      </c>
      <c r="AC11" s="189">
        <v>11</v>
      </c>
      <c r="AD11" s="189">
        <v>8</v>
      </c>
      <c r="AE11" s="93"/>
    </row>
    <row r="12" spans="1:31" s="186" customFormat="1" ht="15" customHeight="1" x14ac:dyDescent="0.2">
      <c r="C12" s="187" t="s">
        <v>41</v>
      </c>
      <c r="D12" s="191">
        <f t="shared" si="0"/>
        <v>8</v>
      </c>
      <c r="E12" s="192">
        <f t="shared" si="1"/>
        <v>5</v>
      </c>
      <c r="F12" s="192">
        <f t="shared" si="2"/>
        <v>5</v>
      </c>
      <c r="G12" s="192">
        <f t="shared" si="3"/>
        <v>39</v>
      </c>
      <c r="H12" s="192">
        <f t="shared" si="4"/>
        <v>1</v>
      </c>
      <c r="I12" s="193">
        <f t="shared" si="5"/>
        <v>8</v>
      </c>
      <c r="J12" s="194">
        <f t="shared" si="6"/>
        <v>7</v>
      </c>
      <c r="K12" s="191">
        <f t="shared" si="7"/>
        <v>5</v>
      </c>
      <c r="L12" s="188">
        <f>VLOOKUP($C12,'DA1'!$A$2:$AS$53,30,FALSE)</f>
        <v>0</v>
      </c>
      <c r="M12" s="188">
        <f>VLOOKUP($C12,'DA1'!$A$2:$AS$53,31,FALSE)</f>
        <v>0</v>
      </c>
      <c r="N12" s="188">
        <f t="shared" si="8"/>
        <v>0</v>
      </c>
      <c r="U12" s="93" t="s">
        <v>41</v>
      </c>
      <c r="V12" s="186" t="s">
        <v>9</v>
      </c>
      <c r="W12" s="189">
        <v>8</v>
      </c>
      <c r="X12" s="189">
        <v>5</v>
      </c>
      <c r="Y12" s="189">
        <v>8</v>
      </c>
      <c r="Z12" s="189">
        <v>1</v>
      </c>
      <c r="AA12" s="189">
        <v>5</v>
      </c>
      <c r="AB12" s="189">
        <v>39</v>
      </c>
      <c r="AC12" s="189">
        <v>7</v>
      </c>
      <c r="AD12" s="189">
        <v>5</v>
      </c>
      <c r="AE12" s="93"/>
    </row>
    <row r="13" spans="1:31" s="186" customFormat="1" ht="15" customHeight="1" x14ac:dyDescent="0.2">
      <c r="C13" s="187" t="s">
        <v>45</v>
      </c>
      <c r="D13" s="191">
        <f t="shared" si="0"/>
        <v>15</v>
      </c>
      <c r="E13" s="192">
        <f t="shared" si="1"/>
        <v>5</v>
      </c>
      <c r="F13" s="192">
        <f t="shared" si="2"/>
        <v>10</v>
      </c>
      <c r="G13" s="192">
        <f t="shared" si="3"/>
        <v>28</v>
      </c>
      <c r="H13" s="192">
        <f t="shared" si="4"/>
        <v>30</v>
      </c>
      <c r="I13" s="193">
        <f t="shared" si="5"/>
        <v>21</v>
      </c>
      <c r="J13" s="194">
        <f t="shared" si="6"/>
        <v>14</v>
      </c>
      <c r="K13" s="191">
        <f t="shared" si="7"/>
        <v>15</v>
      </c>
      <c r="L13" s="188">
        <f>VLOOKUP($C13,'DA1'!$A$2:$AS$53,30,FALSE)</f>
        <v>0</v>
      </c>
      <c r="M13" s="188">
        <f>VLOOKUP($C13,'DA1'!$A$2:$AS$53,31,FALSE)</f>
        <v>0</v>
      </c>
      <c r="N13" s="188">
        <f t="shared" si="8"/>
        <v>0</v>
      </c>
      <c r="U13" s="93" t="s">
        <v>45</v>
      </c>
      <c r="V13" s="186" t="s">
        <v>9</v>
      </c>
      <c r="W13" s="189">
        <v>15</v>
      </c>
      <c r="X13" s="189">
        <v>5</v>
      </c>
      <c r="Y13" s="189">
        <v>21</v>
      </c>
      <c r="Z13" s="189">
        <v>30</v>
      </c>
      <c r="AA13" s="189">
        <v>10</v>
      </c>
      <c r="AB13" s="189">
        <v>28</v>
      </c>
      <c r="AC13" s="189">
        <v>14</v>
      </c>
      <c r="AD13" s="189">
        <v>15</v>
      </c>
      <c r="AE13" s="93"/>
    </row>
    <row r="14" spans="1:31" s="186" customFormat="1" ht="15" customHeight="1" x14ac:dyDescent="0.2">
      <c r="C14" s="187" t="s">
        <v>49</v>
      </c>
      <c r="D14" s="191">
        <f t="shared" si="0"/>
        <v>20</v>
      </c>
      <c r="E14" s="192">
        <f t="shared" si="1"/>
        <v>5</v>
      </c>
      <c r="F14" s="192">
        <f t="shared" si="2"/>
        <v>19</v>
      </c>
      <c r="G14" s="192">
        <f t="shared" si="3"/>
        <v>32</v>
      </c>
      <c r="H14" s="192">
        <f t="shared" si="4"/>
        <v>33</v>
      </c>
      <c r="I14" s="193">
        <f t="shared" si="5"/>
        <v>13</v>
      </c>
      <c r="J14" s="194">
        <f t="shared" si="6"/>
        <v>22</v>
      </c>
      <c r="K14" s="191">
        <f t="shared" si="7"/>
        <v>20</v>
      </c>
      <c r="L14" s="188">
        <f>VLOOKUP($C14,'DA1'!$A$2:$AS$53,30,FALSE)</f>
        <v>0</v>
      </c>
      <c r="M14" s="188">
        <f>VLOOKUP($C14,'DA1'!$A$2:$AS$53,31,FALSE)</f>
        <v>0</v>
      </c>
      <c r="N14" s="188">
        <f t="shared" si="8"/>
        <v>0</v>
      </c>
      <c r="U14" s="93" t="s">
        <v>49</v>
      </c>
      <c r="V14" s="186" t="s">
        <v>9</v>
      </c>
      <c r="W14" s="189">
        <v>20</v>
      </c>
      <c r="X14" s="189">
        <v>5</v>
      </c>
      <c r="Y14" s="189">
        <v>13</v>
      </c>
      <c r="Z14" s="189">
        <v>33</v>
      </c>
      <c r="AA14" s="189">
        <v>19</v>
      </c>
      <c r="AB14" s="189">
        <v>32</v>
      </c>
      <c r="AC14" s="189">
        <v>22</v>
      </c>
      <c r="AD14" s="189">
        <v>20</v>
      </c>
      <c r="AE14" s="93"/>
    </row>
    <row r="15" spans="1:31" s="186" customFormat="1" ht="15" customHeight="1" x14ac:dyDescent="0.2">
      <c r="C15" s="187" t="s">
        <v>53</v>
      </c>
      <c r="D15" s="191">
        <f t="shared" si="0"/>
        <v>39</v>
      </c>
      <c r="E15" s="192">
        <f t="shared" si="1"/>
        <v>41</v>
      </c>
      <c r="F15" s="192">
        <f t="shared" si="2"/>
        <v>44</v>
      </c>
      <c r="G15" s="192">
        <f t="shared" si="3"/>
        <v>45</v>
      </c>
      <c r="H15" s="192">
        <f t="shared" si="4"/>
        <v>20</v>
      </c>
      <c r="I15" s="193">
        <f t="shared" si="5"/>
        <v>33</v>
      </c>
      <c r="J15" s="194">
        <f t="shared" si="6"/>
        <v>39</v>
      </c>
      <c r="K15" s="191">
        <f t="shared" si="7"/>
        <v>37</v>
      </c>
      <c r="L15" s="188">
        <f>VLOOKUP($C15,'DA1'!$A$2:$AS$53,30,FALSE)</f>
        <v>0</v>
      </c>
      <c r="M15" s="188">
        <f>VLOOKUP($C15,'DA1'!$A$2:$AS$53,31,FALSE)</f>
        <v>0</v>
      </c>
      <c r="N15" s="188">
        <f t="shared" si="8"/>
        <v>0</v>
      </c>
      <c r="U15" s="93" t="s">
        <v>53</v>
      </c>
      <c r="V15" s="186" t="s">
        <v>9</v>
      </c>
      <c r="W15" s="189">
        <v>39</v>
      </c>
      <c r="X15" s="189">
        <v>41</v>
      </c>
      <c r="Y15" s="189">
        <v>33</v>
      </c>
      <c r="Z15" s="189">
        <v>20</v>
      </c>
      <c r="AA15" s="189">
        <v>44</v>
      </c>
      <c r="AB15" s="189">
        <v>45</v>
      </c>
      <c r="AC15" s="189">
        <v>39</v>
      </c>
      <c r="AD15" s="189">
        <v>37</v>
      </c>
      <c r="AE15" s="93"/>
    </row>
    <row r="16" spans="1:31" s="186" customFormat="1" ht="15" customHeight="1" x14ac:dyDescent="0.2">
      <c r="C16" s="187" t="s">
        <v>57</v>
      </c>
      <c r="D16" s="191">
        <f t="shared" si="0"/>
        <v>41</v>
      </c>
      <c r="E16" s="192">
        <f t="shared" si="1"/>
        <v>41</v>
      </c>
      <c r="F16" s="192">
        <f t="shared" si="2"/>
        <v>44</v>
      </c>
      <c r="G16" s="192">
        <f t="shared" si="3"/>
        <v>23</v>
      </c>
      <c r="H16" s="192">
        <f t="shared" si="4"/>
        <v>40</v>
      </c>
      <c r="I16" s="193">
        <f t="shared" si="5"/>
        <v>40</v>
      </c>
      <c r="J16" s="194">
        <f t="shared" si="6"/>
        <v>45</v>
      </c>
      <c r="K16" s="191">
        <f t="shared" si="7"/>
        <v>46</v>
      </c>
      <c r="L16" s="188">
        <f>VLOOKUP($C16,'DA1'!$A$2:$AS$53,30,FALSE)</f>
        <v>0</v>
      </c>
      <c r="M16" s="188">
        <f>VLOOKUP($C16,'DA1'!$A$2:$AS$53,31,FALSE)</f>
        <v>0</v>
      </c>
      <c r="N16" s="188">
        <f t="shared" si="8"/>
        <v>0</v>
      </c>
      <c r="U16" s="93" t="s">
        <v>57</v>
      </c>
      <c r="V16" s="186" t="s">
        <v>9</v>
      </c>
      <c r="W16" s="189">
        <v>41</v>
      </c>
      <c r="X16" s="189">
        <v>41</v>
      </c>
      <c r="Y16" s="189">
        <v>40</v>
      </c>
      <c r="Z16" s="189">
        <v>40</v>
      </c>
      <c r="AA16" s="189">
        <v>44</v>
      </c>
      <c r="AB16" s="189">
        <v>23</v>
      </c>
      <c r="AC16" s="189">
        <v>45</v>
      </c>
      <c r="AD16" s="189">
        <v>46</v>
      </c>
      <c r="AE16" s="93"/>
    </row>
    <row r="17" spans="3:31" s="186" customFormat="1" ht="15" customHeight="1" x14ac:dyDescent="0.2">
      <c r="C17" s="187" t="s">
        <v>61</v>
      </c>
      <c r="D17" s="191">
        <f t="shared" si="0"/>
        <v>3</v>
      </c>
      <c r="E17" s="192">
        <f t="shared" si="1"/>
        <v>9</v>
      </c>
      <c r="F17" s="192">
        <f t="shared" si="2"/>
        <v>14</v>
      </c>
      <c r="G17" s="192">
        <f t="shared" si="3"/>
        <v>1</v>
      </c>
      <c r="H17" s="192">
        <f t="shared" si="4"/>
        <v>5</v>
      </c>
      <c r="I17" s="193">
        <f t="shared" si="5"/>
        <v>1</v>
      </c>
      <c r="J17" s="194">
        <f t="shared" si="6"/>
        <v>3</v>
      </c>
      <c r="K17" s="191">
        <f t="shared" si="7"/>
        <v>3</v>
      </c>
      <c r="L17" s="188">
        <f>VLOOKUP($C17,'DA1'!$A$2:$AS$53,30,FALSE)</f>
        <v>0</v>
      </c>
      <c r="M17" s="188">
        <f>VLOOKUP($C17,'DA1'!$A$2:$AS$53,31,FALSE)</f>
        <v>0</v>
      </c>
      <c r="N17" s="188">
        <f t="shared" si="8"/>
        <v>0</v>
      </c>
      <c r="U17" s="93" t="s">
        <v>61</v>
      </c>
      <c r="V17" s="186" t="s">
        <v>9</v>
      </c>
      <c r="W17" s="189">
        <v>3</v>
      </c>
      <c r="X17" s="189">
        <v>9</v>
      </c>
      <c r="Y17" s="189">
        <v>1</v>
      </c>
      <c r="Z17" s="189">
        <v>5</v>
      </c>
      <c r="AA17" s="189">
        <v>14</v>
      </c>
      <c r="AB17" s="189">
        <v>1</v>
      </c>
      <c r="AC17" s="189">
        <v>3</v>
      </c>
      <c r="AD17" s="189">
        <v>3</v>
      </c>
      <c r="AE17" s="93"/>
    </row>
    <row r="18" spans="3:31" s="186" customFormat="1" ht="15" customHeight="1" x14ac:dyDescent="0.2">
      <c r="C18" s="187" t="s">
        <v>65</v>
      </c>
      <c r="D18" s="191">
        <f t="shared" si="0"/>
        <v>26</v>
      </c>
      <c r="E18" s="192">
        <f t="shared" si="1"/>
        <v>45</v>
      </c>
      <c r="F18" s="192">
        <f t="shared" si="2"/>
        <v>29</v>
      </c>
      <c r="G18" s="192">
        <f t="shared" si="3"/>
        <v>2</v>
      </c>
      <c r="H18" s="192">
        <f t="shared" si="4"/>
        <v>14</v>
      </c>
      <c r="I18" s="193">
        <f t="shared" si="5"/>
        <v>28</v>
      </c>
      <c r="J18" s="194">
        <f t="shared" si="6"/>
        <v>20</v>
      </c>
      <c r="K18" s="191">
        <f t="shared" si="7"/>
        <v>25</v>
      </c>
      <c r="L18" s="188">
        <f>VLOOKUP($C18,'DA1'!$A$2:$AS$53,30,FALSE)</f>
        <v>0</v>
      </c>
      <c r="M18" s="188">
        <f>VLOOKUP($C18,'DA1'!$A$2:$AS$53,31,FALSE)</f>
        <v>0</v>
      </c>
      <c r="N18" s="188">
        <f t="shared" si="8"/>
        <v>0</v>
      </c>
      <c r="U18" s="93" t="s">
        <v>65</v>
      </c>
      <c r="V18" s="186" t="s">
        <v>9</v>
      </c>
      <c r="W18" s="189">
        <v>26</v>
      </c>
      <c r="X18" s="189">
        <v>45</v>
      </c>
      <c r="Y18" s="189">
        <v>28</v>
      </c>
      <c r="Z18" s="189">
        <v>14</v>
      </c>
      <c r="AA18" s="189">
        <v>29</v>
      </c>
      <c r="AB18" s="189">
        <v>2</v>
      </c>
      <c r="AC18" s="189">
        <v>20</v>
      </c>
      <c r="AD18" s="189">
        <v>25</v>
      </c>
      <c r="AE18" s="93"/>
    </row>
    <row r="19" spans="3:31" s="186" customFormat="1" ht="15" customHeight="1" x14ac:dyDescent="0.2">
      <c r="C19" s="187" t="s">
        <v>68</v>
      </c>
      <c r="D19" s="191">
        <f t="shared" si="0"/>
        <v>27</v>
      </c>
      <c r="E19" s="192">
        <f t="shared" si="1"/>
        <v>18</v>
      </c>
      <c r="F19" s="192">
        <f t="shared" si="2"/>
        <v>23</v>
      </c>
      <c r="G19" s="192">
        <f t="shared" si="3"/>
        <v>41</v>
      </c>
      <c r="H19" s="192">
        <f t="shared" si="4"/>
        <v>24</v>
      </c>
      <c r="I19" s="193">
        <f t="shared" si="5"/>
        <v>25</v>
      </c>
      <c r="J19" s="194">
        <f t="shared" si="6"/>
        <v>29</v>
      </c>
      <c r="K19" s="191">
        <f t="shared" si="7"/>
        <v>26</v>
      </c>
      <c r="L19" s="188">
        <f>VLOOKUP($C19,'DA1'!$A$2:$AS$53,30,FALSE)</f>
        <v>0</v>
      </c>
      <c r="M19" s="188">
        <f>VLOOKUP($C19,'DA1'!$A$2:$AS$53,31,FALSE)</f>
        <v>0</v>
      </c>
      <c r="N19" s="188">
        <f t="shared" si="8"/>
        <v>0</v>
      </c>
      <c r="U19" s="93" t="s">
        <v>68</v>
      </c>
      <c r="V19" s="186" t="s">
        <v>9</v>
      </c>
      <c r="W19" s="189">
        <v>27</v>
      </c>
      <c r="X19" s="189">
        <v>18</v>
      </c>
      <c r="Y19" s="189">
        <v>25</v>
      </c>
      <c r="Z19" s="189">
        <v>24</v>
      </c>
      <c r="AA19" s="189">
        <v>23</v>
      </c>
      <c r="AB19" s="189">
        <v>41</v>
      </c>
      <c r="AC19" s="189">
        <v>29</v>
      </c>
      <c r="AD19" s="189">
        <v>26</v>
      </c>
      <c r="AE19" s="93"/>
    </row>
    <row r="20" spans="3:31" s="186" customFormat="1" ht="15" customHeight="1" x14ac:dyDescent="0.2">
      <c r="C20" s="187" t="s">
        <v>72</v>
      </c>
      <c r="D20" s="191">
        <f t="shared" si="0"/>
        <v>44</v>
      </c>
      <c r="E20" s="192">
        <f t="shared" si="1"/>
        <v>33</v>
      </c>
      <c r="F20" s="192">
        <f t="shared" si="2"/>
        <v>34</v>
      </c>
      <c r="G20" s="192">
        <f t="shared" si="3"/>
        <v>36</v>
      </c>
      <c r="H20" s="192">
        <f t="shared" si="4"/>
        <v>42</v>
      </c>
      <c r="I20" s="193">
        <f t="shared" si="5"/>
        <v>48</v>
      </c>
      <c r="J20" s="194">
        <f t="shared" si="6"/>
        <v>45</v>
      </c>
      <c r="K20" s="191">
        <f t="shared" si="7"/>
        <v>43</v>
      </c>
      <c r="L20" s="188">
        <f>VLOOKUP($C20,'DA1'!$A$2:$AS$53,30,FALSE)</f>
        <v>0</v>
      </c>
      <c r="M20" s="188">
        <f>VLOOKUP($C20,'DA1'!$A$2:$AS$53,31,FALSE)</f>
        <v>0</v>
      </c>
      <c r="N20" s="188">
        <f t="shared" si="8"/>
        <v>0</v>
      </c>
      <c r="U20" s="93" t="s">
        <v>72</v>
      </c>
      <c r="V20" s="186" t="s">
        <v>9</v>
      </c>
      <c r="W20" s="189">
        <v>44</v>
      </c>
      <c r="X20" s="189">
        <v>33</v>
      </c>
      <c r="Y20" s="189">
        <v>48</v>
      </c>
      <c r="Z20" s="189">
        <v>42</v>
      </c>
      <c r="AA20" s="189">
        <v>34</v>
      </c>
      <c r="AB20" s="189">
        <v>36</v>
      </c>
      <c r="AC20" s="189">
        <v>45</v>
      </c>
      <c r="AD20" s="189">
        <v>43</v>
      </c>
      <c r="AE20" s="93"/>
    </row>
    <row r="21" spans="3:31" s="186" customFormat="1" ht="15" customHeight="1" x14ac:dyDescent="0.2">
      <c r="C21" s="187" t="s">
        <v>76</v>
      </c>
      <c r="D21" s="191">
        <f t="shared" si="0"/>
        <v>6</v>
      </c>
      <c r="E21" s="192">
        <f t="shared" si="1"/>
        <v>8</v>
      </c>
      <c r="F21" s="192">
        <f t="shared" si="2"/>
        <v>5</v>
      </c>
      <c r="G21" s="192">
        <f t="shared" si="3"/>
        <v>18</v>
      </c>
      <c r="H21" s="192">
        <f t="shared" si="4"/>
        <v>14</v>
      </c>
      <c r="I21" s="193">
        <f t="shared" si="5"/>
        <v>10</v>
      </c>
      <c r="J21" s="194">
        <f t="shared" si="6"/>
        <v>6</v>
      </c>
      <c r="K21" s="191">
        <f t="shared" si="7"/>
        <v>9</v>
      </c>
      <c r="L21" s="188">
        <f>VLOOKUP($C21,'DA1'!$A$2:$AS$53,30,FALSE)</f>
        <v>0</v>
      </c>
      <c r="M21" s="188">
        <f>VLOOKUP($C21,'DA1'!$A$2:$AS$53,31,FALSE)</f>
        <v>0</v>
      </c>
      <c r="N21" s="188">
        <f t="shared" si="8"/>
        <v>0</v>
      </c>
      <c r="U21" s="93" t="s">
        <v>76</v>
      </c>
      <c r="V21" s="186" t="s">
        <v>9</v>
      </c>
      <c r="W21" s="189">
        <v>6</v>
      </c>
      <c r="X21" s="189">
        <v>8</v>
      </c>
      <c r="Y21" s="189">
        <v>10</v>
      </c>
      <c r="Z21" s="189">
        <v>14</v>
      </c>
      <c r="AA21" s="189">
        <v>5</v>
      </c>
      <c r="AB21" s="189">
        <v>18</v>
      </c>
      <c r="AC21" s="189">
        <v>6</v>
      </c>
      <c r="AD21" s="189">
        <v>9</v>
      </c>
      <c r="AE21" s="93"/>
    </row>
    <row r="22" spans="3:31" s="186" customFormat="1" ht="15" customHeight="1" x14ac:dyDescent="0.2">
      <c r="C22" s="187" t="s">
        <v>80</v>
      </c>
      <c r="D22" s="191">
        <f t="shared" si="0"/>
        <v>28</v>
      </c>
      <c r="E22" s="192">
        <f t="shared" si="1"/>
        <v>26</v>
      </c>
      <c r="F22" s="192">
        <f t="shared" si="2"/>
        <v>20</v>
      </c>
      <c r="G22" s="192">
        <f t="shared" si="3"/>
        <v>30</v>
      </c>
      <c r="H22" s="192">
        <f t="shared" si="4"/>
        <v>30</v>
      </c>
      <c r="I22" s="193">
        <f t="shared" si="5"/>
        <v>31</v>
      </c>
      <c r="J22" s="194">
        <f t="shared" si="6"/>
        <v>27</v>
      </c>
      <c r="K22" s="191">
        <f t="shared" si="7"/>
        <v>28</v>
      </c>
      <c r="L22" s="188">
        <f>VLOOKUP($C22,'DA1'!$A$2:$AS$53,30,FALSE)</f>
        <v>0</v>
      </c>
      <c r="M22" s="188">
        <f>VLOOKUP($C22,'DA1'!$A$2:$AS$53,31,FALSE)</f>
        <v>0</v>
      </c>
      <c r="N22" s="188">
        <f t="shared" si="8"/>
        <v>0</v>
      </c>
      <c r="U22" s="93" t="s">
        <v>80</v>
      </c>
      <c r="V22" s="186" t="s">
        <v>9</v>
      </c>
      <c r="W22" s="189">
        <v>28</v>
      </c>
      <c r="X22" s="189">
        <v>26</v>
      </c>
      <c r="Y22" s="189">
        <v>31</v>
      </c>
      <c r="Z22" s="189">
        <v>30</v>
      </c>
      <c r="AA22" s="189">
        <v>20</v>
      </c>
      <c r="AB22" s="189">
        <v>30</v>
      </c>
      <c r="AC22" s="189">
        <v>27</v>
      </c>
      <c r="AD22" s="189">
        <v>28</v>
      </c>
      <c r="AE22" s="93"/>
    </row>
    <row r="23" spans="3:31" s="186" customFormat="1" ht="15" customHeight="1" x14ac:dyDescent="0.2">
      <c r="C23" s="187" t="s">
        <v>84</v>
      </c>
      <c r="D23" s="191">
        <f t="shared" si="0"/>
        <v>39</v>
      </c>
      <c r="E23" s="192">
        <f t="shared" si="1"/>
        <v>18</v>
      </c>
      <c r="F23" s="192">
        <f t="shared" si="2"/>
        <v>29</v>
      </c>
      <c r="G23" s="192">
        <f t="shared" si="3"/>
        <v>50</v>
      </c>
      <c r="H23" s="192">
        <f t="shared" si="4"/>
        <v>45</v>
      </c>
      <c r="I23" s="193">
        <f t="shared" si="5"/>
        <v>43</v>
      </c>
      <c r="J23" s="194">
        <f t="shared" si="6"/>
        <v>47</v>
      </c>
      <c r="K23" s="191">
        <f t="shared" si="7"/>
        <v>40</v>
      </c>
      <c r="L23" s="188">
        <f>VLOOKUP($C23,'DA1'!$A$2:$AS$53,30,FALSE)</f>
        <v>0</v>
      </c>
      <c r="M23" s="188">
        <f>VLOOKUP($C23,'DA1'!$A$2:$AS$53,31,FALSE)</f>
        <v>0</v>
      </c>
      <c r="N23" s="188">
        <f t="shared" si="8"/>
        <v>0</v>
      </c>
      <c r="U23" s="93" t="s">
        <v>84</v>
      </c>
      <c r="V23" s="186" t="s">
        <v>9</v>
      </c>
      <c r="W23" s="189">
        <v>39</v>
      </c>
      <c r="X23" s="189">
        <v>18</v>
      </c>
      <c r="Y23" s="189">
        <v>43</v>
      </c>
      <c r="Z23" s="189">
        <v>45</v>
      </c>
      <c r="AA23" s="189">
        <v>29</v>
      </c>
      <c r="AB23" s="189">
        <v>50</v>
      </c>
      <c r="AC23" s="189">
        <v>47</v>
      </c>
      <c r="AD23" s="189">
        <v>40</v>
      </c>
      <c r="AE23" s="93"/>
    </row>
    <row r="24" spans="3:31" s="186" customFormat="1" ht="15" customHeight="1" x14ac:dyDescent="0.2">
      <c r="C24" s="187" t="s">
        <v>88</v>
      </c>
      <c r="D24" s="191">
        <f t="shared" si="0"/>
        <v>49</v>
      </c>
      <c r="E24" s="192">
        <f t="shared" si="1"/>
        <v>41</v>
      </c>
      <c r="F24" s="192">
        <f t="shared" si="2"/>
        <v>42</v>
      </c>
      <c r="G24" s="192">
        <f t="shared" si="3"/>
        <v>48</v>
      </c>
      <c r="H24" s="192">
        <f t="shared" si="4"/>
        <v>48</v>
      </c>
      <c r="I24" s="193">
        <f t="shared" si="5"/>
        <v>44</v>
      </c>
      <c r="J24" s="194">
        <f t="shared" si="6"/>
        <v>48</v>
      </c>
      <c r="K24" s="191">
        <f t="shared" si="7"/>
        <v>48</v>
      </c>
      <c r="L24" s="188">
        <f>VLOOKUP($C24,'DA1'!$A$2:$AS$53,30,FALSE)</f>
        <v>0</v>
      </c>
      <c r="M24" s="188">
        <f>VLOOKUP($C24,'DA1'!$A$2:$AS$53,31,FALSE)</f>
        <v>0</v>
      </c>
      <c r="N24" s="188">
        <f t="shared" si="8"/>
        <v>0</v>
      </c>
      <c r="U24" s="93" t="s">
        <v>88</v>
      </c>
      <c r="V24" s="186" t="s">
        <v>9</v>
      </c>
      <c r="W24" s="189">
        <v>49</v>
      </c>
      <c r="X24" s="189">
        <v>41</v>
      </c>
      <c r="Y24" s="189">
        <v>44</v>
      </c>
      <c r="Z24" s="189">
        <v>48</v>
      </c>
      <c r="AA24" s="189">
        <v>42</v>
      </c>
      <c r="AB24" s="189">
        <v>48</v>
      </c>
      <c r="AC24" s="189">
        <v>48</v>
      </c>
      <c r="AD24" s="189">
        <v>48</v>
      </c>
      <c r="AE24" s="93"/>
    </row>
    <row r="25" spans="3:31" s="186" customFormat="1" ht="15" customHeight="1" x14ac:dyDescent="0.2">
      <c r="C25" s="187" t="s">
        <v>92</v>
      </c>
      <c r="D25" s="191">
        <f t="shared" si="0"/>
        <v>15</v>
      </c>
      <c r="E25" s="192">
        <f t="shared" si="1"/>
        <v>21</v>
      </c>
      <c r="F25" s="192">
        <f t="shared" si="2"/>
        <v>7</v>
      </c>
      <c r="G25" s="192">
        <f t="shared" si="3"/>
        <v>20</v>
      </c>
      <c r="H25" s="192">
        <f t="shared" si="4"/>
        <v>27</v>
      </c>
      <c r="I25" s="193">
        <f t="shared" si="5"/>
        <v>18</v>
      </c>
      <c r="J25" s="194">
        <f t="shared" si="6"/>
        <v>9</v>
      </c>
      <c r="K25" s="191">
        <f t="shared" si="7"/>
        <v>11</v>
      </c>
      <c r="L25" s="188">
        <f>VLOOKUP($C25,'DA1'!$A$2:$AS$53,30,FALSE)</f>
        <v>0</v>
      </c>
      <c r="M25" s="188">
        <f>VLOOKUP($C25,'DA1'!$A$2:$AS$53,31,FALSE)</f>
        <v>0</v>
      </c>
      <c r="N25" s="188">
        <f t="shared" si="8"/>
        <v>0</v>
      </c>
      <c r="U25" s="93" t="s">
        <v>92</v>
      </c>
      <c r="V25" s="186" t="s">
        <v>9</v>
      </c>
      <c r="W25" s="189">
        <v>15</v>
      </c>
      <c r="X25" s="189">
        <v>21</v>
      </c>
      <c r="Y25" s="189">
        <v>18</v>
      </c>
      <c r="Z25" s="189">
        <v>27</v>
      </c>
      <c r="AA25" s="189">
        <v>7</v>
      </c>
      <c r="AB25" s="189">
        <v>20</v>
      </c>
      <c r="AC25" s="189">
        <v>9</v>
      </c>
      <c r="AD25" s="189">
        <v>11</v>
      </c>
      <c r="AE25" s="93"/>
    </row>
    <row r="26" spans="3:31" s="186" customFormat="1" ht="15" customHeight="1" x14ac:dyDescent="0.2">
      <c r="C26" s="187" t="s">
        <v>96</v>
      </c>
      <c r="D26" s="191">
        <f t="shared" si="0"/>
        <v>12</v>
      </c>
      <c r="E26" s="192">
        <f t="shared" si="1"/>
        <v>9</v>
      </c>
      <c r="F26" s="192">
        <f t="shared" si="2"/>
        <v>16</v>
      </c>
      <c r="G26" s="192">
        <f t="shared" si="3"/>
        <v>28</v>
      </c>
      <c r="H26" s="192">
        <f t="shared" si="4"/>
        <v>20</v>
      </c>
      <c r="I26" s="193">
        <f t="shared" si="5"/>
        <v>13</v>
      </c>
      <c r="J26" s="194">
        <f t="shared" si="6"/>
        <v>14</v>
      </c>
      <c r="K26" s="191">
        <f t="shared" si="7"/>
        <v>18</v>
      </c>
      <c r="L26" s="188">
        <f>VLOOKUP($C26,'DA1'!$A$2:$AS$53,30,FALSE)</f>
        <v>0</v>
      </c>
      <c r="M26" s="188">
        <f>VLOOKUP($C26,'DA1'!$A$2:$AS$53,31,FALSE)</f>
        <v>0</v>
      </c>
      <c r="N26" s="188">
        <f t="shared" si="8"/>
        <v>0</v>
      </c>
      <c r="U26" s="93" t="s">
        <v>96</v>
      </c>
      <c r="V26" s="186" t="s">
        <v>9</v>
      </c>
      <c r="W26" s="189">
        <v>12</v>
      </c>
      <c r="X26" s="189">
        <v>9</v>
      </c>
      <c r="Y26" s="189">
        <v>13</v>
      </c>
      <c r="Z26" s="189">
        <v>20</v>
      </c>
      <c r="AA26" s="189">
        <v>16</v>
      </c>
      <c r="AB26" s="189">
        <v>28</v>
      </c>
      <c r="AC26" s="189">
        <v>14</v>
      </c>
      <c r="AD26" s="189">
        <v>18</v>
      </c>
      <c r="AE26" s="93"/>
    </row>
    <row r="27" spans="3:31" s="186" customFormat="1" ht="15" customHeight="1" x14ac:dyDescent="0.2">
      <c r="C27" s="187" t="s">
        <v>100</v>
      </c>
      <c r="D27" s="191">
        <f t="shared" si="0"/>
        <v>5</v>
      </c>
      <c r="E27" s="192">
        <f t="shared" si="1"/>
        <v>2</v>
      </c>
      <c r="F27" s="192">
        <f t="shared" si="2"/>
        <v>2</v>
      </c>
      <c r="G27" s="192">
        <f t="shared" si="3"/>
        <v>39</v>
      </c>
      <c r="H27" s="192">
        <f t="shared" si="4"/>
        <v>3</v>
      </c>
      <c r="I27" s="193">
        <f t="shared" si="5"/>
        <v>4</v>
      </c>
      <c r="J27" s="194">
        <f t="shared" si="6"/>
        <v>4</v>
      </c>
      <c r="K27" s="191">
        <f t="shared" si="7"/>
        <v>4</v>
      </c>
      <c r="L27" s="188">
        <f>VLOOKUP($C27,'DA1'!$A$2:$AS$53,30,FALSE)</f>
        <v>0</v>
      </c>
      <c r="M27" s="188">
        <f>VLOOKUP($C27,'DA1'!$A$2:$AS$53,31,FALSE)</f>
        <v>0</v>
      </c>
      <c r="N27" s="188">
        <f t="shared" si="8"/>
        <v>0</v>
      </c>
      <c r="U27" s="93" t="s">
        <v>100</v>
      </c>
      <c r="V27" s="186" t="s">
        <v>9</v>
      </c>
      <c r="W27" s="189">
        <v>5</v>
      </c>
      <c r="X27" s="189">
        <v>2</v>
      </c>
      <c r="Y27" s="189">
        <v>4</v>
      </c>
      <c r="Z27" s="189">
        <v>3</v>
      </c>
      <c r="AA27" s="189">
        <v>2</v>
      </c>
      <c r="AB27" s="189">
        <v>39</v>
      </c>
      <c r="AC27" s="189">
        <v>4</v>
      </c>
      <c r="AD27" s="189">
        <v>4</v>
      </c>
      <c r="AE27" s="93"/>
    </row>
    <row r="28" spans="3:31" s="186" customFormat="1" ht="15" customHeight="1" x14ac:dyDescent="0.2">
      <c r="C28" s="187" t="s">
        <v>104</v>
      </c>
      <c r="D28" s="191">
        <f t="shared" si="0"/>
        <v>29</v>
      </c>
      <c r="E28" s="192">
        <f t="shared" si="1"/>
        <v>13</v>
      </c>
      <c r="F28" s="192">
        <f t="shared" si="2"/>
        <v>16</v>
      </c>
      <c r="G28" s="192">
        <f t="shared" si="3"/>
        <v>41</v>
      </c>
      <c r="H28" s="192">
        <f t="shared" si="4"/>
        <v>38</v>
      </c>
      <c r="I28" s="193">
        <f t="shared" si="5"/>
        <v>33</v>
      </c>
      <c r="J28" s="194">
        <f t="shared" si="6"/>
        <v>30</v>
      </c>
      <c r="K28" s="191">
        <f t="shared" si="7"/>
        <v>31</v>
      </c>
      <c r="L28" s="188">
        <f>VLOOKUP($C28,'DA1'!$A$2:$AS$53,30,FALSE)</f>
        <v>0</v>
      </c>
      <c r="M28" s="188">
        <f>VLOOKUP($C28,'DA1'!$A$2:$AS$53,31,FALSE)</f>
        <v>0</v>
      </c>
      <c r="N28" s="188">
        <f t="shared" si="8"/>
        <v>0</v>
      </c>
      <c r="U28" s="93" t="s">
        <v>104</v>
      </c>
      <c r="V28" s="186" t="s">
        <v>9</v>
      </c>
      <c r="W28" s="189">
        <v>29</v>
      </c>
      <c r="X28" s="189">
        <v>13</v>
      </c>
      <c r="Y28" s="189">
        <v>33</v>
      </c>
      <c r="Z28" s="189">
        <v>38</v>
      </c>
      <c r="AA28" s="189">
        <v>16</v>
      </c>
      <c r="AB28" s="189">
        <v>41</v>
      </c>
      <c r="AC28" s="189">
        <v>30</v>
      </c>
      <c r="AD28" s="189">
        <v>31</v>
      </c>
      <c r="AE28" s="93"/>
    </row>
    <row r="29" spans="3:31" s="186" customFormat="1" ht="15" customHeight="1" x14ac:dyDescent="0.2">
      <c r="C29" s="187" t="s">
        <v>108</v>
      </c>
      <c r="D29" s="191">
        <f t="shared" si="0"/>
        <v>2</v>
      </c>
      <c r="E29" s="192">
        <f t="shared" si="1"/>
        <v>3</v>
      </c>
      <c r="F29" s="192">
        <f t="shared" si="2"/>
        <v>7</v>
      </c>
      <c r="G29" s="192">
        <f t="shared" si="3"/>
        <v>10</v>
      </c>
      <c r="H29" s="192">
        <f t="shared" si="4"/>
        <v>1</v>
      </c>
      <c r="I29" s="193">
        <f t="shared" si="5"/>
        <v>5</v>
      </c>
      <c r="J29" s="194">
        <f t="shared" si="6"/>
        <v>1</v>
      </c>
      <c r="K29" s="191">
        <f t="shared" si="7"/>
        <v>1</v>
      </c>
      <c r="L29" s="188">
        <f>VLOOKUP($C29,'DA1'!$A$2:$AS$53,30,FALSE)</f>
        <v>0</v>
      </c>
      <c r="M29" s="188">
        <f>VLOOKUP($C29,'DA1'!$A$2:$AS$53,31,FALSE)</f>
        <v>0</v>
      </c>
      <c r="N29" s="188">
        <f t="shared" si="8"/>
        <v>0</v>
      </c>
      <c r="U29" s="93" t="s">
        <v>108</v>
      </c>
      <c r="V29" s="186" t="s">
        <v>9</v>
      </c>
      <c r="W29" s="189">
        <v>2</v>
      </c>
      <c r="X29" s="189">
        <v>3</v>
      </c>
      <c r="Y29" s="189">
        <v>5</v>
      </c>
      <c r="Z29" s="189">
        <v>1</v>
      </c>
      <c r="AA29" s="189">
        <v>7</v>
      </c>
      <c r="AB29" s="189">
        <v>10</v>
      </c>
      <c r="AC29" s="189">
        <v>1</v>
      </c>
      <c r="AD29" s="189">
        <v>1</v>
      </c>
      <c r="AE29" s="93"/>
    </row>
    <row r="30" spans="3:31" s="186" customFormat="1" ht="15" customHeight="1" x14ac:dyDescent="0.2">
      <c r="C30" s="187" t="s">
        <v>112</v>
      </c>
      <c r="D30" s="191">
        <f t="shared" si="0"/>
        <v>51</v>
      </c>
      <c r="E30" s="192">
        <f t="shared" si="1"/>
        <v>49</v>
      </c>
      <c r="F30" s="192">
        <f t="shared" si="2"/>
        <v>50</v>
      </c>
      <c r="G30" s="192">
        <f t="shared" si="3"/>
        <v>51</v>
      </c>
      <c r="H30" s="192">
        <f t="shared" si="4"/>
        <v>50</v>
      </c>
      <c r="I30" s="193">
        <f t="shared" si="5"/>
        <v>51</v>
      </c>
      <c r="J30" s="194">
        <f t="shared" si="6"/>
        <v>51</v>
      </c>
      <c r="K30" s="191">
        <f t="shared" si="7"/>
        <v>51</v>
      </c>
      <c r="L30" s="188">
        <f>VLOOKUP($C30,'DA1'!$A$2:$AS$53,30,FALSE)</f>
        <v>0</v>
      </c>
      <c r="M30" s="188">
        <f>VLOOKUP($C30,'DA1'!$A$2:$AS$53,31,FALSE)</f>
        <v>0</v>
      </c>
      <c r="N30" s="188">
        <f t="shared" si="8"/>
        <v>0</v>
      </c>
      <c r="U30" s="93" t="s">
        <v>112</v>
      </c>
      <c r="V30" s="186" t="s">
        <v>9</v>
      </c>
      <c r="W30" s="189">
        <v>51</v>
      </c>
      <c r="X30" s="189">
        <v>49</v>
      </c>
      <c r="Y30" s="189">
        <v>51</v>
      </c>
      <c r="Z30" s="189">
        <v>50</v>
      </c>
      <c r="AA30" s="189">
        <v>50</v>
      </c>
      <c r="AB30" s="189">
        <v>51</v>
      </c>
      <c r="AC30" s="189">
        <v>51</v>
      </c>
      <c r="AD30" s="189">
        <v>51</v>
      </c>
      <c r="AE30" s="93"/>
    </row>
    <row r="31" spans="3:31" s="186" customFormat="1" ht="15" customHeight="1" x14ac:dyDescent="0.2">
      <c r="C31" s="187" t="s">
        <v>116</v>
      </c>
      <c r="D31" s="191">
        <f t="shared" si="0"/>
        <v>37</v>
      </c>
      <c r="E31" s="192">
        <f t="shared" si="1"/>
        <v>31</v>
      </c>
      <c r="F31" s="192">
        <f t="shared" si="2"/>
        <v>32</v>
      </c>
      <c r="G31" s="192">
        <f t="shared" si="3"/>
        <v>32</v>
      </c>
      <c r="H31" s="192">
        <f t="shared" si="4"/>
        <v>41</v>
      </c>
      <c r="I31" s="193">
        <f t="shared" si="5"/>
        <v>33</v>
      </c>
      <c r="J31" s="194">
        <f t="shared" si="6"/>
        <v>34</v>
      </c>
      <c r="K31" s="191">
        <f t="shared" si="7"/>
        <v>36</v>
      </c>
      <c r="L31" s="188">
        <f>VLOOKUP($C31,'DA1'!$A$2:$AS$53,30,FALSE)</f>
        <v>0</v>
      </c>
      <c r="M31" s="188">
        <f>VLOOKUP($C31,'DA1'!$A$2:$AS$53,31,FALSE)</f>
        <v>0</v>
      </c>
      <c r="N31" s="188">
        <f t="shared" si="8"/>
        <v>0</v>
      </c>
      <c r="U31" s="93" t="s">
        <v>116</v>
      </c>
      <c r="V31" s="186" t="s">
        <v>9</v>
      </c>
      <c r="W31" s="189">
        <v>37</v>
      </c>
      <c r="X31" s="189">
        <v>31</v>
      </c>
      <c r="Y31" s="189">
        <v>33</v>
      </c>
      <c r="Z31" s="189">
        <v>41</v>
      </c>
      <c r="AA31" s="189">
        <v>32</v>
      </c>
      <c r="AB31" s="189">
        <v>32</v>
      </c>
      <c r="AC31" s="189">
        <v>34</v>
      </c>
      <c r="AD31" s="189">
        <v>36</v>
      </c>
      <c r="AE31" s="93"/>
    </row>
    <row r="32" spans="3:31" s="186" customFormat="1" ht="15" customHeight="1" x14ac:dyDescent="0.2">
      <c r="C32" s="187" t="s">
        <v>120</v>
      </c>
      <c r="D32" s="191">
        <f t="shared" si="0"/>
        <v>29</v>
      </c>
      <c r="E32" s="192">
        <f t="shared" si="1"/>
        <v>37</v>
      </c>
      <c r="F32" s="192">
        <f t="shared" si="2"/>
        <v>35</v>
      </c>
      <c r="G32" s="192">
        <f t="shared" si="3"/>
        <v>5</v>
      </c>
      <c r="H32" s="192">
        <f t="shared" si="4"/>
        <v>29</v>
      </c>
      <c r="I32" s="193">
        <f t="shared" si="5"/>
        <v>33</v>
      </c>
      <c r="J32" s="194">
        <f t="shared" si="6"/>
        <v>30</v>
      </c>
      <c r="K32" s="191">
        <f t="shared" si="7"/>
        <v>28</v>
      </c>
      <c r="L32" s="188">
        <f>VLOOKUP($C32,'DA1'!$A$2:$AS$53,30,FALSE)</f>
        <v>0</v>
      </c>
      <c r="M32" s="188">
        <f>VLOOKUP($C32,'DA1'!$A$2:$AS$53,31,FALSE)</f>
        <v>0</v>
      </c>
      <c r="N32" s="188">
        <f t="shared" si="8"/>
        <v>0</v>
      </c>
      <c r="U32" s="93" t="s">
        <v>120</v>
      </c>
      <c r="V32" s="186" t="s">
        <v>9</v>
      </c>
      <c r="W32" s="189">
        <v>29</v>
      </c>
      <c r="X32" s="189">
        <v>37</v>
      </c>
      <c r="Y32" s="189">
        <v>33</v>
      </c>
      <c r="Z32" s="189">
        <v>29</v>
      </c>
      <c r="AA32" s="189">
        <v>35</v>
      </c>
      <c r="AB32" s="189">
        <v>5</v>
      </c>
      <c r="AC32" s="189">
        <v>30</v>
      </c>
      <c r="AD32" s="189">
        <v>28</v>
      </c>
      <c r="AE32" s="93"/>
    </row>
    <row r="33" spans="3:31" s="186" customFormat="1" ht="15" customHeight="1" x14ac:dyDescent="0.2">
      <c r="C33" s="187" t="s">
        <v>124</v>
      </c>
      <c r="D33" s="191">
        <f t="shared" si="0"/>
        <v>15</v>
      </c>
      <c r="E33" s="192">
        <f t="shared" si="1"/>
        <v>28</v>
      </c>
      <c r="F33" s="192">
        <f t="shared" si="2"/>
        <v>18</v>
      </c>
      <c r="G33" s="192">
        <f t="shared" si="3"/>
        <v>14</v>
      </c>
      <c r="H33" s="192">
        <f t="shared" si="4"/>
        <v>18</v>
      </c>
      <c r="I33" s="193">
        <f t="shared" si="5"/>
        <v>16</v>
      </c>
      <c r="J33" s="194">
        <f t="shared" si="6"/>
        <v>9</v>
      </c>
      <c r="K33" s="191">
        <f t="shared" si="7"/>
        <v>13</v>
      </c>
      <c r="L33" s="188">
        <f>VLOOKUP($C33,'DA1'!$A$2:$AS$53,30,FALSE)</f>
        <v>0</v>
      </c>
      <c r="M33" s="188">
        <f>VLOOKUP($C33,'DA1'!$A$2:$AS$53,31,FALSE)</f>
        <v>0</v>
      </c>
      <c r="N33" s="188">
        <f t="shared" si="8"/>
        <v>0</v>
      </c>
      <c r="U33" s="93" t="s">
        <v>124</v>
      </c>
      <c r="V33" s="186" t="s">
        <v>9</v>
      </c>
      <c r="W33" s="189">
        <v>15</v>
      </c>
      <c r="X33" s="189">
        <v>28</v>
      </c>
      <c r="Y33" s="189">
        <v>16</v>
      </c>
      <c r="Z33" s="189">
        <v>18</v>
      </c>
      <c r="AA33" s="189">
        <v>18</v>
      </c>
      <c r="AB33" s="189">
        <v>14</v>
      </c>
      <c r="AC33" s="189">
        <v>9</v>
      </c>
      <c r="AD33" s="189">
        <v>13</v>
      </c>
      <c r="AE33" s="93"/>
    </row>
    <row r="34" spans="3:31" s="186" customFormat="1" ht="15" customHeight="1" x14ac:dyDescent="0.2">
      <c r="C34" s="187" t="s">
        <v>128</v>
      </c>
      <c r="D34" s="191">
        <f t="shared" si="0"/>
        <v>46</v>
      </c>
      <c r="E34" s="192">
        <f t="shared" si="1"/>
        <v>48</v>
      </c>
      <c r="F34" s="192">
        <f t="shared" si="2"/>
        <v>51</v>
      </c>
      <c r="G34" s="192">
        <f t="shared" si="3"/>
        <v>19</v>
      </c>
      <c r="H34" s="192">
        <f t="shared" si="4"/>
        <v>36</v>
      </c>
      <c r="I34" s="193">
        <f t="shared" si="5"/>
        <v>44</v>
      </c>
      <c r="J34" s="194">
        <f t="shared" si="6"/>
        <v>41</v>
      </c>
      <c r="K34" s="191">
        <f t="shared" si="7"/>
        <v>43</v>
      </c>
      <c r="L34" s="188">
        <f>VLOOKUP($C34,'DA1'!$A$2:$AS$53,30,FALSE)</f>
        <v>0</v>
      </c>
      <c r="M34" s="188">
        <f>VLOOKUP($C34,'DA1'!$A$2:$AS$53,31,FALSE)</f>
        <v>0</v>
      </c>
      <c r="N34" s="188">
        <f t="shared" si="8"/>
        <v>0</v>
      </c>
      <c r="U34" s="93" t="s">
        <v>128</v>
      </c>
      <c r="V34" s="186" t="s">
        <v>9</v>
      </c>
      <c r="W34" s="189">
        <v>46</v>
      </c>
      <c r="X34" s="189">
        <v>48</v>
      </c>
      <c r="Y34" s="189">
        <v>44</v>
      </c>
      <c r="Z34" s="189">
        <v>36</v>
      </c>
      <c r="AA34" s="189">
        <v>51</v>
      </c>
      <c r="AB34" s="189">
        <v>19</v>
      </c>
      <c r="AC34" s="189">
        <v>41</v>
      </c>
      <c r="AD34" s="189">
        <v>43</v>
      </c>
      <c r="AE34" s="93"/>
    </row>
    <row r="35" spans="3:31" s="186" customFormat="1" ht="15" customHeight="1" x14ac:dyDescent="0.2">
      <c r="C35" s="187" t="s">
        <v>132</v>
      </c>
      <c r="D35" s="191">
        <f t="shared" si="0"/>
        <v>8</v>
      </c>
      <c r="E35" s="192">
        <f t="shared" si="1"/>
        <v>9</v>
      </c>
      <c r="F35" s="192">
        <f t="shared" si="2"/>
        <v>4</v>
      </c>
      <c r="G35" s="192">
        <f t="shared" si="3"/>
        <v>27</v>
      </c>
      <c r="H35" s="192">
        <f t="shared" si="4"/>
        <v>13</v>
      </c>
      <c r="I35" s="193">
        <f t="shared" si="5"/>
        <v>6</v>
      </c>
      <c r="J35" s="194">
        <f t="shared" si="6"/>
        <v>5</v>
      </c>
      <c r="K35" s="191">
        <f t="shared" si="7"/>
        <v>5</v>
      </c>
      <c r="L35" s="188">
        <f>VLOOKUP($C35,'DA1'!$A$2:$AS$53,30,FALSE)</f>
        <v>0</v>
      </c>
      <c r="M35" s="188">
        <f>VLOOKUP($C35,'DA1'!$A$2:$AS$53,31,FALSE)</f>
        <v>0</v>
      </c>
      <c r="N35" s="188">
        <f t="shared" si="8"/>
        <v>0</v>
      </c>
      <c r="U35" s="93" t="s">
        <v>132</v>
      </c>
      <c r="V35" s="186" t="s">
        <v>9</v>
      </c>
      <c r="W35" s="189">
        <v>8</v>
      </c>
      <c r="X35" s="189">
        <v>9</v>
      </c>
      <c r="Y35" s="189">
        <v>6</v>
      </c>
      <c r="Z35" s="189">
        <v>13</v>
      </c>
      <c r="AA35" s="189">
        <v>4</v>
      </c>
      <c r="AB35" s="189">
        <v>27</v>
      </c>
      <c r="AC35" s="189">
        <v>5</v>
      </c>
      <c r="AD35" s="189">
        <v>5</v>
      </c>
      <c r="AE35" s="93"/>
    </row>
    <row r="36" spans="3:31" s="186" customFormat="1" ht="15" customHeight="1" x14ac:dyDescent="0.2">
      <c r="C36" s="187" t="s">
        <v>136</v>
      </c>
      <c r="D36" s="191">
        <f t="shared" si="0"/>
        <v>22</v>
      </c>
      <c r="E36" s="192">
        <f t="shared" si="1"/>
        <v>16</v>
      </c>
      <c r="F36" s="192">
        <f t="shared" si="2"/>
        <v>20</v>
      </c>
      <c r="G36" s="192">
        <f t="shared" si="3"/>
        <v>45</v>
      </c>
      <c r="H36" s="192">
        <f t="shared" si="4"/>
        <v>9</v>
      </c>
      <c r="I36" s="193">
        <f t="shared" si="5"/>
        <v>16</v>
      </c>
      <c r="J36" s="194">
        <f t="shared" si="6"/>
        <v>22</v>
      </c>
      <c r="K36" s="191">
        <f t="shared" si="7"/>
        <v>20</v>
      </c>
      <c r="L36" s="188">
        <f>VLOOKUP($C36,'DA1'!$A$2:$AS$53,30,FALSE)</f>
        <v>0</v>
      </c>
      <c r="M36" s="188">
        <f>VLOOKUP($C36,'DA1'!$A$2:$AS$53,31,FALSE)</f>
        <v>0</v>
      </c>
      <c r="N36" s="188">
        <f t="shared" si="8"/>
        <v>0</v>
      </c>
      <c r="U36" s="93" t="s">
        <v>136</v>
      </c>
      <c r="V36" s="186" t="s">
        <v>9</v>
      </c>
      <c r="W36" s="189">
        <v>22</v>
      </c>
      <c r="X36" s="189">
        <v>16</v>
      </c>
      <c r="Y36" s="189">
        <v>16</v>
      </c>
      <c r="Z36" s="189">
        <v>9</v>
      </c>
      <c r="AA36" s="189">
        <v>20</v>
      </c>
      <c r="AB36" s="189">
        <v>45</v>
      </c>
      <c r="AC36" s="189">
        <v>22</v>
      </c>
      <c r="AD36" s="189">
        <v>20</v>
      </c>
      <c r="AE36" s="93"/>
    </row>
    <row r="37" spans="3:31" s="186" customFormat="1" ht="15" customHeight="1" x14ac:dyDescent="0.2">
      <c r="C37" s="187" t="s">
        <v>140</v>
      </c>
      <c r="D37" s="191">
        <f t="shared" si="0"/>
        <v>29</v>
      </c>
      <c r="E37" s="192">
        <f t="shared" si="1"/>
        <v>37</v>
      </c>
      <c r="F37" s="192">
        <f t="shared" si="2"/>
        <v>47</v>
      </c>
      <c r="G37" s="192">
        <f t="shared" si="3"/>
        <v>7</v>
      </c>
      <c r="H37" s="192">
        <f t="shared" si="4"/>
        <v>34</v>
      </c>
      <c r="I37" s="193">
        <f t="shared" si="5"/>
        <v>15</v>
      </c>
      <c r="J37" s="194">
        <f t="shared" si="6"/>
        <v>30</v>
      </c>
      <c r="K37" s="191">
        <f t="shared" si="7"/>
        <v>33</v>
      </c>
      <c r="L37" s="188">
        <f>VLOOKUP($C37,'DA1'!$A$2:$AS$53,30,FALSE)</f>
        <v>0</v>
      </c>
      <c r="M37" s="188">
        <f>VLOOKUP($C37,'DA1'!$A$2:$AS$53,31,FALSE)</f>
        <v>0</v>
      </c>
      <c r="N37" s="188">
        <f t="shared" si="8"/>
        <v>0</v>
      </c>
      <c r="U37" s="93" t="s">
        <v>140</v>
      </c>
      <c r="V37" s="186" t="s">
        <v>9</v>
      </c>
      <c r="W37" s="189">
        <v>29</v>
      </c>
      <c r="X37" s="189">
        <v>37</v>
      </c>
      <c r="Y37" s="189">
        <v>15</v>
      </c>
      <c r="Z37" s="189">
        <v>34</v>
      </c>
      <c r="AA37" s="189">
        <v>47</v>
      </c>
      <c r="AB37" s="189">
        <v>7</v>
      </c>
      <c r="AC37" s="189">
        <v>30</v>
      </c>
      <c r="AD37" s="189">
        <v>33</v>
      </c>
      <c r="AE37" s="93"/>
    </row>
    <row r="38" spans="3:31" s="186" customFormat="1" ht="15" customHeight="1" x14ac:dyDescent="0.2">
      <c r="C38" s="187" t="s">
        <v>144</v>
      </c>
      <c r="D38" s="191">
        <f t="shared" si="0"/>
        <v>12</v>
      </c>
      <c r="E38" s="192">
        <f t="shared" si="1"/>
        <v>13</v>
      </c>
      <c r="F38" s="192">
        <f t="shared" si="2"/>
        <v>23</v>
      </c>
      <c r="G38" s="192">
        <f t="shared" si="3"/>
        <v>32</v>
      </c>
      <c r="H38" s="192">
        <f t="shared" si="4"/>
        <v>11</v>
      </c>
      <c r="I38" s="193">
        <f t="shared" si="5"/>
        <v>6</v>
      </c>
      <c r="J38" s="194">
        <f t="shared" si="6"/>
        <v>20</v>
      </c>
      <c r="K38" s="191">
        <f t="shared" si="7"/>
        <v>13</v>
      </c>
      <c r="L38" s="188">
        <f>VLOOKUP($C38,'DA1'!$A$2:$AS$53,30,FALSE)</f>
        <v>0</v>
      </c>
      <c r="M38" s="188">
        <f>VLOOKUP($C38,'DA1'!$A$2:$AS$53,31,FALSE)</f>
        <v>0</v>
      </c>
      <c r="N38" s="188">
        <f t="shared" si="8"/>
        <v>0</v>
      </c>
      <c r="U38" s="93" t="s">
        <v>144</v>
      </c>
      <c r="V38" s="186" t="s">
        <v>9</v>
      </c>
      <c r="W38" s="189">
        <v>12</v>
      </c>
      <c r="X38" s="189">
        <v>13</v>
      </c>
      <c r="Y38" s="189">
        <v>6</v>
      </c>
      <c r="Z38" s="189">
        <v>11</v>
      </c>
      <c r="AA38" s="189">
        <v>23</v>
      </c>
      <c r="AB38" s="189">
        <v>32</v>
      </c>
      <c r="AC38" s="189">
        <v>20</v>
      </c>
      <c r="AD38" s="189">
        <v>13</v>
      </c>
      <c r="AE38" s="93"/>
    </row>
    <row r="39" spans="3:31" s="186" customFormat="1" ht="15" customHeight="1" x14ac:dyDescent="0.2">
      <c r="C39" s="187" t="s">
        <v>148</v>
      </c>
      <c r="D39" s="191">
        <f t="shared" si="0"/>
        <v>35</v>
      </c>
      <c r="E39" s="192">
        <f t="shared" si="1"/>
        <v>31</v>
      </c>
      <c r="F39" s="192">
        <f t="shared" si="2"/>
        <v>23</v>
      </c>
      <c r="G39" s="192">
        <f t="shared" si="3"/>
        <v>22</v>
      </c>
      <c r="H39" s="192">
        <f t="shared" si="4"/>
        <v>37</v>
      </c>
      <c r="I39" s="193">
        <f t="shared" si="5"/>
        <v>37</v>
      </c>
      <c r="J39" s="194">
        <f t="shared" si="6"/>
        <v>36</v>
      </c>
      <c r="K39" s="191">
        <f t="shared" si="7"/>
        <v>37</v>
      </c>
      <c r="L39" s="188">
        <f>VLOOKUP($C39,'DA1'!$A$2:$AS$53,30,FALSE)</f>
        <v>0</v>
      </c>
      <c r="M39" s="188">
        <f>VLOOKUP($C39,'DA1'!$A$2:$AS$53,31,FALSE)</f>
        <v>0</v>
      </c>
      <c r="N39" s="188">
        <f t="shared" si="8"/>
        <v>0</v>
      </c>
      <c r="U39" s="93" t="s">
        <v>148</v>
      </c>
      <c r="V39" s="186" t="s">
        <v>9</v>
      </c>
      <c r="W39" s="189">
        <v>35</v>
      </c>
      <c r="X39" s="189">
        <v>31</v>
      </c>
      <c r="Y39" s="189">
        <v>37</v>
      </c>
      <c r="Z39" s="189">
        <v>37</v>
      </c>
      <c r="AA39" s="189">
        <v>23</v>
      </c>
      <c r="AB39" s="189">
        <v>22</v>
      </c>
      <c r="AC39" s="189">
        <v>36</v>
      </c>
      <c r="AD39" s="189">
        <v>37</v>
      </c>
      <c r="AE39" s="93"/>
    </row>
    <row r="40" spans="3:31" s="186" customFormat="1" ht="15" customHeight="1" x14ac:dyDescent="0.2">
      <c r="C40" s="187" t="s">
        <v>152</v>
      </c>
      <c r="D40" s="191">
        <f t="shared" si="0"/>
        <v>20</v>
      </c>
      <c r="E40" s="192">
        <f t="shared" si="1"/>
        <v>30</v>
      </c>
      <c r="F40" s="192">
        <f t="shared" si="2"/>
        <v>13</v>
      </c>
      <c r="G40" s="192">
        <f t="shared" si="3"/>
        <v>14</v>
      </c>
      <c r="H40" s="192">
        <f t="shared" si="4"/>
        <v>20</v>
      </c>
      <c r="I40" s="193">
        <f t="shared" si="5"/>
        <v>21</v>
      </c>
      <c r="J40" s="194">
        <f t="shared" si="6"/>
        <v>16</v>
      </c>
      <c r="K40" s="191">
        <f t="shared" si="7"/>
        <v>26</v>
      </c>
      <c r="L40" s="188">
        <f>VLOOKUP($C40,'DA1'!$A$2:$AS$53,30,FALSE)</f>
        <v>0</v>
      </c>
      <c r="M40" s="188">
        <f>VLOOKUP($C40,'DA1'!$A$2:$AS$53,31,FALSE)</f>
        <v>0</v>
      </c>
      <c r="N40" s="188">
        <f t="shared" si="8"/>
        <v>0</v>
      </c>
      <c r="U40" s="93" t="s">
        <v>152</v>
      </c>
      <c r="V40" s="186" t="s">
        <v>9</v>
      </c>
      <c r="W40" s="189">
        <v>20</v>
      </c>
      <c r="X40" s="189">
        <v>30</v>
      </c>
      <c r="Y40" s="189">
        <v>21</v>
      </c>
      <c r="Z40" s="189">
        <v>20</v>
      </c>
      <c r="AA40" s="189">
        <v>13</v>
      </c>
      <c r="AB40" s="189">
        <v>14</v>
      </c>
      <c r="AC40" s="189">
        <v>16</v>
      </c>
      <c r="AD40" s="189">
        <v>26</v>
      </c>
      <c r="AE40" s="93"/>
    </row>
    <row r="41" spans="3:31" s="186" customFormat="1" ht="15" customHeight="1" x14ac:dyDescent="0.2">
      <c r="C41" s="187" t="s">
        <v>156</v>
      </c>
      <c r="D41" s="191">
        <f t="shared" si="0"/>
        <v>32</v>
      </c>
      <c r="E41" s="192">
        <f t="shared" si="1"/>
        <v>16</v>
      </c>
      <c r="F41" s="192">
        <f t="shared" si="2"/>
        <v>20</v>
      </c>
      <c r="G41" s="192">
        <f t="shared" si="3"/>
        <v>32</v>
      </c>
      <c r="H41" s="192">
        <f t="shared" si="4"/>
        <v>38</v>
      </c>
      <c r="I41" s="193">
        <f t="shared" si="5"/>
        <v>37</v>
      </c>
      <c r="J41" s="194">
        <f t="shared" si="6"/>
        <v>30</v>
      </c>
      <c r="K41" s="191">
        <f t="shared" si="7"/>
        <v>33</v>
      </c>
      <c r="L41" s="188">
        <f>VLOOKUP($C41,'DA1'!$A$2:$AS$53,30,FALSE)</f>
        <v>0</v>
      </c>
      <c r="M41" s="188">
        <f>VLOOKUP($C41,'DA1'!$A$2:$AS$53,31,FALSE)</f>
        <v>0</v>
      </c>
      <c r="N41" s="188">
        <f t="shared" si="8"/>
        <v>0</v>
      </c>
      <c r="U41" s="93" t="s">
        <v>156</v>
      </c>
      <c r="V41" s="186" t="s">
        <v>9</v>
      </c>
      <c r="W41" s="189">
        <v>32</v>
      </c>
      <c r="X41" s="189">
        <v>16</v>
      </c>
      <c r="Y41" s="189">
        <v>37</v>
      </c>
      <c r="Z41" s="189">
        <v>38</v>
      </c>
      <c r="AA41" s="189">
        <v>20</v>
      </c>
      <c r="AB41" s="189">
        <v>32</v>
      </c>
      <c r="AC41" s="189">
        <v>30</v>
      </c>
      <c r="AD41" s="189">
        <v>33</v>
      </c>
      <c r="AE41" s="93"/>
    </row>
    <row r="42" spans="3:31" s="186" customFormat="1" ht="15" customHeight="1" x14ac:dyDescent="0.2">
      <c r="C42" s="187" t="s">
        <v>160</v>
      </c>
      <c r="D42" s="191">
        <f t="shared" si="0"/>
        <v>49</v>
      </c>
      <c r="E42" s="192">
        <f t="shared" si="1"/>
        <v>50</v>
      </c>
      <c r="F42" s="192">
        <f t="shared" si="2"/>
        <v>38</v>
      </c>
      <c r="G42" s="192">
        <f t="shared" si="3"/>
        <v>45</v>
      </c>
      <c r="H42" s="192">
        <f t="shared" si="4"/>
        <v>45</v>
      </c>
      <c r="I42" s="193">
        <f t="shared" si="5"/>
        <v>47</v>
      </c>
      <c r="J42" s="194">
        <f t="shared" si="6"/>
        <v>50</v>
      </c>
      <c r="K42" s="191">
        <f t="shared" si="7"/>
        <v>50</v>
      </c>
      <c r="L42" s="188">
        <f>VLOOKUP($C42,'DA1'!$A$2:$AS$53,30,FALSE)</f>
        <v>0</v>
      </c>
      <c r="M42" s="188">
        <f>VLOOKUP($C42,'DA1'!$A$2:$AS$53,31,FALSE)</f>
        <v>0</v>
      </c>
      <c r="N42" s="188">
        <f t="shared" si="8"/>
        <v>0</v>
      </c>
      <c r="U42" s="93" t="s">
        <v>160</v>
      </c>
      <c r="V42" s="186" t="s">
        <v>9</v>
      </c>
      <c r="W42" s="189">
        <v>49</v>
      </c>
      <c r="X42" s="189">
        <v>50</v>
      </c>
      <c r="Y42" s="189">
        <v>47</v>
      </c>
      <c r="Z42" s="189">
        <v>45</v>
      </c>
      <c r="AA42" s="189">
        <v>38</v>
      </c>
      <c r="AB42" s="189">
        <v>45</v>
      </c>
      <c r="AC42" s="189">
        <v>50</v>
      </c>
      <c r="AD42" s="189">
        <v>50</v>
      </c>
      <c r="AE42" s="93"/>
    </row>
    <row r="43" spans="3:31" s="186" customFormat="1" ht="15" customHeight="1" x14ac:dyDescent="0.2">
      <c r="C43" s="187" t="s">
        <v>164</v>
      </c>
      <c r="D43" s="191">
        <f t="shared" si="0"/>
        <v>22</v>
      </c>
      <c r="E43" s="192">
        <f t="shared" si="1"/>
        <v>28</v>
      </c>
      <c r="F43" s="192">
        <f t="shared" si="2"/>
        <v>35</v>
      </c>
      <c r="G43" s="192">
        <f t="shared" si="3"/>
        <v>3</v>
      </c>
      <c r="H43" s="192">
        <f t="shared" si="4"/>
        <v>16</v>
      </c>
      <c r="I43" s="193">
        <f t="shared" si="5"/>
        <v>25</v>
      </c>
      <c r="J43" s="194">
        <f t="shared" si="6"/>
        <v>24</v>
      </c>
      <c r="K43" s="191">
        <f t="shared" si="7"/>
        <v>15</v>
      </c>
      <c r="L43" s="188">
        <f>VLOOKUP($C43,'DA1'!$A$2:$AS$53,30,FALSE)</f>
        <v>0</v>
      </c>
      <c r="M43" s="188">
        <f>VLOOKUP($C43,'DA1'!$A$2:$AS$53,31,FALSE)</f>
        <v>0</v>
      </c>
      <c r="N43" s="188">
        <f t="shared" si="8"/>
        <v>0</v>
      </c>
      <c r="U43" s="93" t="s">
        <v>164</v>
      </c>
      <c r="V43" s="186" t="s">
        <v>9</v>
      </c>
      <c r="W43" s="189">
        <v>22</v>
      </c>
      <c r="X43" s="189">
        <v>28</v>
      </c>
      <c r="Y43" s="189">
        <v>25</v>
      </c>
      <c r="Z43" s="189">
        <v>16</v>
      </c>
      <c r="AA43" s="189">
        <v>35</v>
      </c>
      <c r="AB43" s="189">
        <v>3</v>
      </c>
      <c r="AC43" s="189">
        <v>24</v>
      </c>
      <c r="AD43" s="189">
        <v>15</v>
      </c>
      <c r="AE43" s="93"/>
    </row>
    <row r="44" spans="3:31" s="186" customFormat="1" ht="15" customHeight="1" x14ac:dyDescent="0.2">
      <c r="C44" s="187" t="s">
        <v>168</v>
      </c>
      <c r="D44" s="191">
        <f t="shared" si="0"/>
        <v>22</v>
      </c>
      <c r="E44" s="192">
        <f t="shared" si="1"/>
        <v>12</v>
      </c>
      <c r="F44" s="192">
        <f t="shared" si="2"/>
        <v>10</v>
      </c>
      <c r="G44" s="192">
        <f t="shared" si="3"/>
        <v>30</v>
      </c>
      <c r="H44" s="192">
        <f t="shared" si="4"/>
        <v>27</v>
      </c>
      <c r="I44" s="193">
        <f t="shared" si="5"/>
        <v>28</v>
      </c>
      <c r="J44" s="194">
        <f t="shared" si="6"/>
        <v>16</v>
      </c>
      <c r="K44" s="191">
        <f t="shared" si="7"/>
        <v>20</v>
      </c>
      <c r="L44" s="188">
        <f>VLOOKUP($C44,'DA1'!$A$2:$AS$53,30,FALSE)</f>
        <v>0</v>
      </c>
      <c r="M44" s="188">
        <f>VLOOKUP($C44,'DA1'!$A$2:$AS$53,31,FALSE)</f>
        <v>0</v>
      </c>
      <c r="N44" s="188">
        <f t="shared" si="8"/>
        <v>0</v>
      </c>
      <c r="U44" s="93" t="s">
        <v>168</v>
      </c>
      <c r="V44" s="186" t="s">
        <v>9</v>
      </c>
      <c r="W44" s="189">
        <v>22</v>
      </c>
      <c r="X44" s="189">
        <v>12</v>
      </c>
      <c r="Y44" s="189">
        <v>28</v>
      </c>
      <c r="Z44" s="189">
        <v>27</v>
      </c>
      <c r="AA44" s="189">
        <v>10</v>
      </c>
      <c r="AB44" s="189">
        <v>30</v>
      </c>
      <c r="AC44" s="189">
        <v>16</v>
      </c>
      <c r="AD44" s="189">
        <v>20</v>
      </c>
      <c r="AE44" s="93"/>
    </row>
    <row r="45" spans="3:31" s="186" customFormat="1" ht="15" customHeight="1" x14ac:dyDescent="0.2">
      <c r="C45" s="187" t="s">
        <v>172</v>
      </c>
      <c r="D45" s="191">
        <f t="shared" si="0"/>
        <v>4</v>
      </c>
      <c r="E45" s="192">
        <f t="shared" si="1"/>
        <v>3</v>
      </c>
      <c r="F45" s="192">
        <f t="shared" si="2"/>
        <v>3</v>
      </c>
      <c r="G45" s="192">
        <f t="shared" si="3"/>
        <v>20</v>
      </c>
      <c r="H45" s="192">
        <f t="shared" si="4"/>
        <v>11</v>
      </c>
      <c r="I45" s="193">
        <f t="shared" si="5"/>
        <v>2</v>
      </c>
      <c r="J45" s="194">
        <f t="shared" si="6"/>
        <v>7</v>
      </c>
      <c r="K45" s="191">
        <f t="shared" si="7"/>
        <v>5</v>
      </c>
      <c r="L45" s="188">
        <f>VLOOKUP($C45,'DA1'!$A$2:$AS$53,30,FALSE)</f>
        <v>0</v>
      </c>
      <c r="M45" s="188">
        <f>VLOOKUP($C45,'DA1'!$A$2:$AS$53,31,FALSE)</f>
        <v>0</v>
      </c>
      <c r="N45" s="188">
        <f t="shared" si="8"/>
        <v>0</v>
      </c>
      <c r="U45" s="93" t="s">
        <v>172</v>
      </c>
      <c r="V45" s="186" t="s">
        <v>9</v>
      </c>
      <c r="W45" s="189">
        <v>4</v>
      </c>
      <c r="X45" s="189">
        <v>3</v>
      </c>
      <c r="Y45" s="189">
        <v>2</v>
      </c>
      <c r="Z45" s="189">
        <v>11</v>
      </c>
      <c r="AA45" s="189">
        <v>3</v>
      </c>
      <c r="AB45" s="189">
        <v>20</v>
      </c>
      <c r="AC45" s="189">
        <v>7</v>
      </c>
      <c r="AD45" s="189">
        <v>5</v>
      </c>
      <c r="AE45" s="93"/>
    </row>
    <row r="46" spans="3:31" s="186" customFormat="1" ht="15" customHeight="1" x14ac:dyDescent="0.2">
      <c r="C46" s="187" t="s">
        <v>176</v>
      </c>
      <c r="D46" s="191">
        <f t="shared" si="0"/>
        <v>41</v>
      </c>
      <c r="E46" s="192">
        <f t="shared" si="1"/>
        <v>36</v>
      </c>
      <c r="F46" s="192">
        <f t="shared" si="2"/>
        <v>40</v>
      </c>
      <c r="G46" s="192">
        <f t="shared" si="3"/>
        <v>23</v>
      </c>
      <c r="H46" s="192">
        <f t="shared" si="4"/>
        <v>43</v>
      </c>
      <c r="I46" s="193">
        <f t="shared" si="5"/>
        <v>48</v>
      </c>
      <c r="J46" s="194">
        <f t="shared" si="6"/>
        <v>41</v>
      </c>
      <c r="K46" s="191">
        <f t="shared" si="7"/>
        <v>40</v>
      </c>
      <c r="L46" s="188">
        <f>VLOOKUP($C46,'DA1'!$A$2:$AS$53,30,FALSE)</f>
        <v>0</v>
      </c>
      <c r="M46" s="188">
        <f>VLOOKUP($C46,'DA1'!$A$2:$AS$53,31,FALSE)</f>
        <v>0</v>
      </c>
      <c r="N46" s="188">
        <f t="shared" si="8"/>
        <v>0</v>
      </c>
      <c r="U46" s="93" t="s">
        <v>176</v>
      </c>
      <c r="V46" s="186" t="s">
        <v>9</v>
      </c>
      <c r="W46" s="189">
        <v>41</v>
      </c>
      <c r="X46" s="189">
        <v>36</v>
      </c>
      <c r="Y46" s="189">
        <v>48</v>
      </c>
      <c r="Z46" s="189">
        <v>43</v>
      </c>
      <c r="AA46" s="189">
        <v>40</v>
      </c>
      <c r="AB46" s="189">
        <v>23</v>
      </c>
      <c r="AC46" s="189">
        <v>41</v>
      </c>
      <c r="AD46" s="189">
        <v>40</v>
      </c>
      <c r="AE46" s="93"/>
    </row>
    <row r="47" spans="3:31" s="186" customFormat="1" ht="15" customHeight="1" x14ac:dyDescent="0.2">
      <c r="C47" s="187" t="s">
        <v>180</v>
      </c>
      <c r="D47" s="191">
        <f t="shared" si="0"/>
        <v>15</v>
      </c>
      <c r="E47" s="192">
        <f t="shared" si="1"/>
        <v>26</v>
      </c>
      <c r="F47" s="192">
        <f t="shared" si="2"/>
        <v>10</v>
      </c>
      <c r="G47" s="192">
        <f t="shared" si="3"/>
        <v>10</v>
      </c>
      <c r="H47" s="192">
        <f t="shared" si="4"/>
        <v>30</v>
      </c>
      <c r="I47" s="193">
        <f t="shared" si="5"/>
        <v>18</v>
      </c>
      <c r="J47" s="194">
        <f t="shared" si="6"/>
        <v>16</v>
      </c>
      <c r="K47" s="191">
        <f t="shared" si="7"/>
        <v>15</v>
      </c>
      <c r="L47" s="188">
        <f>VLOOKUP($C47,'DA1'!$A$2:$AS$53,30,FALSE)</f>
        <v>0</v>
      </c>
      <c r="M47" s="188">
        <f>VLOOKUP($C47,'DA1'!$A$2:$AS$53,31,FALSE)</f>
        <v>0</v>
      </c>
      <c r="N47" s="188">
        <f t="shared" si="8"/>
        <v>0</v>
      </c>
      <c r="U47" s="93" t="s">
        <v>180</v>
      </c>
      <c r="V47" s="186" t="s">
        <v>9</v>
      </c>
      <c r="W47" s="189">
        <v>15</v>
      </c>
      <c r="X47" s="189">
        <v>26</v>
      </c>
      <c r="Y47" s="189">
        <v>18</v>
      </c>
      <c r="Z47" s="189">
        <v>30</v>
      </c>
      <c r="AA47" s="189">
        <v>10</v>
      </c>
      <c r="AB47" s="189">
        <v>10</v>
      </c>
      <c r="AC47" s="189">
        <v>16</v>
      </c>
      <c r="AD47" s="189">
        <v>15</v>
      </c>
      <c r="AE47" s="93"/>
    </row>
    <row r="48" spans="3:31" s="186" customFormat="1" ht="15" customHeight="1" x14ac:dyDescent="0.2">
      <c r="C48" s="187" t="s">
        <v>184</v>
      </c>
      <c r="D48" s="191">
        <f t="shared" si="0"/>
        <v>44</v>
      </c>
      <c r="E48" s="192">
        <f t="shared" si="1"/>
        <v>37</v>
      </c>
      <c r="F48" s="192">
        <f t="shared" si="2"/>
        <v>38</v>
      </c>
      <c r="G48" s="192">
        <f t="shared" si="3"/>
        <v>36</v>
      </c>
      <c r="H48" s="192">
        <f t="shared" si="4"/>
        <v>43</v>
      </c>
      <c r="I48" s="193">
        <f t="shared" si="5"/>
        <v>40</v>
      </c>
      <c r="J48" s="194">
        <f t="shared" si="6"/>
        <v>38</v>
      </c>
      <c r="K48" s="191">
        <f t="shared" si="7"/>
        <v>43</v>
      </c>
      <c r="L48" s="188">
        <f>VLOOKUP($C48,'DA1'!$A$2:$AS$53,30,FALSE)</f>
        <v>0</v>
      </c>
      <c r="M48" s="188">
        <f>VLOOKUP($C48,'DA1'!$A$2:$AS$53,31,FALSE)</f>
        <v>0</v>
      </c>
      <c r="N48" s="188">
        <f t="shared" si="8"/>
        <v>0</v>
      </c>
      <c r="U48" s="93" t="s">
        <v>184</v>
      </c>
      <c r="V48" s="186" t="s">
        <v>9</v>
      </c>
      <c r="W48" s="189">
        <v>44</v>
      </c>
      <c r="X48" s="189">
        <v>37</v>
      </c>
      <c r="Y48" s="189">
        <v>40</v>
      </c>
      <c r="Z48" s="189">
        <v>43</v>
      </c>
      <c r="AA48" s="189">
        <v>38</v>
      </c>
      <c r="AB48" s="189">
        <v>36</v>
      </c>
      <c r="AC48" s="189">
        <v>38</v>
      </c>
      <c r="AD48" s="189">
        <v>43</v>
      </c>
      <c r="AE48" s="93"/>
    </row>
    <row r="49" spans="3:31" s="186" customFormat="1" ht="15" customHeight="1" x14ac:dyDescent="0.2">
      <c r="C49" s="187" t="s">
        <v>188</v>
      </c>
      <c r="D49" s="191">
        <f t="shared" si="0"/>
        <v>41</v>
      </c>
      <c r="E49" s="192">
        <f t="shared" si="1"/>
        <v>51</v>
      </c>
      <c r="F49" s="192">
        <f t="shared" si="2"/>
        <v>44</v>
      </c>
      <c r="G49" s="192">
        <f t="shared" si="3"/>
        <v>36</v>
      </c>
      <c r="H49" s="192">
        <f t="shared" si="4"/>
        <v>24</v>
      </c>
      <c r="I49" s="193">
        <f t="shared" si="5"/>
        <v>37</v>
      </c>
      <c r="J49" s="194">
        <f t="shared" si="6"/>
        <v>41</v>
      </c>
      <c r="K49" s="191">
        <f t="shared" si="7"/>
        <v>40</v>
      </c>
      <c r="L49" s="188">
        <f>VLOOKUP($C49,'DA1'!$A$2:$AS$53,30,FALSE)</f>
        <v>0</v>
      </c>
      <c r="M49" s="188">
        <f>VLOOKUP($C49,'DA1'!$A$2:$AS$53,31,FALSE)</f>
        <v>0</v>
      </c>
      <c r="N49" s="188">
        <f t="shared" si="8"/>
        <v>0</v>
      </c>
      <c r="U49" s="93" t="s">
        <v>188</v>
      </c>
      <c r="V49" s="186" t="s">
        <v>9</v>
      </c>
      <c r="W49" s="189">
        <v>41</v>
      </c>
      <c r="X49" s="189">
        <v>51</v>
      </c>
      <c r="Y49" s="189">
        <v>37</v>
      </c>
      <c r="Z49" s="189">
        <v>24</v>
      </c>
      <c r="AA49" s="189">
        <v>44</v>
      </c>
      <c r="AB49" s="189">
        <v>36</v>
      </c>
      <c r="AC49" s="189">
        <v>41</v>
      </c>
      <c r="AD49" s="189">
        <v>40</v>
      </c>
      <c r="AE49" s="93"/>
    </row>
    <row r="50" spans="3:31" s="186" customFormat="1" ht="15" customHeight="1" x14ac:dyDescent="0.2">
      <c r="C50" s="187" t="s">
        <v>196</v>
      </c>
      <c r="D50" s="191">
        <f t="shared" si="0"/>
        <v>15</v>
      </c>
      <c r="E50" s="192">
        <f t="shared" si="1"/>
        <v>40</v>
      </c>
      <c r="F50" s="192">
        <f t="shared" si="2"/>
        <v>29</v>
      </c>
      <c r="G50" s="192">
        <f t="shared" si="3"/>
        <v>3</v>
      </c>
      <c r="H50" s="192">
        <f t="shared" si="4"/>
        <v>4</v>
      </c>
      <c r="I50" s="193">
        <f t="shared" si="5"/>
        <v>18</v>
      </c>
      <c r="J50" s="194">
        <f t="shared" si="6"/>
        <v>12</v>
      </c>
      <c r="K50" s="191">
        <f t="shared" si="7"/>
        <v>18</v>
      </c>
      <c r="L50" s="188">
        <f>VLOOKUP($C50,'DA1'!$A$2:$AS$53,30,FALSE)</f>
        <v>0</v>
      </c>
      <c r="M50" s="188">
        <f>VLOOKUP($C50,'DA1'!$A$2:$AS$53,31,FALSE)</f>
        <v>0</v>
      </c>
      <c r="N50" s="188">
        <f t="shared" si="8"/>
        <v>0</v>
      </c>
      <c r="U50" s="93" t="s">
        <v>196</v>
      </c>
      <c r="V50" s="186" t="s">
        <v>9</v>
      </c>
      <c r="W50" s="189">
        <v>15</v>
      </c>
      <c r="X50" s="189">
        <v>40</v>
      </c>
      <c r="Y50" s="189">
        <v>18</v>
      </c>
      <c r="Z50" s="189">
        <v>4</v>
      </c>
      <c r="AA50" s="189">
        <v>29</v>
      </c>
      <c r="AB50" s="189">
        <v>3</v>
      </c>
      <c r="AC50" s="189">
        <v>12</v>
      </c>
      <c r="AD50" s="189">
        <v>18</v>
      </c>
      <c r="AE50" s="93"/>
    </row>
    <row r="51" spans="3:31" s="186" customFormat="1" ht="15" customHeight="1" x14ac:dyDescent="0.2">
      <c r="C51" s="187" t="s">
        <v>200</v>
      </c>
      <c r="D51" s="191">
        <f t="shared" si="0"/>
        <v>1</v>
      </c>
      <c r="E51" s="192">
        <f t="shared" si="1"/>
        <v>1</v>
      </c>
      <c r="F51" s="192">
        <f t="shared" si="2"/>
        <v>1</v>
      </c>
      <c r="G51" s="192">
        <f t="shared" si="3"/>
        <v>12</v>
      </c>
      <c r="H51" s="192">
        <f t="shared" si="4"/>
        <v>5</v>
      </c>
      <c r="I51" s="193">
        <f t="shared" si="5"/>
        <v>2</v>
      </c>
      <c r="J51" s="194">
        <f t="shared" si="6"/>
        <v>1</v>
      </c>
      <c r="K51" s="191">
        <f t="shared" si="7"/>
        <v>1</v>
      </c>
      <c r="L51" s="188">
        <f>VLOOKUP($C51,'DA1'!$A$2:$AS$53,30,FALSE)</f>
        <v>0</v>
      </c>
      <c r="M51" s="188">
        <f>VLOOKUP($C51,'DA1'!$A$2:$AS$53,31,FALSE)</f>
        <v>0</v>
      </c>
      <c r="N51" s="188">
        <f t="shared" si="8"/>
        <v>0</v>
      </c>
      <c r="U51" s="93" t="s">
        <v>200</v>
      </c>
      <c r="V51" s="186" t="s">
        <v>9</v>
      </c>
      <c r="W51" s="189">
        <v>1</v>
      </c>
      <c r="X51" s="189">
        <v>1</v>
      </c>
      <c r="Y51" s="189">
        <v>2</v>
      </c>
      <c r="Z51" s="189">
        <v>5</v>
      </c>
      <c r="AA51" s="189">
        <v>1</v>
      </c>
      <c r="AB51" s="189">
        <v>12</v>
      </c>
      <c r="AC51" s="189">
        <v>1</v>
      </c>
      <c r="AD51" s="189">
        <v>1</v>
      </c>
      <c r="AE51" s="93"/>
    </row>
    <row r="52" spans="3:31" s="186" customFormat="1" ht="15" customHeight="1" x14ac:dyDescent="0.2">
      <c r="C52" s="187" t="s">
        <v>204</v>
      </c>
      <c r="D52" s="191">
        <f t="shared" si="0"/>
        <v>25</v>
      </c>
      <c r="E52" s="192">
        <f t="shared" si="1"/>
        <v>21</v>
      </c>
      <c r="F52" s="192">
        <f t="shared" si="2"/>
        <v>23</v>
      </c>
      <c r="G52" s="192">
        <f t="shared" si="3"/>
        <v>23</v>
      </c>
      <c r="H52" s="192">
        <f t="shared" si="4"/>
        <v>20</v>
      </c>
      <c r="I52" s="193">
        <f t="shared" si="5"/>
        <v>21</v>
      </c>
      <c r="J52" s="194">
        <f t="shared" si="6"/>
        <v>24</v>
      </c>
      <c r="K52" s="191">
        <f t="shared" si="7"/>
        <v>23</v>
      </c>
      <c r="L52" s="188">
        <f>VLOOKUP($C52,'DA1'!$A$2:$AS$53,30,FALSE)</f>
        <v>0</v>
      </c>
      <c r="M52" s="188">
        <f>VLOOKUP($C52,'DA1'!$A$2:$AS$53,31,FALSE)</f>
        <v>0</v>
      </c>
      <c r="N52" s="188">
        <f t="shared" si="8"/>
        <v>0</v>
      </c>
      <c r="U52" s="93" t="s">
        <v>204</v>
      </c>
      <c r="V52" s="186" t="s">
        <v>9</v>
      </c>
      <c r="W52" s="189">
        <v>25</v>
      </c>
      <c r="X52" s="189">
        <v>21</v>
      </c>
      <c r="Y52" s="189">
        <v>21</v>
      </c>
      <c r="Z52" s="189">
        <v>20</v>
      </c>
      <c r="AA52" s="189">
        <v>23</v>
      </c>
      <c r="AB52" s="189">
        <v>23</v>
      </c>
      <c r="AC52" s="189">
        <v>24</v>
      </c>
      <c r="AD52" s="189">
        <v>23</v>
      </c>
      <c r="AE52" s="93"/>
    </row>
    <row r="53" spans="3:31" s="186" customFormat="1" ht="15" customHeight="1" x14ac:dyDescent="0.2">
      <c r="C53" s="187" t="s">
        <v>208</v>
      </c>
      <c r="D53" s="191">
        <f t="shared" si="0"/>
        <v>10</v>
      </c>
      <c r="E53" s="192">
        <f t="shared" si="1"/>
        <v>18</v>
      </c>
      <c r="F53" s="192">
        <f t="shared" si="2"/>
        <v>23</v>
      </c>
      <c r="G53" s="192">
        <f t="shared" si="3"/>
        <v>5</v>
      </c>
      <c r="H53" s="192">
        <f t="shared" si="4"/>
        <v>9</v>
      </c>
      <c r="I53" s="193">
        <f t="shared" si="5"/>
        <v>10</v>
      </c>
      <c r="J53" s="194">
        <f t="shared" si="6"/>
        <v>16</v>
      </c>
      <c r="K53" s="191">
        <f t="shared" si="7"/>
        <v>10</v>
      </c>
      <c r="L53" s="188">
        <f>VLOOKUP($C53,'DA1'!$A$2:$AS$53,30,FALSE)</f>
        <v>0</v>
      </c>
      <c r="M53" s="188">
        <f>VLOOKUP($C53,'DA1'!$A$2:$AS$53,31,FALSE)</f>
        <v>0</v>
      </c>
      <c r="N53" s="188">
        <f t="shared" si="8"/>
        <v>0</v>
      </c>
      <c r="U53" s="93" t="s">
        <v>208</v>
      </c>
      <c r="V53" s="186" t="s">
        <v>9</v>
      </c>
      <c r="W53" s="189">
        <v>10</v>
      </c>
      <c r="X53" s="189">
        <v>18</v>
      </c>
      <c r="Y53" s="189">
        <v>10</v>
      </c>
      <c r="Z53" s="189">
        <v>9</v>
      </c>
      <c r="AA53" s="189">
        <v>23</v>
      </c>
      <c r="AB53" s="189">
        <v>5</v>
      </c>
      <c r="AC53" s="189">
        <v>16</v>
      </c>
      <c r="AD53" s="189">
        <v>10</v>
      </c>
      <c r="AE53" s="93"/>
    </row>
    <row r="54" spans="3:31" s="186" customFormat="1" ht="15" customHeight="1" x14ac:dyDescent="0.2">
      <c r="C54" s="187" t="s">
        <v>212</v>
      </c>
      <c r="D54" s="191">
        <f t="shared" si="0"/>
        <v>38</v>
      </c>
      <c r="E54" s="192">
        <f t="shared" si="1"/>
        <v>24</v>
      </c>
      <c r="F54" s="192">
        <f t="shared" si="2"/>
        <v>23</v>
      </c>
      <c r="G54" s="192">
        <f t="shared" si="3"/>
        <v>48</v>
      </c>
      <c r="H54" s="192">
        <f t="shared" si="4"/>
        <v>50</v>
      </c>
      <c r="I54" s="193">
        <f t="shared" si="5"/>
        <v>32</v>
      </c>
      <c r="J54" s="194">
        <f t="shared" si="6"/>
        <v>41</v>
      </c>
      <c r="K54" s="191">
        <f t="shared" si="7"/>
        <v>39</v>
      </c>
      <c r="L54" s="188">
        <f>VLOOKUP($C54,'DA1'!$A$2:$AS$53,30,FALSE)</f>
        <v>0</v>
      </c>
      <c r="M54" s="188">
        <f>VLOOKUP($C54,'DA1'!$A$2:$AS$53,31,FALSE)</f>
        <v>0</v>
      </c>
      <c r="N54" s="188">
        <f t="shared" si="8"/>
        <v>0</v>
      </c>
      <c r="U54" s="93" t="s">
        <v>212</v>
      </c>
      <c r="V54" s="186" t="s">
        <v>9</v>
      </c>
      <c r="W54" s="189">
        <v>38</v>
      </c>
      <c r="X54" s="189">
        <v>24</v>
      </c>
      <c r="Y54" s="189">
        <v>32</v>
      </c>
      <c r="Z54" s="189">
        <v>50</v>
      </c>
      <c r="AA54" s="189">
        <v>23</v>
      </c>
      <c r="AB54" s="189">
        <v>48</v>
      </c>
      <c r="AC54" s="189">
        <v>41</v>
      </c>
      <c r="AD54" s="189">
        <v>39</v>
      </c>
      <c r="AE54" s="93"/>
    </row>
    <row r="55" spans="3:31" s="186" customFormat="1" ht="15" customHeight="1" x14ac:dyDescent="0.2">
      <c r="C55" s="187" t="s">
        <v>216</v>
      </c>
      <c r="D55" s="191">
        <f t="shared" si="0"/>
        <v>11</v>
      </c>
      <c r="E55" s="192">
        <f t="shared" si="1"/>
        <v>13</v>
      </c>
      <c r="F55" s="192">
        <f t="shared" si="2"/>
        <v>7</v>
      </c>
      <c r="G55" s="192">
        <f t="shared" si="3"/>
        <v>14</v>
      </c>
      <c r="H55" s="192">
        <f t="shared" si="4"/>
        <v>16</v>
      </c>
      <c r="I55" s="193">
        <f t="shared" si="5"/>
        <v>27</v>
      </c>
      <c r="J55" s="194">
        <f t="shared" si="6"/>
        <v>12</v>
      </c>
      <c r="K55" s="191">
        <f t="shared" si="7"/>
        <v>11</v>
      </c>
      <c r="L55" s="188">
        <f>VLOOKUP($C55,'DA1'!$A$2:$AS$53,30,FALSE)</f>
        <v>0</v>
      </c>
      <c r="M55" s="188">
        <f>VLOOKUP($C55,'DA1'!$A$2:$AS$53,31,FALSE)</f>
        <v>0</v>
      </c>
      <c r="N55" s="188">
        <f t="shared" si="8"/>
        <v>0</v>
      </c>
      <c r="U55" s="93" t="s">
        <v>216</v>
      </c>
      <c r="V55" s="186" t="s">
        <v>9</v>
      </c>
      <c r="W55" s="189">
        <v>11</v>
      </c>
      <c r="X55" s="189">
        <v>13</v>
      </c>
      <c r="Y55" s="189">
        <v>27</v>
      </c>
      <c r="Z55" s="189">
        <v>16</v>
      </c>
      <c r="AA55" s="189">
        <v>7</v>
      </c>
      <c r="AB55" s="189">
        <v>14</v>
      </c>
      <c r="AC55" s="189">
        <v>12</v>
      </c>
      <c r="AD55" s="189">
        <v>11</v>
      </c>
      <c r="AE55" s="93"/>
    </row>
    <row r="56" spans="3:31" s="186" customFormat="1" ht="15" customHeight="1" x14ac:dyDescent="0.2">
      <c r="C56" s="211" t="s">
        <v>220</v>
      </c>
      <c r="D56" s="191">
        <f t="shared" si="0"/>
        <v>32</v>
      </c>
      <c r="E56" s="192">
        <f t="shared" si="1"/>
        <v>34</v>
      </c>
      <c r="F56" s="192">
        <f t="shared" si="2"/>
        <v>32</v>
      </c>
      <c r="G56" s="192">
        <f t="shared" si="3"/>
        <v>23</v>
      </c>
      <c r="H56" s="192">
        <f t="shared" si="4"/>
        <v>18</v>
      </c>
      <c r="I56" s="193">
        <f t="shared" si="5"/>
        <v>40</v>
      </c>
      <c r="J56" s="192">
        <f t="shared" si="6"/>
        <v>28</v>
      </c>
      <c r="K56" s="191">
        <f t="shared" si="7"/>
        <v>28</v>
      </c>
      <c r="L56" s="190">
        <f>VLOOKUP($C56,'DA1'!$A$2:$AS$53,30,FALSE)</f>
        <v>0</v>
      </c>
      <c r="M56" s="190">
        <f>VLOOKUP($C56,'DA1'!$A$2:$AS$53,31,FALSE)</f>
        <v>0</v>
      </c>
      <c r="N56" s="190">
        <f t="shared" si="8"/>
        <v>0</v>
      </c>
      <c r="U56" s="93" t="s">
        <v>220</v>
      </c>
      <c r="V56" s="186" t="s">
        <v>9</v>
      </c>
      <c r="W56" s="189">
        <v>32</v>
      </c>
      <c r="X56" s="189">
        <v>34</v>
      </c>
      <c r="Y56" s="189">
        <v>40</v>
      </c>
      <c r="Z56" s="189">
        <v>18</v>
      </c>
      <c r="AA56" s="189">
        <v>32</v>
      </c>
      <c r="AB56" s="189">
        <v>23</v>
      </c>
      <c r="AC56" s="189">
        <v>28</v>
      </c>
      <c r="AD56" s="189">
        <v>28</v>
      </c>
      <c r="AE56" s="93"/>
    </row>
    <row r="57" spans="3:31" ht="64.5" customHeight="1" x14ac:dyDescent="0.15">
      <c r="C57" s="537" t="s">
        <v>9504</v>
      </c>
      <c r="D57" s="537"/>
      <c r="E57" s="537"/>
      <c r="F57" s="537"/>
      <c r="G57" s="537"/>
      <c r="H57" s="537"/>
      <c r="I57" s="537"/>
      <c r="J57" s="537"/>
      <c r="K57" s="537"/>
      <c r="V57" s="168"/>
      <c r="W57" s="168"/>
      <c r="X57" s="168"/>
      <c r="Y57" s="168"/>
      <c r="Z57" s="168"/>
      <c r="AA57" s="168"/>
      <c r="AB57" s="168"/>
      <c r="AC57" s="169"/>
      <c r="AD57" s="169"/>
      <c r="AE57" s="168"/>
    </row>
    <row r="59" spans="3:31" x14ac:dyDescent="0.15">
      <c r="D59" s="167" t="s">
        <v>192</v>
      </c>
      <c r="E59" s="167">
        <f>VLOOKUP($D59,'DA1'!$A$2:$AS$53,3,FALSE)</f>
        <v>0</v>
      </c>
      <c r="F59" s="167">
        <f>VLOOKUP($D59,'DA1'!$A$2:$AS$53,5,FALSE)</f>
        <v>0</v>
      </c>
      <c r="G59" s="167">
        <f>VLOOKUP($D59,'DA1'!$A$2:$AS$53,7,FALSE)</f>
        <v>0</v>
      </c>
      <c r="H59" s="167">
        <f>VLOOKUP($D59,'DA1'!$A$2:$AS$53,8,FALSE)</f>
        <v>0</v>
      </c>
      <c r="J59" s="167">
        <f>VLOOKUP($D59,'DA1'!$A$2:$AS$53,9,FALSE)</f>
        <v>0</v>
      </c>
      <c r="K59" s="167">
        <f>VLOOKUP($D59,'DA1'!$A$2:$AS$53,10,FALSE)</f>
        <v>0</v>
      </c>
    </row>
  </sheetData>
  <customSheetViews>
    <customSheetView guid="{B79C7D93-5BC1-49C9-8DB1-804221DB6714}" scale="70" showPageBreaks="1" fitToPage="1" printArea="1" hiddenRows="1" hiddenColumns="1" view="pageBreakPreview">
      <selection activeCell="AE51" sqref="AE51"/>
      <pageMargins left="0.7" right="0.7" top="0.75" bottom="0.75" header="0.3" footer="0.3"/>
      <pageSetup scale="72" orientation="portrait" horizontalDpi="300" verticalDpi="300" r:id="rId1"/>
    </customSheetView>
    <customSheetView guid="{1955DA2A-9C2E-4B05-A49D-B390AB521C26}" scale="70" showPageBreaks="1" fitToPage="1" printArea="1" hiddenRows="1" hiddenColumns="1" view="pageBreakPreview">
      <selection activeCell="AE51" sqref="AE51"/>
      <pageMargins left="0.7" right="0.7" top="0.75" bottom="0.75" header="0.3" footer="0.3"/>
      <pageSetup scale="72" orientation="portrait" horizontalDpi="300" verticalDpi="300" r:id="rId2"/>
    </customSheetView>
  </customSheetViews>
  <mergeCells count="7">
    <mergeCell ref="C1:K1"/>
    <mergeCell ref="C2:O2"/>
    <mergeCell ref="L3:O3"/>
    <mergeCell ref="C57:K57"/>
    <mergeCell ref="J4:J5"/>
    <mergeCell ref="K4:K5"/>
    <mergeCell ref="D4:I4"/>
  </mergeCells>
  <phoneticPr fontId="52" type="noConversion"/>
  <conditionalFormatting sqref="C6:M56">
    <cfRule type="expression" dxfId="40" priority="4">
      <formula>MOD(ROW(),2)=0</formula>
    </cfRule>
  </conditionalFormatting>
  <conditionalFormatting sqref="N6:N56">
    <cfRule type="expression" dxfId="39" priority="1">
      <formula>MOD(ROW(),2)=0</formula>
    </cfRule>
  </conditionalFormatting>
  <pageMargins left="0.7" right="0.7" top="0.75" bottom="0.75" header="0.3" footer="0.3"/>
  <pageSetup scale="59" orientation="portrait" horizontalDpi="300" verticalDpi="300"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pageSetUpPr fitToPage="1"/>
  </sheetPr>
  <dimension ref="A1:S61"/>
  <sheetViews>
    <sheetView view="pageBreakPreview" topLeftCell="A52" zoomScale="150" zoomScaleNormal="150" zoomScaleSheetLayoutView="90" zoomScalePageLayoutView="150" workbookViewId="0">
      <selection activeCell="F62" sqref="F62"/>
    </sheetView>
  </sheetViews>
  <sheetFormatPr baseColWidth="10" defaultColWidth="9.1640625" defaultRowHeight="14" x14ac:dyDescent="0.15"/>
  <cols>
    <col min="1" max="2" width="9.1640625" style="167"/>
    <col min="3" max="3" width="8.5" style="167" customWidth="1"/>
    <col min="4" max="4" width="17.33203125" style="167" customWidth="1"/>
    <col min="5" max="5" width="10.6640625" style="167" customWidth="1"/>
    <col min="6" max="11" width="9" style="167" customWidth="1"/>
    <col min="12" max="12" width="11.33203125" style="167" customWidth="1"/>
    <col min="13" max="14" width="10.6640625" style="167" customWidth="1"/>
    <col min="15" max="15" width="9.1640625" style="167"/>
    <col min="16" max="16" width="11.33203125" style="167" hidden="1" customWidth="1"/>
    <col min="17" max="19" width="10" style="167" hidden="1" customWidth="1"/>
    <col min="20" max="16384" width="9.1640625" style="167"/>
  </cols>
  <sheetData>
    <row r="1" spans="1:19" s="164" customFormat="1" ht="33.75" customHeight="1" x14ac:dyDescent="0.15">
      <c r="C1" s="534" t="str">
        <f>CONCATENATE("Appendix Exhibit ",INDEX!A7,". ",INDEX!B7)</f>
        <v>Appendix Exhibit B2. Summary of Indicator Rankings by State</v>
      </c>
      <c r="D1" s="534"/>
      <c r="E1" s="534"/>
      <c r="F1" s="534"/>
      <c r="G1" s="534"/>
      <c r="H1" s="534"/>
      <c r="I1" s="534"/>
      <c r="J1" s="534"/>
      <c r="K1" s="534"/>
      <c r="L1" s="534"/>
      <c r="M1" s="534"/>
      <c r="N1" s="534"/>
      <c r="O1" s="534"/>
    </row>
    <row r="2" spans="1:19" ht="15.75" hidden="1" customHeight="1" x14ac:dyDescent="0.15">
      <c r="C2" s="535" t="s">
        <v>5254</v>
      </c>
      <c r="D2" s="535"/>
      <c r="E2" s="535"/>
      <c r="F2" s="535"/>
      <c r="G2" s="535"/>
      <c r="H2" s="535"/>
      <c r="I2" s="535"/>
      <c r="J2" s="535"/>
      <c r="K2" s="535"/>
      <c r="L2" s="535"/>
      <c r="M2" s="535"/>
      <c r="N2" s="535"/>
      <c r="O2" s="535"/>
      <c r="P2" s="535"/>
      <c r="Q2" s="535"/>
      <c r="R2" s="535"/>
      <c r="S2" s="535"/>
    </row>
    <row r="3" spans="1:19" ht="14.25" hidden="1" customHeight="1" x14ac:dyDescent="0.15">
      <c r="A3" s="167" t="s">
        <v>5080</v>
      </c>
      <c r="C3" s="170"/>
      <c r="D3" s="171"/>
      <c r="E3" s="171"/>
      <c r="F3" s="171"/>
      <c r="G3" s="171"/>
      <c r="H3" s="170"/>
      <c r="I3" s="170"/>
      <c r="J3" s="170"/>
      <c r="K3" s="170"/>
      <c r="L3" s="541" t="s">
        <v>5339</v>
      </c>
      <c r="M3" s="541"/>
      <c r="N3" s="541"/>
      <c r="O3" s="541"/>
      <c r="P3" s="536" t="s">
        <v>5340</v>
      </c>
      <c r="Q3" s="536"/>
      <c r="R3" s="536"/>
      <c r="S3" s="536"/>
    </row>
    <row r="4" spans="1:19" ht="66.75" customHeight="1" x14ac:dyDescent="0.2">
      <c r="C4" s="184" t="s">
        <v>9556</v>
      </c>
      <c r="D4" s="204" t="s">
        <v>5255</v>
      </c>
      <c r="E4" s="185" t="s">
        <v>8823</v>
      </c>
      <c r="F4" s="185" t="s">
        <v>9520</v>
      </c>
      <c r="G4" s="185" t="s">
        <v>9521</v>
      </c>
      <c r="H4" s="185" t="s">
        <v>9522</v>
      </c>
      <c r="I4" s="185" t="s">
        <v>9523</v>
      </c>
      <c r="J4" s="185" t="s">
        <v>9524</v>
      </c>
      <c r="K4" s="185" t="s">
        <v>9525</v>
      </c>
      <c r="L4" s="185" t="s">
        <v>8824</v>
      </c>
      <c r="M4" s="185" t="s">
        <v>5256</v>
      </c>
      <c r="N4" s="185" t="s">
        <v>5257</v>
      </c>
      <c r="O4" s="203" t="s">
        <v>9526</v>
      </c>
      <c r="P4" s="175" t="s">
        <v>5341</v>
      </c>
      <c r="Q4" s="175" t="s">
        <v>5256</v>
      </c>
      <c r="R4" s="175" t="s">
        <v>5257</v>
      </c>
      <c r="S4" s="175" t="s">
        <v>5258</v>
      </c>
    </row>
    <row r="5" spans="1:19" s="195" customFormat="1" ht="15" customHeight="1" x14ac:dyDescent="0.15">
      <c r="C5" s="202">
        <f>VLOOKUP($D5,'DA1'!$A:$AC,2,FALSE)</f>
        <v>47</v>
      </c>
      <c r="D5" s="197" t="s">
        <v>13</v>
      </c>
      <c r="E5" s="201">
        <f>VLOOKUP($D5,'DA1'!$A:$AC,3,FALSE)</f>
        <v>43</v>
      </c>
      <c r="F5" s="202">
        <f>VLOOKUP($D5,'DA1'!$A:$AC,5,FALSE)</f>
        <v>2</v>
      </c>
      <c r="G5" s="202">
        <f>VLOOKUP($D5,'DA1'!$A:$AC,7,FALSE)</f>
        <v>4</v>
      </c>
      <c r="H5" s="202">
        <f>VLOOKUP($D5,'DA1'!$A:$AC,8,FALSE)</f>
        <v>4</v>
      </c>
      <c r="I5" s="202">
        <f>VLOOKUP($D5,'DA1'!$A:$AC,9,FALSE)</f>
        <v>15</v>
      </c>
      <c r="J5" s="202">
        <f>VLOOKUP($D5,'DA1'!$A:$AC,10,FALSE)</f>
        <v>20</v>
      </c>
      <c r="K5" s="202">
        <f>VLOOKUP($D5,'DA1'!$A:$AC,12,FALSE)</f>
        <v>11</v>
      </c>
      <c r="L5" s="201">
        <f>VLOOKUP($D5,'DA1'!$A:$AC,14,FALSE)</f>
        <v>38</v>
      </c>
      <c r="M5" s="202">
        <f>VLOOKUP($D5,'DA1'!$A:$AC,17,FALSE)</f>
        <v>12</v>
      </c>
      <c r="N5" s="202">
        <f>VLOOKUP($D5,'DA1'!$A:$AC,18,FALSE)</f>
        <v>5</v>
      </c>
      <c r="O5" s="202">
        <f>M5-N5</f>
        <v>7</v>
      </c>
      <c r="P5" s="198">
        <f>VLOOKUP($D5,'DA1'!$A$2:$AS$53,27,FALSE)</f>
        <v>5</v>
      </c>
      <c r="Q5" s="196">
        <f>VLOOKUP($D5,'DA1'!$A$2:$AS$53,30,FALSE)</f>
        <v>0</v>
      </c>
      <c r="R5" s="196">
        <f>VLOOKUP($D5,'DA1'!$A$2:$AS$53,31,FALSE)</f>
        <v>0</v>
      </c>
      <c r="S5" s="196">
        <f>Q5-R5</f>
        <v>0</v>
      </c>
    </row>
    <row r="6" spans="1:19" s="195" customFormat="1" ht="15" customHeight="1" x14ac:dyDescent="0.15">
      <c r="C6" s="202">
        <f>VLOOKUP($D6,'DA1'!$A:$AC,2,FALSE)</f>
        <v>36</v>
      </c>
      <c r="D6" s="197" t="s">
        <v>21</v>
      </c>
      <c r="E6" s="201">
        <f>VLOOKUP($D6,'DA1'!$A$2:$AS$53,3,FALSE)</f>
        <v>43</v>
      </c>
      <c r="F6" s="202">
        <f>VLOOKUP($D6,'DA1'!$A$2:$AS$53,5,FALSE)</f>
        <v>6</v>
      </c>
      <c r="G6" s="202">
        <f>VLOOKUP($D6,'DA1'!$A$2:$AS$53,7,FALSE)</f>
        <v>8</v>
      </c>
      <c r="H6" s="202">
        <f>VLOOKUP($D6,'DA1'!$A$2:$AS$53,8,FALSE)</f>
        <v>11</v>
      </c>
      <c r="I6" s="202">
        <f>VLOOKUP($D6,'DA1'!$A$2:$AS$53,9,FALSE)</f>
        <v>6</v>
      </c>
      <c r="J6" s="202">
        <f>VLOOKUP($D6,'DA1'!$A$2:$AS$53,10,FALSE)</f>
        <v>18</v>
      </c>
      <c r="K6" s="202">
        <f>VLOOKUP($D6,'DA1'!$A$2:$AS$53,12,FALSE)</f>
        <v>15</v>
      </c>
      <c r="L6" s="201">
        <f>VLOOKUP($D6,'DA1'!$A$2:$AS$53,14,FALSE)</f>
        <v>36</v>
      </c>
      <c r="M6" s="202">
        <f>VLOOKUP($D6,'DA1'!$A$2:$AS$53,17,FALSE)</f>
        <v>9</v>
      </c>
      <c r="N6" s="202">
        <f>VLOOKUP($D6,'DA1'!$A$2:$AS$53,18,FALSE)</f>
        <v>10</v>
      </c>
      <c r="O6" s="202">
        <f t="shared" ref="O6:O55" si="0">M6-N6</f>
        <v>-1</v>
      </c>
      <c r="P6" s="198">
        <f>VLOOKUP($D6,'DA1'!$A$2:$AS$53,27,FALSE)</f>
        <v>-2.8</v>
      </c>
      <c r="Q6" s="196">
        <f>VLOOKUP($D6,'DA1'!$A$2:$AS$53,30,FALSE)</f>
        <v>0</v>
      </c>
      <c r="R6" s="196">
        <f>VLOOKUP($D6,'DA1'!$A$2:$AS$53,31,FALSE)</f>
        <v>0</v>
      </c>
      <c r="S6" s="196">
        <f t="shared" ref="S6:S55" si="1">Q6-R6</f>
        <v>0</v>
      </c>
    </row>
    <row r="7" spans="1:19" s="195" customFormat="1" ht="15" customHeight="1" x14ac:dyDescent="0.15">
      <c r="C7" s="202">
        <f>VLOOKUP($D7,'DA1'!$A:$AC,2,FALSE)</f>
        <v>32</v>
      </c>
      <c r="D7" s="197" t="s">
        <v>25</v>
      </c>
      <c r="E7" s="201">
        <f>VLOOKUP($D7,'DA1'!$A$2:$AS$53,3,FALSE)</f>
        <v>44</v>
      </c>
      <c r="F7" s="202">
        <f>VLOOKUP($D7,'DA1'!$A$2:$AS$53,5,FALSE)</f>
        <v>2</v>
      </c>
      <c r="G7" s="202">
        <f>VLOOKUP($D7,'DA1'!$A$2:$AS$53,7,FALSE)</f>
        <v>6</v>
      </c>
      <c r="H7" s="202">
        <f>VLOOKUP($D7,'DA1'!$A$2:$AS$53,8,FALSE)</f>
        <v>14</v>
      </c>
      <c r="I7" s="202">
        <f>VLOOKUP($D7,'DA1'!$A$2:$AS$53,9,FALSE)</f>
        <v>12</v>
      </c>
      <c r="J7" s="202">
        <f>VLOOKUP($D7,'DA1'!$A$2:$AS$53,10,FALSE)</f>
        <v>12</v>
      </c>
      <c r="K7" s="202">
        <f>VLOOKUP($D7,'DA1'!$A$2:$AS$53,12,FALSE)</f>
        <v>5</v>
      </c>
      <c r="L7" s="201">
        <f>VLOOKUP($D7,'DA1'!$A$2:$AS$53,14,FALSE)</f>
        <v>39</v>
      </c>
      <c r="M7" s="202">
        <f>VLOOKUP($D7,'DA1'!$A$2:$AS$53,17,FALSE)</f>
        <v>15</v>
      </c>
      <c r="N7" s="202">
        <f>VLOOKUP($D7,'DA1'!$A$2:$AS$53,18,FALSE)</f>
        <v>4</v>
      </c>
      <c r="O7" s="202">
        <f t="shared" si="0"/>
        <v>11</v>
      </c>
      <c r="P7" s="198">
        <f>VLOOKUP($D7,'DA1'!$A$2:$AS$53,27,FALSE)</f>
        <v>11.3</v>
      </c>
      <c r="Q7" s="196">
        <f>VLOOKUP($D7,'DA1'!$A$2:$AS$53,30,FALSE)</f>
        <v>0</v>
      </c>
      <c r="R7" s="196">
        <f>VLOOKUP($D7,'DA1'!$A$2:$AS$53,31,FALSE)</f>
        <v>0</v>
      </c>
      <c r="S7" s="196">
        <f t="shared" si="1"/>
        <v>0</v>
      </c>
    </row>
    <row r="8" spans="1:19" s="195" customFormat="1" ht="15" customHeight="1" x14ac:dyDescent="0.15">
      <c r="C8" s="202">
        <f>VLOOKUP($D8,'DA1'!$A:$AC,2,FALSE)</f>
        <v>48</v>
      </c>
      <c r="D8" s="197" t="s">
        <v>29</v>
      </c>
      <c r="E8" s="201">
        <f>VLOOKUP($D8,'DA1'!$A$2:$AS$53,3,FALSE)</f>
        <v>44</v>
      </c>
      <c r="F8" s="202">
        <f>VLOOKUP($D8,'DA1'!$A$2:$AS$53,5,FALSE)</f>
        <v>2</v>
      </c>
      <c r="G8" s="202">
        <f>VLOOKUP($D8,'DA1'!$A$2:$AS$53,7,FALSE)</f>
        <v>6</v>
      </c>
      <c r="H8" s="202">
        <f>VLOOKUP($D8,'DA1'!$A$2:$AS$53,8,FALSE)</f>
        <v>4</v>
      </c>
      <c r="I8" s="202">
        <f>VLOOKUP($D8,'DA1'!$A$2:$AS$53,9,FALSE)</f>
        <v>10</v>
      </c>
      <c r="J8" s="202">
        <f>VLOOKUP($D8,'DA1'!$A$2:$AS$53,10,FALSE)</f>
        <v>24</v>
      </c>
      <c r="K8" s="202">
        <f>VLOOKUP($D8,'DA1'!$A$2:$AS$53,12,FALSE)</f>
        <v>15</v>
      </c>
      <c r="L8" s="201">
        <f>VLOOKUP($D8,'DA1'!$A$2:$AS$53,14,FALSE)</f>
        <v>39</v>
      </c>
      <c r="M8" s="202">
        <f>VLOOKUP($D8,'DA1'!$A$2:$AS$53,17,FALSE)</f>
        <v>16</v>
      </c>
      <c r="N8" s="202">
        <f>VLOOKUP($D8,'DA1'!$A$2:$AS$53,18,FALSE)</f>
        <v>2</v>
      </c>
      <c r="O8" s="202">
        <f t="shared" si="0"/>
        <v>14</v>
      </c>
      <c r="P8" s="198">
        <f>VLOOKUP($D8,'DA1'!$A$2:$AS$53,27,FALSE)</f>
        <v>17.3</v>
      </c>
      <c r="Q8" s="196">
        <f>VLOOKUP($D8,'DA1'!$A$2:$AS$53,30,FALSE)</f>
        <v>0</v>
      </c>
      <c r="R8" s="196">
        <f>VLOOKUP($D8,'DA1'!$A$2:$AS$53,31,FALSE)</f>
        <v>0</v>
      </c>
      <c r="S8" s="196">
        <f t="shared" si="1"/>
        <v>0</v>
      </c>
    </row>
    <row r="9" spans="1:19" s="195" customFormat="1" ht="15" customHeight="1" x14ac:dyDescent="0.15">
      <c r="C9" s="202">
        <f>VLOOKUP($D9,'DA1'!$A:$AC,2,FALSE)</f>
        <v>14</v>
      </c>
      <c r="D9" s="197" t="s">
        <v>33</v>
      </c>
      <c r="E9" s="201">
        <f>VLOOKUP($D9,'DA1'!$A$2:$AS$53,3,FALSE)</f>
        <v>44</v>
      </c>
      <c r="F9" s="202">
        <f>VLOOKUP($D9,'DA1'!$A$2:$AS$53,5,FALSE)</f>
        <v>6</v>
      </c>
      <c r="G9" s="202">
        <f>VLOOKUP($D9,'DA1'!$A$2:$AS$53,7,FALSE)</f>
        <v>15</v>
      </c>
      <c r="H9" s="202">
        <f>VLOOKUP($D9,'DA1'!$A$2:$AS$53,8,FALSE)</f>
        <v>12</v>
      </c>
      <c r="I9" s="202">
        <f>VLOOKUP($D9,'DA1'!$A$2:$AS$53,9,FALSE)</f>
        <v>12</v>
      </c>
      <c r="J9" s="202">
        <f>VLOOKUP($D9,'DA1'!$A$2:$AS$53,10,FALSE)</f>
        <v>5</v>
      </c>
      <c r="K9" s="202">
        <f>VLOOKUP($D9,'DA1'!$A$2:$AS$53,12,FALSE)</f>
        <v>2</v>
      </c>
      <c r="L9" s="201">
        <f>VLOOKUP($D9,'DA1'!$A$2:$AS$53,14,FALSE)</f>
        <v>39</v>
      </c>
      <c r="M9" s="202">
        <f>VLOOKUP($D9,'DA1'!$A$2:$AS$53,17,FALSE)</f>
        <v>14</v>
      </c>
      <c r="N9" s="202">
        <f>VLOOKUP($D9,'DA1'!$A$2:$AS$53,18,FALSE)</f>
        <v>3</v>
      </c>
      <c r="O9" s="202">
        <f t="shared" si="0"/>
        <v>11</v>
      </c>
      <c r="P9" s="198">
        <f>VLOOKUP($D9,'DA1'!$A$2:$AS$53,27,FALSE)</f>
        <v>14.5</v>
      </c>
      <c r="Q9" s="196">
        <f>VLOOKUP($D9,'DA1'!$A$2:$AS$53,30,FALSE)</f>
        <v>0</v>
      </c>
      <c r="R9" s="196">
        <f>VLOOKUP($D9,'DA1'!$A$2:$AS$53,31,FALSE)</f>
        <v>0</v>
      </c>
      <c r="S9" s="196">
        <f t="shared" si="1"/>
        <v>0</v>
      </c>
    </row>
    <row r="10" spans="1:19" s="195" customFormat="1" ht="15" customHeight="1" x14ac:dyDescent="0.15">
      <c r="C10" s="202">
        <f>VLOOKUP($D10,'DA1'!$A:$AC,2,FALSE)</f>
        <v>6</v>
      </c>
      <c r="D10" s="197" t="s">
        <v>37</v>
      </c>
      <c r="E10" s="201">
        <f>VLOOKUP($D10,'DA1'!$A$2:$AS$53,3,FALSE)</f>
        <v>44</v>
      </c>
      <c r="F10" s="202">
        <f>VLOOKUP($D10,'DA1'!$A$2:$AS$53,5,FALSE)</f>
        <v>7</v>
      </c>
      <c r="G10" s="202">
        <f>VLOOKUP($D10,'DA1'!$A$2:$AS$53,7,FALSE)</f>
        <v>19</v>
      </c>
      <c r="H10" s="202">
        <f>VLOOKUP($D10,'DA1'!$A$2:$AS$53,8,FALSE)</f>
        <v>18</v>
      </c>
      <c r="I10" s="202">
        <f>VLOOKUP($D10,'DA1'!$A$2:$AS$53,9,FALSE)</f>
        <v>4</v>
      </c>
      <c r="J10" s="202">
        <f>VLOOKUP($D10,'DA1'!$A$2:$AS$53,10,FALSE)</f>
        <v>3</v>
      </c>
      <c r="K10" s="202">
        <f>VLOOKUP($D10,'DA1'!$A$2:$AS$53,12,FALSE)</f>
        <v>0</v>
      </c>
      <c r="L10" s="201">
        <f>VLOOKUP($D10,'DA1'!$A$2:$AS$53,14,FALSE)</f>
        <v>39</v>
      </c>
      <c r="M10" s="202">
        <f>VLOOKUP($D10,'DA1'!$A$2:$AS$53,17,FALSE)</f>
        <v>14</v>
      </c>
      <c r="N10" s="202">
        <f>VLOOKUP($D10,'DA1'!$A$2:$AS$53,18,FALSE)</f>
        <v>3</v>
      </c>
      <c r="O10" s="202">
        <f t="shared" si="0"/>
        <v>11</v>
      </c>
      <c r="P10" s="198">
        <f>VLOOKUP($D10,'DA1'!$A$2:$AS$53,27,FALSE)</f>
        <v>9.6</v>
      </c>
      <c r="Q10" s="196">
        <f>VLOOKUP($D10,'DA1'!$A$2:$AS$53,30,FALSE)</f>
        <v>0</v>
      </c>
      <c r="R10" s="196">
        <f>VLOOKUP($D10,'DA1'!$A$2:$AS$53,31,FALSE)</f>
        <v>0</v>
      </c>
      <c r="S10" s="196">
        <f t="shared" si="1"/>
        <v>0</v>
      </c>
    </row>
    <row r="11" spans="1:19" s="195" customFormat="1" ht="15" customHeight="1" x14ac:dyDescent="0.15">
      <c r="C11" s="202">
        <f>VLOOKUP($D11,'DA1'!$A:$AC,2,FALSE)</f>
        <v>8</v>
      </c>
      <c r="D11" s="197" t="s">
        <v>41</v>
      </c>
      <c r="E11" s="201">
        <f>VLOOKUP($D11,'DA1'!$A$2:$AS$53,3,FALSE)</f>
        <v>44</v>
      </c>
      <c r="F11" s="202">
        <f>VLOOKUP($D11,'DA1'!$A$2:$AS$53,5,FALSE)</f>
        <v>10</v>
      </c>
      <c r="G11" s="202">
        <f>VLOOKUP($D11,'DA1'!$A$2:$AS$53,7,FALSE)</f>
        <v>24</v>
      </c>
      <c r="H11" s="202">
        <f>VLOOKUP($D11,'DA1'!$A$2:$AS$53,8,FALSE)</f>
        <v>12</v>
      </c>
      <c r="I11" s="202">
        <f>VLOOKUP($D11,'DA1'!$A$2:$AS$53,9,FALSE)</f>
        <v>3</v>
      </c>
      <c r="J11" s="202">
        <f>VLOOKUP($D11,'DA1'!$A$2:$AS$53,10,FALSE)</f>
        <v>5</v>
      </c>
      <c r="K11" s="202">
        <f>VLOOKUP($D11,'DA1'!$A$2:$AS$53,12,FALSE)</f>
        <v>1</v>
      </c>
      <c r="L11" s="201">
        <f>VLOOKUP($D11,'DA1'!$A$2:$AS$53,14,FALSE)</f>
        <v>39</v>
      </c>
      <c r="M11" s="202">
        <f>VLOOKUP($D11,'DA1'!$A$2:$AS$53,17,FALSE)</f>
        <v>11</v>
      </c>
      <c r="N11" s="202">
        <f>VLOOKUP($D11,'DA1'!$A$2:$AS$53,18,FALSE)</f>
        <v>3</v>
      </c>
      <c r="O11" s="202">
        <f t="shared" si="0"/>
        <v>8</v>
      </c>
      <c r="P11" s="198">
        <f>VLOOKUP($D11,'DA1'!$A$2:$AS$53,27,FALSE)</f>
        <v>9.4</v>
      </c>
      <c r="Q11" s="196">
        <f>VLOOKUP($D11,'DA1'!$A$2:$AS$53,30,FALSE)</f>
        <v>0</v>
      </c>
      <c r="R11" s="196">
        <f>VLOOKUP($D11,'DA1'!$A$2:$AS$53,31,FALSE)</f>
        <v>0</v>
      </c>
      <c r="S11" s="196">
        <f t="shared" si="1"/>
        <v>0</v>
      </c>
    </row>
    <row r="12" spans="1:19" s="195" customFormat="1" ht="15" customHeight="1" x14ac:dyDescent="0.15">
      <c r="C12" s="202">
        <f>VLOOKUP($D12,'DA1'!$A:$AC,2,FALSE)</f>
        <v>15</v>
      </c>
      <c r="D12" s="197" t="s">
        <v>45</v>
      </c>
      <c r="E12" s="201">
        <f>VLOOKUP($D12,'DA1'!$A$2:$AS$53,3,FALSE)</f>
        <v>42</v>
      </c>
      <c r="F12" s="202">
        <f>VLOOKUP($D12,'DA1'!$A$2:$AS$53,5,FALSE)</f>
        <v>5</v>
      </c>
      <c r="G12" s="202">
        <f>VLOOKUP($D12,'DA1'!$A$2:$AS$53,7,FALSE)</f>
        <v>14</v>
      </c>
      <c r="H12" s="202">
        <f>VLOOKUP($D12,'DA1'!$A$2:$AS$53,8,FALSE)</f>
        <v>11</v>
      </c>
      <c r="I12" s="202">
        <f>VLOOKUP($D12,'DA1'!$A$2:$AS$53,9,FALSE)</f>
        <v>15</v>
      </c>
      <c r="J12" s="202">
        <f>VLOOKUP($D12,'DA1'!$A$2:$AS$53,10,FALSE)</f>
        <v>2</v>
      </c>
      <c r="K12" s="202">
        <f>VLOOKUP($D12,'DA1'!$A$2:$AS$53,12,FALSE)</f>
        <v>2</v>
      </c>
      <c r="L12" s="201">
        <f>VLOOKUP($D12,'DA1'!$A$2:$AS$53,14,FALSE)</f>
        <v>37</v>
      </c>
      <c r="M12" s="202">
        <f>VLOOKUP($D12,'DA1'!$A$2:$AS$53,17,FALSE)</f>
        <v>13</v>
      </c>
      <c r="N12" s="202">
        <f>VLOOKUP($D12,'DA1'!$A$2:$AS$53,18,FALSE)</f>
        <v>4</v>
      </c>
      <c r="O12" s="202">
        <f t="shared" si="0"/>
        <v>9</v>
      </c>
      <c r="P12" s="198">
        <f>VLOOKUP($D12,'DA1'!$A$2:$AS$53,27,FALSE)</f>
        <v>9.6999999999999993</v>
      </c>
      <c r="Q12" s="196">
        <f>VLOOKUP($D12,'DA1'!$A$2:$AS$53,30,FALSE)</f>
        <v>0</v>
      </c>
      <c r="R12" s="196">
        <f>VLOOKUP($D12,'DA1'!$A$2:$AS$53,31,FALSE)</f>
        <v>0</v>
      </c>
      <c r="S12" s="196">
        <f t="shared" si="1"/>
        <v>0</v>
      </c>
    </row>
    <row r="13" spans="1:19" s="195" customFormat="1" ht="15" customHeight="1" x14ac:dyDescent="0.15">
      <c r="C13" s="202">
        <f>VLOOKUP($D13,'DA1'!$A:$AC,2,FALSE)</f>
        <v>20</v>
      </c>
      <c r="D13" s="197" t="s">
        <v>49</v>
      </c>
      <c r="E13" s="201">
        <f>VLOOKUP($D13,'DA1'!$A$2:$AS$53,3,FALSE)</f>
        <v>42</v>
      </c>
      <c r="F13" s="202">
        <f>VLOOKUP($D13,'DA1'!$A$2:$AS$53,5,FALSE)</f>
        <v>13</v>
      </c>
      <c r="G13" s="202">
        <f>VLOOKUP($D13,'DA1'!$A$2:$AS$53,7,FALSE)</f>
        <v>17</v>
      </c>
      <c r="H13" s="202">
        <f>VLOOKUP($D13,'DA1'!$A$2:$AS$53,8,FALSE)</f>
        <v>6</v>
      </c>
      <c r="I13" s="202">
        <f>VLOOKUP($D13,'DA1'!$A$2:$AS$53,9,FALSE)</f>
        <v>7</v>
      </c>
      <c r="J13" s="202">
        <f>VLOOKUP($D13,'DA1'!$A$2:$AS$53,10,FALSE)</f>
        <v>12</v>
      </c>
      <c r="K13" s="202">
        <f>VLOOKUP($D13,'DA1'!$A$2:$AS$53,12,FALSE)</f>
        <v>8</v>
      </c>
      <c r="L13" s="201">
        <f>VLOOKUP($D13,'DA1'!$A$2:$AS$53,14,FALSE)</f>
        <v>35</v>
      </c>
      <c r="M13" s="202">
        <f>VLOOKUP($D13,'DA1'!$A$2:$AS$53,17,FALSE)</f>
        <v>17</v>
      </c>
      <c r="N13" s="202">
        <f>VLOOKUP($D13,'DA1'!$A$2:$AS$53,18,FALSE)</f>
        <v>6</v>
      </c>
      <c r="O13" s="202">
        <f t="shared" si="0"/>
        <v>11</v>
      </c>
      <c r="P13" s="198">
        <f>VLOOKUP($D13,'DA1'!$A$2:$AS$53,27,FALSE)</f>
        <v>10.8</v>
      </c>
      <c r="Q13" s="196">
        <f>VLOOKUP($D13,'DA1'!$A$2:$AS$53,30,FALSE)</f>
        <v>0</v>
      </c>
      <c r="R13" s="196">
        <f>VLOOKUP($D13,'DA1'!$A$2:$AS$53,31,FALSE)</f>
        <v>0</v>
      </c>
      <c r="S13" s="196">
        <f t="shared" si="1"/>
        <v>0</v>
      </c>
    </row>
    <row r="14" spans="1:19" s="195" customFormat="1" ht="15" customHeight="1" x14ac:dyDescent="0.15">
      <c r="C14" s="202">
        <f>VLOOKUP($D14,'DA1'!$A:$AC,2,FALSE)</f>
        <v>39</v>
      </c>
      <c r="D14" s="197" t="s">
        <v>53</v>
      </c>
      <c r="E14" s="201">
        <f>VLOOKUP($D14,'DA1'!$A$2:$AS$53,3,FALSE)</f>
        <v>44</v>
      </c>
      <c r="F14" s="202">
        <f>VLOOKUP($D14,'DA1'!$A$2:$AS$53,5,FALSE)</f>
        <v>1</v>
      </c>
      <c r="G14" s="202">
        <f>VLOOKUP($D14,'DA1'!$A$2:$AS$53,7,FALSE)</f>
        <v>3</v>
      </c>
      <c r="H14" s="202">
        <f>VLOOKUP($D14,'DA1'!$A$2:$AS$53,8,FALSE)</f>
        <v>9</v>
      </c>
      <c r="I14" s="202">
        <f>VLOOKUP($D14,'DA1'!$A$2:$AS$53,9,FALSE)</f>
        <v>19</v>
      </c>
      <c r="J14" s="202">
        <f>VLOOKUP($D14,'DA1'!$A$2:$AS$53,10,FALSE)</f>
        <v>13</v>
      </c>
      <c r="K14" s="202">
        <f>VLOOKUP($D14,'DA1'!$A$2:$AS$53,12,FALSE)</f>
        <v>9</v>
      </c>
      <c r="L14" s="201">
        <f>VLOOKUP($D14,'DA1'!$A$2:$AS$53,14,FALSE)</f>
        <v>39</v>
      </c>
      <c r="M14" s="202">
        <f>VLOOKUP($D14,'DA1'!$A$2:$AS$53,17,FALSE)</f>
        <v>12</v>
      </c>
      <c r="N14" s="202">
        <f>VLOOKUP($D14,'DA1'!$A$2:$AS$53,18,FALSE)</f>
        <v>4</v>
      </c>
      <c r="O14" s="202">
        <f t="shared" si="0"/>
        <v>8</v>
      </c>
      <c r="P14" s="198">
        <f>VLOOKUP($D14,'DA1'!$A$2:$AS$53,27,FALSE)</f>
        <v>9.3000000000000007</v>
      </c>
      <c r="Q14" s="196">
        <f>VLOOKUP($D14,'DA1'!$A$2:$AS$53,30,FALSE)</f>
        <v>0</v>
      </c>
      <c r="R14" s="196">
        <f>VLOOKUP($D14,'DA1'!$A$2:$AS$53,31,FALSE)</f>
        <v>0</v>
      </c>
      <c r="S14" s="196">
        <f t="shared" si="1"/>
        <v>0</v>
      </c>
    </row>
    <row r="15" spans="1:19" s="195" customFormat="1" ht="15" customHeight="1" x14ac:dyDescent="0.15">
      <c r="C15" s="202">
        <f>VLOOKUP($D15,'DA1'!$A:$AC,2,FALSE)</f>
        <v>41</v>
      </c>
      <c r="D15" s="197" t="s">
        <v>57</v>
      </c>
      <c r="E15" s="201">
        <f>VLOOKUP($D15,'DA1'!$A$2:$AS$53,3,FALSE)</f>
        <v>44</v>
      </c>
      <c r="F15" s="202">
        <f>VLOOKUP($D15,'DA1'!$A$2:$AS$53,5,FALSE)</f>
        <v>1</v>
      </c>
      <c r="G15" s="202">
        <f>VLOOKUP($D15,'DA1'!$A$2:$AS$53,7,FALSE)</f>
        <v>4</v>
      </c>
      <c r="H15" s="202">
        <f>VLOOKUP($D15,'DA1'!$A$2:$AS$53,8,FALSE)</f>
        <v>6</v>
      </c>
      <c r="I15" s="202">
        <f>VLOOKUP($D15,'DA1'!$A$2:$AS$53,9,FALSE)</f>
        <v>20</v>
      </c>
      <c r="J15" s="202">
        <f>VLOOKUP($D15,'DA1'!$A$2:$AS$53,10,FALSE)</f>
        <v>14</v>
      </c>
      <c r="K15" s="202">
        <f>VLOOKUP($D15,'DA1'!$A$2:$AS$53,12,FALSE)</f>
        <v>6</v>
      </c>
      <c r="L15" s="201">
        <f>VLOOKUP($D15,'DA1'!$A$2:$AS$53,14,FALSE)</f>
        <v>39</v>
      </c>
      <c r="M15" s="202">
        <f>VLOOKUP($D15,'DA1'!$A$2:$AS$53,17,FALSE)</f>
        <v>12</v>
      </c>
      <c r="N15" s="202">
        <f>VLOOKUP($D15,'DA1'!$A$2:$AS$53,18,FALSE)</f>
        <v>4</v>
      </c>
      <c r="O15" s="202">
        <f t="shared" si="0"/>
        <v>8</v>
      </c>
      <c r="P15" s="198">
        <f>VLOOKUP($D15,'DA1'!$A$2:$AS$53,27,FALSE)</f>
        <v>11.1</v>
      </c>
      <c r="Q15" s="196">
        <f>VLOOKUP($D15,'DA1'!$A$2:$AS$53,30,FALSE)</f>
        <v>0</v>
      </c>
      <c r="R15" s="196">
        <f>VLOOKUP($D15,'DA1'!$A$2:$AS$53,31,FALSE)</f>
        <v>0</v>
      </c>
      <c r="S15" s="196">
        <f t="shared" si="1"/>
        <v>0</v>
      </c>
    </row>
    <row r="16" spans="1:19" s="195" customFormat="1" ht="15" customHeight="1" x14ac:dyDescent="0.15">
      <c r="C16" s="202">
        <f>VLOOKUP($D16,'DA1'!$A:$AC,2,FALSE)</f>
        <v>3</v>
      </c>
      <c r="D16" s="197" t="s">
        <v>61</v>
      </c>
      <c r="E16" s="201">
        <f>VLOOKUP($D16,'DA1'!$A$2:$AS$53,3,FALSE)</f>
        <v>44</v>
      </c>
      <c r="F16" s="202">
        <f>VLOOKUP($D16,'DA1'!$A$2:$AS$53,5,FALSE)</f>
        <v>19</v>
      </c>
      <c r="G16" s="202">
        <f>VLOOKUP($D16,'DA1'!$A$2:$AS$53,7,FALSE)</f>
        <v>29</v>
      </c>
      <c r="H16" s="202">
        <f>VLOOKUP($D16,'DA1'!$A$2:$AS$53,8,FALSE)</f>
        <v>8</v>
      </c>
      <c r="I16" s="202">
        <f>VLOOKUP($D16,'DA1'!$A$2:$AS$53,9,FALSE)</f>
        <v>4</v>
      </c>
      <c r="J16" s="202">
        <f>VLOOKUP($D16,'DA1'!$A$2:$AS$53,10,FALSE)</f>
        <v>3</v>
      </c>
      <c r="K16" s="202">
        <f>VLOOKUP($D16,'DA1'!$A$2:$AS$53,12,FALSE)</f>
        <v>3</v>
      </c>
      <c r="L16" s="201">
        <f>VLOOKUP($D16,'DA1'!$A$2:$AS$53,14,FALSE)</f>
        <v>37</v>
      </c>
      <c r="M16" s="202">
        <f>VLOOKUP($D16,'DA1'!$A$2:$AS$53,17,FALSE)</f>
        <v>6</v>
      </c>
      <c r="N16" s="202">
        <f>VLOOKUP($D16,'DA1'!$A$2:$AS$53,18,FALSE)</f>
        <v>7</v>
      </c>
      <c r="O16" s="202">
        <f t="shared" si="0"/>
        <v>-1</v>
      </c>
      <c r="P16" s="198">
        <f>VLOOKUP($D16,'DA1'!$A$2:$AS$53,27,FALSE)</f>
        <v>2.2999999999999998</v>
      </c>
      <c r="Q16" s="196">
        <f>VLOOKUP($D16,'DA1'!$A$2:$AS$53,30,FALSE)</f>
        <v>0</v>
      </c>
      <c r="R16" s="196">
        <f>VLOOKUP($D16,'DA1'!$A$2:$AS$53,31,FALSE)</f>
        <v>0</v>
      </c>
      <c r="S16" s="196">
        <f t="shared" si="1"/>
        <v>0</v>
      </c>
    </row>
    <row r="17" spans="3:19" s="195" customFormat="1" ht="15" customHeight="1" x14ac:dyDescent="0.15">
      <c r="C17" s="202">
        <f>VLOOKUP($D17,'DA1'!$A:$AC,2,FALSE)</f>
        <v>26</v>
      </c>
      <c r="D17" s="197" t="s">
        <v>65</v>
      </c>
      <c r="E17" s="201">
        <f>VLOOKUP($D17,'DA1'!$A$2:$AS$53,3,FALSE)</f>
        <v>43</v>
      </c>
      <c r="F17" s="202">
        <f>VLOOKUP($D17,'DA1'!$A$2:$AS$53,5,FALSE)</f>
        <v>9</v>
      </c>
      <c r="G17" s="202">
        <f>VLOOKUP($D17,'DA1'!$A$2:$AS$53,7,FALSE)</f>
        <v>16</v>
      </c>
      <c r="H17" s="202">
        <f>VLOOKUP($D17,'DA1'!$A$2:$AS$53,8,FALSE)</f>
        <v>12</v>
      </c>
      <c r="I17" s="202">
        <f>VLOOKUP($D17,'DA1'!$A$2:$AS$53,9,FALSE)</f>
        <v>6</v>
      </c>
      <c r="J17" s="202">
        <f>VLOOKUP($D17,'DA1'!$A$2:$AS$53,10,FALSE)</f>
        <v>9</v>
      </c>
      <c r="K17" s="202">
        <f>VLOOKUP($D17,'DA1'!$A$2:$AS$53,12,FALSE)</f>
        <v>5</v>
      </c>
      <c r="L17" s="201">
        <f>VLOOKUP($D17,'DA1'!$A$2:$AS$53,14,FALSE)</f>
        <v>38</v>
      </c>
      <c r="M17" s="202">
        <f>VLOOKUP($D17,'DA1'!$A$2:$AS$53,17,FALSE)</f>
        <v>12</v>
      </c>
      <c r="N17" s="202">
        <f>VLOOKUP($D17,'DA1'!$A$2:$AS$53,18,FALSE)</f>
        <v>5</v>
      </c>
      <c r="O17" s="202">
        <f t="shared" si="0"/>
        <v>7</v>
      </c>
      <c r="P17" s="198">
        <f>VLOOKUP($D17,'DA1'!$A$2:$AS$53,27,FALSE)</f>
        <v>6.9</v>
      </c>
      <c r="Q17" s="196">
        <f>VLOOKUP($D17,'DA1'!$A$2:$AS$53,30,FALSE)</f>
        <v>0</v>
      </c>
      <c r="R17" s="196">
        <f>VLOOKUP($D17,'DA1'!$A$2:$AS$53,31,FALSE)</f>
        <v>0</v>
      </c>
      <c r="S17" s="196">
        <f t="shared" si="1"/>
        <v>0</v>
      </c>
    </row>
    <row r="18" spans="3:19" s="195" customFormat="1" ht="15" customHeight="1" x14ac:dyDescent="0.15">
      <c r="C18" s="202">
        <f>VLOOKUP($D18,'DA1'!$A:$AC,2,FALSE)</f>
        <v>27</v>
      </c>
      <c r="D18" s="197" t="s">
        <v>68</v>
      </c>
      <c r="E18" s="201">
        <f>VLOOKUP($D18,'DA1'!$A$2:$AS$53,3,FALSE)</f>
        <v>44</v>
      </c>
      <c r="F18" s="202">
        <f>VLOOKUP($D18,'DA1'!$A$2:$AS$53,5,FALSE)</f>
        <v>2</v>
      </c>
      <c r="G18" s="202">
        <f>VLOOKUP($D18,'DA1'!$A$2:$AS$53,7,FALSE)</f>
        <v>9</v>
      </c>
      <c r="H18" s="202">
        <f>VLOOKUP($D18,'DA1'!$A$2:$AS$53,8,FALSE)</f>
        <v>12</v>
      </c>
      <c r="I18" s="202">
        <f>VLOOKUP($D18,'DA1'!$A$2:$AS$53,9,FALSE)</f>
        <v>17</v>
      </c>
      <c r="J18" s="202">
        <f>VLOOKUP($D18,'DA1'!$A$2:$AS$53,10,FALSE)</f>
        <v>6</v>
      </c>
      <c r="K18" s="202">
        <f>VLOOKUP($D18,'DA1'!$A$2:$AS$53,12,FALSE)</f>
        <v>2</v>
      </c>
      <c r="L18" s="201">
        <f>VLOOKUP($D18,'DA1'!$A$2:$AS$53,14,FALSE)</f>
        <v>39</v>
      </c>
      <c r="M18" s="202">
        <f>VLOOKUP($D18,'DA1'!$A$2:$AS$53,17,FALSE)</f>
        <v>17</v>
      </c>
      <c r="N18" s="202">
        <f>VLOOKUP($D18,'DA1'!$A$2:$AS$53,18,FALSE)</f>
        <v>1</v>
      </c>
      <c r="O18" s="202">
        <f t="shared" si="0"/>
        <v>16</v>
      </c>
      <c r="P18" s="198">
        <f>VLOOKUP($D18,'DA1'!$A$2:$AS$53,27,FALSE)</f>
        <v>14.7</v>
      </c>
      <c r="Q18" s="196">
        <f>VLOOKUP($D18,'DA1'!$A$2:$AS$53,30,FALSE)</f>
        <v>0</v>
      </c>
      <c r="R18" s="196">
        <f>VLOOKUP($D18,'DA1'!$A$2:$AS$53,31,FALSE)</f>
        <v>0</v>
      </c>
      <c r="S18" s="196">
        <f t="shared" si="1"/>
        <v>0</v>
      </c>
    </row>
    <row r="19" spans="3:19" s="195" customFormat="1" ht="15" customHeight="1" x14ac:dyDescent="0.15">
      <c r="C19" s="202">
        <f>VLOOKUP($D19,'DA1'!$A:$AC,2,FALSE)</f>
        <v>44</v>
      </c>
      <c r="D19" s="197" t="s">
        <v>72</v>
      </c>
      <c r="E19" s="201">
        <f>VLOOKUP($D19,'DA1'!$A$2:$AS$53,3,FALSE)</f>
        <v>44</v>
      </c>
      <c r="F19" s="202">
        <f>VLOOKUP($D19,'DA1'!$A$2:$AS$53,5,FALSE)</f>
        <v>0</v>
      </c>
      <c r="G19" s="202">
        <f>VLOOKUP($D19,'DA1'!$A$2:$AS$53,7,FALSE)</f>
        <v>0</v>
      </c>
      <c r="H19" s="202">
        <f>VLOOKUP($D19,'DA1'!$A$2:$AS$53,8,FALSE)</f>
        <v>11</v>
      </c>
      <c r="I19" s="202">
        <f>VLOOKUP($D19,'DA1'!$A$2:$AS$53,9,FALSE)</f>
        <v>22</v>
      </c>
      <c r="J19" s="202">
        <f>VLOOKUP($D19,'DA1'!$A$2:$AS$53,10,FALSE)</f>
        <v>11</v>
      </c>
      <c r="K19" s="202">
        <f>VLOOKUP($D19,'DA1'!$A$2:$AS$53,12,FALSE)</f>
        <v>1</v>
      </c>
      <c r="L19" s="201">
        <f>VLOOKUP($D19,'DA1'!$A$2:$AS$53,14,FALSE)</f>
        <v>39</v>
      </c>
      <c r="M19" s="202">
        <f>VLOOKUP($D19,'DA1'!$A$2:$AS$53,17,FALSE)</f>
        <v>15</v>
      </c>
      <c r="N19" s="202">
        <f>VLOOKUP($D19,'DA1'!$A$2:$AS$53,18,FALSE)</f>
        <v>4</v>
      </c>
      <c r="O19" s="202">
        <f t="shared" si="0"/>
        <v>11</v>
      </c>
      <c r="P19" s="198">
        <f>VLOOKUP($D19,'DA1'!$A$2:$AS$53,27,FALSE)</f>
        <v>10.7</v>
      </c>
      <c r="Q19" s="196">
        <f>VLOOKUP($D19,'DA1'!$A$2:$AS$53,30,FALSE)</f>
        <v>0</v>
      </c>
      <c r="R19" s="196">
        <f>VLOOKUP($D19,'DA1'!$A$2:$AS$53,31,FALSE)</f>
        <v>0</v>
      </c>
      <c r="S19" s="196">
        <f t="shared" si="1"/>
        <v>0</v>
      </c>
    </row>
    <row r="20" spans="3:19" s="195" customFormat="1" ht="15" customHeight="1" x14ac:dyDescent="0.15">
      <c r="C20" s="202">
        <f>VLOOKUP($D20,'DA1'!$A:$AC,2,FALSE)</f>
        <v>6</v>
      </c>
      <c r="D20" s="197" t="s">
        <v>76</v>
      </c>
      <c r="E20" s="201">
        <f>VLOOKUP($D20,'DA1'!$A$2:$AS$53,3,FALSE)</f>
        <v>44</v>
      </c>
      <c r="F20" s="202">
        <f>VLOOKUP($D20,'DA1'!$A$2:$AS$53,5,FALSE)</f>
        <v>9</v>
      </c>
      <c r="G20" s="202">
        <f>VLOOKUP($D20,'DA1'!$A$2:$AS$53,7,FALSE)</f>
        <v>15</v>
      </c>
      <c r="H20" s="202">
        <f>VLOOKUP($D20,'DA1'!$A$2:$AS$53,8,FALSE)</f>
        <v>22</v>
      </c>
      <c r="I20" s="202">
        <f>VLOOKUP($D20,'DA1'!$A$2:$AS$53,9,FALSE)</f>
        <v>6</v>
      </c>
      <c r="J20" s="202">
        <f>VLOOKUP($D20,'DA1'!$A$2:$AS$53,10,FALSE)</f>
        <v>1</v>
      </c>
      <c r="K20" s="202">
        <f>VLOOKUP($D20,'DA1'!$A$2:$AS$53,12,FALSE)</f>
        <v>0</v>
      </c>
      <c r="L20" s="201">
        <f>VLOOKUP($D20,'DA1'!$A$2:$AS$53,14,FALSE)</f>
        <v>39</v>
      </c>
      <c r="M20" s="202">
        <f>VLOOKUP($D20,'DA1'!$A$2:$AS$53,17,FALSE)</f>
        <v>14</v>
      </c>
      <c r="N20" s="202">
        <f>VLOOKUP($D20,'DA1'!$A$2:$AS$53,18,FALSE)</f>
        <v>2</v>
      </c>
      <c r="O20" s="202">
        <f t="shared" si="0"/>
        <v>12</v>
      </c>
      <c r="P20" s="198">
        <f>VLOOKUP($D20,'DA1'!$A$2:$AS$53,27,FALSE)</f>
        <v>8.6999999999999993</v>
      </c>
      <c r="Q20" s="196">
        <f>VLOOKUP($D20,'DA1'!$A$2:$AS$53,30,FALSE)</f>
        <v>0</v>
      </c>
      <c r="R20" s="196">
        <f>VLOOKUP($D20,'DA1'!$A$2:$AS$53,31,FALSE)</f>
        <v>0</v>
      </c>
      <c r="S20" s="196">
        <f t="shared" si="1"/>
        <v>0</v>
      </c>
    </row>
    <row r="21" spans="3:19" s="195" customFormat="1" ht="15" customHeight="1" x14ac:dyDescent="0.15">
      <c r="C21" s="202">
        <f>VLOOKUP($D21,'DA1'!$A:$AC,2,FALSE)</f>
        <v>28</v>
      </c>
      <c r="D21" s="197" t="s">
        <v>80</v>
      </c>
      <c r="E21" s="201">
        <f>VLOOKUP($D21,'DA1'!$A$2:$AS$53,3,FALSE)</f>
        <v>44</v>
      </c>
      <c r="F21" s="202">
        <f>VLOOKUP($D21,'DA1'!$A$2:$AS$53,5,FALSE)</f>
        <v>1</v>
      </c>
      <c r="G21" s="202">
        <f>VLOOKUP($D21,'DA1'!$A$2:$AS$53,7,FALSE)</f>
        <v>3</v>
      </c>
      <c r="H21" s="202">
        <f>VLOOKUP($D21,'DA1'!$A$2:$AS$53,8,FALSE)</f>
        <v>20</v>
      </c>
      <c r="I21" s="202">
        <f>VLOOKUP($D21,'DA1'!$A$2:$AS$53,9,FALSE)</f>
        <v>16</v>
      </c>
      <c r="J21" s="202">
        <f>VLOOKUP($D21,'DA1'!$A$2:$AS$53,10,FALSE)</f>
        <v>5</v>
      </c>
      <c r="K21" s="202">
        <f>VLOOKUP($D21,'DA1'!$A$2:$AS$53,12,FALSE)</f>
        <v>2</v>
      </c>
      <c r="L21" s="201">
        <f>VLOOKUP($D21,'DA1'!$A$2:$AS$53,14,FALSE)</f>
        <v>39</v>
      </c>
      <c r="M21" s="202">
        <f>VLOOKUP($D21,'DA1'!$A$2:$AS$53,17,FALSE)</f>
        <v>13</v>
      </c>
      <c r="N21" s="202">
        <f>VLOOKUP($D21,'DA1'!$A$2:$AS$53,18,FALSE)</f>
        <v>5</v>
      </c>
      <c r="O21" s="202">
        <f t="shared" si="0"/>
        <v>8</v>
      </c>
      <c r="P21" s="198">
        <f>VLOOKUP($D21,'DA1'!$A$2:$AS$53,27,FALSE)</f>
        <v>7.5</v>
      </c>
      <c r="Q21" s="196">
        <f>VLOOKUP($D21,'DA1'!$A$2:$AS$53,30,FALSE)</f>
        <v>0</v>
      </c>
      <c r="R21" s="196">
        <f>VLOOKUP($D21,'DA1'!$A$2:$AS$53,31,FALSE)</f>
        <v>0</v>
      </c>
      <c r="S21" s="196">
        <f t="shared" si="1"/>
        <v>0</v>
      </c>
    </row>
    <row r="22" spans="3:19" s="195" customFormat="1" ht="15" customHeight="1" x14ac:dyDescent="0.15">
      <c r="C22" s="202">
        <f>VLOOKUP($D22,'DA1'!$A:$AC,2,FALSE)</f>
        <v>39</v>
      </c>
      <c r="D22" s="197" t="s">
        <v>84</v>
      </c>
      <c r="E22" s="201">
        <f>VLOOKUP($D22,'DA1'!$A$2:$AS$53,3,FALSE)</f>
        <v>44</v>
      </c>
      <c r="F22" s="202">
        <f>VLOOKUP($D22,'DA1'!$A$2:$AS$53,5,FALSE)</f>
        <v>1</v>
      </c>
      <c r="G22" s="202">
        <f>VLOOKUP($D22,'DA1'!$A$2:$AS$53,7,FALSE)</f>
        <v>7</v>
      </c>
      <c r="H22" s="202">
        <f>VLOOKUP($D22,'DA1'!$A$2:$AS$53,8,FALSE)</f>
        <v>7</v>
      </c>
      <c r="I22" s="202">
        <f>VLOOKUP($D22,'DA1'!$A$2:$AS$53,9,FALSE)</f>
        <v>13</v>
      </c>
      <c r="J22" s="202">
        <f>VLOOKUP($D22,'DA1'!$A$2:$AS$53,10,FALSE)</f>
        <v>17</v>
      </c>
      <c r="K22" s="202">
        <f>VLOOKUP($D22,'DA1'!$A$2:$AS$53,12,FALSE)</f>
        <v>10</v>
      </c>
      <c r="L22" s="201">
        <f>VLOOKUP($D22,'DA1'!$A$2:$AS$53,14,FALSE)</f>
        <v>39</v>
      </c>
      <c r="M22" s="202">
        <f>VLOOKUP($D22,'DA1'!$A$2:$AS$53,17,FALSE)</f>
        <v>21</v>
      </c>
      <c r="N22" s="202">
        <f>VLOOKUP($D22,'DA1'!$A$2:$AS$53,18,FALSE)</f>
        <v>4</v>
      </c>
      <c r="O22" s="202">
        <f t="shared" si="0"/>
        <v>17</v>
      </c>
      <c r="P22" s="198">
        <f>VLOOKUP($D22,'DA1'!$A$2:$AS$53,27,FALSE)</f>
        <v>16.5</v>
      </c>
      <c r="Q22" s="196">
        <f>VLOOKUP($D22,'DA1'!$A$2:$AS$53,30,FALSE)</f>
        <v>0</v>
      </c>
      <c r="R22" s="196">
        <f>VLOOKUP($D22,'DA1'!$A$2:$AS$53,31,FALSE)</f>
        <v>0</v>
      </c>
      <c r="S22" s="196">
        <f t="shared" si="1"/>
        <v>0</v>
      </c>
    </row>
    <row r="23" spans="3:19" s="195" customFormat="1" ht="15" customHeight="1" x14ac:dyDescent="0.15">
      <c r="C23" s="202">
        <f>VLOOKUP($D23,'DA1'!$A:$AC,2,FALSE)</f>
        <v>49</v>
      </c>
      <c r="D23" s="197" t="s">
        <v>88</v>
      </c>
      <c r="E23" s="201">
        <f>VLOOKUP($D23,'DA1'!$A$2:$AS$53,3,FALSE)</f>
        <v>44</v>
      </c>
      <c r="F23" s="202">
        <f>VLOOKUP($D23,'DA1'!$A$2:$AS$53,5,FALSE)</f>
        <v>2</v>
      </c>
      <c r="G23" s="202">
        <f>VLOOKUP($D23,'DA1'!$A$2:$AS$53,7,FALSE)</f>
        <v>6</v>
      </c>
      <c r="H23" s="202">
        <f>VLOOKUP($D23,'DA1'!$A$2:$AS$53,8,FALSE)</f>
        <v>2</v>
      </c>
      <c r="I23" s="202">
        <f>VLOOKUP($D23,'DA1'!$A$2:$AS$53,9,FALSE)</f>
        <v>11</v>
      </c>
      <c r="J23" s="202">
        <f>VLOOKUP($D23,'DA1'!$A$2:$AS$53,10,FALSE)</f>
        <v>25</v>
      </c>
      <c r="K23" s="202">
        <f>VLOOKUP($D23,'DA1'!$A$2:$AS$53,12,FALSE)</f>
        <v>22</v>
      </c>
      <c r="L23" s="201">
        <f>VLOOKUP($D23,'DA1'!$A$2:$AS$53,14,FALSE)</f>
        <v>39</v>
      </c>
      <c r="M23" s="202">
        <f>VLOOKUP($D23,'DA1'!$A$2:$AS$53,17,FALSE)</f>
        <v>16</v>
      </c>
      <c r="N23" s="202">
        <f>VLOOKUP($D23,'DA1'!$A$2:$AS$53,18,FALSE)</f>
        <v>6</v>
      </c>
      <c r="O23" s="202">
        <f t="shared" si="0"/>
        <v>10</v>
      </c>
      <c r="P23" s="198">
        <f>VLOOKUP($D23,'DA1'!$A$2:$AS$53,27,FALSE)</f>
        <v>11</v>
      </c>
      <c r="Q23" s="196">
        <f>VLOOKUP($D23,'DA1'!$A$2:$AS$53,30,FALSE)</f>
        <v>0</v>
      </c>
      <c r="R23" s="196">
        <f>VLOOKUP($D23,'DA1'!$A$2:$AS$53,31,FALSE)</f>
        <v>0</v>
      </c>
      <c r="S23" s="196">
        <f t="shared" si="1"/>
        <v>0</v>
      </c>
    </row>
    <row r="24" spans="3:19" s="195" customFormat="1" ht="15" customHeight="1" x14ac:dyDescent="0.15">
      <c r="C24" s="202">
        <f>VLOOKUP($D24,'DA1'!$A:$AC,2,FALSE)</f>
        <v>15</v>
      </c>
      <c r="D24" s="197" t="s">
        <v>92</v>
      </c>
      <c r="E24" s="201">
        <f>VLOOKUP($D24,'DA1'!$A$2:$AS$53,3,FALSE)</f>
        <v>43</v>
      </c>
      <c r="F24" s="202">
        <f>VLOOKUP($D24,'DA1'!$A$2:$AS$53,5,FALSE)</f>
        <v>8</v>
      </c>
      <c r="G24" s="202">
        <f>VLOOKUP($D24,'DA1'!$A$2:$AS$53,7,FALSE)</f>
        <v>17</v>
      </c>
      <c r="H24" s="202">
        <f>VLOOKUP($D24,'DA1'!$A$2:$AS$53,8,FALSE)</f>
        <v>13</v>
      </c>
      <c r="I24" s="202">
        <f>VLOOKUP($D24,'DA1'!$A$2:$AS$53,9,FALSE)</f>
        <v>10</v>
      </c>
      <c r="J24" s="202">
        <f>VLOOKUP($D24,'DA1'!$A$2:$AS$53,10,FALSE)</f>
        <v>3</v>
      </c>
      <c r="K24" s="202">
        <f>VLOOKUP($D24,'DA1'!$A$2:$AS$53,12,FALSE)</f>
        <v>1</v>
      </c>
      <c r="L24" s="201">
        <f>VLOOKUP($D24,'DA1'!$A$2:$AS$53,14,FALSE)</f>
        <v>38</v>
      </c>
      <c r="M24" s="202">
        <f>VLOOKUP($D24,'DA1'!$A$2:$AS$53,17,FALSE)</f>
        <v>8</v>
      </c>
      <c r="N24" s="202">
        <f>VLOOKUP($D24,'DA1'!$A$2:$AS$53,18,FALSE)</f>
        <v>4</v>
      </c>
      <c r="O24" s="202">
        <f t="shared" si="0"/>
        <v>4</v>
      </c>
      <c r="P24" s="198">
        <f>VLOOKUP($D24,'DA1'!$A$2:$AS$53,27,FALSE)</f>
        <v>3.2</v>
      </c>
      <c r="Q24" s="196">
        <f>VLOOKUP($D24,'DA1'!$A$2:$AS$53,30,FALSE)</f>
        <v>0</v>
      </c>
      <c r="R24" s="196">
        <f>VLOOKUP($D24,'DA1'!$A$2:$AS$53,31,FALSE)</f>
        <v>0</v>
      </c>
      <c r="S24" s="196">
        <f t="shared" si="1"/>
        <v>0</v>
      </c>
    </row>
    <row r="25" spans="3:19" s="195" customFormat="1" ht="15" customHeight="1" x14ac:dyDescent="0.15">
      <c r="C25" s="202">
        <f>VLOOKUP($D25,'DA1'!$A:$AC,2,FALSE)</f>
        <v>12</v>
      </c>
      <c r="D25" s="197" t="s">
        <v>96</v>
      </c>
      <c r="E25" s="201">
        <f>VLOOKUP($D25,'DA1'!$A$2:$AS$53,3,FALSE)</f>
        <v>43</v>
      </c>
      <c r="F25" s="202">
        <f>VLOOKUP($D25,'DA1'!$A$2:$AS$53,5,FALSE)</f>
        <v>5</v>
      </c>
      <c r="G25" s="202">
        <f>VLOOKUP($D25,'DA1'!$A$2:$AS$53,7,FALSE)</f>
        <v>14</v>
      </c>
      <c r="H25" s="202">
        <f>VLOOKUP($D25,'DA1'!$A$2:$AS$53,8,FALSE)</f>
        <v>14</v>
      </c>
      <c r="I25" s="202">
        <f>VLOOKUP($D25,'DA1'!$A$2:$AS$53,9,FALSE)</f>
        <v>12</v>
      </c>
      <c r="J25" s="202">
        <f>VLOOKUP($D25,'DA1'!$A$2:$AS$53,10,FALSE)</f>
        <v>3</v>
      </c>
      <c r="K25" s="202">
        <f>VLOOKUP($D25,'DA1'!$A$2:$AS$53,12,FALSE)</f>
        <v>3</v>
      </c>
      <c r="L25" s="201">
        <f>VLOOKUP($D25,'DA1'!$A$2:$AS$53,14,FALSE)</f>
        <v>38</v>
      </c>
      <c r="M25" s="202">
        <f>VLOOKUP($D25,'DA1'!$A$2:$AS$53,17,FALSE)</f>
        <v>13</v>
      </c>
      <c r="N25" s="202">
        <f>VLOOKUP($D25,'DA1'!$A$2:$AS$53,18,FALSE)</f>
        <v>2</v>
      </c>
      <c r="O25" s="202">
        <f t="shared" si="0"/>
        <v>11</v>
      </c>
      <c r="P25" s="198">
        <f>VLOOKUP($D25,'DA1'!$A$2:$AS$53,27,FALSE)</f>
        <v>10.4</v>
      </c>
      <c r="Q25" s="196">
        <f>VLOOKUP($D25,'DA1'!$A$2:$AS$53,30,FALSE)</f>
        <v>0</v>
      </c>
      <c r="R25" s="196">
        <f>VLOOKUP($D25,'DA1'!$A$2:$AS$53,31,FALSE)</f>
        <v>0</v>
      </c>
      <c r="S25" s="196">
        <f t="shared" si="1"/>
        <v>0</v>
      </c>
    </row>
    <row r="26" spans="3:19" s="195" customFormat="1" ht="15" customHeight="1" x14ac:dyDescent="0.15">
      <c r="C26" s="202">
        <f>VLOOKUP($D26,'DA1'!$A:$AC,2,FALSE)</f>
        <v>5</v>
      </c>
      <c r="D26" s="197" t="s">
        <v>100</v>
      </c>
      <c r="E26" s="201">
        <f>VLOOKUP($D26,'DA1'!$A$2:$AS$53,3,FALSE)</f>
        <v>44</v>
      </c>
      <c r="F26" s="202">
        <f>VLOOKUP($D26,'DA1'!$A$2:$AS$53,5,FALSE)</f>
        <v>18</v>
      </c>
      <c r="G26" s="202">
        <f>VLOOKUP($D26,'DA1'!$A$2:$AS$53,7,FALSE)</f>
        <v>26</v>
      </c>
      <c r="H26" s="202">
        <f>VLOOKUP($D26,'DA1'!$A$2:$AS$53,8,FALSE)</f>
        <v>7</v>
      </c>
      <c r="I26" s="202">
        <f>VLOOKUP($D26,'DA1'!$A$2:$AS$53,9,FALSE)</f>
        <v>9</v>
      </c>
      <c r="J26" s="202">
        <f>VLOOKUP($D26,'DA1'!$A$2:$AS$53,10,FALSE)</f>
        <v>2</v>
      </c>
      <c r="K26" s="202">
        <f>VLOOKUP($D26,'DA1'!$A$2:$AS$53,12,FALSE)</f>
        <v>0</v>
      </c>
      <c r="L26" s="201">
        <f>VLOOKUP($D26,'DA1'!$A$2:$AS$53,14,FALSE)</f>
        <v>39</v>
      </c>
      <c r="M26" s="202">
        <f>VLOOKUP($D26,'DA1'!$A$2:$AS$53,17,FALSE)</f>
        <v>10</v>
      </c>
      <c r="N26" s="202">
        <f>VLOOKUP($D26,'DA1'!$A$2:$AS$53,18,FALSE)</f>
        <v>5</v>
      </c>
      <c r="O26" s="202">
        <f t="shared" si="0"/>
        <v>5</v>
      </c>
      <c r="P26" s="198">
        <f>VLOOKUP($D26,'DA1'!$A$2:$AS$53,27,FALSE)</f>
        <v>5.5</v>
      </c>
      <c r="Q26" s="196">
        <f>VLOOKUP($D26,'DA1'!$A$2:$AS$53,30,FALSE)</f>
        <v>0</v>
      </c>
      <c r="R26" s="196">
        <f>VLOOKUP($D26,'DA1'!$A$2:$AS$53,31,FALSE)</f>
        <v>0</v>
      </c>
      <c r="S26" s="196">
        <f t="shared" si="1"/>
        <v>0</v>
      </c>
    </row>
    <row r="27" spans="3:19" s="195" customFormat="1" ht="15" customHeight="1" x14ac:dyDescent="0.15">
      <c r="C27" s="202">
        <f>VLOOKUP($D27,'DA1'!$A:$AC,2,FALSE)</f>
        <v>29</v>
      </c>
      <c r="D27" s="197" t="s">
        <v>104</v>
      </c>
      <c r="E27" s="201">
        <f>VLOOKUP($D27,'DA1'!$A$2:$AS$53,3,FALSE)</f>
        <v>44</v>
      </c>
      <c r="F27" s="202">
        <f>VLOOKUP($D27,'DA1'!$A$2:$AS$53,5,FALSE)</f>
        <v>2</v>
      </c>
      <c r="G27" s="202">
        <f>VLOOKUP($D27,'DA1'!$A$2:$AS$53,7,FALSE)</f>
        <v>12</v>
      </c>
      <c r="H27" s="202">
        <f>VLOOKUP($D27,'DA1'!$A$2:$AS$53,8,FALSE)</f>
        <v>8</v>
      </c>
      <c r="I27" s="202">
        <f>VLOOKUP($D27,'DA1'!$A$2:$AS$53,9,FALSE)</f>
        <v>13</v>
      </c>
      <c r="J27" s="202">
        <f>VLOOKUP($D27,'DA1'!$A$2:$AS$53,10,FALSE)</f>
        <v>11</v>
      </c>
      <c r="K27" s="202">
        <f>VLOOKUP($D27,'DA1'!$A$2:$AS$53,12,FALSE)</f>
        <v>1</v>
      </c>
      <c r="L27" s="201">
        <f>VLOOKUP($D27,'DA1'!$A$2:$AS$53,14,FALSE)</f>
        <v>39</v>
      </c>
      <c r="M27" s="202">
        <f>VLOOKUP($D27,'DA1'!$A$2:$AS$53,17,FALSE)</f>
        <v>13</v>
      </c>
      <c r="N27" s="202">
        <f>VLOOKUP($D27,'DA1'!$A$2:$AS$53,18,FALSE)</f>
        <v>1</v>
      </c>
      <c r="O27" s="202">
        <f t="shared" si="0"/>
        <v>12</v>
      </c>
      <c r="P27" s="198">
        <f>VLOOKUP($D27,'DA1'!$A$2:$AS$53,27,FALSE)</f>
        <v>8.5</v>
      </c>
      <c r="Q27" s="196">
        <f>VLOOKUP($D27,'DA1'!$A$2:$AS$53,30,FALSE)</f>
        <v>0</v>
      </c>
      <c r="R27" s="196">
        <f>VLOOKUP($D27,'DA1'!$A$2:$AS$53,31,FALSE)</f>
        <v>0</v>
      </c>
      <c r="S27" s="196">
        <f t="shared" si="1"/>
        <v>0</v>
      </c>
    </row>
    <row r="28" spans="3:19" s="195" customFormat="1" ht="15" customHeight="1" x14ac:dyDescent="0.15">
      <c r="C28" s="202">
        <f>VLOOKUP($D28,'DA1'!$A:$AC,2,FALSE)</f>
        <v>2</v>
      </c>
      <c r="D28" s="197" t="s">
        <v>108</v>
      </c>
      <c r="E28" s="201">
        <f>VLOOKUP($D28,'DA1'!$A$2:$AS$53,3,FALSE)</f>
        <v>44</v>
      </c>
      <c r="F28" s="202">
        <f>VLOOKUP($D28,'DA1'!$A$2:$AS$53,5,FALSE)</f>
        <v>18</v>
      </c>
      <c r="G28" s="202">
        <f>VLOOKUP($D28,'DA1'!$A$2:$AS$53,7,FALSE)</f>
        <v>33</v>
      </c>
      <c r="H28" s="202">
        <f>VLOOKUP($D28,'DA1'!$A$2:$AS$53,8,FALSE)</f>
        <v>5</v>
      </c>
      <c r="I28" s="202">
        <f>VLOOKUP($D28,'DA1'!$A$2:$AS$53,9,FALSE)</f>
        <v>3</v>
      </c>
      <c r="J28" s="202">
        <f>VLOOKUP($D28,'DA1'!$A$2:$AS$53,10,FALSE)</f>
        <v>3</v>
      </c>
      <c r="K28" s="202">
        <f>VLOOKUP($D28,'DA1'!$A$2:$AS$53,12,FALSE)</f>
        <v>1</v>
      </c>
      <c r="L28" s="201">
        <f>VLOOKUP($D28,'DA1'!$A$2:$AS$53,14,FALSE)</f>
        <v>39</v>
      </c>
      <c r="M28" s="202">
        <f>VLOOKUP($D28,'DA1'!$A$2:$AS$53,17,FALSE)</f>
        <v>11</v>
      </c>
      <c r="N28" s="202">
        <f>VLOOKUP($D28,'DA1'!$A$2:$AS$53,18,FALSE)</f>
        <v>3</v>
      </c>
      <c r="O28" s="202">
        <f t="shared" si="0"/>
        <v>8</v>
      </c>
      <c r="P28" s="198">
        <f>VLOOKUP($D28,'DA1'!$A$2:$AS$53,27,FALSE)</f>
        <v>7.3</v>
      </c>
      <c r="Q28" s="196">
        <f>VLOOKUP($D28,'DA1'!$A$2:$AS$53,30,FALSE)</f>
        <v>0</v>
      </c>
      <c r="R28" s="196">
        <f>VLOOKUP($D28,'DA1'!$A$2:$AS$53,31,FALSE)</f>
        <v>0</v>
      </c>
      <c r="S28" s="196">
        <f t="shared" si="1"/>
        <v>0</v>
      </c>
    </row>
    <row r="29" spans="3:19" s="195" customFormat="1" ht="15" customHeight="1" x14ac:dyDescent="0.15">
      <c r="C29" s="202">
        <f>VLOOKUP($D29,'DA1'!$A:$AC,2,FALSE)</f>
        <v>51</v>
      </c>
      <c r="D29" s="197" t="s">
        <v>112</v>
      </c>
      <c r="E29" s="201">
        <f>VLOOKUP($D29,'DA1'!$A$2:$AS$53,3,FALSE)</f>
        <v>43</v>
      </c>
      <c r="F29" s="202">
        <f>VLOOKUP($D29,'DA1'!$A$2:$AS$53,5,FALSE)</f>
        <v>3</v>
      </c>
      <c r="G29" s="202">
        <f>VLOOKUP($D29,'DA1'!$A$2:$AS$53,7,FALSE)</f>
        <v>5</v>
      </c>
      <c r="H29" s="202">
        <f>VLOOKUP($D29,'DA1'!$A$2:$AS$53,8,FALSE)</f>
        <v>1</v>
      </c>
      <c r="I29" s="202">
        <f>VLOOKUP($D29,'DA1'!$A$2:$AS$53,9,FALSE)</f>
        <v>6</v>
      </c>
      <c r="J29" s="202">
        <f>VLOOKUP($D29,'DA1'!$A$2:$AS$53,10,FALSE)</f>
        <v>31</v>
      </c>
      <c r="K29" s="202">
        <f>VLOOKUP($D29,'DA1'!$A$2:$AS$53,12,FALSE)</f>
        <v>29</v>
      </c>
      <c r="L29" s="201">
        <f>VLOOKUP($D29,'DA1'!$A$2:$AS$53,14,FALSE)</f>
        <v>38</v>
      </c>
      <c r="M29" s="202">
        <f>VLOOKUP($D29,'DA1'!$A$2:$AS$53,17,FALSE)</f>
        <v>16</v>
      </c>
      <c r="N29" s="202">
        <f>VLOOKUP($D29,'DA1'!$A$2:$AS$53,18,FALSE)</f>
        <v>4</v>
      </c>
      <c r="O29" s="202">
        <f t="shared" si="0"/>
        <v>12</v>
      </c>
      <c r="P29" s="198">
        <f>VLOOKUP($D29,'DA1'!$A$2:$AS$53,27,FALSE)</f>
        <v>8.8000000000000007</v>
      </c>
      <c r="Q29" s="196">
        <f>VLOOKUP($D29,'DA1'!$A$2:$AS$53,30,FALSE)</f>
        <v>0</v>
      </c>
      <c r="R29" s="196">
        <f>VLOOKUP($D29,'DA1'!$A$2:$AS$53,31,FALSE)</f>
        <v>0</v>
      </c>
      <c r="S29" s="196">
        <f t="shared" si="1"/>
        <v>0</v>
      </c>
    </row>
    <row r="30" spans="3:19" s="195" customFormat="1" ht="15" customHeight="1" x14ac:dyDescent="0.15">
      <c r="C30" s="202">
        <f>VLOOKUP($D30,'DA1'!$A:$AC,2,FALSE)</f>
        <v>37</v>
      </c>
      <c r="D30" s="197" t="s">
        <v>116</v>
      </c>
      <c r="E30" s="201">
        <f>VLOOKUP($D30,'DA1'!$A$2:$AS$53,3,FALSE)</f>
        <v>44</v>
      </c>
      <c r="F30" s="202">
        <f>VLOOKUP($D30,'DA1'!$A$2:$AS$53,5,FALSE)</f>
        <v>0</v>
      </c>
      <c r="G30" s="202">
        <f>VLOOKUP($D30,'DA1'!$A$2:$AS$53,7,FALSE)</f>
        <v>4</v>
      </c>
      <c r="H30" s="202">
        <f>VLOOKUP($D30,'DA1'!$A$2:$AS$53,8,FALSE)</f>
        <v>7</v>
      </c>
      <c r="I30" s="202">
        <f>VLOOKUP($D30,'DA1'!$A$2:$AS$53,9,FALSE)</f>
        <v>25</v>
      </c>
      <c r="J30" s="202">
        <f>VLOOKUP($D30,'DA1'!$A$2:$AS$53,10,FALSE)</f>
        <v>8</v>
      </c>
      <c r="K30" s="202">
        <f>VLOOKUP($D30,'DA1'!$A$2:$AS$53,12,FALSE)</f>
        <v>1</v>
      </c>
      <c r="L30" s="201">
        <f>VLOOKUP($D30,'DA1'!$A$2:$AS$53,14,FALSE)</f>
        <v>39</v>
      </c>
      <c r="M30" s="202">
        <f>VLOOKUP($D30,'DA1'!$A$2:$AS$53,17,FALSE)</f>
        <v>13</v>
      </c>
      <c r="N30" s="202">
        <f>VLOOKUP($D30,'DA1'!$A$2:$AS$53,18,FALSE)</f>
        <v>5</v>
      </c>
      <c r="O30" s="202">
        <f t="shared" si="0"/>
        <v>8</v>
      </c>
      <c r="P30" s="198">
        <f>VLOOKUP($D30,'DA1'!$A$2:$AS$53,27,FALSE)</f>
        <v>5.4</v>
      </c>
      <c r="Q30" s="196">
        <f>VLOOKUP($D30,'DA1'!$A$2:$AS$53,30,FALSE)</f>
        <v>0</v>
      </c>
      <c r="R30" s="196">
        <f>VLOOKUP($D30,'DA1'!$A$2:$AS$53,31,FALSE)</f>
        <v>0</v>
      </c>
      <c r="S30" s="196">
        <f t="shared" si="1"/>
        <v>0</v>
      </c>
    </row>
    <row r="31" spans="3:19" s="195" customFormat="1" ht="15" customHeight="1" x14ac:dyDescent="0.15">
      <c r="C31" s="202">
        <f>VLOOKUP($D31,'DA1'!$A:$AC,2,FALSE)</f>
        <v>29</v>
      </c>
      <c r="D31" s="197" t="s">
        <v>120</v>
      </c>
      <c r="E31" s="201">
        <f>VLOOKUP($D31,'DA1'!$A$2:$AS$53,3,FALSE)</f>
        <v>44</v>
      </c>
      <c r="F31" s="202">
        <f>VLOOKUP($D31,'DA1'!$A$2:$AS$53,5,FALSE)</f>
        <v>4</v>
      </c>
      <c r="G31" s="202">
        <f>VLOOKUP($D31,'DA1'!$A$2:$AS$53,7,FALSE)</f>
        <v>13</v>
      </c>
      <c r="H31" s="202">
        <f>VLOOKUP($D31,'DA1'!$A$2:$AS$53,8,FALSE)</f>
        <v>9</v>
      </c>
      <c r="I31" s="202">
        <f>VLOOKUP($D31,'DA1'!$A$2:$AS$53,9,FALSE)</f>
        <v>13</v>
      </c>
      <c r="J31" s="202">
        <f>VLOOKUP($D31,'DA1'!$A$2:$AS$53,10,FALSE)</f>
        <v>9</v>
      </c>
      <c r="K31" s="202">
        <f>VLOOKUP($D31,'DA1'!$A$2:$AS$53,12,FALSE)</f>
        <v>3</v>
      </c>
      <c r="L31" s="201">
        <f>VLOOKUP($D31,'DA1'!$A$2:$AS$53,14,FALSE)</f>
        <v>39</v>
      </c>
      <c r="M31" s="202">
        <f>VLOOKUP($D31,'DA1'!$A$2:$AS$53,17,FALSE)</f>
        <v>14</v>
      </c>
      <c r="N31" s="202">
        <f>VLOOKUP($D31,'DA1'!$A$2:$AS$53,18,FALSE)</f>
        <v>4</v>
      </c>
      <c r="O31" s="202">
        <f t="shared" si="0"/>
        <v>10</v>
      </c>
      <c r="P31" s="198">
        <f>VLOOKUP($D31,'DA1'!$A$2:$AS$53,27,FALSE)</f>
        <v>9.1999999999999993</v>
      </c>
      <c r="Q31" s="196">
        <f>VLOOKUP($D31,'DA1'!$A$2:$AS$53,30,FALSE)</f>
        <v>0</v>
      </c>
      <c r="R31" s="196">
        <f>VLOOKUP($D31,'DA1'!$A$2:$AS$53,31,FALSE)</f>
        <v>0</v>
      </c>
      <c r="S31" s="196">
        <f t="shared" si="1"/>
        <v>0</v>
      </c>
    </row>
    <row r="32" spans="3:19" s="195" customFormat="1" ht="15" customHeight="1" x14ac:dyDescent="0.15">
      <c r="C32" s="202">
        <f>VLOOKUP($D32,'DA1'!$A:$AC,2,FALSE)</f>
        <v>15</v>
      </c>
      <c r="D32" s="197" t="s">
        <v>124</v>
      </c>
      <c r="E32" s="201">
        <f>VLOOKUP($D32,'DA1'!$A$2:$AS$53,3,FALSE)</f>
        <v>44</v>
      </c>
      <c r="F32" s="202">
        <f>VLOOKUP($D32,'DA1'!$A$2:$AS$53,5,FALSE)</f>
        <v>6</v>
      </c>
      <c r="G32" s="202">
        <f>VLOOKUP($D32,'DA1'!$A$2:$AS$53,7,FALSE)</f>
        <v>14</v>
      </c>
      <c r="H32" s="202">
        <f>VLOOKUP($D32,'DA1'!$A$2:$AS$53,8,FALSE)</f>
        <v>16</v>
      </c>
      <c r="I32" s="202">
        <f>VLOOKUP($D32,'DA1'!$A$2:$AS$53,9,FALSE)</f>
        <v>9</v>
      </c>
      <c r="J32" s="202">
        <f>VLOOKUP($D32,'DA1'!$A$2:$AS$53,10,FALSE)</f>
        <v>5</v>
      </c>
      <c r="K32" s="202">
        <f>VLOOKUP($D32,'DA1'!$A$2:$AS$53,12,FALSE)</f>
        <v>4</v>
      </c>
      <c r="L32" s="201">
        <f>VLOOKUP($D32,'DA1'!$A$2:$AS$53,14,FALSE)</f>
        <v>39</v>
      </c>
      <c r="M32" s="202">
        <f>VLOOKUP($D32,'DA1'!$A$2:$AS$53,17,FALSE)</f>
        <v>8</v>
      </c>
      <c r="N32" s="202">
        <f>VLOOKUP($D32,'DA1'!$A$2:$AS$53,18,FALSE)</f>
        <v>4</v>
      </c>
      <c r="O32" s="202">
        <f t="shared" si="0"/>
        <v>4</v>
      </c>
      <c r="P32" s="198">
        <f>VLOOKUP($D32,'DA1'!$A$2:$AS$53,27,FALSE)</f>
        <v>1.5</v>
      </c>
      <c r="Q32" s="196">
        <f>VLOOKUP($D32,'DA1'!$A$2:$AS$53,30,FALSE)</f>
        <v>0</v>
      </c>
      <c r="R32" s="196">
        <f>VLOOKUP($D32,'DA1'!$A$2:$AS$53,31,FALSE)</f>
        <v>0</v>
      </c>
      <c r="S32" s="196">
        <f t="shared" si="1"/>
        <v>0</v>
      </c>
    </row>
    <row r="33" spans="3:19" s="195" customFormat="1" ht="15" customHeight="1" x14ac:dyDescent="0.15">
      <c r="C33" s="202">
        <f>VLOOKUP($D33,'DA1'!$A:$AC,2,FALSE)</f>
        <v>46</v>
      </c>
      <c r="D33" s="197" t="s">
        <v>128</v>
      </c>
      <c r="E33" s="201">
        <f>VLOOKUP($D33,'DA1'!$A$2:$AS$53,3,FALSE)</f>
        <v>44</v>
      </c>
      <c r="F33" s="202">
        <f>VLOOKUP($D33,'DA1'!$A$2:$AS$53,5,FALSE)</f>
        <v>0</v>
      </c>
      <c r="G33" s="202">
        <f>VLOOKUP($D33,'DA1'!$A$2:$AS$53,7,FALSE)</f>
        <v>5</v>
      </c>
      <c r="H33" s="202">
        <f>VLOOKUP($D33,'DA1'!$A$2:$AS$53,8,FALSE)</f>
        <v>8</v>
      </c>
      <c r="I33" s="202">
        <f>VLOOKUP($D33,'DA1'!$A$2:$AS$53,9,FALSE)</f>
        <v>11</v>
      </c>
      <c r="J33" s="202">
        <f>VLOOKUP($D33,'DA1'!$A$2:$AS$53,10,FALSE)</f>
        <v>20</v>
      </c>
      <c r="K33" s="202">
        <f>VLOOKUP($D33,'DA1'!$A$2:$AS$53,12,FALSE)</f>
        <v>12</v>
      </c>
      <c r="L33" s="201">
        <f>VLOOKUP($D33,'DA1'!$A$2:$AS$53,14,FALSE)</f>
        <v>39</v>
      </c>
      <c r="M33" s="202">
        <f>VLOOKUP($D33,'DA1'!$A$2:$AS$53,17,FALSE)</f>
        <v>10</v>
      </c>
      <c r="N33" s="202">
        <f>VLOOKUP($D33,'DA1'!$A$2:$AS$53,18,FALSE)</f>
        <v>5</v>
      </c>
      <c r="O33" s="202">
        <f t="shared" si="0"/>
        <v>5</v>
      </c>
      <c r="P33" s="198">
        <f>VLOOKUP($D33,'DA1'!$A$2:$AS$53,27,FALSE)</f>
        <v>9.9</v>
      </c>
      <c r="Q33" s="196">
        <f>VLOOKUP($D33,'DA1'!$A$2:$AS$53,30,FALSE)</f>
        <v>0</v>
      </c>
      <c r="R33" s="196">
        <f>VLOOKUP($D33,'DA1'!$A$2:$AS$53,31,FALSE)</f>
        <v>0</v>
      </c>
      <c r="S33" s="196">
        <f t="shared" si="1"/>
        <v>0</v>
      </c>
    </row>
    <row r="34" spans="3:19" s="195" customFormat="1" ht="15" customHeight="1" x14ac:dyDescent="0.15">
      <c r="C34" s="202">
        <f>VLOOKUP($D34,'DA1'!$A:$AC,2,FALSE)</f>
        <v>8</v>
      </c>
      <c r="D34" s="197" t="s">
        <v>132</v>
      </c>
      <c r="E34" s="201">
        <f>VLOOKUP($D34,'DA1'!$A$2:$AS$53,3,FALSE)</f>
        <v>43</v>
      </c>
      <c r="F34" s="202">
        <f>VLOOKUP($D34,'DA1'!$A$2:$AS$53,5,FALSE)</f>
        <v>8</v>
      </c>
      <c r="G34" s="202">
        <f>VLOOKUP($D34,'DA1'!$A$2:$AS$53,7,FALSE)</f>
        <v>20</v>
      </c>
      <c r="H34" s="202">
        <f>VLOOKUP($D34,'DA1'!$A$2:$AS$53,8,FALSE)</f>
        <v>15</v>
      </c>
      <c r="I34" s="202">
        <f>VLOOKUP($D34,'DA1'!$A$2:$AS$53,9,FALSE)</f>
        <v>6</v>
      </c>
      <c r="J34" s="202">
        <f>VLOOKUP($D34,'DA1'!$A$2:$AS$53,10,FALSE)</f>
        <v>2</v>
      </c>
      <c r="K34" s="202">
        <f>VLOOKUP($D34,'DA1'!$A$2:$AS$53,12,FALSE)</f>
        <v>1</v>
      </c>
      <c r="L34" s="201">
        <f>VLOOKUP($D34,'DA1'!$A$2:$AS$53,14,FALSE)</f>
        <v>38</v>
      </c>
      <c r="M34" s="202">
        <f>VLOOKUP($D34,'DA1'!$A$2:$AS$53,17,FALSE)</f>
        <v>11</v>
      </c>
      <c r="N34" s="202">
        <f>VLOOKUP($D34,'DA1'!$A$2:$AS$53,18,FALSE)</f>
        <v>9</v>
      </c>
      <c r="O34" s="202">
        <f t="shared" si="0"/>
        <v>2</v>
      </c>
      <c r="P34" s="198">
        <f>VLOOKUP($D34,'DA1'!$A$2:$AS$53,27,FALSE)</f>
        <v>2.6</v>
      </c>
      <c r="Q34" s="196">
        <f>VLOOKUP($D34,'DA1'!$A$2:$AS$53,30,FALSE)</f>
        <v>0</v>
      </c>
      <c r="R34" s="196">
        <f>VLOOKUP($D34,'DA1'!$A$2:$AS$53,31,FALSE)</f>
        <v>0</v>
      </c>
      <c r="S34" s="196">
        <f t="shared" si="1"/>
        <v>0</v>
      </c>
    </row>
    <row r="35" spans="3:19" s="195" customFormat="1" ht="15" customHeight="1" x14ac:dyDescent="0.15">
      <c r="C35" s="202">
        <f>VLOOKUP($D35,'DA1'!$A:$AC,2,FALSE)</f>
        <v>22</v>
      </c>
      <c r="D35" s="197" t="s">
        <v>136</v>
      </c>
      <c r="E35" s="201">
        <f>VLOOKUP($D35,'DA1'!$A$2:$AS$53,3,FALSE)</f>
        <v>44</v>
      </c>
      <c r="F35" s="202">
        <f>VLOOKUP($D35,'DA1'!$A$2:$AS$53,5,FALSE)</f>
        <v>7</v>
      </c>
      <c r="G35" s="202">
        <f>VLOOKUP($D35,'DA1'!$A$2:$AS$53,7,FALSE)</f>
        <v>17</v>
      </c>
      <c r="H35" s="202">
        <f>VLOOKUP($D35,'DA1'!$A$2:$AS$53,8,FALSE)</f>
        <v>10</v>
      </c>
      <c r="I35" s="202">
        <f>VLOOKUP($D35,'DA1'!$A$2:$AS$53,9,FALSE)</f>
        <v>7</v>
      </c>
      <c r="J35" s="202">
        <f>VLOOKUP($D35,'DA1'!$A$2:$AS$53,10,FALSE)</f>
        <v>10</v>
      </c>
      <c r="K35" s="202">
        <f>VLOOKUP($D35,'DA1'!$A$2:$AS$53,12,FALSE)</f>
        <v>7</v>
      </c>
      <c r="L35" s="201">
        <f>VLOOKUP($D35,'DA1'!$A$2:$AS$53,14,FALSE)</f>
        <v>39</v>
      </c>
      <c r="M35" s="202">
        <f>VLOOKUP($D35,'DA1'!$A$2:$AS$53,17,FALSE)</f>
        <v>16</v>
      </c>
      <c r="N35" s="202">
        <f>VLOOKUP($D35,'DA1'!$A$2:$AS$53,18,FALSE)</f>
        <v>1</v>
      </c>
      <c r="O35" s="202">
        <f t="shared" si="0"/>
        <v>15</v>
      </c>
      <c r="P35" s="198">
        <f>VLOOKUP($D35,'DA1'!$A$2:$AS$53,27,FALSE)</f>
        <v>13.1</v>
      </c>
      <c r="Q35" s="196">
        <f>VLOOKUP($D35,'DA1'!$A$2:$AS$53,30,FALSE)</f>
        <v>0</v>
      </c>
      <c r="R35" s="196">
        <f>VLOOKUP($D35,'DA1'!$A$2:$AS$53,31,FALSE)</f>
        <v>0</v>
      </c>
      <c r="S35" s="196">
        <f t="shared" si="1"/>
        <v>0</v>
      </c>
    </row>
    <row r="36" spans="3:19" s="195" customFormat="1" ht="15" customHeight="1" x14ac:dyDescent="0.15">
      <c r="C36" s="202">
        <f>VLOOKUP($D36,'DA1'!$A:$AC,2,FALSE)</f>
        <v>29</v>
      </c>
      <c r="D36" s="197" t="s">
        <v>140</v>
      </c>
      <c r="E36" s="201">
        <f>VLOOKUP($D36,'DA1'!$A$2:$AS$53,3,FALSE)</f>
        <v>43</v>
      </c>
      <c r="F36" s="202">
        <f>VLOOKUP($D36,'DA1'!$A$2:$AS$53,5,FALSE)</f>
        <v>2</v>
      </c>
      <c r="G36" s="202">
        <f>VLOOKUP($D36,'DA1'!$A$2:$AS$53,7,FALSE)</f>
        <v>6</v>
      </c>
      <c r="H36" s="202">
        <f>VLOOKUP($D36,'DA1'!$A$2:$AS$53,8,FALSE)</f>
        <v>11</v>
      </c>
      <c r="I36" s="202">
        <f>VLOOKUP($D36,'DA1'!$A$2:$AS$53,9,FALSE)</f>
        <v>15</v>
      </c>
      <c r="J36" s="202">
        <f>VLOOKUP($D36,'DA1'!$A$2:$AS$53,10,FALSE)</f>
        <v>11</v>
      </c>
      <c r="K36" s="202">
        <f>VLOOKUP($D36,'DA1'!$A$2:$AS$53,12,FALSE)</f>
        <v>6</v>
      </c>
      <c r="L36" s="201">
        <f>VLOOKUP($D36,'DA1'!$A$2:$AS$53,14,FALSE)</f>
        <v>38</v>
      </c>
      <c r="M36" s="202">
        <f>VLOOKUP($D36,'DA1'!$A$2:$AS$53,17,FALSE)</f>
        <v>9</v>
      </c>
      <c r="N36" s="202">
        <f>VLOOKUP($D36,'DA1'!$A$2:$AS$53,18,FALSE)</f>
        <v>4</v>
      </c>
      <c r="O36" s="202">
        <f t="shared" si="0"/>
        <v>5</v>
      </c>
      <c r="P36" s="198">
        <f>VLOOKUP($D36,'DA1'!$A$2:$AS$53,27,FALSE)</f>
        <v>8.1999999999999993</v>
      </c>
      <c r="Q36" s="196">
        <f>VLOOKUP($D36,'DA1'!$A$2:$AS$53,30,FALSE)</f>
        <v>0</v>
      </c>
      <c r="R36" s="196">
        <f>VLOOKUP($D36,'DA1'!$A$2:$AS$53,31,FALSE)</f>
        <v>0</v>
      </c>
      <c r="S36" s="196">
        <f t="shared" si="1"/>
        <v>0</v>
      </c>
    </row>
    <row r="37" spans="3:19" s="195" customFormat="1" ht="15" customHeight="1" x14ac:dyDescent="0.15">
      <c r="C37" s="202">
        <f>VLOOKUP($D37,'DA1'!$A:$AC,2,FALSE)</f>
        <v>12</v>
      </c>
      <c r="D37" s="197" t="s">
        <v>144</v>
      </c>
      <c r="E37" s="201">
        <f>VLOOKUP($D37,'DA1'!$A$2:$AS$53,3,FALSE)</f>
        <v>44</v>
      </c>
      <c r="F37" s="202">
        <f>VLOOKUP($D37,'DA1'!$A$2:$AS$53,5,FALSE)</f>
        <v>4</v>
      </c>
      <c r="G37" s="202">
        <f>VLOOKUP($D37,'DA1'!$A$2:$AS$53,7,FALSE)</f>
        <v>12</v>
      </c>
      <c r="H37" s="202">
        <f>VLOOKUP($D37,'DA1'!$A$2:$AS$53,8,FALSE)</f>
        <v>17</v>
      </c>
      <c r="I37" s="202">
        <f>VLOOKUP($D37,'DA1'!$A$2:$AS$53,9,FALSE)</f>
        <v>9</v>
      </c>
      <c r="J37" s="202">
        <f>VLOOKUP($D37,'DA1'!$A$2:$AS$53,10,FALSE)</f>
        <v>6</v>
      </c>
      <c r="K37" s="202">
        <f>VLOOKUP($D37,'DA1'!$A$2:$AS$53,12,FALSE)</f>
        <v>3</v>
      </c>
      <c r="L37" s="201">
        <f>VLOOKUP($D37,'DA1'!$A$2:$AS$53,14,FALSE)</f>
        <v>39</v>
      </c>
      <c r="M37" s="202">
        <f>VLOOKUP($D37,'DA1'!$A$2:$AS$53,17,FALSE)</f>
        <v>17</v>
      </c>
      <c r="N37" s="202">
        <f>VLOOKUP($D37,'DA1'!$A$2:$AS$53,18,FALSE)</f>
        <v>2</v>
      </c>
      <c r="O37" s="202">
        <f t="shared" si="0"/>
        <v>15</v>
      </c>
      <c r="P37" s="198">
        <f>VLOOKUP($D37,'DA1'!$A$2:$AS$53,27,FALSE)</f>
        <v>12.3</v>
      </c>
      <c r="Q37" s="196">
        <f>VLOOKUP($D37,'DA1'!$A$2:$AS$53,30,FALSE)</f>
        <v>0</v>
      </c>
      <c r="R37" s="196">
        <f>VLOOKUP($D37,'DA1'!$A$2:$AS$53,31,FALSE)</f>
        <v>0</v>
      </c>
      <c r="S37" s="196">
        <f t="shared" si="1"/>
        <v>0</v>
      </c>
    </row>
    <row r="38" spans="3:19" s="195" customFormat="1" ht="15" customHeight="1" x14ac:dyDescent="0.15">
      <c r="C38" s="202">
        <f>VLOOKUP($D38,'DA1'!$A:$AC,2,FALSE)</f>
        <v>35</v>
      </c>
      <c r="D38" s="197" t="s">
        <v>148</v>
      </c>
      <c r="E38" s="201">
        <f>VLOOKUP($D38,'DA1'!$A$2:$AS$53,3,FALSE)</f>
        <v>44</v>
      </c>
      <c r="F38" s="202">
        <f>VLOOKUP($D38,'DA1'!$A$2:$AS$53,5,FALSE)</f>
        <v>1</v>
      </c>
      <c r="G38" s="202">
        <f>VLOOKUP($D38,'DA1'!$A$2:$AS$53,7,FALSE)</f>
        <v>7</v>
      </c>
      <c r="H38" s="202">
        <f>VLOOKUP($D38,'DA1'!$A$2:$AS$53,8,FALSE)</f>
        <v>13</v>
      </c>
      <c r="I38" s="202">
        <f>VLOOKUP($D38,'DA1'!$A$2:$AS$53,9,FALSE)</f>
        <v>17</v>
      </c>
      <c r="J38" s="202">
        <f>VLOOKUP($D38,'DA1'!$A$2:$AS$53,10,FALSE)</f>
        <v>7</v>
      </c>
      <c r="K38" s="202">
        <f>VLOOKUP($D38,'DA1'!$A$2:$AS$53,12,FALSE)</f>
        <v>1</v>
      </c>
      <c r="L38" s="201">
        <f>VLOOKUP($D38,'DA1'!$A$2:$AS$53,14,FALSE)</f>
        <v>39</v>
      </c>
      <c r="M38" s="202">
        <f>VLOOKUP($D38,'DA1'!$A$2:$AS$53,17,FALSE)</f>
        <v>12</v>
      </c>
      <c r="N38" s="202">
        <f>VLOOKUP($D38,'DA1'!$A$2:$AS$53,18,FALSE)</f>
        <v>1</v>
      </c>
      <c r="O38" s="202">
        <f t="shared" si="0"/>
        <v>11</v>
      </c>
      <c r="P38" s="198">
        <f>VLOOKUP($D38,'DA1'!$A$2:$AS$53,27,FALSE)</f>
        <v>11.4</v>
      </c>
      <c r="Q38" s="196">
        <f>VLOOKUP($D38,'DA1'!$A$2:$AS$53,30,FALSE)</f>
        <v>0</v>
      </c>
      <c r="R38" s="196">
        <f>VLOOKUP($D38,'DA1'!$A$2:$AS$53,31,FALSE)</f>
        <v>0</v>
      </c>
      <c r="S38" s="196">
        <f t="shared" si="1"/>
        <v>0</v>
      </c>
    </row>
    <row r="39" spans="3:19" s="195" customFormat="1" ht="15" customHeight="1" x14ac:dyDescent="0.15">
      <c r="C39" s="202">
        <f>VLOOKUP($D39,'DA1'!$A:$AC,2,FALSE)</f>
        <v>20</v>
      </c>
      <c r="D39" s="197" t="s">
        <v>152</v>
      </c>
      <c r="E39" s="201">
        <f>VLOOKUP($D39,'DA1'!$A$2:$AS$53,3,FALSE)</f>
        <v>44</v>
      </c>
      <c r="F39" s="202">
        <f>VLOOKUP($D39,'DA1'!$A$2:$AS$53,5,FALSE)</f>
        <v>11</v>
      </c>
      <c r="G39" s="202">
        <f>VLOOKUP($D39,'DA1'!$A$2:$AS$53,7,FALSE)</f>
        <v>15</v>
      </c>
      <c r="H39" s="202">
        <f>VLOOKUP($D39,'DA1'!$A$2:$AS$53,8,FALSE)</f>
        <v>12</v>
      </c>
      <c r="I39" s="202">
        <f>VLOOKUP($D39,'DA1'!$A$2:$AS$53,9,FALSE)</f>
        <v>10</v>
      </c>
      <c r="J39" s="202">
        <f>VLOOKUP($D39,'DA1'!$A$2:$AS$53,10,FALSE)</f>
        <v>7</v>
      </c>
      <c r="K39" s="202">
        <f>VLOOKUP($D39,'DA1'!$A$2:$AS$53,12,FALSE)</f>
        <v>2</v>
      </c>
      <c r="L39" s="201">
        <f>VLOOKUP($D39,'DA1'!$A$2:$AS$53,14,FALSE)</f>
        <v>38</v>
      </c>
      <c r="M39" s="202">
        <f>VLOOKUP($D39,'DA1'!$A$2:$AS$53,17,FALSE)</f>
        <v>15</v>
      </c>
      <c r="N39" s="202">
        <f>VLOOKUP($D39,'DA1'!$A$2:$AS$53,18,FALSE)</f>
        <v>4</v>
      </c>
      <c r="O39" s="202">
        <f t="shared" si="0"/>
        <v>11</v>
      </c>
      <c r="P39" s="198">
        <f>VLOOKUP($D39,'DA1'!$A$2:$AS$53,27,FALSE)</f>
        <v>8</v>
      </c>
      <c r="Q39" s="196">
        <f>VLOOKUP($D39,'DA1'!$A$2:$AS$53,30,FALSE)</f>
        <v>0</v>
      </c>
      <c r="R39" s="196">
        <f>VLOOKUP($D39,'DA1'!$A$2:$AS$53,31,FALSE)</f>
        <v>0</v>
      </c>
      <c r="S39" s="196">
        <f t="shared" si="1"/>
        <v>0</v>
      </c>
    </row>
    <row r="40" spans="3:19" s="195" customFormat="1" ht="15" customHeight="1" x14ac:dyDescent="0.15">
      <c r="C40" s="202">
        <f>VLOOKUP($D40,'DA1'!$A:$AC,2,FALSE)</f>
        <v>32</v>
      </c>
      <c r="D40" s="197" t="s">
        <v>156</v>
      </c>
      <c r="E40" s="201">
        <f>VLOOKUP($D40,'DA1'!$A$2:$AS$53,3,FALSE)</f>
        <v>44</v>
      </c>
      <c r="F40" s="202">
        <f>VLOOKUP($D40,'DA1'!$A$2:$AS$53,5,FALSE)</f>
        <v>0</v>
      </c>
      <c r="G40" s="202">
        <f>VLOOKUP($D40,'DA1'!$A$2:$AS$53,7,FALSE)</f>
        <v>4</v>
      </c>
      <c r="H40" s="202">
        <f>VLOOKUP($D40,'DA1'!$A$2:$AS$53,8,FALSE)</f>
        <v>20</v>
      </c>
      <c r="I40" s="202">
        <f>VLOOKUP($D40,'DA1'!$A$2:$AS$53,9,FALSE)</f>
        <v>10</v>
      </c>
      <c r="J40" s="202">
        <f>VLOOKUP($D40,'DA1'!$A$2:$AS$53,10,FALSE)</f>
        <v>10</v>
      </c>
      <c r="K40" s="202">
        <f>VLOOKUP($D40,'DA1'!$A$2:$AS$53,12,FALSE)</f>
        <v>2</v>
      </c>
      <c r="L40" s="201">
        <f>VLOOKUP($D40,'DA1'!$A$2:$AS$53,14,FALSE)</f>
        <v>39</v>
      </c>
      <c r="M40" s="202">
        <f>VLOOKUP($D40,'DA1'!$A$2:$AS$53,17,FALSE)</f>
        <v>11</v>
      </c>
      <c r="N40" s="202">
        <f>VLOOKUP($D40,'DA1'!$A$2:$AS$53,18,FALSE)</f>
        <v>1</v>
      </c>
      <c r="O40" s="202">
        <f t="shared" si="0"/>
        <v>10</v>
      </c>
      <c r="P40" s="198">
        <f>VLOOKUP($D40,'DA1'!$A$2:$AS$53,27,FALSE)</f>
        <v>12</v>
      </c>
      <c r="Q40" s="196">
        <f>VLOOKUP($D40,'DA1'!$A$2:$AS$53,30,FALSE)</f>
        <v>0</v>
      </c>
      <c r="R40" s="196">
        <f>VLOOKUP($D40,'DA1'!$A$2:$AS$53,31,FALSE)</f>
        <v>0</v>
      </c>
      <c r="S40" s="196">
        <f t="shared" si="1"/>
        <v>0</v>
      </c>
    </row>
    <row r="41" spans="3:19" s="195" customFormat="1" ht="15" customHeight="1" x14ac:dyDescent="0.15">
      <c r="C41" s="202">
        <f>VLOOKUP($D41,'DA1'!$A:$AC,2,FALSE)</f>
        <v>49</v>
      </c>
      <c r="D41" s="197" t="s">
        <v>160</v>
      </c>
      <c r="E41" s="201">
        <f>VLOOKUP($D41,'DA1'!$A$2:$AS$53,3,FALSE)</f>
        <v>44</v>
      </c>
      <c r="F41" s="202">
        <f>VLOOKUP($D41,'DA1'!$A$2:$AS$53,5,FALSE)</f>
        <v>1</v>
      </c>
      <c r="G41" s="202">
        <f>VLOOKUP($D41,'DA1'!$A$2:$AS$53,7,FALSE)</f>
        <v>3</v>
      </c>
      <c r="H41" s="202">
        <f>VLOOKUP($D41,'DA1'!$A$2:$AS$53,8,FALSE)</f>
        <v>6</v>
      </c>
      <c r="I41" s="202">
        <f>VLOOKUP($D41,'DA1'!$A$2:$AS$53,9,FALSE)</f>
        <v>10</v>
      </c>
      <c r="J41" s="202">
        <f>VLOOKUP($D41,'DA1'!$A$2:$AS$53,10,FALSE)</f>
        <v>25</v>
      </c>
      <c r="K41" s="202">
        <f>VLOOKUP($D41,'DA1'!$A$2:$AS$53,12,FALSE)</f>
        <v>13</v>
      </c>
      <c r="L41" s="201">
        <f>VLOOKUP($D41,'DA1'!$A$2:$AS$53,14,FALSE)</f>
        <v>39</v>
      </c>
      <c r="M41" s="202">
        <f>VLOOKUP($D41,'DA1'!$A$2:$AS$53,17,FALSE)</f>
        <v>19</v>
      </c>
      <c r="N41" s="202">
        <f>VLOOKUP($D41,'DA1'!$A$2:$AS$53,18,FALSE)</f>
        <v>2</v>
      </c>
      <c r="O41" s="202">
        <f t="shared" si="0"/>
        <v>17</v>
      </c>
      <c r="P41" s="198">
        <f>VLOOKUP($D41,'DA1'!$A$2:$AS$53,27,FALSE)</f>
        <v>13.9</v>
      </c>
      <c r="Q41" s="196">
        <f>VLOOKUP($D41,'DA1'!$A$2:$AS$53,30,FALSE)</f>
        <v>0</v>
      </c>
      <c r="R41" s="196">
        <f>VLOOKUP($D41,'DA1'!$A$2:$AS$53,31,FALSE)</f>
        <v>0</v>
      </c>
      <c r="S41" s="196">
        <f t="shared" si="1"/>
        <v>0</v>
      </c>
    </row>
    <row r="42" spans="3:19" s="195" customFormat="1" ht="15" customHeight="1" x14ac:dyDescent="0.15">
      <c r="C42" s="202">
        <f>VLOOKUP($D42,'DA1'!$A:$AC,2,FALSE)</f>
        <v>22</v>
      </c>
      <c r="D42" s="197" t="s">
        <v>164</v>
      </c>
      <c r="E42" s="201">
        <f>VLOOKUP($D42,'DA1'!$A$2:$AS$53,3,FALSE)</f>
        <v>44</v>
      </c>
      <c r="F42" s="202">
        <f>VLOOKUP($D42,'DA1'!$A$2:$AS$53,5,FALSE)</f>
        <v>7</v>
      </c>
      <c r="G42" s="202">
        <f>VLOOKUP($D42,'DA1'!$A$2:$AS$53,7,FALSE)</f>
        <v>16</v>
      </c>
      <c r="H42" s="202">
        <f>VLOOKUP($D42,'DA1'!$A$2:$AS$53,8,FALSE)</f>
        <v>13</v>
      </c>
      <c r="I42" s="202">
        <f>VLOOKUP($D42,'DA1'!$A$2:$AS$53,9,FALSE)</f>
        <v>8</v>
      </c>
      <c r="J42" s="202">
        <f>VLOOKUP($D42,'DA1'!$A$2:$AS$53,10,FALSE)</f>
        <v>7</v>
      </c>
      <c r="K42" s="202">
        <f>VLOOKUP($D42,'DA1'!$A$2:$AS$53,12,FALSE)</f>
        <v>6</v>
      </c>
      <c r="L42" s="201">
        <f>VLOOKUP($D42,'DA1'!$A$2:$AS$53,14,FALSE)</f>
        <v>39</v>
      </c>
      <c r="M42" s="202">
        <f>VLOOKUP($D42,'DA1'!$A$2:$AS$53,17,FALSE)</f>
        <v>11</v>
      </c>
      <c r="N42" s="202">
        <f>VLOOKUP($D42,'DA1'!$A$2:$AS$53,18,FALSE)</f>
        <v>6</v>
      </c>
      <c r="O42" s="202">
        <f t="shared" si="0"/>
        <v>5</v>
      </c>
      <c r="P42" s="198">
        <f>VLOOKUP($D42,'DA1'!$A$2:$AS$53,27,FALSE)</f>
        <v>6.1</v>
      </c>
      <c r="Q42" s="196">
        <f>VLOOKUP($D42,'DA1'!$A$2:$AS$53,30,FALSE)</f>
        <v>0</v>
      </c>
      <c r="R42" s="196">
        <f>VLOOKUP($D42,'DA1'!$A$2:$AS$53,31,FALSE)</f>
        <v>0</v>
      </c>
      <c r="S42" s="196">
        <f t="shared" si="1"/>
        <v>0</v>
      </c>
    </row>
    <row r="43" spans="3:19" s="195" customFormat="1" ht="15" customHeight="1" x14ac:dyDescent="0.15">
      <c r="C43" s="202">
        <f>VLOOKUP($D43,'DA1'!$A:$AC,2,FALSE)</f>
        <v>22</v>
      </c>
      <c r="D43" s="197" t="s">
        <v>168</v>
      </c>
      <c r="E43" s="201">
        <f>VLOOKUP($D43,'DA1'!$A$2:$AS$53,3,FALSE)</f>
        <v>44</v>
      </c>
      <c r="F43" s="202">
        <f>VLOOKUP($D43,'DA1'!$A$2:$AS$53,5,FALSE)</f>
        <v>2</v>
      </c>
      <c r="G43" s="202">
        <f>VLOOKUP($D43,'DA1'!$A$2:$AS$53,7,FALSE)</f>
        <v>13</v>
      </c>
      <c r="H43" s="202">
        <f>VLOOKUP($D43,'DA1'!$A$2:$AS$53,8,FALSE)</f>
        <v>18</v>
      </c>
      <c r="I43" s="202">
        <f>VLOOKUP($D43,'DA1'!$A$2:$AS$53,9,FALSE)</f>
        <v>11</v>
      </c>
      <c r="J43" s="202">
        <f>VLOOKUP($D43,'DA1'!$A$2:$AS$53,10,FALSE)</f>
        <v>2</v>
      </c>
      <c r="K43" s="202">
        <f>VLOOKUP($D43,'DA1'!$A$2:$AS$53,12,FALSE)</f>
        <v>1</v>
      </c>
      <c r="L43" s="201">
        <f>VLOOKUP($D43,'DA1'!$A$2:$AS$53,14,FALSE)</f>
        <v>39</v>
      </c>
      <c r="M43" s="202">
        <f>VLOOKUP($D43,'DA1'!$A$2:$AS$53,17,FALSE)</f>
        <v>15</v>
      </c>
      <c r="N43" s="202">
        <f>VLOOKUP($D43,'DA1'!$A$2:$AS$53,18,FALSE)</f>
        <v>2</v>
      </c>
      <c r="O43" s="202">
        <f t="shared" si="0"/>
        <v>13</v>
      </c>
      <c r="P43" s="198">
        <f>VLOOKUP($D43,'DA1'!$A$2:$AS$53,27,FALSE)</f>
        <v>11.1</v>
      </c>
      <c r="Q43" s="196">
        <f>VLOOKUP($D43,'DA1'!$A$2:$AS$53,30,FALSE)</f>
        <v>0</v>
      </c>
      <c r="R43" s="196">
        <f>VLOOKUP($D43,'DA1'!$A$2:$AS$53,31,FALSE)</f>
        <v>0</v>
      </c>
      <c r="S43" s="196">
        <f t="shared" si="1"/>
        <v>0</v>
      </c>
    </row>
    <row r="44" spans="3:19" s="195" customFormat="1" ht="15" customHeight="1" x14ac:dyDescent="0.15">
      <c r="C44" s="202">
        <f>VLOOKUP($D44,'DA1'!$A:$AC,2,FALSE)</f>
        <v>4</v>
      </c>
      <c r="D44" s="197" t="s">
        <v>172</v>
      </c>
      <c r="E44" s="201">
        <f>VLOOKUP($D44,'DA1'!$A$2:$AS$53,3,FALSE)</f>
        <v>42</v>
      </c>
      <c r="F44" s="202">
        <f>VLOOKUP($D44,'DA1'!$A$2:$AS$53,5,FALSE)</f>
        <v>12</v>
      </c>
      <c r="G44" s="202">
        <f>VLOOKUP($D44,'DA1'!$A$2:$AS$53,7,FALSE)</f>
        <v>24</v>
      </c>
      <c r="H44" s="202">
        <f>VLOOKUP($D44,'DA1'!$A$2:$AS$53,8,FALSE)</f>
        <v>9</v>
      </c>
      <c r="I44" s="202">
        <f>VLOOKUP($D44,'DA1'!$A$2:$AS$53,9,FALSE)</f>
        <v>7</v>
      </c>
      <c r="J44" s="202">
        <f>VLOOKUP($D44,'DA1'!$A$2:$AS$53,10,FALSE)</f>
        <v>2</v>
      </c>
      <c r="K44" s="202">
        <f>VLOOKUP($D44,'DA1'!$A$2:$AS$53,12,FALSE)</f>
        <v>0</v>
      </c>
      <c r="L44" s="201">
        <f>VLOOKUP($D44,'DA1'!$A$2:$AS$53,14,FALSE)</f>
        <v>38</v>
      </c>
      <c r="M44" s="202">
        <f>VLOOKUP($D44,'DA1'!$A$2:$AS$53,17,FALSE)</f>
        <v>14</v>
      </c>
      <c r="N44" s="202">
        <f>VLOOKUP($D44,'DA1'!$A$2:$AS$53,18,FALSE)</f>
        <v>5</v>
      </c>
      <c r="O44" s="202">
        <f t="shared" si="0"/>
        <v>9</v>
      </c>
      <c r="P44" s="198">
        <f>VLOOKUP($D44,'DA1'!$A$2:$AS$53,27,FALSE)</f>
        <v>7.9</v>
      </c>
      <c r="Q44" s="196">
        <f>VLOOKUP($D44,'DA1'!$A$2:$AS$53,30,FALSE)</f>
        <v>0</v>
      </c>
      <c r="R44" s="196">
        <f>VLOOKUP($D44,'DA1'!$A$2:$AS$53,31,FALSE)</f>
        <v>0</v>
      </c>
      <c r="S44" s="196">
        <f t="shared" si="1"/>
        <v>0</v>
      </c>
    </row>
    <row r="45" spans="3:19" s="195" customFormat="1" ht="15" customHeight="1" x14ac:dyDescent="0.15">
      <c r="C45" s="202">
        <f>VLOOKUP($D45,'DA1'!$A:$AC,2,FALSE)</f>
        <v>41</v>
      </c>
      <c r="D45" s="197" t="s">
        <v>176</v>
      </c>
      <c r="E45" s="201">
        <f>VLOOKUP($D45,'DA1'!$A$2:$AS$53,3,FALSE)</f>
        <v>43</v>
      </c>
      <c r="F45" s="202">
        <f>VLOOKUP($D45,'DA1'!$A$2:$AS$53,5,FALSE)</f>
        <v>0</v>
      </c>
      <c r="G45" s="202">
        <f>VLOOKUP($D45,'DA1'!$A$2:$AS$53,7,FALSE)</f>
        <v>3</v>
      </c>
      <c r="H45" s="202">
        <f>VLOOKUP($D45,'DA1'!$A$2:$AS$53,8,FALSE)</f>
        <v>10</v>
      </c>
      <c r="I45" s="202">
        <f>VLOOKUP($D45,'DA1'!$A$2:$AS$53,9,FALSE)</f>
        <v>17</v>
      </c>
      <c r="J45" s="202">
        <f>VLOOKUP($D45,'DA1'!$A$2:$AS$53,10,FALSE)</f>
        <v>13</v>
      </c>
      <c r="K45" s="202">
        <f>VLOOKUP($D45,'DA1'!$A$2:$AS$53,12,FALSE)</f>
        <v>7</v>
      </c>
      <c r="L45" s="201">
        <f>VLOOKUP($D45,'DA1'!$A$2:$AS$53,14,FALSE)</f>
        <v>38</v>
      </c>
      <c r="M45" s="202">
        <f>VLOOKUP($D45,'DA1'!$A$2:$AS$53,17,FALSE)</f>
        <v>11</v>
      </c>
      <c r="N45" s="202">
        <f>VLOOKUP($D45,'DA1'!$A$2:$AS$53,18,FALSE)</f>
        <v>4</v>
      </c>
      <c r="O45" s="202">
        <f t="shared" si="0"/>
        <v>7</v>
      </c>
      <c r="P45" s="198">
        <f>VLOOKUP($D45,'DA1'!$A$2:$AS$53,27,FALSE)</f>
        <v>6.6</v>
      </c>
      <c r="Q45" s="196">
        <f>VLOOKUP($D45,'DA1'!$A$2:$AS$53,30,FALSE)</f>
        <v>0</v>
      </c>
      <c r="R45" s="196">
        <f>VLOOKUP($D45,'DA1'!$A$2:$AS$53,31,FALSE)</f>
        <v>0</v>
      </c>
      <c r="S45" s="196">
        <f t="shared" si="1"/>
        <v>0</v>
      </c>
    </row>
    <row r="46" spans="3:19" s="195" customFormat="1" ht="15" customHeight="1" x14ac:dyDescent="0.15">
      <c r="C46" s="202">
        <f>VLOOKUP($D46,'DA1'!$A:$AC,2,FALSE)</f>
        <v>15</v>
      </c>
      <c r="D46" s="197" t="s">
        <v>180</v>
      </c>
      <c r="E46" s="201">
        <f>VLOOKUP($D46,'DA1'!$A$2:$AS$53,3,FALSE)</f>
        <v>44</v>
      </c>
      <c r="F46" s="202">
        <f>VLOOKUP($D46,'DA1'!$A$2:$AS$53,5,FALSE)</f>
        <v>10</v>
      </c>
      <c r="G46" s="202">
        <f>VLOOKUP($D46,'DA1'!$A$2:$AS$53,7,FALSE)</f>
        <v>19</v>
      </c>
      <c r="H46" s="202">
        <f>VLOOKUP($D46,'DA1'!$A$2:$AS$53,8,FALSE)</f>
        <v>10</v>
      </c>
      <c r="I46" s="202">
        <f>VLOOKUP($D46,'DA1'!$A$2:$AS$53,9,FALSE)</f>
        <v>10</v>
      </c>
      <c r="J46" s="202">
        <f>VLOOKUP($D46,'DA1'!$A$2:$AS$53,10,FALSE)</f>
        <v>5</v>
      </c>
      <c r="K46" s="202">
        <f>VLOOKUP($D46,'DA1'!$A$2:$AS$53,12,FALSE)</f>
        <v>4</v>
      </c>
      <c r="L46" s="201">
        <f>VLOOKUP($D46,'DA1'!$A$2:$AS$53,14,FALSE)</f>
        <v>39</v>
      </c>
      <c r="M46" s="202">
        <f>VLOOKUP($D46,'DA1'!$A$2:$AS$53,17,FALSE)</f>
        <v>15</v>
      </c>
      <c r="N46" s="202">
        <f>VLOOKUP($D46,'DA1'!$A$2:$AS$53,18,FALSE)</f>
        <v>4</v>
      </c>
      <c r="O46" s="202">
        <f t="shared" si="0"/>
        <v>11</v>
      </c>
      <c r="P46" s="198">
        <f>VLOOKUP($D46,'DA1'!$A$2:$AS$53,27,FALSE)</f>
        <v>7.1</v>
      </c>
      <c r="Q46" s="196">
        <f>VLOOKUP($D46,'DA1'!$A$2:$AS$53,30,FALSE)</f>
        <v>0</v>
      </c>
      <c r="R46" s="196">
        <f>VLOOKUP($D46,'DA1'!$A$2:$AS$53,31,FALSE)</f>
        <v>0</v>
      </c>
      <c r="S46" s="196">
        <f t="shared" si="1"/>
        <v>0</v>
      </c>
    </row>
    <row r="47" spans="3:19" s="195" customFormat="1" ht="15" customHeight="1" x14ac:dyDescent="0.15">
      <c r="C47" s="202">
        <f>VLOOKUP($D47,'DA1'!$A:$AC,2,FALSE)</f>
        <v>44</v>
      </c>
      <c r="D47" s="197" t="s">
        <v>184</v>
      </c>
      <c r="E47" s="201">
        <f>VLOOKUP($D47,'DA1'!$A$2:$AS$53,3,FALSE)</f>
        <v>44</v>
      </c>
      <c r="F47" s="202">
        <f>VLOOKUP($D47,'DA1'!$A$2:$AS$53,5,FALSE)</f>
        <v>0</v>
      </c>
      <c r="G47" s="202">
        <f>VLOOKUP($D47,'DA1'!$A$2:$AS$53,7,FALSE)</f>
        <v>2</v>
      </c>
      <c r="H47" s="202">
        <f>VLOOKUP($D47,'DA1'!$A$2:$AS$53,8,FALSE)</f>
        <v>10</v>
      </c>
      <c r="I47" s="202">
        <f>VLOOKUP($D47,'DA1'!$A$2:$AS$53,9,FALSE)</f>
        <v>16</v>
      </c>
      <c r="J47" s="202">
        <f>VLOOKUP($D47,'DA1'!$A$2:$AS$53,10,FALSE)</f>
        <v>16</v>
      </c>
      <c r="K47" s="202">
        <f>VLOOKUP($D47,'DA1'!$A$2:$AS$53,12,FALSE)</f>
        <v>6</v>
      </c>
      <c r="L47" s="201">
        <f>VLOOKUP($D47,'DA1'!$A$2:$AS$53,14,FALSE)</f>
        <v>39</v>
      </c>
      <c r="M47" s="202">
        <f>VLOOKUP($D47,'DA1'!$A$2:$AS$53,17,FALSE)</f>
        <v>16</v>
      </c>
      <c r="N47" s="202">
        <f>VLOOKUP($D47,'DA1'!$A$2:$AS$53,18,FALSE)</f>
        <v>2</v>
      </c>
      <c r="O47" s="202">
        <f t="shared" si="0"/>
        <v>14</v>
      </c>
      <c r="P47" s="198">
        <f>VLOOKUP($D47,'DA1'!$A$2:$AS$53,27,FALSE)</f>
        <v>10.5</v>
      </c>
      <c r="Q47" s="196">
        <f>VLOOKUP($D47,'DA1'!$A$2:$AS$53,30,FALSE)</f>
        <v>0</v>
      </c>
      <c r="R47" s="196">
        <f>VLOOKUP($D47,'DA1'!$A$2:$AS$53,31,FALSE)</f>
        <v>0</v>
      </c>
      <c r="S47" s="196">
        <f t="shared" si="1"/>
        <v>0</v>
      </c>
    </row>
    <row r="48" spans="3:19" s="195" customFormat="1" ht="15" customHeight="1" x14ac:dyDescent="0.15">
      <c r="C48" s="202">
        <f>VLOOKUP($D48,'DA1'!$A:$AC,2,FALSE)</f>
        <v>41</v>
      </c>
      <c r="D48" s="197" t="s">
        <v>188</v>
      </c>
      <c r="E48" s="201">
        <f>VLOOKUP($D48,'DA1'!$A$2:$AS$53,3,FALSE)</f>
        <v>44</v>
      </c>
      <c r="F48" s="202">
        <f>VLOOKUP($D48,'DA1'!$A$2:$AS$53,5,FALSE)</f>
        <v>1</v>
      </c>
      <c r="G48" s="202">
        <f>VLOOKUP($D48,'DA1'!$A$2:$AS$53,7,FALSE)</f>
        <v>6</v>
      </c>
      <c r="H48" s="202">
        <f>VLOOKUP($D48,'DA1'!$A$2:$AS$53,8,FALSE)</f>
        <v>9</v>
      </c>
      <c r="I48" s="202">
        <f>VLOOKUP($D48,'DA1'!$A$2:$AS$53,9,FALSE)</f>
        <v>12</v>
      </c>
      <c r="J48" s="202">
        <f>VLOOKUP($D48,'DA1'!$A$2:$AS$53,10,FALSE)</f>
        <v>17</v>
      </c>
      <c r="K48" s="202">
        <f>VLOOKUP($D48,'DA1'!$A$2:$AS$53,12,FALSE)</f>
        <v>9</v>
      </c>
      <c r="L48" s="201">
        <f>VLOOKUP($D48,'DA1'!$A$2:$AS$53,14,FALSE)</f>
        <v>39</v>
      </c>
      <c r="M48" s="202">
        <f>VLOOKUP($D48,'DA1'!$A$2:$AS$53,17,FALSE)</f>
        <v>12</v>
      </c>
      <c r="N48" s="202">
        <f>VLOOKUP($D48,'DA1'!$A$2:$AS$53,18,FALSE)</f>
        <v>3</v>
      </c>
      <c r="O48" s="202">
        <f t="shared" si="0"/>
        <v>9</v>
      </c>
      <c r="P48" s="198">
        <f>VLOOKUP($D48,'DA1'!$A$2:$AS$53,27,FALSE)</f>
        <v>8.8000000000000007</v>
      </c>
      <c r="Q48" s="196">
        <f>VLOOKUP($D48,'DA1'!$A$2:$AS$53,30,FALSE)</f>
        <v>0</v>
      </c>
      <c r="R48" s="196">
        <f>VLOOKUP($D48,'DA1'!$A$2:$AS$53,31,FALSE)</f>
        <v>0</v>
      </c>
      <c r="S48" s="196">
        <f t="shared" si="1"/>
        <v>0</v>
      </c>
    </row>
    <row r="49" spans="3:19" s="195" customFormat="1" ht="15" customHeight="1" x14ac:dyDescent="0.15">
      <c r="C49" s="202">
        <f>VLOOKUP($D49,'DA1'!$A:$AC,2,FALSE)</f>
        <v>15</v>
      </c>
      <c r="D49" s="197" t="s">
        <v>196</v>
      </c>
      <c r="E49" s="201">
        <f>VLOOKUP($D49,'DA1'!$A$2:$AS$53,3,FALSE)</f>
        <v>44</v>
      </c>
      <c r="F49" s="202">
        <f>VLOOKUP($D49,'DA1'!$A$2:$AS$53,5,FALSE)</f>
        <v>14</v>
      </c>
      <c r="G49" s="202">
        <f>VLOOKUP($D49,'DA1'!$A$2:$AS$53,7,FALSE)</f>
        <v>17</v>
      </c>
      <c r="H49" s="202">
        <f>VLOOKUP($D49,'DA1'!$A$2:$AS$53,8,FALSE)</f>
        <v>11</v>
      </c>
      <c r="I49" s="202">
        <f>VLOOKUP($D49,'DA1'!$A$2:$AS$53,9,FALSE)</f>
        <v>7</v>
      </c>
      <c r="J49" s="202">
        <f>VLOOKUP($D49,'DA1'!$A$2:$AS$53,10,FALSE)</f>
        <v>9</v>
      </c>
      <c r="K49" s="202">
        <f>VLOOKUP($D49,'DA1'!$A$2:$AS$53,12,FALSE)</f>
        <v>4</v>
      </c>
      <c r="L49" s="201">
        <f>VLOOKUP($D49,'DA1'!$A$2:$AS$53,14,FALSE)</f>
        <v>39</v>
      </c>
      <c r="M49" s="202">
        <f>VLOOKUP($D49,'DA1'!$A$2:$AS$53,17,FALSE)</f>
        <v>9</v>
      </c>
      <c r="N49" s="202">
        <f>VLOOKUP($D49,'DA1'!$A$2:$AS$53,18,FALSE)</f>
        <v>3</v>
      </c>
      <c r="O49" s="202">
        <f t="shared" si="0"/>
        <v>6</v>
      </c>
      <c r="P49" s="198">
        <f>VLOOKUP($D49,'DA1'!$A$2:$AS$53,27,FALSE)</f>
        <v>6.2</v>
      </c>
      <c r="Q49" s="196">
        <f>VLOOKUP($D49,'DA1'!$A$2:$AS$53,30,FALSE)</f>
        <v>0</v>
      </c>
      <c r="R49" s="196">
        <f>VLOOKUP($D49,'DA1'!$A$2:$AS$53,31,FALSE)</f>
        <v>0</v>
      </c>
      <c r="S49" s="196">
        <f t="shared" si="1"/>
        <v>0</v>
      </c>
    </row>
    <row r="50" spans="3:19" s="195" customFormat="1" ht="15" customHeight="1" x14ac:dyDescent="0.15">
      <c r="C50" s="202">
        <f>VLOOKUP($D50,'DA1'!$A:$AC,2,FALSE)</f>
        <v>1</v>
      </c>
      <c r="D50" s="197" t="s">
        <v>200</v>
      </c>
      <c r="E50" s="201">
        <f>VLOOKUP($D50,'DA1'!$A$2:$AS$53,3,FALSE)</f>
        <v>42</v>
      </c>
      <c r="F50" s="202">
        <f>VLOOKUP($D50,'DA1'!$A$2:$AS$53,5,FALSE)</f>
        <v>17</v>
      </c>
      <c r="G50" s="202">
        <f>VLOOKUP($D50,'DA1'!$A$2:$AS$53,7,FALSE)</f>
        <v>27</v>
      </c>
      <c r="H50" s="202">
        <f>VLOOKUP($D50,'DA1'!$A$2:$AS$53,8,FALSE)</f>
        <v>11</v>
      </c>
      <c r="I50" s="202">
        <f>VLOOKUP($D50,'DA1'!$A$2:$AS$53,9,FALSE)</f>
        <v>2</v>
      </c>
      <c r="J50" s="202">
        <f>VLOOKUP($D50,'DA1'!$A$2:$AS$53,10,FALSE)</f>
        <v>2</v>
      </c>
      <c r="K50" s="202">
        <f>VLOOKUP($D50,'DA1'!$A$2:$AS$53,12,FALSE)</f>
        <v>0</v>
      </c>
      <c r="L50" s="201">
        <f>VLOOKUP($D50,'DA1'!$A$2:$AS$53,14,FALSE)</f>
        <v>37</v>
      </c>
      <c r="M50" s="202">
        <f>VLOOKUP($D50,'DA1'!$A$2:$AS$53,17,FALSE)</f>
        <v>12</v>
      </c>
      <c r="N50" s="202">
        <f>VLOOKUP($D50,'DA1'!$A$2:$AS$53,18,FALSE)</f>
        <v>4</v>
      </c>
      <c r="O50" s="202">
        <f t="shared" si="0"/>
        <v>8</v>
      </c>
      <c r="P50" s="198">
        <f>VLOOKUP($D50,'DA1'!$A$2:$AS$53,27,FALSE)</f>
        <v>8.6999999999999993</v>
      </c>
      <c r="Q50" s="196">
        <f>VLOOKUP($D50,'DA1'!$A$2:$AS$53,30,FALSE)</f>
        <v>0</v>
      </c>
      <c r="R50" s="196">
        <f>VLOOKUP($D50,'DA1'!$A$2:$AS$53,31,FALSE)</f>
        <v>0</v>
      </c>
      <c r="S50" s="196">
        <f t="shared" si="1"/>
        <v>0</v>
      </c>
    </row>
    <row r="51" spans="3:19" s="195" customFormat="1" ht="15" customHeight="1" x14ac:dyDescent="0.15">
      <c r="C51" s="202">
        <f>VLOOKUP($D51,'DA1'!$A:$AC,2,FALSE)</f>
        <v>25</v>
      </c>
      <c r="D51" s="197" t="s">
        <v>204</v>
      </c>
      <c r="E51" s="201">
        <f>VLOOKUP($D51,'DA1'!$A$2:$AS$53,3,FALSE)</f>
        <v>44</v>
      </c>
      <c r="F51" s="202">
        <f>VLOOKUP($D51,'DA1'!$A$2:$AS$53,5,FALSE)</f>
        <v>0</v>
      </c>
      <c r="G51" s="202">
        <f>VLOOKUP($D51,'DA1'!$A$2:$AS$53,7,FALSE)</f>
        <v>5</v>
      </c>
      <c r="H51" s="202">
        <f>VLOOKUP($D51,'DA1'!$A$2:$AS$53,8,FALSE)</f>
        <v>22</v>
      </c>
      <c r="I51" s="202">
        <f>VLOOKUP($D51,'DA1'!$A$2:$AS$53,9,FALSE)</f>
        <v>14</v>
      </c>
      <c r="J51" s="202">
        <f>VLOOKUP($D51,'DA1'!$A$2:$AS$53,10,FALSE)</f>
        <v>3</v>
      </c>
      <c r="K51" s="202">
        <f>VLOOKUP($D51,'DA1'!$A$2:$AS$53,12,FALSE)</f>
        <v>2</v>
      </c>
      <c r="L51" s="201">
        <f>VLOOKUP($D51,'DA1'!$A$2:$AS$53,14,FALSE)</f>
        <v>39</v>
      </c>
      <c r="M51" s="202">
        <f>VLOOKUP($D51,'DA1'!$A$2:$AS$53,17,FALSE)</f>
        <v>14</v>
      </c>
      <c r="N51" s="202">
        <f>VLOOKUP($D51,'DA1'!$A$2:$AS$53,18,FALSE)</f>
        <v>5</v>
      </c>
      <c r="O51" s="202">
        <f t="shared" si="0"/>
        <v>9</v>
      </c>
      <c r="P51" s="198">
        <f>VLOOKUP($D51,'DA1'!$A$2:$AS$53,27,FALSE)</f>
        <v>9.6999999999999993</v>
      </c>
      <c r="Q51" s="196">
        <f>VLOOKUP($D51,'DA1'!$A$2:$AS$53,30,FALSE)</f>
        <v>0</v>
      </c>
      <c r="R51" s="196">
        <f>VLOOKUP($D51,'DA1'!$A$2:$AS$53,31,FALSE)</f>
        <v>0</v>
      </c>
      <c r="S51" s="196">
        <f t="shared" si="1"/>
        <v>0</v>
      </c>
    </row>
    <row r="52" spans="3:19" s="195" customFormat="1" ht="15" customHeight="1" x14ac:dyDescent="0.15">
      <c r="C52" s="202">
        <f>VLOOKUP($D52,'DA1'!$A:$AC,2,FALSE)</f>
        <v>10</v>
      </c>
      <c r="D52" s="197" t="s">
        <v>208</v>
      </c>
      <c r="E52" s="201">
        <f>VLOOKUP($D52,'DA1'!$A$2:$AS$53,3,FALSE)</f>
        <v>44</v>
      </c>
      <c r="F52" s="202">
        <f>VLOOKUP($D52,'DA1'!$A$2:$AS$53,5,FALSE)</f>
        <v>5</v>
      </c>
      <c r="G52" s="202">
        <f>VLOOKUP($D52,'DA1'!$A$2:$AS$53,7,FALSE)</f>
        <v>19</v>
      </c>
      <c r="H52" s="202">
        <f>VLOOKUP($D52,'DA1'!$A$2:$AS$53,8,FALSE)</f>
        <v>14</v>
      </c>
      <c r="I52" s="202">
        <f>VLOOKUP($D52,'DA1'!$A$2:$AS$53,9,FALSE)</f>
        <v>7</v>
      </c>
      <c r="J52" s="202">
        <f>VLOOKUP($D52,'DA1'!$A$2:$AS$53,10,FALSE)</f>
        <v>4</v>
      </c>
      <c r="K52" s="202">
        <f>VLOOKUP($D52,'DA1'!$A$2:$AS$53,12,FALSE)</f>
        <v>0</v>
      </c>
      <c r="L52" s="201">
        <f>VLOOKUP($D52,'DA1'!$A$2:$AS$53,14,FALSE)</f>
        <v>39</v>
      </c>
      <c r="M52" s="202">
        <f>VLOOKUP($D52,'DA1'!$A$2:$AS$53,17,FALSE)</f>
        <v>15</v>
      </c>
      <c r="N52" s="202">
        <f>VLOOKUP($D52,'DA1'!$A$2:$AS$53,18,FALSE)</f>
        <v>2</v>
      </c>
      <c r="O52" s="202">
        <f t="shared" si="0"/>
        <v>13</v>
      </c>
      <c r="P52" s="198">
        <f>VLOOKUP($D52,'DA1'!$A$2:$AS$53,27,FALSE)</f>
        <v>15.3</v>
      </c>
      <c r="Q52" s="196">
        <f>VLOOKUP($D52,'DA1'!$A$2:$AS$53,30,FALSE)</f>
        <v>0</v>
      </c>
      <c r="R52" s="196">
        <f>VLOOKUP($D52,'DA1'!$A$2:$AS$53,31,FALSE)</f>
        <v>0</v>
      </c>
      <c r="S52" s="196">
        <f t="shared" si="1"/>
        <v>0</v>
      </c>
    </row>
    <row r="53" spans="3:19" s="195" customFormat="1" ht="15" customHeight="1" x14ac:dyDescent="0.15">
      <c r="C53" s="202">
        <f>VLOOKUP($D53,'DA1'!$A:$AC,2,FALSE)</f>
        <v>38</v>
      </c>
      <c r="D53" s="197" t="s">
        <v>212</v>
      </c>
      <c r="E53" s="201">
        <f>VLOOKUP($D53,'DA1'!$A$2:$AS$53,3,FALSE)</f>
        <v>44</v>
      </c>
      <c r="F53" s="202">
        <f>VLOOKUP($D53,'DA1'!$A$2:$AS$53,5,FALSE)</f>
        <v>3</v>
      </c>
      <c r="G53" s="202">
        <f>VLOOKUP($D53,'DA1'!$A$2:$AS$53,7,FALSE)</f>
        <v>9</v>
      </c>
      <c r="H53" s="202">
        <f>VLOOKUP($D53,'DA1'!$A$2:$AS$53,8,FALSE)</f>
        <v>5</v>
      </c>
      <c r="I53" s="202">
        <f>VLOOKUP($D53,'DA1'!$A$2:$AS$53,9,FALSE)</f>
        <v>10</v>
      </c>
      <c r="J53" s="202">
        <f>VLOOKUP($D53,'DA1'!$A$2:$AS$53,10,FALSE)</f>
        <v>20</v>
      </c>
      <c r="K53" s="202">
        <f>VLOOKUP($D53,'DA1'!$A$2:$AS$53,12,FALSE)</f>
        <v>14</v>
      </c>
      <c r="L53" s="201">
        <f>VLOOKUP($D53,'DA1'!$A$2:$AS$53,14,FALSE)</f>
        <v>39</v>
      </c>
      <c r="M53" s="202">
        <f>VLOOKUP($D53,'DA1'!$A$2:$AS$53,17,FALSE)</f>
        <v>13</v>
      </c>
      <c r="N53" s="202">
        <f>VLOOKUP($D53,'DA1'!$A$2:$AS$53,18,FALSE)</f>
        <v>3</v>
      </c>
      <c r="O53" s="202">
        <f t="shared" si="0"/>
        <v>10</v>
      </c>
      <c r="P53" s="198">
        <f>VLOOKUP($D53,'DA1'!$A$2:$AS$53,27,FALSE)</f>
        <v>10.1</v>
      </c>
      <c r="Q53" s="196">
        <f>VLOOKUP($D53,'DA1'!$A$2:$AS$53,30,FALSE)</f>
        <v>0</v>
      </c>
      <c r="R53" s="196">
        <f>VLOOKUP($D53,'DA1'!$A$2:$AS$53,31,FALSE)</f>
        <v>0</v>
      </c>
      <c r="S53" s="196">
        <f t="shared" si="1"/>
        <v>0</v>
      </c>
    </row>
    <row r="54" spans="3:19" s="195" customFormat="1" ht="15" customHeight="1" x14ac:dyDescent="0.15">
      <c r="C54" s="202">
        <f>VLOOKUP($D54,'DA1'!$A:$AC,2,FALSE)</f>
        <v>11</v>
      </c>
      <c r="D54" s="197" t="s">
        <v>216</v>
      </c>
      <c r="E54" s="201">
        <f>VLOOKUP($D54,'DA1'!$A$2:$AS$53,3,FALSE)</f>
        <v>44</v>
      </c>
      <c r="F54" s="202">
        <f>VLOOKUP($D54,'DA1'!$A$2:$AS$53,5,FALSE)</f>
        <v>10</v>
      </c>
      <c r="G54" s="202">
        <f>VLOOKUP($D54,'DA1'!$A$2:$AS$53,7,FALSE)</f>
        <v>17</v>
      </c>
      <c r="H54" s="202">
        <f>VLOOKUP($D54,'DA1'!$A$2:$AS$53,8,FALSE)</f>
        <v>18</v>
      </c>
      <c r="I54" s="202">
        <f>VLOOKUP($D54,'DA1'!$A$2:$AS$53,9,FALSE)</f>
        <v>4</v>
      </c>
      <c r="J54" s="202">
        <f>VLOOKUP($D54,'DA1'!$A$2:$AS$53,10,FALSE)</f>
        <v>5</v>
      </c>
      <c r="K54" s="202">
        <f>VLOOKUP($D54,'DA1'!$A$2:$AS$53,12,FALSE)</f>
        <v>1</v>
      </c>
      <c r="L54" s="201">
        <f>VLOOKUP($D54,'DA1'!$A$2:$AS$53,14,FALSE)</f>
        <v>39</v>
      </c>
      <c r="M54" s="202">
        <f>VLOOKUP($D54,'DA1'!$A$2:$AS$53,17,FALSE)</f>
        <v>12</v>
      </c>
      <c r="N54" s="202">
        <f>VLOOKUP($D54,'DA1'!$A$2:$AS$53,18,FALSE)</f>
        <v>3</v>
      </c>
      <c r="O54" s="202">
        <f t="shared" si="0"/>
        <v>9</v>
      </c>
      <c r="P54" s="198">
        <f>VLOOKUP($D54,'DA1'!$A$2:$AS$53,27,FALSE)</f>
        <v>6.7</v>
      </c>
      <c r="Q54" s="196">
        <f>VLOOKUP($D54,'DA1'!$A$2:$AS$53,30,FALSE)</f>
        <v>0</v>
      </c>
      <c r="R54" s="196">
        <f>VLOOKUP($D54,'DA1'!$A$2:$AS$53,31,FALSE)</f>
        <v>0</v>
      </c>
      <c r="S54" s="196">
        <f t="shared" si="1"/>
        <v>0</v>
      </c>
    </row>
    <row r="55" spans="3:19" s="195" customFormat="1" ht="15" customHeight="1" x14ac:dyDescent="0.15">
      <c r="C55" s="495">
        <f>VLOOKUP($D55,'DA1'!$A:$AC,2,FALSE)</f>
        <v>32</v>
      </c>
      <c r="D55" s="503" t="s">
        <v>220</v>
      </c>
      <c r="E55" s="201">
        <f>VLOOKUP($D55,'DA1'!$A$2:$AS$53,3,FALSE)</f>
        <v>43</v>
      </c>
      <c r="F55" s="495">
        <f>VLOOKUP($D55,'DA1'!$A$2:$AS$53,5,FALSE)</f>
        <v>8</v>
      </c>
      <c r="G55" s="495">
        <f>VLOOKUP($D55,'DA1'!$A$2:$AS$53,7,FALSE)</f>
        <v>13</v>
      </c>
      <c r="H55" s="495">
        <f>VLOOKUP($D55,'DA1'!$A$2:$AS$53,8,FALSE)</f>
        <v>12</v>
      </c>
      <c r="I55" s="495">
        <f>VLOOKUP($D55,'DA1'!$A$2:$AS$53,9,FALSE)</f>
        <v>8</v>
      </c>
      <c r="J55" s="495">
        <f>VLOOKUP($D55,'DA1'!$A$2:$AS$53,10,FALSE)</f>
        <v>10</v>
      </c>
      <c r="K55" s="495">
        <f>VLOOKUP($D55,'DA1'!$A$2:$AS$53,12,FALSE)</f>
        <v>9</v>
      </c>
      <c r="L55" s="201">
        <f>VLOOKUP($D55,'DA1'!$A$2:$AS$53,14,FALSE)</f>
        <v>38</v>
      </c>
      <c r="M55" s="495">
        <f>VLOOKUP($D55,'DA1'!$A$2:$AS$53,17,FALSE)</f>
        <v>14</v>
      </c>
      <c r="N55" s="495">
        <f>VLOOKUP($D55,'DA1'!$A$2:$AS$53,18,FALSE)</f>
        <v>4</v>
      </c>
      <c r="O55" s="495">
        <f t="shared" si="0"/>
        <v>10</v>
      </c>
      <c r="P55" s="200">
        <f>VLOOKUP($D55,'DA1'!$A$2:$AS$53,27,FALSE)</f>
        <v>11.1</v>
      </c>
      <c r="Q55" s="199">
        <f>VLOOKUP($D55,'DA1'!$A$2:$AS$53,30,FALSE)</f>
        <v>0</v>
      </c>
      <c r="R55" s="199">
        <f>VLOOKUP($D55,'DA1'!$A$2:$AS$53,31,FALSE)</f>
        <v>0</v>
      </c>
      <c r="S55" s="199">
        <f t="shared" si="1"/>
        <v>0</v>
      </c>
    </row>
    <row r="56" spans="3:19" ht="48" customHeight="1" x14ac:dyDescent="0.15">
      <c r="C56" s="537" t="s">
        <v>5259</v>
      </c>
      <c r="D56" s="537"/>
      <c r="E56" s="537"/>
      <c r="F56" s="537"/>
      <c r="G56" s="537"/>
      <c r="H56" s="537"/>
      <c r="I56" s="537"/>
      <c r="J56" s="537"/>
      <c r="K56" s="537"/>
      <c r="L56" s="537"/>
      <c r="M56" s="537"/>
      <c r="N56" s="537"/>
      <c r="O56" s="537"/>
    </row>
    <row r="58" spans="3:19" x14ac:dyDescent="0.15">
      <c r="D58" s="167" t="s">
        <v>192</v>
      </c>
      <c r="E58" s="167">
        <f>VLOOKUP($D58,'DA1'!$A$2:$AS$53,3,FALSE)</f>
        <v>0</v>
      </c>
      <c r="F58" s="167">
        <f>VLOOKUP($D58,'DA1'!$A$2:$AS$53,5,FALSE)</f>
        <v>0</v>
      </c>
      <c r="G58" s="167">
        <f>VLOOKUP($D58,'DA1'!$A$2:$AS$53,7,FALSE)</f>
        <v>0</v>
      </c>
      <c r="H58" s="167">
        <f>VLOOKUP($D58,'DA1'!$A$2:$AS$53,8,FALSE)</f>
        <v>0</v>
      </c>
      <c r="I58" s="167">
        <f>VLOOKUP($D58,'DA1'!$A$2:$AS$53,9,FALSE)</f>
        <v>0</v>
      </c>
      <c r="J58" s="167">
        <f>VLOOKUP($D58,'DA1'!$A$2:$AS$53,10,FALSE)</f>
        <v>0</v>
      </c>
      <c r="K58" s="167">
        <f>VLOOKUP($D58,'DA1'!$A$2:$AS$53,12,FALSE)</f>
        <v>0</v>
      </c>
      <c r="L58" s="167">
        <f>VLOOKUP($D58,'DA1'!$A$2:$AS$53,14,FALSE)</f>
        <v>39</v>
      </c>
      <c r="M58" s="167">
        <f>VLOOKUP($D58,'DA1'!$A$2:$AS$53,17,FALSE)</f>
        <v>9</v>
      </c>
      <c r="N58" s="167">
        <f>VLOOKUP($D58,'DA1'!$A$2:$AS$53,18,FALSE)</f>
        <v>1</v>
      </c>
      <c r="O58" s="167">
        <f t="shared" ref="O58" si="2">M58-N58</f>
        <v>8</v>
      </c>
    </row>
    <row r="61" spans="3:19" x14ac:dyDescent="0.15">
      <c r="M61" s="167">
        <f>SUM(M5:M55)</f>
        <v>668</v>
      </c>
      <c r="N61" s="167">
        <f>SUM(N5:N55)</f>
        <v>193</v>
      </c>
    </row>
  </sheetData>
  <customSheetViews>
    <customSheetView guid="{B79C7D93-5BC1-49C9-8DB1-804221DB6714}" scale="70" showPageBreaks="1" fitToPage="1" printArea="1" hiddenRows="1" hiddenColumns="1" view="pageBreakPreview">
      <selection activeCell="Y32" sqref="Y31:Y32"/>
      <pageMargins left="0.7" right="0.7" top="0.75" bottom="0.75" header="0.3" footer="0.3"/>
      <pageSetup scale="71" orientation="portrait" horizontalDpi="300" verticalDpi="300" r:id="rId1"/>
    </customSheetView>
    <customSheetView guid="{1955DA2A-9C2E-4B05-A49D-B390AB521C26}" scale="70" showPageBreaks="1" fitToPage="1" printArea="1" hiddenRows="1" hiddenColumns="1" view="pageBreakPreview">
      <selection activeCell="Y32" sqref="Y31:Y32"/>
      <pageMargins left="0.7" right="0.7" top="0.75" bottom="0.75" header="0.3" footer="0.3"/>
      <pageSetup scale="71" orientation="portrait" horizontalDpi="300" verticalDpi="300" r:id="rId2"/>
    </customSheetView>
  </customSheetViews>
  <mergeCells count="5">
    <mergeCell ref="C56:O56"/>
    <mergeCell ref="L3:O3"/>
    <mergeCell ref="P3:S3"/>
    <mergeCell ref="C2:S2"/>
    <mergeCell ref="C1:O1"/>
  </mergeCells>
  <phoneticPr fontId="52" type="noConversion"/>
  <conditionalFormatting sqref="C5:N55">
    <cfRule type="expression" dxfId="38" priority="6">
      <formula>MOD(ROW(),2)=0</formula>
    </cfRule>
  </conditionalFormatting>
  <conditionalFormatting sqref="O5:O55">
    <cfRule type="expression" dxfId="37" priority="5">
      <formula>MOD(ROW(),2)=0</formula>
    </cfRule>
  </conditionalFormatting>
  <conditionalFormatting sqref="P5:R55">
    <cfRule type="expression" dxfId="36" priority="2">
      <formula>MOD(ROW(),2)=0</formula>
    </cfRule>
  </conditionalFormatting>
  <conditionalFormatting sqref="S5:S55">
    <cfRule type="expression" dxfId="35" priority="1">
      <formula>MOD(ROW(),2)=0</formula>
    </cfRule>
  </conditionalFormatting>
  <pageMargins left="0.7" right="0.7" top="0.75" bottom="0.75" header="0.3" footer="0.3"/>
  <pageSetup scale="64" orientation="portrait" horizontalDpi="300" verticalDpi="300"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pageSetUpPr fitToPage="1"/>
  </sheetPr>
  <dimension ref="A1:BX62"/>
  <sheetViews>
    <sheetView view="pageBreakPreview" topLeftCell="A29" zoomScale="150" zoomScaleNormal="150" zoomScaleSheetLayoutView="90" zoomScalePageLayoutView="150" workbookViewId="0">
      <selection activeCell="N7" sqref="N7"/>
    </sheetView>
  </sheetViews>
  <sheetFormatPr baseColWidth="10" defaultColWidth="9.1640625" defaultRowHeight="14" x14ac:dyDescent="0.15"/>
  <cols>
    <col min="1" max="1" width="6" style="168" customWidth="1"/>
    <col min="2" max="2" width="4.83203125" style="168" customWidth="1"/>
    <col min="3" max="3" width="18" style="220" bestFit="1" customWidth="1"/>
    <col min="4" max="12" width="9.1640625" style="168"/>
    <col min="13" max="16" width="9.1640625" style="168" customWidth="1"/>
    <col min="17" max="17" width="6.1640625" style="168" customWidth="1"/>
    <col min="18" max="18" width="10.33203125" style="168" customWidth="1"/>
    <col min="19" max="19" width="6.33203125" style="168" customWidth="1"/>
    <col min="20" max="20" width="13.33203125" style="168" customWidth="1"/>
    <col min="21" max="33" width="9.1640625" style="168" customWidth="1"/>
    <col min="34" max="16384" width="9.1640625" style="168"/>
  </cols>
  <sheetData>
    <row r="1" spans="1:30" ht="15" hidden="1" customHeight="1" x14ac:dyDescent="0.15">
      <c r="C1" s="205"/>
      <c r="D1" s="168" t="s">
        <v>15</v>
      </c>
      <c r="E1" s="168" t="s">
        <v>225</v>
      </c>
      <c r="F1" s="168" t="s">
        <v>441</v>
      </c>
      <c r="G1" s="168" t="s">
        <v>550</v>
      </c>
      <c r="H1" s="168" t="s">
        <v>660</v>
      </c>
      <c r="I1" s="168" t="s">
        <v>332</v>
      </c>
    </row>
    <row r="2" spans="1:30" s="206" customFormat="1" ht="34.5" customHeight="1" x14ac:dyDescent="0.2">
      <c r="A2" s="225" t="str">
        <f>CONCATENATE("Appendix Exhibit ",INDEX!A8,". ",INDEX!B8)</f>
        <v>Appendix Exhibit C1. Access &amp; Affordability: Dimension and Indicator Ranking</v>
      </c>
      <c r="C2" s="207"/>
    </row>
    <row r="3" spans="1:30" s="212" customFormat="1" hidden="1" x14ac:dyDescent="0.2">
      <c r="A3" s="208" t="s">
        <v>5283</v>
      </c>
      <c r="B3" s="209"/>
      <c r="C3" s="210"/>
      <c r="D3" s="209"/>
      <c r="E3" s="209"/>
      <c r="F3" s="209"/>
      <c r="G3" s="209"/>
      <c r="H3" s="209"/>
      <c r="I3" s="209"/>
      <c r="J3" s="209"/>
      <c r="K3" s="209"/>
      <c r="L3" s="211"/>
      <c r="Q3" s="212" t="str">
        <f>CONCATENATE(S5,$N$5)</f>
        <v>VTa100_1</v>
      </c>
    </row>
    <row r="4" spans="1:30" ht="96" customHeight="1" x14ac:dyDescent="0.15">
      <c r="A4" s="170"/>
      <c r="B4" s="542"/>
      <c r="C4" s="542"/>
      <c r="D4" s="223" t="str">
        <f>VLOOKUP(D59,META!$B:$G,6,FALSE)</f>
        <v>Uninsured adults (ages 19–64)</v>
      </c>
      <c r="E4" s="223" t="str">
        <f>VLOOKUP(E59,META!$B:$G,6,FALSE)</f>
        <v>Uninsured children (ages 0–18)</v>
      </c>
      <c r="F4" s="223" t="str">
        <f>VLOOKUP(F59,META!$B:$G,6,FALSE)</f>
        <v>Went without care because of cost</v>
      </c>
      <c r="G4" s="223" t="str">
        <f>VLOOKUP(G59,META!$B:$G,6,FALSE)</f>
        <v>High out-of-pocket medical spending</v>
      </c>
      <c r="H4" s="223" t="str">
        <f>VLOOKUP(H59,META!$B:$G,6,FALSE)</f>
        <v>At-risk adults without a doctor visit</v>
      </c>
      <c r="I4" s="223" t="str">
        <f>VLOOKUP(I59,META!$B:$G,6,FALSE)</f>
        <v>No dental visit in past year</v>
      </c>
      <c r="J4" s="213"/>
      <c r="K4" s="170"/>
      <c r="L4" s="170"/>
      <c r="P4" s="168" t="s">
        <v>2</v>
      </c>
      <c r="Q4" s="168" t="s">
        <v>5080</v>
      </c>
    </row>
    <row r="5" spans="1:30" x14ac:dyDescent="0.15">
      <c r="A5" s="170"/>
      <c r="B5" s="226">
        <f>Q5</f>
        <v>1</v>
      </c>
      <c r="C5" s="219" t="str">
        <f>P5</f>
        <v>Vermont</v>
      </c>
      <c r="D5" s="214">
        <f>VLOOKUP(T5,APPENDIX!$A:$R,11,FALSE)</f>
        <v>1</v>
      </c>
      <c r="E5" s="507">
        <f>VLOOKUP(U5,APPENDIX!$A:$R,11,FALSE)</f>
        <v>0</v>
      </c>
      <c r="F5" s="214">
        <f>VLOOKUP(V5,APPENDIX!$A:$R,11,FALSE)</f>
        <v>1</v>
      </c>
      <c r="G5" s="214">
        <f>VLOOKUP(W5,APPENDIX!$A:$R,11,FALSE)</f>
        <v>1</v>
      </c>
      <c r="H5" s="214">
        <f>VLOOKUP(X5,APPENDIX!$A:$R,11,FALSE)</f>
        <v>1</v>
      </c>
      <c r="I5" s="214">
        <f>VLOOKUP(Y5,APPENDIX!$A:$R,11,FALSE)</f>
        <v>1</v>
      </c>
      <c r="J5" s="170"/>
      <c r="K5" s="170"/>
      <c r="L5" s="170"/>
      <c r="N5" s="168" t="s">
        <v>771</v>
      </c>
      <c r="P5" s="215" t="s">
        <v>200</v>
      </c>
      <c r="Q5" s="168">
        <f>VLOOKUP(CONCATENATE($S5,$N$5),APPENDIX!$A:$R,10,FALSE)</f>
        <v>1</v>
      </c>
      <c r="R5" s="168">
        <f>VLOOKUP(CONCATENATE($S5,$N$5),APPENDIX!$A:$R,11,FALSE)</f>
        <v>1</v>
      </c>
      <c r="S5" s="168" t="str">
        <f>VLOOKUP(P5,ST!$A$2:$B$53,2,FALSE)</f>
        <v>VT</v>
      </c>
      <c r="T5" s="215" t="str">
        <f t="shared" ref="T5:T36" si="0">CONCATENATE($S5,D$58)</f>
        <v>VTa001_1</v>
      </c>
      <c r="U5" s="215" t="str">
        <f t="shared" ref="U5:U36" si="1">CONCATENATE($S5,E$58)</f>
        <v>VTa002_1</v>
      </c>
      <c r="V5" s="215" t="str">
        <f t="shared" ref="V5:V36" si="2">CONCATENATE($S5,F$58)</f>
        <v>VTa004_1</v>
      </c>
      <c r="W5" s="215" t="str">
        <f t="shared" ref="W5:W36" si="3">CONCATENATE($S5,G$58)</f>
        <v>VTa005_1</v>
      </c>
      <c r="X5" s="215" t="str">
        <f t="shared" ref="X5:X36" si="4">CONCATENATE($S5,H$58)</f>
        <v>VTa006_1</v>
      </c>
      <c r="Y5" s="215" t="str">
        <f t="shared" ref="Y5:Y36" si="5">CONCATENATE($S5,I$58)</f>
        <v>VTa003_1</v>
      </c>
      <c r="Z5" s="215"/>
      <c r="AA5" s="215"/>
      <c r="AB5" s="215"/>
      <c r="AC5" s="215"/>
      <c r="AD5" s="215"/>
    </row>
    <row r="6" spans="1:30" x14ac:dyDescent="0.15">
      <c r="A6" s="170"/>
      <c r="B6" s="226">
        <f t="shared" ref="B6:B55" si="6">Q6</f>
        <v>2</v>
      </c>
      <c r="C6" s="219" t="str">
        <f t="shared" ref="C6:C55" si="7">P6</f>
        <v>Massachusetts</v>
      </c>
      <c r="D6" s="214">
        <f>VLOOKUP(T6,APPENDIX!$A:$R,11,FALSE)</f>
        <v>1</v>
      </c>
      <c r="E6" s="214">
        <f>VLOOKUP(U6,APPENDIX!$A:$R,11,FALSE)</f>
        <v>1</v>
      </c>
      <c r="F6" s="214">
        <f>VLOOKUP(V6,APPENDIX!$A:$R,11,FALSE)</f>
        <v>1</v>
      </c>
      <c r="G6" s="214">
        <f>VLOOKUP(W6,APPENDIX!$A:$R,11,FALSE)</f>
        <v>1</v>
      </c>
      <c r="H6" s="214">
        <f>VLOOKUP(X6,APPENDIX!$A:$R,11,FALSE)</f>
        <v>1</v>
      </c>
      <c r="I6" s="214">
        <f>VLOOKUP(Y6,APPENDIX!$A:$R,11,FALSE)</f>
        <v>1</v>
      </c>
      <c r="J6" s="170"/>
      <c r="K6" s="170"/>
      <c r="L6" s="170"/>
      <c r="P6" s="215" t="s">
        <v>100</v>
      </c>
      <c r="Q6" s="168">
        <f>VLOOKUP(CONCATENATE($S6,$N$5),APPENDIX!$A:$R,10,FALSE)</f>
        <v>2</v>
      </c>
      <c r="R6" s="168">
        <f>VLOOKUP(CONCATENATE($S6,$N$5),APPENDIX!$A:$R,11,FALSE)</f>
        <v>1</v>
      </c>
      <c r="S6" s="168" t="str">
        <f>VLOOKUP(P6,ST!$A$2:$B$53,2,FALSE)</f>
        <v>MA</v>
      </c>
      <c r="T6" s="215" t="str">
        <f t="shared" si="0"/>
        <v>MAa001_1</v>
      </c>
      <c r="U6" s="215" t="str">
        <f t="shared" si="1"/>
        <v>MAa002_1</v>
      </c>
      <c r="V6" s="215" t="str">
        <f t="shared" si="2"/>
        <v>MAa004_1</v>
      </c>
      <c r="W6" s="215" t="str">
        <f t="shared" si="3"/>
        <v>MAa005_1</v>
      </c>
      <c r="X6" s="215" t="str">
        <f t="shared" si="4"/>
        <v>MAa006_1</v>
      </c>
      <c r="Y6" s="215" t="str">
        <f t="shared" si="5"/>
        <v>MAa003_1</v>
      </c>
    </row>
    <row r="7" spans="1:30" s="218" customFormat="1" x14ac:dyDescent="0.15">
      <c r="A7" s="216"/>
      <c r="B7" s="226">
        <f t="shared" si="6"/>
        <v>3</v>
      </c>
      <c r="C7" s="219" t="str">
        <f t="shared" si="7"/>
        <v>Minnesota</v>
      </c>
      <c r="D7" s="217">
        <f>VLOOKUP(T7,APPENDIX!$A:$R,11,FALSE)</f>
        <v>1</v>
      </c>
      <c r="E7" s="217">
        <f>VLOOKUP(U7,APPENDIX!$A:$R,11,FALSE)</f>
        <v>1</v>
      </c>
      <c r="F7" s="217">
        <f>VLOOKUP(V7,APPENDIX!$A:$R,11,FALSE)</f>
        <v>1</v>
      </c>
      <c r="G7" s="217">
        <f>VLOOKUP(W7,APPENDIX!$A:$R,11,FALSE)</f>
        <v>1</v>
      </c>
      <c r="H7" s="217">
        <f>VLOOKUP(X7,APPENDIX!$A:$R,11,FALSE)</f>
        <v>1</v>
      </c>
      <c r="I7" s="217">
        <f>VLOOKUP(Y7,APPENDIX!$A:$R,11,FALSE)</f>
        <v>1</v>
      </c>
      <c r="J7" s="216"/>
      <c r="K7" s="216"/>
      <c r="L7" s="216"/>
      <c r="P7" s="215" t="s">
        <v>108</v>
      </c>
      <c r="Q7" s="168">
        <f>VLOOKUP(CONCATENATE($S7,$N$5),APPENDIX!$A:$R,10,FALSE)</f>
        <v>3</v>
      </c>
      <c r="R7" s="168">
        <f>VLOOKUP(CONCATENATE($S7,$N$5),APPENDIX!$A:$R,11,FALSE)</f>
        <v>1</v>
      </c>
      <c r="S7" s="168" t="str">
        <f>VLOOKUP(P7,ST!$A$2:$B$53,2,FALSE)</f>
        <v>MN</v>
      </c>
      <c r="T7" s="215" t="str">
        <f t="shared" si="0"/>
        <v>MNa001_1</v>
      </c>
      <c r="U7" s="215" t="str">
        <f t="shared" si="1"/>
        <v>MNa002_1</v>
      </c>
      <c r="V7" s="215" t="str">
        <f t="shared" si="2"/>
        <v>MNa004_1</v>
      </c>
      <c r="W7" s="215" t="str">
        <f t="shared" si="3"/>
        <v>MNa005_1</v>
      </c>
      <c r="X7" s="215" t="str">
        <f t="shared" si="4"/>
        <v>MNa006_1</v>
      </c>
      <c r="Y7" s="215" t="str">
        <f t="shared" si="5"/>
        <v>MNa003_1</v>
      </c>
    </row>
    <row r="8" spans="1:30" x14ac:dyDescent="0.15">
      <c r="A8" s="170"/>
      <c r="B8" s="226">
        <f t="shared" si="6"/>
        <v>3</v>
      </c>
      <c r="C8" s="219" t="str">
        <f t="shared" si="7"/>
        <v>Rhode Island</v>
      </c>
      <c r="D8" s="214">
        <f>VLOOKUP(T8,APPENDIX!$A:$R,11,FALSE)</f>
        <v>1</v>
      </c>
      <c r="E8" s="214">
        <f>VLOOKUP(U8,APPENDIX!$A:$R,11,FALSE)</f>
        <v>1</v>
      </c>
      <c r="F8" s="214">
        <f>VLOOKUP(V8,APPENDIX!$A:$R,11,FALSE)</f>
        <v>1</v>
      </c>
      <c r="G8" s="214">
        <f>VLOOKUP(W8,APPENDIX!$A:$R,11,FALSE)</f>
        <v>1</v>
      </c>
      <c r="H8" s="214">
        <f>VLOOKUP(X8,APPENDIX!$A:$R,11,FALSE)</f>
        <v>1</v>
      </c>
      <c r="I8" s="214">
        <f>VLOOKUP(Y8,APPENDIX!$A:$R,11,FALSE)</f>
        <v>1</v>
      </c>
      <c r="J8" s="170"/>
      <c r="K8" s="170"/>
      <c r="L8" s="170"/>
      <c r="P8" s="215" t="s">
        <v>172</v>
      </c>
      <c r="Q8" s="168">
        <f>VLOOKUP(CONCATENATE($S8,$N$5),APPENDIX!$A:$R,10,FALSE)</f>
        <v>3</v>
      </c>
      <c r="R8" s="168">
        <f>VLOOKUP(CONCATENATE($S8,$N$5),APPENDIX!$A:$R,11,FALSE)</f>
        <v>1</v>
      </c>
      <c r="S8" s="168" t="str">
        <f>VLOOKUP(P8,ST!$A$2:$B$53,2,FALSE)</f>
        <v>RI</v>
      </c>
      <c r="T8" s="215" t="str">
        <f t="shared" si="0"/>
        <v>RIa001_1</v>
      </c>
      <c r="U8" s="215" t="str">
        <f t="shared" si="1"/>
        <v>RIa002_1</v>
      </c>
      <c r="V8" s="215" t="str">
        <f t="shared" si="2"/>
        <v>RIa004_1</v>
      </c>
      <c r="W8" s="215" t="str">
        <f t="shared" si="3"/>
        <v>RIa005_1</v>
      </c>
      <c r="X8" s="215" t="str">
        <f t="shared" si="4"/>
        <v>RIa006_1</v>
      </c>
      <c r="Y8" s="215" t="str">
        <f t="shared" si="5"/>
        <v>RIa003_1</v>
      </c>
    </row>
    <row r="9" spans="1:30" x14ac:dyDescent="0.15">
      <c r="A9" s="170"/>
      <c r="B9" s="226">
        <f t="shared" si="6"/>
        <v>5</v>
      </c>
      <c r="C9" s="219" t="str">
        <f t="shared" si="7"/>
        <v>Connecticut</v>
      </c>
      <c r="D9" s="214">
        <f>VLOOKUP(T9,APPENDIX!$A:$R,11,FALSE)</f>
        <v>1</v>
      </c>
      <c r="E9" s="214">
        <f>VLOOKUP(U9,APPENDIX!$A:$R,11,FALSE)</f>
        <v>1</v>
      </c>
      <c r="F9" s="214">
        <f>VLOOKUP(V9,APPENDIX!$A:$R,11,FALSE)</f>
        <v>2</v>
      </c>
      <c r="G9" s="214">
        <f>VLOOKUP(W9,APPENDIX!$A:$R,11,FALSE)</f>
        <v>1</v>
      </c>
      <c r="H9" s="214">
        <f>VLOOKUP(X9,APPENDIX!$A:$R,11,FALSE)</f>
        <v>1</v>
      </c>
      <c r="I9" s="214">
        <f>VLOOKUP(Y9,APPENDIX!$A:$R,11,FALSE)</f>
        <v>1</v>
      </c>
      <c r="J9" s="170"/>
      <c r="K9" s="170"/>
      <c r="L9" s="170"/>
      <c r="P9" s="215" t="s">
        <v>41</v>
      </c>
      <c r="Q9" s="168">
        <f>VLOOKUP(CONCATENATE($S9,$N$5),APPENDIX!$A:$R,10,FALSE)</f>
        <v>5</v>
      </c>
      <c r="R9" s="168">
        <f>VLOOKUP(CONCATENATE($S9,$N$5),APPENDIX!$A:$R,11,FALSE)</f>
        <v>1</v>
      </c>
      <c r="S9" s="168" t="str">
        <f>VLOOKUP(P9,ST!$A$2:$B$53,2,FALSE)</f>
        <v>CT</v>
      </c>
      <c r="T9" s="215" t="str">
        <f t="shared" si="0"/>
        <v>CTa001_1</v>
      </c>
      <c r="U9" s="215" t="str">
        <f t="shared" si="1"/>
        <v>CTa002_1</v>
      </c>
      <c r="V9" s="215" t="str">
        <f t="shared" si="2"/>
        <v>CTa004_1</v>
      </c>
      <c r="W9" s="215" t="str">
        <f t="shared" si="3"/>
        <v>CTa005_1</v>
      </c>
      <c r="X9" s="215" t="str">
        <f t="shared" si="4"/>
        <v>CTa006_1</v>
      </c>
      <c r="Y9" s="215" t="str">
        <f t="shared" si="5"/>
        <v>CTa003_1</v>
      </c>
    </row>
    <row r="10" spans="1:30" x14ac:dyDescent="0.15">
      <c r="A10" s="170"/>
      <c r="B10" s="226">
        <f t="shared" si="6"/>
        <v>5</v>
      </c>
      <c r="C10" s="219" t="str">
        <f t="shared" si="7"/>
        <v>Delaware</v>
      </c>
      <c r="D10" s="214">
        <f>VLOOKUP(T10,APPENDIX!$A:$R,11,FALSE)</f>
        <v>1</v>
      </c>
      <c r="E10" s="214">
        <f>VLOOKUP(U10,APPENDIX!$A:$R,11,FALSE)</f>
        <v>0</v>
      </c>
      <c r="F10" s="214">
        <f>VLOOKUP(V10,APPENDIX!$A:$R,11,FALSE)</f>
        <v>2</v>
      </c>
      <c r="G10" s="214">
        <f>VLOOKUP(W10,APPENDIX!$A:$R,11,FALSE)</f>
        <v>1</v>
      </c>
      <c r="H10" s="214">
        <f>VLOOKUP(X10,APPENDIX!$A:$R,11,FALSE)</f>
        <v>1</v>
      </c>
      <c r="I10" s="214">
        <f>VLOOKUP(Y10,APPENDIX!$A:$R,11,FALSE)</f>
        <v>1</v>
      </c>
      <c r="J10" s="170"/>
      <c r="K10" s="170"/>
      <c r="L10" s="170"/>
      <c r="P10" s="215" t="s">
        <v>45</v>
      </c>
      <c r="Q10" s="168">
        <f>VLOOKUP(CONCATENATE($S10,$N$5),APPENDIX!$A:$R,10,FALSE)</f>
        <v>5</v>
      </c>
      <c r="R10" s="168">
        <f>VLOOKUP(CONCATENATE($S10,$N$5),APPENDIX!$A:$R,11,FALSE)</f>
        <v>1</v>
      </c>
      <c r="S10" s="168" t="str">
        <f>VLOOKUP(P10,ST!$A$2:$B$53,2,FALSE)</f>
        <v>DE</v>
      </c>
      <c r="T10" s="215" t="str">
        <f t="shared" si="0"/>
        <v>DEa001_1</v>
      </c>
      <c r="U10" s="215" t="str">
        <f t="shared" si="1"/>
        <v>DEa002_1</v>
      </c>
      <c r="V10" s="215" t="str">
        <f t="shared" si="2"/>
        <v>DEa004_1</v>
      </c>
      <c r="W10" s="215" t="str">
        <f t="shared" si="3"/>
        <v>DEa005_1</v>
      </c>
      <c r="X10" s="215" t="str">
        <f t="shared" si="4"/>
        <v>DEa006_1</v>
      </c>
      <c r="Y10" s="215" t="str">
        <f t="shared" si="5"/>
        <v>DEa003_1</v>
      </c>
    </row>
    <row r="11" spans="1:30" x14ac:dyDescent="0.15">
      <c r="A11" s="170"/>
      <c r="B11" s="226">
        <f t="shared" si="6"/>
        <v>5</v>
      </c>
      <c r="C11" s="219" t="str">
        <f t="shared" si="7"/>
        <v>District of Columbia</v>
      </c>
      <c r="D11" s="214">
        <f>VLOOKUP(T11,APPENDIX!$A:$R,11,FALSE)</f>
        <v>1</v>
      </c>
      <c r="E11" s="214">
        <f>VLOOKUP(U11,APPENDIX!$A:$R,11,FALSE)</f>
        <v>0</v>
      </c>
      <c r="F11" s="214">
        <f>VLOOKUP(V11,APPENDIX!$A:$R,11,FALSE)</f>
        <v>1</v>
      </c>
      <c r="G11" s="214">
        <f>VLOOKUP(W11,APPENDIX!$A:$R,11,FALSE)</f>
        <v>1</v>
      </c>
      <c r="H11" s="214">
        <f>VLOOKUP(X11,APPENDIX!$A:$R,11,FALSE)</f>
        <v>1</v>
      </c>
      <c r="I11" s="214">
        <f>VLOOKUP(Y11,APPENDIX!$A:$R,11,FALSE)</f>
        <v>3</v>
      </c>
      <c r="J11" s="170"/>
      <c r="K11" s="170"/>
      <c r="L11" s="170"/>
      <c r="P11" s="215" t="s">
        <v>49</v>
      </c>
      <c r="Q11" s="168">
        <f>VLOOKUP(CONCATENATE($S11,$N$5),APPENDIX!$A:$R,10,FALSE)</f>
        <v>5</v>
      </c>
      <c r="R11" s="168">
        <f>VLOOKUP(CONCATENATE($S11,$N$5),APPENDIX!$A:$R,11,FALSE)</f>
        <v>1</v>
      </c>
      <c r="S11" s="168" t="str">
        <f>VLOOKUP(P11,ST!$A$2:$B$53,2,FALSE)</f>
        <v>DC</v>
      </c>
      <c r="T11" s="215" t="str">
        <f t="shared" si="0"/>
        <v>DCa001_1</v>
      </c>
      <c r="U11" s="215" t="str">
        <f t="shared" si="1"/>
        <v>DCa002_1</v>
      </c>
      <c r="V11" s="215" t="str">
        <f t="shared" si="2"/>
        <v>DCa004_1</v>
      </c>
      <c r="W11" s="215" t="str">
        <f t="shared" si="3"/>
        <v>DCa005_1</v>
      </c>
      <c r="X11" s="215" t="str">
        <f t="shared" si="4"/>
        <v>DCa006_1</v>
      </c>
      <c r="Y11" s="215" t="str">
        <f t="shared" si="5"/>
        <v>DCa003_1</v>
      </c>
    </row>
    <row r="12" spans="1:30" x14ac:dyDescent="0.15">
      <c r="A12" s="170"/>
      <c r="B12" s="226">
        <f t="shared" si="6"/>
        <v>8</v>
      </c>
      <c r="C12" s="219" t="str">
        <f t="shared" si="7"/>
        <v>Iowa</v>
      </c>
      <c r="D12" s="214">
        <f>VLOOKUP(T12,APPENDIX!$A:$R,11,FALSE)</f>
        <v>1</v>
      </c>
      <c r="E12" s="214">
        <f>VLOOKUP(U12,APPENDIX!$A:$R,11,FALSE)</f>
        <v>1</v>
      </c>
      <c r="F12" s="214">
        <f>VLOOKUP(V12,APPENDIX!$A:$R,11,FALSE)</f>
        <v>1</v>
      </c>
      <c r="G12" s="214">
        <f>VLOOKUP(W12,APPENDIX!$A:$R,11,FALSE)</f>
        <v>1</v>
      </c>
      <c r="H12" s="214">
        <f>VLOOKUP(X12,APPENDIX!$A:$R,11,FALSE)</f>
        <v>2</v>
      </c>
      <c r="I12" s="214">
        <f>VLOOKUP(Y12,APPENDIX!$A:$R,11,FALSE)</f>
        <v>1</v>
      </c>
      <c r="J12" s="170"/>
      <c r="K12" s="170"/>
      <c r="L12" s="170"/>
      <c r="P12" s="215" t="s">
        <v>76</v>
      </c>
      <c r="Q12" s="168">
        <f>VLOOKUP(CONCATENATE($S12,$N$5),APPENDIX!$A:$R,10,FALSE)</f>
        <v>8</v>
      </c>
      <c r="R12" s="168">
        <f>VLOOKUP(CONCATENATE($S12,$N$5),APPENDIX!$A:$R,11,FALSE)</f>
        <v>1</v>
      </c>
      <c r="S12" s="168" t="str">
        <f>VLOOKUP(P12,ST!$A$2:$B$53,2,FALSE)</f>
        <v>IA</v>
      </c>
      <c r="T12" s="215" t="str">
        <f t="shared" si="0"/>
        <v>IAa001_1</v>
      </c>
      <c r="U12" s="215" t="str">
        <f t="shared" si="1"/>
        <v>IAa002_1</v>
      </c>
      <c r="V12" s="215" t="str">
        <f t="shared" si="2"/>
        <v>IAa004_1</v>
      </c>
      <c r="W12" s="215" t="str">
        <f t="shared" si="3"/>
        <v>IAa005_1</v>
      </c>
      <c r="X12" s="215" t="str">
        <f t="shared" si="4"/>
        <v>IAa006_1</v>
      </c>
      <c r="Y12" s="215" t="str">
        <f t="shared" si="5"/>
        <v>IAa003_1</v>
      </c>
    </row>
    <row r="13" spans="1:30" x14ac:dyDescent="0.15">
      <c r="A13" s="170"/>
      <c r="B13" s="226">
        <f t="shared" si="6"/>
        <v>9</v>
      </c>
      <c r="C13" s="219" t="str">
        <f t="shared" si="7"/>
        <v>Hawaii</v>
      </c>
      <c r="D13" s="214">
        <f>VLOOKUP(T13,APPENDIX!$A:$R,11,FALSE)</f>
        <v>1</v>
      </c>
      <c r="E13" s="214">
        <f>VLOOKUP(U13,APPENDIX!$A:$R,11,FALSE)</f>
        <v>1</v>
      </c>
      <c r="F13" s="214">
        <f>VLOOKUP(V13,APPENDIX!$A:$R,11,FALSE)</f>
        <v>1</v>
      </c>
      <c r="G13" s="214">
        <f>VLOOKUP(W13,APPENDIX!$A:$R,11,FALSE)</f>
        <v>1</v>
      </c>
      <c r="H13" s="214">
        <f>VLOOKUP(X13,APPENDIX!$A:$R,11,FALSE)</f>
        <v>3</v>
      </c>
      <c r="I13" s="214">
        <f>VLOOKUP(Y13,APPENDIX!$A:$R,11,FALSE)</f>
        <v>1</v>
      </c>
      <c r="J13" s="170"/>
      <c r="K13" s="170"/>
      <c r="L13" s="170"/>
      <c r="P13" s="215" t="s">
        <v>61</v>
      </c>
      <c r="Q13" s="168">
        <f>VLOOKUP(CONCATENATE($S13,$N$5),APPENDIX!$A:$R,10,FALSE)</f>
        <v>9</v>
      </c>
      <c r="R13" s="168">
        <f>VLOOKUP(CONCATENATE($S13,$N$5),APPENDIX!$A:$R,11,FALSE)</f>
        <v>1</v>
      </c>
      <c r="S13" s="168" t="str">
        <f>VLOOKUP(P13,ST!$A$2:$B$53,2,FALSE)</f>
        <v>HI</v>
      </c>
      <c r="T13" s="215" t="str">
        <f t="shared" si="0"/>
        <v>HIa001_1</v>
      </c>
      <c r="U13" s="215" t="str">
        <f t="shared" si="1"/>
        <v>HIa002_1</v>
      </c>
      <c r="V13" s="215" t="str">
        <f t="shared" si="2"/>
        <v>HIa004_1</v>
      </c>
      <c r="W13" s="215" t="str">
        <f t="shared" si="3"/>
        <v>HIa005_1</v>
      </c>
      <c r="X13" s="215" t="str">
        <f t="shared" si="4"/>
        <v>HIa006_1</v>
      </c>
      <c r="Y13" s="215" t="str">
        <f t="shared" si="5"/>
        <v>HIa003_1</v>
      </c>
    </row>
    <row r="14" spans="1:30" x14ac:dyDescent="0.15">
      <c r="A14" s="170"/>
      <c r="B14" s="226">
        <f t="shared" si="6"/>
        <v>9</v>
      </c>
      <c r="C14" s="219" t="str">
        <f t="shared" si="7"/>
        <v>Maryland</v>
      </c>
      <c r="D14" s="214">
        <f>VLOOKUP(T14,APPENDIX!$A:$R,11,FALSE)</f>
        <v>2</v>
      </c>
      <c r="E14" s="214">
        <f>VLOOKUP(U14,APPENDIX!$A:$R,11,FALSE)</f>
        <v>1</v>
      </c>
      <c r="F14" s="214">
        <f>VLOOKUP(V14,APPENDIX!$A:$R,11,FALSE)</f>
        <v>2</v>
      </c>
      <c r="G14" s="214">
        <f>VLOOKUP(W14,APPENDIX!$A:$R,11,FALSE)</f>
        <v>1</v>
      </c>
      <c r="H14" s="214">
        <f>VLOOKUP(X14,APPENDIX!$A:$R,11,FALSE)</f>
        <v>1</v>
      </c>
      <c r="I14" s="214">
        <f>VLOOKUP(Y14,APPENDIX!$A:$R,11,FALSE)</f>
        <v>2</v>
      </c>
      <c r="J14" s="170"/>
      <c r="K14" s="170"/>
      <c r="L14" s="170"/>
      <c r="P14" s="215" t="s">
        <v>96</v>
      </c>
      <c r="Q14" s="168">
        <f>VLOOKUP(CONCATENATE($S14,$N$5),APPENDIX!$A:$R,10,FALSE)</f>
        <v>9</v>
      </c>
      <c r="R14" s="168">
        <f>VLOOKUP(CONCATENATE($S14,$N$5),APPENDIX!$A:$R,11,FALSE)</f>
        <v>1</v>
      </c>
      <c r="S14" s="168" t="str">
        <f>VLOOKUP(P14,ST!$A$2:$B$53,2,FALSE)</f>
        <v>MD</v>
      </c>
      <c r="T14" s="215" t="str">
        <f t="shared" si="0"/>
        <v>MDa001_1</v>
      </c>
      <c r="U14" s="215" t="str">
        <f t="shared" si="1"/>
        <v>MDa002_1</v>
      </c>
      <c r="V14" s="215" t="str">
        <f t="shared" si="2"/>
        <v>MDa004_1</v>
      </c>
      <c r="W14" s="215" t="str">
        <f t="shared" si="3"/>
        <v>MDa005_1</v>
      </c>
      <c r="X14" s="215" t="str">
        <f t="shared" si="4"/>
        <v>MDa006_1</v>
      </c>
      <c r="Y14" s="215" t="str">
        <f t="shared" si="5"/>
        <v>MDa003_1</v>
      </c>
    </row>
    <row r="15" spans="1:30" x14ac:dyDescent="0.15">
      <c r="A15" s="170"/>
      <c r="B15" s="226">
        <f t="shared" si="6"/>
        <v>9</v>
      </c>
      <c r="C15" s="219" t="str">
        <f t="shared" si="7"/>
        <v>New Hampshire</v>
      </c>
      <c r="D15" s="214">
        <f>VLOOKUP(T15,APPENDIX!$A:$R,11,FALSE)</f>
        <v>2</v>
      </c>
      <c r="E15" s="214">
        <f>VLOOKUP(U15,APPENDIX!$A:$R,11,FALSE)</f>
        <v>1</v>
      </c>
      <c r="F15" s="214">
        <f>VLOOKUP(V15,APPENDIX!$A:$R,11,FALSE)</f>
        <v>1</v>
      </c>
      <c r="G15" s="214">
        <f>VLOOKUP(W15,APPENDIX!$A:$R,11,FALSE)</f>
        <v>1</v>
      </c>
      <c r="H15" s="214">
        <f>VLOOKUP(X15,APPENDIX!$A:$R,11,FALSE)</f>
        <v>1</v>
      </c>
      <c r="I15" s="214">
        <f>VLOOKUP(Y15,APPENDIX!$A:$R,11,FALSE)</f>
        <v>1</v>
      </c>
      <c r="J15" s="170"/>
      <c r="K15" s="170"/>
      <c r="L15" s="170"/>
      <c r="P15" s="215" t="s">
        <v>132</v>
      </c>
      <c r="Q15" s="168">
        <f>VLOOKUP(CONCATENATE($S15,$N$5),APPENDIX!$A:$R,10,FALSE)</f>
        <v>9</v>
      </c>
      <c r="R15" s="168">
        <f>VLOOKUP(CONCATENATE($S15,$N$5),APPENDIX!$A:$R,11,FALSE)</f>
        <v>1</v>
      </c>
      <c r="S15" s="168" t="str">
        <f>VLOOKUP(P15,ST!$A$2:$B$53,2,FALSE)</f>
        <v>NH</v>
      </c>
      <c r="T15" s="215" t="str">
        <f t="shared" si="0"/>
        <v>NHa001_1</v>
      </c>
      <c r="U15" s="215" t="str">
        <f t="shared" si="1"/>
        <v>NHa002_1</v>
      </c>
      <c r="V15" s="215" t="str">
        <f t="shared" si="2"/>
        <v>NHa004_1</v>
      </c>
      <c r="W15" s="215" t="str">
        <f t="shared" si="3"/>
        <v>NHa005_1</v>
      </c>
      <c r="X15" s="215" t="str">
        <f t="shared" si="4"/>
        <v>NHa006_1</v>
      </c>
      <c r="Y15" s="215" t="str">
        <f t="shared" si="5"/>
        <v>NHa003_1</v>
      </c>
    </row>
    <row r="16" spans="1:30" x14ac:dyDescent="0.15">
      <c r="A16" s="170"/>
      <c r="B16" s="226">
        <f t="shared" si="6"/>
        <v>12</v>
      </c>
      <c r="C16" s="487" t="str">
        <f t="shared" si="7"/>
        <v>Pennsylvania</v>
      </c>
      <c r="D16" s="488">
        <f>VLOOKUP(T16,APPENDIX!$A:$R,11,FALSE)</f>
        <v>2</v>
      </c>
      <c r="E16" s="488">
        <f>VLOOKUP(U16,APPENDIX!$A:$R,11,FALSE)</f>
        <v>1</v>
      </c>
      <c r="F16" s="488">
        <f>VLOOKUP(V16,APPENDIX!$A:$R,11,FALSE)</f>
        <v>2</v>
      </c>
      <c r="G16" s="488">
        <f>VLOOKUP(W16,APPENDIX!$A:$R,11,FALSE)</f>
        <v>1</v>
      </c>
      <c r="H16" s="488">
        <f>VLOOKUP(X16,APPENDIX!$A:$R,11,FALSE)</f>
        <v>1</v>
      </c>
      <c r="I16" s="488">
        <f>VLOOKUP(Y16,APPENDIX!$A:$R,11,FALSE)</f>
        <v>1</v>
      </c>
      <c r="J16" s="170"/>
      <c r="K16" s="170"/>
      <c r="L16" s="170"/>
      <c r="P16" s="215" t="s">
        <v>168</v>
      </c>
      <c r="Q16" s="168">
        <f>VLOOKUP(CONCATENATE($S16,$N$5),APPENDIX!$A:$R,10,FALSE)</f>
        <v>12</v>
      </c>
      <c r="R16" s="168">
        <f>VLOOKUP(CONCATENATE($S16,$N$5),APPENDIX!$A:$R,11,FALSE)</f>
        <v>1</v>
      </c>
      <c r="S16" s="168" t="str">
        <f>VLOOKUP(P16,ST!$A$2:$B$53,2,FALSE)</f>
        <v>PA</v>
      </c>
      <c r="T16" s="215" t="str">
        <f t="shared" si="0"/>
        <v>PAa001_1</v>
      </c>
      <c r="U16" s="215" t="str">
        <f t="shared" si="1"/>
        <v>PAa002_1</v>
      </c>
      <c r="V16" s="215" t="str">
        <f t="shared" si="2"/>
        <v>PAa004_1</v>
      </c>
      <c r="W16" s="215" t="str">
        <f t="shared" si="3"/>
        <v>PAa005_1</v>
      </c>
      <c r="X16" s="215" t="str">
        <f t="shared" si="4"/>
        <v>PAa006_1</v>
      </c>
      <c r="Y16" s="215" t="str">
        <f t="shared" si="5"/>
        <v>PAa003_1</v>
      </c>
    </row>
    <row r="17" spans="1:25" x14ac:dyDescent="0.15">
      <c r="A17" s="170"/>
      <c r="B17" s="226">
        <f t="shared" si="6"/>
        <v>13</v>
      </c>
      <c r="C17" s="219" t="str">
        <f t="shared" si="7"/>
        <v>Michigan</v>
      </c>
      <c r="D17" s="214">
        <f>VLOOKUP(T17,APPENDIX!$A:$R,11,FALSE)</f>
        <v>2</v>
      </c>
      <c r="E17" s="214">
        <f>VLOOKUP(U17,APPENDIX!$A:$R,11,FALSE)</f>
        <v>1</v>
      </c>
      <c r="F17" s="214">
        <f>VLOOKUP(V17,APPENDIX!$A:$R,11,FALSE)</f>
        <v>3</v>
      </c>
      <c r="G17" s="214">
        <f>VLOOKUP(W17,APPENDIX!$A:$R,11,FALSE)</f>
        <v>2</v>
      </c>
      <c r="H17" s="214">
        <f>VLOOKUP(X17,APPENDIX!$A:$R,11,FALSE)</f>
        <v>1</v>
      </c>
      <c r="I17" s="214">
        <f>VLOOKUP(Y17,APPENDIX!$A:$R,11,FALSE)</f>
        <v>1</v>
      </c>
      <c r="J17" s="170"/>
      <c r="K17" s="170"/>
      <c r="L17" s="170"/>
      <c r="P17" s="215" t="s">
        <v>104</v>
      </c>
      <c r="Q17" s="168">
        <f>VLOOKUP(CONCATENATE($S17,$N$5),APPENDIX!$A:$R,10,FALSE)</f>
        <v>13</v>
      </c>
      <c r="R17" s="168">
        <f>VLOOKUP(CONCATENATE($S17,$N$5),APPENDIX!$A:$R,11,FALSE)</f>
        <v>2</v>
      </c>
      <c r="S17" s="168" t="str">
        <f>VLOOKUP(P17,ST!$A$2:$B$53,2,FALSE)</f>
        <v>MI</v>
      </c>
      <c r="T17" s="215" t="str">
        <f t="shared" si="0"/>
        <v>MIa001_1</v>
      </c>
      <c r="U17" s="215" t="str">
        <f t="shared" si="1"/>
        <v>MIa002_1</v>
      </c>
      <c r="V17" s="215" t="str">
        <f t="shared" si="2"/>
        <v>MIa004_1</v>
      </c>
      <c r="W17" s="215" t="str">
        <f t="shared" si="3"/>
        <v>MIa005_1</v>
      </c>
      <c r="X17" s="215" t="str">
        <f t="shared" si="4"/>
        <v>MIa006_1</v>
      </c>
      <c r="Y17" s="215" t="str">
        <f t="shared" si="5"/>
        <v>MIa003_1</v>
      </c>
    </row>
    <row r="18" spans="1:25" x14ac:dyDescent="0.15">
      <c r="A18" s="170"/>
      <c r="B18" s="226">
        <f t="shared" si="6"/>
        <v>13</v>
      </c>
      <c r="C18" s="219" t="str">
        <f t="shared" si="7"/>
        <v>New York</v>
      </c>
      <c r="D18" s="214">
        <f>VLOOKUP(T18,APPENDIX!$A:$R,11,FALSE)</f>
        <v>2</v>
      </c>
      <c r="E18" s="214">
        <f>VLOOKUP(U18,APPENDIX!$A:$R,11,FALSE)</f>
        <v>1</v>
      </c>
      <c r="F18" s="214">
        <f>VLOOKUP(V18,APPENDIX!$A:$R,11,FALSE)</f>
        <v>2</v>
      </c>
      <c r="G18" s="214">
        <f>VLOOKUP(W18,APPENDIX!$A:$R,11,FALSE)</f>
        <v>1</v>
      </c>
      <c r="H18" s="214">
        <f>VLOOKUP(X18,APPENDIX!$A:$R,11,FALSE)</f>
        <v>1</v>
      </c>
      <c r="I18" s="214">
        <f>VLOOKUP(Y18,APPENDIX!$A:$R,11,FALSE)</f>
        <v>3</v>
      </c>
      <c r="J18" s="170"/>
      <c r="K18" s="170"/>
      <c r="L18" s="170"/>
      <c r="P18" s="215" t="s">
        <v>144</v>
      </c>
      <c r="Q18" s="168">
        <f>VLOOKUP(CONCATENATE($S18,$N$5),APPENDIX!$A:$R,10,FALSE)</f>
        <v>13</v>
      </c>
      <c r="R18" s="168">
        <f>VLOOKUP(CONCATENATE($S18,$N$5),APPENDIX!$A:$R,11,FALSE)</f>
        <v>2</v>
      </c>
      <c r="S18" s="168" t="str">
        <f>VLOOKUP(P18,ST!$A$2:$B$53,2,FALSE)</f>
        <v>NY</v>
      </c>
      <c r="T18" s="215" t="str">
        <f t="shared" si="0"/>
        <v>NYa001_1</v>
      </c>
      <c r="U18" s="215" t="str">
        <f t="shared" si="1"/>
        <v>NYa002_1</v>
      </c>
      <c r="V18" s="215" t="str">
        <f t="shared" si="2"/>
        <v>NYa004_1</v>
      </c>
      <c r="W18" s="215" t="str">
        <f t="shared" si="3"/>
        <v>NYa005_1</v>
      </c>
      <c r="X18" s="215" t="str">
        <f t="shared" si="4"/>
        <v>NYa006_1</v>
      </c>
      <c r="Y18" s="215" t="str">
        <f t="shared" si="5"/>
        <v>NYa003_1</v>
      </c>
    </row>
    <row r="19" spans="1:25" x14ac:dyDescent="0.15">
      <c r="A19" s="170"/>
      <c r="B19" s="226">
        <f t="shared" si="6"/>
        <v>13</v>
      </c>
      <c r="C19" s="219" t="str">
        <f t="shared" si="7"/>
        <v>Wisconsin</v>
      </c>
      <c r="D19" s="214">
        <f>VLOOKUP(T19,APPENDIX!$A:$R,11,FALSE)</f>
        <v>1</v>
      </c>
      <c r="E19" s="214">
        <f>VLOOKUP(U19,APPENDIX!$A:$R,11,FALSE)</f>
        <v>1</v>
      </c>
      <c r="F19" s="214">
        <f>VLOOKUP(V19,APPENDIX!$A:$R,11,FALSE)</f>
        <v>1</v>
      </c>
      <c r="G19" s="214">
        <f>VLOOKUP(W19,APPENDIX!$A:$R,11,FALSE)</f>
        <v>3</v>
      </c>
      <c r="H19" s="214">
        <f>VLOOKUP(X19,APPENDIX!$A:$R,11,FALSE)</f>
        <v>2</v>
      </c>
      <c r="I19" s="214">
        <f>VLOOKUP(Y19,APPENDIX!$A:$R,11,FALSE)</f>
        <v>1</v>
      </c>
      <c r="J19" s="170"/>
      <c r="K19" s="170"/>
      <c r="L19" s="170"/>
      <c r="P19" s="215" t="s">
        <v>216</v>
      </c>
      <c r="Q19" s="168">
        <f>VLOOKUP(CONCATENATE($S19,$N$5),APPENDIX!$A:$R,10,FALSE)</f>
        <v>13</v>
      </c>
      <c r="R19" s="168">
        <f>VLOOKUP(CONCATENATE($S19,$N$5),APPENDIX!$A:$R,11,FALSE)</f>
        <v>2</v>
      </c>
      <c r="S19" s="168" t="str">
        <f>VLOOKUP(P19,ST!$A$2:$B$53,2,FALSE)</f>
        <v>WI</v>
      </c>
      <c r="T19" s="215" t="str">
        <f t="shared" si="0"/>
        <v>WIa001_1</v>
      </c>
      <c r="U19" s="215" t="str">
        <f t="shared" si="1"/>
        <v>WIa002_1</v>
      </c>
      <c r="V19" s="215" t="str">
        <f t="shared" si="2"/>
        <v>WIa004_1</v>
      </c>
      <c r="W19" s="215" t="str">
        <f t="shared" si="3"/>
        <v>WIa005_1</v>
      </c>
      <c r="X19" s="215" t="str">
        <f t="shared" si="4"/>
        <v>WIa006_1</v>
      </c>
      <c r="Y19" s="215" t="str">
        <f t="shared" si="5"/>
        <v>WIa003_1</v>
      </c>
    </row>
    <row r="20" spans="1:25" x14ac:dyDescent="0.15">
      <c r="A20" s="170"/>
      <c r="B20" s="226">
        <f t="shared" si="6"/>
        <v>16</v>
      </c>
      <c r="C20" s="219" t="str">
        <f t="shared" si="7"/>
        <v>New Jersey</v>
      </c>
      <c r="D20" s="214">
        <f>VLOOKUP(T20,APPENDIX!$A:$R,11,FALSE)</f>
        <v>2</v>
      </c>
      <c r="E20" s="214">
        <f>VLOOKUP(U20,APPENDIX!$A:$R,11,FALSE)</f>
        <v>1</v>
      </c>
      <c r="F20" s="214">
        <f>VLOOKUP(V20,APPENDIX!$A:$R,11,FALSE)</f>
        <v>2</v>
      </c>
      <c r="G20" s="214">
        <f>VLOOKUP(W20,APPENDIX!$A:$R,11,FALSE)</f>
        <v>1</v>
      </c>
      <c r="H20" s="214">
        <f>VLOOKUP(X20,APPENDIX!$A:$R,11,FALSE)</f>
        <v>1</v>
      </c>
      <c r="I20" s="214">
        <f>VLOOKUP(Y20,APPENDIX!$A:$R,11,FALSE)</f>
        <v>3</v>
      </c>
      <c r="J20" s="170"/>
      <c r="K20" s="170"/>
      <c r="L20" s="170"/>
      <c r="P20" s="215" t="s">
        <v>136</v>
      </c>
      <c r="Q20" s="168">
        <f>VLOOKUP(CONCATENATE($S20,$N$5),APPENDIX!$A:$R,10,FALSE)</f>
        <v>16</v>
      </c>
      <c r="R20" s="168">
        <f>VLOOKUP(CONCATENATE($S20,$N$5),APPENDIX!$A:$R,11,FALSE)</f>
        <v>2</v>
      </c>
      <c r="S20" s="168" t="str">
        <f>VLOOKUP(P20,ST!$A$2:$B$53,2,FALSE)</f>
        <v>NJ</v>
      </c>
      <c r="T20" s="215" t="str">
        <f t="shared" si="0"/>
        <v>NJa001_1</v>
      </c>
      <c r="U20" s="215" t="str">
        <f t="shared" si="1"/>
        <v>NJa002_1</v>
      </c>
      <c r="V20" s="215" t="str">
        <f t="shared" si="2"/>
        <v>NJa004_1</v>
      </c>
      <c r="W20" s="215" t="str">
        <f t="shared" si="3"/>
        <v>NJa005_1</v>
      </c>
      <c r="X20" s="215" t="str">
        <f t="shared" si="4"/>
        <v>NJa006_1</v>
      </c>
      <c r="Y20" s="215" t="str">
        <f t="shared" si="5"/>
        <v>NJa003_1</v>
      </c>
    </row>
    <row r="21" spans="1:25" x14ac:dyDescent="0.15">
      <c r="A21" s="170"/>
      <c r="B21" s="226">
        <f t="shared" si="6"/>
        <v>16</v>
      </c>
      <c r="C21" s="219" t="str">
        <f t="shared" si="7"/>
        <v>Ohio</v>
      </c>
      <c r="D21" s="214">
        <f>VLOOKUP(T21,APPENDIX!$A:$R,11,FALSE)</f>
        <v>2</v>
      </c>
      <c r="E21" s="214">
        <f>VLOOKUP(U21,APPENDIX!$A:$R,11,FALSE)</f>
        <v>1</v>
      </c>
      <c r="F21" s="214">
        <f>VLOOKUP(V21,APPENDIX!$A:$R,11,FALSE)</f>
        <v>2</v>
      </c>
      <c r="G21" s="214">
        <f>VLOOKUP(W21,APPENDIX!$A:$R,11,FALSE)</f>
        <v>2</v>
      </c>
      <c r="H21" s="214">
        <f>VLOOKUP(X21,APPENDIX!$A:$R,11,FALSE)</f>
        <v>2</v>
      </c>
      <c r="I21" s="214">
        <f>VLOOKUP(Y21,APPENDIX!$A:$R,11,FALSE)</f>
        <v>2</v>
      </c>
      <c r="J21" s="170"/>
      <c r="K21" s="170"/>
      <c r="L21" s="170"/>
      <c r="P21" s="215" t="s">
        <v>156</v>
      </c>
      <c r="Q21" s="168">
        <f>VLOOKUP(CONCATENATE($S21,$N$5),APPENDIX!$A:$R,10,FALSE)</f>
        <v>16</v>
      </c>
      <c r="R21" s="168">
        <f>VLOOKUP(CONCATENATE($S21,$N$5),APPENDIX!$A:$R,11,FALSE)</f>
        <v>2</v>
      </c>
      <c r="S21" s="168" t="str">
        <f>VLOOKUP(P21,ST!$A$2:$B$53,2,FALSE)</f>
        <v>OH</v>
      </c>
      <c r="T21" s="215" t="str">
        <f t="shared" si="0"/>
        <v>OHa001_1</v>
      </c>
      <c r="U21" s="215" t="str">
        <f t="shared" si="1"/>
        <v>OHa002_1</v>
      </c>
      <c r="V21" s="215" t="str">
        <f t="shared" si="2"/>
        <v>OHa004_1</v>
      </c>
      <c r="W21" s="215" t="str">
        <f t="shared" si="3"/>
        <v>OHa005_1</v>
      </c>
      <c r="X21" s="215" t="str">
        <f t="shared" si="4"/>
        <v>OHa006_1</v>
      </c>
      <c r="Y21" s="215" t="str">
        <f t="shared" si="5"/>
        <v>OHa003_1</v>
      </c>
    </row>
    <row r="22" spans="1:25" x14ac:dyDescent="0.15">
      <c r="A22" s="170"/>
      <c r="B22" s="226">
        <f t="shared" si="6"/>
        <v>18</v>
      </c>
      <c r="C22" s="219" t="str">
        <f t="shared" si="7"/>
        <v>Illinois</v>
      </c>
      <c r="D22" s="214">
        <f>VLOOKUP(T22,APPENDIX!$A:$R,11,FALSE)</f>
        <v>2</v>
      </c>
      <c r="E22" s="214">
        <f>VLOOKUP(U22,APPENDIX!$A:$R,11,FALSE)</f>
        <v>1</v>
      </c>
      <c r="F22" s="214">
        <f>VLOOKUP(V22,APPENDIX!$A:$R,11,FALSE)</f>
        <v>2</v>
      </c>
      <c r="G22" s="214">
        <f>VLOOKUP(W22,APPENDIX!$A:$R,11,FALSE)</f>
        <v>2</v>
      </c>
      <c r="H22" s="214">
        <f>VLOOKUP(X22,APPENDIX!$A:$R,11,FALSE)</f>
        <v>2</v>
      </c>
      <c r="I22" s="214">
        <f>VLOOKUP(Y22,APPENDIX!$A:$R,11,FALSE)</f>
        <v>3</v>
      </c>
      <c r="J22" s="170"/>
      <c r="K22" s="170"/>
      <c r="L22" s="170"/>
      <c r="P22" s="215" t="s">
        <v>68</v>
      </c>
      <c r="Q22" s="168">
        <f>VLOOKUP(CONCATENATE($S22,$N$5),APPENDIX!$A:$R,10,FALSE)</f>
        <v>18</v>
      </c>
      <c r="R22" s="168">
        <f>VLOOKUP(CONCATENATE($S22,$N$5),APPENDIX!$A:$R,11,FALSE)</f>
        <v>2</v>
      </c>
      <c r="S22" s="168" t="str">
        <f>VLOOKUP(P22,ST!$A$2:$B$53,2,FALSE)</f>
        <v>IL</v>
      </c>
      <c r="T22" s="215" t="str">
        <f t="shared" si="0"/>
        <v>ILa001_1</v>
      </c>
      <c r="U22" s="215" t="str">
        <f t="shared" si="1"/>
        <v>ILa002_1</v>
      </c>
      <c r="V22" s="215" t="str">
        <f t="shared" si="2"/>
        <v>ILa004_1</v>
      </c>
      <c r="W22" s="215" t="str">
        <f t="shared" si="3"/>
        <v>ILa005_1</v>
      </c>
      <c r="X22" s="215" t="str">
        <f t="shared" si="4"/>
        <v>ILa006_1</v>
      </c>
      <c r="Y22" s="215" t="str">
        <f t="shared" si="5"/>
        <v>ILa003_1</v>
      </c>
    </row>
    <row r="23" spans="1:25" x14ac:dyDescent="0.15">
      <c r="A23" s="170"/>
      <c r="B23" s="226">
        <f t="shared" si="6"/>
        <v>18</v>
      </c>
      <c r="C23" s="219" t="str">
        <f t="shared" si="7"/>
        <v>Kentucky</v>
      </c>
      <c r="D23" s="214">
        <f>VLOOKUP(T23,APPENDIX!$A:$R,11,FALSE)</f>
        <v>1</v>
      </c>
      <c r="E23" s="214">
        <f>VLOOKUP(U23,APPENDIX!$A:$R,11,FALSE)</f>
        <v>1</v>
      </c>
      <c r="F23" s="214">
        <f>VLOOKUP(V23,APPENDIX!$A:$R,11,FALSE)</f>
        <v>2</v>
      </c>
      <c r="G23" s="214">
        <f>VLOOKUP(W23,APPENDIX!$A:$R,11,FALSE)</f>
        <v>3</v>
      </c>
      <c r="H23" s="214">
        <f>VLOOKUP(X23,APPENDIX!$A:$R,11,FALSE)</f>
        <v>1</v>
      </c>
      <c r="I23" s="214">
        <f>VLOOKUP(Y23,APPENDIX!$A:$R,11,FALSE)</f>
        <v>3</v>
      </c>
      <c r="J23" s="170"/>
      <c r="K23" s="170"/>
      <c r="L23" s="170"/>
      <c r="P23" s="215" t="s">
        <v>84</v>
      </c>
      <c r="Q23" s="168">
        <f>VLOOKUP(CONCATENATE($S23,$N$5),APPENDIX!$A:$R,10,FALSE)</f>
        <v>18</v>
      </c>
      <c r="R23" s="168">
        <f>VLOOKUP(CONCATENATE($S23,$N$5),APPENDIX!$A:$R,11,FALSE)</f>
        <v>2</v>
      </c>
      <c r="S23" s="168" t="str">
        <f>VLOOKUP(P23,ST!$A$2:$B$53,2,FALSE)</f>
        <v>KY</v>
      </c>
      <c r="T23" s="215" t="str">
        <f t="shared" si="0"/>
        <v>KYa001_1</v>
      </c>
      <c r="U23" s="215" t="str">
        <f t="shared" si="1"/>
        <v>KYa002_1</v>
      </c>
      <c r="V23" s="215" t="str">
        <f t="shared" si="2"/>
        <v>KYa004_1</v>
      </c>
      <c r="W23" s="215" t="str">
        <f t="shared" si="3"/>
        <v>KYa005_1</v>
      </c>
      <c r="X23" s="215" t="str">
        <f t="shared" si="4"/>
        <v>KYa006_1</v>
      </c>
      <c r="Y23" s="215" t="str">
        <f t="shared" si="5"/>
        <v>KYa003_1</v>
      </c>
    </row>
    <row r="24" spans="1:25" x14ac:dyDescent="0.15">
      <c r="A24" s="170"/>
      <c r="B24" s="226">
        <f t="shared" si="6"/>
        <v>18</v>
      </c>
      <c r="C24" s="219" t="str">
        <f t="shared" si="7"/>
        <v>Washington</v>
      </c>
      <c r="D24" s="214">
        <f>VLOOKUP(T24,APPENDIX!$A:$R,11,FALSE)</f>
        <v>2</v>
      </c>
      <c r="E24" s="214">
        <f>VLOOKUP(U24,APPENDIX!$A:$R,11,FALSE)</f>
        <v>1</v>
      </c>
      <c r="F24" s="214">
        <f>VLOOKUP(V24,APPENDIX!$A:$R,11,FALSE)</f>
        <v>2</v>
      </c>
      <c r="G24" s="214">
        <f>VLOOKUP(W24,APPENDIX!$A:$R,11,FALSE)</f>
        <v>2</v>
      </c>
      <c r="H24" s="214">
        <f>VLOOKUP(X24,APPENDIX!$A:$R,11,FALSE)</f>
        <v>4</v>
      </c>
      <c r="I24" s="214">
        <f>VLOOKUP(Y24,APPENDIX!$A:$R,11,FALSE)</f>
        <v>1</v>
      </c>
      <c r="J24" s="170"/>
      <c r="K24" s="170"/>
      <c r="L24" s="170"/>
      <c r="P24" s="215" t="s">
        <v>208</v>
      </c>
      <c r="Q24" s="168">
        <f>VLOOKUP(CONCATENATE($S24,$N$5),APPENDIX!$A:$R,10,FALSE)</f>
        <v>18</v>
      </c>
      <c r="R24" s="168">
        <f>VLOOKUP(CONCATENATE($S24,$N$5),APPENDIX!$A:$R,11,FALSE)</f>
        <v>2</v>
      </c>
      <c r="S24" s="168" t="str">
        <f>VLOOKUP(P24,ST!$A$2:$B$53,2,FALSE)</f>
        <v>WA</v>
      </c>
      <c r="T24" s="215" t="str">
        <f t="shared" si="0"/>
        <v>WAa001_1</v>
      </c>
      <c r="U24" s="215" t="str">
        <f t="shared" si="1"/>
        <v>WAa002_1</v>
      </c>
      <c r="V24" s="215" t="str">
        <f t="shared" si="2"/>
        <v>WAa004_1</v>
      </c>
      <c r="W24" s="215" t="str">
        <f t="shared" si="3"/>
        <v>WAa005_1</v>
      </c>
      <c r="X24" s="215" t="str">
        <f t="shared" si="4"/>
        <v>WAa006_1</v>
      </c>
      <c r="Y24" s="215" t="str">
        <f t="shared" si="5"/>
        <v>WAa003_1</v>
      </c>
    </row>
    <row r="25" spans="1:25" x14ac:dyDescent="0.15">
      <c r="A25" s="170"/>
      <c r="B25" s="226">
        <f t="shared" si="6"/>
        <v>21</v>
      </c>
      <c r="C25" s="219" t="str">
        <f t="shared" si="7"/>
        <v>Maine</v>
      </c>
      <c r="D25" s="214">
        <f>VLOOKUP(T25,APPENDIX!$A:$R,11,FALSE)</f>
        <v>2</v>
      </c>
      <c r="E25" s="214">
        <f>VLOOKUP(U25,APPENDIX!$A:$R,11,FALSE)</f>
        <v>3</v>
      </c>
      <c r="F25" s="214">
        <f>VLOOKUP(V25,APPENDIX!$A:$R,11,FALSE)</f>
        <v>1</v>
      </c>
      <c r="G25" s="214">
        <f>VLOOKUP(W25,APPENDIX!$A:$R,11,FALSE)</f>
        <v>3</v>
      </c>
      <c r="H25" s="214">
        <f>VLOOKUP(X25,APPENDIX!$A:$R,11,FALSE)</f>
        <v>1</v>
      </c>
      <c r="I25" s="214">
        <f>VLOOKUP(Y25,APPENDIX!$A:$R,11,FALSE)</f>
        <v>1</v>
      </c>
      <c r="J25" s="170"/>
      <c r="K25" s="170"/>
      <c r="L25" s="170"/>
      <c r="P25" s="215" t="s">
        <v>92</v>
      </c>
      <c r="Q25" s="168">
        <f>VLOOKUP(CONCATENATE($S25,$N$5),APPENDIX!$A:$R,10,FALSE)</f>
        <v>21</v>
      </c>
      <c r="R25" s="168">
        <f>VLOOKUP(CONCATENATE($S25,$N$5),APPENDIX!$A:$R,11,FALSE)</f>
        <v>2</v>
      </c>
      <c r="S25" s="168" t="str">
        <f>VLOOKUP(P25,ST!$A$2:$B$53,2,FALSE)</f>
        <v>ME</v>
      </c>
      <c r="T25" s="215" t="str">
        <f t="shared" si="0"/>
        <v>MEa001_1</v>
      </c>
      <c r="U25" s="215" t="str">
        <f t="shared" si="1"/>
        <v>MEa002_1</v>
      </c>
      <c r="V25" s="215" t="str">
        <f t="shared" si="2"/>
        <v>MEa004_1</v>
      </c>
      <c r="W25" s="215" t="str">
        <f t="shared" si="3"/>
        <v>MEa005_1</v>
      </c>
      <c r="X25" s="215" t="str">
        <f t="shared" si="4"/>
        <v>MEa006_1</v>
      </c>
      <c r="Y25" s="215" t="str">
        <f t="shared" si="5"/>
        <v>MEa003_1</v>
      </c>
    </row>
    <row r="26" spans="1:25" x14ac:dyDescent="0.15">
      <c r="A26" s="170"/>
      <c r="B26" s="226">
        <f t="shared" si="6"/>
        <v>21</v>
      </c>
      <c r="C26" s="219" t="str">
        <f t="shared" si="7"/>
        <v>Virginia</v>
      </c>
      <c r="D26" s="214">
        <f>VLOOKUP(T26,APPENDIX!$A:$R,11,FALSE)</f>
        <v>3</v>
      </c>
      <c r="E26" s="214">
        <f>VLOOKUP(U26,APPENDIX!$A:$R,11,FALSE)</f>
        <v>3</v>
      </c>
      <c r="F26" s="214">
        <f>VLOOKUP(V26,APPENDIX!$A:$R,11,FALSE)</f>
        <v>2</v>
      </c>
      <c r="G26" s="214">
        <f>VLOOKUP(W26,APPENDIX!$A:$R,11,FALSE)</f>
        <v>2</v>
      </c>
      <c r="H26" s="214">
        <f>VLOOKUP(X26,APPENDIX!$A:$R,11,FALSE)</f>
        <v>1</v>
      </c>
      <c r="I26" s="214">
        <f>VLOOKUP(Y26,APPENDIX!$A:$R,11,FALSE)</f>
        <v>1</v>
      </c>
      <c r="J26" s="170"/>
      <c r="K26" s="170"/>
      <c r="L26" s="170"/>
      <c r="P26" s="215" t="s">
        <v>204</v>
      </c>
      <c r="Q26" s="168">
        <f>VLOOKUP(CONCATENATE($S26,$N$5),APPENDIX!$A:$R,10,FALSE)</f>
        <v>21</v>
      </c>
      <c r="R26" s="168">
        <f>VLOOKUP(CONCATENATE($S26,$N$5),APPENDIX!$A:$R,11,FALSE)</f>
        <v>2</v>
      </c>
      <c r="S26" s="168" t="str">
        <f>VLOOKUP(P26,ST!$A$2:$B$53,2,FALSE)</f>
        <v>VA</v>
      </c>
      <c r="T26" s="215" t="str">
        <f t="shared" si="0"/>
        <v>VAa001_1</v>
      </c>
      <c r="U26" s="215" t="str">
        <f t="shared" si="1"/>
        <v>VAa002_1</v>
      </c>
      <c r="V26" s="215" t="str">
        <f t="shared" si="2"/>
        <v>VAa004_1</v>
      </c>
      <c r="W26" s="215" t="str">
        <f t="shared" si="3"/>
        <v>VAa005_1</v>
      </c>
      <c r="X26" s="215" t="str">
        <f t="shared" si="4"/>
        <v>VAa006_1</v>
      </c>
      <c r="Y26" s="215" t="str">
        <f t="shared" si="5"/>
        <v>VAa003_1</v>
      </c>
    </row>
    <row r="27" spans="1:25" x14ac:dyDescent="0.15">
      <c r="A27" s="170"/>
      <c r="B27" s="226">
        <f t="shared" si="6"/>
        <v>23</v>
      </c>
      <c r="C27" s="219" t="str">
        <f t="shared" si="7"/>
        <v>Colorado</v>
      </c>
      <c r="D27" s="214">
        <f>VLOOKUP(T27,APPENDIX!$A:$R,11,FALSE)</f>
        <v>2</v>
      </c>
      <c r="E27" s="214">
        <f>VLOOKUP(U27,APPENDIX!$A:$R,11,FALSE)</f>
        <v>1</v>
      </c>
      <c r="F27" s="214">
        <f>VLOOKUP(V27,APPENDIX!$A:$R,11,FALSE)</f>
        <v>2</v>
      </c>
      <c r="G27" s="214">
        <f>VLOOKUP(W27,APPENDIX!$A:$R,11,FALSE)</f>
        <v>2</v>
      </c>
      <c r="H27" s="214">
        <f>VLOOKUP(X27,APPENDIX!$A:$R,11,FALSE)</f>
        <v>4</v>
      </c>
      <c r="I27" s="214">
        <f>VLOOKUP(Y27,APPENDIX!$A:$R,11,FALSE)</f>
        <v>2</v>
      </c>
      <c r="J27" s="170"/>
      <c r="K27" s="170"/>
      <c r="L27" s="170"/>
      <c r="P27" s="215" t="s">
        <v>37</v>
      </c>
      <c r="Q27" s="168">
        <f>VLOOKUP(CONCATENATE($S27,$N$5),APPENDIX!$A:$R,10,FALSE)</f>
        <v>23</v>
      </c>
      <c r="R27" s="168">
        <f>VLOOKUP(CONCATENATE($S27,$N$5),APPENDIX!$A:$R,11,FALSE)</f>
        <v>2</v>
      </c>
      <c r="S27" s="168" t="str">
        <f>VLOOKUP(P27,ST!$A$2:$B$53,2,FALSE)</f>
        <v>CO</v>
      </c>
      <c r="T27" s="215" t="str">
        <f t="shared" si="0"/>
        <v>COa001_1</v>
      </c>
      <c r="U27" s="215" t="str">
        <f t="shared" si="1"/>
        <v>COa002_1</v>
      </c>
      <c r="V27" s="215" t="str">
        <f t="shared" si="2"/>
        <v>COa004_1</v>
      </c>
      <c r="W27" s="215" t="str">
        <f t="shared" si="3"/>
        <v>COa005_1</v>
      </c>
      <c r="X27" s="215" t="str">
        <f t="shared" si="4"/>
        <v>COa006_1</v>
      </c>
      <c r="Y27" s="215" t="str">
        <f t="shared" si="5"/>
        <v>COa003_1</v>
      </c>
    </row>
    <row r="28" spans="1:25" x14ac:dyDescent="0.15">
      <c r="A28" s="170"/>
      <c r="B28" s="226">
        <f t="shared" si="6"/>
        <v>24</v>
      </c>
      <c r="C28" s="219" t="str">
        <f t="shared" si="7"/>
        <v>California</v>
      </c>
      <c r="D28" s="214">
        <f>VLOOKUP(T28,APPENDIX!$A:$R,11,FALSE)</f>
        <v>2</v>
      </c>
      <c r="E28" s="214">
        <f>VLOOKUP(U28,APPENDIX!$A:$R,11,FALSE)</f>
        <v>1</v>
      </c>
      <c r="F28" s="214">
        <f>VLOOKUP(V28,APPENDIX!$A:$R,11,FALSE)</f>
        <v>2</v>
      </c>
      <c r="G28" s="214">
        <f>VLOOKUP(W28,APPENDIX!$A:$R,11,FALSE)</f>
        <v>2</v>
      </c>
      <c r="H28" s="214">
        <f>VLOOKUP(X28,APPENDIX!$A:$R,11,FALSE)</f>
        <v>3</v>
      </c>
      <c r="I28" s="214">
        <f>VLOOKUP(Y28,APPENDIX!$A:$R,11,FALSE)</f>
        <v>3</v>
      </c>
      <c r="J28" s="170"/>
      <c r="K28" s="170"/>
      <c r="L28" s="170"/>
      <c r="P28" s="215" t="s">
        <v>33</v>
      </c>
      <c r="Q28" s="168">
        <f>VLOOKUP(CONCATENATE($S28,$N$5),APPENDIX!$A:$R,10,FALSE)</f>
        <v>24</v>
      </c>
      <c r="R28" s="168">
        <f>VLOOKUP(CONCATENATE($S28,$N$5),APPENDIX!$A:$R,11,FALSE)</f>
        <v>2</v>
      </c>
      <c r="S28" s="168" t="str">
        <f>VLOOKUP(P28,ST!$A$2:$B$53,2,FALSE)</f>
        <v>CA</v>
      </c>
      <c r="T28" s="215" t="str">
        <f t="shared" si="0"/>
        <v>CAa001_1</v>
      </c>
      <c r="U28" s="215" t="str">
        <f t="shared" si="1"/>
        <v>CAa002_1</v>
      </c>
      <c r="V28" s="215" t="str">
        <f t="shared" si="2"/>
        <v>CAa004_1</v>
      </c>
      <c r="W28" s="215" t="str">
        <f t="shared" si="3"/>
        <v>CAa005_1</v>
      </c>
      <c r="X28" s="215" t="str">
        <f t="shared" si="4"/>
        <v>CAa006_1</v>
      </c>
      <c r="Y28" s="215" t="str">
        <f t="shared" si="5"/>
        <v>CAa003_1</v>
      </c>
    </row>
    <row r="29" spans="1:25" x14ac:dyDescent="0.15">
      <c r="A29" s="170"/>
      <c r="B29" s="226">
        <f t="shared" si="6"/>
        <v>24</v>
      </c>
      <c r="C29" s="487" t="str">
        <f t="shared" si="7"/>
        <v>West Virginia</v>
      </c>
      <c r="D29" s="488">
        <f>VLOOKUP(T29,APPENDIX!$A:$R,11,FALSE)</f>
        <v>1</v>
      </c>
      <c r="E29" s="488">
        <f>VLOOKUP(U29,APPENDIX!$A:$R,11,FALSE)</f>
        <v>1</v>
      </c>
      <c r="F29" s="488">
        <f>VLOOKUP(V29,APPENDIX!$A:$R,11,FALSE)</f>
        <v>3</v>
      </c>
      <c r="G29" s="488">
        <f>VLOOKUP(W29,APPENDIX!$A:$R,11,FALSE)</f>
        <v>4</v>
      </c>
      <c r="H29" s="488">
        <f>VLOOKUP(X29,APPENDIX!$A:$R,11,FALSE)</f>
        <v>1</v>
      </c>
      <c r="I29" s="488">
        <f>VLOOKUP(Y29,APPENDIX!$A:$R,11,FALSE)</f>
        <v>4</v>
      </c>
      <c r="J29" s="170"/>
      <c r="K29" s="170"/>
      <c r="L29" s="170"/>
      <c r="P29" s="215" t="s">
        <v>212</v>
      </c>
      <c r="Q29" s="168">
        <f>VLOOKUP(CONCATENATE($S29,$N$5),APPENDIX!$A:$R,10,FALSE)</f>
        <v>24</v>
      </c>
      <c r="R29" s="168">
        <f>VLOOKUP(CONCATENATE($S29,$N$5),APPENDIX!$A:$R,11,FALSE)</f>
        <v>2</v>
      </c>
      <c r="S29" s="168" t="str">
        <f>VLOOKUP(P29,ST!$A$2:$B$53,2,FALSE)</f>
        <v>WV</v>
      </c>
      <c r="T29" s="215" t="str">
        <f t="shared" si="0"/>
        <v>WVa001_1</v>
      </c>
      <c r="U29" s="215" t="str">
        <f t="shared" si="1"/>
        <v>WVa002_1</v>
      </c>
      <c r="V29" s="215" t="str">
        <f t="shared" si="2"/>
        <v>WVa004_1</v>
      </c>
      <c r="W29" s="215" t="str">
        <f t="shared" si="3"/>
        <v>WVa005_1</v>
      </c>
      <c r="X29" s="215" t="str">
        <f t="shared" si="4"/>
        <v>WVa006_1</v>
      </c>
      <c r="Y29" s="215" t="str">
        <f t="shared" si="5"/>
        <v>WVa003_1</v>
      </c>
    </row>
    <row r="30" spans="1:25" x14ac:dyDescent="0.15">
      <c r="A30" s="170"/>
      <c r="B30" s="226">
        <f t="shared" si="6"/>
        <v>26</v>
      </c>
      <c r="C30" s="219" t="str">
        <f t="shared" si="7"/>
        <v>Kansas</v>
      </c>
      <c r="D30" s="214">
        <f>VLOOKUP(T30,APPENDIX!$A:$R,11,FALSE)</f>
        <v>3</v>
      </c>
      <c r="E30" s="214">
        <f>VLOOKUP(U30,APPENDIX!$A:$R,11,FALSE)</f>
        <v>3</v>
      </c>
      <c r="F30" s="214">
        <f>VLOOKUP(V30,APPENDIX!$A:$R,11,FALSE)</f>
        <v>2</v>
      </c>
      <c r="G30" s="214">
        <f>VLOOKUP(W30,APPENDIX!$A:$R,11,FALSE)</f>
        <v>3</v>
      </c>
      <c r="H30" s="214">
        <f>VLOOKUP(X30,APPENDIX!$A:$R,11,FALSE)</f>
        <v>3</v>
      </c>
      <c r="I30" s="214">
        <f>VLOOKUP(Y30,APPENDIX!$A:$R,11,FALSE)</f>
        <v>1</v>
      </c>
      <c r="J30" s="170"/>
      <c r="K30" s="170"/>
      <c r="L30" s="170"/>
      <c r="P30" s="215" t="s">
        <v>80</v>
      </c>
      <c r="Q30" s="168">
        <f>VLOOKUP(CONCATENATE($S30,$N$5),APPENDIX!$A:$R,10,FALSE)</f>
        <v>26</v>
      </c>
      <c r="R30" s="168">
        <f>VLOOKUP(CONCATENATE($S30,$N$5),APPENDIX!$A:$R,11,FALSE)</f>
        <v>3</v>
      </c>
      <c r="S30" s="168" t="str">
        <f>VLOOKUP(P30,ST!$A$2:$B$53,2,FALSE)</f>
        <v>KS</v>
      </c>
      <c r="T30" s="215" t="str">
        <f t="shared" si="0"/>
        <v>KSa001_1</v>
      </c>
      <c r="U30" s="215" t="str">
        <f t="shared" si="1"/>
        <v>KSa002_1</v>
      </c>
      <c r="V30" s="215" t="str">
        <f t="shared" si="2"/>
        <v>KSa004_1</v>
      </c>
      <c r="W30" s="215" t="str">
        <f t="shared" si="3"/>
        <v>KSa005_1</v>
      </c>
      <c r="X30" s="215" t="str">
        <f t="shared" si="4"/>
        <v>KSa006_1</v>
      </c>
      <c r="Y30" s="215" t="str">
        <f t="shared" si="5"/>
        <v>KSa003_1</v>
      </c>
    </row>
    <row r="31" spans="1:25" x14ac:dyDescent="0.15">
      <c r="A31" s="170"/>
      <c r="B31" s="226">
        <f t="shared" si="6"/>
        <v>26</v>
      </c>
      <c r="C31" s="219" t="str">
        <f t="shared" si="7"/>
        <v>South Dakota</v>
      </c>
      <c r="D31" s="214">
        <f>VLOOKUP(T31,APPENDIX!$A:$R,11,FALSE)</f>
        <v>3</v>
      </c>
      <c r="E31" s="214">
        <f>VLOOKUP(U31,APPENDIX!$A:$R,11,FALSE)</f>
        <v>4</v>
      </c>
      <c r="F31" s="214">
        <f>VLOOKUP(V31,APPENDIX!$A:$R,11,FALSE)</f>
        <v>1</v>
      </c>
      <c r="G31" s="214">
        <f>VLOOKUP(W31,APPENDIX!$A:$R,11,FALSE)</f>
        <v>3</v>
      </c>
      <c r="H31" s="214">
        <f>VLOOKUP(X31,APPENDIX!$A:$R,11,FALSE)</f>
        <v>3</v>
      </c>
      <c r="I31" s="214">
        <f>VLOOKUP(Y31,APPENDIX!$A:$R,11,FALSE)</f>
        <v>1</v>
      </c>
      <c r="J31" s="170"/>
      <c r="K31" s="170"/>
      <c r="L31" s="170"/>
      <c r="P31" s="215" t="s">
        <v>180</v>
      </c>
      <c r="Q31" s="168">
        <f>VLOOKUP(CONCATENATE($S31,$N$5),APPENDIX!$A:$R,10,FALSE)</f>
        <v>26</v>
      </c>
      <c r="R31" s="168">
        <f>VLOOKUP(CONCATENATE($S31,$N$5),APPENDIX!$A:$R,11,FALSE)</f>
        <v>3</v>
      </c>
      <c r="S31" s="168" t="str">
        <f>VLOOKUP(P31,ST!$A$2:$B$53,2,FALSE)</f>
        <v>SD</v>
      </c>
      <c r="T31" s="215" t="str">
        <f t="shared" si="0"/>
        <v>SDa001_1</v>
      </c>
      <c r="U31" s="215" t="str">
        <f t="shared" si="1"/>
        <v>SDa002_1</v>
      </c>
      <c r="V31" s="215" t="str">
        <f t="shared" si="2"/>
        <v>SDa004_1</v>
      </c>
      <c r="W31" s="215" t="str">
        <f t="shared" si="3"/>
        <v>SDa005_1</v>
      </c>
      <c r="X31" s="215" t="str">
        <f t="shared" si="4"/>
        <v>SDa006_1</v>
      </c>
      <c r="Y31" s="215" t="str">
        <f t="shared" si="5"/>
        <v>SDa003_1</v>
      </c>
    </row>
    <row r="32" spans="1:25" x14ac:dyDescent="0.15">
      <c r="A32" s="170"/>
      <c r="B32" s="226">
        <f t="shared" si="6"/>
        <v>28</v>
      </c>
      <c r="C32" s="219" t="str">
        <f t="shared" si="7"/>
        <v>Nebraska</v>
      </c>
      <c r="D32" s="214">
        <f>VLOOKUP(T32,APPENDIX!$A:$R,11,FALSE)</f>
        <v>2</v>
      </c>
      <c r="E32" s="214">
        <f>VLOOKUP(U32,APPENDIX!$A:$R,11,FALSE)</f>
        <v>3</v>
      </c>
      <c r="F32" s="214">
        <f>VLOOKUP(V32,APPENDIX!$A:$R,11,FALSE)</f>
        <v>2</v>
      </c>
      <c r="G32" s="214">
        <f>VLOOKUP(W32,APPENDIX!$A:$R,11,FALSE)</f>
        <v>2</v>
      </c>
      <c r="H32" s="214">
        <f>VLOOKUP(X32,APPENDIX!$A:$R,11,FALSE)</f>
        <v>3</v>
      </c>
      <c r="I32" s="214">
        <f>VLOOKUP(Y32,APPENDIX!$A:$R,11,FALSE)</f>
        <v>3</v>
      </c>
      <c r="J32" s="170"/>
      <c r="K32" s="170"/>
      <c r="L32" s="170"/>
      <c r="P32" s="215" t="s">
        <v>124</v>
      </c>
      <c r="Q32" s="168">
        <f>VLOOKUP(CONCATENATE($S32,$N$5),APPENDIX!$A:$R,10,FALSE)</f>
        <v>28</v>
      </c>
      <c r="R32" s="168">
        <f>VLOOKUP(CONCATENATE($S32,$N$5),APPENDIX!$A:$R,11,FALSE)</f>
        <v>3</v>
      </c>
      <c r="S32" s="168" t="str">
        <f>VLOOKUP(P32,ST!$A$2:$B$53,2,FALSE)</f>
        <v>NE</v>
      </c>
      <c r="T32" s="215" t="str">
        <f t="shared" si="0"/>
        <v>NEa001_1</v>
      </c>
      <c r="U32" s="215" t="str">
        <f t="shared" si="1"/>
        <v>NEa002_1</v>
      </c>
      <c r="V32" s="215" t="str">
        <f t="shared" si="2"/>
        <v>NEa004_1</v>
      </c>
      <c r="W32" s="215" t="str">
        <f t="shared" si="3"/>
        <v>NEa005_1</v>
      </c>
      <c r="X32" s="215" t="str">
        <f t="shared" si="4"/>
        <v>NEa006_1</v>
      </c>
      <c r="Y32" s="215" t="str">
        <f t="shared" si="5"/>
        <v>NEa003_1</v>
      </c>
    </row>
    <row r="33" spans="1:25" x14ac:dyDescent="0.15">
      <c r="A33" s="170"/>
      <c r="B33" s="226">
        <f t="shared" si="6"/>
        <v>28</v>
      </c>
      <c r="C33" s="219" t="str">
        <f t="shared" si="7"/>
        <v>Oregon</v>
      </c>
      <c r="D33" s="214">
        <f>VLOOKUP(T33,APPENDIX!$A:$R,11,FALSE)</f>
        <v>2</v>
      </c>
      <c r="E33" s="214">
        <f>VLOOKUP(U33,APPENDIX!$A:$R,11,FALSE)</f>
        <v>1</v>
      </c>
      <c r="F33" s="214">
        <f>VLOOKUP(V33,APPENDIX!$A:$R,11,FALSE)</f>
        <v>3</v>
      </c>
      <c r="G33" s="214">
        <f>VLOOKUP(W33,APPENDIX!$A:$R,11,FALSE)</f>
        <v>3</v>
      </c>
      <c r="H33" s="214">
        <f>VLOOKUP(X33,APPENDIX!$A:$R,11,FALSE)</f>
        <v>4</v>
      </c>
      <c r="I33" s="214">
        <f>VLOOKUP(Y33,APPENDIX!$A:$R,11,FALSE)</f>
        <v>1</v>
      </c>
      <c r="J33" s="170"/>
      <c r="K33" s="170"/>
      <c r="L33" s="170"/>
      <c r="P33" s="215" t="s">
        <v>164</v>
      </c>
      <c r="Q33" s="168">
        <f>VLOOKUP(CONCATENATE($S33,$N$5),APPENDIX!$A:$R,10,FALSE)</f>
        <v>28</v>
      </c>
      <c r="R33" s="168">
        <f>VLOOKUP(CONCATENATE($S33,$N$5),APPENDIX!$A:$R,11,FALSE)</f>
        <v>3</v>
      </c>
      <c r="S33" s="168" t="str">
        <f>VLOOKUP(P33,ST!$A$2:$B$53,2,FALSE)</f>
        <v>OR</v>
      </c>
      <c r="T33" s="215" t="str">
        <f t="shared" si="0"/>
        <v>ORa001_1</v>
      </c>
      <c r="U33" s="215" t="str">
        <f t="shared" si="1"/>
        <v>ORa002_1</v>
      </c>
      <c r="V33" s="215" t="str">
        <f t="shared" si="2"/>
        <v>ORa004_1</v>
      </c>
      <c r="W33" s="215" t="str">
        <f t="shared" si="3"/>
        <v>ORa005_1</v>
      </c>
      <c r="X33" s="215" t="str">
        <f t="shared" si="4"/>
        <v>ORa006_1</v>
      </c>
      <c r="Y33" s="215" t="str">
        <f t="shared" si="5"/>
        <v>ORa003_1</v>
      </c>
    </row>
    <row r="34" spans="1:25" x14ac:dyDescent="0.15">
      <c r="A34" s="170"/>
      <c r="B34" s="226">
        <f t="shared" si="6"/>
        <v>30</v>
      </c>
      <c r="C34" s="219" t="str">
        <f t="shared" si="7"/>
        <v>North Dakota</v>
      </c>
      <c r="D34" s="214">
        <f>VLOOKUP(T34,APPENDIX!$A:$R,11,FALSE)</f>
        <v>2</v>
      </c>
      <c r="E34" s="214">
        <f>VLOOKUP(U34,APPENDIX!$A:$R,11,FALSE)</f>
        <v>4</v>
      </c>
      <c r="F34" s="214">
        <f>VLOOKUP(V34,APPENDIX!$A:$R,11,FALSE)</f>
        <v>1</v>
      </c>
      <c r="G34" s="214">
        <f>VLOOKUP(W34,APPENDIX!$A:$R,11,FALSE)</f>
        <v>3</v>
      </c>
      <c r="H34" s="214">
        <f>VLOOKUP(X34,APPENDIX!$A:$R,11,FALSE)</f>
        <v>4</v>
      </c>
      <c r="I34" s="214">
        <f>VLOOKUP(Y34,APPENDIX!$A:$R,11,FALSE)</f>
        <v>3</v>
      </c>
      <c r="J34" s="170"/>
      <c r="K34" s="170"/>
      <c r="L34" s="170"/>
      <c r="P34" s="215" t="s">
        <v>152</v>
      </c>
      <c r="Q34" s="168">
        <f>VLOOKUP(CONCATENATE($S34,$N$5),APPENDIX!$A:$R,10,FALSE)</f>
        <v>30</v>
      </c>
      <c r="R34" s="168">
        <f>VLOOKUP(CONCATENATE($S34,$N$5),APPENDIX!$A:$R,11,FALSE)</f>
        <v>3</v>
      </c>
      <c r="S34" s="168" t="str">
        <f>VLOOKUP(P34,ST!$A$2:$B$53,2,FALSE)</f>
        <v>ND</v>
      </c>
      <c r="T34" s="215" t="str">
        <f t="shared" si="0"/>
        <v>NDa001_1</v>
      </c>
      <c r="U34" s="215" t="str">
        <f t="shared" si="1"/>
        <v>NDa002_1</v>
      </c>
      <c r="V34" s="215" t="str">
        <f t="shared" si="2"/>
        <v>NDa004_1</v>
      </c>
      <c r="W34" s="215" t="str">
        <f t="shared" si="3"/>
        <v>NDa005_1</v>
      </c>
      <c r="X34" s="215" t="str">
        <f t="shared" si="4"/>
        <v>NDa006_1</v>
      </c>
      <c r="Y34" s="215" t="str">
        <f t="shared" si="5"/>
        <v>NDa003_1</v>
      </c>
    </row>
    <row r="35" spans="1:25" x14ac:dyDescent="0.15">
      <c r="A35" s="170"/>
      <c r="B35" s="226">
        <f t="shared" si="6"/>
        <v>31</v>
      </c>
      <c r="C35" s="219" t="str">
        <f t="shared" si="7"/>
        <v>Missouri</v>
      </c>
      <c r="D35" s="214">
        <f>VLOOKUP(T35,APPENDIX!$A:$R,11,FALSE)</f>
        <v>3</v>
      </c>
      <c r="E35" s="214">
        <f>VLOOKUP(U35,APPENDIX!$A:$R,11,FALSE)</f>
        <v>3</v>
      </c>
      <c r="F35" s="214">
        <f>VLOOKUP(V35,APPENDIX!$A:$R,11,FALSE)</f>
        <v>3</v>
      </c>
      <c r="G35" s="214">
        <f>VLOOKUP(W35,APPENDIX!$A:$R,11,FALSE)</f>
        <v>2</v>
      </c>
      <c r="H35" s="214">
        <f>VLOOKUP(X35,APPENDIX!$A:$R,11,FALSE)</f>
        <v>3</v>
      </c>
      <c r="I35" s="214">
        <f>VLOOKUP(Y35,APPENDIX!$A:$R,11,FALSE)</f>
        <v>3</v>
      </c>
      <c r="J35" s="170"/>
      <c r="K35" s="170"/>
      <c r="L35" s="170"/>
      <c r="P35" s="215" t="s">
        <v>116</v>
      </c>
      <c r="Q35" s="168">
        <f>VLOOKUP(CONCATENATE($S35,$N$5),APPENDIX!$A:$R,10,FALSE)</f>
        <v>31</v>
      </c>
      <c r="R35" s="168">
        <f>VLOOKUP(CONCATENATE($S35,$N$5),APPENDIX!$A:$R,11,FALSE)</f>
        <v>3</v>
      </c>
      <c r="S35" s="168" t="str">
        <f>VLOOKUP(P35,ST!$A$2:$B$53,2,FALSE)</f>
        <v>MO</v>
      </c>
      <c r="T35" s="215" t="str">
        <f t="shared" si="0"/>
        <v>MOa001_1</v>
      </c>
      <c r="U35" s="215" t="str">
        <f t="shared" si="1"/>
        <v>MOa002_1</v>
      </c>
      <c r="V35" s="215" t="str">
        <f t="shared" si="2"/>
        <v>MOa004_1</v>
      </c>
      <c r="W35" s="215" t="str">
        <f t="shared" si="3"/>
        <v>MOa005_1</v>
      </c>
      <c r="X35" s="215" t="str">
        <f t="shared" si="4"/>
        <v>MOa006_1</v>
      </c>
      <c r="Y35" s="215" t="str">
        <f t="shared" si="5"/>
        <v>MOa003_1</v>
      </c>
    </row>
    <row r="36" spans="1:25" x14ac:dyDescent="0.15">
      <c r="A36" s="170"/>
      <c r="B36" s="226">
        <f t="shared" si="6"/>
        <v>31</v>
      </c>
      <c r="C36" s="219" t="str">
        <f t="shared" si="7"/>
        <v>North Carolina</v>
      </c>
      <c r="D36" s="214">
        <f>VLOOKUP(T36,APPENDIX!$A:$R,11,FALSE)</f>
        <v>3</v>
      </c>
      <c r="E36" s="214">
        <f>VLOOKUP(U36,APPENDIX!$A:$R,11,FALSE)</f>
        <v>3</v>
      </c>
      <c r="F36" s="214">
        <f>VLOOKUP(V36,APPENDIX!$A:$R,11,FALSE)</f>
        <v>4</v>
      </c>
      <c r="G36" s="214">
        <f>VLOOKUP(W36,APPENDIX!$A:$R,11,FALSE)</f>
        <v>4</v>
      </c>
      <c r="H36" s="214">
        <f>VLOOKUP(X36,APPENDIX!$A:$R,11,FALSE)</f>
        <v>1</v>
      </c>
      <c r="I36" s="214">
        <f>VLOOKUP(Y36,APPENDIX!$A:$R,11,FALSE)</f>
        <v>1</v>
      </c>
      <c r="J36" s="170"/>
      <c r="K36" s="170"/>
      <c r="L36" s="170"/>
      <c r="P36" s="215" t="s">
        <v>148</v>
      </c>
      <c r="Q36" s="168">
        <f>VLOOKUP(CONCATENATE($S36,$N$5),APPENDIX!$A:$R,10,FALSE)</f>
        <v>31</v>
      </c>
      <c r="R36" s="168">
        <f>VLOOKUP(CONCATENATE($S36,$N$5),APPENDIX!$A:$R,11,FALSE)</f>
        <v>3</v>
      </c>
      <c r="S36" s="168" t="str">
        <f>VLOOKUP(P36,ST!$A$2:$B$53,2,FALSE)</f>
        <v>NC</v>
      </c>
      <c r="T36" s="215" t="str">
        <f t="shared" si="0"/>
        <v>NCa001_1</v>
      </c>
      <c r="U36" s="215" t="str">
        <f t="shared" si="1"/>
        <v>NCa002_1</v>
      </c>
      <c r="V36" s="215" t="str">
        <f t="shared" si="2"/>
        <v>NCa004_1</v>
      </c>
      <c r="W36" s="215" t="str">
        <f t="shared" si="3"/>
        <v>NCa005_1</v>
      </c>
      <c r="X36" s="215" t="str">
        <f t="shared" si="4"/>
        <v>NCa006_1</v>
      </c>
      <c r="Y36" s="215" t="str">
        <f t="shared" si="5"/>
        <v>NCa003_1</v>
      </c>
    </row>
    <row r="37" spans="1:25" x14ac:dyDescent="0.15">
      <c r="A37" s="170"/>
      <c r="B37" s="226">
        <f t="shared" si="6"/>
        <v>33</v>
      </c>
      <c r="C37" s="219" t="str">
        <f t="shared" si="7"/>
        <v>Indiana</v>
      </c>
      <c r="D37" s="214">
        <f>VLOOKUP(T37,APPENDIX!$A:$R,11,FALSE)</f>
        <v>3</v>
      </c>
      <c r="E37" s="214">
        <f>VLOOKUP(U37,APPENDIX!$A:$R,11,FALSE)</f>
        <v>3</v>
      </c>
      <c r="F37" s="214">
        <f>VLOOKUP(V37,APPENDIX!$A:$R,11,FALSE)</f>
        <v>3</v>
      </c>
      <c r="G37" s="214">
        <f>VLOOKUP(W37,APPENDIX!$A:$R,11,FALSE)</f>
        <v>3</v>
      </c>
      <c r="H37" s="214">
        <f>VLOOKUP(X37,APPENDIX!$A:$R,11,FALSE)</f>
        <v>4</v>
      </c>
      <c r="I37" s="214">
        <f>VLOOKUP(Y37,APPENDIX!$A:$R,11,FALSE)</f>
        <v>2</v>
      </c>
      <c r="J37" s="170"/>
      <c r="K37" s="170"/>
      <c r="L37" s="170"/>
      <c r="P37" s="215" t="s">
        <v>72</v>
      </c>
      <c r="Q37" s="168">
        <f>VLOOKUP(CONCATENATE($S37,$N$5),APPENDIX!$A:$R,10,FALSE)</f>
        <v>33</v>
      </c>
      <c r="R37" s="168">
        <f>VLOOKUP(CONCATENATE($S37,$N$5),APPENDIX!$A:$R,11,FALSE)</f>
        <v>3</v>
      </c>
      <c r="S37" s="168" t="str">
        <f>VLOOKUP(P37,ST!$A$2:$B$53,2,FALSE)</f>
        <v>IN</v>
      </c>
      <c r="T37" s="215" t="str">
        <f t="shared" ref="T37:T55" si="8">CONCATENATE($S37,D$58)</f>
        <v>INa001_1</v>
      </c>
      <c r="U37" s="215" t="str">
        <f t="shared" ref="U37:U55" si="9">CONCATENATE($S37,E$58)</f>
        <v>INa002_1</v>
      </c>
      <c r="V37" s="215" t="str">
        <f t="shared" ref="V37:V55" si="10">CONCATENATE($S37,F$58)</f>
        <v>INa004_1</v>
      </c>
      <c r="W37" s="215" t="str">
        <f t="shared" ref="W37:W55" si="11">CONCATENATE($S37,G$58)</f>
        <v>INa005_1</v>
      </c>
      <c r="X37" s="215" t="str">
        <f t="shared" ref="X37:X55" si="12">CONCATENATE($S37,H$58)</f>
        <v>INa006_1</v>
      </c>
      <c r="Y37" s="215" t="str">
        <f t="shared" ref="Y37:Y55" si="13">CONCATENATE($S37,I$58)</f>
        <v>INa003_1</v>
      </c>
    </row>
    <row r="38" spans="1:25" x14ac:dyDescent="0.15">
      <c r="A38" s="170"/>
      <c r="B38" s="226">
        <f t="shared" si="6"/>
        <v>34</v>
      </c>
      <c r="C38" s="219" t="str">
        <f t="shared" si="7"/>
        <v>Alabama</v>
      </c>
      <c r="D38" s="214">
        <f>VLOOKUP(T38,APPENDIX!$A:$R,11,FALSE)</f>
        <v>3</v>
      </c>
      <c r="E38" s="214">
        <f>VLOOKUP(U38,APPENDIX!$A:$R,11,FALSE)</f>
        <v>1</v>
      </c>
      <c r="F38" s="214">
        <f>VLOOKUP(V38,APPENDIX!$A:$R,11,FALSE)</f>
        <v>4</v>
      </c>
      <c r="G38" s="214">
        <f>VLOOKUP(W38,APPENDIX!$A:$R,11,FALSE)</f>
        <v>4</v>
      </c>
      <c r="H38" s="214">
        <f>VLOOKUP(X38,APPENDIX!$A:$R,11,FALSE)</f>
        <v>2</v>
      </c>
      <c r="I38" s="214">
        <f>VLOOKUP(Y38,APPENDIX!$A:$R,11,FALSE)</f>
        <v>4</v>
      </c>
      <c r="J38" s="170"/>
      <c r="K38" s="170"/>
      <c r="L38" s="170"/>
      <c r="P38" s="215" t="s">
        <v>13</v>
      </c>
      <c r="Q38" s="168">
        <f>VLOOKUP(CONCATENATE($S38,$N$5),APPENDIX!$A:$R,10,FALSE)</f>
        <v>34</v>
      </c>
      <c r="R38" s="168">
        <f>VLOOKUP(CONCATENATE($S38,$N$5),APPENDIX!$A:$R,11,FALSE)</f>
        <v>3</v>
      </c>
      <c r="S38" s="168" t="str">
        <f>VLOOKUP(P38,ST!$A$2:$B$53,2,FALSE)</f>
        <v>AL</v>
      </c>
      <c r="T38" s="215" t="str">
        <f t="shared" si="8"/>
        <v>ALa001_1</v>
      </c>
      <c r="U38" s="215" t="str">
        <f t="shared" si="9"/>
        <v>ALa002_1</v>
      </c>
      <c r="V38" s="215" t="str">
        <f t="shared" si="10"/>
        <v>ALa004_1</v>
      </c>
      <c r="W38" s="215" t="str">
        <f t="shared" si="11"/>
        <v>ALa005_1</v>
      </c>
      <c r="X38" s="215" t="str">
        <f t="shared" si="12"/>
        <v>ALa006_1</v>
      </c>
      <c r="Y38" s="215" t="str">
        <f t="shared" si="13"/>
        <v>ALa003_1</v>
      </c>
    </row>
    <row r="39" spans="1:25" x14ac:dyDescent="0.15">
      <c r="A39" s="170"/>
      <c r="B39" s="226">
        <f t="shared" si="6"/>
        <v>34</v>
      </c>
      <c r="C39" s="219" t="str">
        <f t="shared" si="7"/>
        <v>Wyoming</v>
      </c>
      <c r="D39" s="214">
        <f>VLOOKUP(T39,APPENDIX!$A:$R,11,FALSE)</f>
        <v>3</v>
      </c>
      <c r="E39" s="214">
        <f>VLOOKUP(U39,APPENDIX!$A:$R,11,FALSE)</f>
        <v>3</v>
      </c>
      <c r="F39" s="214">
        <f>VLOOKUP(V39,APPENDIX!$A:$R,11,FALSE)</f>
        <v>2</v>
      </c>
      <c r="G39" s="214">
        <f>VLOOKUP(W39,APPENDIX!$A:$R,11,FALSE)</f>
        <v>3</v>
      </c>
      <c r="H39" s="214">
        <f>VLOOKUP(X39,APPENDIX!$A:$R,11,FALSE)</f>
        <v>4</v>
      </c>
      <c r="I39" s="214">
        <f>VLOOKUP(Y39,APPENDIX!$A:$R,11,FALSE)</f>
        <v>2</v>
      </c>
      <c r="J39" s="170"/>
      <c r="K39" s="170"/>
      <c r="L39" s="170"/>
      <c r="P39" s="215" t="s">
        <v>220</v>
      </c>
      <c r="Q39" s="168">
        <f>VLOOKUP(CONCATENATE($S39,$N$5),APPENDIX!$A:$R,10,FALSE)</f>
        <v>34</v>
      </c>
      <c r="R39" s="168">
        <f>VLOOKUP(CONCATENATE($S39,$N$5),APPENDIX!$A:$R,11,FALSE)</f>
        <v>3</v>
      </c>
      <c r="S39" s="168" t="str">
        <f>VLOOKUP(P39,ST!$A$2:$B$53,2,FALSE)</f>
        <v>WY</v>
      </c>
      <c r="T39" s="215" t="str">
        <f t="shared" si="8"/>
        <v>WYa001_1</v>
      </c>
      <c r="U39" s="215" t="str">
        <f t="shared" si="9"/>
        <v>WYa002_1</v>
      </c>
      <c r="V39" s="215" t="str">
        <f t="shared" si="10"/>
        <v>WYa004_1</v>
      </c>
      <c r="W39" s="215" t="str">
        <f t="shared" si="11"/>
        <v>WYa005_1</v>
      </c>
      <c r="X39" s="215" t="str">
        <f t="shared" si="12"/>
        <v>WYa006_1</v>
      </c>
      <c r="Y39" s="215" t="str">
        <f t="shared" si="13"/>
        <v>WYa003_1</v>
      </c>
    </row>
    <row r="40" spans="1:25" x14ac:dyDescent="0.15">
      <c r="A40" s="170"/>
      <c r="B40" s="226">
        <f t="shared" si="6"/>
        <v>36</v>
      </c>
      <c r="C40" s="219" t="str">
        <f t="shared" si="7"/>
        <v>South Carolina</v>
      </c>
      <c r="D40" s="214">
        <f>VLOOKUP(T40,APPENDIX!$A:$R,11,FALSE)</f>
        <v>3</v>
      </c>
      <c r="E40" s="214">
        <f>VLOOKUP(U40,APPENDIX!$A:$R,11,FALSE)</f>
        <v>1</v>
      </c>
      <c r="F40" s="214">
        <f>VLOOKUP(V40,APPENDIX!$A:$R,11,FALSE)</f>
        <v>4</v>
      </c>
      <c r="G40" s="214">
        <f>VLOOKUP(W40,APPENDIX!$A:$R,11,FALSE)</f>
        <v>3</v>
      </c>
      <c r="H40" s="214">
        <f>VLOOKUP(X40,APPENDIX!$A:$R,11,FALSE)</f>
        <v>3</v>
      </c>
      <c r="I40" s="214">
        <f>VLOOKUP(Y40,APPENDIX!$A:$R,11,FALSE)</f>
        <v>4</v>
      </c>
      <c r="J40" s="170"/>
      <c r="K40" s="170"/>
      <c r="L40" s="170"/>
      <c r="P40" s="215" t="s">
        <v>176</v>
      </c>
      <c r="Q40" s="168">
        <f>VLOOKUP(CONCATENATE($S40,$N$5),APPENDIX!$A:$R,10,FALSE)</f>
        <v>36</v>
      </c>
      <c r="R40" s="168">
        <f>VLOOKUP(CONCATENATE($S40,$N$5),APPENDIX!$A:$R,11,FALSE)</f>
        <v>3</v>
      </c>
      <c r="S40" s="168" t="str">
        <f>VLOOKUP(P40,ST!$A$2:$B$53,2,FALSE)</f>
        <v>SC</v>
      </c>
      <c r="T40" s="215" t="str">
        <f t="shared" si="8"/>
        <v>SCa001_1</v>
      </c>
      <c r="U40" s="215" t="str">
        <f t="shared" si="9"/>
        <v>SCa002_1</v>
      </c>
      <c r="V40" s="215" t="str">
        <f t="shared" si="10"/>
        <v>SCa004_1</v>
      </c>
      <c r="W40" s="215" t="str">
        <f t="shared" si="11"/>
        <v>SCa005_1</v>
      </c>
      <c r="X40" s="215" t="str">
        <f t="shared" si="12"/>
        <v>SCa006_1</v>
      </c>
      <c r="Y40" s="215" t="str">
        <f t="shared" si="13"/>
        <v>SCa003_1</v>
      </c>
    </row>
    <row r="41" spans="1:25" x14ac:dyDescent="0.15">
      <c r="A41" s="170"/>
      <c r="B41" s="226">
        <f t="shared" si="6"/>
        <v>37</v>
      </c>
      <c r="C41" s="219" t="str">
        <f t="shared" si="7"/>
        <v>Montana</v>
      </c>
      <c r="D41" s="214">
        <f>VLOOKUP(T41,APPENDIX!$A:$R,11,FALSE)</f>
        <v>3</v>
      </c>
      <c r="E41" s="214">
        <f>VLOOKUP(U41,APPENDIX!$A:$R,11,FALSE)</f>
        <v>3</v>
      </c>
      <c r="F41" s="214">
        <f>VLOOKUP(V41,APPENDIX!$A:$R,11,FALSE)</f>
        <v>2</v>
      </c>
      <c r="G41" s="214">
        <f>VLOOKUP(W41,APPENDIX!$A:$R,11,FALSE)</f>
        <v>4</v>
      </c>
      <c r="H41" s="214">
        <f>VLOOKUP(X41,APPENDIX!$A:$R,11,FALSE)</f>
        <v>4</v>
      </c>
      <c r="I41" s="214">
        <f>VLOOKUP(Y41,APPENDIX!$A:$R,11,FALSE)</f>
        <v>3</v>
      </c>
      <c r="J41" s="170"/>
      <c r="K41" s="170"/>
      <c r="L41" s="170"/>
      <c r="P41" s="215" t="s">
        <v>120</v>
      </c>
      <c r="Q41" s="168">
        <f>VLOOKUP(CONCATENATE($S41,$N$5),APPENDIX!$A:$R,10,FALSE)</f>
        <v>37</v>
      </c>
      <c r="R41" s="168">
        <f>VLOOKUP(CONCATENATE($S41,$N$5),APPENDIX!$A:$R,11,FALSE)</f>
        <v>3</v>
      </c>
      <c r="S41" s="168" t="str">
        <f>VLOOKUP(P41,ST!$A$2:$B$53,2,FALSE)</f>
        <v>MT</v>
      </c>
      <c r="T41" s="215" t="str">
        <f t="shared" si="8"/>
        <v>MTa001_1</v>
      </c>
      <c r="U41" s="215" t="str">
        <f t="shared" si="9"/>
        <v>MTa002_1</v>
      </c>
      <c r="V41" s="215" t="str">
        <f t="shared" si="10"/>
        <v>MTa004_1</v>
      </c>
      <c r="W41" s="215" t="str">
        <f t="shared" si="11"/>
        <v>MTa005_1</v>
      </c>
      <c r="X41" s="215" t="str">
        <f t="shared" si="12"/>
        <v>MTa006_1</v>
      </c>
      <c r="Y41" s="215" t="str">
        <f t="shared" si="13"/>
        <v>MTa003_1</v>
      </c>
    </row>
    <row r="42" spans="1:25" x14ac:dyDescent="0.15">
      <c r="A42" s="170"/>
      <c r="B42" s="226">
        <f t="shared" si="6"/>
        <v>37</v>
      </c>
      <c r="C42" s="219" t="str">
        <f t="shared" si="7"/>
        <v>New Mexico</v>
      </c>
      <c r="D42" s="214">
        <f>VLOOKUP(T42,APPENDIX!$A:$R,11,FALSE)</f>
        <v>3</v>
      </c>
      <c r="E42" s="214">
        <f>VLOOKUP(U42,APPENDIX!$A:$R,11,FALSE)</f>
        <v>3</v>
      </c>
      <c r="F42" s="214">
        <f>VLOOKUP(V42,APPENDIX!$A:$R,11,FALSE)</f>
        <v>3</v>
      </c>
      <c r="G42" s="214">
        <f>VLOOKUP(W42,APPENDIX!$A:$R,11,FALSE)</f>
        <v>2</v>
      </c>
      <c r="H42" s="214">
        <f>VLOOKUP(X42,APPENDIX!$A:$R,11,FALSE)</f>
        <v>4</v>
      </c>
      <c r="I42" s="214">
        <f>VLOOKUP(Y42,APPENDIX!$A:$R,11,FALSE)</f>
        <v>4</v>
      </c>
      <c r="J42" s="170"/>
      <c r="K42" s="170"/>
      <c r="L42" s="170"/>
      <c r="P42" s="215" t="s">
        <v>140</v>
      </c>
      <c r="Q42" s="168">
        <f>VLOOKUP(CONCATENATE($S42,$N$5),APPENDIX!$A:$R,10,FALSE)</f>
        <v>37</v>
      </c>
      <c r="R42" s="168">
        <f>VLOOKUP(CONCATENATE($S42,$N$5),APPENDIX!$A:$R,11,FALSE)</f>
        <v>3</v>
      </c>
      <c r="S42" s="168" t="str">
        <f>VLOOKUP(P42,ST!$A$2:$B$53,2,FALSE)</f>
        <v>NM</v>
      </c>
      <c r="T42" s="215" t="str">
        <f t="shared" si="8"/>
        <v>NMa001_1</v>
      </c>
      <c r="U42" s="215" t="str">
        <f t="shared" si="9"/>
        <v>NMa002_1</v>
      </c>
      <c r="V42" s="215" t="str">
        <f t="shared" si="10"/>
        <v>NMa004_1</v>
      </c>
      <c r="W42" s="215" t="str">
        <f t="shared" si="11"/>
        <v>NMa005_1</v>
      </c>
      <c r="X42" s="215" t="str">
        <f t="shared" si="12"/>
        <v>NMa006_1</v>
      </c>
      <c r="Y42" s="215" t="str">
        <f t="shared" si="13"/>
        <v>NMa003_1</v>
      </c>
    </row>
    <row r="43" spans="1:25" x14ac:dyDescent="0.15">
      <c r="A43" s="170"/>
      <c r="B43" s="226">
        <f t="shared" si="6"/>
        <v>37</v>
      </c>
      <c r="C43" s="487" t="str">
        <f t="shared" si="7"/>
        <v>Tennessee</v>
      </c>
      <c r="D43" s="488">
        <f>VLOOKUP(T43,APPENDIX!$A:$R,11,FALSE)</f>
        <v>3</v>
      </c>
      <c r="E43" s="488">
        <f>VLOOKUP(U43,APPENDIX!$A:$R,11,FALSE)</f>
        <v>1</v>
      </c>
      <c r="F43" s="488">
        <f>VLOOKUP(V43,APPENDIX!$A:$R,11,FALSE)</f>
        <v>4</v>
      </c>
      <c r="G43" s="488">
        <f>VLOOKUP(W43,APPENDIX!$A:$R,11,FALSE)</f>
        <v>4</v>
      </c>
      <c r="H43" s="488">
        <f>VLOOKUP(X43,APPENDIX!$A:$R,11,FALSE)</f>
        <v>3</v>
      </c>
      <c r="I43" s="488">
        <f>VLOOKUP(Y43,APPENDIX!$A:$R,11,FALSE)</f>
        <v>4</v>
      </c>
      <c r="J43" s="170"/>
      <c r="K43" s="170"/>
      <c r="L43" s="170"/>
      <c r="P43" s="215" t="s">
        <v>184</v>
      </c>
      <c r="Q43" s="168">
        <f>VLOOKUP(CONCATENATE($S43,$N$5),APPENDIX!$A:$R,10,FALSE)</f>
        <v>37</v>
      </c>
      <c r="R43" s="168">
        <f>VLOOKUP(CONCATENATE($S43,$N$5),APPENDIX!$A:$R,11,FALSE)</f>
        <v>3</v>
      </c>
      <c r="S43" s="168" t="str">
        <f>VLOOKUP(P43,ST!$A$2:$B$53,2,FALSE)</f>
        <v>TN</v>
      </c>
      <c r="T43" s="215" t="str">
        <f t="shared" si="8"/>
        <v>TNa001_1</v>
      </c>
      <c r="U43" s="215" t="str">
        <f t="shared" si="9"/>
        <v>TNa002_1</v>
      </c>
      <c r="V43" s="215" t="str">
        <f t="shared" si="10"/>
        <v>TNa004_1</v>
      </c>
      <c r="W43" s="215" t="str">
        <f t="shared" si="11"/>
        <v>TNa005_1</v>
      </c>
      <c r="X43" s="215" t="str">
        <f t="shared" si="12"/>
        <v>TNa006_1</v>
      </c>
      <c r="Y43" s="215" t="str">
        <f t="shared" si="13"/>
        <v>TNa003_1</v>
      </c>
    </row>
    <row r="44" spans="1:25" x14ac:dyDescent="0.15">
      <c r="A44" s="170"/>
      <c r="B44" s="226">
        <f t="shared" si="6"/>
        <v>40</v>
      </c>
      <c r="C44" s="219" t="str">
        <f t="shared" si="7"/>
        <v>Utah</v>
      </c>
      <c r="D44" s="214">
        <f>VLOOKUP(T44,APPENDIX!$A:$R,11,FALSE)</f>
        <v>3</v>
      </c>
      <c r="E44" s="214">
        <f>VLOOKUP(U44,APPENDIX!$A:$R,11,FALSE)</f>
        <v>4</v>
      </c>
      <c r="F44" s="214">
        <f>VLOOKUP(V44,APPENDIX!$A:$R,11,FALSE)</f>
        <v>3</v>
      </c>
      <c r="G44" s="214">
        <f>VLOOKUP(W44,APPENDIX!$A:$R,11,FALSE)</f>
        <v>4</v>
      </c>
      <c r="H44" s="214">
        <f>VLOOKUP(X44,APPENDIX!$A:$R,11,FALSE)</f>
        <v>4</v>
      </c>
      <c r="I44" s="214">
        <f>VLOOKUP(Y44,APPENDIX!$A:$R,11,FALSE)</f>
        <v>2</v>
      </c>
      <c r="J44" s="170"/>
      <c r="K44" s="170"/>
      <c r="L44" s="170"/>
      <c r="P44" s="215" t="s">
        <v>196</v>
      </c>
      <c r="Q44" s="168">
        <f>VLOOKUP(CONCATENATE($S44,$N$5),APPENDIX!$A:$R,10,FALSE)</f>
        <v>40</v>
      </c>
      <c r="R44" s="168">
        <f>VLOOKUP(CONCATENATE($S44,$N$5),APPENDIX!$A:$R,11,FALSE)</f>
        <v>4</v>
      </c>
      <c r="S44" s="168" t="str">
        <f>VLOOKUP(P44,ST!$A$2:$B$53,2,FALSE)</f>
        <v>UT</v>
      </c>
      <c r="T44" s="215" t="str">
        <f t="shared" si="8"/>
        <v>UTa001_1</v>
      </c>
      <c r="U44" s="215" t="str">
        <f t="shared" si="9"/>
        <v>UTa002_1</v>
      </c>
      <c r="V44" s="215" t="str">
        <f t="shared" si="10"/>
        <v>UTa004_1</v>
      </c>
      <c r="W44" s="215" t="str">
        <f t="shared" si="11"/>
        <v>UTa005_1</v>
      </c>
      <c r="X44" s="215" t="str">
        <f t="shared" si="12"/>
        <v>UTa006_1</v>
      </c>
      <c r="Y44" s="215" t="str">
        <f t="shared" si="13"/>
        <v>UTa003_1</v>
      </c>
    </row>
    <row r="45" spans="1:25" x14ac:dyDescent="0.15">
      <c r="A45" s="170"/>
      <c r="B45" s="226">
        <f t="shared" si="6"/>
        <v>41</v>
      </c>
      <c r="C45" s="219" t="str">
        <f t="shared" si="7"/>
        <v>Alaska</v>
      </c>
      <c r="D45" s="214">
        <f>VLOOKUP(T45,APPENDIX!$A:$R,11,FALSE)</f>
        <v>4</v>
      </c>
      <c r="E45" s="214">
        <f>VLOOKUP(U45,APPENDIX!$A:$R,11,FALSE)</f>
        <v>4</v>
      </c>
      <c r="F45" s="214">
        <f>VLOOKUP(V45,APPENDIX!$A:$R,11,FALSE)</f>
        <v>3</v>
      </c>
      <c r="G45" s="214">
        <f>VLOOKUP(W45,APPENDIX!$A:$R,11,FALSE)</f>
        <v>2</v>
      </c>
      <c r="H45" s="214">
        <f>VLOOKUP(X45,APPENDIX!$A:$R,11,FALSE)</f>
        <v>4</v>
      </c>
      <c r="I45" s="214">
        <f>VLOOKUP(Y45,APPENDIX!$A:$R,11,FALSE)</f>
        <v>3</v>
      </c>
      <c r="J45" s="170"/>
      <c r="K45" s="170"/>
      <c r="L45" s="170"/>
      <c r="P45" s="215" t="s">
        <v>21</v>
      </c>
      <c r="Q45" s="168">
        <f>VLOOKUP(CONCATENATE($S45,$N$5),APPENDIX!$A:$R,10,FALSE)</f>
        <v>41</v>
      </c>
      <c r="R45" s="168">
        <f>VLOOKUP(CONCATENATE($S45,$N$5),APPENDIX!$A:$R,11,FALSE)</f>
        <v>4</v>
      </c>
      <c r="S45" s="168" t="str">
        <f>VLOOKUP(P45,ST!$A$2:$B$53,2,FALSE)</f>
        <v>AK</v>
      </c>
      <c r="T45" s="215" t="str">
        <f t="shared" si="8"/>
        <v>AKa001_1</v>
      </c>
      <c r="U45" s="215" t="str">
        <f t="shared" si="9"/>
        <v>AKa002_1</v>
      </c>
      <c r="V45" s="215" t="str">
        <f t="shared" si="10"/>
        <v>AKa004_1</v>
      </c>
      <c r="W45" s="215" t="str">
        <f t="shared" si="11"/>
        <v>AKa005_1</v>
      </c>
      <c r="X45" s="215" t="str">
        <f t="shared" si="12"/>
        <v>AKa006_1</v>
      </c>
      <c r="Y45" s="215" t="str">
        <f t="shared" si="13"/>
        <v>AKa003_1</v>
      </c>
    </row>
    <row r="46" spans="1:25" x14ac:dyDescent="0.15">
      <c r="A46" s="170"/>
      <c r="B46" s="226">
        <f t="shared" si="6"/>
        <v>41</v>
      </c>
      <c r="C46" s="219" t="str">
        <f t="shared" si="7"/>
        <v>Florida</v>
      </c>
      <c r="D46" s="214">
        <f>VLOOKUP(T46,APPENDIX!$A:$R,11,FALSE)</f>
        <v>4</v>
      </c>
      <c r="E46" s="214">
        <f>VLOOKUP(U46,APPENDIX!$A:$R,11,FALSE)</f>
        <v>3</v>
      </c>
      <c r="F46" s="214">
        <f>VLOOKUP(V46,APPENDIX!$A:$R,11,FALSE)</f>
        <v>4</v>
      </c>
      <c r="G46" s="214">
        <f>VLOOKUP(W46,APPENDIX!$A:$R,11,FALSE)</f>
        <v>3</v>
      </c>
      <c r="H46" s="214">
        <f>VLOOKUP(X46,APPENDIX!$A:$R,11,FALSE)</f>
        <v>2</v>
      </c>
      <c r="I46" s="214">
        <f>VLOOKUP(Y46,APPENDIX!$A:$R,11,FALSE)</f>
        <v>3</v>
      </c>
      <c r="J46" s="170"/>
      <c r="K46" s="170"/>
      <c r="L46" s="170"/>
      <c r="P46" s="215" t="s">
        <v>53</v>
      </c>
      <c r="Q46" s="168">
        <f>VLOOKUP(CONCATENATE($S46,$N$5),APPENDIX!$A:$R,10,FALSE)</f>
        <v>41</v>
      </c>
      <c r="R46" s="168">
        <f>VLOOKUP(CONCATENATE($S46,$N$5),APPENDIX!$A:$R,11,FALSE)</f>
        <v>4</v>
      </c>
      <c r="S46" s="168" t="str">
        <f>VLOOKUP(P46,ST!$A$2:$B$53,2,FALSE)</f>
        <v>FL</v>
      </c>
      <c r="T46" s="215" t="str">
        <f t="shared" si="8"/>
        <v>FLa001_1</v>
      </c>
      <c r="U46" s="215" t="str">
        <f t="shared" si="9"/>
        <v>FLa002_1</v>
      </c>
      <c r="V46" s="215" t="str">
        <f t="shared" si="10"/>
        <v>FLa004_1</v>
      </c>
      <c r="W46" s="215" t="str">
        <f t="shared" si="11"/>
        <v>FLa005_1</v>
      </c>
      <c r="X46" s="215" t="str">
        <f t="shared" si="12"/>
        <v>FLa006_1</v>
      </c>
      <c r="Y46" s="215" t="str">
        <f t="shared" si="13"/>
        <v>FLa003_1</v>
      </c>
    </row>
    <row r="47" spans="1:25" x14ac:dyDescent="0.15">
      <c r="A47" s="170"/>
      <c r="B47" s="226">
        <f t="shared" si="6"/>
        <v>41</v>
      </c>
      <c r="C47" s="219" t="str">
        <f t="shared" si="7"/>
        <v>Georgia</v>
      </c>
      <c r="D47" s="214">
        <f>VLOOKUP(T47,APPENDIX!$A:$R,11,FALSE)</f>
        <v>4</v>
      </c>
      <c r="E47" s="214">
        <f>VLOOKUP(U47,APPENDIX!$A:$R,11,FALSE)</f>
        <v>3</v>
      </c>
      <c r="F47" s="214">
        <f>VLOOKUP(V47,APPENDIX!$A:$R,11,FALSE)</f>
        <v>4</v>
      </c>
      <c r="G47" s="214">
        <f>VLOOKUP(W47,APPENDIX!$A:$R,11,FALSE)</f>
        <v>3</v>
      </c>
      <c r="H47" s="214">
        <f>VLOOKUP(X47,APPENDIX!$A:$R,11,FALSE)</f>
        <v>3</v>
      </c>
      <c r="I47" s="214">
        <f>VLOOKUP(Y47,APPENDIX!$A:$R,11,FALSE)</f>
        <v>3</v>
      </c>
      <c r="J47" s="170"/>
      <c r="K47" s="170"/>
      <c r="L47" s="170"/>
      <c r="P47" s="215" t="s">
        <v>57</v>
      </c>
      <c r="Q47" s="168">
        <f>VLOOKUP(CONCATENATE($S47,$N$5),APPENDIX!$A:$R,10,FALSE)</f>
        <v>41</v>
      </c>
      <c r="R47" s="168">
        <f>VLOOKUP(CONCATENATE($S47,$N$5),APPENDIX!$A:$R,11,FALSE)</f>
        <v>4</v>
      </c>
      <c r="S47" s="168" t="str">
        <f>VLOOKUP(P47,ST!$A$2:$B$53,2,FALSE)</f>
        <v>GA</v>
      </c>
      <c r="T47" s="215" t="str">
        <f t="shared" si="8"/>
        <v>GAa001_1</v>
      </c>
      <c r="U47" s="215" t="str">
        <f t="shared" si="9"/>
        <v>GAa002_1</v>
      </c>
      <c r="V47" s="215" t="str">
        <f t="shared" si="10"/>
        <v>GAa004_1</v>
      </c>
      <c r="W47" s="215" t="str">
        <f t="shared" si="11"/>
        <v>GAa005_1</v>
      </c>
      <c r="X47" s="215" t="str">
        <f t="shared" si="12"/>
        <v>GAa006_1</v>
      </c>
      <c r="Y47" s="215" t="str">
        <f t="shared" si="13"/>
        <v>GAa003_1</v>
      </c>
    </row>
    <row r="48" spans="1:25" x14ac:dyDescent="0.15">
      <c r="A48" s="170"/>
      <c r="B48" s="226">
        <f t="shared" si="6"/>
        <v>41</v>
      </c>
      <c r="C48" s="219" t="str">
        <f t="shared" si="7"/>
        <v>Louisiana</v>
      </c>
      <c r="D48" s="214">
        <f>VLOOKUP(T48,APPENDIX!$A:$R,11,FALSE)</f>
        <v>4</v>
      </c>
      <c r="E48" s="214">
        <f>VLOOKUP(U48,APPENDIX!$A:$R,11,FALSE)</f>
        <v>1</v>
      </c>
      <c r="F48" s="214">
        <f>VLOOKUP(V48,APPENDIX!$A:$R,11,FALSE)</f>
        <v>4</v>
      </c>
      <c r="G48" s="214">
        <f>VLOOKUP(W48,APPENDIX!$A:$R,11,FALSE)</f>
        <v>4</v>
      </c>
      <c r="H48" s="214">
        <f>VLOOKUP(X48,APPENDIX!$A:$R,11,FALSE)</f>
        <v>2</v>
      </c>
      <c r="I48" s="214">
        <f>VLOOKUP(Y48,APPENDIX!$A:$R,11,FALSE)</f>
        <v>4</v>
      </c>
      <c r="J48" s="170"/>
      <c r="K48" s="170"/>
      <c r="L48" s="170"/>
      <c r="P48" s="215" t="s">
        <v>88</v>
      </c>
      <c r="Q48" s="168">
        <f>VLOOKUP(CONCATENATE($S48,$N$5),APPENDIX!$A:$R,10,FALSE)</f>
        <v>41</v>
      </c>
      <c r="R48" s="168">
        <f>VLOOKUP(CONCATENATE($S48,$N$5),APPENDIX!$A:$R,11,FALSE)</f>
        <v>4</v>
      </c>
      <c r="S48" s="168" t="str">
        <f>VLOOKUP(P48,ST!$A$2:$B$53,2,FALSE)</f>
        <v>LA</v>
      </c>
      <c r="T48" s="215" t="str">
        <f t="shared" si="8"/>
        <v>LAa001_1</v>
      </c>
      <c r="U48" s="215" t="str">
        <f t="shared" si="9"/>
        <v>LAa002_1</v>
      </c>
      <c r="V48" s="215" t="str">
        <f t="shared" si="10"/>
        <v>LAa004_1</v>
      </c>
      <c r="W48" s="215" t="str">
        <f t="shared" si="11"/>
        <v>LAa005_1</v>
      </c>
      <c r="X48" s="215" t="str">
        <f t="shared" si="12"/>
        <v>LAa006_1</v>
      </c>
      <c r="Y48" s="215" t="str">
        <f t="shared" si="13"/>
        <v>LAa003_1</v>
      </c>
    </row>
    <row r="49" spans="1:76" x14ac:dyDescent="0.15">
      <c r="A49" s="170"/>
      <c r="B49" s="226">
        <f t="shared" si="6"/>
        <v>45</v>
      </c>
      <c r="C49" s="219" t="str">
        <f t="shared" si="7"/>
        <v>Arizona</v>
      </c>
      <c r="D49" s="214">
        <f>VLOOKUP(T49,APPENDIX!$A:$R,11,FALSE)</f>
        <v>3</v>
      </c>
      <c r="E49" s="214">
        <f>VLOOKUP(U49,APPENDIX!$A:$R,11,FALSE)</f>
        <v>4</v>
      </c>
      <c r="F49" s="214">
        <f>VLOOKUP(V49,APPENDIX!$A:$R,11,FALSE)</f>
        <v>4</v>
      </c>
      <c r="G49" s="214">
        <f>VLOOKUP(W49,APPENDIX!$A:$R,11,FALSE)</f>
        <v>3</v>
      </c>
      <c r="H49" s="214">
        <f>VLOOKUP(X49,APPENDIX!$A:$R,11,FALSE)</f>
        <v>3</v>
      </c>
      <c r="I49" s="214">
        <f>VLOOKUP(Y49,APPENDIX!$A:$R,11,FALSE)</f>
        <v>4</v>
      </c>
      <c r="J49" s="170"/>
      <c r="K49" s="170"/>
      <c r="L49" s="170"/>
      <c r="P49" s="215" t="s">
        <v>25</v>
      </c>
      <c r="Q49" s="168">
        <f>VLOOKUP(CONCATENATE($S49,$N$5),APPENDIX!$A:$R,10,FALSE)</f>
        <v>45</v>
      </c>
      <c r="R49" s="168">
        <f>VLOOKUP(CONCATENATE($S49,$N$5),APPENDIX!$A:$R,11,FALSE)</f>
        <v>4</v>
      </c>
      <c r="S49" s="168" t="str">
        <f>VLOOKUP(P49,ST!$A$2:$B$53,2,FALSE)</f>
        <v>AZ</v>
      </c>
      <c r="T49" s="215" t="str">
        <f t="shared" si="8"/>
        <v>AZa001_1</v>
      </c>
      <c r="U49" s="215" t="str">
        <f t="shared" si="9"/>
        <v>AZa002_1</v>
      </c>
      <c r="V49" s="215" t="str">
        <f t="shared" si="10"/>
        <v>AZa004_1</v>
      </c>
      <c r="W49" s="215" t="str">
        <f t="shared" si="11"/>
        <v>AZa005_1</v>
      </c>
      <c r="X49" s="215" t="str">
        <f t="shared" si="12"/>
        <v>AZa006_1</v>
      </c>
      <c r="Y49" s="215" t="str">
        <f t="shared" si="13"/>
        <v>AZa003_1</v>
      </c>
    </row>
    <row r="50" spans="1:76" x14ac:dyDescent="0.15">
      <c r="A50" s="170"/>
      <c r="B50" s="226">
        <f t="shared" si="6"/>
        <v>45</v>
      </c>
      <c r="C50" s="219" t="str">
        <f t="shared" si="7"/>
        <v>Arkansas</v>
      </c>
      <c r="D50" s="214">
        <f>VLOOKUP(T50,APPENDIX!$A:$R,11,FALSE)</f>
        <v>3</v>
      </c>
      <c r="E50" s="214">
        <f>VLOOKUP(U50,APPENDIX!$A:$R,11,FALSE)</f>
        <v>3</v>
      </c>
      <c r="F50" s="214">
        <f>VLOOKUP(V50,APPENDIX!$A:$R,11,FALSE)</f>
        <v>4</v>
      </c>
      <c r="G50" s="214">
        <f>VLOOKUP(W50,APPENDIX!$A:$R,11,FALSE)</f>
        <v>4</v>
      </c>
      <c r="H50" s="214">
        <f>VLOOKUP(X50,APPENDIX!$A:$R,11,FALSE)</f>
        <v>3</v>
      </c>
      <c r="I50" s="214">
        <f>VLOOKUP(Y50,APPENDIX!$A:$R,11,FALSE)</f>
        <v>4</v>
      </c>
      <c r="J50" s="170"/>
      <c r="K50" s="170"/>
      <c r="L50" s="170"/>
      <c r="P50" s="215" t="s">
        <v>29</v>
      </c>
      <c r="Q50" s="168">
        <f>VLOOKUP(CONCATENATE($S50,$N$5),APPENDIX!$A:$R,10,FALSE)</f>
        <v>45</v>
      </c>
      <c r="R50" s="168">
        <f>VLOOKUP(CONCATENATE($S50,$N$5),APPENDIX!$A:$R,11,FALSE)</f>
        <v>4</v>
      </c>
      <c r="S50" s="168" t="str">
        <f>VLOOKUP(P50,ST!$A$2:$B$53,2,FALSE)</f>
        <v>AR</v>
      </c>
      <c r="T50" s="215" t="str">
        <f t="shared" si="8"/>
        <v>ARa001_1</v>
      </c>
      <c r="U50" s="215" t="str">
        <f t="shared" si="9"/>
        <v>ARa002_1</v>
      </c>
      <c r="V50" s="215" t="str">
        <f t="shared" si="10"/>
        <v>ARa004_1</v>
      </c>
      <c r="W50" s="215" t="str">
        <f t="shared" si="11"/>
        <v>ARa005_1</v>
      </c>
      <c r="X50" s="215" t="str">
        <f t="shared" si="12"/>
        <v>ARa006_1</v>
      </c>
      <c r="Y50" s="215" t="str">
        <f t="shared" si="13"/>
        <v>ARa003_1</v>
      </c>
    </row>
    <row r="51" spans="1:76" x14ac:dyDescent="0.15">
      <c r="A51" s="170"/>
      <c r="B51" s="226">
        <f t="shared" si="6"/>
        <v>45</v>
      </c>
      <c r="C51" s="219" t="str">
        <f t="shared" si="7"/>
        <v>Idaho</v>
      </c>
      <c r="D51" s="214">
        <f>VLOOKUP(T51,APPENDIX!$A:$R,11,FALSE)</f>
        <v>4</v>
      </c>
      <c r="E51" s="214">
        <f>VLOOKUP(U51,APPENDIX!$A:$R,11,FALSE)</f>
        <v>3</v>
      </c>
      <c r="F51" s="214">
        <f>VLOOKUP(V51,APPENDIX!$A:$R,11,FALSE)</f>
        <v>3</v>
      </c>
      <c r="G51" s="214">
        <f>VLOOKUP(W51,APPENDIX!$A:$R,11,FALSE)</f>
        <v>4</v>
      </c>
      <c r="H51" s="214">
        <f>VLOOKUP(X51,APPENDIX!$A:$R,11,FALSE)</f>
        <v>4</v>
      </c>
      <c r="I51" s="214">
        <f>VLOOKUP(Y51,APPENDIX!$A:$R,11,FALSE)</f>
        <v>2</v>
      </c>
      <c r="J51" s="170"/>
      <c r="K51" s="170"/>
      <c r="L51" s="170"/>
      <c r="P51" s="215" t="s">
        <v>65</v>
      </c>
      <c r="Q51" s="168">
        <f>VLOOKUP(CONCATENATE($S51,$N$5),APPENDIX!$A:$R,10,FALSE)</f>
        <v>45</v>
      </c>
      <c r="R51" s="168">
        <f>VLOOKUP(CONCATENATE($S51,$N$5),APPENDIX!$A:$R,11,FALSE)</f>
        <v>4</v>
      </c>
      <c r="S51" s="168" t="str">
        <f>VLOOKUP(P51,ST!$A$2:$B$53,2,FALSE)</f>
        <v>ID</v>
      </c>
      <c r="T51" s="215" t="str">
        <f t="shared" si="8"/>
        <v>IDa001_1</v>
      </c>
      <c r="U51" s="215" t="str">
        <f t="shared" si="9"/>
        <v>IDa002_1</v>
      </c>
      <c r="V51" s="215" t="str">
        <f t="shared" si="10"/>
        <v>IDa004_1</v>
      </c>
      <c r="W51" s="215" t="str">
        <f t="shared" si="11"/>
        <v>IDa005_1</v>
      </c>
      <c r="X51" s="215" t="str">
        <f t="shared" si="12"/>
        <v>IDa006_1</v>
      </c>
      <c r="Y51" s="215" t="str">
        <f t="shared" si="13"/>
        <v>IDa003_1</v>
      </c>
    </row>
    <row r="52" spans="1:76" x14ac:dyDescent="0.15">
      <c r="A52" s="170"/>
      <c r="B52" s="226">
        <f t="shared" si="6"/>
        <v>48</v>
      </c>
      <c r="C52" s="219" t="str">
        <f t="shared" si="7"/>
        <v>Nevada</v>
      </c>
      <c r="D52" s="214">
        <f>VLOOKUP(T52,APPENDIX!$A:$R,11,FALSE)</f>
        <v>4</v>
      </c>
      <c r="E52" s="214">
        <f>VLOOKUP(U52,APPENDIX!$A:$R,11,FALSE)</f>
        <v>4</v>
      </c>
      <c r="F52" s="214">
        <f>VLOOKUP(V52,APPENDIX!$A:$R,11,FALSE)</f>
        <v>4</v>
      </c>
      <c r="G52" s="214">
        <f>VLOOKUP(W52,APPENDIX!$A:$R,11,FALSE)</f>
        <v>2</v>
      </c>
      <c r="H52" s="214">
        <f>VLOOKUP(X52,APPENDIX!$A:$R,11,FALSE)</f>
        <v>4</v>
      </c>
      <c r="I52" s="214">
        <f>VLOOKUP(Y52,APPENDIX!$A:$R,11,FALSE)</f>
        <v>4</v>
      </c>
      <c r="J52" s="170"/>
      <c r="K52" s="170"/>
      <c r="L52" s="170"/>
      <c r="P52" s="215" t="s">
        <v>128</v>
      </c>
      <c r="Q52" s="168">
        <f>VLOOKUP(CONCATENATE($S52,$N$5),APPENDIX!$A:$R,10,FALSE)</f>
        <v>48</v>
      </c>
      <c r="R52" s="168">
        <f>VLOOKUP(CONCATENATE($S52,$N$5),APPENDIX!$A:$R,11,FALSE)</f>
        <v>4</v>
      </c>
      <c r="S52" s="168" t="str">
        <f>VLOOKUP(P52,ST!$A$2:$B$53,2,FALSE)</f>
        <v>NV</v>
      </c>
      <c r="T52" s="215" t="str">
        <f t="shared" si="8"/>
        <v>NVa001_1</v>
      </c>
      <c r="U52" s="215" t="str">
        <f t="shared" si="9"/>
        <v>NVa002_1</v>
      </c>
      <c r="V52" s="215" t="str">
        <f t="shared" si="10"/>
        <v>NVa004_1</v>
      </c>
      <c r="W52" s="215" t="str">
        <f t="shared" si="11"/>
        <v>NVa005_1</v>
      </c>
      <c r="X52" s="215" t="str">
        <f t="shared" si="12"/>
        <v>NVa006_1</v>
      </c>
      <c r="Y52" s="215" t="str">
        <f t="shared" si="13"/>
        <v>NVa003_1</v>
      </c>
    </row>
    <row r="53" spans="1:76" x14ac:dyDescent="0.15">
      <c r="A53" s="170"/>
      <c r="B53" s="226">
        <f t="shared" si="6"/>
        <v>49</v>
      </c>
      <c r="C53" s="219" t="str">
        <f t="shared" si="7"/>
        <v>Mississippi</v>
      </c>
      <c r="D53" s="214">
        <f>VLOOKUP(T53,APPENDIX!$A:$R,11,FALSE)</f>
        <v>4</v>
      </c>
      <c r="E53" s="214">
        <f>VLOOKUP(U53,APPENDIX!$A:$R,11,FALSE)</f>
        <v>3</v>
      </c>
      <c r="F53" s="214">
        <f>VLOOKUP(V53,APPENDIX!$A:$R,11,FALSE)</f>
        <v>4</v>
      </c>
      <c r="G53" s="214">
        <f>VLOOKUP(W53,APPENDIX!$A:$R,11,FALSE)</f>
        <v>4</v>
      </c>
      <c r="H53" s="214">
        <f>VLOOKUP(X53,APPENDIX!$A:$R,11,FALSE)</f>
        <v>2</v>
      </c>
      <c r="I53" s="214">
        <f>VLOOKUP(Y53,APPENDIX!$A:$R,11,FALSE)</f>
        <v>4</v>
      </c>
      <c r="J53" s="170"/>
      <c r="K53" s="170"/>
      <c r="L53" s="170"/>
      <c r="P53" s="215" t="s">
        <v>112</v>
      </c>
      <c r="Q53" s="168">
        <f>VLOOKUP(CONCATENATE($S53,$N$5),APPENDIX!$A:$R,10,FALSE)</f>
        <v>49</v>
      </c>
      <c r="R53" s="168">
        <f>VLOOKUP(CONCATENATE($S53,$N$5),APPENDIX!$A:$R,11,FALSE)</f>
        <v>4</v>
      </c>
      <c r="S53" s="168" t="str">
        <f>VLOOKUP(P53,ST!$A$2:$B$53,2,FALSE)</f>
        <v>MS</v>
      </c>
      <c r="T53" s="215" t="str">
        <f t="shared" si="8"/>
        <v>MSa001_1</v>
      </c>
      <c r="U53" s="215" t="str">
        <f t="shared" si="9"/>
        <v>MSa002_1</v>
      </c>
      <c r="V53" s="215" t="str">
        <f t="shared" si="10"/>
        <v>MSa004_1</v>
      </c>
      <c r="W53" s="215" t="str">
        <f t="shared" si="11"/>
        <v>MSa005_1</v>
      </c>
      <c r="X53" s="215" t="str">
        <f t="shared" si="12"/>
        <v>MSa006_1</v>
      </c>
      <c r="Y53" s="215" t="str">
        <f t="shared" si="13"/>
        <v>MSa003_1</v>
      </c>
    </row>
    <row r="54" spans="1:76" x14ac:dyDescent="0.15">
      <c r="A54" s="170"/>
      <c r="B54" s="226">
        <f t="shared" si="6"/>
        <v>50</v>
      </c>
      <c r="C54" s="219" t="str">
        <f t="shared" si="7"/>
        <v>Oklahoma</v>
      </c>
      <c r="D54" s="214">
        <f>VLOOKUP(T54,APPENDIX!$A:$R,11,FALSE)</f>
        <v>4</v>
      </c>
      <c r="E54" s="214">
        <f>VLOOKUP(U54,APPENDIX!$A:$R,11,FALSE)</f>
        <v>4</v>
      </c>
      <c r="F54" s="214">
        <f>VLOOKUP(V54,APPENDIX!$A:$R,11,FALSE)</f>
        <v>4</v>
      </c>
      <c r="G54" s="214">
        <f>VLOOKUP(W54,APPENDIX!$A:$R,11,FALSE)</f>
        <v>4</v>
      </c>
      <c r="H54" s="214">
        <f>VLOOKUP(X54,APPENDIX!$A:$R,11,FALSE)</f>
        <v>4</v>
      </c>
      <c r="I54" s="214">
        <f>VLOOKUP(Y54,APPENDIX!$A:$R,11,FALSE)</f>
        <v>3</v>
      </c>
      <c r="J54" s="170"/>
      <c r="K54" s="170"/>
      <c r="L54" s="170"/>
      <c r="P54" s="215" t="s">
        <v>160</v>
      </c>
      <c r="Q54" s="168">
        <f>VLOOKUP(CONCATENATE($S54,$N$5),APPENDIX!$A:$R,10,FALSE)</f>
        <v>50</v>
      </c>
      <c r="R54" s="168">
        <f>VLOOKUP(CONCATENATE($S54,$N$5),APPENDIX!$A:$R,11,FALSE)</f>
        <v>4</v>
      </c>
      <c r="S54" s="168" t="str">
        <f>VLOOKUP(P54,ST!$A$2:$B$53,2,FALSE)</f>
        <v>OK</v>
      </c>
      <c r="T54" s="215" t="str">
        <f t="shared" si="8"/>
        <v>OKa001_1</v>
      </c>
      <c r="U54" s="215" t="str">
        <f t="shared" si="9"/>
        <v>OKa002_1</v>
      </c>
      <c r="V54" s="215" t="str">
        <f t="shared" si="10"/>
        <v>OKa004_1</v>
      </c>
      <c r="W54" s="215" t="str">
        <f t="shared" si="11"/>
        <v>OKa005_1</v>
      </c>
      <c r="X54" s="215" t="str">
        <f t="shared" si="12"/>
        <v>OKa006_1</v>
      </c>
      <c r="Y54" s="215" t="str">
        <f t="shared" si="13"/>
        <v>OKa003_1</v>
      </c>
    </row>
    <row r="55" spans="1:76" x14ac:dyDescent="0.15">
      <c r="A55" s="170"/>
      <c r="B55" s="226">
        <f t="shared" si="6"/>
        <v>51</v>
      </c>
      <c r="C55" s="219" t="str">
        <f t="shared" si="7"/>
        <v>Texas</v>
      </c>
      <c r="D55" s="214">
        <f>VLOOKUP(T55,APPENDIX!$A:$R,11,FALSE)</f>
        <v>4</v>
      </c>
      <c r="E55" s="214">
        <f>VLOOKUP(U55,APPENDIX!$A:$R,11,FALSE)</f>
        <v>4</v>
      </c>
      <c r="F55" s="214">
        <f>VLOOKUP(V55,APPENDIX!$A:$R,11,FALSE)</f>
        <v>4</v>
      </c>
      <c r="G55" s="214">
        <f>VLOOKUP(W55,APPENDIX!$A:$R,11,FALSE)</f>
        <v>3</v>
      </c>
      <c r="H55" s="214">
        <f>VLOOKUP(X55,APPENDIX!$A:$R,11,FALSE)</f>
        <v>3</v>
      </c>
      <c r="I55" s="214">
        <f>VLOOKUP(Y55,APPENDIX!$A:$R,11,FALSE)</f>
        <v>4</v>
      </c>
      <c r="J55" s="170"/>
      <c r="K55" s="170"/>
      <c r="L55" s="170"/>
      <c r="P55" s="215" t="s">
        <v>188</v>
      </c>
      <c r="Q55" s="168">
        <f>VLOOKUP(CONCATENATE($S55,$N$5),APPENDIX!$A:$R,10,FALSE)</f>
        <v>51</v>
      </c>
      <c r="R55" s="168">
        <f>VLOOKUP(CONCATENATE($S55,$N$5),APPENDIX!$A:$R,11,FALSE)</f>
        <v>4</v>
      </c>
      <c r="S55" s="168" t="str">
        <f>VLOOKUP(P55,ST!$A$2:$B$53,2,FALSE)</f>
        <v>TX</v>
      </c>
      <c r="T55" s="215" t="str">
        <f t="shared" si="8"/>
        <v>TXa001_1</v>
      </c>
      <c r="U55" s="215" t="str">
        <f t="shared" si="9"/>
        <v>TXa002_1</v>
      </c>
      <c r="V55" s="215" t="str">
        <f t="shared" si="10"/>
        <v>TXa004_1</v>
      </c>
      <c r="W55" s="215" t="str">
        <f t="shared" si="11"/>
        <v>TXa005_1</v>
      </c>
      <c r="X55" s="215" t="str">
        <f t="shared" si="12"/>
        <v>TXa006_1</v>
      </c>
      <c r="Y55" s="215" t="str">
        <f t="shared" si="13"/>
        <v>TXa003_1</v>
      </c>
    </row>
    <row r="56" spans="1:76" x14ac:dyDescent="0.15">
      <c r="A56" s="170"/>
      <c r="B56" s="170"/>
      <c r="C56" s="219"/>
      <c r="D56" s="170"/>
      <c r="E56" s="170"/>
      <c r="F56" s="170"/>
      <c r="G56" s="170"/>
      <c r="H56" s="170"/>
      <c r="I56" s="170"/>
      <c r="J56" s="170"/>
      <c r="K56" s="170"/>
      <c r="L56" s="170"/>
    </row>
    <row r="58" spans="1:76" x14ac:dyDescent="0.15">
      <c r="D58" s="168" t="s">
        <v>17</v>
      </c>
      <c r="E58" s="168" t="s">
        <v>227</v>
      </c>
      <c r="F58" s="168" t="s">
        <v>445</v>
      </c>
      <c r="G58" s="168" t="s">
        <v>554</v>
      </c>
      <c r="H58" s="168" t="s">
        <v>663</v>
      </c>
      <c r="I58" s="168" t="s">
        <v>336</v>
      </c>
    </row>
    <row r="59" spans="1:76" x14ac:dyDescent="0.15">
      <c r="D59" s="168" t="s">
        <v>15</v>
      </c>
      <c r="E59" s="168" t="s">
        <v>225</v>
      </c>
      <c r="F59" s="168" t="s">
        <v>441</v>
      </c>
      <c r="G59" s="168" t="s">
        <v>550</v>
      </c>
      <c r="H59" s="168" t="s">
        <v>660</v>
      </c>
      <c r="I59" s="168" t="s">
        <v>332</v>
      </c>
    </row>
    <row r="61" spans="1:76" x14ac:dyDescent="0.15">
      <c r="BX61" s="221"/>
    </row>
    <row r="62" spans="1:76" x14ac:dyDescent="0.15">
      <c r="BX62" s="222"/>
    </row>
  </sheetData>
  <autoFilter ref="P4:Y4">
    <sortState ref="P5:Y55">
      <sortCondition ref="Q4"/>
    </sortState>
  </autoFilter>
  <customSheetViews>
    <customSheetView guid="{B79C7D93-5BC1-49C9-8DB1-804221DB6714}" scale="90" showPageBreaks="1" fitToPage="1" printArea="1" hiddenRows="1" view="pageBreakPreview" topLeftCell="A4">
      <selection activeCell="X39" sqref="X39"/>
      <pageMargins left="0.7" right="0.7" top="0.75" bottom="0.75" header="0.3" footer="0.3"/>
      <pageSetup scale="77" orientation="portrait" horizontalDpi="300" verticalDpi="300" r:id="rId1"/>
    </customSheetView>
    <customSheetView guid="{1955DA2A-9C2E-4B05-A49D-B390AB521C26}" scale="90" showPageBreaks="1" fitToPage="1" printArea="1" hiddenRows="1" view="pageBreakPreview" topLeftCell="A4">
      <selection activeCell="X39" sqref="X39"/>
      <pageMargins left="0.7" right="0.7" top="0.75" bottom="0.75" header="0.3" footer="0.3"/>
      <pageSetup scale="77" orientation="portrait" horizontalDpi="300" verticalDpi="300" r:id="rId2"/>
    </customSheetView>
  </customSheetViews>
  <mergeCells count="1">
    <mergeCell ref="B4:C4"/>
  </mergeCells>
  <phoneticPr fontId="52" type="noConversion"/>
  <conditionalFormatting sqref="D5:I55">
    <cfRule type="cellIs" dxfId="34" priority="1" operator="equal">
      <formula>0</formula>
    </cfRule>
    <cfRule type="cellIs" dxfId="33" priority="2" operator="equal">
      <formula>4</formula>
    </cfRule>
    <cfRule type="cellIs" dxfId="32" priority="3" operator="equal">
      <formula>3</formula>
    </cfRule>
    <cfRule type="cellIs" dxfId="31" priority="4" operator="equal">
      <formula>2</formula>
    </cfRule>
    <cfRule type="cellIs" dxfId="30" priority="5" operator="equal">
      <formula>1</formula>
    </cfRule>
  </conditionalFormatting>
  <pageMargins left="0.7" right="0.7" top="0.75" bottom="0.75" header="0.3" footer="0.3"/>
  <pageSetup scale="80" orientation="portrait" horizontalDpi="300" verticalDpi="300"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pageSetUpPr fitToPage="1"/>
  </sheetPr>
  <dimension ref="A1:AT70"/>
  <sheetViews>
    <sheetView view="pageBreakPreview" topLeftCell="A39" zoomScale="150" zoomScaleNormal="150" zoomScaleSheetLayoutView="110" zoomScalePageLayoutView="150" workbookViewId="0">
      <selection activeCell="A61" sqref="A61:X61"/>
    </sheetView>
  </sheetViews>
  <sheetFormatPr baseColWidth="10" defaultColWidth="9.1640625" defaultRowHeight="13" x14ac:dyDescent="0.15"/>
  <cols>
    <col min="1" max="1" width="18.33203125" style="231" customWidth="1"/>
    <col min="2" max="3" width="10.6640625" style="231" hidden="1" customWidth="1"/>
    <col min="4" max="5" width="8.33203125" style="231" customWidth="1"/>
    <col min="6" max="6" width="9.1640625" style="231" hidden="1" customWidth="1"/>
    <col min="7" max="7" width="2.83203125" style="231" customWidth="1"/>
    <col min="8" max="9" width="8.33203125" style="231" customWidth="1"/>
    <col min="10" max="10" width="9.1640625" style="231" hidden="1" customWidth="1"/>
    <col min="11" max="11" width="2.83203125" style="231" customWidth="1"/>
    <col min="12" max="13" width="8.33203125" style="231" customWidth="1"/>
    <col min="14" max="14" width="2.83203125" style="231" hidden="1" customWidth="1"/>
    <col min="15" max="15" width="2.83203125" style="231" customWidth="1"/>
    <col min="16" max="16" width="13.5" style="231" customWidth="1"/>
    <col min="17" max="18" width="8.33203125" style="231" customWidth="1"/>
    <col min="19" max="19" width="9.33203125" style="231" hidden="1" customWidth="1"/>
    <col min="20" max="20" width="2.83203125" style="231" customWidth="1"/>
    <col min="21" max="22" width="8.33203125" style="231" customWidth="1"/>
    <col min="23" max="23" width="9.33203125" style="231" hidden="1" customWidth="1"/>
    <col min="24" max="24" width="2.6640625" style="231" customWidth="1"/>
    <col min="25" max="25" width="9.1640625" style="153"/>
    <col min="26" max="26" width="9.1640625" style="153" customWidth="1"/>
    <col min="27" max="29" width="10.83203125" style="153" customWidth="1"/>
    <col min="30" max="30" width="5.5" style="153" customWidth="1"/>
    <col min="31" max="52" width="9.1640625" style="153" customWidth="1"/>
    <col min="53" max="16384" width="9.1640625" style="153"/>
  </cols>
  <sheetData>
    <row r="1" spans="1:46" ht="33.75" customHeight="1" x14ac:dyDescent="0.15">
      <c r="A1" s="315" t="str">
        <f>CONCATENATE("Appendix Exhibit ",INDEX!A9,". ",INDEX!B9)</f>
        <v>Appendix Exhibit C2. Access &amp; Affordability: Dimension Ranking and Indicator Rates</v>
      </c>
      <c r="B1" s="315"/>
      <c r="C1" s="315"/>
      <c r="D1" s="315"/>
      <c r="E1" s="315"/>
      <c r="F1" s="315"/>
      <c r="G1" s="315"/>
      <c r="H1" s="315"/>
      <c r="I1" s="315"/>
      <c r="J1" s="315"/>
      <c r="K1" s="315"/>
      <c r="L1" s="315"/>
      <c r="M1" s="315"/>
      <c r="N1" s="315"/>
      <c r="O1" s="315"/>
      <c r="P1" s="315"/>
      <c r="Q1" s="315"/>
      <c r="R1" s="315"/>
      <c r="S1" s="315"/>
      <c r="T1" s="315"/>
      <c r="U1" s="315"/>
      <c r="V1" s="315"/>
      <c r="W1" s="315"/>
      <c r="X1" s="315"/>
    </row>
    <row r="2" spans="1:46" s="154" customFormat="1" ht="15.75" hidden="1" customHeight="1" x14ac:dyDescent="0.15">
      <c r="A2" s="227" t="s">
        <v>5288</v>
      </c>
      <c r="B2" s="227"/>
      <c r="C2" s="227"/>
      <c r="D2" s="227"/>
      <c r="E2" s="227"/>
      <c r="F2" s="227"/>
      <c r="G2" s="227"/>
      <c r="H2" s="227"/>
      <c r="I2" s="227"/>
      <c r="J2" s="227"/>
      <c r="K2" s="227"/>
      <c r="L2" s="227"/>
      <c r="M2" s="227"/>
      <c r="N2" s="227"/>
      <c r="O2" s="227"/>
      <c r="P2" s="227"/>
      <c r="Q2" s="228"/>
      <c r="R2" s="228"/>
      <c r="S2" s="228"/>
      <c r="T2" s="228"/>
      <c r="U2" s="228"/>
      <c r="V2" s="228"/>
      <c r="W2" s="228"/>
      <c r="X2" s="228"/>
    </row>
    <row r="3" spans="1:46" ht="90" customHeight="1" x14ac:dyDescent="0.2">
      <c r="A3" s="240"/>
      <c r="B3" s="241" t="s">
        <v>5289</v>
      </c>
      <c r="C3" s="241" t="s">
        <v>5290</v>
      </c>
      <c r="D3" s="544" t="str">
        <f>VLOOKUP(D$64,META!$B:$L,5,FALSE)</f>
        <v>Adults ages 19–64 uninsured</v>
      </c>
      <c r="E3" s="544"/>
      <c r="F3" s="544"/>
      <c r="G3" s="544"/>
      <c r="H3" s="544" t="str">
        <f>VLOOKUP(H$64,META!$B:$L,5,FALSE)</f>
        <v>Children ages 0–18 uninsured</v>
      </c>
      <c r="I3" s="544"/>
      <c r="J3" s="544"/>
      <c r="K3" s="544"/>
      <c r="L3" s="544" t="str">
        <f>VLOOKUP(L$64,META!$B:$L,5,FALSE)</f>
        <v>Adults who went without care because of cost in the past year</v>
      </c>
      <c r="M3" s="544"/>
      <c r="N3" s="544"/>
      <c r="O3" s="544"/>
      <c r="P3" s="242" t="str">
        <f>VLOOKUP(P$64,META!$B:$L,5,FALSE)</f>
        <v>Individuals with high out-of-pocket medical spending</v>
      </c>
      <c r="Q3" s="544" t="str">
        <f>VLOOKUP(Q$64,META!$B:$L,5,FALSE)</f>
        <v>At-risk adults without a doctor visit</v>
      </c>
      <c r="R3" s="544"/>
      <c r="S3" s="544"/>
      <c r="T3" s="544"/>
      <c r="U3" s="544" t="str">
        <f>VLOOKUP(U$64,META!$B:$L,5,FALSE)</f>
        <v>Adults without a dental visit in past year</v>
      </c>
      <c r="V3" s="544"/>
      <c r="W3" s="544"/>
      <c r="X3" s="545"/>
    </row>
    <row r="4" spans="1:46" ht="29.25" customHeight="1" x14ac:dyDescent="0.15">
      <c r="A4" s="252"/>
      <c r="B4" s="253"/>
      <c r="C4" s="253"/>
      <c r="D4" s="254" t="str">
        <f>VLOOKUP(AA5,APPENDIX!$A:$R,8,FALSE)</f>
        <v>2013</v>
      </c>
      <c r="E4" s="252" t="str">
        <f>VLOOKUP(AB5,APPENDIX!$A:$R,8,FALSE)</f>
        <v>2015</v>
      </c>
      <c r="F4" s="252"/>
      <c r="G4" s="255"/>
      <c r="H4" s="252" t="str">
        <f>VLOOKUP(AE5,APPENDIX!$A:$R,8,FALSE)</f>
        <v>2013</v>
      </c>
      <c r="I4" s="252" t="str">
        <f>VLOOKUP(AF5,APPENDIX!$A:$R,8,FALSE)</f>
        <v>2015</v>
      </c>
      <c r="J4" s="252"/>
      <c r="K4" s="255"/>
      <c r="L4" s="252" t="str">
        <f>VLOOKUP(AI5,APPENDIX!$A:$R,8,FALSE)</f>
        <v>2013</v>
      </c>
      <c r="M4" s="252" t="str">
        <f>VLOOKUP(AJ5,APPENDIX!$A:$R,8,FALSE)</f>
        <v>2015</v>
      </c>
      <c r="N4" s="252"/>
      <c r="O4" s="252"/>
      <c r="P4" s="494" t="str">
        <f>VLOOKUP(AM5,APPENDIX!$A:$R,8,FALSE)</f>
        <v>2014-15</v>
      </c>
      <c r="Q4" s="254" t="str">
        <f>VLOOKUP(AN5,APPENDIX!$A:$R,8,FALSE)</f>
        <v>2013</v>
      </c>
      <c r="R4" s="252" t="str">
        <f>VLOOKUP(AO5,APPENDIX!$A:$R,8,FALSE)</f>
        <v>2015</v>
      </c>
      <c r="S4" s="252"/>
      <c r="T4" s="255"/>
      <c r="U4" s="254" t="str">
        <f>VLOOKUP(AR5,APPENDIX!$A:$R,8,FALSE)</f>
        <v>2012</v>
      </c>
      <c r="V4" s="252" t="str">
        <f>VLOOKUP(AS5,APPENDIX!$A:$R,8,FALSE)</f>
        <v>2014</v>
      </c>
      <c r="W4" s="253"/>
      <c r="X4" s="253"/>
    </row>
    <row r="5" spans="1:46" ht="18.75" customHeight="1" x14ac:dyDescent="0.15">
      <c r="A5" s="256" t="s">
        <v>192</v>
      </c>
      <c r="B5" s="257"/>
      <c r="C5" s="257"/>
      <c r="D5" s="260">
        <f>IF(VLOOKUP(AA5,APPENDIX!$A:$R,9,FALSE)&lt;&gt;"",VLOOKUP(AA5,APPENDIX!$A:$R,9,FALSE),"--")</f>
        <v>20</v>
      </c>
      <c r="E5" s="259">
        <f>IF(VLOOKUP(AB5,APPENDIX!$A:$R,9,FALSE)&lt;&gt;"",VLOOKUP(AB5,APPENDIX!$A:$R,9,FALSE),"--")</f>
        <v>13</v>
      </c>
      <c r="F5" s="256">
        <f>IF(VLOOKUP(AB5,APPENDIX!$A:$R,12,FALSE)&lt;&gt;"",VLOOKUP(AB5,APPENDIX!$A:$R,12,FALSE),"--")</f>
        <v>-1.2</v>
      </c>
      <c r="G5" s="261" t="str">
        <f t="shared" ref="G5" si="0">IF(ABS(F5)&gt;=1,"**",IF(ABS(F5)&gt;=0.5,"*",""))</f>
        <v>**</v>
      </c>
      <c r="H5" s="259">
        <f>IF(VLOOKUP(AE5,APPENDIX!$A:$R,9,FALSE)&lt;&gt;"",VLOOKUP(AE5,APPENDIX!$A:$R,9,FALSE),"--")</f>
        <v>8</v>
      </c>
      <c r="I5" s="259">
        <f>IF(VLOOKUP(AF5,APPENDIX!$A:$R,9,FALSE)&lt;&gt;"",VLOOKUP(AF5,APPENDIX!$A:$R,9,FALSE),"--")</f>
        <v>5</v>
      </c>
      <c r="J5" s="256">
        <f>IF(VLOOKUP(AF5,APPENDIX!$A:$R,12,FALSE)&lt;&gt;"",VLOOKUP(AF5,APPENDIX!$A:$R,12,FALSE),"--")</f>
        <v>-1.1000000000000001</v>
      </c>
      <c r="K5" s="256" t="str">
        <f t="shared" ref="K5" si="1">IF(ABS(J5)&gt;=1,"**",IF(ABS(J5)&gt;=0.5,"*",""))</f>
        <v>**</v>
      </c>
      <c r="L5" s="260">
        <f>IF(VLOOKUP(AI5,APPENDIX!$A:$R,9,FALSE)&lt;&gt;"",VLOOKUP(AI5,APPENDIX!$A:$R,9,FALSE),"--")</f>
        <v>16</v>
      </c>
      <c r="M5" s="259">
        <f>IF(VLOOKUP(AJ5,APPENDIX!$A:$R,9,FALSE)&lt;&gt;"",VLOOKUP(AJ5,APPENDIX!$A:$R,9,FALSE),"--")</f>
        <v>13</v>
      </c>
      <c r="N5" s="256">
        <f>IF(VLOOKUP(AJ5,APPENDIX!$A:$R,12,FALSE)&lt;&gt;"",VLOOKUP(AJ5,APPENDIX!$A:$R,12,FALSE),"--")</f>
        <v>-0.9</v>
      </c>
      <c r="O5" s="261" t="str">
        <f t="shared" ref="O5" si="2">IF(ABS(N5)&gt;=1,"**",IF(ABS(N5)&gt;=0.5,"*",""))</f>
        <v>*</v>
      </c>
      <c r="P5" s="262">
        <f>IF(VLOOKUP(AM5,APPENDIX!$A$1:$R$5617,9,FALSE)&lt;&gt;"",VLOOKUP(AM5,APPENDIX!$A$1:$R$5617,9,FALSE),"--")</f>
        <v>14</v>
      </c>
      <c r="Q5" s="260">
        <f>IF(VLOOKUP(AN5,APPENDIX!$A:$R,9,FALSE)&lt;&gt;"",VLOOKUP(AN5,APPENDIX!$A:$R,9,FALSE),"--")</f>
        <v>14</v>
      </c>
      <c r="R5" s="259">
        <f>IF(VLOOKUP(AO5,APPENDIX!$A:$R,9,FALSE)&lt;&gt;"",VLOOKUP(AO5,APPENDIX!$A:$R,9,FALSE),"--")</f>
        <v>13</v>
      </c>
      <c r="S5" s="259">
        <f>IF(VLOOKUP(AO5,APPENDIX!$A:$R,12,FALSE)&lt;&gt;"",VLOOKUP(AO5,APPENDIX!$A:$R,12,FALSE),"--")</f>
        <v>-0.3</v>
      </c>
      <c r="T5" s="261" t="str">
        <f t="shared" ref="T5" si="3">IF(ABS(S5)&gt;=1,"**",IF(ABS(S5)&gt;=0.5,"*",""))</f>
        <v/>
      </c>
      <c r="U5" s="259">
        <f>IF(VLOOKUP(AR5,APPENDIX!$A:$R,9,FALSE)&lt;&gt;"",VLOOKUP(AR5,APPENDIX!$A:$R,9,FALSE),"--")</f>
        <v>15</v>
      </c>
      <c r="V5" s="259">
        <f>IF(VLOOKUP(AS5,APPENDIX!$A:$R,9,FALSE)&lt;&gt;"",VLOOKUP(AS5,APPENDIX!$A:$R,9,FALSE),"--")</f>
        <v>16</v>
      </c>
      <c r="W5" s="259">
        <f>IF(VLOOKUP(AS5,APPENDIX!$A:$R,12,FALSE)&lt;&gt;"",VLOOKUP(AS5,APPENDIX!$A:$R,12,FALSE),"--")</f>
        <v>0.4</v>
      </c>
      <c r="X5" s="256" t="str">
        <f t="shared" ref="X5" si="4">IF(ABS(W5)&gt;=1,"**",IF(ABS(W5)&gt;=0.5,"*",""))</f>
        <v/>
      </c>
      <c r="Z5" s="153" t="s">
        <v>193</v>
      </c>
      <c r="AA5" s="153" t="str">
        <f t="shared" ref="AA5:AT5" si="5">CONCATENATE($Z5,D$62)</f>
        <v>USa001_0</v>
      </c>
      <c r="AB5" s="153" t="str">
        <f t="shared" si="5"/>
        <v>USa001_1</v>
      </c>
      <c r="AC5" s="153" t="str">
        <f t="shared" si="5"/>
        <v>USa001_1</v>
      </c>
      <c r="AD5" s="153" t="str">
        <f t="shared" si="5"/>
        <v>US</v>
      </c>
      <c r="AE5" s="153" t="str">
        <f t="shared" si="5"/>
        <v>USa002_0</v>
      </c>
      <c r="AF5" s="153" t="str">
        <f t="shared" si="5"/>
        <v>USa002_1</v>
      </c>
      <c r="AG5" s="153" t="str">
        <f t="shared" si="5"/>
        <v>USa002_1</v>
      </c>
      <c r="AH5" s="153" t="str">
        <f t="shared" si="5"/>
        <v>US</v>
      </c>
      <c r="AI5" s="153" t="str">
        <f t="shared" si="5"/>
        <v>USa004_0</v>
      </c>
      <c r="AJ5" s="153" t="str">
        <f t="shared" si="5"/>
        <v>USa004_1</v>
      </c>
      <c r="AK5" s="153" t="str">
        <f t="shared" si="5"/>
        <v>USa004_1</v>
      </c>
      <c r="AL5" s="153" t="str">
        <f t="shared" si="5"/>
        <v>US</v>
      </c>
      <c r="AM5" s="153" t="str">
        <f t="shared" si="5"/>
        <v>USa005_1</v>
      </c>
      <c r="AN5" s="153" t="str">
        <f t="shared" si="5"/>
        <v>USa006_0</v>
      </c>
      <c r="AO5" s="153" t="str">
        <f t="shared" si="5"/>
        <v>USa006_1</v>
      </c>
      <c r="AP5" s="153" t="str">
        <f t="shared" si="5"/>
        <v>USa006_1</v>
      </c>
      <c r="AQ5" s="153" t="str">
        <f t="shared" si="5"/>
        <v>US</v>
      </c>
      <c r="AR5" s="153" t="str">
        <f t="shared" si="5"/>
        <v>USa003_0</v>
      </c>
      <c r="AS5" s="153" t="str">
        <f t="shared" si="5"/>
        <v>USa003_1</v>
      </c>
      <c r="AT5" s="153" t="str">
        <f t="shared" si="5"/>
        <v>USa003_1</v>
      </c>
    </row>
    <row r="6" spans="1:46" ht="12.75" customHeight="1" x14ac:dyDescent="0.15">
      <c r="A6" s="231" t="s">
        <v>13</v>
      </c>
      <c r="B6" s="229"/>
      <c r="C6" s="229"/>
      <c r="D6" s="230">
        <f>IF(VLOOKUP(AA6,APPENDIX!$A:$R,9,FALSE)&lt;&gt;"",VLOOKUP(AA6,APPENDIX!$A:$R,9,FALSE),"--")</f>
        <v>20</v>
      </c>
      <c r="E6" s="231">
        <f>IF(VLOOKUP(AB6,APPENDIX!$A:$R,9,FALSE)&lt;&gt;"",VLOOKUP(AB6,APPENDIX!$A:$R,9,FALSE),"--")</f>
        <v>16</v>
      </c>
      <c r="F6" s="232">
        <f>IF(VLOOKUP(AB6,APPENDIX!$A:$R,12,FALSE)&lt;&gt;"",VLOOKUP(AB6,APPENDIX!$A:$R,12,FALSE),"--")</f>
        <v>-0.7</v>
      </c>
      <c r="G6" s="233" t="str">
        <f t="shared" ref="G6" si="6">IF(ABS(F6)&gt;=1,"**",IF(ABS(F6)&gt;=0.5,"*",""))</f>
        <v>*</v>
      </c>
      <c r="H6" s="231">
        <f>IF(VLOOKUP(AE6,APPENDIX!$A:$R,9,FALSE)&lt;&gt;"",VLOOKUP(AE6,APPENDIX!$A:$R,9,FALSE),"--")</f>
        <v>5</v>
      </c>
      <c r="I6" s="231">
        <f>IF(VLOOKUP(AF6,APPENDIX!$A:$R,9,FALSE)&lt;&gt;"",VLOOKUP(AF6,APPENDIX!$A:$R,9,FALSE),"--")</f>
        <v>3</v>
      </c>
      <c r="J6" s="231">
        <f>IF(VLOOKUP(AF6,APPENDIX!$A:$R,12,FALSE)&lt;&gt;"",VLOOKUP(AF6,APPENDIX!$A:$R,12,FALSE),"--")</f>
        <v>-0.8</v>
      </c>
      <c r="K6" s="234" t="str">
        <f t="shared" ref="K6" si="7">IF(ABS(J6)&gt;=1,"**",IF(ABS(J6)&gt;=0.5,"*",""))</f>
        <v>*</v>
      </c>
      <c r="L6" s="231">
        <f>IF(VLOOKUP(AI6,APPENDIX!$A:$R,9,FALSE)&lt;&gt;"",VLOOKUP(AI6,APPENDIX!$A:$R,9,FALSE),"--")</f>
        <v>16</v>
      </c>
      <c r="M6" s="231">
        <f>IF(VLOOKUP(AJ6,APPENDIX!$A:$R,9,FALSE)&lt;&gt;"",VLOOKUP(AJ6,APPENDIX!$A:$R,9,FALSE),"--")</f>
        <v>17</v>
      </c>
      <c r="N6" s="231">
        <f>IF(VLOOKUP(AJ6,APPENDIX!$A:$R,12,FALSE)&lt;&gt;"",VLOOKUP(AJ6,APPENDIX!$A:$R,12,FALSE),"--")</f>
        <v>0.3</v>
      </c>
      <c r="O6" s="231" t="str">
        <f t="shared" ref="O6" si="8">IF(ABS(N6)&gt;=1,"**",IF(ABS(N6)&gt;=0.5,"*",""))</f>
        <v/>
      </c>
      <c r="P6" s="235">
        <f>IF(VLOOKUP(AM6,APPENDIX!$A$1:$R$5617,9,FALSE)&lt;&gt;"",VLOOKUP(AM6,APPENDIX!$A$1:$R$5617,9,FALSE),"--")</f>
        <v>17</v>
      </c>
      <c r="Q6" s="229">
        <f>IF(VLOOKUP(AN6,APPENDIX!$A:$R,9,FALSE)&lt;&gt;"",VLOOKUP(AN6,APPENDIX!$A:$R,9,FALSE),"--")</f>
        <v>12</v>
      </c>
      <c r="R6" s="231">
        <f>IF(VLOOKUP(AO6,APPENDIX!$A:$R,9,FALSE)&lt;&gt;"",VLOOKUP(AO6,APPENDIX!$A:$R,9,FALSE),"--")</f>
        <v>12</v>
      </c>
      <c r="S6" s="231">
        <f>IF(VLOOKUP(AO6,APPENDIX!$A:$R,12,FALSE)&lt;&gt;"",VLOOKUP(AO6,APPENDIX!$A:$R,12,FALSE),"--")</f>
        <v>0</v>
      </c>
      <c r="T6" s="234" t="str">
        <f t="shared" ref="T6" si="9">IF(ABS(S6)&gt;=1,"**",IF(ABS(S6)&gt;=0.5,"*",""))</f>
        <v/>
      </c>
      <c r="U6" s="229">
        <f>IF(VLOOKUP(AR6,APPENDIX!$A:$R,9,FALSE)&lt;&gt;"",VLOOKUP(AR6,APPENDIX!$A:$R,9,FALSE),"--")</f>
        <v>18</v>
      </c>
      <c r="V6" s="231">
        <f>IF(VLOOKUP(AS6,APPENDIX!$A:$R,9,FALSE)&lt;&gt;"",VLOOKUP(AS6,APPENDIX!$A:$R,9,FALSE),"--")</f>
        <v>18</v>
      </c>
      <c r="W6" s="231">
        <f>IF(VLOOKUP(AS6,APPENDIX!$A:$R,12,FALSE)&lt;&gt;"",VLOOKUP(AS6,APPENDIX!$A:$R,12,FALSE),"--")</f>
        <v>0</v>
      </c>
      <c r="X6" s="231" t="str">
        <f t="shared" ref="X6" si="10">IF(ABS(W6)&gt;=1,"**",IF(ABS(W6)&gt;=0.5,"*",""))</f>
        <v/>
      </c>
      <c r="Z6" s="153" t="s">
        <v>14</v>
      </c>
      <c r="AA6" s="153" t="str">
        <f t="shared" ref="AA6:AA37" si="11">CONCATENATE($Z6,D$62)</f>
        <v>ALa001_0</v>
      </c>
      <c r="AB6" s="153" t="str">
        <f t="shared" ref="AB6:AB37" si="12">CONCATENATE($Z6,E$62)</f>
        <v>ALa001_1</v>
      </c>
      <c r="AC6" s="153" t="str">
        <f t="shared" ref="AC6:AC37" si="13">CONCATENATE($Z6,F$62)</f>
        <v>ALa001_1</v>
      </c>
      <c r="AD6" s="153" t="str">
        <f t="shared" ref="AD6:AD37" si="14">CONCATENATE($Z6,G$62)</f>
        <v>AL</v>
      </c>
      <c r="AE6" s="153" t="str">
        <f t="shared" ref="AE6:AE37" si="15">CONCATENATE($Z6,H$62)</f>
        <v>ALa002_0</v>
      </c>
      <c r="AF6" s="153" t="str">
        <f t="shared" ref="AF6:AF37" si="16">CONCATENATE($Z6,I$62)</f>
        <v>ALa002_1</v>
      </c>
      <c r="AG6" s="153" t="str">
        <f t="shared" ref="AG6:AG37" si="17">CONCATENATE($Z6,J$62)</f>
        <v>ALa002_1</v>
      </c>
      <c r="AH6" s="153" t="str">
        <f t="shared" ref="AH6:AH37" si="18">CONCATENATE($Z6,K$62)</f>
        <v>AL</v>
      </c>
      <c r="AI6" s="153" t="str">
        <f t="shared" ref="AI6:AI37" si="19">CONCATENATE($Z6,L$62)</f>
        <v>ALa004_0</v>
      </c>
      <c r="AJ6" s="153" t="str">
        <f t="shared" ref="AJ6:AJ37" si="20">CONCATENATE($Z6,M$62)</f>
        <v>ALa004_1</v>
      </c>
      <c r="AK6" s="153" t="str">
        <f t="shared" ref="AK6:AK37" si="21">CONCATENATE($Z6,N$62)</f>
        <v>ALa004_1</v>
      </c>
      <c r="AL6" s="153" t="str">
        <f t="shared" ref="AL6:AL37" si="22">CONCATENATE($Z6,O$62)</f>
        <v>AL</v>
      </c>
      <c r="AM6" s="153" t="str">
        <f t="shared" ref="AM6:AM37" si="23">CONCATENATE($Z6,P$62)</f>
        <v>ALa005_1</v>
      </c>
      <c r="AN6" s="153" t="str">
        <f t="shared" ref="AN6:AN56" si="24">CONCATENATE($Z6,Q$62)</f>
        <v>ALa006_0</v>
      </c>
      <c r="AO6" s="153" t="str">
        <f t="shared" ref="AO6:AO56" si="25">CONCATENATE($Z6,R$62)</f>
        <v>ALa006_1</v>
      </c>
      <c r="AP6" s="153" t="str">
        <f t="shared" ref="AP6:AP56" si="26">CONCATENATE($Z6,S$62)</f>
        <v>ALa006_1</v>
      </c>
      <c r="AQ6" s="153" t="str">
        <f t="shared" ref="AQ6:AQ56" si="27">CONCATENATE($Z6,T$62)</f>
        <v>AL</v>
      </c>
      <c r="AR6" s="153" t="str">
        <f t="shared" ref="AR6:AR56" si="28">CONCATENATE($Z6,U$62)</f>
        <v>ALa003_0</v>
      </c>
      <c r="AS6" s="153" t="str">
        <f t="shared" ref="AS6:AS56" si="29">CONCATENATE($Z6,V$62)</f>
        <v>ALa003_1</v>
      </c>
      <c r="AT6" s="153" t="str">
        <f t="shared" ref="AT6:AT56" si="30">CONCATENATE($Z6,W$62)</f>
        <v>ALa003_1</v>
      </c>
    </row>
    <row r="7" spans="1:46" x14ac:dyDescent="0.15">
      <c r="A7" s="231" t="s">
        <v>21</v>
      </c>
      <c r="B7" s="229"/>
      <c r="C7" s="229"/>
      <c r="D7" s="230">
        <f>IF(VLOOKUP(AA7,APPENDIX!$A:$R,9,FALSE)&lt;&gt;"",VLOOKUP(AA7,APPENDIX!$A:$R,9,FALSE),"--")</f>
        <v>24</v>
      </c>
      <c r="E7" s="231">
        <f>IF(VLOOKUP(AB7,APPENDIX!$A:$R,9,FALSE)&lt;&gt;"",VLOOKUP(AB7,APPENDIX!$A:$R,9,FALSE),"--")</f>
        <v>19</v>
      </c>
      <c r="F7" s="232">
        <f>IF(VLOOKUP(AB7,APPENDIX!$A:$R,12,FALSE)&lt;&gt;"",VLOOKUP(AB7,APPENDIX!$A:$R,12,FALSE),"--")</f>
        <v>-0.8</v>
      </c>
      <c r="G7" s="233" t="str">
        <f t="shared" ref="G7:G56" si="31">IF(ABS(F7)&gt;=1,"**",IF(ABS(F7)&gt;=0.5,"*",""))</f>
        <v>*</v>
      </c>
      <c r="H7" s="231">
        <f>IF(VLOOKUP(AE7,APPENDIX!$A:$R,9,FALSE)&lt;&gt;"",VLOOKUP(AE7,APPENDIX!$A:$R,9,FALSE),"--")</f>
        <v>12</v>
      </c>
      <c r="I7" s="231">
        <f>IF(VLOOKUP(AF7,APPENDIX!$A:$R,9,FALSE)&lt;&gt;"",VLOOKUP(AF7,APPENDIX!$A:$R,9,FALSE),"--")</f>
        <v>9</v>
      </c>
      <c r="J7" s="231">
        <f>IF(VLOOKUP(AF7,APPENDIX!$A:$R,12,FALSE)&lt;&gt;"",VLOOKUP(AF7,APPENDIX!$A:$R,12,FALSE),"--")</f>
        <v>-1.1000000000000001</v>
      </c>
      <c r="K7" s="234" t="str">
        <f t="shared" ref="K7:K56" si="32">IF(ABS(J7)&gt;=1,"**",IF(ABS(J7)&gt;=0.5,"*",""))</f>
        <v>**</v>
      </c>
      <c r="L7" s="231">
        <f>IF(VLOOKUP(AI7,APPENDIX!$A:$R,9,FALSE)&lt;&gt;"",VLOOKUP(AI7,APPENDIX!$A:$R,9,FALSE),"--")</f>
        <v>14</v>
      </c>
      <c r="M7" s="231">
        <f>IF(VLOOKUP(AJ7,APPENDIX!$A:$R,9,FALSE)&lt;&gt;"",VLOOKUP(AJ7,APPENDIX!$A:$R,9,FALSE),"--")</f>
        <v>14</v>
      </c>
      <c r="N7" s="231">
        <f>IF(VLOOKUP(AJ7,APPENDIX!$A:$R,12,FALSE)&lt;&gt;"",VLOOKUP(AJ7,APPENDIX!$A:$R,12,FALSE),"--")</f>
        <v>0</v>
      </c>
      <c r="O7" s="231" t="str">
        <f t="shared" ref="O7:O56" si="33">IF(ABS(N7)&gt;=1,"**",IF(ABS(N7)&gt;=0.5,"*",""))</f>
        <v/>
      </c>
      <c r="P7" s="235">
        <f>IF(VLOOKUP(AM7,APPENDIX!$A$1:$R$5617,9,FALSE)&lt;&gt;"",VLOOKUP(AM7,APPENDIX!$A$1:$R$5617,9,FALSE),"--")</f>
        <v>13</v>
      </c>
      <c r="Q7" s="229">
        <f>IF(VLOOKUP(AN7,APPENDIX!$A:$R,9,FALSE)&lt;&gt;"",VLOOKUP(AN7,APPENDIX!$A:$R,9,FALSE),"--")</f>
        <v>23</v>
      </c>
      <c r="R7" s="231">
        <f>IF(VLOOKUP(AO7,APPENDIX!$A:$R,9,FALSE)&lt;&gt;"",VLOOKUP(AO7,APPENDIX!$A:$R,9,FALSE),"--")</f>
        <v>24</v>
      </c>
      <c r="S7" s="231">
        <f>IF(VLOOKUP(AO7,APPENDIX!$A:$R,12,FALSE)&lt;&gt;"",VLOOKUP(AO7,APPENDIX!$A:$R,12,FALSE),"--")</f>
        <v>0.3</v>
      </c>
      <c r="T7" s="234" t="str">
        <f t="shared" ref="T7:T56" si="34">IF(ABS(S7)&gt;=1,"**",IF(ABS(S7)&gt;=0.5,"*",""))</f>
        <v/>
      </c>
      <c r="U7" s="229">
        <f>IF(VLOOKUP(AR7,APPENDIX!$A:$R,9,FALSE)&lt;&gt;"",VLOOKUP(AR7,APPENDIX!$A:$R,9,FALSE),"--")</f>
        <v>14</v>
      </c>
      <c r="V7" s="231">
        <f>IF(VLOOKUP(AS7,APPENDIX!$A:$R,9,FALSE)&lt;&gt;"",VLOOKUP(AS7,APPENDIX!$A:$R,9,FALSE),"--")</f>
        <v>16</v>
      </c>
      <c r="W7" s="231">
        <f>IF(VLOOKUP(AS7,APPENDIX!$A:$R,12,FALSE)&lt;&gt;"",VLOOKUP(AS7,APPENDIX!$A:$R,12,FALSE),"--")</f>
        <v>0.8</v>
      </c>
      <c r="X7" s="231" t="str">
        <f t="shared" ref="X7:X56" si="35">IF(ABS(W7)&gt;=1,"**",IF(ABS(W7)&gt;=0.5,"*",""))</f>
        <v>*</v>
      </c>
      <c r="Z7" s="153" t="s">
        <v>22</v>
      </c>
      <c r="AA7" s="153" t="str">
        <f t="shared" si="11"/>
        <v>AKa001_0</v>
      </c>
      <c r="AB7" s="153" t="str">
        <f t="shared" si="12"/>
        <v>AKa001_1</v>
      </c>
      <c r="AC7" s="153" t="str">
        <f t="shared" si="13"/>
        <v>AKa001_1</v>
      </c>
      <c r="AD7" s="153" t="str">
        <f t="shared" si="14"/>
        <v>AK</v>
      </c>
      <c r="AE7" s="153" t="str">
        <f t="shared" si="15"/>
        <v>AKa002_0</v>
      </c>
      <c r="AF7" s="153" t="str">
        <f t="shared" si="16"/>
        <v>AKa002_1</v>
      </c>
      <c r="AG7" s="153" t="str">
        <f t="shared" si="17"/>
        <v>AKa002_1</v>
      </c>
      <c r="AH7" s="153" t="str">
        <f t="shared" si="18"/>
        <v>AK</v>
      </c>
      <c r="AI7" s="153" t="str">
        <f t="shared" si="19"/>
        <v>AKa004_0</v>
      </c>
      <c r="AJ7" s="153" t="str">
        <f t="shared" si="20"/>
        <v>AKa004_1</v>
      </c>
      <c r="AK7" s="153" t="str">
        <f t="shared" si="21"/>
        <v>AKa004_1</v>
      </c>
      <c r="AL7" s="153" t="str">
        <f t="shared" si="22"/>
        <v>AK</v>
      </c>
      <c r="AM7" s="153" t="str">
        <f t="shared" si="23"/>
        <v>AKa005_1</v>
      </c>
      <c r="AN7" s="153" t="str">
        <f t="shared" si="24"/>
        <v>AKa006_0</v>
      </c>
      <c r="AO7" s="153" t="str">
        <f t="shared" si="25"/>
        <v>AKa006_1</v>
      </c>
      <c r="AP7" s="153" t="str">
        <f t="shared" si="26"/>
        <v>AKa006_1</v>
      </c>
      <c r="AQ7" s="153" t="str">
        <f t="shared" si="27"/>
        <v>AK</v>
      </c>
      <c r="AR7" s="153" t="str">
        <f t="shared" si="28"/>
        <v>AKa003_0</v>
      </c>
      <c r="AS7" s="153" t="str">
        <f t="shared" si="29"/>
        <v>AKa003_1</v>
      </c>
      <c r="AT7" s="153" t="str">
        <f t="shared" si="30"/>
        <v>AKa003_1</v>
      </c>
    </row>
    <row r="8" spans="1:46" x14ac:dyDescent="0.15">
      <c r="A8" s="231" t="s">
        <v>25</v>
      </c>
      <c r="B8" s="229"/>
      <c r="C8" s="229"/>
      <c r="D8" s="230">
        <f>IF(VLOOKUP(AA8,APPENDIX!$A:$R,9,FALSE)&lt;&gt;"",VLOOKUP(AA8,APPENDIX!$A:$R,9,FALSE),"--")</f>
        <v>24</v>
      </c>
      <c r="E8" s="231">
        <f>IF(VLOOKUP(AB8,APPENDIX!$A:$R,9,FALSE)&lt;&gt;"",VLOOKUP(AB8,APPENDIX!$A:$R,9,FALSE),"--")</f>
        <v>15</v>
      </c>
      <c r="F8" s="232">
        <f>IF(VLOOKUP(AB8,APPENDIX!$A:$R,12,FALSE)&lt;&gt;"",VLOOKUP(AB8,APPENDIX!$A:$R,12,FALSE),"--")</f>
        <v>-1.5</v>
      </c>
      <c r="G8" s="233" t="str">
        <f t="shared" si="31"/>
        <v>**</v>
      </c>
      <c r="H8" s="231">
        <f>IF(VLOOKUP(AE8,APPENDIX!$A:$R,9,FALSE)&lt;&gt;"",VLOOKUP(AE8,APPENDIX!$A:$R,9,FALSE),"--")</f>
        <v>13</v>
      </c>
      <c r="I8" s="231">
        <f>IF(VLOOKUP(AF8,APPENDIX!$A:$R,9,FALSE)&lt;&gt;"",VLOOKUP(AF8,APPENDIX!$A:$R,9,FALSE),"--")</f>
        <v>9</v>
      </c>
      <c r="J8" s="231">
        <f>IF(VLOOKUP(AF8,APPENDIX!$A:$R,12,FALSE)&lt;&gt;"",VLOOKUP(AF8,APPENDIX!$A:$R,12,FALSE),"--")</f>
        <v>-1.5</v>
      </c>
      <c r="K8" s="234" t="str">
        <f t="shared" si="32"/>
        <v>**</v>
      </c>
      <c r="L8" s="231">
        <f>IF(VLOOKUP(AI8,APPENDIX!$A:$R,9,FALSE)&lt;&gt;"",VLOOKUP(AI8,APPENDIX!$A:$R,9,FALSE),"--")</f>
        <v>17</v>
      </c>
      <c r="M8" s="231">
        <f>IF(VLOOKUP(AJ8,APPENDIX!$A:$R,9,FALSE)&lt;&gt;"",VLOOKUP(AJ8,APPENDIX!$A:$R,9,FALSE),"--")</f>
        <v>15</v>
      </c>
      <c r="N8" s="231">
        <f>IF(VLOOKUP(AJ8,APPENDIX!$A:$R,12,FALSE)&lt;&gt;"",VLOOKUP(AJ8,APPENDIX!$A:$R,12,FALSE),"--")</f>
        <v>-0.6</v>
      </c>
      <c r="O8" s="231" t="str">
        <f t="shared" si="33"/>
        <v>*</v>
      </c>
      <c r="P8" s="235">
        <f>IF(VLOOKUP(AM8,APPENDIX!$A$1:$R$5617,9,FALSE)&lt;&gt;"",VLOOKUP(AM8,APPENDIX!$A$1:$R$5617,9,FALSE),"--")</f>
        <v>15</v>
      </c>
      <c r="Q8" s="229">
        <f>IF(VLOOKUP(AN8,APPENDIX!$A:$R,9,FALSE)&lt;&gt;"",VLOOKUP(AN8,APPENDIX!$A:$R,9,FALSE),"--")</f>
        <v>19</v>
      </c>
      <c r="R8" s="231">
        <f>IF(VLOOKUP(AO8,APPENDIX!$A:$R,9,FALSE)&lt;&gt;"",VLOOKUP(AO8,APPENDIX!$A:$R,9,FALSE),"--")</f>
        <v>16</v>
      </c>
      <c r="S8" s="231">
        <f>IF(VLOOKUP(AO8,APPENDIX!$A:$R,12,FALSE)&lt;&gt;"",VLOOKUP(AO8,APPENDIX!$A:$R,12,FALSE),"--")</f>
        <v>-0.8</v>
      </c>
      <c r="T8" s="234" t="str">
        <f t="shared" si="34"/>
        <v>*</v>
      </c>
      <c r="U8" s="229">
        <f>IF(VLOOKUP(AR8,APPENDIX!$A:$R,9,FALSE)&lt;&gt;"",VLOOKUP(AR8,APPENDIX!$A:$R,9,FALSE),"--")</f>
        <v>17</v>
      </c>
      <c r="V8" s="231">
        <f>IF(VLOOKUP(AS8,APPENDIX!$A:$R,9,FALSE)&lt;&gt;"",VLOOKUP(AS8,APPENDIX!$A:$R,9,FALSE),"--")</f>
        <v>18</v>
      </c>
      <c r="W8" s="231">
        <f>IF(VLOOKUP(AS8,APPENDIX!$A:$R,12,FALSE)&lt;&gt;"",VLOOKUP(AS8,APPENDIX!$A:$R,12,FALSE),"--")</f>
        <v>0.4</v>
      </c>
      <c r="X8" s="231" t="str">
        <f t="shared" si="35"/>
        <v/>
      </c>
      <c r="Z8" s="153" t="s">
        <v>26</v>
      </c>
      <c r="AA8" s="153" t="str">
        <f t="shared" si="11"/>
        <v>AZa001_0</v>
      </c>
      <c r="AB8" s="153" t="str">
        <f t="shared" si="12"/>
        <v>AZa001_1</v>
      </c>
      <c r="AC8" s="153" t="str">
        <f t="shared" si="13"/>
        <v>AZa001_1</v>
      </c>
      <c r="AD8" s="153" t="str">
        <f t="shared" si="14"/>
        <v>AZ</v>
      </c>
      <c r="AE8" s="153" t="str">
        <f t="shared" si="15"/>
        <v>AZa002_0</v>
      </c>
      <c r="AF8" s="153" t="str">
        <f t="shared" si="16"/>
        <v>AZa002_1</v>
      </c>
      <c r="AG8" s="153" t="str">
        <f t="shared" si="17"/>
        <v>AZa002_1</v>
      </c>
      <c r="AH8" s="153" t="str">
        <f t="shared" si="18"/>
        <v>AZ</v>
      </c>
      <c r="AI8" s="153" t="str">
        <f t="shared" si="19"/>
        <v>AZa004_0</v>
      </c>
      <c r="AJ8" s="153" t="str">
        <f t="shared" si="20"/>
        <v>AZa004_1</v>
      </c>
      <c r="AK8" s="153" t="str">
        <f t="shared" si="21"/>
        <v>AZa004_1</v>
      </c>
      <c r="AL8" s="153" t="str">
        <f t="shared" si="22"/>
        <v>AZ</v>
      </c>
      <c r="AM8" s="153" t="str">
        <f t="shared" si="23"/>
        <v>AZa005_1</v>
      </c>
      <c r="AN8" s="153" t="str">
        <f t="shared" si="24"/>
        <v>AZa006_0</v>
      </c>
      <c r="AO8" s="153" t="str">
        <f t="shared" si="25"/>
        <v>AZa006_1</v>
      </c>
      <c r="AP8" s="153" t="str">
        <f t="shared" si="26"/>
        <v>AZa006_1</v>
      </c>
      <c r="AQ8" s="153" t="str">
        <f t="shared" si="27"/>
        <v>AZ</v>
      </c>
      <c r="AR8" s="153" t="str">
        <f t="shared" si="28"/>
        <v>AZa003_0</v>
      </c>
      <c r="AS8" s="153" t="str">
        <f t="shared" si="29"/>
        <v>AZa003_1</v>
      </c>
      <c r="AT8" s="153" t="str">
        <f t="shared" si="30"/>
        <v>AZa003_1</v>
      </c>
    </row>
    <row r="9" spans="1:46" x14ac:dyDescent="0.15">
      <c r="A9" s="231" t="s">
        <v>29</v>
      </c>
      <c r="B9" s="229"/>
      <c r="C9" s="229"/>
      <c r="D9" s="230">
        <f>IF(VLOOKUP(AA9,APPENDIX!$A:$R,9,FALSE)&lt;&gt;"",VLOOKUP(AA9,APPENDIX!$A:$R,9,FALSE),"--")</f>
        <v>24</v>
      </c>
      <c r="E9" s="231">
        <f>IF(VLOOKUP(AB9,APPENDIX!$A:$R,9,FALSE)&lt;&gt;"",VLOOKUP(AB9,APPENDIX!$A:$R,9,FALSE),"--")</f>
        <v>14</v>
      </c>
      <c r="F9" s="232">
        <f>IF(VLOOKUP(AB9,APPENDIX!$A:$R,12,FALSE)&lt;&gt;"",VLOOKUP(AB9,APPENDIX!$A:$R,12,FALSE),"--")</f>
        <v>-1.7</v>
      </c>
      <c r="G9" s="233" t="str">
        <f t="shared" si="31"/>
        <v>**</v>
      </c>
      <c r="H9" s="231">
        <f>IF(VLOOKUP(AE9,APPENDIX!$A:$R,9,FALSE)&lt;&gt;"",VLOOKUP(AE9,APPENDIX!$A:$R,9,FALSE),"--")</f>
        <v>6</v>
      </c>
      <c r="I9" s="231">
        <f>IF(VLOOKUP(AF9,APPENDIX!$A:$R,9,FALSE)&lt;&gt;"",VLOOKUP(AF9,APPENDIX!$A:$R,9,FALSE),"--")</f>
        <v>5</v>
      </c>
      <c r="J9" s="231">
        <f>IF(VLOOKUP(AF9,APPENDIX!$A:$R,12,FALSE)&lt;&gt;"",VLOOKUP(AF9,APPENDIX!$A:$R,12,FALSE),"--")</f>
        <v>-0.4</v>
      </c>
      <c r="K9" s="234" t="str">
        <f t="shared" si="32"/>
        <v/>
      </c>
      <c r="L9" s="231">
        <f>IF(VLOOKUP(AI9,APPENDIX!$A:$R,9,FALSE)&lt;&gt;"",VLOOKUP(AI9,APPENDIX!$A:$R,9,FALSE),"--")</f>
        <v>21</v>
      </c>
      <c r="M9" s="231">
        <f>IF(VLOOKUP(AJ9,APPENDIX!$A:$R,9,FALSE)&lt;&gt;"",VLOOKUP(AJ9,APPENDIX!$A:$R,9,FALSE),"--")</f>
        <v>16</v>
      </c>
      <c r="N9" s="231">
        <f>IF(VLOOKUP(AJ9,APPENDIX!$A:$R,12,FALSE)&lt;&gt;"",VLOOKUP(AJ9,APPENDIX!$A:$R,12,FALSE),"--")</f>
        <v>-1.4</v>
      </c>
      <c r="O9" s="231" t="str">
        <f t="shared" si="33"/>
        <v>**</v>
      </c>
      <c r="P9" s="235">
        <f>IF(VLOOKUP(AM9,APPENDIX!$A$1:$R$5617,9,FALSE)&lt;&gt;"",VLOOKUP(AM9,APPENDIX!$A$1:$R$5617,9,FALSE),"--")</f>
        <v>19</v>
      </c>
      <c r="Q9" s="229">
        <f>IF(VLOOKUP(AN9,APPENDIX!$A:$R,9,FALSE)&lt;&gt;"",VLOOKUP(AN9,APPENDIX!$A:$R,9,FALSE),"--")</f>
        <v>18</v>
      </c>
      <c r="R9" s="231">
        <f>IF(VLOOKUP(AO9,APPENDIX!$A:$R,9,FALSE)&lt;&gt;"",VLOOKUP(AO9,APPENDIX!$A:$R,9,FALSE),"--")</f>
        <v>15</v>
      </c>
      <c r="S9" s="231">
        <f>IF(VLOOKUP(AO9,APPENDIX!$A:$R,12,FALSE)&lt;&gt;"",VLOOKUP(AO9,APPENDIX!$A:$R,12,FALSE),"--")</f>
        <v>-0.8</v>
      </c>
      <c r="T9" s="234" t="str">
        <f t="shared" si="34"/>
        <v>*</v>
      </c>
      <c r="U9" s="229">
        <f>IF(VLOOKUP(AR9,APPENDIX!$A:$R,9,FALSE)&lt;&gt;"",VLOOKUP(AR9,APPENDIX!$A:$R,9,FALSE),"--")</f>
        <v>19</v>
      </c>
      <c r="V9" s="231">
        <f>IF(VLOOKUP(AS9,APPENDIX!$A:$R,9,FALSE)&lt;&gt;"",VLOOKUP(AS9,APPENDIX!$A:$R,9,FALSE),"--")</f>
        <v>18</v>
      </c>
      <c r="W9" s="231">
        <f>IF(VLOOKUP(AS9,APPENDIX!$A:$R,12,FALSE)&lt;&gt;"",VLOOKUP(AS9,APPENDIX!$A:$R,12,FALSE),"--")</f>
        <v>-0.4</v>
      </c>
      <c r="X9" s="231" t="str">
        <f t="shared" si="35"/>
        <v/>
      </c>
      <c r="Z9" s="153" t="s">
        <v>30</v>
      </c>
      <c r="AA9" s="153" t="str">
        <f t="shared" si="11"/>
        <v>ARa001_0</v>
      </c>
      <c r="AB9" s="153" t="str">
        <f t="shared" si="12"/>
        <v>ARa001_1</v>
      </c>
      <c r="AC9" s="153" t="str">
        <f t="shared" si="13"/>
        <v>ARa001_1</v>
      </c>
      <c r="AD9" s="153" t="str">
        <f t="shared" si="14"/>
        <v>AR</v>
      </c>
      <c r="AE9" s="153" t="str">
        <f t="shared" si="15"/>
        <v>ARa002_0</v>
      </c>
      <c r="AF9" s="153" t="str">
        <f t="shared" si="16"/>
        <v>ARa002_1</v>
      </c>
      <c r="AG9" s="153" t="str">
        <f t="shared" si="17"/>
        <v>ARa002_1</v>
      </c>
      <c r="AH9" s="153" t="str">
        <f t="shared" si="18"/>
        <v>AR</v>
      </c>
      <c r="AI9" s="153" t="str">
        <f t="shared" si="19"/>
        <v>ARa004_0</v>
      </c>
      <c r="AJ9" s="153" t="str">
        <f t="shared" si="20"/>
        <v>ARa004_1</v>
      </c>
      <c r="AK9" s="153" t="str">
        <f t="shared" si="21"/>
        <v>ARa004_1</v>
      </c>
      <c r="AL9" s="153" t="str">
        <f t="shared" si="22"/>
        <v>AR</v>
      </c>
      <c r="AM9" s="153" t="str">
        <f t="shared" si="23"/>
        <v>ARa005_1</v>
      </c>
      <c r="AN9" s="153" t="str">
        <f t="shared" si="24"/>
        <v>ARa006_0</v>
      </c>
      <c r="AO9" s="153" t="str">
        <f t="shared" si="25"/>
        <v>ARa006_1</v>
      </c>
      <c r="AP9" s="153" t="str">
        <f t="shared" si="26"/>
        <v>ARa006_1</v>
      </c>
      <c r="AQ9" s="153" t="str">
        <f t="shared" si="27"/>
        <v>AR</v>
      </c>
      <c r="AR9" s="153" t="str">
        <f t="shared" si="28"/>
        <v>ARa003_0</v>
      </c>
      <c r="AS9" s="153" t="str">
        <f t="shared" si="29"/>
        <v>ARa003_1</v>
      </c>
      <c r="AT9" s="153" t="str">
        <f t="shared" si="30"/>
        <v>ARa003_1</v>
      </c>
    </row>
    <row r="10" spans="1:46" x14ac:dyDescent="0.15">
      <c r="A10" s="231" t="s">
        <v>33</v>
      </c>
      <c r="B10" s="229"/>
      <c r="C10" s="229"/>
      <c r="D10" s="230">
        <f>IF(VLOOKUP(AA10,APPENDIX!$A:$R,9,FALSE)&lt;&gt;"",VLOOKUP(AA10,APPENDIX!$A:$R,9,FALSE),"--")</f>
        <v>24</v>
      </c>
      <c r="E10" s="231">
        <f>IF(VLOOKUP(AB10,APPENDIX!$A:$R,9,FALSE)&lt;&gt;"",VLOOKUP(AB10,APPENDIX!$A:$R,9,FALSE),"--")</f>
        <v>12</v>
      </c>
      <c r="F10" s="232">
        <f>IF(VLOOKUP(AB10,APPENDIX!$A:$R,12,FALSE)&lt;&gt;"",VLOOKUP(AB10,APPENDIX!$A:$R,12,FALSE),"--")</f>
        <v>-2</v>
      </c>
      <c r="G10" s="233" t="str">
        <f t="shared" si="31"/>
        <v>**</v>
      </c>
      <c r="H10" s="231">
        <f>IF(VLOOKUP(AE10,APPENDIX!$A:$R,9,FALSE)&lt;&gt;"",VLOOKUP(AE10,APPENDIX!$A:$R,9,FALSE),"--")</f>
        <v>8</v>
      </c>
      <c r="I10" s="231">
        <f>IF(VLOOKUP(AF10,APPENDIX!$A:$R,9,FALSE)&lt;&gt;"",VLOOKUP(AF10,APPENDIX!$A:$R,9,FALSE),"--")</f>
        <v>4</v>
      </c>
      <c r="J10" s="231">
        <f>IF(VLOOKUP(AF10,APPENDIX!$A:$R,12,FALSE)&lt;&gt;"",VLOOKUP(AF10,APPENDIX!$A:$R,12,FALSE),"--")</f>
        <v>-1.5</v>
      </c>
      <c r="K10" s="234" t="str">
        <f t="shared" si="32"/>
        <v>**</v>
      </c>
      <c r="L10" s="231">
        <f>IF(VLOOKUP(AI10,APPENDIX!$A:$R,9,FALSE)&lt;&gt;"",VLOOKUP(AI10,APPENDIX!$A:$R,9,FALSE),"--")</f>
        <v>16</v>
      </c>
      <c r="M10" s="231">
        <f>IF(VLOOKUP(AJ10,APPENDIX!$A:$R,9,FALSE)&lt;&gt;"",VLOOKUP(AJ10,APPENDIX!$A:$R,9,FALSE),"--")</f>
        <v>12</v>
      </c>
      <c r="N10" s="231">
        <f>IF(VLOOKUP(AJ10,APPENDIX!$A:$R,12,FALSE)&lt;&gt;"",VLOOKUP(AJ10,APPENDIX!$A:$R,12,FALSE),"--")</f>
        <v>-1.2</v>
      </c>
      <c r="O10" s="231" t="str">
        <f t="shared" si="33"/>
        <v>**</v>
      </c>
      <c r="P10" s="235">
        <f>IF(VLOOKUP(AM10,APPENDIX!$A$1:$R$5617,9,FALSE)&lt;&gt;"",VLOOKUP(AM10,APPENDIX!$A$1:$R$5617,9,FALSE),"--")</f>
        <v>13</v>
      </c>
      <c r="Q10" s="229">
        <f>IF(VLOOKUP(AN10,APPENDIX!$A:$R,9,FALSE)&lt;&gt;"",VLOOKUP(AN10,APPENDIX!$A:$R,9,FALSE),"--")</f>
        <v>17</v>
      </c>
      <c r="R10" s="231">
        <f>IF(VLOOKUP(AO10,APPENDIX!$A:$R,9,FALSE)&lt;&gt;"",VLOOKUP(AO10,APPENDIX!$A:$R,9,FALSE),"--")</f>
        <v>14</v>
      </c>
      <c r="S10" s="231">
        <f>IF(VLOOKUP(AO10,APPENDIX!$A:$R,12,FALSE)&lt;&gt;"",VLOOKUP(AO10,APPENDIX!$A:$R,12,FALSE),"--")</f>
        <v>-0.8</v>
      </c>
      <c r="T10" s="234" t="str">
        <f t="shared" si="34"/>
        <v>*</v>
      </c>
      <c r="U10" s="229">
        <f>IF(VLOOKUP(AR10,APPENDIX!$A:$R,9,FALSE)&lt;&gt;"",VLOOKUP(AR10,APPENDIX!$A:$R,9,FALSE),"--")</f>
        <v>16</v>
      </c>
      <c r="V10" s="231">
        <f>IF(VLOOKUP(AS10,APPENDIX!$A:$R,9,FALSE)&lt;&gt;"",VLOOKUP(AS10,APPENDIX!$A:$R,9,FALSE),"--")</f>
        <v>17</v>
      </c>
      <c r="W10" s="231">
        <f>IF(VLOOKUP(AS10,APPENDIX!$A:$R,12,FALSE)&lt;&gt;"",VLOOKUP(AS10,APPENDIX!$A:$R,12,FALSE),"--")</f>
        <v>0.4</v>
      </c>
      <c r="X10" s="231" t="str">
        <f t="shared" si="35"/>
        <v/>
      </c>
      <c r="Z10" s="153" t="s">
        <v>34</v>
      </c>
      <c r="AA10" s="153" t="str">
        <f t="shared" si="11"/>
        <v>CAa001_0</v>
      </c>
      <c r="AB10" s="153" t="str">
        <f t="shared" si="12"/>
        <v>CAa001_1</v>
      </c>
      <c r="AC10" s="153" t="str">
        <f t="shared" si="13"/>
        <v>CAa001_1</v>
      </c>
      <c r="AD10" s="153" t="str">
        <f t="shared" si="14"/>
        <v>CA</v>
      </c>
      <c r="AE10" s="153" t="str">
        <f t="shared" si="15"/>
        <v>CAa002_0</v>
      </c>
      <c r="AF10" s="153" t="str">
        <f t="shared" si="16"/>
        <v>CAa002_1</v>
      </c>
      <c r="AG10" s="153" t="str">
        <f t="shared" si="17"/>
        <v>CAa002_1</v>
      </c>
      <c r="AH10" s="153" t="str">
        <f t="shared" si="18"/>
        <v>CA</v>
      </c>
      <c r="AI10" s="153" t="str">
        <f t="shared" si="19"/>
        <v>CAa004_0</v>
      </c>
      <c r="AJ10" s="153" t="str">
        <f t="shared" si="20"/>
        <v>CAa004_1</v>
      </c>
      <c r="AK10" s="153" t="str">
        <f t="shared" si="21"/>
        <v>CAa004_1</v>
      </c>
      <c r="AL10" s="153" t="str">
        <f t="shared" si="22"/>
        <v>CA</v>
      </c>
      <c r="AM10" s="153" t="str">
        <f t="shared" si="23"/>
        <v>CAa005_1</v>
      </c>
      <c r="AN10" s="153" t="str">
        <f t="shared" si="24"/>
        <v>CAa006_0</v>
      </c>
      <c r="AO10" s="153" t="str">
        <f t="shared" si="25"/>
        <v>CAa006_1</v>
      </c>
      <c r="AP10" s="153" t="str">
        <f t="shared" si="26"/>
        <v>CAa006_1</v>
      </c>
      <c r="AQ10" s="153" t="str">
        <f t="shared" si="27"/>
        <v>CA</v>
      </c>
      <c r="AR10" s="153" t="str">
        <f t="shared" si="28"/>
        <v>CAa003_0</v>
      </c>
      <c r="AS10" s="153" t="str">
        <f t="shared" si="29"/>
        <v>CAa003_1</v>
      </c>
      <c r="AT10" s="153" t="str">
        <f t="shared" si="30"/>
        <v>CAa003_1</v>
      </c>
    </row>
    <row r="11" spans="1:46" x14ac:dyDescent="0.15">
      <c r="A11" s="231" t="s">
        <v>37</v>
      </c>
      <c r="B11" s="229"/>
      <c r="C11" s="229"/>
      <c r="D11" s="230">
        <f>IF(VLOOKUP(AA11,APPENDIX!$A:$R,9,FALSE)&lt;&gt;"",VLOOKUP(AA11,APPENDIX!$A:$R,9,FALSE),"--")</f>
        <v>19</v>
      </c>
      <c r="E11" s="231">
        <f>IF(VLOOKUP(AB11,APPENDIX!$A:$R,9,FALSE)&lt;&gt;"",VLOOKUP(AB11,APPENDIX!$A:$R,9,FALSE),"--")</f>
        <v>11</v>
      </c>
      <c r="F11" s="232">
        <f>IF(VLOOKUP(AB11,APPENDIX!$A:$R,12,FALSE)&lt;&gt;"",VLOOKUP(AB11,APPENDIX!$A:$R,12,FALSE),"--")</f>
        <v>-1.3</v>
      </c>
      <c r="G11" s="233" t="str">
        <f t="shared" si="31"/>
        <v>**</v>
      </c>
      <c r="H11" s="231">
        <f>IF(VLOOKUP(AE11,APPENDIX!$A:$R,9,FALSE)&lt;&gt;"",VLOOKUP(AE11,APPENDIX!$A:$R,9,FALSE),"--")</f>
        <v>9</v>
      </c>
      <c r="I11" s="231">
        <f>IF(VLOOKUP(AF11,APPENDIX!$A:$R,9,FALSE)&lt;&gt;"",VLOOKUP(AF11,APPENDIX!$A:$R,9,FALSE),"--")</f>
        <v>4</v>
      </c>
      <c r="J11" s="231">
        <f>IF(VLOOKUP(AF11,APPENDIX!$A:$R,12,FALSE)&lt;&gt;"",VLOOKUP(AF11,APPENDIX!$A:$R,12,FALSE),"--")</f>
        <v>-1.9</v>
      </c>
      <c r="K11" s="234" t="str">
        <f t="shared" si="32"/>
        <v>**</v>
      </c>
      <c r="L11" s="231">
        <f>IF(VLOOKUP(AI11,APPENDIX!$A:$R,9,FALSE)&lt;&gt;"",VLOOKUP(AI11,APPENDIX!$A:$R,9,FALSE),"--")</f>
        <v>15</v>
      </c>
      <c r="M11" s="231">
        <f>IF(VLOOKUP(AJ11,APPENDIX!$A:$R,9,FALSE)&lt;&gt;"",VLOOKUP(AJ11,APPENDIX!$A:$R,9,FALSE),"--")</f>
        <v>12</v>
      </c>
      <c r="N11" s="231">
        <f>IF(VLOOKUP(AJ11,APPENDIX!$A:$R,12,FALSE)&lt;&gt;"",VLOOKUP(AJ11,APPENDIX!$A:$R,12,FALSE),"--")</f>
        <v>-0.9</v>
      </c>
      <c r="O11" s="231" t="str">
        <f t="shared" si="33"/>
        <v>*</v>
      </c>
      <c r="P11" s="235">
        <f>IF(VLOOKUP(AM11,APPENDIX!$A$1:$R$5617,9,FALSE)&lt;&gt;"",VLOOKUP(AM11,APPENDIX!$A$1:$R$5617,9,FALSE),"--")</f>
        <v>14</v>
      </c>
      <c r="Q11" s="229">
        <f>IF(VLOOKUP(AN11,APPENDIX!$A:$R,9,FALSE)&lt;&gt;"",VLOOKUP(AN11,APPENDIX!$A:$R,9,FALSE),"--")</f>
        <v>18</v>
      </c>
      <c r="R11" s="231">
        <f>IF(VLOOKUP(AO11,APPENDIX!$A:$R,9,FALSE)&lt;&gt;"",VLOOKUP(AO11,APPENDIX!$A:$R,9,FALSE),"--")</f>
        <v>17</v>
      </c>
      <c r="S11" s="231">
        <f>IF(VLOOKUP(AO11,APPENDIX!$A:$R,12,FALSE)&lt;&gt;"",VLOOKUP(AO11,APPENDIX!$A:$R,12,FALSE),"--")</f>
        <v>-0.3</v>
      </c>
      <c r="T11" s="234" t="str">
        <f t="shared" si="34"/>
        <v/>
      </c>
      <c r="U11" s="229">
        <f>IF(VLOOKUP(AR11,APPENDIX!$A:$R,9,FALSE)&lt;&gt;"",VLOOKUP(AR11,APPENDIX!$A:$R,9,FALSE),"--")</f>
        <v>16</v>
      </c>
      <c r="V11" s="231">
        <f>IF(VLOOKUP(AS11,APPENDIX!$A:$R,9,FALSE)&lt;&gt;"",VLOOKUP(AS11,APPENDIX!$A:$R,9,FALSE),"--")</f>
        <v>15</v>
      </c>
      <c r="W11" s="231">
        <f>IF(VLOOKUP(AS11,APPENDIX!$A:$R,12,FALSE)&lt;&gt;"",VLOOKUP(AS11,APPENDIX!$A:$R,12,FALSE),"--")</f>
        <v>-0.4</v>
      </c>
      <c r="X11" s="231" t="str">
        <f t="shared" si="35"/>
        <v/>
      </c>
      <c r="Z11" s="153" t="s">
        <v>38</v>
      </c>
      <c r="AA11" s="153" t="str">
        <f t="shared" si="11"/>
        <v>COa001_0</v>
      </c>
      <c r="AB11" s="153" t="str">
        <f t="shared" si="12"/>
        <v>COa001_1</v>
      </c>
      <c r="AC11" s="153" t="str">
        <f t="shared" si="13"/>
        <v>COa001_1</v>
      </c>
      <c r="AD11" s="153" t="str">
        <f t="shared" si="14"/>
        <v>CO</v>
      </c>
      <c r="AE11" s="153" t="str">
        <f t="shared" si="15"/>
        <v>COa002_0</v>
      </c>
      <c r="AF11" s="153" t="str">
        <f t="shared" si="16"/>
        <v>COa002_1</v>
      </c>
      <c r="AG11" s="153" t="str">
        <f t="shared" si="17"/>
        <v>COa002_1</v>
      </c>
      <c r="AH11" s="153" t="str">
        <f t="shared" si="18"/>
        <v>CO</v>
      </c>
      <c r="AI11" s="153" t="str">
        <f t="shared" si="19"/>
        <v>COa004_0</v>
      </c>
      <c r="AJ11" s="153" t="str">
        <f t="shared" si="20"/>
        <v>COa004_1</v>
      </c>
      <c r="AK11" s="153" t="str">
        <f t="shared" si="21"/>
        <v>COa004_1</v>
      </c>
      <c r="AL11" s="153" t="str">
        <f t="shared" si="22"/>
        <v>CO</v>
      </c>
      <c r="AM11" s="153" t="str">
        <f t="shared" si="23"/>
        <v>COa005_1</v>
      </c>
      <c r="AN11" s="153" t="str">
        <f t="shared" si="24"/>
        <v>COa006_0</v>
      </c>
      <c r="AO11" s="153" t="str">
        <f t="shared" si="25"/>
        <v>COa006_1</v>
      </c>
      <c r="AP11" s="153" t="str">
        <f t="shared" si="26"/>
        <v>COa006_1</v>
      </c>
      <c r="AQ11" s="153" t="str">
        <f t="shared" si="27"/>
        <v>CO</v>
      </c>
      <c r="AR11" s="153" t="str">
        <f t="shared" si="28"/>
        <v>COa003_0</v>
      </c>
      <c r="AS11" s="153" t="str">
        <f t="shared" si="29"/>
        <v>COa003_1</v>
      </c>
      <c r="AT11" s="153" t="str">
        <f t="shared" si="30"/>
        <v>COa003_1</v>
      </c>
    </row>
    <row r="12" spans="1:46" x14ac:dyDescent="0.15">
      <c r="A12" s="231" t="s">
        <v>41</v>
      </c>
      <c r="B12" s="229"/>
      <c r="C12" s="229"/>
      <c r="D12" s="230">
        <f>IF(VLOOKUP(AA12,APPENDIX!$A:$R,9,FALSE)&lt;&gt;"",VLOOKUP(AA12,APPENDIX!$A:$R,9,FALSE),"--")</f>
        <v>13</v>
      </c>
      <c r="E12" s="231">
        <f>IF(VLOOKUP(AB12,APPENDIX!$A:$R,9,FALSE)&lt;&gt;"",VLOOKUP(AB12,APPENDIX!$A:$R,9,FALSE),"--")</f>
        <v>8</v>
      </c>
      <c r="F12" s="232">
        <f>IF(VLOOKUP(AB12,APPENDIX!$A:$R,12,FALSE)&lt;&gt;"",VLOOKUP(AB12,APPENDIX!$A:$R,12,FALSE),"--")</f>
        <v>-0.8</v>
      </c>
      <c r="G12" s="233" t="str">
        <f t="shared" si="31"/>
        <v>*</v>
      </c>
      <c r="H12" s="231">
        <f>IF(VLOOKUP(AE12,APPENDIX!$A:$R,9,FALSE)&lt;&gt;"",VLOOKUP(AE12,APPENDIX!$A:$R,9,FALSE),"--")</f>
        <v>4</v>
      </c>
      <c r="I12" s="231">
        <f>IF(VLOOKUP(AF12,APPENDIX!$A:$R,9,FALSE)&lt;&gt;"",VLOOKUP(AF12,APPENDIX!$A:$R,9,FALSE),"--")</f>
        <v>4</v>
      </c>
      <c r="J12" s="231">
        <f>IF(VLOOKUP(AF12,APPENDIX!$A:$R,12,FALSE)&lt;&gt;"",VLOOKUP(AF12,APPENDIX!$A:$R,12,FALSE),"--")</f>
        <v>0</v>
      </c>
      <c r="K12" s="234" t="str">
        <f t="shared" si="32"/>
        <v/>
      </c>
      <c r="L12" s="231">
        <f>IF(VLOOKUP(AI12,APPENDIX!$A:$R,9,FALSE)&lt;&gt;"",VLOOKUP(AI12,APPENDIX!$A:$R,9,FALSE),"--")</f>
        <v>12</v>
      </c>
      <c r="M12" s="231">
        <f>IF(VLOOKUP(AJ12,APPENDIX!$A:$R,9,FALSE)&lt;&gt;"",VLOOKUP(AJ12,APPENDIX!$A:$R,9,FALSE),"--")</f>
        <v>11</v>
      </c>
      <c r="N12" s="231">
        <f>IF(VLOOKUP(AJ12,APPENDIX!$A:$R,12,FALSE)&lt;&gt;"",VLOOKUP(AJ12,APPENDIX!$A:$R,12,FALSE),"--")</f>
        <v>-0.3</v>
      </c>
      <c r="O12" s="231" t="str">
        <f t="shared" si="33"/>
        <v/>
      </c>
      <c r="P12" s="235">
        <f>IF(VLOOKUP(AM12,APPENDIX!$A$1:$R$5617,9,FALSE)&lt;&gt;"",VLOOKUP(AM12,APPENDIX!$A$1:$R$5617,9,FALSE),"--")</f>
        <v>11</v>
      </c>
      <c r="Q12" s="229">
        <f>IF(VLOOKUP(AN12,APPENDIX!$A:$R,9,FALSE)&lt;&gt;"",VLOOKUP(AN12,APPENDIX!$A:$R,9,FALSE),"--")</f>
        <v>10</v>
      </c>
      <c r="R12" s="231">
        <f>IF(VLOOKUP(AO12,APPENDIX!$A:$R,9,FALSE)&lt;&gt;"",VLOOKUP(AO12,APPENDIX!$A:$R,9,FALSE),"--")</f>
        <v>10</v>
      </c>
      <c r="S12" s="231">
        <f>IF(VLOOKUP(AO12,APPENDIX!$A:$R,12,FALSE)&lt;&gt;"",VLOOKUP(AO12,APPENDIX!$A:$R,12,FALSE),"--")</f>
        <v>0</v>
      </c>
      <c r="T12" s="234" t="str">
        <f t="shared" si="34"/>
        <v/>
      </c>
      <c r="U12" s="229">
        <f>IF(VLOOKUP(AR12,APPENDIX!$A:$R,9,FALSE)&lt;&gt;"",VLOOKUP(AR12,APPENDIX!$A:$R,9,FALSE),"--")</f>
        <v>11</v>
      </c>
      <c r="V12" s="231">
        <f>IF(VLOOKUP(AS12,APPENDIX!$A:$R,9,FALSE)&lt;&gt;"",VLOOKUP(AS12,APPENDIX!$A:$R,9,FALSE),"--")</f>
        <v>12</v>
      </c>
      <c r="W12" s="231">
        <f>IF(VLOOKUP(AS12,APPENDIX!$A:$R,12,FALSE)&lt;&gt;"",VLOOKUP(AS12,APPENDIX!$A:$R,12,FALSE),"--")</f>
        <v>0.4</v>
      </c>
      <c r="X12" s="231" t="str">
        <f t="shared" si="35"/>
        <v/>
      </c>
      <c r="Z12" s="153" t="s">
        <v>42</v>
      </c>
      <c r="AA12" s="153" t="str">
        <f t="shared" si="11"/>
        <v>CTa001_0</v>
      </c>
      <c r="AB12" s="153" t="str">
        <f t="shared" si="12"/>
        <v>CTa001_1</v>
      </c>
      <c r="AC12" s="153" t="str">
        <f t="shared" si="13"/>
        <v>CTa001_1</v>
      </c>
      <c r="AD12" s="153" t="str">
        <f t="shared" si="14"/>
        <v>CT</v>
      </c>
      <c r="AE12" s="153" t="str">
        <f t="shared" si="15"/>
        <v>CTa002_0</v>
      </c>
      <c r="AF12" s="153" t="str">
        <f t="shared" si="16"/>
        <v>CTa002_1</v>
      </c>
      <c r="AG12" s="153" t="str">
        <f t="shared" si="17"/>
        <v>CTa002_1</v>
      </c>
      <c r="AH12" s="153" t="str">
        <f t="shared" si="18"/>
        <v>CT</v>
      </c>
      <c r="AI12" s="153" t="str">
        <f t="shared" si="19"/>
        <v>CTa004_0</v>
      </c>
      <c r="AJ12" s="153" t="str">
        <f t="shared" si="20"/>
        <v>CTa004_1</v>
      </c>
      <c r="AK12" s="153" t="str">
        <f t="shared" si="21"/>
        <v>CTa004_1</v>
      </c>
      <c r="AL12" s="153" t="str">
        <f t="shared" si="22"/>
        <v>CT</v>
      </c>
      <c r="AM12" s="153" t="str">
        <f t="shared" si="23"/>
        <v>CTa005_1</v>
      </c>
      <c r="AN12" s="153" t="str">
        <f t="shared" si="24"/>
        <v>CTa006_0</v>
      </c>
      <c r="AO12" s="153" t="str">
        <f t="shared" si="25"/>
        <v>CTa006_1</v>
      </c>
      <c r="AP12" s="153" t="str">
        <f t="shared" si="26"/>
        <v>CTa006_1</v>
      </c>
      <c r="AQ12" s="153" t="str">
        <f t="shared" si="27"/>
        <v>CT</v>
      </c>
      <c r="AR12" s="153" t="str">
        <f t="shared" si="28"/>
        <v>CTa003_0</v>
      </c>
      <c r="AS12" s="153" t="str">
        <f t="shared" si="29"/>
        <v>CTa003_1</v>
      </c>
      <c r="AT12" s="153" t="str">
        <f t="shared" si="30"/>
        <v>CTa003_1</v>
      </c>
    </row>
    <row r="13" spans="1:46" x14ac:dyDescent="0.15">
      <c r="A13" s="231" t="s">
        <v>45</v>
      </c>
      <c r="B13" s="229"/>
      <c r="C13" s="229"/>
      <c r="D13" s="230">
        <f>IF(VLOOKUP(AA13,APPENDIX!$A:$R,9,FALSE)&lt;&gt;"",VLOOKUP(AA13,APPENDIX!$A:$R,9,FALSE),"--")</f>
        <v>14</v>
      </c>
      <c r="E13" s="231">
        <f>IF(VLOOKUP(AB13,APPENDIX!$A:$R,9,FALSE)&lt;&gt;"",VLOOKUP(AB13,APPENDIX!$A:$R,9,FALSE),"--")</f>
        <v>8</v>
      </c>
      <c r="F13" s="232">
        <f>IF(VLOOKUP(AB13,APPENDIX!$A:$R,12,FALSE)&lt;&gt;"",VLOOKUP(AB13,APPENDIX!$A:$R,12,FALSE),"--")</f>
        <v>-1</v>
      </c>
      <c r="G13" s="233" t="str">
        <f t="shared" si="31"/>
        <v>**</v>
      </c>
      <c r="H13" s="231">
        <f>IF(VLOOKUP(AE13,APPENDIX!$A:$R,9,FALSE)&lt;&gt;"",VLOOKUP(AE13,APPENDIX!$A:$R,9,FALSE),"--")</f>
        <v>5</v>
      </c>
      <c r="I13" s="372" t="str">
        <f>IF(VLOOKUP(AF13,APPENDIX!$A:$R,9,FALSE)&lt;&gt;"",VLOOKUP(AF13,APPENDIX!$A:$R,9,FALSE),"—")</f>
        <v>—</v>
      </c>
      <c r="J13" s="231" t="str">
        <f>IF(VLOOKUP(AF13,APPENDIX!$A:$R,12,FALSE)&lt;&gt;"",VLOOKUP(AF13,APPENDIX!$A:$R,12,FALSE),"--")</f>
        <v>--</v>
      </c>
      <c r="K13" s="234"/>
      <c r="L13" s="231">
        <f>IF(VLOOKUP(AI13,APPENDIX!$A:$R,9,FALSE)&lt;&gt;"",VLOOKUP(AI13,APPENDIX!$A:$R,9,FALSE),"--")</f>
        <v>12</v>
      </c>
      <c r="M13" s="231">
        <f>IF(VLOOKUP(AJ13,APPENDIX!$A:$R,9,FALSE)&lt;&gt;"",VLOOKUP(AJ13,APPENDIX!$A:$R,9,FALSE),"--")</f>
        <v>11</v>
      </c>
      <c r="N13" s="231">
        <f>IF(VLOOKUP(AJ13,APPENDIX!$A:$R,12,FALSE)&lt;&gt;"",VLOOKUP(AJ13,APPENDIX!$A:$R,12,FALSE),"--")</f>
        <v>-0.3</v>
      </c>
      <c r="O13" s="231" t="str">
        <f t="shared" si="33"/>
        <v/>
      </c>
      <c r="P13" s="235">
        <f>IF(VLOOKUP(AM13,APPENDIX!$A$1:$R$5617,9,FALSE)&lt;&gt;"",VLOOKUP(AM13,APPENDIX!$A$1:$R$5617,9,FALSE),"--")</f>
        <v>10</v>
      </c>
      <c r="Q13" s="229">
        <f>IF(VLOOKUP(AN13,APPENDIX!$A:$R,9,FALSE)&lt;&gt;"",VLOOKUP(AN13,APPENDIX!$A:$R,9,FALSE),"--")</f>
        <v>9</v>
      </c>
      <c r="R13" s="231">
        <f>IF(VLOOKUP(AO13,APPENDIX!$A:$R,9,FALSE)&lt;&gt;"",VLOOKUP(AO13,APPENDIX!$A:$R,9,FALSE),"--")</f>
        <v>9</v>
      </c>
      <c r="S13" s="231">
        <f>IF(VLOOKUP(AO13,APPENDIX!$A:$R,12,FALSE)&lt;&gt;"",VLOOKUP(AO13,APPENDIX!$A:$R,12,FALSE),"--")</f>
        <v>0</v>
      </c>
      <c r="T13" s="234" t="str">
        <f t="shared" si="34"/>
        <v/>
      </c>
      <c r="U13" s="229">
        <f>IF(VLOOKUP(AR13,APPENDIX!$A:$R,9,FALSE)&lt;&gt;"",VLOOKUP(AR13,APPENDIX!$A:$R,9,FALSE),"--")</f>
        <v>12</v>
      </c>
      <c r="V13" s="231">
        <f>IF(VLOOKUP(AS13,APPENDIX!$A:$R,9,FALSE)&lt;&gt;"",VLOOKUP(AS13,APPENDIX!$A:$R,9,FALSE),"--")</f>
        <v>14</v>
      </c>
      <c r="W13" s="231">
        <f>IF(VLOOKUP(AS13,APPENDIX!$A:$R,12,FALSE)&lt;&gt;"",VLOOKUP(AS13,APPENDIX!$A:$R,12,FALSE),"--")</f>
        <v>0.8</v>
      </c>
      <c r="X13" s="231" t="str">
        <f t="shared" si="35"/>
        <v>*</v>
      </c>
      <c r="Z13" s="153" t="s">
        <v>46</v>
      </c>
      <c r="AA13" s="153" t="str">
        <f t="shared" si="11"/>
        <v>DEa001_0</v>
      </c>
      <c r="AB13" s="153" t="str">
        <f t="shared" si="12"/>
        <v>DEa001_1</v>
      </c>
      <c r="AC13" s="153" t="str">
        <f t="shared" si="13"/>
        <v>DEa001_1</v>
      </c>
      <c r="AD13" s="153" t="str">
        <f t="shared" si="14"/>
        <v>DE</v>
      </c>
      <c r="AE13" s="153" t="str">
        <f t="shared" si="15"/>
        <v>DEa002_0</v>
      </c>
      <c r="AF13" s="153" t="str">
        <f t="shared" si="16"/>
        <v>DEa002_1</v>
      </c>
      <c r="AG13" s="153" t="str">
        <f t="shared" si="17"/>
        <v>DEa002_1</v>
      </c>
      <c r="AH13" s="153" t="str">
        <f t="shared" si="18"/>
        <v>DE</v>
      </c>
      <c r="AI13" s="153" t="str">
        <f t="shared" si="19"/>
        <v>DEa004_0</v>
      </c>
      <c r="AJ13" s="153" t="str">
        <f t="shared" si="20"/>
        <v>DEa004_1</v>
      </c>
      <c r="AK13" s="153" t="str">
        <f t="shared" si="21"/>
        <v>DEa004_1</v>
      </c>
      <c r="AL13" s="153" t="str">
        <f t="shared" si="22"/>
        <v>DE</v>
      </c>
      <c r="AM13" s="153" t="str">
        <f t="shared" si="23"/>
        <v>DEa005_1</v>
      </c>
      <c r="AN13" s="153" t="str">
        <f t="shared" si="24"/>
        <v>DEa006_0</v>
      </c>
      <c r="AO13" s="153" t="str">
        <f t="shared" si="25"/>
        <v>DEa006_1</v>
      </c>
      <c r="AP13" s="153" t="str">
        <f t="shared" si="26"/>
        <v>DEa006_1</v>
      </c>
      <c r="AQ13" s="153" t="str">
        <f t="shared" si="27"/>
        <v>DE</v>
      </c>
      <c r="AR13" s="153" t="str">
        <f t="shared" si="28"/>
        <v>DEa003_0</v>
      </c>
      <c r="AS13" s="153" t="str">
        <f t="shared" si="29"/>
        <v>DEa003_1</v>
      </c>
      <c r="AT13" s="153" t="str">
        <f t="shared" si="30"/>
        <v>DEa003_1</v>
      </c>
    </row>
    <row r="14" spans="1:46" x14ac:dyDescent="0.15">
      <c r="A14" s="231" t="s">
        <v>49</v>
      </c>
      <c r="B14" s="229"/>
      <c r="C14" s="229"/>
      <c r="D14" s="230">
        <f>IF(VLOOKUP(AA14,APPENDIX!$A:$R,9,FALSE)&lt;&gt;"",VLOOKUP(AA14,APPENDIX!$A:$R,9,FALSE),"--")</f>
        <v>8</v>
      </c>
      <c r="E14" s="231">
        <f>IF(VLOOKUP(AB14,APPENDIX!$A:$R,9,FALSE)&lt;&gt;"",VLOOKUP(AB14,APPENDIX!$A:$R,9,FALSE),"--")</f>
        <v>5</v>
      </c>
      <c r="F14" s="232">
        <f>IF(VLOOKUP(AB14,APPENDIX!$A:$R,12,FALSE)&lt;&gt;"",VLOOKUP(AB14,APPENDIX!$A:$R,12,FALSE),"--")</f>
        <v>-0.5</v>
      </c>
      <c r="G14" s="233" t="str">
        <f t="shared" si="31"/>
        <v>*</v>
      </c>
      <c r="H14" s="372" t="str">
        <f>IF(VLOOKUP(AE14,APPENDIX!$A:$R,9,FALSE)&lt;&gt;"",VLOOKUP(AE14,APPENDIX!$A:$R,9,FALSE),"—")</f>
        <v>—</v>
      </c>
      <c r="I14" s="372" t="str">
        <f>IF(VLOOKUP(AF14,APPENDIX!$A:$R,9,FALSE)&lt;&gt;"",VLOOKUP(AF14,APPENDIX!$A:$R,9,FALSE),"—")</f>
        <v>—</v>
      </c>
      <c r="J14" s="236" t="str">
        <f>IF(VLOOKUP(AF14,APPENDIX!$A:$R,12,FALSE)&lt;&gt;"",VLOOKUP(AF14,APPENDIX!$A:$R,12,FALSE),"--")</f>
        <v>--</v>
      </c>
      <c r="K14" s="234"/>
      <c r="L14" s="231">
        <f>IF(VLOOKUP(AI14,APPENDIX!$A:$R,9,FALSE)&lt;&gt;"",VLOOKUP(AI14,APPENDIX!$A:$R,9,FALSE),"--")</f>
        <v>11</v>
      </c>
      <c r="M14" s="231">
        <f>IF(VLOOKUP(AJ14,APPENDIX!$A:$R,9,FALSE)&lt;&gt;"",VLOOKUP(AJ14,APPENDIX!$A:$R,9,FALSE),"--")</f>
        <v>9</v>
      </c>
      <c r="N14" s="231">
        <f>IF(VLOOKUP(AJ14,APPENDIX!$A:$R,12,FALSE)&lt;&gt;"",VLOOKUP(AJ14,APPENDIX!$A:$R,12,FALSE),"--")</f>
        <v>-0.6</v>
      </c>
      <c r="O14" s="231" t="str">
        <f t="shared" si="33"/>
        <v>*</v>
      </c>
      <c r="P14" s="235">
        <f>IF(VLOOKUP(AM14,APPENDIX!$A$1:$R$5617,9,FALSE)&lt;&gt;"",VLOOKUP(AM14,APPENDIX!$A$1:$R$5617,9,FALSE),"--")</f>
        <v>10</v>
      </c>
      <c r="Q14" s="229">
        <f>IF(VLOOKUP(AN14,APPENDIX!$A:$R,9,FALSE)&lt;&gt;"",VLOOKUP(AN14,APPENDIX!$A:$R,9,FALSE),"--")</f>
        <v>9</v>
      </c>
      <c r="R14" s="231">
        <f>IF(VLOOKUP(AO14,APPENDIX!$A:$R,9,FALSE)&lt;&gt;"",VLOOKUP(AO14,APPENDIX!$A:$R,9,FALSE),"--")</f>
        <v>6</v>
      </c>
      <c r="S14" s="231">
        <f>IF(VLOOKUP(AO14,APPENDIX!$A:$R,12,FALSE)&lt;&gt;"",VLOOKUP(AO14,APPENDIX!$A:$R,12,FALSE),"--")</f>
        <v>-0.8</v>
      </c>
      <c r="T14" s="234" t="str">
        <f t="shared" si="34"/>
        <v>*</v>
      </c>
      <c r="U14" s="229">
        <f>IF(VLOOKUP(AR14,APPENDIX!$A:$R,9,FALSE)&lt;&gt;"",VLOOKUP(AR14,APPENDIX!$A:$R,9,FALSE),"--")</f>
        <v>16</v>
      </c>
      <c r="V14" s="231">
        <f>IF(VLOOKUP(AS14,APPENDIX!$A:$R,9,FALSE)&lt;&gt;"",VLOOKUP(AS14,APPENDIX!$A:$R,9,FALSE),"--")</f>
        <v>16</v>
      </c>
      <c r="W14" s="231">
        <f>IF(VLOOKUP(AS14,APPENDIX!$A:$R,12,FALSE)&lt;&gt;"",VLOOKUP(AS14,APPENDIX!$A:$R,12,FALSE),"--")</f>
        <v>0</v>
      </c>
      <c r="X14" s="231" t="str">
        <f t="shared" si="35"/>
        <v/>
      </c>
      <c r="Z14" s="153" t="s">
        <v>50</v>
      </c>
      <c r="AA14" s="153" t="str">
        <f t="shared" si="11"/>
        <v>DCa001_0</v>
      </c>
      <c r="AB14" s="153" t="str">
        <f t="shared" si="12"/>
        <v>DCa001_1</v>
      </c>
      <c r="AC14" s="153" t="str">
        <f t="shared" si="13"/>
        <v>DCa001_1</v>
      </c>
      <c r="AD14" s="153" t="str">
        <f t="shared" si="14"/>
        <v>DC</v>
      </c>
      <c r="AE14" s="153" t="str">
        <f t="shared" si="15"/>
        <v>DCa002_0</v>
      </c>
      <c r="AF14" s="153" t="str">
        <f t="shared" si="16"/>
        <v>DCa002_1</v>
      </c>
      <c r="AG14" s="153" t="str">
        <f t="shared" si="17"/>
        <v>DCa002_1</v>
      </c>
      <c r="AH14" s="153" t="str">
        <f t="shared" si="18"/>
        <v>DC</v>
      </c>
      <c r="AI14" s="153" t="str">
        <f t="shared" si="19"/>
        <v>DCa004_0</v>
      </c>
      <c r="AJ14" s="153" t="str">
        <f t="shared" si="20"/>
        <v>DCa004_1</v>
      </c>
      <c r="AK14" s="153" t="str">
        <f t="shared" si="21"/>
        <v>DCa004_1</v>
      </c>
      <c r="AL14" s="153" t="str">
        <f t="shared" si="22"/>
        <v>DC</v>
      </c>
      <c r="AM14" s="153" t="str">
        <f t="shared" si="23"/>
        <v>DCa005_1</v>
      </c>
      <c r="AN14" s="153" t="str">
        <f t="shared" si="24"/>
        <v>DCa006_0</v>
      </c>
      <c r="AO14" s="153" t="str">
        <f t="shared" si="25"/>
        <v>DCa006_1</v>
      </c>
      <c r="AP14" s="153" t="str">
        <f t="shared" si="26"/>
        <v>DCa006_1</v>
      </c>
      <c r="AQ14" s="153" t="str">
        <f t="shared" si="27"/>
        <v>DC</v>
      </c>
      <c r="AR14" s="153" t="str">
        <f t="shared" si="28"/>
        <v>DCa003_0</v>
      </c>
      <c r="AS14" s="153" t="str">
        <f t="shared" si="29"/>
        <v>DCa003_1</v>
      </c>
      <c r="AT14" s="153" t="str">
        <f t="shared" si="30"/>
        <v>DCa003_1</v>
      </c>
    </row>
    <row r="15" spans="1:46" x14ac:dyDescent="0.15">
      <c r="A15" s="231" t="s">
        <v>53</v>
      </c>
      <c r="B15" s="229"/>
      <c r="C15" s="229"/>
      <c r="D15" s="230">
        <f>IF(VLOOKUP(AA15,APPENDIX!$A:$R,9,FALSE)&lt;&gt;"",VLOOKUP(AA15,APPENDIX!$A:$R,9,FALSE),"--")</f>
        <v>29</v>
      </c>
      <c r="E15" s="231">
        <f>IF(VLOOKUP(AB15,APPENDIX!$A:$R,9,FALSE)&lt;&gt;"",VLOOKUP(AB15,APPENDIX!$A:$R,9,FALSE),"--")</f>
        <v>20</v>
      </c>
      <c r="F15" s="232">
        <f>IF(VLOOKUP(AB15,APPENDIX!$A:$R,12,FALSE)&lt;&gt;"",VLOOKUP(AB15,APPENDIX!$A:$R,12,FALSE),"--")</f>
        <v>-1.5</v>
      </c>
      <c r="G15" s="233" t="str">
        <f t="shared" si="31"/>
        <v>**</v>
      </c>
      <c r="H15" s="231">
        <f>IF(VLOOKUP(AE15,APPENDIX!$A:$R,9,FALSE)&lt;&gt;"",VLOOKUP(AE15,APPENDIX!$A:$R,9,FALSE),"--")</f>
        <v>12</v>
      </c>
      <c r="I15" s="231">
        <f>IF(VLOOKUP(AF15,APPENDIX!$A:$R,9,FALSE)&lt;&gt;"",VLOOKUP(AF15,APPENDIX!$A:$R,9,FALSE),"--")</f>
        <v>7</v>
      </c>
      <c r="J15" s="231">
        <f>IF(VLOOKUP(AF15,APPENDIX!$A:$R,12,FALSE)&lt;&gt;"",VLOOKUP(AF15,APPENDIX!$A:$R,12,FALSE),"--")</f>
        <v>-1.9</v>
      </c>
      <c r="K15" s="234" t="str">
        <f t="shared" si="32"/>
        <v>**</v>
      </c>
      <c r="L15" s="231">
        <f>IF(VLOOKUP(AI15,APPENDIX!$A:$R,9,FALSE)&lt;&gt;"",VLOOKUP(AI15,APPENDIX!$A:$R,9,FALSE),"--")</f>
        <v>21</v>
      </c>
      <c r="M15" s="231">
        <f>IF(VLOOKUP(AJ15,APPENDIX!$A:$R,9,FALSE)&lt;&gt;"",VLOOKUP(AJ15,APPENDIX!$A:$R,9,FALSE),"--")</f>
        <v>17</v>
      </c>
      <c r="N15" s="231">
        <f>IF(VLOOKUP(AJ15,APPENDIX!$A:$R,12,FALSE)&lt;&gt;"",VLOOKUP(AJ15,APPENDIX!$A:$R,12,FALSE),"--")</f>
        <v>-1.2</v>
      </c>
      <c r="O15" s="231" t="str">
        <f t="shared" si="33"/>
        <v>**</v>
      </c>
      <c r="P15" s="235">
        <f>IF(VLOOKUP(AM15,APPENDIX!$A$1:$R$5617,9,FALSE)&lt;&gt;"",VLOOKUP(AM15,APPENDIX!$A$1:$R$5617,9,FALSE),"--")</f>
        <v>15</v>
      </c>
      <c r="Q15" s="229">
        <f>IF(VLOOKUP(AN15,APPENDIX!$A:$R,9,FALSE)&lt;&gt;"",VLOOKUP(AN15,APPENDIX!$A:$R,9,FALSE),"--")</f>
        <v>14</v>
      </c>
      <c r="R15" s="231">
        <f>IF(VLOOKUP(AO15,APPENDIX!$A:$R,9,FALSE)&lt;&gt;"",VLOOKUP(AO15,APPENDIX!$A:$R,9,FALSE),"--")</f>
        <v>12</v>
      </c>
      <c r="S15" s="231">
        <f>IF(VLOOKUP(AO15,APPENDIX!$A:$R,12,FALSE)&lt;&gt;"",VLOOKUP(AO15,APPENDIX!$A:$R,12,FALSE),"--")</f>
        <v>-0.5</v>
      </c>
      <c r="T15" s="234" t="str">
        <f t="shared" si="34"/>
        <v>*</v>
      </c>
      <c r="U15" s="229">
        <f>IF(VLOOKUP(AR15,APPENDIX!$A:$R,9,FALSE)&lt;&gt;"",VLOOKUP(AR15,APPENDIX!$A:$R,9,FALSE),"--")</f>
        <v>18</v>
      </c>
      <c r="V15" s="231">
        <f>IF(VLOOKUP(AS15,APPENDIX!$A:$R,9,FALSE)&lt;&gt;"",VLOOKUP(AS15,APPENDIX!$A:$R,9,FALSE),"--")</f>
        <v>17</v>
      </c>
      <c r="W15" s="231">
        <f>IF(VLOOKUP(AS15,APPENDIX!$A:$R,12,FALSE)&lt;&gt;"",VLOOKUP(AS15,APPENDIX!$A:$R,12,FALSE),"--")</f>
        <v>-0.4</v>
      </c>
      <c r="X15" s="231" t="str">
        <f t="shared" si="35"/>
        <v/>
      </c>
      <c r="Z15" s="153" t="s">
        <v>54</v>
      </c>
      <c r="AA15" s="153" t="str">
        <f t="shared" si="11"/>
        <v>FLa001_0</v>
      </c>
      <c r="AB15" s="153" t="str">
        <f t="shared" si="12"/>
        <v>FLa001_1</v>
      </c>
      <c r="AC15" s="153" t="str">
        <f t="shared" si="13"/>
        <v>FLa001_1</v>
      </c>
      <c r="AD15" s="153" t="str">
        <f t="shared" si="14"/>
        <v>FL</v>
      </c>
      <c r="AE15" s="153" t="str">
        <f t="shared" si="15"/>
        <v>FLa002_0</v>
      </c>
      <c r="AF15" s="153" t="str">
        <f t="shared" si="16"/>
        <v>FLa002_1</v>
      </c>
      <c r="AG15" s="153" t="str">
        <f t="shared" si="17"/>
        <v>FLa002_1</v>
      </c>
      <c r="AH15" s="153" t="str">
        <f t="shared" si="18"/>
        <v>FL</v>
      </c>
      <c r="AI15" s="153" t="str">
        <f t="shared" si="19"/>
        <v>FLa004_0</v>
      </c>
      <c r="AJ15" s="153" t="str">
        <f t="shared" si="20"/>
        <v>FLa004_1</v>
      </c>
      <c r="AK15" s="153" t="str">
        <f t="shared" si="21"/>
        <v>FLa004_1</v>
      </c>
      <c r="AL15" s="153" t="str">
        <f t="shared" si="22"/>
        <v>FL</v>
      </c>
      <c r="AM15" s="153" t="str">
        <f t="shared" si="23"/>
        <v>FLa005_1</v>
      </c>
      <c r="AN15" s="153" t="str">
        <f t="shared" si="24"/>
        <v>FLa006_0</v>
      </c>
      <c r="AO15" s="153" t="str">
        <f t="shared" si="25"/>
        <v>FLa006_1</v>
      </c>
      <c r="AP15" s="153" t="str">
        <f t="shared" si="26"/>
        <v>FLa006_1</v>
      </c>
      <c r="AQ15" s="153" t="str">
        <f t="shared" si="27"/>
        <v>FL</v>
      </c>
      <c r="AR15" s="153" t="str">
        <f t="shared" si="28"/>
        <v>FLa003_0</v>
      </c>
      <c r="AS15" s="153" t="str">
        <f t="shared" si="29"/>
        <v>FLa003_1</v>
      </c>
      <c r="AT15" s="153" t="str">
        <f t="shared" si="30"/>
        <v>FLa003_1</v>
      </c>
    </row>
    <row r="16" spans="1:46" x14ac:dyDescent="0.15">
      <c r="A16" s="231" t="s">
        <v>57</v>
      </c>
      <c r="B16" s="229"/>
      <c r="C16" s="229"/>
      <c r="D16" s="230">
        <f>IF(VLOOKUP(AA16,APPENDIX!$A:$R,9,FALSE)&lt;&gt;"",VLOOKUP(AA16,APPENDIX!$A:$R,9,FALSE),"--")</f>
        <v>26</v>
      </c>
      <c r="E16" s="231">
        <f>IF(VLOOKUP(AB16,APPENDIX!$A:$R,9,FALSE)&lt;&gt;"",VLOOKUP(AB16,APPENDIX!$A:$R,9,FALSE),"--")</f>
        <v>19</v>
      </c>
      <c r="F16" s="232">
        <f>IF(VLOOKUP(AB16,APPENDIX!$A:$R,12,FALSE)&lt;&gt;"",VLOOKUP(AB16,APPENDIX!$A:$R,12,FALSE),"--")</f>
        <v>-1.2</v>
      </c>
      <c r="G16" s="233" t="str">
        <f t="shared" si="31"/>
        <v>**</v>
      </c>
      <c r="H16" s="231">
        <f>IF(VLOOKUP(AE16,APPENDIX!$A:$R,9,FALSE)&lt;&gt;"",VLOOKUP(AE16,APPENDIX!$A:$R,9,FALSE),"--")</f>
        <v>10</v>
      </c>
      <c r="I16" s="231">
        <f>IF(VLOOKUP(AF16,APPENDIX!$A:$R,9,FALSE)&lt;&gt;"",VLOOKUP(AF16,APPENDIX!$A:$R,9,FALSE),"--")</f>
        <v>7</v>
      </c>
      <c r="J16" s="231">
        <f>IF(VLOOKUP(AF16,APPENDIX!$A:$R,12,FALSE)&lt;&gt;"",VLOOKUP(AF16,APPENDIX!$A:$R,12,FALSE),"--")</f>
        <v>-1.1000000000000001</v>
      </c>
      <c r="K16" s="234" t="str">
        <f t="shared" si="32"/>
        <v>**</v>
      </c>
      <c r="L16" s="231">
        <f>IF(VLOOKUP(AI16,APPENDIX!$A:$R,9,FALSE)&lt;&gt;"",VLOOKUP(AI16,APPENDIX!$A:$R,9,FALSE),"--")</f>
        <v>20</v>
      </c>
      <c r="M16" s="231">
        <f>IF(VLOOKUP(AJ16,APPENDIX!$A:$R,9,FALSE)&lt;&gt;"",VLOOKUP(AJ16,APPENDIX!$A:$R,9,FALSE),"--")</f>
        <v>16</v>
      </c>
      <c r="N16" s="231">
        <f>IF(VLOOKUP(AJ16,APPENDIX!$A:$R,12,FALSE)&lt;&gt;"",VLOOKUP(AJ16,APPENDIX!$A:$R,12,FALSE),"--")</f>
        <v>-1.2</v>
      </c>
      <c r="O16" s="231" t="str">
        <f t="shared" si="33"/>
        <v>**</v>
      </c>
      <c r="P16" s="235">
        <f>IF(VLOOKUP(AM16,APPENDIX!$A$1:$R$5617,9,FALSE)&lt;&gt;"",VLOOKUP(AM16,APPENDIX!$A$1:$R$5617,9,FALSE),"--")</f>
        <v>15</v>
      </c>
      <c r="Q16" s="229">
        <f>IF(VLOOKUP(AN16,APPENDIX!$A:$R,9,FALSE)&lt;&gt;"",VLOOKUP(AN16,APPENDIX!$A:$R,9,FALSE),"--")</f>
        <v>14</v>
      </c>
      <c r="R16" s="231">
        <f>IF(VLOOKUP(AO16,APPENDIX!$A:$R,9,FALSE)&lt;&gt;"",VLOOKUP(AO16,APPENDIX!$A:$R,9,FALSE),"--")</f>
        <v>14</v>
      </c>
      <c r="S16" s="231">
        <f>IF(VLOOKUP(AO16,APPENDIX!$A:$R,12,FALSE)&lt;&gt;"",VLOOKUP(AO16,APPENDIX!$A:$R,12,FALSE),"--")</f>
        <v>0</v>
      </c>
      <c r="T16" s="234" t="str">
        <f t="shared" si="34"/>
        <v/>
      </c>
      <c r="U16" s="229">
        <f>IF(VLOOKUP(AR16,APPENDIX!$A:$R,9,FALSE)&lt;&gt;"",VLOOKUP(AR16,APPENDIX!$A:$R,9,FALSE),"--")</f>
        <v>16</v>
      </c>
      <c r="V16" s="231">
        <f>IF(VLOOKUP(AS16,APPENDIX!$A:$R,9,FALSE)&lt;&gt;"",VLOOKUP(AS16,APPENDIX!$A:$R,9,FALSE),"--")</f>
        <v>17</v>
      </c>
      <c r="W16" s="231">
        <f>IF(VLOOKUP(AS16,APPENDIX!$A:$R,12,FALSE)&lt;&gt;"",VLOOKUP(AS16,APPENDIX!$A:$R,12,FALSE),"--")</f>
        <v>0.4</v>
      </c>
      <c r="X16" s="231" t="str">
        <f t="shared" si="35"/>
        <v/>
      </c>
      <c r="Z16" s="153" t="s">
        <v>58</v>
      </c>
      <c r="AA16" s="153" t="str">
        <f t="shared" si="11"/>
        <v>GAa001_0</v>
      </c>
      <c r="AB16" s="153" t="str">
        <f t="shared" si="12"/>
        <v>GAa001_1</v>
      </c>
      <c r="AC16" s="153" t="str">
        <f t="shared" si="13"/>
        <v>GAa001_1</v>
      </c>
      <c r="AD16" s="153" t="str">
        <f t="shared" si="14"/>
        <v>GA</v>
      </c>
      <c r="AE16" s="153" t="str">
        <f t="shared" si="15"/>
        <v>GAa002_0</v>
      </c>
      <c r="AF16" s="153" t="str">
        <f t="shared" si="16"/>
        <v>GAa002_1</v>
      </c>
      <c r="AG16" s="153" t="str">
        <f t="shared" si="17"/>
        <v>GAa002_1</v>
      </c>
      <c r="AH16" s="153" t="str">
        <f t="shared" si="18"/>
        <v>GA</v>
      </c>
      <c r="AI16" s="153" t="str">
        <f t="shared" si="19"/>
        <v>GAa004_0</v>
      </c>
      <c r="AJ16" s="153" t="str">
        <f t="shared" si="20"/>
        <v>GAa004_1</v>
      </c>
      <c r="AK16" s="153" t="str">
        <f t="shared" si="21"/>
        <v>GAa004_1</v>
      </c>
      <c r="AL16" s="153" t="str">
        <f t="shared" si="22"/>
        <v>GA</v>
      </c>
      <c r="AM16" s="153" t="str">
        <f t="shared" si="23"/>
        <v>GAa005_1</v>
      </c>
      <c r="AN16" s="153" t="str">
        <f t="shared" si="24"/>
        <v>GAa006_0</v>
      </c>
      <c r="AO16" s="153" t="str">
        <f t="shared" si="25"/>
        <v>GAa006_1</v>
      </c>
      <c r="AP16" s="153" t="str">
        <f t="shared" si="26"/>
        <v>GAa006_1</v>
      </c>
      <c r="AQ16" s="153" t="str">
        <f t="shared" si="27"/>
        <v>GA</v>
      </c>
      <c r="AR16" s="153" t="str">
        <f t="shared" si="28"/>
        <v>GAa003_0</v>
      </c>
      <c r="AS16" s="153" t="str">
        <f t="shared" si="29"/>
        <v>GAa003_1</v>
      </c>
      <c r="AT16" s="153" t="str">
        <f t="shared" si="30"/>
        <v>GAa003_1</v>
      </c>
    </row>
    <row r="17" spans="1:46" x14ac:dyDescent="0.15">
      <c r="A17" s="231" t="s">
        <v>61</v>
      </c>
      <c r="B17" s="229"/>
      <c r="C17" s="229"/>
      <c r="D17" s="230">
        <f>IF(VLOOKUP(AA17,APPENDIX!$A:$R,9,FALSE)&lt;&gt;"",VLOOKUP(AA17,APPENDIX!$A:$R,9,FALSE),"--")</f>
        <v>10</v>
      </c>
      <c r="E17" s="231">
        <f>IF(VLOOKUP(AB17,APPENDIX!$A:$R,9,FALSE)&lt;&gt;"",VLOOKUP(AB17,APPENDIX!$A:$R,9,FALSE),"--")</f>
        <v>6</v>
      </c>
      <c r="F17" s="232">
        <f>IF(VLOOKUP(AB17,APPENDIX!$A:$R,12,FALSE)&lt;&gt;"",VLOOKUP(AB17,APPENDIX!$A:$R,12,FALSE),"--")</f>
        <v>-0.7</v>
      </c>
      <c r="G17" s="233" t="str">
        <f t="shared" si="31"/>
        <v>*</v>
      </c>
      <c r="H17" s="231">
        <f>IF(VLOOKUP(AE17,APPENDIX!$A:$R,9,FALSE)&lt;&gt;"",VLOOKUP(AE17,APPENDIX!$A:$R,9,FALSE),"--")</f>
        <v>3</v>
      </c>
      <c r="I17" s="231">
        <f>IF(VLOOKUP(AF17,APPENDIX!$A:$R,9,FALSE)&lt;&gt;"",VLOOKUP(AF17,APPENDIX!$A:$R,9,FALSE),"--")</f>
        <v>2</v>
      </c>
      <c r="J17" s="231">
        <f>IF(VLOOKUP(AF17,APPENDIX!$A:$R,12,FALSE)&lt;&gt;"",VLOOKUP(AF17,APPENDIX!$A:$R,12,FALSE),"--")</f>
        <v>-0.4</v>
      </c>
      <c r="K17" s="234" t="str">
        <f t="shared" si="32"/>
        <v/>
      </c>
      <c r="L17" s="231">
        <f>IF(VLOOKUP(AI17,APPENDIX!$A:$R,9,FALSE)&lt;&gt;"",VLOOKUP(AI17,APPENDIX!$A:$R,9,FALSE),"--")</f>
        <v>9</v>
      </c>
      <c r="M17" s="231">
        <f>IF(VLOOKUP(AJ17,APPENDIX!$A:$R,9,FALSE)&lt;&gt;"",VLOOKUP(AJ17,APPENDIX!$A:$R,9,FALSE),"--")</f>
        <v>8</v>
      </c>
      <c r="N17" s="231">
        <f>IF(VLOOKUP(AJ17,APPENDIX!$A:$R,12,FALSE)&lt;&gt;"",VLOOKUP(AJ17,APPENDIX!$A:$R,12,FALSE),"--")</f>
        <v>-0.3</v>
      </c>
      <c r="O17" s="231" t="str">
        <f t="shared" si="33"/>
        <v/>
      </c>
      <c r="P17" s="235">
        <f>IF(VLOOKUP(AM17,APPENDIX!$A$1:$R$5617,9,FALSE)&lt;&gt;"",VLOOKUP(AM17,APPENDIX!$A$1:$R$5617,9,FALSE),"--")</f>
        <v>12</v>
      </c>
      <c r="Q17" s="229">
        <f>IF(VLOOKUP(AN17,APPENDIX!$A:$R,9,FALSE)&lt;&gt;"",VLOOKUP(AN17,APPENDIX!$A:$R,9,FALSE),"--")</f>
        <v>14</v>
      </c>
      <c r="R17" s="231">
        <f>IF(VLOOKUP(AO17,APPENDIX!$A:$R,9,FALSE)&lt;&gt;"",VLOOKUP(AO17,APPENDIX!$A:$R,9,FALSE),"--")</f>
        <v>15</v>
      </c>
      <c r="S17" s="231">
        <f>IF(VLOOKUP(AO17,APPENDIX!$A:$R,12,FALSE)&lt;&gt;"",VLOOKUP(AO17,APPENDIX!$A:$R,12,FALSE),"--")</f>
        <v>0.3</v>
      </c>
      <c r="T17" s="234" t="str">
        <f t="shared" si="34"/>
        <v/>
      </c>
      <c r="U17" s="229">
        <f>IF(VLOOKUP(AR17,APPENDIX!$A:$R,9,FALSE)&lt;&gt;"",VLOOKUP(AR17,APPENDIX!$A:$R,9,FALSE),"--")</f>
        <v>15</v>
      </c>
      <c r="V17" s="231">
        <f>IF(VLOOKUP(AS17,APPENDIX!$A:$R,9,FALSE)&lt;&gt;"",VLOOKUP(AS17,APPENDIX!$A:$R,9,FALSE),"--")</f>
        <v>14</v>
      </c>
      <c r="W17" s="231">
        <f>IF(VLOOKUP(AS17,APPENDIX!$A:$R,12,FALSE)&lt;&gt;"",VLOOKUP(AS17,APPENDIX!$A:$R,12,FALSE),"--")</f>
        <v>-0.4</v>
      </c>
      <c r="X17" s="231" t="str">
        <f t="shared" si="35"/>
        <v/>
      </c>
      <c r="Z17" s="153" t="s">
        <v>62</v>
      </c>
      <c r="AA17" s="153" t="str">
        <f t="shared" si="11"/>
        <v>HIa001_0</v>
      </c>
      <c r="AB17" s="153" t="str">
        <f t="shared" si="12"/>
        <v>HIa001_1</v>
      </c>
      <c r="AC17" s="153" t="str">
        <f t="shared" si="13"/>
        <v>HIa001_1</v>
      </c>
      <c r="AD17" s="153" t="str">
        <f t="shared" si="14"/>
        <v>HI</v>
      </c>
      <c r="AE17" s="153" t="str">
        <f t="shared" si="15"/>
        <v>HIa002_0</v>
      </c>
      <c r="AF17" s="153" t="str">
        <f t="shared" si="16"/>
        <v>HIa002_1</v>
      </c>
      <c r="AG17" s="153" t="str">
        <f t="shared" si="17"/>
        <v>HIa002_1</v>
      </c>
      <c r="AH17" s="153" t="str">
        <f t="shared" si="18"/>
        <v>HI</v>
      </c>
      <c r="AI17" s="153" t="str">
        <f t="shared" si="19"/>
        <v>HIa004_0</v>
      </c>
      <c r="AJ17" s="153" t="str">
        <f t="shared" si="20"/>
        <v>HIa004_1</v>
      </c>
      <c r="AK17" s="153" t="str">
        <f t="shared" si="21"/>
        <v>HIa004_1</v>
      </c>
      <c r="AL17" s="153" t="str">
        <f t="shared" si="22"/>
        <v>HI</v>
      </c>
      <c r="AM17" s="153" t="str">
        <f t="shared" si="23"/>
        <v>HIa005_1</v>
      </c>
      <c r="AN17" s="153" t="str">
        <f t="shared" si="24"/>
        <v>HIa006_0</v>
      </c>
      <c r="AO17" s="153" t="str">
        <f t="shared" si="25"/>
        <v>HIa006_1</v>
      </c>
      <c r="AP17" s="153" t="str">
        <f t="shared" si="26"/>
        <v>HIa006_1</v>
      </c>
      <c r="AQ17" s="153" t="str">
        <f t="shared" si="27"/>
        <v>HI</v>
      </c>
      <c r="AR17" s="153" t="str">
        <f t="shared" si="28"/>
        <v>HIa003_0</v>
      </c>
      <c r="AS17" s="153" t="str">
        <f t="shared" si="29"/>
        <v>HIa003_1</v>
      </c>
      <c r="AT17" s="153" t="str">
        <f t="shared" si="30"/>
        <v>HIa003_1</v>
      </c>
    </row>
    <row r="18" spans="1:46" x14ac:dyDescent="0.15">
      <c r="A18" s="231" t="s">
        <v>65</v>
      </c>
      <c r="B18" s="229"/>
      <c r="C18" s="229"/>
      <c r="D18" s="230">
        <f>IF(VLOOKUP(AA18,APPENDIX!$A:$R,9,FALSE)&lt;&gt;"",VLOOKUP(AA18,APPENDIX!$A:$R,9,FALSE),"--")</f>
        <v>23</v>
      </c>
      <c r="E18" s="231">
        <f>IF(VLOOKUP(AB18,APPENDIX!$A:$R,9,FALSE)&lt;&gt;"",VLOOKUP(AB18,APPENDIX!$A:$R,9,FALSE),"--")</f>
        <v>17</v>
      </c>
      <c r="F18" s="232">
        <f>IF(VLOOKUP(AB18,APPENDIX!$A:$R,12,FALSE)&lt;&gt;"",VLOOKUP(AB18,APPENDIX!$A:$R,12,FALSE),"--")</f>
        <v>-1</v>
      </c>
      <c r="G18" s="233" t="str">
        <f t="shared" si="31"/>
        <v>**</v>
      </c>
      <c r="H18" s="231">
        <f>IF(VLOOKUP(AE18,APPENDIX!$A:$R,9,FALSE)&lt;&gt;"",VLOOKUP(AE18,APPENDIX!$A:$R,9,FALSE),"--")</f>
        <v>9</v>
      </c>
      <c r="I18" s="231">
        <f>IF(VLOOKUP(AF18,APPENDIX!$A:$R,9,FALSE)&lt;&gt;"",VLOOKUP(AF18,APPENDIX!$A:$R,9,FALSE),"--")</f>
        <v>6</v>
      </c>
      <c r="J18" s="231">
        <f>IF(VLOOKUP(AF18,APPENDIX!$A:$R,12,FALSE)&lt;&gt;"",VLOOKUP(AF18,APPENDIX!$A:$R,12,FALSE),"--")</f>
        <v>-1.1000000000000001</v>
      </c>
      <c r="K18" s="234" t="str">
        <f t="shared" si="32"/>
        <v>**</v>
      </c>
      <c r="L18" s="231">
        <f>IF(VLOOKUP(AI18,APPENDIX!$A:$R,9,FALSE)&lt;&gt;"",VLOOKUP(AI18,APPENDIX!$A:$R,9,FALSE),"--")</f>
        <v>16</v>
      </c>
      <c r="M18" s="231">
        <f>IF(VLOOKUP(AJ18,APPENDIX!$A:$R,9,FALSE)&lt;&gt;"",VLOOKUP(AJ18,APPENDIX!$A:$R,9,FALSE),"--")</f>
        <v>14</v>
      </c>
      <c r="N18" s="231">
        <f>IF(VLOOKUP(AJ18,APPENDIX!$A:$R,12,FALSE)&lt;&gt;"",VLOOKUP(AJ18,APPENDIX!$A:$R,12,FALSE),"--")</f>
        <v>-0.6</v>
      </c>
      <c r="O18" s="231" t="str">
        <f t="shared" si="33"/>
        <v>*</v>
      </c>
      <c r="P18" s="235">
        <f>IF(VLOOKUP(AM18,APPENDIX!$A$1:$R$5617,9,FALSE)&lt;&gt;"",VLOOKUP(AM18,APPENDIX!$A$1:$R$5617,9,FALSE),"--")</f>
        <v>18</v>
      </c>
      <c r="Q18" s="229">
        <f>IF(VLOOKUP(AN18,APPENDIX!$A:$R,9,FALSE)&lt;&gt;"",VLOOKUP(AN18,APPENDIX!$A:$R,9,FALSE),"--")</f>
        <v>21</v>
      </c>
      <c r="R18" s="231">
        <f>IF(VLOOKUP(AO18,APPENDIX!$A:$R,9,FALSE)&lt;&gt;"",VLOOKUP(AO18,APPENDIX!$A:$R,9,FALSE),"--")</f>
        <v>20</v>
      </c>
      <c r="S18" s="231">
        <f>IF(VLOOKUP(AO18,APPENDIX!$A:$R,12,FALSE)&lt;&gt;"",VLOOKUP(AO18,APPENDIX!$A:$R,12,FALSE),"--")</f>
        <v>-0.3</v>
      </c>
      <c r="T18" s="234" t="str">
        <f t="shared" si="34"/>
        <v/>
      </c>
      <c r="U18" s="229">
        <f>IF(VLOOKUP(AR18,APPENDIX!$A:$R,9,FALSE)&lt;&gt;"",VLOOKUP(AR18,APPENDIX!$A:$R,9,FALSE),"--")</f>
        <v>13</v>
      </c>
      <c r="V18" s="231">
        <f>IF(VLOOKUP(AS18,APPENDIX!$A:$R,9,FALSE)&lt;&gt;"",VLOOKUP(AS18,APPENDIX!$A:$R,9,FALSE),"--")</f>
        <v>15</v>
      </c>
      <c r="W18" s="231">
        <f>IF(VLOOKUP(AS18,APPENDIX!$A:$R,12,FALSE)&lt;&gt;"",VLOOKUP(AS18,APPENDIX!$A:$R,12,FALSE),"--")</f>
        <v>0.8</v>
      </c>
      <c r="X18" s="231" t="str">
        <f t="shared" si="35"/>
        <v>*</v>
      </c>
      <c r="Z18" s="153" t="s">
        <v>1</v>
      </c>
      <c r="AA18" s="153" t="str">
        <f t="shared" si="11"/>
        <v>IDa001_0</v>
      </c>
      <c r="AB18" s="153" t="str">
        <f t="shared" si="12"/>
        <v>IDa001_1</v>
      </c>
      <c r="AC18" s="153" t="str">
        <f t="shared" si="13"/>
        <v>IDa001_1</v>
      </c>
      <c r="AD18" s="153" t="str">
        <f t="shared" si="14"/>
        <v>ID</v>
      </c>
      <c r="AE18" s="153" t="str">
        <f t="shared" si="15"/>
        <v>IDa002_0</v>
      </c>
      <c r="AF18" s="153" t="str">
        <f t="shared" si="16"/>
        <v>IDa002_1</v>
      </c>
      <c r="AG18" s="153" t="str">
        <f t="shared" si="17"/>
        <v>IDa002_1</v>
      </c>
      <c r="AH18" s="153" t="str">
        <f t="shared" si="18"/>
        <v>ID</v>
      </c>
      <c r="AI18" s="153" t="str">
        <f t="shared" si="19"/>
        <v>IDa004_0</v>
      </c>
      <c r="AJ18" s="153" t="str">
        <f t="shared" si="20"/>
        <v>IDa004_1</v>
      </c>
      <c r="AK18" s="153" t="str">
        <f t="shared" si="21"/>
        <v>IDa004_1</v>
      </c>
      <c r="AL18" s="153" t="str">
        <f t="shared" si="22"/>
        <v>ID</v>
      </c>
      <c r="AM18" s="153" t="str">
        <f t="shared" si="23"/>
        <v>IDa005_1</v>
      </c>
      <c r="AN18" s="153" t="str">
        <f t="shared" si="24"/>
        <v>IDa006_0</v>
      </c>
      <c r="AO18" s="153" t="str">
        <f t="shared" si="25"/>
        <v>IDa006_1</v>
      </c>
      <c r="AP18" s="153" t="str">
        <f t="shared" si="26"/>
        <v>IDa006_1</v>
      </c>
      <c r="AQ18" s="153" t="str">
        <f t="shared" si="27"/>
        <v>ID</v>
      </c>
      <c r="AR18" s="153" t="str">
        <f t="shared" si="28"/>
        <v>IDa003_0</v>
      </c>
      <c r="AS18" s="153" t="str">
        <f t="shared" si="29"/>
        <v>IDa003_1</v>
      </c>
      <c r="AT18" s="153" t="str">
        <f t="shared" si="30"/>
        <v>IDa003_1</v>
      </c>
    </row>
    <row r="19" spans="1:46" x14ac:dyDescent="0.15">
      <c r="A19" s="231" t="s">
        <v>68</v>
      </c>
      <c r="B19" s="229"/>
      <c r="C19" s="229"/>
      <c r="D19" s="230">
        <f>IF(VLOOKUP(AA19,APPENDIX!$A:$R,9,FALSE)&lt;&gt;"",VLOOKUP(AA19,APPENDIX!$A:$R,9,FALSE),"--")</f>
        <v>18</v>
      </c>
      <c r="E19" s="231">
        <f>IF(VLOOKUP(AB19,APPENDIX!$A:$R,9,FALSE)&lt;&gt;"",VLOOKUP(AB19,APPENDIX!$A:$R,9,FALSE),"--")</f>
        <v>10</v>
      </c>
      <c r="F19" s="232">
        <f>IF(VLOOKUP(AB19,APPENDIX!$A:$R,12,FALSE)&lt;&gt;"",VLOOKUP(AB19,APPENDIX!$A:$R,12,FALSE),"--")</f>
        <v>-1.3</v>
      </c>
      <c r="G19" s="233" t="str">
        <f t="shared" si="31"/>
        <v>**</v>
      </c>
      <c r="H19" s="231">
        <f>IF(VLOOKUP(AE19,APPENDIX!$A:$R,9,FALSE)&lt;&gt;"",VLOOKUP(AE19,APPENDIX!$A:$R,9,FALSE),"--")</f>
        <v>5</v>
      </c>
      <c r="I19" s="231">
        <f>IF(VLOOKUP(AF19,APPENDIX!$A:$R,9,FALSE)&lt;&gt;"",VLOOKUP(AF19,APPENDIX!$A:$R,9,FALSE),"--")</f>
        <v>3</v>
      </c>
      <c r="J19" s="231">
        <f>IF(VLOOKUP(AF19,APPENDIX!$A:$R,12,FALSE)&lt;&gt;"",VLOOKUP(AF19,APPENDIX!$A:$R,12,FALSE),"--")</f>
        <v>-0.8</v>
      </c>
      <c r="K19" s="234" t="str">
        <f t="shared" si="32"/>
        <v>*</v>
      </c>
      <c r="L19" s="231">
        <f>IF(VLOOKUP(AI19,APPENDIX!$A:$R,9,FALSE)&lt;&gt;"",VLOOKUP(AI19,APPENDIX!$A:$R,9,FALSE),"--")</f>
        <v>14</v>
      </c>
      <c r="M19" s="231">
        <f>IF(VLOOKUP(AJ19,APPENDIX!$A:$R,9,FALSE)&lt;&gt;"",VLOOKUP(AJ19,APPENDIX!$A:$R,9,FALSE),"--")</f>
        <v>11</v>
      </c>
      <c r="N19" s="231">
        <f>IF(VLOOKUP(AJ19,APPENDIX!$A:$R,12,FALSE)&lt;&gt;"",VLOOKUP(AJ19,APPENDIX!$A:$R,12,FALSE),"--")</f>
        <v>-0.9</v>
      </c>
      <c r="O19" s="231" t="str">
        <f t="shared" si="33"/>
        <v>*</v>
      </c>
      <c r="P19" s="235">
        <f>IF(VLOOKUP(AM19,APPENDIX!$A$1:$R$5617,9,FALSE)&lt;&gt;"",VLOOKUP(AM19,APPENDIX!$A$1:$R$5617,9,FALSE),"--")</f>
        <v>14</v>
      </c>
      <c r="Q19" s="229">
        <f>IF(VLOOKUP(AN19,APPENDIX!$A:$R,9,FALSE)&lt;&gt;"",VLOOKUP(AN19,APPENDIX!$A:$R,9,FALSE),"--")</f>
        <v>14</v>
      </c>
      <c r="R19" s="231">
        <f>IF(VLOOKUP(AO19,APPENDIX!$A:$R,9,FALSE)&lt;&gt;"",VLOOKUP(AO19,APPENDIX!$A:$R,9,FALSE),"--")</f>
        <v>12</v>
      </c>
      <c r="S19" s="231">
        <f>IF(VLOOKUP(AO19,APPENDIX!$A:$R,12,FALSE)&lt;&gt;"",VLOOKUP(AO19,APPENDIX!$A:$R,12,FALSE),"--")</f>
        <v>-0.5</v>
      </c>
      <c r="T19" s="234" t="str">
        <f t="shared" si="34"/>
        <v>*</v>
      </c>
      <c r="U19" s="229">
        <f>IF(VLOOKUP(AR19,APPENDIX!$A:$R,9,FALSE)&lt;&gt;"",VLOOKUP(AR19,APPENDIX!$A:$R,9,FALSE),"--")</f>
        <v>15</v>
      </c>
      <c r="V19" s="231">
        <f>IF(VLOOKUP(AS19,APPENDIX!$A:$R,9,FALSE)&lt;&gt;"",VLOOKUP(AS19,APPENDIX!$A:$R,9,FALSE),"--")</f>
        <v>16</v>
      </c>
      <c r="W19" s="231">
        <f>IF(VLOOKUP(AS19,APPENDIX!$A:$R,12,FALSE)&lt;&gt;"",VLOOKUP(AS19,APPENDIX!$A:$R,12,FALSE),"--")</f>
        <v>0.4</v>
      </c>
      <c r="X19" s="231" t="str">
        <f t="shared" si="35"/>
        <v/>
      </c>
      <c r="Z19" s="153" t="s">
        <v>69</v>
      </c>
      <c r="AA19" s="153" t="str">
        <f t="shared" si="11"/>
        <v>ILa001_0</v>
      </c>
      <c r="AB19" s="153" t="str">
        <f t="shared" si="12"/>
        <v>ILa001_1</v>
      </c>
      <c r="AC19" s="153" t="str">
        <f t="shared" si="13"/>
        <v>ILa001_1</v>
      </c>
      <c r="AD19" s="153" t="str">
        <f t="shared" si="14"/>
        <v>IL</v>
      </c>
      <c r="AE19" s="153" t="str">
        <f t="shared" si="15"/>
        <v>ILa002_0</v>
      </c>
      <c r="AF19" s="153" t="str">
        <f t="shared" si="16"/>
        <v>ILa002_1</v>
      </c>
      <c r="AG19" s="153" t="str">
        <f t="shared" si="17"/>
        <v>ILa002_1</v>
      </c>
      <c r="AH19" s="153" t="str">
        <f t="shared" si="18"/>
        <v>IL</v>
      </c>
      <c r="AI19" s="153" t="str">
        <f t="shared" si="19"/>
        <v>ILa004_0</v>
      </c>
      <c r="AJ19" s="153" t="str">
        <f t="shared" si="20"/>
        <v>ILa004_1</v>
      </c>
      <c r="AK19" s="153" t="str">
        <f t="shared" si="21"/>
        <v>ILa004_1</v>
      </c>
      <c r="AL19" s="153" t="str">
        <f t="shared" si="22"/>
        <v>IL</v>
      </c>
      <c r="AM19" s="153" t="str">
        <f t="shared" si="23"/>
        <v>ILa005_1</v>
      </c>
      <c r="AN19" s="153" t="str">
        <f t="shared" si="24"/>
        <v>ILa006_0</v>
      </c>
      <c r="AO19" s="153" t="str">
        <f t="shared" si="25"/>
        <v>ILa006_1</v>
      </c>
      <c r="AP19" s="153" t="str">
        <f t="shared" si="26"/>
        <v>ILa006_1</v>
      </c>
      <c r="AQ19" s="153" t="str">
        <f t="shared" si="27"/>
        <v>IL</v>
      </c>
      <c r="AR19" s="153" t="str">
        <f t="shared" si="28"/>
        <v>ILa003_0</v>
      </c>
      <c r="AS19" s="153" t="str">
        <f t="shared" si="29"/>
        <v>ILa003_1</v>
      </c>
      <c r="AT19" s="153" t="str">
        <f t="shared" si="30"/>
        <v>ILa003_1</v>
      </c>
    </row>
    <row r="20" spans="1:46" x14ac:dyDescent="0.15">
      <c r="A20" s="231" t="s">
        <v>72</v>
      </c>
      <c r="B20" s="229"/>
      <c r="C20" s="229"/>
      <c r="D20" s="230">
        <f>IF(VLOOKUP(AA20,APPENDIX!$A:$R,9,FALSE)&lt;&gt;"",VLOOKUP(AA20,APPENDIX!$A:$R,9,FALSE),"--")</f>
        <v>19</v>
      </c>
      <c r="E20" s="231">
        <f>IF(VLOOKUP(AB20,APPENDIX!$A:$R,9,FALSE)&lt;&gt;"",VLOOKUP(AB20,APPENDIX!$A:$R,9,FALSE),"--")</f>
        <v>13</v>
      </c>
      <c r="F20" s="232">
        <f>IF(VLOOKUP(AB20,APPENDIX!$A:$R,12,FALSE)&lt;&gt;"",VLOOKUP(AB20,APPENDIX!$A:$R,12,FALSE),"--")</f>
        <v>-1</v>
      </c>
      <c r="G20" s="233" t="str">
        <f t="shared" si="31"/>
        <v>**</v>
      </c>
      <c r="H20" s="231">
        <f>IF(VLOOKUP(AE20,APPENDIX!$A:$R,9,FALSE)&lt;&gt;"",VLOOKUP(AE20,APPENDIX!$A:$R,9,FALSE),"--")</f>
        <v>9</v>
      </c>
      <c r="I20" s="231">
        <f>IF(VLOOKUP(AF20,APPENDIX!$A:$R,9,FALSE)&lt;&gt;"",VLOOKUP(AF20,APPENDIX!$A:$R,9,FALSE),"--")</f>
        <v>7</v>
      </c>
      <c r="J20" s="231">
        <f>IF(VLOOKUP(AF20,APPENDIX!$A:$R,12,FALSE)&lt;&gt;"",VLOOKUP(AF20,APPENDIX!$A:$R,12,FALSE),"--")</f>
        <v>-0.8</v>
      </c>
      <c r="K20" s="234" t="str">
        <f t="shared" si="32"/>
        <v>*</v>
      </c>
      <c r="L20" s="231">
        <f>IF(VLOOKUP(AI20,APPENDIX!$A:$R,9,FALSE)&lt;&gt;"",VLOOKUP(AI20,APPENDIX!$A:$R,9,FALSE),"--")</f>
        <v>16</v>
      </c>
      <c r="M20" s="231">
        <f>IF(VLOOKUP(AJ20,APPENDIX!$A:$R,9,FALSE)&lt;&gt;"",VLOOKUP(AJ20,APPENDIX!$A:$R,9,FALSE),"--")</f>
        <v>14</v>
      </c>
      <c r="N20" s="231">
        <f>IF(VLOOKUP(AJ20,APPENDIX!$A:$R,12,FALSE)&lt;&gt;"",VLOOKUP(AJ20,APPENDIX!$A:$R,12,FALSE),"--")</f>
        <v>-0.6</v>
      </c>
      <c r="O20" s="231" t="str">
        <f t="shared" si="33"/>
        <v>*</v>
      </c>
      <c r="P20" s="235">
        <f>IF(VLOOKUP(AM20,APPENDIX!$A$1:$R$5617,9,FALSE)&lt;&gt;"",VLOOKUP(AM20,APPENDIX!$A$1:$R$5617,9,FALSE),"--")</f>
        <v>15</v>
      </c>
      <c r="Q20" s="229">
        <f>IF(VLOOKUP(AN20,APPENDIX!$A:$R,9,FALSE)&lt;&gt;"",VLOOKUP(AN20,APPENDIX!$A:$R,9,FALSE),"--")</f>
        <v>17</v>
      </c>
      <c r="R20" s="231">
        <f>IF(VLOOKUP(AO20,APPENDIX!$A:$R,9,FALSE)&lt;&gt;"",VLOOKUP(AO20,APPENDIX!$A:$R,9,FALSE),"--")</f>
        <v>17</v>
      </c>
      <c r="S20" s="231">
        <f>IF(VLOOKUP(AO20,APPENDIX!$A:$R,12,FALSE)&lt;&gt;"",VLOOKUP(AO20,APPENDIX!$A:$R,12,FALSE),"--")</f>
        <v>0</v>
      </c>
      <c r="T20" s="234" t="str">
        <f t="shared" si="34"/>
        <v/>
      </c>
      <c r="U20" s="229">
        <f>IF(VLOOKUP(AR20,APPENDIX!$A:$R,9,FALSE)&lt;&gt;"",VLOOKUP(AR20,APPENDIX!$A:$R,9,FALSE),"--")</f>
        <v>15</v>
      </c>
      <c r="V20" s="231">
        <f>IF(VLOOKUP(AS20,APPENDIX!$A:$R,9,FALSE)&lt;&gt;"",VLOOKUP(AS20,APPENDIX!$A:$R,9,FALSE),"--")</f>
        <v>15</v>
      </c>
      <c r="W20" s="231">
        <f>IF(VLOOKUP(AS20,APPENDIX!$A:$R,12,FALSE)&lt;&gt;"",VLOOKUP(AS20,APPENDIX!$A:$R,12,FALSE),"--")</f>
        <v>0</v>
      </c>
      <c r="X20" s="231" t="str">
        <f t="shared" si="35"/>
        <v/>
      </c>
      <c r="Z20" s="153" t="s">
        <v>73</v>
      </c>
      <c r="AA20" s="153" t="str">
        <f t="shared" si="11"/>
        <v>INa001_0</v>
      </c>
      <c r="AB20" s="153" t="str">
        <f t="shared" si="12"/>
        <v>INa001_1</v>
      </c>
      <c r="AC20" s="153" t="str">
        <f t="shared" si="13"/>
        <v>INa001_1</v>
      </c>
      <c r="AD20" s="153" t="str">
        <f t="shared" si="14"/>
        <v>IN</v>
      </c>
      <c r="AE20" s="153" t="str">
        <f t="shared" si="15"/>
        <v>INa002_0</v>
      </c>
      <c r="AF20" s="153" t="str">
        <f t="shared" si="16"/>
        <v>INa002_1</v>
      </c>
      <c r="AG20" s="153" t="str">
        <f t="shared" si="17"/>
        <v>INa002_1</v>
      </c>
      <c r="AH20" s="153" t="str">
        <f t="shared" si="18"/>
        <v>IN</v>
      </c>
      <c r="AI20" s="153" t="str">
        <f t="shared" si="19"/>
        <v>INa004_0</v>
      </c>
      <c r="AJ20" s="153" t="str">
        <f t="shared" si="20"/>
        <v>INa004_1</v>
      </c>
      <c r="AK20" s="153" t="str">
        <f t="shared" si="21"/>
        <v>INa004_1</v>
      </c>
      <c r="AL20" s="153" t="str">
        <f t="shared" si="22"/>
        <v>IN</v>
      </c>
      <c r="AM20" s="153" t="str">
        <f t="shared" si="23"/>
        <v>INa005_1</v>
      </c>
      <c r="AN20" s="153" t="str">
        <f t="shared" si="24"/>
        <v>INa006_0</v>
      </c>
      <c r="AO20" s="153" t="str">
        <f t="shared" si="25"/>
        <v>INa006_1</v>
      </c>
      <c r="AP20" s="153" t="str">
        <f t="shared" si="26"/>
        <v>INa006_1</v>
      </c>
      <c r="AQ20" s="153" t="str">
        <f t="shared" si="27"/>
        <v>IN</v>
      </c>
      <c r="AR20" s="153" t="str">
        <f t="shared" si="28"/>
        <v>INa003_0</v>
      </c>
      <c r="AS20" s="153" t="str">
        <f t="shared" si="29"/>
        <v>INa003_1</v>
      </c>
      <c r="AT20" s="153" t="str">
        <f t="shared" si="30"/>
        <v>INa003_1</v>
      </c>
    </row>
    <row r="21" spans="1:46" x14ac:dyDescent="0.15">
      <c r="A21" s="231" t="s">
        <v>76</v>
      </c>
      <c r="B21" s="229"/>
      <c r="C21" s="229"/>
      <c r="D21" s="230">
        <f>IF(VLOOKUP(AA21,APPENDIX!$A:$R,9,FALSE)&lt;&gt;"",VLOOKUP(AA21,APPENDIX!$A:$R,9,FALSE),"--")</f>
        <v>12</v>
      </c>
      <c r="E21" s="231">
        <f>IF(VLOOKUP(AB21,APPENDIX!$A:$R,9,FALSE)&lt;&gt;"",VLOOKUP(AB21,APPENDIX!$A:$R,9,FALSE),"--")</f>
        <v>7</v>
      </c>
      <c r="F21" s="232">
        <f>IF(VLOOKUP(AB21,APPENDIX!$A:$R,12,FALSE)&lt;&gt;"",VLOOKUP(AB21,APPENDIX!$A:$R,12,FALSE),"--")</f>
        <v>-0.8</v>
      </c>
      <c r="G21" s="233" t="str">
        <f t="shared" si="31"/>
        <v>*</v>
      </c>
      <c r="H21" s="231">
        <f>IF(VLOOKUP(AE21,APPENDIX!$A:$R,9,FALSE)&lt;&gt;"",VLOOKUP(AE21,APPENDIX!$A:$R,9,FALSE),"--")</f>
        <v>5</v>
      </c>
      <c r="I21" s="231">
        <f>IF(VLOOKUP(AF21,APPENDIX!$A:$R,9,FALSE)&lt;&gt;"",VLOOKUP(AF21,APPENDIX!$A:$R,9,FALSE),"--")</f>
        <v>4</v>
      </c>
      <c r="J21" s="231">
        <f>IF(VLOOKUP(AF21,APPENDIX!$A:$R,12,FALSE)&lt;&gt;"",VLOOKUP(AF21,APPENDIX!$A:$R,12,FALSE),"--")</f>
        <v>-0.4</v>
      </c>
      <c r="K21" s="234" t="str">
        <f t="shared" si="32"/>
        <v/>
      </c>
      <c r="L21" s="231">
        <f>IF(VLOOKUP(AI21,APPENDIX!$A:$R,9,FALSE)&lt;&gt;"",VLOOKUP(AI21,APPENDIX!$A:$R,9,FALSE),"--")</f>
        <v>10</v>
      </c>
      <c r="M21" s="231">
        <f>IF(VLOOKUP(AJ21,APPENDIX!$A:$R,9,FALSE)&lt;&gt;"",VLOOKUP(AJ21,APPENDIX!$A:$R,9,FALSE),"--")</f>
        <v>7</v>
      </c>
      <c r="N21" s="231">
        <f>IF(VLOOKUP(AJ21,APPENDIX!$A:$R,12,FALSE)&lt;&gt;"",VLOOKUP(AJ21,APPENDIX!$A:$R,12,FALSE),"--")</f>
        <v>-0.9</v>
      </c>
      <c r="O21" s="231" t="str">
        <f t="shared" si="33"/>
        <v>*</v>
      </c>
      <c r="P21" s="235">
        <f>IF(VLOOKUP(AM21,APPENDIX!$A$1:$R$5617,9,FALSE)&lt;&gt;"",VLOOKUP(AM21,APPENDIX!$A$1:$R$5617,9,FALSE),"--")</f>
        <v>12</v>
      </c>
      <c r="Q21" s="229">
        <f>IF(VLOOKUP(AN21,APPENDIX!$A:$R,9,FALSE)&lt;&gt;"",VLOOKUP(AN21,APPENDIX!$A:$R,9,FALSE),"--")</f>
        <v>14</v>
      </c>
      <c r="R21" s="231">
        <f>IF(VLOOKUP(AO21,APPENDIX!$A:$R,9,FALSE)&lt;&gt;"",VLOOKUP(AO21,APPENDIX!$A:$R,9,FALSE),"--")</f>
        <v>12</v>
      </c>
      <c r="S21" s="231">
        <f>IF(VLOOKUP(AO21,APPENDIX!$A:$R,12,FALSE)&lt;&gt;"",VLOOKUP(AO21,APPENDIX!$A:$R,12,FALSE),"--")</f>
        <v>-0.5</v>
      </c>
      <c r="T21" s="234" t="str">
        <f t="shared" si="34"/>
        <v>*</v>
      </c>
      <c r="U21" s="229">
        <f>IF(VLOOKUP(AR21,APPENDIX!$A:$R,9,FALSE)&lt;&gt;"",VLOOKUP(AR21,APPENDIX!$A:$R,9,FALSE),"--")</f>
        <v>12</v>
      </c>
      <c r="V21" s="231">
        <f>IF(VLOOKUP(AS21,APPENDIX!$A:$R,9,FALSE)&lt;&gt;"",VLOOKUP(AS21,APPENDIX!$A:$R,9,FALSE),"--")</f>
        <v>13</v>
      </c>
      <c r="W21" s="231">
        <f>IF(VLOOKUP(AS21,APPENDIX!$A:$R,12,FALSE)&lt;&gt;"",VLOOKUP(AS21,APPENDIX!$A:$R,12,FALSE),"--")</f>
        <v>0.4</v>
      </c>
      <c r="X21" s="231" t="str">
        <f t="shared" si="35"/>
        <v/>
      </c>
      <c r="Z21" s="153" t="s">
        <v>77</v>
      </c>
      <c r="AA21" s="153" t="str">
        <f t="shared" si="11"/>
        <v>IAa001_0</v>
      </c>
      <c r="AB21" s="153" t="str">
        <f t="shared" si="12"/>
        <v>IAa001_1</v>
      </c>
      <c r="AC21" s="153" t="str">
        <f t="shared" si="13"/>
        <v>IAa001_1</v>
      </c>
      <c r="AD21" s="153" t="str">
        <f t="shared" si="14"/>
        <v>IA</v>
      </c>
      <c r="AE21" s="153" t="str">
        <f t="shared" si="15"/>
        <v>IAa002_0</v>
      </c>
      <c r="AF21" s="153" t="str">
        <f t="shared" si="16"/>
        <v>IAa002_1</v>
      </c>
      <c r="AG21" s="153" t="str">
        <f t="shared" si="17"/>
        <v>IAa002_1</v>
      </c>
      <c r="AH21" s="153" t="str">
        <f t="shared" si="18"/>
        <v>IA</v>
      </c>
      <c r="AI21" s="153" t="str">
        <f t="shared" si="19"/>
        <v>IAa004_0</v>
      </c>
      <c r="AJ21" s="153" t="str">
        <f t="shared" si="20"/>
        <v>IAa004_1</v>
      </c>
      <c r="AK21" s="153" t="str">
        <f t="shared" si="21"/>
        <v>IAa004_1</v>
      </c>
      <c r="AL21" s="153" t="str">
        <f t="shared" si="22"/>
        <v>IA</v>
      </c>
      <c r="AM21" s="153" t="str">
        <f t="shared" si="23"/>
        <v>IAa005_1</v>
      </c>
      <c r="AN21" s="153" t="str">
        <f t="shared" si="24"/>
        <v>IAa006_0</v>
      </c>
      <c r="AO21" s="153" t="str">
        <f t="shared" si="25"/>
        <v>IAa006_1</v>
      </c>
      <c r="AP21" s="153" t="str">
        <f t="shared" si="26"/>
        <v>IAa006_1</v>
      </c>
      <c r="AQ21" s="153" t="str">
        <f t="shared" si="27"/>
        <v>IA</v>
      </c>
      <c r="AR21" s="153" t="str">
        <f t="shared" si="28"/>
        <v>IAa003_0</v>
      </c>
      <c r="AS21" s="153" t="str">
        <f t="shared" si="29"/>
        <v>IAa003_1</v>
      </c>
      <c r="AT21" s="153" t="str">
        <f t="shared" si="30"/>
        <v>IAa003_1</v>
      </c>
    </row>
    <row r="22" spans="1:46" x14ac:dyDescent="0.15">
      <c r="A22" s="231" t="s">
        <v>80</v>
      </c>
      <c r="B22" s="229"/>
      <c r="C22" s="229"/>
      <c r="D22" s="230">
        <f>IF(VLOOKUP(AA22,APPENDIX!$A:$R,9,FALSE)&lt;&gt;"",VLOOKUP(AA22,APPENDIX!$A:$R,9,FALSE),"--")</f>
        <v>18</v>
      </c>
      <c r="E22" s="231">
        <f>IF(VLOOKUP(AB22,APPENDIX!$A:$R,9,FALSE)&lt;&gt;"",VLOOKUP(AB22,APPENDIX!$A:$R,9,FALSE),"--")</f>
        <v>13</v>
      </c>
      <c r="F22" s="232">
        <f>IF(VLOOKUP(AB22,APPENDIX!$A:$R,12,FALSE)&lt;&gt;"",VLOOKUP(AB22,APPENDIX!$A:$R,12,FALSE),"--")</f>
        <v>-0.8</v>
      </c>
      <c r="G22" s="233" t="str">
        <f t="shared" si="31"/>
        <v>*</v>
      </c>
      <c r="H22" s="231">
        <f>IF(VLOOKUP(AE22,APPENDIX!$A:$R,9,FALSE)&lt;&gt;"",VLOOKUP(AE22,APPENDIX!$A:$R,9,FALSE),"--")</f>
        <v>7</v>
      </c>
      <c r="I22" s="231">
        <f>IF(VLOOKUP(AF22,APPENDIX!$A:$R,9,FALSE)&lt;&gt;"",VLOOKUP(AF22,APPENDIX!$A:$R,9,FALSE),"--")</f>
        <v>5</v>
      </c>
      <c r="J22" s="231">
        <f>IF(VLOOKUP(AF22,APPENDIX!$A:$R,12,FALSE)&lt;&gt;"",VLOOKUP(AF22,APPENDIX!$A:$R,12,FALSE),"--")</f>
        <v>-0.8</v>
      </c>
      <c r="K22" s="234" t="str">
        <f t="shared" si="32"/>
        <v>*</v>
      </c>
      <c r="L22" s="231">
        <f>IF(VLOOKUP(AI22,APPENDIX!$A:$R,9,FALSE)&lt;&gt;"",VLOOKUP(AI22,APPENDIX!$A:$R,9,FALSE),"--")</f>
        <v>14</v>
      </c>
      <c r="M22" s="231">
        <f>IF(VLOOKUP(AJ22,APPENDIX!$A:$R,9,FALSE)&lt;&gt;"",VLOOKUP(AJ22,APPENDIX!$A:$R,9,FALSE),"--")</f>
        <v>11</v>
      </c>
      <c r="N22" s="231">
        <f>IF(VLOOKUP(AJ22,APPENDIX!$A:$R,12,FALSE)&lt;&gt;"",VLOOKUP(AJ22,APPENDIX!$A:$R,12,FALSE),"--")</f>
        <v>-0.9</v>
      </c>
      <c r="O22" s="231" t="str">
        <f t="shared" si="33"/>
        <v>*</v>
      </c>
      <c r="P22" s="235">
        <f>IF(VLOOKUP(AM22,APPENDIX!$A$1:$R$5617,9,FALSE)&lt;&gt;"",VLOOKUP(AM22,APPENDIX!$A$1:$R$5617,9,FALSE),"--")</f>
        <v>16</v>
      </c>
      <c r="Q22" s="229">
        <f>IF(VLOOKUP(AN22,APPENDIX!$A:$R,9,FALSE)&lt;&gt;"",VLOOKUP(AN22,APPENDIX!$A:$R,9,FALSE),"--")</f>
        <v>14</v>
      </c>
      <c r="R22" s="231">
        <f>IF(VLOOKUP(AO22,APPENDIX!$A:$R,9,FALSE)&lt;&gt;"",VLOOKUP(AO22,APPENDIX!$A:$R,9,FALSE),"--")</f>
        <v>15</v>
      </c>
      <c r="S22" s="231">
        <f>IF(VLOOKUP(AO22,APPENDIX!$A:$R,12,FALSE)&lt;&gt;"",VLOOKUP(AO22,APPENDIX!$A:$R,12,FALSE),"--")</f>
        <v>0.3</v>
      </c>
      <c r="T22" s="234" t="str">
        <f t="shared" si="34"/>
        <v/>
      </c>
      <c r="U22" s="229">
        <f>IF(VLOOKUP(AR22,APPENDIX!$A:$R,9,FALSE)&lt;&gt;"",VLOOKUP(AR22,APPENDIX!$A:$R,9,FALSE),"--")</f>
        <v>13</v>
      </c>
      <c r="V22" s="231">
        <f>IF(VLOOKUP(AS22,APPENDIX!$A:$R,9,FALSE)&lt;&gt;"",VLOOKUP(AS22,APPENDIX!$A:$R,9,FALSE),"--")</f>
        <v>13</v>
      </c>
      <c r="W22" s="231">
        <f>IF(VLOOKUP(AS22,APPENDIX!$A:$R,12,FALSE)&lt;&gt;"",VLOOKUP(AS22,APPENDIX!$A:$R,12,FALSE),"--")</f>
        <v>0</v>
      </c>
      <c r="X22" s="231" t="str">
        <f t="shared" si="35"/>
        <v/>
      </c>
      <c r="Z22" s="153" t="s">
        <v>81</v>
      </c>
      <c r="AA22" s="153" t="str">
        <f t="shared" si="11"/>
        <v>KSa001_0</v>
      </c>
      <c r="AB22" s="153" t="str">
        <f t="shared" si="12"/>
        <v>KSa001_1</v>
      </c>
      <c r="AC22" s="153" t="str">
        <f t="shared" si="13"/>
        <v>KSa001_1</v>
      </c>
      <c r="AD22" s="153" t="str">
        <f t="shared" si="14"/>
        <v>KS</v>
      </c>
      <c r="AE22" s="153" t="str">
        <f t="shared" si="15"/>
        <v>KSa002_0</v>
      </c>
      <c r="AF22" s="153" t="str">
        <f t="shared" si="16"/>
        <v>KSa002_1</v>
      </c>
      <c r="AG22" s="153" t="str">
        <f t="shared" si="17"/>
        <v>KSa002_1</v>
      </c>
      <c r="AH22" s="153" t="str">
        <f t="shared" si="18"/>
        <v>KS</v>
      </c>
      <c r="AI22" s="153" t="str">
        <f t="shared" si="19"/>
        <v>KSa004_0</v>
      </c>
      <c r="AJ22" s="153" t="str">
        <f t="shared" si="20"/>
        <v>KSa004_1</v>
      </c>
      <c r="AK22" s="153" t="str">
        <f t="shared" si="21"/>
        <v>KSa004_1</v>
      </c>
      <c r="AL22" s="153" t="str">
        <f t="shared" si="22"/>
        <v>KS</v>
      </c>
      <c r="AM22" s="153" t="str">
        <f t="shared" si="23"/>
        <v>KSa005_1</v>
      </c>
      <c r="AN22" s="153" t="str">
        <f t="shared" si="24"/>
        <v>KSa006_0</v>
      </c>
      <c r="AO22" s="153" t="str">
        <f t="shared" si="25"/>
        <v>KSa006_1</v>
      </c>
      <c r="AP22" s="153" t="str">
        <f t="shared" si="26"/>
        <v>KSa006_1</v>
      </c>
      <c r="AQ22" s="153" t="str">
        <f t="shared" si="27"/>
        <v>KS</v>
      </c>
      <c r="AR22" s="153" t="str">
        <f t="shared" si="28"/>
        <v>KSa003_0</v>
      </c>
      <c r="AS22" s="153" t="str">
        <f t="shared" si="29"/>
        <v>KSa003_1</v>
      </c>
      <c r="AT22" s="153" t="str">
        <f t="shared" si="30"/>
        <v>KSa003_1</v>
      </c>
    </row>
    <row r="23" spans="1:46" x14ac:dyDescent="0.15">
      <c r="A23" s="231" t="s">
        <v>84</v>
      </c>
      <c r="B23" s="229"/>
      <c r="C23" s="229"/>
      <c r="D23" s="230">
        <f>IF(VLOOKUP(AA23,APPENDIX!$A:$R,9,FALSE)&lt;&gt;"",VLOOKUP(AA23,APPENDIX!$A:$R,9,FALSE),"--")</f>
        <v>21</v>
      </c>
      <c r="E23" s="231">
        <f>IF(VLOOKUP(AB23,APPENDIX!$A:$R,9,FALSE)&lt;&gt;"",VLOOKUP(AB23,APPENDIX!$A:$R,9,FALSE),"--")</f>
        <v>8</v>
      </c>
      <c r="F23" s="232">
        <f>IF(VLOOKUP(AB23,APPENDIX!$A:$R,12,FALSE)&lt;&gt;"",VLOOKUP(AB23,APPENDIX!$A:$R,12,FALSE),"--")</f>
        <v>-2.2000000000000002</v>
      </c>
      <c r="G23" s="233" t="str">
        <f t="shared" si="31"/>
        <v>**</v>
      </c>
      <c r="H23" s="231">
        <f>IF(VLOOKUP(AE23,APPENDIX!$A:$R,9,FALSE)&lt;&gt;"",VLOOKUP(AE23,APPENDIX!$A:$R,9,FALSE),"--")</f>
        <v>6</v>
      </c>
      <c r="I23" s="231">
        <f>IF(VLOOKUP(AF23,APPENDIX!$A:$R,9,FALSE)&lt;&gt;"",VLOOKUP(AF23,APPENDIX!$A:$R,9,FALSE),"--")</f>
        <v>4</v>
      </c>
      <c r="J23" s="231">
        <f>IF(VLOOKUP(AF23,APPENDIX!$A:$R,12,FALSE)&lt;&gt;"",VLOOKUP(AF23,APPENDIX!$A:$R,12,FALSE),"--")</f>
        <v>-0.8</v>
      </c>
      <c r="K23" s="234" t="str">
        <f t="shared" si="32"/>
        <v>*</v>
      </c>
      <c r="L23" s="231">
        <f>IF(VLOOKUP(AI23,APPENDIX!$A:$R,9,FALSE)&lt;&gt;"",VLOOKUP(AI23,APPENDIX!$A:$R,9,FALSE),"--")</f>
        <v>19</v>
      </c>
      <c r="M23" s="231">
        <f>IF(VLOOKUP(AJ23,APPENDIX!$A:$R,9,FALSE)&lt;&gt;"",VLOOKUP(AJ23,APPENDIX!$A:$R,9,FALSE),"--")</f>
        <v>12</v>
      </c>
      <c r="N23" s="231">
        <f>IF(VLOOKUP(AJ23,APPENDIX!$A:$R,12,FALSE)&lt;&gt;"",VLOOKUP(AJ23,APPENDIX!$A:$R,12,FALSE),"--")</f>
        <v>-2</v>
      </c>
      <c r="O23" s="231" t="str">
        <f t="shared" si="33"/>
        <v>**</v>
      </c>
      <c r="P23" s="235">
        <f>IF(VLOOKUP(AM23,APPENDIX!$A$1:$R$5617,9,FALSE)&lt;&gt;"",VLOOKUP(AM23,APPENDIX!$A$1:$R$5617,9,FALSE),"--")</f>
        <v>15</v>
      </c>
      <c r="Q23" s="229">
        <f>IF(VLOOKUP(AN23,APPENDIX!$A:$R,9,FALSE)&lt;&gt;"",VLOOKUP(AN23,APPENDIX!$A:$R,9,FALSE),"--")</f>
        <v>15</v>
      </c>
      <c r="R23" s="231">
        <f>IF(VLOOKUP(AO23,APPENDIX!$A:$R,9,FALSE)&lt;&gt;"",VLOOKUP(AO23,APPENDIX!$A:$R,9,FALSE),"--")</f>
        <v>11</v>
      </c>
      <c r="S23" s="231">
        <f>IF(VLOOKUP(AO23,APPENDIX!$A:$R,12,FALSE)&lt;&gt;"",VLOOKUP(AO23,APPENDIX!$A:$R,12,FALSE),"--")</f>
        <v>-1.1000000000000001</v>
      </c>
      <c r="T23" s="234" t="str">
        <f t="shared" si="34"/>
        <v>**</v>
      </c>
      <c r="U23" s="229">
        <f>IF(VLOOKUP(AR23,APPENDIX!$A:$R,9,FALSE)&lt;&gt;"",VLOOKUP(AR23,APPENDIX!$A:$R,9,FALSE),"--")</f>
        <v>16</v>
      </c>
      <c r="V23" s="231">
        <f>IF(VLOOKUP(AS23,APPENDIX!$A:$R,9,FALSE)&lt;&gt;"",VLOOKUP(AS23,APPENDIX!$A:$R,9,FALSE),"--")</f>
        <v>16</v>
      </c>
      <c r="W23" s="231">
        <f>IF(VLOOKUP(AS23,APPENDIX!$A:$R,12,FALSE)&lt;&gt;"",VLOOKUP(AS23,APPENDIX!$A:$R,12,FALSE),"--")</f>
        <v>0</v>
      </c>
      <c r="X23" s="231" t="str">
        <f t="shared" si="35"/>
        <v/>
      </c>
      <c r="Z23" s="153" t="s">
        <v>85</v>
      </c>
      <c r="AA23" s="153" t="str">
        <f t="shared" si="11"/>
        <v>KYa001_0</v>
      </c>
      <c r="AB23" s="153" t="str">
        <f t="shared" si="12"/>
        <v>KYa001_1</v>
      </c>
      <c r="AC23" s="153" t="str">
        <f t="shared" si="13"/>
        <v>KYa001_1</v>
      </c>
      <c r="AD23" s="153" t="str">
        <f t="shared" si="14"/>
        <v>KY</v>
      </c>
      <c r="AE23" s="153" t="str">
        <f t="shared" si="15"/>
        <v>KYa002_0</v>
      </c>
      <c r="AF23" s="153" t="str">
        <f t="shared" si="16"/>
        <v>KYa002_1</v>
      </c>
      <c r="AG23" s="153" t="str">
        <f t="shared" si="17"/>
        <v>KYa002_1</v>
      </c>
      <c r="AH23" s="153" t="str">
        <f t="shared" si="18"/>
        <v>KY</v>
      </c>
      <c r="AI23" s="153" t="str">
        <f t="shared" si="19"/>
        <v>KYa004_0</v>
      </c>
      <c r="AJ23" s="153" t="str">
        <f t="shared" si="20"/>
        <v>KYa004_1</v>
      </c>
      <c r="AK23" s="153" t="str">
        <f t="shared" si="21"/>
        <v>KYa004_1</v>
      </c>
      <c r="AL23" s="153" t="str">
        <f t="shared" si="22"/>
        <v>KY</v>
      </c>
      <c r="AM23" s="153" t="str">
        <f t="shared" si="23"/>
        <v>KYa005_1</v>
      </c>
      <c r="AN23" s="153" t="str">
        <f t="shared" si="24"/>
        <v>KYa006_0</v>
      </c>
      <c r="AO23" s="153" t="str">
        <f t="shared" si="25"/>
        <v>KYa006_1</v>
      </c>
      <c r="AP23" s="153" t="str">
        <f t="shared" si="26"/>
        <v>KYa006_1</v>
      </c>
      <c r="AQ23" s="153" t="str">
        <f t="shared" si="27"/>
        <v>KY</v>
      </c>
      <c r="AR23" s="153" t="str">
        <f t="shared" si="28"/>
        <v>KYa003_0</v>
      </c>
      <c r="AS23" s="153" t="str">
        <f t="shared" si="29"/>
        <v>KYa003_1</v>
      </c>
      <c r="AT23" s="153" t="str">
        <f t="shared" si="30"/>
        <v>KYa003_1</v>
      </c>
    </row>
    <row r="24" spans="1:46" x14ac:dyDescent="0.15">
      <c r="A24" s="231" t="s">
        <v>88</v>
      </c>
      <c r="B24" s="229"/>
      <c r="C24" s="229"/>
      <c r="D24" s="230">
        <f>IF(VLOOKUP(AA24,APPENDIX!$A:$R,9,FALSE)&lt;&gt;"",VLOOKUP(AA24,APPENDIX!$A:$R,9,FALSE),"--")</f>
        <v>25</v>
      </c>
      <c r="E24" s="231">
        <f>IF(VLOOKUP(AB24,APPENDIX!$A:$R,9,FALSE)&lt;&gt;"",VLOOKUP(AB24,APPENDIX!$A:$R,9,FALSE),"--")</f>
        <v>18</v>
      </c>
      <c r="F24" s="232">
        <f>IF(VLOOKUP(AB24,APPENDIX!$A:$R,12,FALSE)&lt;&gt;"",VLOOKUP(AB24,APPENDIX!$A:$R,12,FALSE),"--")</f>
        <v>-1.2</v>
      </c>
      <c r="G24" s="233" t="str">
        <f t="shared" si="31"/>
        <v>**</v>
      </c>
      <c r="H24" s="231">
        <f>IF(VLOOKUP(AE24,APPENDIX!$A:$R,9,FALSE)&lt;&gt;"",VLOOKUP(AE24,APPENDIX!$A:$R,9,FALSE),"--")</f>
        <v>6</v>
      </c>
      <c r="I24" s="231">
        <f>IF(VLOOKUP(AF24,APPENDIX!$A:$R,9,FALSE)&lt;&gt;"",VLOOKUP(AF24,APPENDIX!$A:$R,9,FALSE),"--")</f>
        <v>4</v>
      </c>
      <c r="J24" s="231">
        <f>IF(VLOOKUP(AF24,APPENDIX!$A:$R,12,FALSE)&lt;&gt;"",VLOOKUP(AF24,APPENDIX!$A:$R,12,FALSE),"--")</f>
        <v>-0.8</v>
      </c>
      <c r="K24" s="234" t="str">
        <f t="shared" si="32"/>
        <v>*</v>
      </c>
      <c r="L24" s="231">
        <f>IF(VLOOKUP(AI24,APPENDIX!$A:$R,9,FALSE)&lt;&gt;"",VLOOKUP(AI24,APPENDIX!$A:$R,9,FALSE),"--")</f>
        <v>20</v>
      </c>
      <c r="M24" s="231">
        <f>IF(VLOOKUP(AJ24,APPENDIX!$A:$R,9,FALSE)&lt;&gt;"",VLOOKUP(AJ24,APPENDIX!$A:$R,9,FALSE),"--")</f>
        <v>16</v>
      </c>
      <c r="N24" s="231">
        <f>IF(VLOOKUP(AJ24,APPENDIX!$A:$R,12,FALSE)&lt;&gt;"",VLOOKUP(AJ24,APPENDIX!$A:$R,12,FALSE),"--")</f>
        <v>-1.2</v>
      </c>
      <c r="O24" s="231" t="str">
        <f t="shared" si="33"/>
        <v>**</v>
      </c>
      <c r="P24" s="235">
        <f>IF(VLOOKUP(AM24,APPENDIX!$A$1:$R$5617,9,FALSE)&lt;&gt;"",VLOOKUP(AM24,APPENDIX!$A$1:$R$5617,9,FALSE),"--")</f>
        <v>18</v>
      </c>
      <c r="Q24" s="229">
        <f>IF(VLOOKUP(AN24,APPENDIX!$A:$R,9,FALSE)&lt;&gt;"",VLOOKUP(AN24,APPENDIX!$A:$R,9,FALSE),"--")</f>
        <v>10</v>
      </c>
      <c r="R24" s="231">
        <f>IF(VLOOKUP(AO24,APPENDIX!$A:$R,9,FALSE)&lt;&gt;"",VLOOKUP(AO24,APPENDIX!$A:$R,9,FALSE),"--")</f>
        <v>13</v>
      </c>
      <c r="S24" s="231">
        <f>IF(VLOOKUP(AO24,APPENDIX!$A:$R,12,FALSE)&lt;&gt;"",VLOOKUP(AO24,APPENDIX!$A:$R,12,FALSE),"--")</f>
        <v>0.8</v>
      </c>
      <c r="T24" s="234" t="str">
        <f t="shared" si="34"/>
        <v>*</v>
      </c>
      <c r="U24" s="229">
        <f>IF(VLOOKUP(AR24,APPENDIX!$A:$R,9,FALSE)&lt;&gt;"",VLOOKUP(AR24,APPENDIX!$A:$R,9,FALSE),"--")</f>
        <v>20</v>
      </c>
      <c r="V24" s="231">
        <f>IF(VLOOKUP(AS24,APPENDIX!$A:$R,9,FALSE)&lt;&gt;"",VLOOKUP(AS24,APPENDIX!$A:$R,9,FALSE),"--")</f>
        <v>20</v>
      </c>
      <c r="W24" s="231">
        <f>IF(VLOOKUP(AS24,APPENDIX!$A:$R,12,FALSE)&lt;&gt;"",VLOOKUP(AS24,APPENDIX!$A:$R,12,FALSE),"--")</f>
        <v>0</v>
      </c>
      <c r="X24" s="231" t="str">
        <f t="shared" si="35"/>
        <v/>
      </c>
      <c r="Z24" s="153" t="s">
        <v>89</v>
      </c>
      <c r="AA24" s="153" t="str">
        <f t="shared" si="11"/>
        <v>LAa001_0</v>
      </c>
      <c r="AB24" s="153" t="str">
        <f t="shared" si="12"/>
        <v>LAa001_1</v>
      </c>
      <c r="AC24" s="153" t="str">
        <f t="shared" si="13"/>
        <v>LAa001_1</v>
      </c>
      <c r="AD24" s="153" t="str">
        <f t="shared" si="14"/>
        <v>LA</v>
      </c>
      <c r="AE24" s="153" t="str">
        <f t="shared" si="15"/>
        <v>LAa002_0</v>
      </c>
      <c r="AF24" s="153" t="str">
        <f t="shared" si="16"/>
        <v>LAa002_1</v>
      </c>
      <c r="AG24" s="153" t="str">
        <f t="shared" si="17"/>
        <v>LAa002_1</v>
      </c>
      <c r="AH24" s="153" t="str">
        <f t="shared" si="18"/>
        <v>LA</v>
      </c>
      <c r="AI24" s="153" t="str">
        <f t="shared" si="19"/>
        <v>LAa004_0</v>
      </c>
      <c r="AJ24" s="153" t="str">
        <f t="shared" si="20"/>
        <v>LAa004_1</v>
      </c>
      <c r="AK24" s="153" t="str">
        <f t="shared" si="21"/>
        <v>LAa004_1</v>
      </c>
      <c r="AL24" s="153" t="str">
        <f t="shared" si="22"/>
        <v>LA</v>
      </c>
      <c r="AM24" s="153" t="str">
        <f t="shared" si="23"/>
        <v>LAa005_1</v>
      </c>
      <c r="AN24" s="153" t="str">
        <f t="shared" si="24"/>
        <v>LAa006_0</v>
      </c>
      <c r="AO24" s="153" t="str">
        <f t="shared" si="25"/>
        <v>LAa006_1</v>
      </c>
      <c r="AP24" s="153" t="str">
        <f t="shared" si="26"/>
        <v>LAa006_1</v>
      </c>
      <c r="AQ24" s="153" t="str">
        <f t="shared" si="27"/>
        <v>LA</v>
      </c>
      <c r="AR24" s="153" t="str">
        <f t="shared" si="28"/>
        <v>LAa003_0</v>
      </c>
      <c r="AS24" s="153" t="str">
        <f t="shared" si="29"/>
        <v>LAa003_1</v>
      </c>
      <c r="AT24" s="153" t="str">
        <f t="shared" si="30"/>
        <v>LAa003_1</v>
      </c>
    </row>
    <row r="25" spans="1:46" x14ac:dyDescent="0.15">
      <c r="A25" s="231" t="s">
        <v>92</v>
      </c>
      <c r="B25" s="229"/>
      <c r="C25" s="229"/>
      <c r="D25" s="230">
        <f>IF(VLOOKUP(AA25,APPENDIX!$A:$R,9,FALSE)&lt;&gt;"",VLOOKUP(AA25,APPENDIX!$A:$R,9,FALSE),"--")</f>
        <v>16</v>
      </c>
      <c r="E25" s="231">
        <f>IF(VLOOKUP(AB25,APPENDIX!$A:$R,9,FALSE)&lt;&gt;"",VLOOKUP(AB25,APPENDIX!$A:$R,9,FALSE),"--")</f>
        <v>12</v>
      </c>
      <c r="F25" s="232">
        <f>IF(VLOOKUP(AB25,APPENDIX!$A:$R,12,FALSE)&lt;&gt;"",VLOOKUP(AB25,APPENDIX!$A:$R,12,FALSE),"--")</f>
        <v>-0.7</v>
      </c>
      <c r="G25" s="233" t="str">
        <f t="shared" si="31"/>
        <v>*</v>
      </c>
      <c r="H25" s="231">
        <f>IF(VLOOKUP(AE25,APPENDIX!$A:$R,9,FALSE)&lt;&gt;"",VLOOKUP(AE25,APPENDIX!$A:$R,9,FALSE),"--")</f>
        <v>5</v>
      </c>
      <c r="I25" s="231">
        <f>IF(VLOOKUP(AF25,APPENDIX!$A:$R,9,FALSE)&lt;&gt;"",VLOOKUP(AF25,APPENDIX!$A:$R,9,FALSE),"--")</f>
        <v>6</v>
      </c>
      <c r="J25" s="231">
        <f>IF(VLOOKUP(AF25,APPENDIX!$A:$R,12,FALSE)&lt;&gt;"",VLOOKUP(AF25,APPENDIX!$A:$R,12,FALSE),"--")</f>
        <v>0.4</v>
      </c>
      <c r="K25" s="234" t="str">
        <f t="shared" si="32"/>
        <v/>
      </c>
      <c r="L25" s="231">
        <f>IF(VLOOKUP(AI25,APPENDIX!$A:$R,9,FALSE)&lt;&gt;"",VLOOKUP(AI25,APPENDIX!$A:$R,9,FALSE),"--")</f>
        <v>10</v>
      </c>
      <c r="M25" s="231">
        <f>IF(VLOOKUP(AJ25,APPENDIX!$A:$R,9,FALSE)&lt;&gt;"",VLOOKUP(AJ25,APPENDIX!$A:$R,9,FALSE),"--")</f>
        <v>9</v>
      </c>
      <c r="N25" s="231">
        <f>IF(VLOOKUP(AJ25,APPENDIX!$A:$R,12,FALSE)&lt;&gt;"",VLOOKUP(AJ25,APPENDIX!$A:$R,12,FALSE),"--")</f>
        <v>-0.3</v>
      </c>
      <c r="O25" s="231" t="str">
        <f t="shared" si="33"/>
        <v/>
      </c>
      <c r="P25" s="235">
        <f>IF(VLOOKUP(AM25,APPENDIX!$A$1:$R$5617,9,FALSE)&lt;&gt;"",VLOOKUP(AM25,APPENDIX!$A$1:$R$5617,9,FALSE),"--")</f>
        <v>16</v>
      </c>
      <c r="Q25" s="229">
        <f>IF(VLOOKUP(AN25,APPENDIX!$A:$R,9,FALSE)&lt;&gt;"",VLOOKUP(AN25,APPENDIX!$A:$R,9,FALSE),"--")</f>
        <v>12</v>
      </c>
      <c r="R25" s="231">
        <f>IF(VLOOKUP(AO25,APPENDIX!$A:$R,9,FALSE)&lt;&gt;"",VLOOKUP(AO25,APPENDIX!$A:$R,9,FALSE),"--")</f>
        <v>11</v>
      </c>
      <c r="S25" s="231">
        <f>IF(VLOOKUP(AO25,APPENDIX!$A:$R,12,FALSE)&lt;&gt;"",VLOOKUP(AO25,APPENDIX!$A:$R,12,FALSE),"--")</f>
        <v>-0.3</v>
      </c>
      <c r="T25" s="234" t="str">
        <f t="shared" si="34"/>
        <v/>
      </c>
      <c r="U25" s="229">
        <f>IF(VLOOKUP(AR25,APPENDIX!$A:$R,9,FALSE)&lt;&gt;"",VLOOKUP(AR25,APPENDIX!$A:$R,9,FALSE),"--")</f>
        <v>13</v>
      </c>
      <c r="V25" s="231">
        <f>IF(VLOOKUP(AS25,APPENDIX!$A:$R,9,FALSE)&lt;&gt;"",VLOOKUP(AS25,APPENDIX!$A:$R,9,FALSE),"--")</f>
        <v>13</v>
      </c>
      <c r="W25" s="231">
        <f>IF(VLOOKUP(AS25,APPENDIX!$A:$R,12,FALSE)&lt;&gt;"",VLOOKUP(AS25,APPENDIX!$A:$R,12,FALSE),"--")</f>
        <v>0</v>
      </c>
      <c r="X25" s="231" t="str">
        <f t="shared" si="35"/>
        <v/>
      </c>
      <c r="Z25" s="153" t="s">
        <v>93</v>
      </c>
      <c r="AA25" s="153" t="str">
        <f t="shared" si="11"/>
        <v>MEa001_0</v>
      </c>
      <c r="AB25" s="153" t="str">
        <f t="shared" si="12"/>
        <v>MEa001_1</v>
      </c>
      <c r="AC25" s="153" t="str">
        <f t="shared" si="13"/>
        <v>MEa001_1</v>
      </c>
      <c r="AD25" s="153" t="str">
        <f t="shared" si="14"/>
        <v>ME</v>
      </c>
      <c r="AE25" s="153" t="str">
        <f t="shared" si="15"/>
        <v>MEa002_0</v>
      </c>
      <c r="AF25" s="153" t="str">
        <f t="shared" si="16"/>
        <v>MEa002_1</v>
      </c>
      <c r="AG25" s="153" t="str">
        <f t="shared" si="17"/>
        <v>MEa002_1</v>
      </c>
      <c r="AH25" s="153" t="str">
        <f t="shared" si="18"/>
        <v>ME</v>
      </c>
      <c r="AI25" s="153" t="str">
        <f t="shared" si="19"/>
        <v>MEa004_0</v>
      </c>
      <c r="AJ25" s="153" t="str">
        <f t="shared" si="20"/>
        <v>MEa004_1</v>
      </c>
      <c r="AK25" s="153" t="str">
        <f t="shared" si="21"/>
        <v>MEa004_1</v>
      </c>
      <c r="AL25" s="153" t="str">
        <f t="shared" si="22"/>
        <v>ME</v>
      </c>
      <c r="AM25" s="153" t="str">
        <f t="shared" si="23"/>
        <v>MEa005_1</v>
      </c>
      <c r="AN25" s="153" t="str">
        <f t="shared" si="24"/>
        <v>MEa006_0</v>
      </c>
      <c r="AO25" s="153" t="str">
        <f t="shared" si="25"/>
        <v>MEa006_1</v>
      </c>
      <c r="AP25" s="153" t="str">
        <f t="shared" si="26"/>
        <v>MEa006_1</v>
      </c>
      <c r="AQ25" s="153" t="str">
        <f t="shared" si="27"/>
        <v>ME</v>
      </c>
      <c r="AR25" s="153" t="str">
        <f t="shared" si="28"/>
        <v>MEa003_0</v>
      </c>
      <c r="AS25" s="153" t="str">
        <f t="shared" si="29"/>
        <v>MEa003_1</v>
      </c>
      <c r="AT25" s="153" t="str">
        <f t="shared" si="30"/>
        <v>MEa003_1</v>
      </c>
    </row>
    <row r="26" spans="1:46" x14ac:dyDescent="0.15">
      <c r="A26" s="231" t="s">
        <v>96</v>
      </c>
      <c r="B26" s="229"/>
      <c r="C26" s="229"/>
      <c r="D26" s="230">
        <f>IF(VLOOKUP(AA26,APPENDIX!$A:$R,9,FALSE)&lt;&gt;"",VLOOKUP(AA26,APPENDIX!$A:$R,9,FALSE),"--")</f>
        <v>14</v>
      </c>
      <c r="E26" s="231">
        <f>IF(VLOOKUP(AB26,APPENDIX!$A:$R,9,FALSE)&lt;&gt;"",VLOOKUP(AB26,APPENDIX!$A:$R,9,FALSE),"--")</f>
        <v>9</v>
      </c>
      <c r="F26" s="232">
        <f>IF(VLOOKUP(AB26,APPENDIX!$A:$R,12,FALSE)&lt;&gt;"",VLOOKUP(AB26,APPENDIX!$A:$R,12,FALSE),"--")</f>
        <v>-0.8</v>
      </c>
      <c r="G26" s="233" t="str">
        <f t="shared" si="31"/>
        <v>*</v>
      </c>
      <c r="H26" s="231">
        <f>IF(VLOOKUP(AE26,APPENDIX!$A:$R,9,FALSE)&lt;&gt;"",VLOOKUP(AE26,APPENDIX!$A:$R,9,FALSE),"--")</f>
        <v>5</v>
      </c>
      <c r="I26" s="231">
        <f>IF(VLOOKUP(AF26,APPENDIX!$A:$R,9,FALSE)&lt;&gt;"",VLOOKUP(AF26,APPENDIX!$A:$R,9,FALSE),"--")</f>
        <v>4</v>
      </c>
      <c r="J26" s="231">
        <f>IF(VLOOKUP(AF26,APPENDIX!$A:$R,12,FALSE)&lt;&gt;"",VLOOKUP(AF26,APPENDIX!$A:$R,12,FALSE),"--")</f>
        <v>-0.4</v>
      </c>
      <c r="K26" s="234" t="str">
        <f t="shared" si="32"/>
        <v/>
      </c>
      <c r="L26" s="231">
        <f>IF(VLOOKUP(AI26,APPENDIX!$A:$R,9,FALSE)&lt;&gt;"",VLOOKUP(AI26,APPENDIX!$A:$R,9,FALSE),"--")</f>
        <v>13</v>
      </c>
      <c r="M26" s="231">
        <f>IF(VLOOKUP(AJ26,APPENDIX!$A:$R,9,FALSE)&lt;&gt;"",VLOOKUP(AJ26,APPENDIX!$A:$R,9,FALSE),"--")</f>
        <v>11</v>
      </c>
      <c r="N26" s="231">
        <f>IF(VLOOKUP(AJ26,APPENDIX!$A:$R,12,FALSE)&lt;&gt;"",VLOOKUP(AJ26,APPENDIX!$A:$R,12,FALSE),"--")</f>
        <v>-0.6</v>
      </c>
      <c r="O26" s="231" t="str">
        <f t="shared" si="33"/>
        <v>*</v>
      </c>
      <c r="P26" s="235">
        <f>IF(VLOOKUP(AM26,APPENDIX!$A$1:$R$5617,9,FALSE)&lt;&gt;"",VLOOKUP(AM26,APPENDIX!$A$1:$R$5617,9,FALSE),"--")</f>
        <v>10</v>
      </c>
      <c r="Q26" s="229">
        <f>IF(VLOOKUP(AN26,APPENDIX!$A:$R,9,FALSE)&lt;&gt;"",VLOOKUP(AN26,APPENDIX!$A:$R,9,FALSE),"--")</f>
        <v>10</v>
      </c>
      <c r="R26" s="231">
        <f>IF(VLOOKUP(AO26,APPENDIX!$A:$R,9,FALSE)&lt;&gt;"",VLOOKUP(AO26,APPENDIX!$A:$R,9,FALSE),"--")</f>
        <v>8</v>
      </c>
      <c r="S26" s="231">
        <f>IF(VLOOKUP(AO26,APPENDIX!$A:$R,12,FALSE)&lt;&gt;"",VLOOKUP(AO26,APPENDIX!$A:$R,12,FALSE),"--")</f>
        <v>-0.5</v>
      </c>
      <c r="T26" s="234" t="str">
        <f t="shared" si="34"/>
        <v>*</v>
      </c>
      <c r="U26" s="229">
        <f>IF(VLOOKUP(AR26,APPENDIX!$A:$R,9,FALSE)&lt;&gt;"",VLOOKUP(AR26,APPENDIX!$A:$R,9,FALSE),"--")</f>
        <v>13</v>
      </c>
      <c r="V26" s="231">
        <f>IF(VLOOKUP(AS26,APPENDIX!$A:$R,9,FALSE)&lt;&gt;"",VLOOKUP(AS26,APPENDIX!$A:$R,9,FALSE),"--")</f>
        <v>15</v>
      </c>
      <c r="W26" s="231">
        <f>IF(VLOOKUP(AS26,APPENDIX!$A:$R,12,FALSE)&lt;&gt;"",VLOOKUP(AS26,APPENDIX!$A:$R,12,FALSE),"--")</f>
        <v>0.8</v>
      </c>
      <c r="X26" s="231" t="str">
        <f t="shared" si="35"/>
        <v>*</v>
      </c>
      <c r="Z26" s="153" t="s">
        <v>97</v>
      </c>
      <c r="AA26" s="153" t="str">
        <f t="shared" si="11"/>
        <v>MDa001_0</v>
      </c>
      <c r="AB26" s="153" t="str">
        <f t="shared" si="12"/>
        <v>MDa001_1</v>
      </c>
      <c r="AC26" s="153" t="str">
        <f t="shared" si="13"/>
        <v>MDa001_1</v>
      </c>
      <c r="AD26" s="153" t="str">
        <f t="shared" si="14"/>
        <v>MD</v>
      </c>
      <c r="AE26" s="153" t="str">
        <f t="shared" si="15"/>
        <v>MDa002_0</v>
      </c>
      <c r="AF26" s="153" t="str">
        <f t="shared" si="16"/>
        <v>MDa002_1</v>
      </c>
      <c r="AG26" s="153" t="str">
        <f t="shared" si="17"/>
        <v>MDa002_1</v>
      </c>
      <c r="AH26" s="153" t="str">
        <f t="shared" si="18"/>
        <v>MD</v>
      </c>
      <c r="AI26" s="153" t="str">
        <f t="shared" si="19"/>
        <v>MDa004_0</v>
      </c>
      <c r="AJ26" s="153" t="str">
        <f t="shared" si="20"/>
        <v>MDa004_1</v>
      </c>
      <c r="AK26" s="153" t="str">
        <f t="shared" si="21"/>
        <v>MDa004_1</v>
      </c>
      <c r="AL26" s="153" t="str">
        <f t="shared" si="22"/>
        <v>MD</v>
      </c>
      <c r="AM26" s="153" t="str">
        <f t="shared" si="23"/>
        <v>MDa005_1</v>
      </c>
      <c r="AN26" s="153" t="str">
        <f t="shared" si="24"/>
        <v>MDa006_0</v>
      </c>
      <c r="AO26" s="153" t="str">
        <f t="shared" si="25"/>
        <v>MDa006_1</v>
      </c>
      <c r="AP26" s="153" t="str">
        <f t="shared" si="26"/>
        <v>MDa006_1</v>
      </c>
      <c r="AQ26" s="153" t="str">
        <f t="shared" si="27"/>
        <v>MD</v>
      </c>
      <c r="AR26" s="153" t="str">
        <f t="shared" si="28"/>
        <v>MDa003_0</v>
      </c>
      <c r="AS26" s="153" t="str">
        <f t="shared" si="29"/>
        <v>MDa003_1</v>
      </c>
      <c r="AT26" s="153" t="str">
        <f t="shared" si="30"/>
        <v>MDa003_1</v>
      </c>
    </row>
    <row r="27" spans="1:46" x14ac:dyDescent="0.15">
      <c r="A27" s="231" t="s">
        <v>100</v>
      </c>
      <c r="B27" s="229"/>
      <c r="C27" s="229"/>
      <c r="D27" s="230">
        <f>IF(VLOOKUP(AA27,APPENDIX!$A:$R,9,FALSE)&lt;&gt;"",VLOOKUP(AA27,APPENDIX!$A:$R,9,FALSE),"--")</f>
        <v>5</v>
      </c>
      <c r="E27" s="231">
        <f>IF(VLOOKUP(AB27,APPENDIX!$A:$R,9,FALSE)&lt;&gt;"",VLOOKUP(AB27,APPENDIX!$A:$R,9,FALSE),"--")</f>
        <v>4</v>
      </c>
      <c r="F27" s="232">
        <f>IF(VLOOKUP(AB27,APPENDIX!$A:$R,12,FALSE)&lt;&gt;"",VLOOKUP(AB27,APPENDIX!$A:$R,12,FALSE),"--")</f>
        <v>-0.2</v>
      </c>
      <c r="G27" s="233" t="str">
        <f t="shared" si="31"/>
        <v/>
      </c>
      <c r="H27" s="231">
        <f>IF(VLOOKUP(AE27,APPENDIX!$A:$R,9,FALSE)&lt;&gt;"",VLOOKUP(AE27,APPENDIX!$A:$R,9,FALSE),"--")</f>
        <v>2</v>
      </c>
      <c r="I27" s="231">
        <f>IF(VLOOKUP(AF27,APPENDIX!$A:$R,9,FALSE)&lt;&gt;"",VLOOKUP(AF27,APPENDIX!$A:$R,9,FALSE),"--")</f>
        <v>1</v>
      </c>
      <c r="J27" s="231">
        <f>IF(VLOOKUP(AF27,APPENDIX!$A:$R,12,FALSE)&lt;&gt;"",VLOOKUP(AF27,APPENDIX!$A:$R,12,FALSE),"--")</f>
        <v>-0.4</v>
      </c>
      <c r="K27" s="234" t="str">
        <f t="shared" si="32"/>
        <v/>
      </c>
      <c r="L27" s="231">
        <f>IF(VLOOKUP(AI27,APPENDIX!$A:$R,9,FALSE)&lt;&gt;"",VLOOKUP(AI27,APPENDIX!$A:$R,9,FALSE),"--")</f>
        <v>9</v>
      </c>
      <c r="M27" s="231">
        <f>IF(VLOOKUP(AJ27,APPENDIX!$A:$R,9,FALSE)&lt;&gt;"",VLOOKUP(AJ27,APPENDIX!$A:$R,9,FALSE),"--")</f>
        <v>9</v>
      </c>
      <c r="N27" s="231">
        <f>IF(VLOOKUP(AJ27,APPENDIX!$A:$R,12,FALSE)&lt;&gt;"",VLOOKUP(AJ27,APPENDIX!$A:$R,12,FALSE),"--")</f>
        <v>0</v>
      </c>
      <c r="O27" s="231" t="str">
        <f t="shared" si="33"/>
        <v/>
      </c>
      <c r="P27" s="235">
        <f>IF(VLOOKUP(AM27,APPENDIX!$A$1:$R$5617,9,FALSE)&lt;&gt;"",VLOOKUP(AM27,APPENDIX!$A$1:$R$5617,9,FALSE),"--")</f>
        <v>11</v>
      </c>
      <c r="Q27" s="229">
        <f>IF(VLOOKUP(AN27,APPENDIX!$A:$R,9,FALSE)&lt;&gt;"",VLOOKUP(AN27,APPENDIX!$A:$R,9,FALSE),"--")</f>
        <v>7</v>
      </c>
      <c r="R27" s="231">
        <f>IF(VLOOKUP(AO27,APPENDIX!$A:$R,9,FALSE)&lt;&gt;"",VLOOKUP(AO27,APPENDIX!$A:$R,9,FALSE),"--")</f>
        <v>7</v>
      </c>
      <c r="S27" s="231">
        <f>IF(VLOOKUP(AO27,APPENDIX!$A:$R,12,FALSE)&lt;&gt;"",VLOOKUP(AO27,APPENDIX!$A:$R,12,FALSE),"--")</f>
        <v>0</v>
      </c>
      <c r="T27" s="234" t="str">
        <f t="shared" si="34"/>
        <v/>
      </c>
      <c r="U27" s="229">
        <f>IF(VLOOKUP(AR27,APPENDIX!$A:$R,9,FALSE)&lt;&gt;"",VLOOKUP(AR27,APPENDIX!$A:$R,9,FALSE),"--")</f>
        <v>11</v>
      </c>
      <c r="V27" s="231">
        <f>IF(VLOOKUP(AS27,APPENDIX!$A:$R,9,FALSE)&lt;&gt;"",VLOOKUP(AS27,APPENDIX!$A:$R,9,FALSE),"--")</f>
        <v>12</v>
      </c>
      <c r="W27" s="231">
        <f>IF(VLOOKUP(AS27,APPENDIX!$A:$R,12,FALSE)&lt;&gt;"",VLOOKUP(AS27,APPENDIX!$A:$R,12,FALSE),"--")</f>
        <v>0.4</v>
      </c>
      <c r="X27" s="231" t="str">
        <f t="shared" si="35"/>
        <v/>
      </c>
      <c r="Z27" s="153" t="s">
        <v>101</v>
      </c>
      <c r="AA27" s="153" t="str">
        <f t="shared" si="11"/>
        <v>MAa001_0</v>
      </c>
      <c r="AB27" s="153" t="str">
        <f t="shared" si="12"/>
        <v>MAa001_1</v>
      </c>
      <c r="AC27" s="153" t="str">
        <f t="shared" si="13"/>
        <v>MAa001_1</v>
      </c>
      <c r="AD27" s="153" t="str">
        <f t="shared" si="14"/>
        <v>MA</v>
      </c>
      <c r="AE27" s="153" t="str">
        <f t="shared" si="15"/>
        <v>MAa002_0</v>
      </c>
      <c r="AF27" s="153" t="str">
        <f t="shared" si="16"/>
        <v>MAa002_1</v>
      </c>
      <c r="AG27" s="153" t="str">
        <f t="shared" si="17"/>
        <v>MAa002_1</v>
      </c>
      <c r="AH27" s="153" t="str">
        <f t="shared" si="18"/>
        <v>MA</v>
      </c>
      <c r="AI27" s="153" t="str">
        <f t="shared" si="19"/>
        <v>MAa004_0</v>
      </c>
      <c r="AJ27" s="153" t="str">
        <f t="shared" si="20"/>
        <v>MAa004_1</v>
      </c>
      <c r="AK27" s="153" t="str">
        <f t="shared" si="21"/>
        <v>MAa004_1</v>
      </c>
      <c r="AL27" s="153" t="str">
        <f t="shared" si="22"/>
        <v>MA</v>
      </c>
      <c r="AM27" s="153" t="str">
        <f t="shared" si="23"/>
        <v>MAa005_1</v>
      </c>
      <c r="AN27" s="153" t="str">
        <f t="shared" si="24"/>
        <v>MAa006_0</v>
      </c>
      <c r="AO27" s="153" t="str">
        <f t="shared" si="25"/>
        <v>MAa006_1</v>
      </c>
      <c r="AP27" s="153" t="str">
        <f t="shared" si="26"/>
        <v>MAa006_1</v>
      </c>
      <c r="AQ27" s="153" t="str">
        <f t="shared" si="27"/>
        <v>MA</v>
      </c>
      <c r="AR27" s="153" t="str">
        <f t="shared" si="28"/>
        <v>MAa003_0</v>
      </c>
      <c r="AS27" s="153" t="str">
        <f t="shared" si="29"/>
        <v>MAa003_1</v>
      </c>
      <c r="AT27" s="153" t="str">
        <f t="shared" si="30"/>
        <v>MAa003_1</v>
      </c>
    </row>
    <row r="28" spans="1:46" x14ac:dyDescent="0.15">
      <c r="A28" s="231" t="s">
        <v>104</v>
      </c>
      <c r="B28" s="229"/>
      <c r="C28" s="229"/>
      <c r="D28" s="230">
        <f>IF(VLOOKUP(AA28,APPENDIX!$A:$R,9,FALSE)&lt;&gt;"",VLOOKUP(AA28,APPENDIX!$A:$R,9,FALSE),"--")</f>
        <v>16</v>
      </c>
      <c r="E28" s="231">
        <f>IF(VLOOKUP(AB28,APPENDIX!$A:$R,9,FALSE)&lt;&gt;"",VLOOKUP(AB28,APPENDIX!$A:$R,9,FALSE),"--")</f>
        <v>9</v>
      </c>
      <c r="F28" s="232">
        <f>IF(VLOOKUP(AB28,APPENDIX!$A:$R,12,FALSE)&lt;&gt;"",VLOOKUP(AB28,APPENDIX!$A:$R,12,FALSE),"--")</f>
        <v>-1.2</v>
      </c>
      <c r="G28" s="233" t="str">
        <f t="shared" si="31"/>
        <v>**</v>
      </c>
      <c r="H28" s="231">
        <f>IF(VLOOKUP(AE28,APPENDIX!$A:$R,9,FALSE)&lt;&gt;"",VLOOKUP(AE28,APPENDIX!$A:$R,9,FALSE),"--")</f>
        <v>5</v>
      </c>
      <c r="I28" s="231">
        <f>IF(VLOOKUP(AF28,APPENDIX!$A:$R,9,FALSE)&lt;&gt;"",VLOOKUP(AF28,APPENDIX!$A:$R,9,FALSE),"--")</f>
        <v>3</v>
      </c>
      <c r="J28" s="231">
        <f>IF(VLOOKUP(AF28,APPENDIX!$A:$R,12,FALSE)&lt;&gt;"",VLOOKUP(AF28,APPENDIX!$A:$R,12,FALSE),"--")</f>
        <v>-0.8</v>
      </c>
      <c r="K28" s="234" t="str">
        <f t="shared" si="32"/>
        <v>*</v>
      </c>
      <c r="L28" s="231">
        <f>IF(VLOOKUP(AI28,APPENDIX!$A:$R,9,FALSE)&lt;&gt;"",VLOOKUP(AI28,APPENDIX!$A:$R,9,FALSE),"--")</f>
        <v>15</v>
      </c>
      <c r="M28" s="231">
        <f>IF(VLOOKUP(AJ28,APPENDIX!$A:$R,9,FALSE)&lt;&gt;"",VLOOKUP(AJ28,APPENDIX!$A:$R,9,FALSE),"--")</f>
        <v>13</v>
      </c>
      <c r="N28" s="231">
        <f>IF(VLOOKUP(AJ28,APPENDIX!$A:$R,12,FALSE)&lt;&gt;"",VLOOKUP(AJ28,APPENDIX!$A:$R,12,FALSE),"--")</f>
        <v>-0.6</v>
      </c>
      <c r="O28" s="231" t="str">
        <f t="shared" si="33"/>
        <v>*</v>
      </c>
      <c r="P28" s="235">
        <f>IF(VLOOKUP(AM28,APPENDIX!$A$1:$R$5617,9,FALSE)&lt;&gt;"",VLOOKUP(AM28,APPENDIX!$A$1:$R$5617,9,FALSE),"--")</f>
        <v>13</v>
      </c>
      <c r="Q28" s="229">
        <f>IF(VLOOKUP(AN28,APPENDIX!$A:$R,9,FALSE)&lt;&gt;"",VLOOKUP(AN28,APPENDIX!$A:$R,9,FALSE),"--")</f>
        <v>13</v>
      </c>
      <c r="R28" s="231">
        <f>IF(VLOOKUP(AO28,APPENDIX!$A:$R,9,FALSE)&lt;&gt;"",VLOOKUP(AO28,APPENDIX!$A:$R,9,FALSE),"--")</f>
        <v>11</v>
      </c>
      <c r="S28" s="231">
        <f>IF(VLOOKUP(AO28,APPENDIX!$A:$R,12,FALSE)&lt;&gt;"",VLOOKUP(AO28,APPENDIX!$A:$R,12,FALSE),"--")</f>
        <v>-0.5</v>
      </c>
      <c r="T28" s="234" t="str">
        <f t="shared" si="34"/>
        <v>*</v>
      </c>
      <c r="U28" s="229">
        <f>IF(VLOOKUP(AR28,APPENDIX!$A:$R,9,FALSE)&lt;&gt;"",VLOOKUP(AR28,APPENDIX!$A:$R,9,FALSE),"--")</f>
        <v>14</v>
      </c>
      <c r="V28" s="231">
        <f>IF(VLOOKUP(AS28,APPENDIX!$A:$R,9,FALSE)&lt;&gt;"",VLOOKUP(AS28,APPENDIX!$A:$R,9,FALSE),"--")</f>
        <v>14</v>
      </c>
      <c r="W28" s="231">
        <f>IF(VLOOKUP(AS28,APPENDIX!$A:$R,12,FALSE)&lt;&gt;"",VLOOKUP(AS28,APPENDIX!$A:$R,12,FALSE),"--")</f>
        <v>0</v>
      </c>
      <c r="X28" s="231" t="str">
        <f t="shared" si="35"/>
        <v/>
      </c>
      <c r="Z28" s="153" t="s">
        <v>105</v>
      </c>
      <c r="AA28" s="153" t="str">
        <f t="shared" si="11"/>
        <v>MIa001_0</v>
      </c>
      <c r="AB28" s="153" t="str">
        <f t="shared" si="12"/>
        <v>MIa001_1</v>
      </c>
      <c r="AC28" s="153" t="str">
        <f t="shared" si="13"/>
        <v>MIa001_1</v>
      </c>
      <c r="AD28" s="153" t="str">
        <f t="shared" si="14"/>
        <v>MI</v>
      </c>
      <c r="AE28" s="153" t="str">
        <f t="shared" si="15"/>
        <v>MIa002_0</v>
      </c>
      <c r="AF28" s="153" t="str">
        <f t="shared" si="16"/>
        <v>MIa002_1</v>
      </c>
      <c r="AG28" s="153" t="str">
        <f t="shared" si="17"/>
        <v>MIa002_1</v>
      </c>
      <c r="AH28" s="153" t="str">
        <f t="shared" si="18"/>
        <v>MI</v>
      </c>
      <c r="AI28" s="153" t="str">
        <f t="shared" si="19"/>
        <v>MIa004_0</v>
      </c>
      <c r="AJ28" s="153" t="str">
        <f t="shared" si="20"/>
        <v>MIa004_1</v>
      </c>
      <c r="AK28" s="153" t="str">
        <f t="shared" si="21"/>
        <v>MIa004_1</v>
      </c>
      <c r="AL28" s="153" t="str">
        <f t="shared" si="22"/>
        <v>MI</v>
      </c>
      <c r="AM28" s="153" t="str">
        <f t="shared" si="23"/>
        <v>MIa005_1</v>
      </c>
      <c r="AN28" s="153" t="str">
        <f t="shared" si="24"/>
        <v>MIa006_0</v>
      </c>
      <c r="AO28" s="153" t="str">
        <f t="shared" si="25"/>
        <v>MIa006_1</v>
      </c>
      <c r="AP28" s="153" t="str">
        <f t="shared" si="26"/>
        <v>MIa006_1</v>
      </c>
      <c r="AQ28" s="153" t="str">
        <f t="shared" si="27"/>
        <v>MI</v>
      </c>
      <c r="AR28" s="153" t="str">
        <f t="shared" si="28"/>
        <v>MIa003_0</v>
      </c>
      <c r="AS28" s="153" t="str">
        <f t="shared" si="29"/>
        <v>MIa003_1</v>
      </c>
      <c r="AT28" s="153" t="str">
        <f t="shared" si="30"/>
        <v>MIa003_1</v>
      </c>
    </row>
    <row r="29" spans="1:46" x14ac:dyDescent="0.15">
      <c r="A29" s="231" t="s">
        <v>108</v>
      </c>
      <c r="B29" s="229"/>
      <c r="C29" s="229"/>
      <c r="D29" s="230">
        <f>IF(VLOOKUP(AA29,APPENDIX!$A:$R,9,FALSE)&lt;&gt;"",VLOOKUP(AA29,APPENDIX!$A:$R,9,FALSE),"--")</f>
        <v>11</v>
      </c>
      <c r="E29" s="231">
        <f>IF(VLOOKUP(AB29,APPENDIX!$A:$R,9,FALSE)&lt;&gt;"",VLOOKUP(AB29,APPENDIX!$A:$R,9,FALSE),"--")</f>
        <v>6</v>
      </c>
      <c r="F29" s="232">
        <f>IF(VLOOKUP(AB29,APPENDIX!$A:$R,12,FALSE)&lt;&gt;"",VLOOKUP(AB29,APPENDIX!$A:$R,12,FALSE),"--")</f>
        <v>-0.8</v>
      </c>
      <c r="G29" s="233" t="str">
        <f t="shared" si="31"/>
        <v>*</v>
      </c>
      <c r="H29" s="231">
        <f>IF(VLOOKUP(AE29,APPENDIX!$A:$R,9,FALSE)&lt;&gt;"",VLOOKUP(AE29,APPENDIX!$A:$R,9,FALSE),"--")</f>
        <v>6</v>
      </c>
      <c r="I29" s="231">
        <f>IF(VLOOKUP(AF29,APPENDIX!$A:$R,9,FALSE)&lt;&gt;"",VLOOKUP(AF29,APPENDIX!$A:$R,9,FALSE),"--")</f>
        <v>3</v>
      </c>
      <c r="J29" s="231">
        <f>IF(VLOOKUP(AF29,APPENDIX!$A:$R,12,FALSE)&lt;&gt;"",VLOOKUP(AF29,APPENDIX!$A:$R,12,FALSE),"--")</f>
        <v>-1.1000000000000001</v>
      </c>
      <c r="K29" s="234" t="str">
        <f t="shared" si="32"/>
        <v>**</v>
      </c>
      <c r="L29" s="231">
        <f>IF(VLOOKUP(AI29,APPENDIX!$A:$R,9,FALSE)&lt;&gt;"",VLOOKUP(AI29,APPENDIX!$A:$R,9,FALSE),"--")</f>
        <v>10</v>
      </c>
      <c r="M29" s="231">
        <f>IF(VLOOKUP(AJ29,APPENDIX!$A:$R,9,FALSE)&lt;&gt;"",VLOOKUP(AJ29,APPENDIX!$A:$R,9,FALSE),"--")</f>
        <v>8</v>
      </c>
      <c r="N29" s="231">
        <f>IF(VLOOKUP(AJ29,APPENDIX!$A:$R,12,FALSE)&lt;&gt;"",VLOOKUP(AJ29,APPENDIX!$A:$R,12,FALSE),"--")</f>
        <v>-0.6</v>
      </c>
      <c r="O29" s="231" t="str">
        <f t="shared" si="33"/>
        <v>*</v>
      </c>
      <c r="P29" s="235">
        <f>IF(VLOOKUP(AM29,APPENDIX!$A$1:$R$5617,9,FALSE)&lt;&gt;"",VLOOKUP(AM29,APPENDIX!$A$1:$R$5617,9,FALSE),"--")</f>
        <v>10</v>
      </c>
      <c r="Q29" s="229">
        <f>IF(VLOOKUP(AN29,APPENDIX!$A:$R,9,FALSE)&lt;&gt;"",VLOOKUP(AN29,APPENDIX!$A:$R,9,FALSE),"--")</f>
        <v>12</v>
      </c>
      <c r="R29" s="231">
        <f>IF(VLOOKUP(AO29,APPENDIX!$A:$R,9,FALSE)&lt;&gt;"",VLOOKUP(AO29,APPENDIX!$A:$R,9,FALSE),"--")</f>
        <v>11</v>
      </c>
      <c r="S29" s="231">
        <f>IF(VLOOKUP(AO29,APPENDIX!$A:$R,12,FALSE)&lt;&gt;"",VLOOKUP(AO29,APPENDIX!$A:$R,12,FALSE),"--")</f>
        <v>-0.3</v>
      </c>
      <c r="T29" s="234" t="str">
        <f t="shared" si="34"/>
        <v/>
      </c>
      <c r="U29" s="229">
        <f>IF(VLOOKUP(AR29,APPENDIX!$A:$R,9,FALSE)&lt;&gt;"",VLOOKUP(AR29,APPENDIX!$A:$R,9,FALSE),"--")</f>
        <v>11</v>
      </c>
      <c r="V29" s="231">
        <f>IF(VLOOKUP(AS29,APPENDIX!$A:$R,9,FALSE)&lt;&gt;"",VLOOKUP(AS29,APPENDIX!$A:$R,9,FALSE),"--")</f>
        <v>13</v>
      </c>
      <c r="W29" s="231">
        <f>IF(VLOOKUP(AS29,APPENDIX!$A:$R,12,FALSE)&lt;&gt;"",VLOOKUP(AS29,APPENDIX!$A:$R,12,FALSE),"--")</f>
        <v>0.8</v>
      </c>
      <c r="X29" s="231" t="str">
        <f t="shared" si="35"/>
        <v>*</v>
      </c>
      <c r="Z29" s="153" t="s">
        <v>109</v>
      </c>
      <c r="AA29" s="153" t="str">
        <f t="shared" si="11"/>
        <v>MNa001_0</v>
      </c>
      <c r="AB29" s="153" t="str">
        <f t="shared" si="12"/>
        <v>MNa001_1</v>
      </c>
      <c r="AC29" s="153" t="str">
        <f t="shared" si="13"/>
        <v>MNa001_1</v>
      </c>
      <c r="AD29" s="153" t="str">
        <f t="shared" si="14"/>
        <v>MN</v>
      </c>
      <c r="AE29" s="153" t="str">
        <f t="shared" si="15"/>
        <v>MNa002_0</v>
      </c>
      <c r="AF29" s="153" t="str">
        <f t="shared" si="16"/>
        <v>MNa002_1</v>
      </c>
      <c r="AG29" s="153" t="str">
        <f t="shared" si="17"/>
        <v>MNa002_1</v>
      </c>
      <c r="AH29" s="153" t="str">
        <f t="shared" si="18"/>
        <v>MN</v>
      </c>
      <c r="AI29" s="153" t="str">
        <f t="shared" si="19"/>
        <v>MNa004_0</v>
      </c>
      <c r="AJ29" s="153" t="str">
        <f t="shared" si="20"/>
        <v>MNa004_1</v>
      </c>
      <c r="AK29" s="153" t="str">
        <f t="shared" si="21"/>
        <v>MNa004_1</v>
      </c>
      <c r="AL29" s="153" t="str">
        <f t="shared" si="22"/>
        <v>MN</v>
      </c>
      <c r="AM29" s="153" t="str">
        <f t="shared" si="23"/>
        <v>MNa005_1</v>
      </c>
      <c r="AN29" s="153" t="str">
        <f t="shared" si="24"/>
        <v>MNa006_0</v>
      </c>
      <c r="AO29" s="153" t="str">
        <f t="shared" si="25"/>
        <v>MNa006_1</v>
      </c>
      <c r="AP29" s="153" t="str">
        <f t="shared" si="26"/>
        <v>MNa006_1</v>
      </c>
      <c r="AQ29" s="153" t="str">
        <f t="shared" si="27"/>
        <v>MN</v>
      </c>
      <c r="AR29" s="153" t="str">
        <f t="shared" si="28"/>
        <v>MNa003_0</v>
      </c>
      <c r="AS29" s="153" t="str">
        <f t="shared" si="29"/>
        <v>MNa003_1</v>
      </c>
      <c r="AT29" s="153" t="str">
        <f t="shared" si="30"/>
        <v>MNa003_1</v>
      </c>
    </row>
    <row r="30" spans="1:46" x14ac:dyDescent="0.15">
      <c r="A30" s="231" t="s">
        <v>112</v>
      </c>
      <c r="B30" s="229"/>
      <c r="C30" s="229"/>
      <c r="D30" s="230">
        <f>IF(VLOOKUP(AA30,APPENDIX!$A:$R,9,FALSE)&lt;&gt;"",VLOOKUP(AA30,APPENDIX!$A:$R,9,FALSE),"--")</f>
        <v>25</v>
      </c>
      <c r="E30" s="231">
        <f>IF(VLOOKUP(AB30,APPENDIX!$A:$R,9,FALSE)&lt;&gt;"",VLOOKUP(AB30,APPENDIX!$A:$R,9,FALSE),"--")</f>
        <v>19</v>
      </c>
      <c r="F30" s="232">
        <f>IF(VLOOKUP(AB30,APPENDIX!$A:$R,12,FALSE)&lt;&gt;"",VLOOKUP(AB30,APPENDIX!$A:$R,12,FALSE),"--")</f>
        <v>-1</v>
      </c>
      <c r="G30" s="233" t="str">
        <f t="shared" si="31"/>
        <v>**</v>
      </c>
      <c r="H30" s="231">
        <f>IF(VLOOKUP(AE30,APPENDIX!$A:$R,9,FALSE)&lt;&gt;"",VLOOKUP(AE30,APPENDIX!$A:$R,9,FALSE),"--")</f>
        <v>8</v>
      </c>
      <c r="I30" s="231">
        <f>IF(VLOOKUP(AF30,APPENDIX!$A:$R,9,FALSE)&lt;&gt;"",VLOOKUP(AF30,APPENDIX!$A:$R,9,FALSE),"--")</f>
        <v>5</v>
      </c>
      <c r="J30" s="231">
        <f>IF(VLOOKUP(AF30,APPENDIX!$A:$R,12,FALSE)&lt;&gt;"",VLOOKUP(AF30,APPENDIX!$A:$R,12,FALSE),"--")</f>
        <v>-1.1000000000000001</v>
      </c>
      <c r="K30" s="234" t="str">
        <f t="shared" si="32"/>
        <v>**</v>
      </c>
      <c r="L30" s="231">
        <f>IF(VLOOKUP(AI30,APPENDIX!$A:$R,9,FALSE)&lt;&gt;"",VLOOKUP(AI30,APPENDIX!$A:$R,9,FALSE),"--")</f>
        <v>22</v>
      </c>
      <c r="M30" s="231">
        <f>IF(VLOOKUP(AJ30,APPENDIX!$A:$R,9,FALSE)&lt;&gt;"",VLOOKUP(AJ30,APPENDIX!$A:$R,9,FALSE),"--")</f>
        <v>19</v>
      </c>
      <c r="N30" s="231">
        <f>IF(VLOOKUP(AJ30,APPENDIX!$A:$R,12,FALSE)&lt;&gt;"",VLOOKUP(AJ30,APPENDIX!$A:$R,12,FALSE),"--")</f>
        <v>-0.9</v>
      </c>
      <c r="O30" s="231" t="str">
        <f t="shared" si="33"/>
        <v>*</v>
      </c>
      <c r="P30" s="235">
        <f>IF(VLOOKUP(AM30,APPENDIX!$A$1:$R$5617,9,FALSE)&lt;&gt;"",VLOOKUP(AM30,APPENDIX!$A$1:$R$5617,9,FALSE),"--")</f>
        <v>18</v>
      </c>
      <c r="Q30" s="229">
        <f>IF(VLOOKUP(AN30,APPENDIX!$A:$R,9,FALSE)&lt;&gt;"",VLOOKUP(AN30,APPENDIX!$A:$R,9,FALSE),"--")</f>
        <v>15</v>
      </c>
      <c r="R30" s="231">
        <f>IF(VLOOKUP(AO30,APPENDIX!$A:$R,9,FALSE)&lt;&gt;"",VLOOKUP(AO30,APPENDIX!$A:$R,9,FALSE),"--")</f>
        <v>12</v>
      </c>
      <c r="S30" s="231">
        <f>IF(VLOOKUP(AO30,APPENDIX!$A:$R,12,FALSE)&lt;&gt;"",VLOOKUP(AO30,APPENDIX!$A:$R,12,FALSE),"--")</f>
        <v>-0.8</v>
      </c>
      <c r="T30" s="234" t="str">
        <f t="shared" si="34"/>
        <v>*</v>
      </c>
      <c r="U30" s="229">
        <f>IF(VLOOKUP(AR30,APPENDIX!$A:$R,9,FALSE)&lt;&gt;"",VLOOKUP(AR30,APPENDIX!$A:$R,9,FALSE),"--")</f>
        <v>19</v>
      </c>
      <c r="V30" s="231">
        <f>IF(VLOOKUP(AS30,APPENDIX!$A:$R,9,FALSE)&lt;&gt;"",VLOOKUP(AS30,APPENDIX!$A:$R,9,FALSE),"--")</f>
        <v>20</v>
      </c>
      <c r="W30" s="231">
        <f>IF(VLOOKUP(AS30,APPENDIX!$A:$R,12,FALSE)&lt;&gt;"",VLOOKUP(AS30,APPENDIX!$A:$R,12,FALSE),"--")</f>
        <v>0.4</v>
      </c>
      <c r="X30" s="231" t="str">
        <f t="shared" si="35"/>
        <v/>
      </c>
      <c r="Z30" s="153" t="s">
        <v>113</v>
      </c>
      <c r="AA30" s="153" t="str">
        <f t="shared" si="11"/>
        <v>MSa001_0</v>
      </c>
      <c r="AB30" s="153" t="str">
        <f t="shared" si="12"/>
        <v>MSa001_1</v>
      </c>
      <c r="AC30" s="153" t="str">
        <f t="shared" si="13"/>
        <v>MSa001_1</v>
      </c>
      <c r="AD30" s="153" t="str">
        <f t="shared" si="14"/>
        <v>MS</v>
      </c>
      <c r="AE30" s="153" t="str">
        <f t="shared" si="15"/>
        <v>MSa002_0</v>
      </c>
      <c r="AF30" s="153" t="str">
        <f t="shared" si="16"/>
        <v>MSa002_1</v>
      </c>
      <c r="AG30" s="153" t="str">
        <f t="shared" si="17"/>
        <v>MSa002_1</v>
      </c>
      <c r="AH30" s="153" t="str">
        <f t="shared" si="18"/>
        <v>MS</v>
      </c>
      <c r="AI30" s="153" t="str">
        <f t="shared" si="19"/>
        <v>MSa004_0</v>
      </c>
      <c r="AJ30" s="153" t="str">
        <f t="shared" si="20"/>
        <v>MSa004_1</v>
      </c>
      <c r="AK30" s="153" t="str">
        <f t="shared" si="21"/>
        <v>MSa004_1</v>
      </c>
      <c r="AL30" s="153" t="str">
        <f t="shared" si="22"/>
        <v>MS</v>
      </c>
      <c r="AM30" s="153" t="str">
        <f t="shared" si="23"/>
        <v>MSa005_1</v>
      </c>
      <c r="AN30" s="153" t="str">
        <f t="shared" si="24"/>
        <v>MSa006_0</v>
      </c>
      <c r="AO30" s="153" t="str">
        <f t="shared" si="25"/>
        <v>MSa006_1</v>
      </c>
      <c r="AP30" s="153" t="str">
        <f t="shared" si="26"/>
        <v>MSa006_1</v>
      </c>
      <c r="AQ30" s="153" t="str">
        <f t="shared" si="27"/>
        <v>MS</v>
      </c>
      <c r="AR30" s="153" t="str">
        <f t="shared" si="28"/>
        <v>MSa003_0</v>
      </c>
      <c r="AS30" s="153" t="str">
        <f t="shared" si="29"/>
        <v>MSa003_1</v>
      </c>
      <c r="AT30" s="153" t="str">
        <f t="shared" si="30"/>
        <v>MSa003_1</v>
      </c>
    </row>
    <row r="31" spans="1:46" x14ac:dyDescent="0.15">
      <c r="A31" s="231" t="s">
        <v>116</v>
      </c>
      <c r="B31" s="229"/>
      <c r="C31" s="229"/>
      <c r="D31" s="230">
        <f>IF(VLOOKUP(AA31,APPENDIX!$A:$R,9,FALSE)&lt;&gt;"",VLOOKUP(AA31,APPENDIX!$A:$R,9,FALSE),"--")</f>
        <v>18</v>
      </c>
      <c r="E31" s="231">
        <f>IF(VLOOKUP(AB31,APPENDIX!$A:$R,9,FALSE)&lt;&gt;"",VLOOKUP(AB31,APPENDIX!$A:$R,9,FALSE),"--")</f>
        <v>13</v>
      </c>
      <c r="F31" s="232">
        <f>IF(VLOOKUP(AB31,APPENDIX!$A:$R,12,FALSE)&lt;&gt;"",VLOOKUP(AB31,APPENDIX!$A:$R,12,FALSE),"--")</f>
        <v>-0.8</v>
      </c>
      <c r="G31" s="233" t="str">
        <f t="shared" si="31"/>
        <v>*</v>
      </c>
      <c r="H31" s="231">
        <f>IF(VLOOKUP(AE31,APPENDIX!$A:$R,9,FALSE)&lt;&gt;"",VLOOKUP(AE31,APPENDIX!$A:$R,9,FALSE),"--")</f>
        <v>7</v>
      </c>
      <c r="I31" s="231">
        <f>IF(VLOOKUP(AF31,APPENDIX!$A:$R,9,FALSE)&lt;&gt;"",VLOOKUP(AF31,APPENDIX!$A:$R,9,FALSE),"--")</f>
        <v>6</v>
      </c>
      <c r="J31" s="231">
        <f>IF(VLOOKUP(AF31,APPENDIX!$A:$R,12,FALSE)&lt;&gt;"",VLOOKUP(AF31,APPENDIX!$A:$R,12,FALSE),"--")</f>
        <v>-0.4</v>
      </c>
      <c r="K31" s="234" t="str">
        <f t="shared" si="32"/>
        <v/>
      </c>
      <c r="L31" s="231">
        <f>IF(VLOOKUP(AI31,APPENDIX!$A:$R,9,FALSE)&lt;&gt;"",VLOOKUP(AI31,APPENDIX!$A:$R,9,FALSE),"--")</f>
        <v>16</v>
      </c>
      <c r="M31" s="231">
        <f>IF(VLOOKUP(AJ31,APPENDIX!$A:$R,9,FALSE)&lt;&gt;"",VLOOKUP(AJ31,APPENDIX!$A:$R,9,FALSE),"--")</f>
        <v>14</v>
      </c>
      <c r="N31" s="231">
        <f>IF(VLOOKUP(AJ31,APPENDIX!$A:$R,12,FALSE)&lt;&gt;"",VLOOKUP(AJ31,APPENDIX!$A:$R,12,FALSE),"--")</f>
        <v>-0.6</v>
      </c>
      <c r="O31" s="231" t="str">
        <f t="shared" si="33"/>
        <v>*</v>
      </c>
      <c r="P31" s="235">
        <f>IF(VLOOKUP(AM31,APPENDIX!$A$1:$R$5617,9,FALSE)&lt;&gt;"",VLOOKUP(AM31,APPENDIX!$A$1:$R$5617,9,FALSE),"--")</f>
        <v>13</v>
      </c>
      <c r="Q31" s="229">
        <f>IF(VLOOKUP(AN31,APPENDIX!$A:$R,9,FALSE)&lt;&gt;"",VLOOKUP(AN31,APPENDIX!$A:$R,9,FALSE),"--")</f>
        <v>16</v>
      </c>
      <c r="R31" s="231">
        <f>IF(VLOOKUP(AO31,APPENDIX!$A:$R,9,FALSE)&lt;&gt;"",VLOOKUP(AO31,APPENDIX!$A:$R,9,FALSE),"--")</f>
        <v>15</v>
      </c>
      <c r="S31" s="231">
        <f>IF(VLOOKUP(AO31,APPENDIX!$A:$R,12,FALSE)&lt;&gt;"",VLOOKUP(AO31,APPENDIX!$A:$R,12,FALSE),"--")</f>
        <v>-0.3</v>
      </c>
      <c r="T31" s="234" t="str">
        <f t="shared" si="34"/>
        <v/>
      </c>
      <c r="U31" s="229">
        <f>IF(VLOOKUP(AR31,APPENDIX!$A:$R,9,FALSE)&lt;&gt;"",VLOOKUP(AR31,APPENDIX!$A:$R,9,FALSE),"--")</f>
        <v>15</v>
      </c>
      <c r="V31" s="231">
        <f>IF(VLOOKUP(AS31,APPENDIX!$A:$R,9,FALSE)&lt;&gt;"",VLOOKUP(AS31,APPENDIX!$A:$R,9,FALSE),"--")</f>
        <v>16</v>
      </c>
      <c r="W31" s="231">
        <f>IF(VLOOKUP(AS31,APPENDIX!$A:$R,12,FALSE)&lt;&gt;"",VLOOKUP(AS31,APPENDIX!$A:$R,12,FALSE),"--")</f>
        <v>0.4</v>
      </c>
      <c r="X31" s="231" t="str">
        <f t="shared" si="35"/>
        <v/>
      </c>
      <c r="Z31" s="153" t="s">
        <v>117</v>
      </c>
      <c r="AA31" s="153" t="str">
        <f t="shared" si="11"/>
        <v>MOa001_0</v>
      </c>
      <c r="AB31" s="153" t="str">
        <f t="shared" si="12"/>
        <v>MOa001_1</v>
      </c>
      <c r="AC31" s="153" t="str">
        <f t="shared" si="13"/>
        <v>MOa001_1</v>
      </c>
      <c r="AD31" s="153" t="str">
        <f t="shared" si="14"/>
        <v>MO</v>
      </c>
      <c r="AE31" s="153" t="str">
        <f t="shared" si="15"/>
        <v>MOa002_0</v>
      </c>
      <c r="AF31" s="153" t="str">
        <f t="shared" si="16"/>
        <v>MOa002_1</v>
      </c>
      <c r="AG31" s="153" t="str">
        <f t="shared" si="17"/>
        <v>MOa002_1</v>
      </c>
      <c r="AH31" s="153" t="str">
        <f t="shared" si="18"/>
        <v>MO</v>
      </c>
      <c r="AI31" s="153" t="str">
        <f t="shared" si="19"/>
        <v>MOa004_0</v>
      </c>
      <c r="AJ31" s="153" t="str">
        <f t="shared" si="20"/>
        <v>MOa004_1</v>
      </c>
      <c r="AK31" s="153" t="str">
        <f t="shared" si="21"/>
        <v>MOa004_1</v>
      </c>
      <c r="AL31" s="153" t="str">
        <f t="shared" si="22"/>
        <v>MO</v>
      </c>
      <c r="AM31" s="153" t="str">
        <f t="shared" si="23"/>
        <v>MOa005_1</v>
      </c>
      <c r="AN31" s="153" t="str">
        <f t="shared" si="24"/>
        <v>MOa006_0</v>
      </c>
      <c r="AO31" s="153" t="str">
        <f t="shared" si="25"/>
        <v>MOa006_1</v>
      </c>
      <c r="AP31" s="153" t="str">
        <f t="shared" si="26"/>
        <v>MOa006_1</v>
      </c>
      <c r="AQ31" s="153" t="str">
        <f t="shared" si="27"/>
        <v>MO</v>
      </c>
      <c r="AR31" s="153" t="str">
        <f t="shared" si="28"/>
        <v>MOa003_0</v>
      </c>
      <c r="AS31" s="153" t="str">
        <f t="shared" si="29"/>
        <v>MOa003_1</v>
      </c>
      <c r="AT31" s="153" t="str">
        <f t="shared" si="30"/>
        <v>MOa003_1</v>
      </c>
    </row>
    <row r="32" spans="1:46" x14ac:dyDescent="0.15">
      <c r="A32" s="231" t="s">
        <v>120</v>
      </c>
      <c r="B32" s="229"/>
      <c r="C32" s="229"/>
      <c r="D32" s="230">
        <f>IF(VLOOKUP(AA32,APPENDIX!$A:$R,9,FALSE)&lt;&gt;"",VLOOKUP(AA32,APPENDIX!$A:$R,9,FALSE),"--")</f>
        <v>23</v>
      </c>
      <c r="E32" s="231">
        <f>IF(VLOOKUP(AB32,APPENDIX!$A:$R,9,FALSE)&lt;&gt;"",VLOOKUP(AB32,APPENDIX!$A:$R,9,FALSE),"--")</f>
        <v>16</v>
      </c>
      <c r="F32" s="232">
        <f>IF(VLOOKUP(AB32,APPENDIX!$A:$R,12,FALSE)&lt;&gt;"",VLOOKUP(AB32,APPENDIX!$A:$R,12,FALSE),"--")</f>
        <v>-1.2</v>
      </c>
      <c r="G32" s="233" t="str">
        <f t="shared" si="31"/>
        <v>**</v>
      </c>
      <c r="H32" s="231">
        <f>IF(VLOOKUP(AE32,APPENDIX!$A:$R,9,FALSE)&lt;&gt;"",VLOOKUP(AE32,APPENDIX!$A:$R,9,FALSE),"--")</f>
        <v>11</v>
      </c>
      <c r="I32" s="231">
        <f>IF(VLOOKUP(AF32,APPENDIX!$A:$R,9,FALSE)&lt;&gt;"",VLOOKUP(AF32,APPENDIX!$A:$R,9,FALSE),"--")</f>
        <v>7</v>
      </c>
      <c r="J32" s="231">
        <f>IF(VLOOKUP(AF32,APPENDIX!$A:$R,12,FALSE)&lt;&gt;"",VLOOKUP(AF32,APPENDIX!$A:$R,12,FALSE),"--")</f>
        <v>-1.5</v>
      </c>
      <c r="K32" s="234" t="str">
        <f t="shared" si="32"/>
        <v>**</v>
      </c>
      <c r="L32" s="231">
        <f>IF(VLOOKUP(AI32,APPENDIX!$A:$R,9,FALSE)&lt;&gt;"",VLOOKUP(AI32,APPENDIX!$A:$R,9,FALSE),"--")</f>
        <v>14</v>
      </c>
      <c r="M32" s="231">
        <f>IF(VLOOKUP(AJ32,APPENDIX!$A:$R,9,FALSE)&lt;&gt;"",VLOOKUP(AJ32,APPENDIX!$A:$R,9,FALSE),"--")</f>
        <v>11</v>
      </c>
      <c r="N32" s="231">
        <f>IF(VLOOKUP(AJ32,APPENDIX!$A:$R,12,FALSE)&lt;&gt;"",VLOOKUP(AJ32,APPENDIX!$A:$R,12,FALSE),"--")</f>
        <v>-0.9</v>
      </c>
      <c r="O32" s="231" t="str">
        <f t="shared" si="33"/>
        <v>*</v>
      </c>
      <c r="P32" s="235">
        <f>IF(VLOOKUP(AM32,APPENDIX!$A$1:$R$5617,9,FALSE)&lt;&gt;"",VLOOKUP(AM32,APPENDIX!$A$1:$R$5617,9,FALSE),"--")</f>
        <v>18</v>
      </c>
      <c r="Q32" s="229">
        <f>IF(VLOOKUP(AN32,APPENDIX!$A:$R,9,FALSE)&lt;&gt;"",VLOOKUP(AN32,APPENDIX!$A:$R,9,FALSE),"--")</f>
        <v>19</v>
      </c>
      <c r="R32" s="231">
        <f>IF(VLOOKUP(AO32,APPENDIX!$A:$R,9,FALSE)&lt;&gt;"",VLOOKUP(AO32,APPENDIX!$A:$R,9,FALSE),"--")</f>
        <v>18</v>
      </c>
      <c r="S32" s="231">
        <f>IF(VLOOKUP(AO32,APPENDIX!$A:$R,12,FALSE)&lt;&gt;"",VLOOKUP(AO32,APPENDIX!$A:$R,12,FALSE),"--")</f>
        <v>-0.3</v>
      </c>
      <c r="T32" s="234" t="str">
        <f t="shared" si="34"/>
        <v/>
      </c>
      <c r="U32" s="229">
        <f>IF(VLOOKUP(AR32,APPENDIX!$A:$R,9,FALSE)&lt;&gt;"",VLOOKUP(AR32,APPENDIX!$A:$R,9,FALSE),"--")</f>
        <v>17</v>
      </c>
      <c r="V32" s="231">
        <f>IF(VLOOKUP(AS32,APPENDIX!$A:$R,9,FALSE)&lt;&gt;"",VLOOKUP(AS32,APPENDIX!$A:$R,9,FALSE),"--")</f>
        <v>16</v>
      </c>
      <c r="W32" s="231">
        <f>IF(VLOOKUP(AS32,APPENDIX!$A:$R,12,FALSE)&lt;&gt;"",VLOOKUP(AS32,APPENDIX!$A:$R,12,FALSE),"--")</f>
        <v>-0.4</v>
      </c>
      <c r="X32" s="231" t="str">
        <f t="shared" si="35"/>
        <v/>
      </c>
      <c r="Z32" s="153" t="s">
        <v>121</v>
      </c>
      <c r="AA32" s="153" t="str">
        <f t="shared" si="11"/>
        <v>MTa001_0</v>
      </c>
      <c r="AB32" s="153" t="str">
        <f t="shared" si="12"/>
        <v>MTa001_1</v>
      </c>
      <c r="AC32" s="153" t="str">
        <f t="shared" si="13"/>
        <v>MTa001_1</v>
      </c>
      <c r="AD32" s="153" t="str">
        <f t="shared" si="14"/>
        <v>MT</v>
      </c>
      <c r="AE32" s="153" t="str">
        <f t="shared" si="15"/>
        <v>MTa002_0</v>
      </c>
      <c r="AF32" s="153" t="str">
        <f t="shared" si="16"/>
        <v>MTa002_1</v>
      </c>
      <c r="AG32" s="153" t="str">
        <f t="shared" si="17"/>
        <v>MTa002_1</v>
      </c>
      <c r="AH32" s="153" t="str">
        <f t="shared" si="18"/>
        <v>MT</v>
      </c>
      <c r="AI32" s="153" t="str">
        <f t="shared" si="19"/>
        <v>MTa004_0</v>
      </c>
      <c r="AJ32" s="153" t="str">
        <f t="shared" si="20"/>
        <v>MTa004_1</v>
      </c>
      <c r="AK32" s="153" t="str">
        <f t="shared" si="21"/>
        <v>MTa004_1</v>
      </c>
      <c r="AL32" s="153" t="str">
        <f t="shared" si="22"/>
        <v>MT</v>
      </c>
      <c r="AM32" s="153" t="str">
        <f t="shared" si="23"/>
        <v>MTa005_1</v>
      </c>
      <c r="AN32" s="153" t="str">
        <f t="shared" si="24"/>
        <v>MTa006_0</v>
      </c>
      <c r="AO32" s="153" t="str">
        <f t="shared" si="25"/>
        <v>MTa006_1</v>
      </c>
      <c r="AP32" s="153" t="str">
        <f t="shared" si="26"/>
        <v>MTa006_1</v>
      </c>
      <c r="AQ32" s="153" t="str">
        <f t="shared" si="27"/>
        <v>MT</v>
      </c>
      <c r="AR32" s="153" t="str">
        <f t="shared" si="28"/>
        <v>MTa003_0</v>
      </c>
      <c r="AS32" s="153" t="str">
        <f t="shared" si="29"/>
        <v>MTa003_1</v>
      </c>
      <c r="AT32" s="153" t="str">
        <f t="shared" si="30"/>
        <v>MTa003_1</v>
      </c>
    </row>
    <row r="33" spans="1:46" x14ac:dyDescent="0.15">
      <c r="A33" s="231" t="s">
        <v>124</v>
      </c>
      <c r="B33" s="229"/>
      <c r="C33" s="229"/>
      <c r="D33" s="230">
        <f>IF(VLOOKUP(AA33,APPENDIX!$A:$R,9,FALSE)&lt;&gt;"",VLOOKUP(AA33,APPENDIX!$A:$R,9,FALSE),"--")</f>
        <v>15</v>
      </c>
      <c r="E33" s="231">
        <f>IF(VLOOKUP(AB33,APPENDIX!$A:$R,9,FALSE)&lt;&gt;"",VLOOKUP(AB33,APPENDIX!$A:$R,9,FALSE),"--")</f>
        <v>11</v>
      </c>
      <c r="F33" s="232">
        <f>IF(VLOOKUP(AB33,APPENDIX!$A:$R,12,FALSE)&lt;&gt;"",VLOOKUP(AB33,APPENDIX!$A:$R,12,FALSE),"--")</f>
        <v>-0.7</v>
      </c>
      <c r="G33" s="233" t="str">
        <f t="shared" si="31"/>
        <v>*</v>
      </c>
      <c r="H33" s="231">
        <f>IF(VLOOKUP(AE33,APPENDIX!$A:$R,9,FALSE)&lt;&gt;"",VLOOKUP(AE33,APPENDIX!$A:$R,9,FALSE),"--")</f>
        <v>6</v>
      </c>
      <c r="I33" s="231">
        <f>IF(VLOOKUP(AF33,APPENDIX!$A:$R,9,FALSE)&lt;&gt;"",VLOOKUP(AF33,APPENDIX!$A:$R,9,FALSE),"--")</f>
        <v>5</v>
      </c>
      <c r="J33" s="231">
        <f>IF(VLOOKUP(AF33,APPENDIX!$A:$R,12,FALSE)&lt;&gt;"",VLOOKUP(AF33,APPENDIX!$A:$R,12,FALSE),"--")</f>
        <v>-0.4</v>
      </c>
      <c r="K33" s="234" t="str">
        <f t="shared" si="32"/>
        <v/>
      </c>
      <c r="L33" s="231">
        <f>IF(VLOOKUP(AI33,APPENDIX!$A:$R,9,FALSE)&lt;&gt;"",VLOOKUP(AI33,APPENDIX!$A:$R,9,FALSE),"--")</f>
        <v>13</v>
      </c>
      <c r="M33" s="231">
        <f>IF(VLOOKUP(AJ33,APPENDIX!$A:$R,9,FALSE)&lt;&gt;"",VLOOKUP(AJ33,APPENDIX!$A:$R,9,FALSE),"--")</f>
        <v>12</v>
      </c>
      <c r="N33" s="231">
        <f>IF(VLOOKUP(AJ33,APPENDIX!$A:$R,12,FALSE)&lt;&gt;"",VLOOKUP(AJ33,APPENDIX!$A:$R,12,FALSE),"--")</f>
        <v>-0.3</v>
      </c>
      <c r="O33" s="231" t="str">
        <f t="shared" si="33"/>
        <v/>
      </c>
      <c r="P33" s="235">
        <f>IF(VLOOKUP(AM33,APPENDIX!$A$1:$R$5617,9,FALSE)&lt;&gt;"",VLOOKUP(AM33,APPENDIX!$A$1:$R$5617,9,FALSE),"--")</f>
        <v>13</v>
      </c>
      <c r="Q33" s="229">
        <f>IF(VLOOKUP(AN33,APPENDIX!$A:$R,9,FALSE)&lt;&gt;"",VLOOKUP(AN33,APPENDIX!$A:$R,9,FALSE),"--")</f>
        <v>18</v>
      </c>
      <c r="R33" s="231">
        <f>IF(VLOOKUP(AO33,APPENDIX!$A:$R,9,FALSE)&lt;&gt;"",VLOOKUP(AO33,APPENDIX!$A:$R,9,FALSE),"--")</f>
        <v>16</v>
      </c>
      <c r="S33" s="231">
        <f>IF(VLOOKUP(AO33,APPENDIX!$A:$R,12,FALSE)&lt;&gt;"",VLOOKUP(AO33,APPENDIX!$A:$R,12,FALSE),"--")</f>
        <v>-0.5</v>
      </c>
      <c r="T33" s="234" t="str">
        <f t="shared" si="34"/>
        <v>*</v>
      </c>
      <c r="U33" s="229">
        <f>IF(VLOOKUP(AR33,APPENDIX!$A:$R,9,FALSE)&lt;&gt;"",VLOOKUP(AR33,APPENDIX!$A:$R,9,FALSE),"--")</f>
        <v>15</v>
      </c>
      <c r="V33" s="231">
        <f>IF(VLOOKUP(AS33,APPENDIX!$A:$R,9,FALSE)&lt;&gt;"",VLOOKUP(AS33,APPENDIX!$A:$R,9,FALSE),"--")</f>
        <v>16</v>
      </c>
      <c r="W33" s="231">
        <f>IF(VLOOKUP(AS33,APPENDIX!$A:$R,12,FALSE)&lt;&gt;"",VLOOKUP(AS33,APPENDIX!$A:$R,12,FALSE),"--")</f>
        <v>0.4</v>
      </c>
      <c r="X33" s="231" t="str">
        <f t="shared" si="35"/>
        <v/>
      </c>
      <c r="Z33" s="153" t="s">
        <v>125</v>
      </c>
      <c r="AA33" s="153" t="str">
        <f t="shared" si="11"/>
        <v>NEa001_0</v>
      </c>
      <c r="AB33" s="153" t="str">
        <f t="shared" si="12"/>
        <v>NEa001_1</v>
      </c>
      <c r="AC33" s="153" t="str">
        <f t="shared" si="13"/>
        <v>NEa001_1</v>
      </c>
      <c r="AD33" s="153" t="str">
        <f t="shared" si="14"/>
        <v>NE</v>
      </c>
      <c r="AE33" s="153" t="str">
        <f t="shared" si="15"/>
        <v>NEa002_0</v>
      </c>
      <c r="AF33" s="153" t="str">
        <f t="shared" si="16"/>
        <v>NEa002_1</v>
      </c>
      <c r="AG33" s="153" t="str">
        <f t="shared" si="17"/>
        <v>NEa002_1</v>
      </c>
      <c r="AH33" s="153" t="str">
        <f t="shared" si="18"/>
        <v>NE</v>
      </c>
      <c r="AI33" s="153" t="str">
        <f t="shared" si="19"/>
        <v>NEa004_0</v>
      </c>
      <c r="AJ33" s="153" t="str">
        <f t="shared" si="20"/>
        <v>NEa004_1</v>
      </c>
      <c r="AK33" s="153" t="str">
        <f t="shared" si="21"/>
        <v>NEa004_1</v>
      </c>
      <c r="AL33" s="153" t="str">
        <f t="shared" si="22"/>
        <v>NE</v>
      </c>
      <c r="AM33" s="153" t="str">
        <f t="shared" si="23"/>
        <v>NEa005_1</v>
      </c>
      <c r="AN33" s="153" t="str">
        <f t="shared" si="24"/>
        <v>NEa006_0</v>
      </c>
      <c r="AO33" s="153" t="str">
        <f t="shared" si="25"/>
        <v>NEa006_1</v>
      </c>
      <c r="AP33" s="153" t="str">
        <f t="shared" si="26"/>
        <v>NEa006_1</v>
      </c>
      <c r="AQ33" s="153" t="str">
        <f t="shared" si="27"/>
        <v>NE</v>
      </c>
      <c r="AR33" s="153" t="str">
        <f t="shared" si="28"/>
        <v>NEa003_0</v>
      </c>
      <c r="AS33" s="153" t="str">
        <f t="shared" si="29"/>
        <v>NEa003_1</v>
      </c>
      <c r="AT33" s="153" t="str">
        <f t="shared" si="30"/>
        <v>NEa003_1</v>
      </c>
    </row>
    <row r="34" spans="1:46" x14ac:dyDescent="0.15">
      <c r="A34" s="231" t="s">
        <v>128</v>
      </c>
      <c r="B34" s="229"/>
      <c r="C34" s="229"/>
      <c r="D34" s="230">
        <f>IF(VLOOKUP(AA34,APPENDIX!$A:$R,9,FALSE)&lt;&gt;"",VLOOKUP(AA34,APPENDIX!$A:$R,9,FALSE),"--")</f>
        <v>27</v>
      </c>
      <c r="E34" s="231">
        <f>IF(VLOOKUP(AB34,APPENDIX!$A:$R,9,FALSE)&lt;&gt;"",VLOOKUP(AB34,APPENDIX!$A:$R,9,FALSE),"--")</f>
        <v>17</v>
      </c>
      <c r="F34" s="232">
        <f>IF(VLOOKUP(AB34,APPENDIX!$A:$R,12,FALSE)&lt;&gt;"",VLOOKUP(AB34,APPENDIX!$A:$R,12,FALSE),"--")</f>
        <v>-1.7</v>
      </c>
      <c r="G34" s="233" t="str">
        <f t="shared" si="31"/>
        <v>**</v>
      </c>
      <c r="H34" s="231">
        <f>IF(VLOOKUP(AE34,APPENDIX!$A:$R,9,FALSE)&lt;&gt;"",VLOOKUP(AE34,APPENDIX!$A:$R,9,FALSE),"--")</f>
        <v>14</v>
      </c>
      <c r="I34" s="231">
        <f>IF(VLOOKUP(AF34,APPENDIX!$A:$R,9,FALSE)&lt;&gt;"",VLOOKUP(AF34,APPENDIX!$A:$R,9,FALSE),"--")</f>
        <v>8</v>
      </c>
      <c r="J34" s="231">
        <f>IF(VLOOKUP(AF34,APPENDIX!$A:$R,12,FALSE)&lt;&gt;"",VLOOKUP(AF34,APPENDIX!$A:$R,12,FALSE),"--")</f>
        <v>-2.2999999999999998</v>
      </c>
      <c r="K34" s="234" t="str">
        <f t="shared" si="32"/>
        <v>**</v>
      </c>
      <c r="L34" s="231">
        <f>IF(VLOOKUP(AI34,APPENDIX!$A:$R,9,FALSE)&lt;&gt;"",VLOOKUP(AI34,APPENDIX!$A:$R,9,FALSE),"--")</f>
        <v>17</v>
      </c>
      <c r="M34" s="231">
        <f>IF(VLOOKUP(AJ34,APPENDIX!$A:$R,9,FALSE)&lt;&gt;"",VLOOKUP(AJ34,APPENDIX!$A:$R,9,FALSE),"--")</f>
        <v>15</v>
      </c>
      <c r="N34" s="231">
        <f>IF(VLOOKUP(AJ34,APPENDIX!$A:$R,12,FALSE)&lt;&gt;"",VLOOKUP(AJ34,APPENDIX!$A:$R,12,FALSE),"--")</f>
        <v>-0.6</v>
      </c>
      <c r="O34" s="231" t="str">
        <f t="shared" si="33"/>
        <v>*</v>
      </c>
      <c r="P34" s="235">
        <f>IF(VLOOKUP(AM34,APPENDIX!$A$1:$R$5617,9,FALSE)&lt;&gt;"",VLOOKUP(AM34,APPENDIX!$A$1:$R$5617,9,FALSE),"--")</f>
        <v>14</v>
      </c>
      <c r="Q34" s="229">
        <f>IF(VLOOKUP(AN34,APPENDIX!$A:$R,9,FALSE)&lt;&gt;"",VLOOKUP(AN34,APPENDIX!$A:$R,9,FALSE),"--")</f>
        <v>15</v>
      </c>
      <c r="R34" s="231">
        <f>IF(VLOOKUP(AO34,APPENDIX!$A:$R,9,FALSE)&lt;&gt;"",VLOOKUP(AO34,APPENDIX!$A:$R,9,FALSE),"--")</f>
        <v>17</v>
      </c>
      <c r="S34" s="231">
        <f>IF(VLOOKUP(AO34,APPENDIX!$A:$R,12,FALSE)&lt;&gt;"",VLOOKUP(AO34,APPENDIX!$A:$R,12,FALSE),"--")</f>
        <v>0.5</v>
      </c>
      <c r="T34" s="234" t="str">
        <f t="shared" si="34"/>
        <v>*</v>
      </c>
      <c r="U34" s="229">
        <f>IF(VLOOKUP(AR34,APPENDIX!$A:$R,9,FALSE)&lt;&gt;"",VLOOKUP(AR34,APPENDIX!$A:$R,9,FALSE),"--")</f>
        <v>20</v>
      </c>
      <c r="V34" s="231">
        <f>IF(VLOOKUP(AS34,APPENDIX!$A:$R,9,FALSE)&lt;&gt;"",VLOOKUP(AS34,APPENDIX!$A:$R,9,FALSE),"--")</f>
        <v>19</v>
      </c>
      <c r="W34" s="231">
        <f>IF(VLOOKUP(AS34,APPENDIX!$A:$R,12,FALSE)&lt;&gt;"",VLOOKUP(AS34,APPENDIX!$A:$R,12,FALSE),"--")</f>
        <v>-0.4</v>
      </c>
      <c r="X34" s="231" t="str">
        <f t="shared" si="35"/>
        <v/>
      </c>
      <c r="Z34" s="153" t="s">
        <v>129</v>
      </c>
      <c r="AA34" s="153" t="str">
        <f t="shared" si="11"/>
        <v>NVa001_0</v>
      </c>
      <c r="AB34" s="153" t="str">
        <f t="shared" si="12"/>
        <v>NVa001_1</v>
      </c>
      <c r="AC34" s="153" t="str">
        <f t="shared" si="13"/>
        <v>NVa001_1</v>
      </c>
      <c r="AD34" s="153" t="str">
        <f t="shared" si="14"/>
        <v>NV</v>
      </c>
      <c r="AE34" s="153" t="str">
        <f t="shared" si="15"/>
        <v>NVa002_0</v>
      </c>
      <c r="AF34" s="153" t="str">
        <f t="shared" si="16"/>
        <v>NVa002_1</v>
      </c>
      <c r="AG34" s="153" t="str">
        <f t="shared" si="17"/>
        <v>NVa002_1</v>
      </c>
      <c r="AH34" s="153" t="str">
        <f t="shared" si="18"/>
        <v>NV</v>
      </c>
      <c r="AI34" s="153" t="str">
        <f t="shared" si="19"/>
        <v>NVa004_0</v>
      </c>
      <c r="AJ34" s="153" t="str">
        <f t="shared" si="20"/>
        <v>NVa004_1</v>
      </c>
      <c r="AK34" s="153" t="str">
        <f t="shared" si="21"/>
        <v>NVa004_1</v>
      </c>
      <c r="AL34" s="153" t="str">
        <f t="shared" si="22"/>
        <v>NV</v>
      </c>
      <c r="AM34" s="153" t="str">
        <f t="shared" si="23"/>
        <v>NVa005_1</v>
      </c>
      <c r="AN34" s="153" t="str">
        <f t="shared" si="24"/>
        <v>NVa006_0</v>
      </c>
      <c r="AO34" s="153" t="str">
        <f t="shared" si="25"/>
        <v>NVa006_1</v>
      </c>
      <c r="AP34" s="153" t="str">
        <f t="shared" si="26"/>
        <v>NVa006_1</v>
      </c>
      <c r="AQ34" s="153" t="str">
        <f t="shared" si="27"/>
        <v>NV</v>
      </c>
      <c r="AR34" s="153" t="str">
        <f t="shared" si="28"/>
        <v>NVa003_0</v>
      </c>
      <c r="AS34" s="153" t="str">
        <f t="shared" si="29"/>
        <v>NVa003_1</v>
      </c>
      <c r="AT34" s="153" t="str">
        <f t="shared" si="30"/>
        <v>NVa003_1</v>
      </c>
    </row>
    <row r="35" spans="1:46" x14ac:dyDescent="0.15">
      <c r="A35" s="231" t="s">
        <v>132</v>
      </c>
      <c r="B35" s="229"/>
      <c r="C35" s="229"/>
      <c r="D35" s="230">
        <f>IF(VLOOKUP(AA35,APPENDIX!$A:$R,9,FALSE)&lt;&gt;"",VLOOKUP(AA35,APPENDIX!$A:$R,9,FALSE),"--")</f>
        <v>16</v>
      </c>
      <c r="E35" s="231">
        <f>IF(VLOOKUP(AB35,APPENDIX!$A:$R,9,FALSE)&lt;&gt;"",VLOOKUP(AB35,APPENDIX!$A:$R,9,FALSE),"--")</f>
        <v>10</v>
      </c>
      <c r="F35" s="232">
        <f>IF(VLOOKUP(AB35,APPENDIX!$A:$R,12,FALSE)&lt;&gt;"",VLOOKUP(AB35,APPENDIX!$A:$R,12,FALSE),"--")</f>
        <v>-1</v>
      </c>
      <c r="G35" s="233" t="str">
        <f t="shared" si="31"/>
        <v>**</v>
      </c>
      <c r="H35" s="231">
        <f>IF(VLOOKUP(AE35,APPENDIX!$A:$R,9,FALSE)&lt;&gt;"",VLOOKUP(AE35,APPENDIX!$A:$R,9,FALSE),"--")</f>
        <v>4</v>
      </c>
      <c r="I35" s="231">
        <f>IF(VLOOKUP(AF35,APPENDIX!$A:$R,9,FALSE)&lt;&gt;"",VLOOKUP(AF35,APPENDIX!$A:$R,9,FALSE),"--")</f>
        <v>4</v>
      </c>
      <c r="J35" s="231">
        <f>IF(VLOOKUP(AF35,APPENDIX!$A:$R,12,FALSE)&lt;&gt;"",VLOOKUP(AF35,APPENDIX!$A:$R,12,FALSE),"--")</f>
        <v>0</v>
      </c>
      <c r="K35" s="234" t="str">
        <f t="shared" si="32"/>
        <v/>
      </c>
      <c r="L35" s="231">
        <f>IF(VLOOKUP(AI35,APPENDIX!$A:$R,9,FALSE)&lt;&gt;"",VLOOKUP(AI35,APPENDIX!$A:$R,9,FALSE),"--")</f>
        <v>12</v>
      </c>
      <c r="M35" s="231">
        <f>IF(VLOOKUP(AJ35,APPENDIX!$A:$R,9,FALSE)&lt;&gt;"",VLOOKUP(AJ35,APPENDIX!$A:$R,9,FALSE),"--")</f>
        <v>9</v>
      </c>
      <c r="N35" s="231">
        <f>IF(VLOOKUP(AJ35,APPENDIX!$A:$R,12,FALSE)&lt;&gt;"",VLOOKUP(AJ35,APPENDIX!$A:$R,12,FALSE),"--")</f>
        <v>-0.9</v>
      </c>
      <c r="O35" s="231" t="str">
        <f t="shared" si="33"/>
        <v>*</v>
      </c>
      <c r="P35" s="235">
        <f>IF(VLOOKUP(AM35,APPENDIX!$A$1:$R$5617,9,FALSE)&lt;&gt;"",VLOOKUP(AM35,APPENDIX!$A$1:$R$5617,9,FALSE),"--")</f>
        <v>12</v>
      </c>
      <c r="Q35" s="229">
        <f>IF(VLOOKUP(AN35,APPENDIX!$A:$R,9,FALSE)&lt;&gt;"",VLOOKUP(AN35,APPENDIX!$A:$R,9,FALSE),"--")</f>
        <v>11</v>
      </c>
      <c r="R35" s="231">
        <f>IF(VLOOKUP(AO35,APPENDIX!$A:$R,9,FALSE)&lt;&gt;"",VLOOKUP(AO35,APPENDIX!$A:$R,9,FALSE),"--")</f>
        <v>10</v>
      </c>
      <c r="S35" s="231">
        <f>IF(VLOOKUP(AO35,APPENDIX!$A:$R,12,FALSE)&lt;&gt;"",VLOOKUP(AO35,APPENDIX!$A:$R,12,FALSE),"--")</f>
        <v>-0.3</v>
      </c>
      <c r="T35" s="234" t="str">
        <f t="shared" si="34"/>
        <v/>
      </c>
      <c r="U35" s="229">
        <f>IF(VLOOKUP(AR35,APPENDIX!$A:$R,9,FALSE)&lt;&gt;"",VLOOKUP(AR35,APPENDIX!$A:$R,9,FALSE),"--")</f>
        <v>10</v>
      </c>
      <c r="V35" s="231">
        <f>IF(VLOOKUP(AS35,APPENDIX!$A:$R,9,FALSE)&lt;&gt;"",VLOOKUP(AS35,APPENDIX!$A:$R,9,FALSE),"--")</f>
        <v>12</v>
      </c>
      <c r="W35" s="231">
        <f>IF(VLOOKUP(AS35,APPENDIX!$A:$R,12,FALSE)&lt;&gt;"",VLOOKUP(AS35,APPENDIX!$A:$R,12,FALSE),"--")</f>
        <v>0.8</v>
      </c>
      <c r="X35" s="231" t="str">
        <f t="shared" si="35"/>
        <v>*</v>
      </c>
      <c r="Z35" s="153" t="s">
        <v>133</v>
      </c>
      <c r="AA35" s="153" t="str">
        <f t="shared" si="11"/>
        <v>NHa001_0</v>
      </c>
      <c r="AB35" s="153" t="str">
        <f t="shared" si="12"/>
        <v>NHa001_1</v>
      </c>
      <c r="AC35" s="153" t="str">
        <f t="shared" si="13"/>
        <v>NHa001_1</v>
      </c>
      <c r="AD35" s="153" t="str">
        <f t="shared" si="14"/>
        <v>NH</v>
      </c>
      <c r="AE35" s="153" t="str">
        <f t="shared" si="15"/>
        <v>NHa002_0</v>
      </c>
      <c r="AF35" s="153" t="str">
        <f t="shared" si="16"/>
        <v>NHa002_1</v>
      </c>
      <c r="AG35" s="153" t="str">
        <f t="shared" si="17"/>
        <v>NHa002_1</v>
      </c>
      <c r="AH35" s="153" t="str">
        <f t="shared" si="18"/>
        <v>NH</v>
      </c>
      <c r="AI35" s="153" t="str">
        <f t="shared" si="19"/>
        <v>NHa004_0</v>
      </c>
      <c r="AJ35" s="153" t="str">
        <f t="shared" si="20"/>
        <v>NHa004_1</v>
      </c>
      <c r="AK35" s="153" t="str">
        <f t="shared" si="21"/>
        <v>NHa004_1</v>
      </c>
      <c r="AL35" s="153" t="str">
        <f t="shared" si="22"/>
        <v>NH</v>
      </c>
      <c r="AM35" s="153" t="str">
        <f t="shared" si="23"/>
        <v>NHa005_1</v>
      </c>
      <c r="AN35" s="153" t="str">
        <f t="shared" si="24"/>
        <v>NHa006_0</v>
      </c>
      <c r="AO35" s="153" t="str">
        <f t="shared" si="25"/>
        <v>NHa006_1</v>
      </c>
      <c r="AP35" s="153" t="str">
        <f t="shared" si="26"/>
        <v>NHa006_1</v>
      </c>
      <c r="AQ35" s="153" t="str">
        <f t="shared" si="27"/>
        <v>NH</v>
      </c>
      <c r="AR35" s="153" t="str">
        <f t="shared" si="28"/>
        <v>NHa003_0</v>
      </c>
      <c r="AS35" s="153" t="str">
        <f t="shared" si="29"/>
        <v>NHa003_1</v>
      </c>
      <c r="AT35" s="153" t="str">
        <f t="shared" si="30"/>
        <v>NHa003_1</v>
      </c>
    </row>
    <row r="36" spans="1:46" x14ac:dyDescent="0.15">
      <c r="A36" s="231" t="s">
        <v>136</v>
      </c>
      <c r="B36" s="229"/>
      <c r="C36" s="229"/>
      <c r="D36" s="230">
        <f>IF(VLOOKUP(AA36,APPENDIX!$A:$R,9,FALSE)&lt;&gt;"",VLOOKUP(AA36,APPENDIX!$A:$R,9,FALSE),"--")</f>
        <v>19</v>
      </c>
      <c r="E36" s="231">
        <f>IF(VLOOKUP(AB36,APPENDIX!$A:$R,9,FALSE)&lt;&gt;"",VLOOKUP(AB36,APPENDIX!$A:$R,9,FALSE),"--")</f>
        <v>12</v>
      </c>
      <c r="F36" s="232">
        <f>IF(VLOOKUP(AB36,APPENDIX!$A:$R,12,FALSE)&lt;&gt;"",VLOOKUP(AB36,APPENDIX!$A:$R,12,FALSE),"--")</f>
        <v>-1.2</v>
      </c>
      <c r="G36" s="233" t="str">
        <f t="shared" si="31"/>
        <v>**</v>
      </c>
      <c r="H36" s="231">
        <f>IF(VLOOKUP(AE36,APPENDIX!$A:$R,9,FALSE)&lt;&gt;"",VLOOKUP(AE36,APPENDIX!$A:$R,9,FALSE),"--")</f>
        <v>6</v>
      </c>
      <c r="I36" s="231">
        <f>IF(VLOOKUP(AF36,APPENDIX!$A:$R,9,FALSE)&lt;&gt;"",VLOOKUP(AF36,APPENDIX!$A:$R,9,FALSE),"--")</f>
        <v>4</v>
      </c>
      <c r="J36" s="231">
        <f>IF(VLOOKUP(AF36,APPENDIX!$A:$R,12,FALSE)&lt;&gt;"",VLOOKUP(AF36,APPENDIX!$A:$R,12,FALSE),"--")</f>
        <v>-0.8</v>
      </c>
      <c r="K36" s="234" t="str">
        <f t="shared" si="32"/>
        <v>*</v>
      </c>
      <c r="L36" s="231">
        <f>IF(VLOOKUP(AI36,APPENDIX!$A:$R,9,FALSE)&lt;&gt;"",VLOOKUP(AI36,APPENDIX!$A:$R,9,FALSE),"--")</f>
        <v>15</v>
      </c>
      <c r="M36" s="231">
        <f>IF(VLOOKUP(AJ36,APPENDIX!$A:$R,9,FALSE)&lt;&gt;"",VLOOKUP(AJ36,APPENDIX!$A:$R,9,FALSE),"--")</f>
        <v>12</v>
      </c>
      <c r="N36" s="231">
        <f>IF(VLOOKUP(AJ36,APPENDIX!$A:$R,12,FALSE)&lt;&gt;"",VLOOKUP(AJ36,APPENDIX!$A:$R,12,FALSE),"--")</f>
        <v>-0.9</v>
      </c>
      <c r="O36" s="231" t="str">
        <f t="shared" si="33"/>
        <v>*</v>
      </c>
      <c r="P36" s="235">
        <f>IF(VLOOKUP(AM36,APPENDIX!$A$1:$R$5617,9,FALSE)&lt;&gt;"",VLOOKUP(AM36,APPENDIX!$A$1:$R$5617,9,FALSE),"--")</f>
        <v>12</v>
      </c>
      <c r="Q36" s="229">
        <f>IF(VLOOKUP(AN36,APPENDIX!$A:$R,9,FALSE)&lt;&gt;"",VLOOKUP(AN36,APPENDIX!$A:$R,9,FALSE),"--")</f>
        <v>10</v>
      </c>
      <c r="R36" s="231">
        <f>IF(VLOOKUP(AO36,APPENDIX!$A:$R,9,FALSE)&lt;&gt;"",VLOOKUP(AO36,APPENDIX!$A:$R,9,FALSE),"--")</f>
        <v>8</v>
      </c>
      <c r="S36" s="231">
        <f>IF(VLOOKUP(AO36,APPENDIX!$A:$R,12,FALSE)&lt;&gt;"",VLOOKUP(AO36,APPENDIX!$A:$R,12,FALSE),"--")</f>
        <v>-0.5</v>
      </c>
      <c r="T36" s="234" t="str">
        <f t="shared" si="34"/>
        <v>*</v>
      </c>
      <c r="U36" s="229">
        <f>IF(VLOOKUP(AR36,APPENDIX!$A:$R,9,FALSE)&lt;&gt;"",VLOOKUP(AR36,APPENDIX!$A:$R,9,FALSE),"--")</f>
        <v>15</v>
      </c>
      <c r="V36" s="231">
        <f>IF(VLOOKUP(AS36,APPENDIX!$A:$R,9,FALSE)&lt;&gt;"",VLOOKUP(AS36,APPENDIX!$A:$R,9,FALSE),"--")</f>
        <v>16</v>
      </c>
      <c r="W36" s="231">
        <f>IF(VLOOKUP(AS36,APPENDIX!$A:$R,12,FALSE)&lt;&gt;"",VLOOKUP(AS36,APPENDIX!$A:$R,12,FALSE),"--")</f>
        <v>0.4</v>
      </c>
      <c r="X36" s="231" t="str">
        <f t="shared" si="35"/>
        <v/>
      </c>
      <c r="Z36" s="153" t="s">
        <v>137</v>
      </c>
      <c r="AA36" s="153" t="str">
        <f t="shared" si="11"/>
        <v>NJa001_0</v>
      </c>
      <c r="AB36" s="153" t="str">
        <f t="shared" si="12"/>
        <v>NJa001_1</v>
      </c>
      <c r="AC36" s="153" t="str">
        <f t="shared" si="13"/>
        <v>NJa001_1</v>
      </c>
      <c r="AD36" s="153" t="str">
        <f t="shared" si="14"/>
        <v>NJ</v>
      </c>
      <c r="AE36" s="153" t="str">
        <f t="shared" si="15"/>
        <v>NJa002_0</v>
      </c>
      <c r="AF36" s="153" t="str">
        <f t="shared" si="16"/>
        <v>NJa002_1</v>
      </c>
      <c r="AG36" s="153" t="str">
        <f t="shared" si="17"/>
        <v>NJa002_1</v>
      </c>
      <c r="AH36" s="153" t="str">
        <f t="shared" si="18"/>
        <v>NJ</v>
      </c>
      <c r="AI36" s="153" t="str">
        <f t="shared" si="19"/>
        <v>NJa004_0</v>
      </c>
      <c r="AJ36" s="153" t="str">
        <f t="shared" si="20"/>
        <v>NJa004_1</v>
      </c>
      <c r="AK36" s="153" t="str">
        <f t="shared" si="21"/>
        <v>NJa004_1</v>
      </c>
      <c r="AL36" s="153" t="str">
        <f t="shared" si="22"/>
        <v>NJ</v>
      </c>
      <c r="AM36" s="153" t="str">
        <f t="shared" si="23"/>
        <v>NJa005_1</v>
      </c>
      <c r="AN36" s="153" t="str">
        <f t="shared" si="24"/>
        <v>NJa006_0</v>
      </c>
      <c r="AO36" s="153" t="str">
        <f t="shared" si="25"/>
        <v>NJa006_1</v>
      </c>
      <c r="AP36" s="153" t="str">
        <f t="shared" si="26"/>
        <v>NJa006_1</v>
      </c>
      <c r="AQ36" s="153" t="str">
        <f t="shared" si="27"/>
        <v>NJ</v>
      </c>
      <c r="AR36" s="153" t="str">
        <f t="shared" si="28"/>
        <v>NJa003_0</v>
      </c>
      <c r="AS36" s="153" t="str">
        <f t="shared" si="29"/>
        <v>NJa003_1</v>
      </c>
      <c r="AT36" s="153" t="str">
        <f t="shared" si="30"/>
        <v>NJa003_1</v>
      </c>
    </row>
    <row r="37" spans="1:46" x14ac:dyDescent="0.15">
      <c r="A37" s="231" t="s">
        <v>140</v>
      </c>
      <c r="B37" s="229"/>
      <c r="C37" s="229"/>
      <c r="D37" s="230">
        <f>IF(VLOOKUP(AA37,APPENDIX!$A:$R,9,FALSE)&lt;&gt;"",VLOOKUP(AA37,APPENDIX!$A:$R,9,FALSE),"--")</f>
        <v>28</v>
      </c>
      <c r="E37" s="231">
        <f>IF(VLOOKUP(AB37,APPENDIX!$A:$R,9,FALSE)&lt;&gt;"",VLOOKUP(AB37,APPENDIX!$A:$R,9,FALSE),"--")</f>
        <v>16</v>
      </c>
      <c r="F37" s="232">
        <f>IF(VLOOKUP(AB37,APPENDIX!$A:$R,12,FALSE)&lt;&gt;"",VLOOKUP(AB37,APPENDIX!$A:$R,12,FALSE),"--")</f>
        <v>-2</v>
      </c>
      <c r="G37" s="233" t="str">
        <f t="shared" si="31"/>
        <v>**</v>
      </c>
      <c r="H37" s="231">
        <f>IF(VLOOKUP(AE37,APPENDIX!$A:$R,9,FALSE)&lt;&gt;"",VLOOKUP(AE37,APPENDIX!$A:$R,9,FALSE),"--")</f>
        <v>9</v>
      </c>
      <c r="I37" s="231">
        <f>IF(VLOOKUP(AF37,APPENDIX!$A:$R,9,FALSE)&lt;&gt;"",VLOOKUP(AF37,APPENDIX!$A:$R,9,FALSE),"--")</f>
        <v>5</v>
      </c>
      <c r="J37" s="231">
        <f>IF(VLOOKUP(AF37,APPENDIX!$A:$R,12,FALSE)&lt;&gt;"",VLOOKUP(AF37,APPENDIX!$A:$R,12,FALSE),"--")</f>
        <v>-1.5</v>
      </c>
      <c r="K37" s="234" t="str">
        <f t="shared" si="32"/>
        <v>**</v>
      </c>
      <c r="L37" s="231">
        <f>IF(VLOOKUP(AI37,APPENDIX!$A:$R,9,FALSE)&lt;&gt;"",VLOOKUP(AI37,APPENDIX!$A:$R,9,FALSE),"--")</f>
        <v>18</v>
      </c>
      <c r="M37" s="231">
        <f>IF(VLOOKUP(AJ37,APPENDIX!$A:$R,9,FALSE)&lt;&gt;"",VLOOKUP(AJ37,APPENDIX!$A:$R,9,FALSE),"--")</f>
        <v>14</v>
      </c>
      <c r="N37" s="231">
        <f>IF(VLOOKUP(AJ37,APPENDIX!$A:$R,12,FALSE)&lt;&gt;"",VLOOKUP(AJ37,APPENDIX!$A:$R,12,FALSE),"--")</f>
        <v>-1.2</v>
      </c>
      <c r="O37" s="231" t="str">
        <f t="shared" si="33"/>
        <v>**</v>
      </c>
      <c r="P37" s="235">
        <f>IF(VLOOKUP(AM37,APPENDIX!$A$1:$R$5617,9,FALSE)&lt;&gt;"",VLOOKUP(AM37,APPENDIX!$A$1:$R$5617,9,FALSE),"--")</f>
        <v>14</v>
      </c>
      <c r="Q37" s="229">
        <f>IF(VLOOKUP(AN37,APPENDIX!$A:$R,9,FALSE)&lt;&gt;"",VLOOKUP(AN37,APPENDIX!$A:$R,9,FALSE),"--")</f>
        <v>17</v>
      </c>
      <c r="R37" s="231">
        <f>IF(VLOOKUP(AO37,APPENDIX!$A:$R,9,FALSE)&lt;&gt;"",VLOOKUP(AO37,APPENDIX!$A:$R,9,FALSE),"--")</f>
        <v>18</v>
      </c>
      <c r="S37" s="231">
        <f>IF(VLOOKUP(AO37,APPENDIX!$A:$R,12,FALSE)&lt;&gt;"",VLOOKUP(AO37,APPENDIX!$A:$R,12,FALSE),"--")</f>
        <v>0.3</v>
      </c>
      <c r="T37" s="234" t="str">
        <f t="shared" si="34"/>
        <v/>
      </c>
      <c r="U37" s="229">
        <f>IF(VLOOKUP(AR37,APPENDIX!$A:$R,9,FALSE)&lt;&gt;"",VLOOKUP(AR37,APPENDIX!$A:$R,9,FALSE),"--")</f>
        <v>18</v>
      </c>
      <c r="V37" s="231">
        <f>IF(VLOOKUP(AS37,APPENDIX!$A:$R,9,FALSE)&lt;&gt;"",VLOOKUP(AS37,APPENDIX!$A:$R,9,FALSE),"--")</f>
        <v>18</v>
      </c>
      <c r="W37" s="231">
        <f>IF(VLOOKUP(AS37,APPENDIX!$A:$R,12,FALSE)&lt;&gt;"",VLOOKUP(AS37,APPENDIX!$A:$R,12,FALSE),"--")</f>
        <v>0</v>
      </c>
      <c r="X37" s="231" t="str">
        <f t="shared" si="35"/>
        <v/>
      </c>
      <c r="Z37" s="153" t="s">
        <v>141</v>
      </c>
      <c r="AA37" s="153" t="str">
        <f t="shared" si="11"/>
        <v>NMa001_0</v>
      </c>
      <c r="AB37" s="153" t="str">
        <f t="shared" si="12"/>
        <v>NMa001_1</v>
      </c>
      <c r="AC37" s="153" t="str">
        <f t="shared" si="13"/>
        <v>NMa001_1</v>
      </c>
      <c r="AD37" s="153" t="str">
        <f t="shared" si="14"/>
        <v>NM</v>
      </c>
      <c r="AE37" s="153" t="str">
        <f t="shared" si="15"/>
        <v>NMa002_0</v>
      </c>
      <c r="AF37" s="153" t="str">
        <f t="shared" si="16"/>
        <v>NMa002_1</v>
      </c>
      <c r="AG37" s="153" t="str">
        <f t="shared" si="17"/>
        <v>NMa002_1</v>
      </c>
      <c r="AH37" s="153" t="str">
        <f t="shared" si="18"/>
        <v>NM</v>
      </c>
      <c r="AI37" s="153" t="str">
        <f t="shared" si="19"/>
        <v>NMa004_0</v>
      </c>
      <c r="AJ37" s="153" t="str">
        <f t="shared" si="20"/>
        <v>NMa004_1</v>
      </c>
      <c r="AK37" s="153" t="str">
        <f t="shared" si="21"/>
        <v>NMa004_1</v>
      </c>
      <c r="AL37" s="153" t="str">
        <f t="shared" si="22"/>
        <v>NM</v>
      </c>
      <c r="AM37" s="153" t="str">
        <f t="shared" si="23"/>
        <v>NMa005_1</v>
      </c>
      <c r="AN37" s="153" t="str">
        <f t="shared" si="24"/>
        <v>NMa006_0</v>
      </c>
      <c r="AO37" s="153" t="str">
        <f t="shared" si="25"/>
        <v>NMa006_1</v>
      </c>
      <c r="AP37" s="153" t="str">
        <f t="shared" si="26"/>
        <v>NMa006_1</v>
      </c>
      <c r="AQ37" s="153" t="str">
        <f t="shared" si="27"/>
        <v>NM</v>
      </c>
      <c r="AR37" s="153" t="str">
        <f t="shared" si="28"/>
        <v>NMa003_0</v>
      </c>
      <c r="AS37" s="153" t="str">
        <f t="shared" si="29"/>
        <v>NMa003_1</v>
      </c>
      <c r="AT37" s="153" t="str">
        <f t="shared" si="30"/>
        <v>NMa003_1</v>
      </c>
    </row>
    <row r="38" spans="1:46" x14ac:dyDescent="0.15">
      <c r="A38" s="231" t="s">
        <v>144</v>
      </c>
      <c r="B38" s="229"/>
      <c r="C38" s="229"/>
      <c r="D38" s="230">
        <f>IF(VLOOKUP(AA38,APPENDIX!$A:$R,9,FALSE)&lt;&gt;"",VLOOKUP(AA38,APPENDIX!$A:$R,9,FALSE),"--")</f>
        <v>15</v>
      </c>
      <c r="E38" s="231">
        <f>IF(VLOOKUP(AB38,APPENDIX!$A:$R,9,FALSE)&lt;&gt;"",VLOOKUP(AB38,APPENDIX!$A:$R,9,FALSE),"--")</f>
        <v>10</v>
      </c>
      <c r="F38" s="232">
        <f>IF(VLOOKUP(AB38,APPENDIX!$A:$R,12,FALSE)&lt;&gt;"",VLOOKUP(AB38,APPENDIX!$A:$R,12,FALSE),"--")</f>
        <v>-0.8</v>
      </c>
      <c r="G38" s="233" t="str">
        <f t="shared" si="31"/>
        <v>*</v>
      </c>
      <c r="H38" s="231">
        <f>IF(VLOOKUP(AE38,APPENDIX!$A:$R,9,FALSE)&lt;&gt;"",VLOOKUP(AE38,APPENDIX!$A:$R,9,FALSE),"--")</f>
        <v>4</v>
      </c>
      <c r="I38" s="231">
        <f>IF(VLOOKUP(AF38,APPENDIX!$A:$R,9,FALSE)&lt;&gt;"",VLOOKUP(AF38,APPENDIX!$A:$R,9,FALSE),"--")</f>
        <v>3</v>
      </c>
      <c r="J38" s="231">
        <f>IF(VLOOKUP(AF38,APPENDIX!$A:$R,12,FALSE)&lt;&gt;"",VLOOKUP(AF38,APPENDIX!$A:$R,12,FALSE),"--")</f>
        <v>-0.4</v>
      </c>
      <c r="K38" s="234" t="str">
        <f t="shared" si="32"/>
        <v/>
      </c>
      <c r="L38" s="231">
        <f>IF(VLOOKUP(AI38,APPENDIX!$A:$R,9,FALSE)&lt;&gt;"",VLOOKUP(AI38,APPENDIX!$A:$R,9,FALSE),"--")</f>
        <v>15</v>
      </c>
      <c r="M38" s="231">
        <f>IF(VLOOKUP(AJ38,APPENDIX!$A:$R,9,FALSE)&lt;&gt;"",VLOOKUP(AJ38,APPENDIX!$A:$R,9,FALSE),"--")</f>
        <v>12</v>
      </c>
      <c r="N38" s="231">
        <f>IF(VLOOKUP(AJ38,APPENDIX!$A:$R,12,FALSE)&lt;&gt;"",VLOOKUP(AJ38,APPENDIX!$A:$R,12,FALSE),"--")</f>
        <v>-0.9</v>
      </c>
      <c r="O38" s="231" t="str">
        <f t="shared" si="33"/>
        <v>*</v>
      </c>
      <c r="P38" s="235">
        <f>IF(VLOOKUP(AM38,APPENDIX!$A$1:$R$5617,9,FALSE)&lt;&gt;"",VLOOKUP(AM38,APPENDIX!$A$1:$R$5617,9,FALSE),"--")</f>
        <v>11</v>
      </c>
      <c r="Q38" s="229">
        <f>IF(VLOOKUP(AN38,APPENDIX!$A:$R,9,FALSE)&lt;&gt;"",VLOOKUP(AN38,APPENDIX!$A:$R,9,FALSE),"--")</f>
        <v>10</v>
      </c>
      <c r="R38" s="231">
        <f>IF(VLOOKUP(AO38,APPENDIX!$A:$R,9,FALSE)&lt;&gt;"",VLOOKUP(AO38,APPENDIX!$A:$R,9,FALSE),"--")</f>
        <v>11</v>
      </c>
      <c r="S38" s="231">
        <f>IF(VLOOKUP(AO38,APPENDIX!$A:$R,12,FALSE)&lt;&gt;"",VLOOKUP(AO38,APPENDIX!$A:$R,12,FALSE),"--")</f>
        <v>0.3</v>
      </c>
      <c r="T38" s="234" t="str">
        <f t="shared" si="34"/>
        <v/>
      </c>
      <c r="U38" s="229">
        <f>IF(VLOOKUP(AR38,APPENDIX!$A:$R,9,FALSE)&lt;&gt;"",VLOOKUP(AR38,APPENDIX!$A:$R,9,FALSE),"--")</f>
        <v>15</v>
      </c>
      <c r="V38" s="231">
        <f>IF(VLOOKUP(AS38,APPENDIX!$A:$R,9,FALSE)&lt;&gt;"",VLOOKUP(AS38,APPENDIX!$A:$R,9,FALSE),"--")</f>
        <v>16</v>
      </c>
      <c r="W38" s="231">
        <f>IF(VLOOKUP(AS38,APPENDIX!$A:$R,12,FALSE)&lt;&gt;"",VLOOKUP(AS38,APPENDIX!$A:$R,12,FALSE),"--")</f>
        <v>0.4</v>
      </c>
      <c r="X38" s="231" t="str">
        <f t="shared" si="35"/>
        <v/>
      </c>
      <c r="Z38" s="153" t="s">
        <v>145</v>
      </c>
      <c r="AA38" s="153" t="str">
        <f t="shared" ref="AA38:AA56" si="36">CONCATENATE($Z38,D$62)</f>
        <v>NYa001_0</v>
      </c>
      <c r="AB38" s="153" t="str">
        <f t="shared" ref="AB38:AB56" si="37">CONCATENATE($Z38,E$62)</f>
        <v>NYa001_1</v>
      </c>
      <c r="AC38" s="153" t="str">
        <f t="shared" ref="AC38:AC56" si="38">CONCATENATE($Z38,F$62)</f>
        <v>NYa001_1</v>
      </c>
      <c r="AD38" s="153" t="str">
        <f t="shared" ref="AD38:AD56" si="39">CONCATENATE($Z38,G$62)</f>
        <v>NY</v>
      </c>
      <c r="AE38" s="153" t="str">
        <f t="shared" ref="AE38:AE56" si="40">CONCATENATE($Z38,H$62)</f>
        <v>NYa002_0</v>
      </c>
      <c r="AF38" s="153" t="str">
        <f t="shared" ref="AF38:AF56" si="41">CONCATENATE($Z38,I$62)</f>
        <v>NYa002_1</v>
      </c>
      <c r="AG38" s="153" t="str">
        <f t="shared" ref="AG38:AG56" si="42">CONCATENATE($Z38,J$62)</f>
        <v>NYa002_1</v>
      </c>
      <c r="AH38" s="153" t="str">
        <f t="shared" ref="AH38:AH56" si="43">CONCATENATE($Z38,K$62)</f>
        <v>NY</v>
      </c>
      <c r="AI38" s="153" t="str">
        <f t="shared" ref="AI38:AI56" si="44">CONCATENATE($Z38,L$62)</f>
        <v>NYa004_0</v>
      </c>
      <c r="AJ38" s="153" t="str">
        <f t="shared" ref="AJ38:AJ56" si="45">CONCATENATE($Z38,M$62)</f>
        <v>NYa004_1</v>
      </c>
      <c r="AK38" s="153" t="str">
        <f t="shared" ref="AK38:AK56" si="46">CONCATENATE($Z38,N$62)</f>
        <v>NYa004_1</v>
      </c>
      <c r="AL38" s="153" t="str">
        <f t="shared" ref="AL38:AL56" si="47">CONCATENATE($Z38,O$62)</f>
        <v>NY</v>
      </c>
      <c r="AM38" s="153" t="str">
        <f t="shared" ref="AM38:AM56" si="48">CONCATENATE($Z38,P$62)</f>
        <v>NYa005_1</v>
      </c>
      <c r="AN38" s="153" t="str">
        <f t="shared" si="24"/>
        <v>NYa006_0</v>
      </c>
      <c r="AO38" s="153" t="str">
        <f t="shared" si="25"/>
        <v>NYa006_1</v>
      </c>
      <c r="AP38" s="153" t="str">
        <f t="shared" si="26"/>
        <v>NYa006_1</v>
      </c>
      <c r="AQ38" s="153" t="str">
        <f t="shared" si="27"/>
        <v>NY</v>
      </c>
      <c r="AR38" s="153" t="str">
        <f t="shared" si="28"/>
        <v>NYa003_0</v>
      </c>
      <c r="AS38" s="153" t="str">
        <f t="shared" si="29"/>
        <v>NYa003_1</v>
      </c>
      <c r="AT38" s="153" t="str">
        <f t="shared" si="30"/>
        <v>NYa003_1</v>
      </c>
    </row>
    <row r="39" spans="1:46" x14ac:dyDescent="0.15">
      <c r="A39" s="231" t="s">
        <v>148</v>
      </c>
      <c r="B39" s="229"/>
      <c r="C39" s="229"/>
      <c r="D39" s="230">
        <f>IF(VLOOKUP(AA39,APPENDIX!$A:$R,9,FALSE)&lt;&gt;"",VLOOKUP(AA39,APPENDIX!$A:$R,9,FALSE),"--")</f>
        <v>23</v>
      </c>
      <c r="E39" s="231">
        <f>IF(VLOOKUP(AB39,APPENDIX!$A:$R,9,FALSE)&lt;&gt;"",VLOOKUP(AB39,APPENDIX!$A:$R,9,FALSE),"--")</f>
        <v>16</v>
      </c>
      <c r="F39" s="232">
        <f>IF(VLOOKUP(AB39,APPENDIX!$A:$R,12,FALSE)&lt;&gt;"",VLOOKUP(AB39,APPENDIX!$A:$R,12,FALSE),"--")</f>
        <v>-1.2</v>
      </c>
      <c r="G39" s="233" t="str">
        <f t="shared" si="31"/>
        <v>**</v>
      </c>
      <c r="H39" s="231">
        <f>IF(VLOOKUP(AE39,APPENDIX!$A:$R,9,FALSE)&lt;&gt;"",VLOOKUP(AE39,APPENDIX!$A:$R,9,FALSE),"--")</f>
        <v>6</v>
      </c>
      <c r="I39" s="231">
        <f>IF(VLOOKUP(AF39,APPENDIX!$A:$R,9,FALSE)&lt;&gt;"",VLOOKUP(AF39,APPENDIX!$A:$R,9,FALSE),"--")</f>
        <v>5</v>
      </c>
      <c r="J39" s="231">
        <f>IF(VLOOKUP(AF39,APPENDIX!$A:$R,12,FALSE)&lt;&gt;"",VLOOKUP(AF39,APPENDIX!$A:$R,12,FALSE),"--")</f>
        <v>-0.4</v>
      </c>
      <c r="K39" s="234" t="str">
        <f t="shared" si="32"/>
        <v/>
      </c>
      <c r="L39" s="231">
        <f>IF(VLOOKUP(AI39,APPENDIX!$A:$R,9,FALSE)&lt;&gt;"",VLOOKUP(AI39,APPENDIX!$A:$R,9,FALSE),"--")</f>
        <v>18</v>
      </c>
      <c r="M39" s="231">
        <f>IF(VLOOKUP(AJ39,APPENDIX!$A:$R,9,FALSE)&lt;&gt;"",VLOOKUP(AJ39,APPENDIX!$A:$R,9,FALSE),"--")</f>
        <v>15</v>
      </c>
      <c r="N39" s="231">
        <f>IF(VLOOKUP(AJ39,APPENDIX!$A:$R,12,FALSE)&lt;&gt;"",VLOOKUP(AJ39,APPENDIX!$A:$R,12,FALSE),"--")</f>
        <v>-0.9</v>
      </c>
      <c r="O39" s="231" t="str">
        <f t="shared" si="33"/>
        <v>*</v>
      </c>
      <c r="P39" s="235">
        <f>IF(VLOOKUP(AM39,APPENDIX!$A$1:$R$5617,9,FALSE)&lt;&gt;"",VLOOKUP(AM39,APPENDIX!$A$1:$R$5617,9,FALSE),"--")</f>
        <v>17</v>
      </c>
      <c r="Q39" s="229">
        <f>IF(VLOOKUP(AN39,APPENDIX!$A:$R,9,FALSE)&lt;&gt;"",VLOOKUP(AN39,APPENDIX!$A:$R,9,FALSE),"--")</f>
        <v>12</v>
      </c>
      <c r="R39" s="231">
        <f>IF(VLOOKUP(AO39,APPENDIX!$A:$R,9,FALSE)&lt;&gt;"",VLOOKUP(AO39,APPENDIX!$A:$R,9,FALSE),"--")</f>
        <v>11</v>
      </c>
      <c r="S39" s="231">
        <f>IF(VLOOKUP(AO39,APPENDIX!$A:$R,12,FALSE)&lt;&gt;"",VLOOKUP(AO39,APPENDIX!$A:$R,12,FALSE),"--")</f>
        <v>-0.3</v>
      </c>
      <c r="T39" s="234" t="str">
        <f t="shared" si="34"/>
        <v/>
      </c>
      <c r="U39" s="229">
        <f>IF(VLOOKUP(AR39,APPENDIX!$A:$R,9,FALSE)&lt;&gt;"",VLOOKUP(AR39,APPENDIX!$A:$R,9,FALSE),"--")</f>
        <v>15</v>
      </c>
      <c r="V39" s="231">
        <f>IF(VLOOKUP(AS39,APPENDIX!$A:$R,9,FALSE)&lt;&gt;"",VLOOKUP(AS39,APPENDIX!$A:$R,9,FALSE),"--")</f>
        <v>14</v>
      </c>
      <c r="W39" s="231">
        <f>IF(VLOOKUP(AS39,APPENDIX!$A:$R,12,FALSE)&lt;&gt;"",VLOOKUP(AS39,APPENDIX!$A:$R,12,FALSE),"--")</f>
        <v>-0.4</v>
      </c>
      <c r="X39" s="231" t="str">
        <f t="shared" si="35"/>
        <v/>
      </c>
      <c r="Z39" s="153" t="s">
        <v>149</v>
      </c>
      <c r="AA39" s="153" t="str">
        <f t="shared" si="36"/>
        <v>NCa001_0</v>
      </c>
      <c r="AB39" s="153" t="str">
        <f t="shared" si="37"/>
        <v>NCa001_1</v>
      </c>
      <c r="AC39" s="153" t="str">
        <f t="shared" si="38"/>
        <v>NCa001_1</v>
      </c>
      <c r="AD39" s="153" t="str">
        <f t="shared" si="39"/>
        <v>NC</v>
      </c>
      <c r="AE39" s="153" t="str">
        <f t="shared" si="40"/>
        <v>NCa002_0</v>
      </c>
      <c r="AF39" s="153" t="str">
        <f t="shared" si="41"/>
        <v>NCa002_1</v>
      </c>
      <c r="AG39" s="153" t="str">
        <f t="shared" si="42"/>
        <v>NCa002_1</v>
      </c>
      <c r="AH39" s="153" t="str">
        <f t="shared" si="43"/>
        <v>NC</v>
      </c>
      <c r="AI39" s="153" t="str">
        <f t="shared" si="44"/>
        <v>NCa004_0</v>
      </c>
      <c r="AJ39" s="153" t="str">
        <f t="shared" si="45"/>
        <v>NCa004_1</v>
      </c>
      <c r="AK39" s="153" t="str">
        <f t="shared" si="46"/>
        <v>NCa004_1</v>
      </c>
      <c r="AL39" s="153" t="str">
        <f t="shared" si="47"/>
        <v>NC</v>
      </c>
      <c r="AM39" s="153" t="str">
        <f t="shared" si="48"/>
        <v>NCa005_1</v>
      </c>
      <c r="AN39" s="153" t="str">
        <f t="shared" si="24"/>
        <v>NCa006_0</v>
      </c>
      <c r="AO39" s="153" t="str">
        <f t="shared" si="25"/>
        <v>NCa006_1</v>
      </c>
      <c r="AP39" s="153" t="str">
        <f t="shared" si="26"/>
        <v>NCa006_1</v>
      </c>
      <c r="AQ39" s="153" t="str">
        <f t="shared" si="27"/>
        <v>NC</v>
      </c>
      <c r="AR39" s="153" t="str">
        <f t="shared" si="28"/>
        <v>NCa003_0</v>
      </c>
      <c r="AS39" s="153" t="str">
        <f t="shared" si="29"/>
        <v>NCa003_1</v>
      </c>
      <c r="AT39" s="153" t="str">
        <f t="shared" si="30"/>
        <v>NCa003_1</v>
      </c>
    </row>
    <row r="40" spans="1:46" x14ac:dyDescent="0.15">
      <c r="A40" s="231" t="s">
        <v>152</v>
      </c>
      <c r="B40" s="229"/>
      <c r="C40" s="229"/>
      <c r="D40" s="230">
        <f>IF(VLOOKUP(AA40,APPENDIX!$A:$R,9,FALSE)&lt;&gt;"",VLOOKUP(AA40,APPENDIX!$A:$R,9,FALSE),"--")</f>
        <v>14</v>
      </c>
      <c r="E40" s="231">
        <f>IF(VLOOKUP(AB40,APPENDIX!$A:$R,9,FALSE)&lt;&gt;"",VLOOKUP(AB40,APPENDIX!$A:$R,9,FALSE),"--")</f>
        <v>9</v>
      </c>
      <c r="F40" s="232">
        <f>IF(VLOOKUP(AB40,APPENDIX!$A:$R,12,FALSE)&lt;&gt;"",VLOOKUP(AB40,APPENDIX!$A:$R,12,FALSE),"--")</f>
        <v>-0.8</v>
      </c>
      <c r="G40" s="233" t="str">
        <f t="shared" si="31"/>
        <v>*</v>
      </c>
      <c r="H40" s="231">
        <f>IF(VLOOKUP(AE40,APPENDIX!$A:$R,9,FALSE)&lt;&gt;"",VLOOKUP(AE40,APPENDIX!$A:$R,9,FALSE),"--")</f>
        <v>8</v>
      </c>
      <c r="I40" s="231">
        <f>IF(VLOOKUP(AF40,APPENDIX!$A:$R,9,FALSE)&lt;&gt;"",VLOOKUP(AF40,APPENDIX!$A:$R,9,FALSE),"--")</f>
        <v>9</v>
      </c>
      <c r="J40" s="231">
        <f>IF(VLOOKUP(AF40,APPENDIX!$A:$R,12,FALSE)&lt;&gt;"",VLOOKUP(AF40,APPENDIX!$A:$R,12,FALSE),"--")</f>
        <v>0.4</v>
      </c>
      <c r="K40" s="234" t="str">
        <f t="shared" si="32"/>
        <v/>
      </c>
      <c r="L40" s="231">
        <f>IF(VLOOKUP(AI40,APPENDIX!$A:$R,9,FALSE)&lt;&gt;"",VLOOKUP(AI40,APPENDIX!$A:$R,9,FALSE),"--")</f>
        <v>7</v>
      </c>
      <c r="M40" s="231">
        <f>IF(VLOOKUP(AJ40,APPENDIX!$A:$R,9,FALSE)&lt;&gt;"",VLOOKUP(AJ40,APPENDIX!$A:$R,9,FALSE),"--")</f>
        <v>8</v>
      </c>
      <c r="N40" s="231">
        <f>IF(VLOOKUP(AJ40,APPENDIX!$A:$R,12,FALSE)&lt;&gt;"",VLOOKUP(AJ40,APPENDIX!$A:$R,12,FALSE),"--")</f>
        <v>0.3</v>
      </c>
      <c r="O40" s="231" t="str">
        <f t="shared" si="33"/>
        <v/>
      </c>
      <c r="P40" s="235">
        <f>IF(VLOOKUP(AM40,APPENDIX!$A$1:$R$5617,9,FALSE)&lt;&gt;"",VLOOKUP(AM40,APPENDIX!$A$1:$R$5617,9,FALSE),"--")</f>
        <v>15</v>
      </c>
      <c r="Q40" s="229">
        <f>IF(VLOOKUP(AN40,APPENDIX!$A:$R,9,FALSE)&lt;&gt;"",VLOOKUP(AN40,APPENDIX!$A:$R,9,FALSE),"--")</f>
        <v>17</v>
      </c>
      <c r="R40" s="231">
        <f>IF(VLOOKUP(AO40,APPENDIX!$A:$R,9,FALSE)&lt;&gt;"",VLOOKUP(AO40,APPENDIX!$A:$R,9,FALSE),"--")</f>
        <v>17</v>
      </c>
      <c r="S40" s="231">
        <f>IF(VLOOKUP(AO40,APPENDIX!$A:$R,12,FALSE)&lt;&gt;"",VLOOKUP(AO40,APPENDIX!$A:$R,12,FALSE),"--")</f>
        <v>0</v>
      </c>
      <c r="T40" s="234" t="str">
        <f t="shared" si="34"/>
        <v/>
      </c>
      <c r="U40" s="229">
        <f>IF(VLOOKUP(AR40,APPENDIX!$A:$R,9,FALSE)&lt;&gt;"",VLOOKUP(AR40,APPENDIX!$A:$R,9,FALSE),"--")</f>
        <v>15</v>
      </c>
      <c r="V40" s="231">
        <f>IF(VLOOKUP(AS40,APPENDIX!$A:$R,9,FALSE)&lt;&gt;"",VLOOKUP(AS40,APPENDIX!$A:$R,9,FALSE),"--")</f>
        <v>16</v>
      </c>
      <c r="W40" s="231">
        <f>IF(VLOOKUP(AS40,APPENDIX!$A:$R,12,FALSE)&lt;&gt;"",VLOOKUP(AS40,APPENDIX!$A:$R,12,FALSE),"--")</f>
        <v>0.4</v>
      </c>
      <c r="X40" s="231" t="str">
        <f t="shared" si="35"/>
        <v/>
      </c>
      <c r="Z40" s="153" t="s">
        <v>153</v>
      </c>
      <c r="AA40" s="153" t="str">
        <f t="shared" si="36"/>
        <v>NDa001_0</v>
      </c>
      <c r="AB40" s="153" t="str">
        <f t="shared" si="37"/>
        <v>NDa001_1</v>
      </c>
      <c r="AC40" s="153" t="str">
        <f t="shared" si="38"/>
        <v>NDa001_1</v>
      </c>
      <c r="AD40" s="153" t="str">
        <f t="shared" si="39"/>
        <v>ND</v>
      </c>
      <c r="AE40" s="153" t="str">
        <f t="shared" si="40"/>
        <v>NDa002_0</v>
      </c>
      <c r="AF40" s="153" t="str">
        <f t="shared" si="41"/>
        <v>NDa002_1</v>
      </c>
      <c r="AG40" s="153" t="str">
        <f t="shared" si="42"/>
        <v>NDa002_1</v>
      </c>
      <c r="AH40" s="153" t="str">
        <f t="shared" si="43"/>
        <v>ND</v>
      </c>
      <c r="AI40" s="153" t="str">
        <f t="shared" si="44"/>
        <v>NDa004_0</v>
      </c>
      <c r="AJ40" s="153" t="str">
        <f t="shared" si="45"/>
        <v>NDa004_1</v>
      </c>
      <c r="AK40" s="153" t="str">
        <f t="shared" si="46"/>
        <v>NDa004_1</v>
      </c>
      <c r="AL40" s="153" t="str">
        <f t="shared" si="47"/>
        <v>ND</v>
      </c>
      <c r="AM40" s="153" t="str">
        <f t="shared" si="48"/>
        <v>NDa005_1</v>
      </c>
      <c r="AN40" s="153" t="str">
        <f t="shared" si="24"/>
        <v>NDa006_0</v>
      </c>
      <c r="AO40" s="153" t="str">
        <f t="shared" si="25"/>
        <v>NDa006_1</v>
      </c>
      <c r="AP40" s="153" t="str">
        <f t="shared" si="26"/>
        <v>NDa006_1</v>
      </c>
      <c r="AQ40" s="153" t="str">
        <f t="shared" si="27"/>
        <v>ND</v>
      </c>
      <c r="AR40" s="153" t="str">
        <f t="shared" si="28"/>
        <v>NDa003_0</v>
      </c>
      <c r="AS40" s="153" t="str">
        <f t="shared" si="29"/>
        <v>NDa003_1</v>
      </c>
      <c r="AT40" s="153" t="str">
        <f t="shared" si="30"/>
        <v>NDa003_1</v>
      </c>
    </row>
    <row r="41" spans="1:46" x14ac:dyDescent="0.15">
      <c r="A41" s="231" t="s">
        <v>156</v>
      </c>
      <c r="B41" s="229"/>
      <c r="C41" s="229"/>
      <c r="D41" s="230">
        <f>IF(VLOOKUP(AA41,APPENDIX!$A:$R,9,FALSE)&lt;&gt;"",VLOOKUP(AA41,APPENDIX!$A:$R,9,FALSE),"--")</f>
        <v>16</v>
      </c>
      <c r="E41" s="231">
        <f>IF(VLOOKUP(AB41,APPENDIX!$A:$R,9,FALSE)&lt;&gt;"",VLOOKUP(AB41,APPENDIX!$A:$R,9,FALSE),"--")</f>
        <v>9</v>
      </c>
      <c r="F41" s="232">
        <f>IF(VLOOKUP(AB41,APPENDIX!$A:$R,12,FALSE)&lt;&gt;"",VLOOKUP(AB41,APPENDIX!$A:$R,12,FALSE),"--")</f>
        <v>-1.2</v>
      </c>
      <c r="G41" s="233" t="str">
        <f t="shared" si="31"/>
        <v>**</v>
      </c>
      <c r="H41" s="231">
        <f>IF(VLOOKUP(AE41,APPENDIX!$A:$R,9,FALSE)&lt;&gt;"",VLOOKUP(AE41,APPENDIX!$A:$R,9,FALSE),"--")</f>
        <v>5</v>
      </c>
      <c r="I41" s="231">
        <f>IF(VLOOKUP(AF41,APPENDIX!$A:$R,9,FALSE)&lt;&gt;"",VLOOKUP(AF41,APPENDIX!$A:$R,9,FALSE),"--")</f>
        <v>4</v>
      </c>
      <c r="J41" s="231">
        <f>IF(VLOOKUP(AF41,APPENDIX!$A:$R,12,FALSE)&lt;&gt;"",VLOOKUP(AF41,APPENDIX!$A:$R,12,FALSE),"--")</f>
        <v>-0.4</v>
      </c>
      <c r="K41" s="234" t="str">
        <f t="shared" si="32"/>
        <v/>
      </c>
      <c r="L41" s="231">
        <f>IF(VLOOKUP(AI41,APPENDIX!$A:$R,9,FALSE)&lt;&gt;"",VLOOKUP(AI41,APPENDIX!$A:$R,9,FALSE),"--")</f>
        <v>15</v>
      </c>
      <c r="M41" s="231">
        <f>IF(VLOOKUP(AJ41,APPENDIX!$A:$R,9,FALSE)&lt;&gt;"",VLOOKUP(AJ41,APPENDIX!$A:$R,9,FALSE),"--")</f>
        <v>11</v>
      </c>
      <c r="N41" s="231">
        <f>IF(VLOOKUP(AJ41,APPENDIX!$A:$R,12,FALSE)&lt;&gt;"",VLOOKUP(AJ41,APPENDIX!$A:$R,12,FALSE),"--")</f>
        <v>-1.2</v>
      </c>
      <c r="O41" s="231" t="str">
        <f t="shared" si="33"/>
        <v>**</v>
      </c>
      <c r="P41" s="235">
        <f>IF(VLOOKUP(AM41,APPENDIX!$A$1:$R$5617,9,FALSE)&lt;&gt;"",VLOOKUP(AM41,APPENDIX!$A$1:$R$5617,9,FALSE),"--")</f>
        <v>14</v>
      </c>
      <c r="Q41" s="229">
        <f>IF(VLOOKUP(AN41,APPENDIX!$A:$R,9,FALSE)&lt;&gt;"",VLOOKUP(AN41,APPENDIX!$A:$R,9,FALSE),"--")</f>
        <v>13</v>
      </c>
      <c r="R41" s="231">
        <f>IF(VLOOKUP(AO41,APPENDIX!$A:$R,9,FALSE)&lt;&gt;"",VLOOKUP(AO41,APPENDIX!$A:$R,9,FALSE),"--")</f>
        <v>12</v>
      </c>
      <c r="S41" s="231">
        <f>IF(VLOOKUP(AO41,APPENDIX!$A:$R,12,FALSE)&lt;&gt;"",VLOOKUP(AO41,APPENDIX!$A:$R,12,FALSE),"--")</f>
        <v>-0.3</v>
      </c>
      <c r="T41" s="234" t="str">
        <f t="shared" si="34"/>
        <v/>
      </c>
      <c r="U41" s="229">
        <f>IF(VLOOKUP(AR41,APPENDIX!$A:$R,9,FALSE)&lt;&gt;"",VLOOKUP(AR41,APPENDIX!$A:$R,9,FALSE),"--")</f>
        <v>14</v>
      </c>
      <c r="V41" s="231">
        <f>IF(VLOOKUP(AS41,APPENDIX!$A:$R,9,FALSE)&lt;&gt;"",VLOOKUP(AS41,APPENDIX!$A:$R,9,FALSE),"--")</f>
        <v>15</v>
      </c>
      <c r="W41" s="231">
        <f>IF(VLOOKUP(AS41,APPENDIX!$A:$R,12,FALSE)&lt;&gt;"",VLOOKUP(AS41,APPENDIX!$A:$R,12,FALSE),"--")</f>
        <v>0.4</v>
      </c>
      <c r="X41" s="231" t="str">
        <f t="shared" si="35"/>
        <v/>
      </c>
      <c r="Z41" s="153" t="s">
        <v>157</v>
      </c>
      <c r="AA41" s="153" t="str">
        <f t="shared" si="36"/>
        <v>OHa001_0</v>
      </c>
      <c r="AB41" s="153" t="str">
        <f t="shared" si="37"/>
        <v>OHa001_1</v>
      </c>
      <c r="AC41" s="153" t="str">
        <f t="shared" si="38"/>
        <v>OHa001_1</v>
      </c>
      <c r="AD41" s="153" t="str">
        <f t="shared" si="39"/>
        <v>OH</v>
      </c>
      <c r="AE41" s="153" t="str">
        <f t="shared" si="40"/>
        <v>OHa002_0</v>
      </c>
      <c r="AF41" s="153" t="str">
        <f t="shared" si="41"/>
        <v>OHa002_1</v>
      </c>
      <c r="AG41" s="153" t="str">
        <f t="shared" si="42"/>
        <v>OHa002_1</v>
      </c>
      <c r="AH41" s="153" t="str">
        <f t="shared" si="43"/>
        <v>OH</v>
      </c>
      <c r="AI41" s="153" t="str">
        <f t="shared" si="44"/>
        <v>OHa004_0</v>
      </c>
      <c r="AJ41" s="153" t="str">
        <f t="shared" si="45"/>
        <v>OHa004_1</v>
      </c>
      <c r="AK41" s="153" t="str">
        <f t="shared" si="46"/>
        <v>OHa004_1</v>
      </c>
      <c r="AL41" s="153" t="str">
        <f t="shared" si="47"/>
        <v>OH</v>
      </c>
      <c r="AM41" s="153" t="str">
        <f t="shared" si="48"/>
        <v>OHa005_1</v>
      </c>
      <c r="AN41" s="153" t="str">
        <f t="shared" si="24"/>
        <v>OHa006_0</v>
      </c>
      <c r="AO41" s="153" t="str">
        <f t="shared" si="25"/>
        <v>OHa006_1</v>
      </c>
      <c r="AP41" s="153" t="str">
        <f t="shared" si="26"/>
        <v>OHa006_1</v>
      </c>
      <c r="AQ41" s="153" t="str">
        <f t="shared" si="27"/>
        <v>OH</v>
      </c>
      <c r="AR41" s="153" t="str">
        <f t="shared" si="28"/>
        <v>OHa003_0</v>
      </c>
      <c r="AS41" s="153" t="str">
        <f t="shared" si="29"/>
        <v>OHa003_1</v>
      </c>
      <c r="AT41" s="153" t="str">
        <f t="shared" si="30"/>
        <v>OHa003_1</v>
      </c>
    </row>
    <row r="42" spans="1:46" x14ac:dyDescent="0.15">
      <c r="A42" s="231" t="s">
        <v>160</v>
      </c>
      <c r="B42" s="229"/>
      <c r="C42" s="229"/>
      <c r="D42" s="230">
        <f>IF(VLOOKUP(AA42,APPENDIX!$A:$R,9,FALSE)&lt;&gt;"",VLOOKUP(AA42,APPENDIX!$A:$R,9,FALSE),"--")</f>
        <v>25</v>
      </c>
      <c r="E42" s="231">
        <f>IF(VLOOKUP(AB42,APPENDIX!$A:$R,9,FALSE)&lt;&gt;"",VLOOKUP(AB42,APPENDIX!$A:$R,9,FALSE),"--")</f>
        <v>20</v>
      </c>
      <c r="F42" s="232">
        <f>IF(VLOOKUP(AB42,APPENDIX!$A:$R,12,FALSE)&lt;&gt;"",VLOOKUP(AB42,APPENDIX!$A:$R,12,FALSE),"--")</f>
        <v>-0.8</v>
      </c>
      <c r="G42" s="233" t="str">
        <f t="shared" si="31"/>
        <v>*</v>
      </c>
      <c r="H42" s="231">
        <f>IF(VLOOKUP(AE42,APPENDIX!$A:$R,9,FALSE)&lt;&gt;"",VLOOKUP(AE42,APPENDIX!$A:$R,9,FALSE),"--")</f>
        <v>11</v>
      </c>
      <c r="I42" s="231">
        <f>IF(VLOOKUP(AF42,APPENDIX!$A:$R,9,FALSE)&lt;&gt;"",VLOOKUP(AF42,APPENDIX!$A:$R,9,FALSE),"--")</f>
        <v>8</v>
      </c>
      <c r="J42" s="231">
        <f>IF(VLOOKUP(AF42,APPENDIX!$A:$R,12,FALSE)&lt;&gt;"",VLOOKUP(AF42,APPENDIX!$A:$R,12,FALSE),"--")</f>
        <v>-1.1000000000000001</v>
      </c>
      <c r="K42" s="234" t="str">
        <f t="shared" si="32"/>
        <v>**</v>
      </c>
      <c r="L42" s="231">
        <f>IF(VLOOKUP(AI42,APPENDIX!$A:$R,9,FALSE)&lt;&gt;"",VLOOKUP(AI42,APPENDIX!$A:$R,9,FALSE),"--")</f>
        <v>17</v>
      </c>
      <c r="M42" s="231">
        <f>IF(VLOOKUP(AJ42,APPENDIX!$A:$R,9,FALSE)&lt;&gt;"",VLOOKUP(AJ42,APPENDIX!$A:$R,9,FALSE),"--")</f>
        <v>15</v>
      </c>
      <c r="N42" s="231">
        <f>IF(VLOOKUP(AJ42,APPENDIX!$A:$R,12,FALSE)&lt;&gt;"",VLOOKUP(AJ42,APPENDIX!$A:$R,12,FALSE),"--")</f>
        <v>-0.6</v>
      </c>
      <c r="O42" s="231" t="str">
        <f t="shared" si="33"/>
        <v>*</v>
      </c>
      <c r="P42" s="235">
        <f>IF(VLOOKUP(AM42,APPENDIX!$A$1:$R$5617,9,FALSE)&lt;&gt;"",VLOOKUP(AM42,APPENDIX!$A$1:$R$5617,9,FALSE),"--")</f>
        <v>18</v>
      </c>
      <c r="Q42" s="229">
        <f>IF(VLOOKUP(AN42,APPENDIX!$A:$R,9,FALSE)&lt;&gt;"",VLOOKUP(AN42,APPENDIX!$A:$R,9,FALSE),"--")</f>
        <v>21</v>
      </c>
      <c r="R42" s="231">
        <f>IF(VLOOKUP(AO42,APPENDIX!$A:$R,9,FALSE)&lt;&gt;"",VLOOKUP(AO42,APPENDIX!$A:$R,9,FALSE),"--")</f>
        <v>17</v>
      </c>
      <c r="S42" s="231">
        <f>IF(VLOOKUP(AO42,APPENDIX!$A:$R,12,FALSE)&lt;&gt;"",VLOOKUP(AO42,APPENDIX!$A:$R,12,FALSE),"--")</f>
        <v>-1.1000000000000001</v>
      </c>
      <c r="T42" s="234" t="str">
        <f t="shared" si="34"/>
        <v>**</v>
      </c>
      <c r="U42" s="229">
        <f>IF(VLOOKUP(AR42,APPENDIX!$A:$R,9,FALSE)&lt;&gt;"",VLOOKUP(AR42,APPENDIX!$A:$R,9,FALSE),"--")</f>
        <v>18</v>
      </c>
      <c r="V42" s="231">
        <f>IF(VLOOKUP(AS42,APPENDIX!$A:$R,9,FALSE)&lt;&gt;"",VLOOKUP(AS42,APPENDIX!$A:$R,9,FALSE),"--")</f>
        <v>17</v>
      </c>
      <c r="W42" s="231">
        <f>IF(VLOOKUP(AS42,APPENDIX!$A:$R,12,FALSE)&lt;&gt;"",VLOOKUP(AS42,APPENDIX!$A:$R,12,FALSE),"--")</f>
        <v>-0.4</v>
      </c>
      <c r="X42" s="231" t="str">
        <f t="shared" si="35"/>
        <v/>
      </c>
      <c r="Z42" s="153" t="s">
        <v>161</v>
      </c>
      <c r="AA42" s="153" t="str">
        <f t="shared" si="36"/>
        <v>OKa001_0</v>
      </c>
      <c r="AB42" s="153" t="str">
        <f t="shared" si="37"/>
        <v>OKa001_1</v>
      </c>
      <c r="AC42" s="153" t="str">
        <f t="shared" si="38"/>
        <v>OKa001_1</v>
      </c>
      <c r="AD42" s="153" t="str">
        <f t="shared" si="39"/>
        <v>OK</v>
      </c>
      <c r="AE42" s="153" t="str">
        <f t="shared" si="40"/>
        <v>OKa002_0</v>
      </c>
      <c r="AF42" s="153" t="str">
        <f t="shared" si="41"/>
        <v>OKa002_1</v>
      </c>
      <c r="AG42" s="153" t="str">
        <f t="shared" si="42"/>
        <v>OKa002_1</v>
      </c>
      <c r="AH42" s="153" t="str">
        <f t="shared" si="43"/>
        <v>OK</v>
      </c>
      <c r="AI42" s="153" t="str">
        <f t="shared" si="44"/>
        <v>OKa004_0</v>
      </c>
      <c r="AJ42" s="153" t="str">
        <f t="shared" si="45"/>
        <v>OKa004_1</v>
      </c>
      <c r="AK42" s="153" t="str">
        <f t="shared" si="46"/>
        <v>OKa004_1</v>
      </c>
      <c r="AL42" s="153" t="str">
        <f t="shared" si="47"/>
        <v>OK</v>
      </c>
      <c r="AM42" s="153" t="str">
        <f t="shared" si="48"/>
        <v>OKa005_1</v>
      </c>
      <c r="AN42" s="153" t="str">
        <f t="shared" si="24"/>
        <v>OKa006_0</v>
      </c>
      <c r="AO42" s="153" t="str">
        <f t="shared" si="25"/>
        <v>OKa006_1</v>
      </c>
      <c r="AP42" s="153" t="str">
        <f t="shared" si="26"/>
        <v>OKa006_1</v>
      </c>
      <c r="AQ42" s="153" t="str">
        <f t="shared" si="27"/>
        <v>OK</v>
      </c>
      <c r="AR42" s="153" t="str">
        <f t="shared" si="28"/>
        <v>OKa003_0</v>
      </c>
      <c r="AS42" s="153" t="str">
        <f t="shared" si="29"/>
        <v>OKa003_1</v>
      </c>
      <c r="AT42" s="153" t="str">
        <f t="shared" si="30"/>
        <v>OKa003_1</v>
      </c>
    </row>
    <row r="43" spans="1:46" x14ac:dyDescent="0.15">
      <c r="A43" s="231" t="s">
        <v>164</v>
      </c>
      <c r="B43" s="229"/>
      <c r="C43" s="229"/>
      <c r="D43" s="230">
        <f>IF(VLOOKUP(AA43,APPENDIX!$A:$R,9,FALSE)&lt;&gt;"",VLOOKUP(AA43,APPENDIX!$A:$R,9,FALSE),"--")</f>
        <v>21</v>
      </c>
      <c r="E43" s="231">
        <f>IF(VLOOKUP(AB43,APPENDIX!$A:$R,9,FALSE)&lt;&gt;"",VLOOKUP(AB43,APPENDIX!$A:$R,9,FALSE),"--")</f>
        <v>10</v>
      </c>
      <c r="F43" s="232">
        <f>IF(VLOOKUP(AB43,APPENDIX!$A:$R,12,FALSE)&lt;&gt;"",VLOOKUP(AB43,APPENDIX!$A:$R,12,FALSE),"--")</f>
        <v>-1.8</v>
      </c>
      <c r="G43" s="233" t="str">
        <f t="shared" si="31"/>
        <v>**</v>
      </c>
      <c r="H43" s="231">
        <f>IF(VLOOKUP(AE43,APPENDIX!$A:$R,9,FALSE)&lt;&gt;"",VLOOKUP(AE43,APPENDIX!$A:$R,9,FALSE),"--")</f>
        <v>7</v>
      </c>
      <c r="I43" s="231">
        <f>IF(VLOOKUP(AF43,APPENDIX!$A:$R,9,FALSE)&lt;&gt;"",VLOOKUP(AF43,APPENDIX!$A:$R,9,FALSE),"--")</f>
        <v>4</v>
      </c>
      <c r="J43" s="231">
        <f>IF(VLOOKUP(AF43,APPENDIX!$A:$R,12,FALSE)&lt;&gt;"",VLOOKUP(AF43,APPENDIX!$A:$R,12,FALSE),"--")</f>
        <v>-1.1000000000000001</v>
      </c>
      <c r="K43" s="234" t="str">
        <f t="shared" si="32"/>
        <v>**</v>
      </c>
      <c r="L43" s="231">
        <f>IF(VLOOKUP(AI43,APPENDIX!$A:$R,9,FALSE)&lt;&gt;"",VLOOKUP(AI43,APPENDIX!$A:$R,9,FALSE),"--")</f>
        <v>18</v>
      </c>
      <c r="M43" s="231">
        <f>IF(VLOOKUP(AJ43,APPENDIX!$A:$R,9,FALSE)&lt;&gt;"",VLOOKUP(AJ43,APPENDIX!$A:$R,9,FALSE),"--")</f>
        <v>13</v>
      </c>
      <c r="N43" s="231">
        <f>IF(VLOOKUP(AJ43,APPENDIX!$A:$R,12,FALSE)&lt;&gt;"",VLOOKUP(AJ43,APPENDIX!$A:$R,12,FALSE),"--")</f>
        <v>-1.4</v>
      </c>
      <c r="O43" s="231" t="str">
        <f t="shared" si="33"/>
        <v>**</v>
      </c>
      <c r="P43" s="235">
        <f>IF(VLOOKUP(AM43,APPENDIX!$A$1:$R$5617,9,FALSE)&lt;&gt;"",VLOOKUP(AM43,APPENDIX!$A$1:$R$5617,9,FALSE),"--")</f>
        <v>16</v>
      </c>
      <c r="Q43" s="229">
        <f>IF(VLOOKUP(AN43,APPENDIX!$A:$R,9,FALSE)&lt;&gt;"",VLOOKUP(AN43,APPENDIX!$A:$R,9,FALSE),"--")</f>
        <v>20</v>
      </c>
      <c r="R43" s="231">
        <f>IF(VLOOKUP(AO43,APPENDIX!$A:$R,9,FALSE)&lt;&gt;"",VLOOKUP(AO43,APPENDIX!$A:$R,9,FALSE),"--")</f>
        <v>18</v>
      </c>
      <c r="S43" s="231">
        <f>IF(VLOOKUP(AO43,APPENDIX!$A:$R,12,FALSE)&lt;&gt;"",VLOOKUP(AO43,APPENDIX!$A:$R,12,FALSE),"--")</f>
        <v>-0.5</v>
      </c>
      <c r="T43" s="234" t="str">
        <f t="shared" si="34"/>
        <v>*</v>
      </c>
      <c r="U43" s="229">
        <f>IF(VLOOKUP(AR43,APPENDIX!$A:$R,9,FALSE)&lt;&gt;"",VLOOKUP(AR43,APPENDIX!$A:$R,9,FALSE),"--")</f>
        <v>15</v>
      </c>
      <c r="V43" s="231">
        <f>IF(VLOOKUP(AS43,APPENDIX!$A:$R,9,FALSE)&lt;&gt;"",VLOOKUP(AS43,APPENDIX!$A:$R,9,FALSE),"--")</f>
        <v>14</v>
      </c>
      <c r="W43" s="231">
        <f>IF(VLOOKUP(AS43,APPENDIX!$A:$R,12,FALSE)&lt;&gt;"",VLOOKUP(AS43,APPENDIX!$A:$R,12,FALSE),"--")</f>
        <v>-0.4</v>
      </c>
      <c r="X43" s="231" t="str">
        <f t="shared" si="35"/>
        <v/>
      </c>
      <c r="Z43" s="153" t="s">
        <v>165</v>
      </c>
      <c r="AA43" s="153" t="str">
        <f t="shared" si="36"/>
        <v>ORa001_0</v>
      </c>
      <c r="AB43" s="153" t="str">
        <f t="shared" si="37"/>
        <v>ORa001_1</v>
      </c>
      <c r="AC43" s="153" t="str">
        <f t="shared" si="38"/>
        <v>ORa001_1</v>
      </c>
      <c r="AD43" s="153" t="str">
        <f t="shared" si="39"/>
        <v>OR</v>
      </c>
      <c r="AE43" s="153" t="str">
        <f t="shared" si="40"/>
        <v>ORa002_0</v>
      </c>
      <c r="AF43" s="153" t="str">
        <f t="shared" si="41"/>
        <v>ORa002_1</v>
      </c>
      <c r="AG43" s="153" t="str">
        <f t="shared" si="42"/>
        <v>ORa002_1</v>
      </c>
      <c r="AH43" s="153" t="str">
        <f t="shared" si="43"/>
        <v>OR</v>
      </c>
      <c r="AI43" s="153" t="str">
        <f t="shared" si="44"/>
        <v>ORa004_0</v>
      </c>
      <c r="AJ43" s="153" t="str">
        <f t="shared" si="45"/>
        <v>ORa004_1</v>
      </c>
      <c r="AK43" s="153" t="str">
        <f t="shared" si="46"/>
        <v>ORa004_1</v>
      </c>
      <c r="AL43" s="153" t="str">
        <f t="shared" si="47"/>
        <v>OR</v>
      </c>
      <c r="AM43" s="153" t="str">
        <f t="shared" si="48"/>
        <v>ORa005_1</v>
      </c>
      <c r="AN43" s="153" t="str">
        <f t="shared" si="24"/>
        <v>ORa006_0</v>
      </c>
      <c r="AO43" s="153" t="str">
        <f t="shared" si="25"/>
        <v>ORa006_1</v>
      </c>
      <c r="AP43" s="153" t="str">
        <f t="shared" si="26"/>
        <v>ORa006_1</v>
      </c>
      <c r="AQ43" s="153" t="str">
        <f t="shared" si="27"/>
        <v>OR</v>
      </c>
      <c r="AR43" s="153" t="str">
        <f t="shared" si="28"/>
        <v>ORa003_0</v>
      </c>
      <c r="AS43" s="153" t="str">
        <f t="shared" si="29"/>
        <v>ORa003_1</v>
      </c>
      <c r="AT43" s="153" t="str">
        <f t="shared" si="30"/>
        <v>ORa003_1</v>
      </c>
    </row>
    <row r="44" spans="1:46" x14ac:dyDescent="0.15">
      <c r="A44" s="231" t="s">
        <v>168</v>
      </c>
      <c r="B44" s="229"/>
      <c r="C44" s="229"/>
      <c r="D44" s="230">
        <f>IF(VLOOKUP(AA44,APPENDIX!$A:$R,9,FALSE)&lt;&gt;"",VLOOKUP(AA44,APPENDIX!$A:$R,9,FALSE),"--")</f>
        <v>14</v>
      </c>
      <c r="E44" s="231">
        <f>IF(VLOOKUP(AB44,APPENDIX!$A:$R,9,FALSE)&lt;&gt;"",VLOOKUP(AB44,APPENDIX!$A:$R,9,FALSE),"--")</f>
        <v>9</v>
      </c>
      <c r="F44" s="232">
        <f>IF(VLOOKUP(AB44,APPENDIX!$A:$R,12,FALSE)&lt;&gt;"",VLOOKUP(AB44,APPENDIX!$A:$R,12,FALSE),"--")</f>
        <v>-0.8</v>
      </c>
      <c r="G44" s="233" t="str">
        <f t="shared" si="31"/>
        <v>*</v>
      </c>
      <c r="H44" s="231">
        <f>IF(VLOOKUP(AE44,APPENDIX!$A:$R,9,FALSE)&lt;&gt;"",VLOOKUP(AE44,APPENDIX!$A:$R,9,FALSE),"--")</f>
        <v>5</v>
      </c>
      <c r="I44" s="231">
        <f>IF(VLOOKUP(AF44,APPENDIX!$A:$R,9,FALSE)&lt;&gt;"",VLOOKUP(AF44,APPENDIX!$A:$R,9,FALSE),"--")</f>
        <v>4</v>
      </c>
      <c r="J44" s="231">
        <f>IF(VLOOKUP(AF44,APPENDIX!$A:$R,12,FALSE)&lt;&gt;"",VLOOKUP(AF44,APPENDIX!$A:$R,12,FALSE),"--")</f>
        <v>-0.4</v>
      </c>
      <c r="K44" s="234" t="str">
        <f t="shared" si="32"/>
        <v/>
      </c>
      <c r="L44" s="231">
        <f>IF(VLOOKUP(AI44,APPENDIX!$A:$R,9,FALSE)&lt;&gt;"",VLOOKUP(AI44,APPENDIX!$A:$R,9,FALSE),"--")</f>
        <v>12</v>
      </c>
      <c r="M44" s="231">
        <f>IF(VLOOKUP(AJ44,APPENDIX!$A:$R,9,FALSE)&lt;&gt;"",VLOOKUP(AJ44,APPENDIX!$A:$R,9,FALSE),"--")</f>
        <v>12</v>
      </c>
      <c r="N44" s="231">
        <f>IF(VLOOKUP(AJ44,APPENDIX!$A:$R,12,FALSE)&lt;&gt;"",VLOOKUP(AJ44,APPENDIX!$A:$R,12,FALSE),"--")</f>
        <v>0</v>
      </c>
      <c r="O44" s="231" t="str">
        <f t="shared" si="33"/>
        <v/>
      </c>
      <c r="P44" s="235">
        <f>IF(VLOOKUP(AM44,APPENDIX!$A$1:$R$5617,9,FALSE)&lt;&gt;"",VLOOKUP(AM44,APPENDIX!$A$1:$R$5617,9,FALSE),"--")</f>
        <v>12</v>
      </c>
      <c r="Q44" s="229">
        <f>IF(VLOOKUP(AN44,APPENDIX!$A:$R,9,FALSE)&lt;&gt;"",VLOOKUP(AN44,APPENDIX!$A:$R,9,FALSE),"--")</f>
        <v>12</v>
      </c>
      <c r="R44" s="231">
        <f>IF(VLOOKUP(AO44,APPENDIX!$A:$R,9,FALSE)&lt;&gt;"",VLOOKUP(AO44,APPENDIX!$A:$R,9,FALSE),"--")</f>
        <v>11</v>
      </c>
      <c r="S44" s="231">
        <f>IF(VLOOKUP(AO44,APPENDIX!$A:$R,12,FALSE)&lt;&gt;"",VLOOKUP(AO44,APPENDIX!$A:$R,12,FALSE),"--")</f>
        <v>-0.3</v>
      </c>
      <c r="T44" s="234" t="str">
        <f t="shared" si="34"/>
        <v/>
      </c>
      <c r="U44" s="229">
        <f>IF(VLOOKUP(AR44,APPENDIX!$A:$R,9,FALSE)&lt;&gt;"",VLOOKUP(AR44,APPENDIX!$A:$R,9,FALSE),"--")</f>
        <v>13</v>
      </c>
      <c r="V44" s="231">
        <f>IF(VLOOKUP(AS44,APPENDIX!$A:$R,9,FALSE)&lt;&gt;"",VLOOKUP(AS44,APPENDIX!$A:$R,9,FALSE),"--")</f>
        <v>14</v>
      </c>
      <c r="W44" s="231">
        <f>IF(VLOOKUP(AS44,APPENDIX!$A:$R,12,FALSE)&lt;&gt;"",VLOOKUP(AS44,APPENDIX!$A:$R,12,FALSE),"--")</f>
        <v>0.4</v>
      </c>
      <c r="X44" s="231" t="str">
        <f t="shared" si="35"/>
        <v/>
      </c>
      <c r="Z44" s="153" t="s">
        <v>169</v>
      </c>
      <c r="AA44" s="153" t="str">
        <f t="shared" si="36"/>
        <v>PAa001_0</v>
      </c>
      <c r="AB44" s="153" t="str">
        <f t="shared" si="37"/>
        <v>PAa001_1</v>
      </c>
      <c r="AC44" s="153" t="str">
        <f t="shared" si="38"/>
        <v>PAa001_1</v>
      </c>
      <c r="AD44" s="153" t="str">
        <f t="shared" si="39"/>
        <v>PA</v>
      </c>
      <c r="AE44" s="153" t="str">
        <f t="shared" si="40"/>
        <v>PAa002_0</v>
      </c>
      <c r="AF44" s="153" t="str">
        <f t="shared" si="41"/>
        <v>PAa002_1</v>
      </c>
      <c r="AG44" s="153" t="str">
        <f t="shared" si="42"/>
        <v>PAa002_1</v>
      </c>
      <c r="AH44" s="153" t="str">
        <f t="shared" si="43"/>
        <v>PA</v>
      </c>
      <c r="AI44" s="153" t="str">
        <f t="shared" si="44"/>
        <v>PAa004_0</v>
      </c>
      <c r="AJ44" s="153" t="str">
        <f t="shared" si="45"/>
        <v>PAa004_1</v>
      </c>
      <c r="AK44" s="153" t="str">
        <f t="shared" si="46"/>
        <v>PAa004_1</v>
      </c>
      <c r="AL44" s="153" t="str">
        <f t="shared" si="47"/>
        <v>PA</v>
      </c>
      <c r="AM44" s="153" t="str">
        <f t="shared" si="48"/>
        <v>PAa005_1</v>
      </c>
      <c r="AN44" s="153" t="str">
        <f t="shared" si="24"/>
        <v>PAa006_0</v>
      </c>
      <c r="AO44" s="153" t="str">
        <f t="shared" si="25"/>
        <v>PAa006_1</v>
      </c>
      <c r="AP44" s="153" t="str">
        <f t="shared" si="26"/>
        <v>PAa006_1</v>
      </c>
      <c r="AQ44" s="153" t="str">
        <f t="shared" si="27"/>
        <v>PA</v>
      </c>
      <c r="AR44" s="153" t="str">
        <f t="shared" si="28"/>
        <v>PAa003_0</v>
      </c>
      <c r="AS44" s="153" t="str">
        <f t="shared" si="29"/>
        <v>PAa003_1</v>
      </c>
      <c r="AT44" s="153" t="str">
        <f t="shared" si="30"/>
        <v>PAa003_1</v>
      </c>
    </row>
    <row r="45" spans="1:46" x14ac:dyDescent="0.15">
      <c r="A45" s="231" t="s">
        <v>172</v>
      </c>
      <c r="B45" s="229"/>
      <c r="C45" s="229"/>
      <c r="D45" s="230">
        <f>IF(VLOOKUP(AA45,APPENDIX!$A:$R,9,FALSE)&lt;&gt;"",VLOOKUP(AA45,APPENDIX!$A:$R,9,FALSE),"--")</f>
        <v>17</v>
      </c>
      <c r="E45" s="231">
        <f>IF(VLOOKUP(AB45,APPENDIX!$A:$R,9,FALSE)&lt;&gt;"",VLOOKUP(AB45,APPENDIX!$A:$R,9,FALSE),"--")</f>
        <v>7</v>
      </c>
      <c r="F45" s="232">
        <f>IF(VLOOKUP(AB45,APPENDIX!$A:$R,12,FALSE)&lt;&gt;"",VLOOKUP(AB45,APPENDIX!$A:$R,12,FALSE),"--")</f>
        <v>-1.7</v>
      </c>
      <c r="G45" s="233" t="str">
        <f t="shared" si="31"/>
        <v>**</v>
      </c>
      <c r="H45" s="231">
        <f>IF(VLOOKUP(AE45,APPENDIX!$A:$R,9,FALSE)&lt;&gt;"",VLOOKUP(AE45,APPENDIX!$A:$R,9,FALSE),"--")</f>
        <v>6</v>
      </c>
      <c r="I45" s="231">
        <f>IF(VLOOKUP(AF45,APPENDIX!$A:$R,9,FALSE)&lt;&gt;"",VLOOKUP(AF45,APPENDIX!$A:$R,9,FALSE),"--")</f>
        <v>3</v>
      </c>
      <c r="J45" s="231">
        <f>IF(VLOOKUP(AF45,APPENDIX!$A:$R,12,FALSE)&lt;&gt;"",VLOOKUP(AF45,APPENDIX!$A:$R,12,FALSE),"--")</f>
        <v>-1.1000000000000001</v>
      </c>
      <c r="K45" s="234" t="str">
        <f t="shared" si="32"/>
        <v>**</v>
      </c>
      <c r="L45" s="231">
        <f>IF(VLOOKUP(AI45,APPENDIX!$A:$R,9,FALSE)&lt;&gt;"",VLOOKUP(AI45,APPENDIX!$A:$R,9,FALSE),"--")</f>
        <v>14</v>
      </c>
      <c r="M45" s="231">
        <f>IF(VLOOKUP(AJ45,APPENDIX!$A:$R,9,FALSE)&lt;&gt;"",VLOOKUP(AJ45,APPENDIX!$A:$R,9,FALSE),"--")</f>
        <v>10</v>
      </c>
      <c r="N45" s="231">
        <f>IF(VLOOKUP(AJ45,APPENDIX!$A:$R,12,FALSE)&lt;&gt;"",VLOOKUP(AJ45,APPENDIX!$A:$R,12,FALSE),"--")</f>
        <v>-1.2</v>
      </c>
      <c r="O45" s="231" t="str">
        <f t="shared" si="33"/>
        <v>**</v>
      </c>
      <c r="P45" s="235">
        <f>IF(VLOOKUP(AM45,APPENDIX!$A$1:$R$5617,9,FALSE)&lt;&gt;"",VLOOKUP(AM45,APPENDIX!$A$1:$R$5617,9,FALSE),"--")</f>
        <v>11</v>
      </c>
      <c r="Q45" s="229">
        <f>IF(VLOOKUP(AN45,APPENDIX!$A:$R,9,FALSE)&lt;&gt;"",VLOOKUP(AN45,APPENDIX!$A:$R,9,FALSE),"--")</f>
        <v>10</v>
      </c>
      <c r="R45" s="231">
        <f>IF(VLOOKUP(AO45,APPENDIX!$A:$R,9,FALSE)&lt;&gt;"",VLOOKUP(AO45,APPENDIX!$A:$R,9,FALSE),"--")</f>
        <v>6</v>
      </c>
      <c r="S45" s="231">
        <f>IF(VLOOKUP(AO45,APPENDIX!$A:$R,12,FALSE)&lt;&gt;"",VLOOKUP(AO45,APPENDIX!$A:$R,12,FALSE),"--")</f>
        <v>-1.1000000000000001</v>
      </c>
      <c r="T45" s="234" t="str">
        <f t="shared" si="34"/>
        <v>**</v>
      </c>
      <c r="U45" s="229">
        <f>IF(VLOOKUP(AR45,APPENDIX!$A:$R,9,FALSE)&lt;&gt;"",VLOOKUP(AR45,APPENDIX!$A:$R,9,FALSE),"--")</f>
        <v>12</v>
      </c>
      <c r="V45" s="231">
        <f>IF(VLOOKUP(AS45,APPENDIX!$A:$R,9,FALSE)&lt;&gt;"",VLOOKUP(AS45,APPENDIX!$A:$R,9,FALSE),"--")</f>
        <v>12</v>
      </c>
      <c r="W45" s="231">
        <f>IF(VLOOKUP(AS45,APPENDIX!$A:$R,12,FALSE)&lt;&gt;"",VLOOKUP(AS45,APPENDIX!$A:$R,12,FALSE),"--")</f>
        <v>0</v>
      </c>
      <c r="X45" s="231" t="str">
        <f t="shared" si="35"/>
        <v/>
      </c>
      <c r="Z45" s="153" t="s">
        <v>173</v>
      </c>
      <c r="AA45" s="153" t="str">
        <f t="shared" si="36"/>
        <v>RIa001_0</v>
      </c>
      <c r="AB45" s="153" t="str">
        <f t="shared" si="37"/>
        <v>RIa001_1</v>
      </c>
      <c r="AC45" s="153" t="str">
        <f t="shared" si="38"/>
        <v>RIa001_1</v>
      </c>
      <c r="AD45" s="153" t="str">
        <f t="shared" si="39"/>
        <v>RI</v>
      </c>
      <c r="AE45" s="153" t="str">
        <f t="shared" si="40"/>
        <v>RIa002_0</v>
      </c>
      <c r="AF45" s="153" t="str">
        <f t="shared" si="41"/>
        <v>RIa002_1</v>
      </c>
      <c r="AG45" s="153" t="str">
        <f t="shared" si="42"/>
        <v>RIa002_1</v>
      </c>
      <c r="AH45" s="153" t="str">
        <f t="shared" si="43"/>
        <v>RI</v>
      </c>
      <c r="AI45" s="153" t="str">
        <f t="shared" si="44"/>
        <v>RIa004_0</v>
      </c>
      <c r="AJ45" s="153" t="str">
        <f t="shared" si="45"/>
        <v>RIa004_1</v>
      </c>
      <c r="AK45" s="153" t="str">
        <f t="shared" si="46"/>
        <v>RIa004_1</v>
      </c>
      <c r="AL45" s="153" t="str">
        <f t="shared" si="47"/>
        <v>RI</v>
      </c>
      <c r="AM45" s="153" t="str">
        <f t="shared" si="48"/>
        <v>RIa005_1</v>
      </c>
      <c r="AN45" s="153" t="str">
        <f t="shared" si="24"/>
        <v>RIa006_0</v>
      </c>
      <c r="AO45" s="153" t="str">
        <f t="shared" si="25"/>
        <v>RIa006_1</v>
      </c>
      <c r="AP45" s="153" t="str">
        <f t="shared" si="26"/>
        <v>RIa006_1</v>
      </c>
      <c r="AQ45" s="153" t="str">
        <f t="shared" si="27"/>
        <v>RI</v>
      </c>
      <c r="AR45" s="153" t="str">
        <f t="shared" si="28"/>
        <v>RIa003_0</v>
      </c>
      <c r="AS45" s="153" t="str">
        <f t="shared" si="29"/>
        <v>RIa003_1</v>
      </c>
      <c r="AT45" s="153" t="str">
        <f t="shared" si="30"/>
        <v>RIa003_1</v>
      </c>
    </row>
    <row r="46" spans="1:46" x14ac:dyDescent="0.15">
      <c r="A46" s="231" t="s">
        <v>176</v>
      </c>
      <c r="B46" s="229"/>
      <c r="C46" s="229"/>
      <c r="D46" s="230">
        <f>IF(VLOOKUP(AA46,APPENDIX!$A:$R,9,FALSE)&lt;&gt;"",VLOOKUP(AA46,APPENDIX!$A:$R,9,FALSE),"--")</f>
        <v>23</v>
      </c>
      <c r="E46" s="231">
        <f>IF(VLOOKUP(AB46,APPENDIX!$A:$R,9,FALSE)&lt;&gt;"",VLOOKUP(AB46,APPENDIX!$A:$R,9,FALSE),"--")</f>
        <v>16</v>
      </c>
      <c r="F46" s="232">
        <f>IF(VLOOKUP(AB46,APPENDIX!$A:$R,12,FALSE)&lt;&gt;"",VLOOKUP(AB46,APPENDIX!$A:$R,12,FALSE),"--")</f>
        <v>-1.2</v>
      </c>
      <c r="G46" s="233" t="str">
        <f t="shared" si="31"/>
        <v>**</v>
      </c>
      <c r="H46" s="231">
        <f>IF(VLOOKUP(AE46,APPENDIX!$A:$R,9,FALSE)&lt;&gt;"",VLOOKUP(AE46,APPENDIX!$A:$R,9,FALSE),"--")</f>
        <v>7</v>
      </c>
      <c r="I46" s="231">
        <f>IF(VLOOKUP(AF46,APPENDIX!$A:$R,9,FALSE)&lt;&gt;"",VLOOKUP(AF46,APPENDIX!$A:$R,9,FALSE),"--")</f>
        <v>4</v>
      </c>
      <c r="J46" s="231">
        <f>IF(VLOOKUP(AF46,APPENDIX!$A:$R,12,FALSE)&lt;&gt;"",VLOOKUP(AF46,APPENDIX!$A:$R,12,FALSE),"--")</f>
        <v>-1.1000000000000001</v>
      </c>
      <c r="K46" s="234" t="str">
        <f t="shared" si="32"/>
        <v>**</v>
      </c>
      <c r="L46" s="231">
        <f>IF(VLOOKUP(AI46,APPENDIX!$A:$R,9,FALSE)&lt;&gt;"",VLOOKUP(AI46,APPENDIX!$A:$R,9,FALSE),"--")</f>
        <v>19</v>
      </c>
      <c r="M46" s="231">
        <f>IF(VLOOKUP(AJ46,APPENDIX!$A:$R,9,FALSE)&lt;&gt;"",VLOOKUP(AJ46,APPENDIX!$A:$R,9,FALSE),"--")</f>
        <v>16</v>
      </c>
      <c r="N46" s="231">
        <f>IF(VLOOKUP(AJ46,APPENDIX!$A:$R,12,FALSE)&lt;&gt;"",VLOOKUP(AJ46,APPENDIX!$A:$R,12,FALSE),"--")</f>
        <v>-0.9</v>
      </c>
      <c r="O46" s="231" t="str">
        <f t="shared" si="33"/>
        <v>*</v>
      </c>
      <c r="P46" s="235">
        <f>IF(VLOOKUP(AM46,APPENDIX!$A$1:$R$5617,9,FALSE)&lt;&gt;"",VLOOKUP(AM46,APPENDIX!$A$1:$R$5617,9,FALSE),"--")</f>
        <v>16</v>
      </c>
      <c r="Q46" s="229">
        <f>IF(VLOOKUP(AN46,APPENDIX!$A:$R,9,FALSE)&lt;&gt;"",VLOOKUP(AN46,APPENDIX!$A:$R,9,FALSE),"--")</f>
        <v>16</v>
      </c>
      <c r="R46" s="231">
        <f>IF(VLOOKUP(AO46,APPENDIX!$A:$R,9,FALSE)&lt;&gt;"",VLOOKUP(AO46,APPENDIX!$A:$R,9,FALSE),"--")</f>
        <v>15</v>
      </c>
      <c r="S46" s="231">
        <f>IF(VLOOKUP(AO46,APPENDIX!$A:$R,12,FALSE)&lt;&gt;"",VLOOKUP(AO46,APPENDIX!$A:$R,12,FALSE),"--")</f>
        <v>-0.3</v>
      </c>
      <c r="T46" s="234" t="str">
        <f t="shared" si="34"/>
        <v/>
      </c>
      <c r="U46" s="229">
        <f>IF(VLOOKUP(AR46,APPENDIX!$A:$R,9,FALSE)&lt;&gt;"",VLOOKUP(AR46,APPENDIX!$A:$R,9,FALSE),"--")</f>
        <v>18</v>
      </c>
      <c r="V46" s="231">
        <f>IF(VLOOKUP(AS46,APPENDIX!$A:$R,9,FALSE)&lt;&gt;"",VLOOKUP(AS46,APPENDIX!$A:$R,9,FALSE),"--")</f>
        <v>18</v>
      </c>
      <c r="W46" s="231">
        <f>IF(VLOOKUP(AS46,APPENDIX!$A:$R,12,FALSE)&lt;&gt;"",VLOOKUP(AS46,APPENDIX!$A:$R,12,FALSE),"--")</f>
        <v>0</v>
      </c>
      <c r="X46" s="231" t="str">
        <f t="shared" si="35"/>
        <v/>
      </c>
      <c r="Z46" s="153" t="s">
        <v>177</v>
      </c>
      <c r="AA46" s="153" t="str">
        <f t="shared" si="36"/>
        <v>SCa001_0</v>
      </c>
      <c r="AB46" s="153" t="str">
        <f t="shared" si="37"/>
        <v>SCa001_1</v>
      </c>
      <c r="AC46" s="153" t="str">
        <f t="shared" si="38"/>
        <v>SCa001_1</v>
      </c>
      <c r="AD46" s="153" t="str">
        <f t="shared" si="39"/>
        <v>SC</v>
      </c>
      <c r="AE46" s="153" t="str">
        <f t="shared" si="40"/>
        <v>SCa002_0</v>
      </c>
      <c r="AF46" s="153" t="str">
        <f t="shared" si="41"/>
        <v>SCa002_1</v>
      </c>
      <c r="AG46" s="153" t="str">
        <f t="shared" si="42"/>
        <v>SCa002_1</v>
      </c>
      <c r="AH46" s="153" t="str">
        <f t="shared" si="43"/>
        <v>SC</v>
      </c>
      <c r="AI46" s="153" t="str">
        <f t="shared" si="44"/>
        <v>SCa004_0</v>
      </c>
      <c r="AJ46" s="153" t="str">
        <f t="shared" si="45"/>
        <v>SCa004_1</v>
      </c>
      <c r="AK46" s="153" t="str">
        <f t="shared" si="46"/>
        <v>SCa004_1</v>
      </c>
      <c r="AL46" s="153" t="str">
        <f t="shared" si="47"/>
        <v>SC</v>
      </c>
      <c r="AM46" s="153" t="str">
        <f t="shared" si="48"/>
        <v>SCa005_1</v>
      </c>
      <c r="AN46" s="153" t="str">
        <f t="shared" si="24"/>
        <v>SCa006_0</v>
      </c>
      <c r="AO46" s="153" t="str">
        <f t="shared" si="25"/>
        <v>SCa006_1</v>
      </c>
      <c r="AP46" s="153" t="str">
        <f t="shared" si="26"/>
        <v>SCa006_1</v>
      </c>
      <c r="AQ46" s="153" t="str">
        <f t="shared" si="27"/>
        <v>SC</v>
      </c>
      <c r="AR46" s="153" t="str">
        <f t="shared" si="28"/>
        <v>SCa003_0</v>
      </c>
      <c r="AS46" s="153" t="str">
        <f t="shared" si="29"/>
        <v>SCa003_1</v>
      </c>
      <c r="AT46" s="153" t="str">
        <f t="shared" si="30"/>
        <v>SCa003_1</v>
      </c>
    </row>
    <row r="47" spans="1:46" x14ac:dyDescent="0.15">
      <c r="A47" s="231" t="s">
        <v>180</v>
      </c>
      <c r="B47" s="229"/>
      <c r="C47" s="229"/>
      <c r="D47" s="230">
        <f>IF(VLOOKUP(AA47,APPENDIX!$A:$R,9,FALSE)&lt;&gt;"",VLOOKUP(AA47,APPENDIX!$A:$R,9,FALSE),"--")</f>
        <v>17</v>
      </c>
      <c r="E47" s="231">
        <f>IF(VLOOKUP(AB47,APPENDIX!$A:$R,9,FALSE)&lt;&gt;"",VLOOKUP(AB47,APPENDIX!$A:$R,9,FALSE),"--")</f>
        <v>16</v>
      </c>
      <c r="F47" s="232">
        <f>IF(VLOOKUP(AB47,APPENDIX!$A:$R,12,FALSE)&lt;&gt;"",VLOOKUP(AB47,APPENDIX!$A:$R,12,FALSE),"--")</f>
        <v>-0.2</v>
      </c>
      <c r="G47" s="233" t="str">
        <f t="shared" si="31"/>
        <v/>
      </c>
      <c r="H47" s="231">
        <f>IF(VLOOKUP(AE47,APPENDIX!$A:$R,9,FALSE)&lt;&gt;"",VLOOKUP(AE47,APPENDIX!$A:$R,9,FALSE),"--")</f>
        <v>7</v>
      </c>
      <c r="I47" s="231">
        <f>IF(VLOOKUP(AF47,APPENDIX!$A:$R,9,FALSE)&lt;&gt;"",VLOOKUP(AF47,APPENDIX!$A:$R,9,FALSE),"--")</f>
        <v>8</v>
      </c>
      <c r="J47" s="231">
        <f>IF(VLOOKUP(AF47,APPENDIX!$A:$R,12,FALSE)&lt;&gt;"",VLOOKUP(AF47,APPENDIX!$A:$R,12,FALSE),"--")</f>
        <v>0.4</v>
      </c>
      <c r="K47" s="234" t="str">
        <f t="shared" si="32"/>
        <v/>
      </c>
      <c r="L47" s="231">
        <f>IF(VLOOKUP(AI47,APPENDIX!$A:$R,9,FALSE)&lt;&gt;"",VLOOKUP(AI47,APPENDIX!$A:$R,9,FALSE),"--")</f>
        <v>10</v>
      </c>
      <c r="M47" s="231">
        <f>IF(VLOOKUP(AJ47,APPENDIX!$A:$R,9,FALSE)&lt;&gt;"",VLOOKUP(AJ47,APPENDIX!$A:$R,9,FALSE),"--")</f>
        <v>8</v>
      </c>
      <c r="N47" s="231">
        <f>IF(VLOOKUP(AJ47,APPENDIX!$A:$R,12,FALSE)&lt;&gt;"",VLOOKUP(AJ47,APPENDIX!$A:$R,12,FALSE),"--")</f>
        <v>-0.6</v>
      </c>
      <c r="O47" s="231" t="str">
        <f t="shared" si="33"/>
        <v>*</v>
      </c>
      <c r="P47" s="235">
        <f>IF(VLOOKUP(AM47,APPENDIX!$A$1:$R$5617,9,FALSE)&lt;&gt;"",VLOOKUP(AM47,APPENDIX!$A$1:$R$5617,9,FALSE),"--")</f>
        <v>16</v>
      </c>
      <c r="Q47" s="229">
        <f>IF(VLOOKUP(AN47,APPENDIX!$A:$R,9,FALSE)&lt;&gt;"",VLOOKUP(AN47,APPENDIX!$A:$R,9,FALSE),"--")</f>
        <v>14</v>
      </c>
      <c r="R47" s="231">
        <f>IF(VLOOKUP(AO47,APPENDIX!$A:$R,9,FALSE)&lt;&gt;"",VLOOKUP(AO47,APPENDIX!$A:$R,9,FALSE),"--")</f>
        <v>14</v>
      </c>
      <c r="S47" s="231">
        <f>IF(VLOOKUP(AO47,APPENDIX!$A:$R,12,FALSE)&lt;&gt;"",VLOOKUP(AO47,APPENDIX!$A:$R,12,FALSE),"--")</f>
        <v>0</v>
      </c>
      <c r="T47" s="234" t="str">
        <f t="shared" si="34"/>
        <v/>
      </c>
      <c r="U47" s="229">
        <f>IF(VLOOKUP(AR47,APPENDIX!$A:$R,9,FALSE)&lt;&gt;"",VLOOKUP(AR47,APPENDIX!$A:$R,9,FALSE),"--")</f>
        <v>11</v>
      </c>
      <c r="V47" s="231">
        <f>IF(VLOOKUP(AS47,APPENDIX!$A:$R,9,FALSE)&lt;&gt;"",VLOOKUP(AS47,APPENDIX!$A:$R,9,FALSE),"--")</f>
        <v>11</v>
      </c>
      <c r="W47" s="231">
        <f>IF(VLOOKUP(AS47,APPENDIX!$A:$R,12,FALSE)&lt;&gt;"",VLOOKUP(AS47,APPENDIX!$A:$R,12,FALSE),"--")</f>
        <v>0</v>
      </c>
      <c r="X47" s="231" t="str">
        <f t="shared" si="35"/>
        <v/>
      </c>
      <c r="Z47" s="153" t="s">
        <v>181</v>
      </c>
      <c r="AA47" s="153" t="str">
        <f t="shared" si="36"/>
        <v>SDa001_0</v>
      </c>
      <c r="AB47" s="153" t="str">
        <f t="shared" si="37"/>
        <v>SDa001_1</v>
      </c>
      <c r="AC47" s="153" t="str">
        <f t="shared" si="38"/>
        <v>SDa001_1</v>
      </c>
      <c r="AD47" s="153" t="str">
        <f t="shared" si="39"/>
        <v>SD</v>
      </c>
      <c r="AE47" s="153" t="str">
        <f t="shared" si="40"/>
        <v>SDa002_0</v>
      </c>
      <c r="AF47" s="153" t="str">
        <f t="shared" si="41"/>
        <v>SDa002_1</v>
      </c>
      <c r="AG47" s="153" t="str">
        <f t="shared" si="42"/>
        <v>SDa002_1</v>
      </c>
      <c r="AH47" s="153" t="str">
        <f t="shared" si="43"/>
        <v>SD</v>
      </c>
      <c r="AI47" s="153" t="str">
        <f t="shared" si="44"/>
        <v>SDa004_0</v>
      </c>
      <c r="AJ47" s="153" t="str">
        <f t="shared" si="45"/>
        <v>SDa004_1</v>
      </c>
      <c r="AK47" s="153" t="str">
        <f t="shared" si="46"/>
        <v>SDa004_1</v>
      </c>
      <c r="AL47" s="153" t="str">
        <f t="shared" si="47"/>
        <v>SD</v>
      </c>
      <c r="AM47" s="153" t="str">
        <f t="shared" si="48"/>
        <v>SDa005_1</v>
      </c>
      <c r="AN47" s="153" t="str">
        <f t="shared" si="24"/>
        <v>SDa006_0</v>
      </c>
      <c r="AO47" s="153" t="str">
        <f t="shared" si="25"/>
        <v>SDa006_1</v>
      </c>
      <c r="AP47" s="153" t="str">
        <f t="shared" si="26"/>
        <v>SDa006_1</v>
      </c>
      <c r="AQ47" s="153" t="str">
        <f t="shared" si="27"/>
        <v>SD</v>
      </c>
      <c r="AR47" s="153" t="str">
        <f t="shared" si="28"/>
        <v>SDa003_0</v>
      </c>
      <c r="AS47" s="153" t="str">
        <f t="shared" si="29"/>
        <v>SDa003_1</v>
      </c>
      <c r="AT47" s="153" t="str">
        <f t="shared" si="30"/>
        <v>SDa003_1</v>
      </c>
    </row>
    <row r="48" spans="1:46" x14ac:dyDescent="0.15">
      <c r="A48" s="231" t="s">
        <v>184</v>
      </c>
      <c r="B48" s="229"/>
      <c r="C48" s="229"/>
      <c r="D48" s="230">
        <f>IF(VLOOKUP(AA48,APPENDIX!$A:$R,9,FALSE)&lt;&gt;"",VLOOKUP(AA48,APPENDIX!$A:$R,9,FALSE),"--")</f>
        <v>20</v>
      </c>
      <c r="E48" s="231">
        <f>IF(VLOOKUP(AB48,APPENDIX!$A:$R,9,FALSE)&lt;&gt;"",VLOOKUP(AB48,APPENDIX!$A:$R,9,FALSE),"--")</f>
        <v>15</v>
      </c>
      <c r="F48" s="232">
        <f>IF(VLOOKUP(AB48,APPENDIX!$A:$R,12,FALSE)&lt;&gt;"",VLOOKUP(AB48,APPENDIX!$A:$R,12,FALSE),"--")</f>
        <v>-0.8</v>
      </c>
      <c r="G48" s="233" t="str">
        <f t="shared" si="31"/>
        <v>*</v>
      </c>
      <c r="H48" s="231">
        <f>IF(VLOOKUP(AE48,APPENDIX!$A:$R,9,FALSE)&lt;&gt;"",VLOOKUP(AE48,APPENDIX!$A:$R,9,FALSE),"--")</f>
        <v>6</v>
      </c>
      <c r="I48" s="231">
        <f>IF(VLOOKUP(AF48,APPENDIX!$A:$R,9,FALSE)&lt;&gt;"",VLOOKUP(AF48,APPENDIX!$A:$R,9,FALSE),"--")</f>
        <v>4</v>
      </c>
      <c r="J48" s="231">
        <f>IF(VLOOKUP(AF48,APPENDIX!$A:$R,12,FALSE)&lt;&gt;"",VLOOKUP(AF48,APPENDIX!$A:$R,12,FALSE),"--")</f>
        <v>-0.8</v>
      </c>
      <c r="K48" s="234" t="str">
        <f t="shared" si="32"/>
        <v>*</v>
      </c>
      <c r="L48" s="231">
        <f>IF(VLOOKUP(AI48,APPENDIX!$A:$R,9,FALSE)&lt;&gt;"",VLOOKUP(AI48,APPENDIX!$A:$R,9,FALSE),"--")</f>
        <v>18</v>
      </c>
      <c r="M48" s="231">
        <f>IF(VLOOKUP(AJ48,APPENDIX!$A:$R,9,FALSE)&lt;&gt;"",VLOOKUP(AJ48,APPENDIX!$A:$R,9,FALSE),"--")</f>
        <v>16</v>
      </c>
      <c r="N48" s="231">
        <f>IF(VLOOKUP(AJ48,APPENDIX!$A:$R,12,FALSE)&lt;&gt;"",VLOOKUP(AJ48,APPENDIX!$A:$R,12,FALSE),"--")</f>
        <v>-0.6</v>
      </c>
      <c r="O48" s="231" t="str">
        <f t="shared" si="33"/>
        <v>*</v>
      </c>
      <c r="P48" s="235">
        <f>IF(VLOOKUP(AM48,APPENDIX!$A$1:$R$5617,9,FALSE)&lt;&gt;"",VLOOKUP(AM48,APPENDIX!$A$1:$R$5617,9,FALSE),"--")</f>
        <v>18</v>
      </c>
      <c r="Q48" s="229">
        <f>IF(VLOOKUP(AN48,APPENDIX!$A:$R,9,FALSE)&lt;&gt;"",VLOOKUP(AN48,APPENDIX!$A:$R,9,FALSE),"--")</f>
        <v>11</v>
      </c>
      <c r="R48" s="231">
        <f>IF(VLOOKUP(AO48,APPENDIX!$A:$R,9,FALSE)&lt;&gt;"",VLOOKUP(AO48,APPENDIX!$A:$R,9,FALSE),"--")</f>
        <v>14</v>
      </c>
      <c r="S48" s="231">
        <f>IF(VLOOKUP(AO48,APPENDIX!$A:$R,12,FALSE)&lt;&gt;"",VLOOKUP(AO48,APPENDIX!$A:$R,12,FALSE),"--")</f>
        <v>0.8</v>
      </c>
      <c r="T48" s="234" t="str">
        <f t="shared" si="34"/>
        <v>*</v>
      </c>
      <c r="U48" s="229">
        <f>IF(VLOOKUP(AR48,APPENDIX!$A:$R,9,FALSE)&lt;&gt;"",VLOOKUP(AR48,APPENDIX!$A:$R,9,FALSE),"--")</f>
        <v>17</v>
      </c>
      <c r="V48" s="231">
        <f>IF(VLOOKUP(AS48,APPENDIX!$A:$R,9,FALSE)&lt;&gt;"",VLOOKUP(AS48,APPENDIX!$A:$R,9,FALSE),"--")</f>
        <v>18</v>
      </c>
      <c r="W48" s="231">
        <f>IF(VLOOKUP(AS48,APPENDIX!$A:$R,12,FALSE)&lt;&gt;"",VLOOKUP(AS48,APPENDIX!$A:$R,12,FALSE),"--")</f>
        <v>0.4</v>
      </c>
      <c r="X48" s="231" t="str">
        <f t="shared" si="35"/>
        <v/>
      </c>
      <c r="Z48" s="153" t="s">
        <v>185</v>
      </c>
      <c r="AA48" s="153" t="str">
        <f t="shared" si="36"/>
        <v>TNa001_0</v>
      </c>
      <c r="AB48" s="153" t="str">
        <f t="shared" si="37"/>
        <v>TNa001_1</v>
      </c>
      <c r="AC48" s="153" t="str">
        <f t="shared" si="38"/>
        <v>TNa001_1</v>
      </c>
      <c r="AD48" s="153" t="str">
        <f t="shared" si="39"/>
        <v>TN</v>
      </c>
      <c r="AE48" s="153" t="str">
        <f t="shared" si="40"/>
        <v>TNa002_0</v>
      </c>
      <c r="AF48" s="153" t="str">
        <f t="shared" si="41"/>
        <v>TNa002_1</v>
      </c>
      <c r="AG48" s="153" t="str">
        <f t="shared" si="42"/>
        <v>TNa002_1</v>
      </c>
      <c r="AH48" s="153" t="str">
        <f t="shared" si="43"/>
        <v>TN</v>
      </c>
      <c r="AI48" s="153" t="str">
        <f t="shared" si="44"/>
        <v>TNa004_0</v>
      </c>
      <c r="AJ48" s="153" t="str">
        <f t="shared" si="45"/>
        <v>TNa004_1</v>
      </c>
      <c r="AK48" s="153" t="str">
        <f t="shared" si="46"/>
        <v>TNa004_1</v>
      </c>
      <c r="AL48" s="153" t="str">
        <f t="shared" si="47"/>
        <v>TN</v>
      </c>
      <c r="AM48" s="153" t="str">
        <f t="shared" si="48"/>
        <v>TNa005_1</v>
      </c>
      <c r="AN48" s="153" t="str">
        <f t="shared" si="24"/>
        <v>TNa006_0</v>
      </c>
      <c r="AO48" s="153" t="str">
        <f t="shared" si="25"/>
        <v>TNa006_1</v>
      </c>
      <c r="AP48" s="153" t="str">
        <f t="shared" si="26"/>
        <v>TNa006_1</v>
      </c>
      <c r="AQ48" s="153" t="str">
        <f t="shared" si="27"/>
        <v>TN</v>
      </c>
      <c r="AR48" s="153" t="str">
        <f t="shared" si="28"/>
        <v>TNa003_0</v>
      </c>
      <c r="AS48" s="153" t="str">
        <f t="shared" si="29"/>
        <v>TNa003_1</v>
      </c>
      <c r="AT48" s="153" t="str">
        <f t="shared" si="30"/>
        <v>TNa003_1</v>
      </c>
    </row>
    <row r="49" spans="1:46" x14ac:dyDescent="0.15">
      <c r="A49" s="231" t="s">
        <v>188</v>
      </c>
      <c r="B49" s="229"/>
      <c r="C49" s="229"/>
      <c r="D49" s="230">
        <f>IF(VLOOKUP(AA49,APPENDIX!$A:$R,9,FALSE)&lt;&gt;"",VLOOKUP(AA49,APPENDIX!$A:$R,9,FALSE),"--")</f>
        <v>30</v>
      </c>
      <c r="E49" s="231">
        <f>IF(VLOOKUP(AB49,APPENDIX!$A:$R,9,FALSE)&lt;&gt;"",VLOOKUP(AB49,APPENDIX!$A:$R,9,FALSE),"--")</f>
        <v>23</v>
      </c>
      <c r="F49" s="232">
        <f>IF(VLOOKUP(AB49,APPENDIX!$A:$R,12,FALSE)&lt;&gt;"",VLOOKUP(AB49,APPENDIX!$A:$R,12,FALSE),"--")</f>
        <v>-1.2</v>
      </c>
      <c r="G49" s="233" t="str">
        <f t="shared" si="31"/>
        <v>**</v>
      </c>
      <c r="H49" s="231">
        <f>IF(VLOOKUP(AE49,APPENDIX!$A:$R,9,FALSE)&lt;&gt;"",VLOOKUP(AE49,APPENDIX!$A:$R,9,FALSE),"--")</f>
        <v>13</v>
      </c>
      <c r="I49" s="231">
        <f>IF(VLOOKUP(AF49,APPENDIX!$A:$R,9,FALSE)&lt;&gt;"",VLOOKUP(AF49,APPENDIX!$A:$R,9,FALSE),"--")</f>
        <v>10</v>
      </c>
      <c r="J49" s="231">
        <f>IF(VLOOKUP(AF49,APPENDIX!$A:$R,12,FALSE)&lt;&gt;"",VLOOKUP(AF49,APPENDIX!$A:$R,12,FALSE),"--")</f>
        <v>-1.1000000000000001</v>
      </c>
      <c r="K49" s="234" t="str">
        <f t="shared" si="32"/>
        <v>**</v>
      </c>
      <c r="L49" s="231">
        <f>IF(VLOOKUP(AI49,APPENDIX!$A:$R,9,FALSE)&lt;&gt;"",VLOOKUP(AI49,APPENDIX!$A:$R,9,FALSE),"--")</f>
        <v>19</v>
      </c>
      <c r="M49" s="231">
        <f>IF(VLOOKUP(AJ49,APPENDIX!$A:$R,9,FALSE)&lt;&gt;"",VLOOKUP(AJ49,APPENDIX!$A:$R,9,FALSE),"--")</f>
        <v>18</v>
      </c>
      <c r="N49" s="231">
        <f>IF(VLOOKUP(AJ49,APPENDIX!$A:$R,12,FALSE)&lt;&gt;"",VLOOKUP(AJ49,APPENDIX!$A:$R,12,FALSE),"--")</f>
        <v>-0.3</v>
      </c>
      <c r="O49" s="231" t="str">
        <f t="shared" si="33"/>
        <v/>
      </c>
      <c r="P49" s="235">
        <f>IF(VLOOKUP(AM49,APPENDIX!$A$1:$R$5617,9,FALSE)&lt;&gt;"",VLOOKUP(AM49,APPENDIX!$A$1:$R$5617,9,FALSE),"--")</f>
        <v>15</v>
      </c>
      <c r="Q49" s="229">
        <f>IF(VLOOKUP(AN49,APPENDIX!$A:$R,9,FALSE)&lt;&gt;"",VLOOKUP(AN49,APPENDIX!$A:$R,9,FALSE),"--")</f>
        <v>15</v>
      </c>
      <c r="R49" s="231">
        <f>IF(VLOOKUP(AO49,APPENDIX!$A:$R,9,FALSE)&lt;&gt;"",VLOOKUP(AO49,APPENDIX!$A:$R,9,FALSE),"--")</f>
        <v>16</v>
      </c>
      <c r="S49" s="231">
        <f>IF(VLOOKUP(AO49,APPENDIX!$A:$R,12,FALSE)&lt;&gt;"",VLOOKUP(AO49,APPENDIX!$A:$R,12,FALSE),"--")</f>
        <v>0.3</v>
      </c>
      <c r="T49" s="234" t="str">
        <f t="shared" si="34"/>
        <v/>
      </c>
      <c r="U49" s="229">
        <f>IF(VLOOKUP(AR49,APPENDIX!$A:$R,9,FALSE)&lt;&gt;"",VLOOKUP(AR49,APPENDIX!$A:$R,9,FALSE),"--")</f>
        <v>18</v>
      </c>
      <c r="V49" s="231">
        <f>IF(VLOOKUP(AS49,APPENDIX!$A:$R,9,FALSE)&lt;&gt;"",VLOOKUP(AS49,APPENDIX!$A:$R,9,FALSE),"--")</f>
        <v>20</v>
      </c>
      <c r="W49" s="231">
        <f>IF(VLOOKUP(AS49,APPENDIX!$A:$R,12,FALSE)&lt;&gt;"",VLOOKUP(AS49,APPENDIX!$A:$R,12,FALSE),"--")</f>
        <v>0.8</v>
      </c>
      <c r="X49" s="231" t="str">
        <f t="shared" si="35"/>
        <v>*</v>
      </c>
      <c r="Z49" s="153" t="s">
        <v>189</v>
      </c>
      <c r="AA49" s="153" t="str">
        <f t="shared" si="36"/>
        <v>TXa001_0</v>
      </c>
      <c r="AB49" s="153" t="str">
        <f t="shared" si="37"/>
        <v>TXa001_1</v>
      </c>
      <c r="AC49" s="153" t="str">
        <f t="shared" si="38"/>
        <v>TXa001_1</v>
      </c>
      <c r="AD49" s="153" t="str">
        <f t="shared" si="39"/>
        <v>TX</v>
      </c>
      <c r="AE49" s="153" t="str">
        <f t="shared" si="40"/>
        <v>TXa002_0</v>
      </c>
      <c r="AF49" s="153" t="str">
        <f t="shared" si="41"/>
        <v>TXa002_1</v>
      </c>
      <c r="AG49" s="153" t="str">
        <f t="shared" si="42"/>
        <v>TXa002_1</v>
      </c>
      <c r="AH49" s="153" t="str">
        <f t="shared" si="43"/>
        <v>TX</v>
      </c>
      <c r="AI49" s="153" t="str">
        <f t="shared" si="44"/>
        <v>TXa004_0</v>
      </c>
      <c r="AJ49" s="153" t="str">
        <f t="shared" si="45"/>
        <v>TXa004_1</v>
      </c>
      <c r="AK49" s="153" t="str">
        <f t="shared" si="46"/>
        <v>TXa004_1</v>
      </c>
      <c r="AL49" s="153" t="str">
        <f t="shared" si="47"/>
        <v>TX</v>
      </c>
      <c r="AM49" s="153" t="str">
        <f t="shared" si="48"/>
        <v>TXa005_1</v>
      </c>
      <c r="AN49" s="153" t="str">
        <f t="shared" si="24"/>
        <v>TXa006_0</v>
      </c>
      <c r="AO49" s="153" t="str">
        <f t="shared" si="25"/>
        <v>TXa006_1</v>
      </c>
      <c r="AP49" s="153" t="str">
        <f t="shared" si="26"/>
        <v>TXa006_1</v>
      </c>
      <c r="AQ49" s="153" t="str">
        <f t="shared" si="27"/>
        <v>TX</v>
      </c>
      <c r="AR49" s="153" t="str">
        <f t="shared" si="28"/>
        <v>TXa003_0</v>
      </c>
      <c r="AS49" s="153" t="str">
        <f t="shared" si="29"/>
        <v>TXa003_1</v>
      </c>
      <c r="AT49" s="153" t="str">
        <f t="shared" si="30"/>
        <v>TXa003_1</v>
      </c>
    </row>
    <row r="50" spans="1:46" x14ac:dyDescent="0.15">
      <c r="A50" s="231" t="s">
        <v>196</v>
      </c>
      <c r="B50" s="229"/>
      <c r="C50" s="229"/>
      <c r="D50" s="230">
        <f>IF(VLOOKUP(AA50,APPENDIX!$A:$R,9,FALSE)&lt;&gt;"",VLOOKUP(AA50,APPENDIX!$A:$R,9,FALSE),"--")</f>
        <v>18</v>
      </c>
      <c r="E50" s="231">
        <f>IF(VLOOKUP(AB50,APPENDIX!$A:$R,9,FALSE)&lt;&gt;"",VLOOKUP(AB50,APPENDIX!$A:$R,9,FALSE),"--")</f>
        <v>14</v>
      </c>
      <c r="F50" s="232">
        <f>IF(VLOOKUP(AB50,APPENDIX!$A:$R,12,FALSE)&lt;&gt;"",VLOOKUP(AB50,APPENDIX!$A:$R,12,FALSE),"--")</f>
        <v>-0.7</v>
      </c>
      <c r="G50" s="233" t="str">
        <f t="shared" si="31"/>
        <v>*</v>
      </c>
      <c r="H50" s="231">
        <f>IF(VLOOKUP(AE50,APPENDIX!$A:$R,9,FALSE)&lt;&gt;"",VLOOKUP(AE50,APPENDIX!$A:$R,9,FALSE),"--")</f>
        <v>9</v>
      </c>
      <c r="I50" s="231">
        <f>IF(VLOOKUP(AF50,APPENDIX!$A:$R,9,FALSE)&lt;&gt;"",VLOOKUP(AF50,APPENDIX!$A:$R,9,FALSE),"--")</f>
        <v>8</v>
      </c>
      <c r="J50" s="231">
        <f>IF(VLOOKUP(AF50,APPENDIX!$A:$R,12,FALSE)&lt;&gt;"",VLOOKUP(AF50,APPENDIX!$A:$R,12,FALSE),"--")</f>
        <v>-0.4</v>
      </c>
      <c r="K50" s="234" t="str">
        <f t="shared" si="32"/>
        <v/>
      </c>
      <c r="L50" s="231">
        <f>IF(VLOOKUP(AI50,APPENDIX!$A:$R,9,FALSE)&lt;&gt;"",VLOOKUP(AI50,APPENDIX!$A:$R,9,FALSE),"--")</f>
        <v>15</v>
      </c>
      <c r="M50" s="231">
        <f>IF(VLOOKUP(AJ50,APPENDIX!$A:$R,9,FALSE)&lt;&gt;"",VLOOKUP(AJ50,APPENDIX!$A:$R,9,FALSE),"--")</f>
        <v>13</v>
      </c>
      <c r="N50" s="231">
        <f>IF(VLOOKUP(AJ50,APPENDIX!$A:$R,12,FALSE)&lt;&gt;"",VLOOKUP(AJ50,APPENDIX!$A:$R,12,FALSE),"--")</f>
        <v>-0.6</v>
      </c>
      <c r="O50" s="231" t="str">
        <f t="shared" si="33"/>
        <v>*</v>
      </c>
      <c r="P50" s="235">
        <f>IF(VLOOKUP(AM50,APPENDIX!$A$1:$R$5617,9,FALSE)&lt;&gt;"",VLOOKUP(AM50,APPENDIX!$A$1:$R$5617,9,FALSE),"--")</f>
        <v>17</v>
      </c>
      <c r="Q50" s="229">
        <f>IF(VLOOKUP(AN50,APPENDIX!$A:$R,9,FALSE)&lt;&gt;"",VLOOKUP(AN50,APPENDIX!$A:$R,9,FALSE),"--")</f>
        <v>19</v>
      </c>
      <c r="R50" s="231">
        <f>IF(VLOOKUP(AO50,APPENDIX!$A:$R,9,FALSE)&lt;&gt;"",VLOOKUP(AO50,APPENDIX!$A:$R,9,FALSE),"--")</f>
        <v>19</v>
      </c>
      <c r="S50" s="231">
        <f>IF(VLOOKUP(AO50,APPENDIX!$A:$R,12,FALSE)&lt;&gt;"",VLOOKUP(AO50,APPENDIX!$A:$R,12,FALSE),"--")</f>
        <v>0</v>
      </c>
      <c r="T50" s="234" t="str">
        <f t="shared" si="34"/>
        <v/>
      </c>
      <c r="U50" s="229">
        <f>IF(VLOOKUP(AR50,APPENDIX!$A:$R,9,FALSE)&lt;&gt;"",VLOOKUP(AR50,APPENDIX!$A:$R,9,FALSE),"--")</f>
        <v>16</v>
      </c>
      <c r="V50" s="231">
        <f>IF(VLOOKUP(AS50,APPENDIX!$A:$R,9,FALSE)&lt;&gt;"",VLOOKUP(AS50,APPENDIX!$A:$R,9,FALSE),"--")</f>
        <v>15</v>
      </c>
      <c r="W50" s="231">
        <f>IF(VLOOKUP(AS50,APPENDIX!$A:$R,12,FALSE)&lt;&gt;"",VLOOKUP(AS50,APPENDIX!$A:$R,12,FALSE),"--")</f>
        <v>-0.4</v>
      </c>
      <c r="X50" s="231" t="str">
        <f t="shared" si="35"/>
        <v/>
      </c>
      <c r="Z50" s="153" t="s">
        <v>197</v>
      </c>
      <c r="AA50" s="153" t="str">
        <f t="shared" si="36"/>
        <v>UTa001_0</v>
      </c>
      <c r="AB50" s="153" t="str">
        <f t="shared" si="37"/>
        <v>UTa001_1</v>
      </c>
      <c r="AC50" s="153" t="str">
        <f t="shared" si="38"/>
        <v>UTa001_1</v>
      </c>
      <c r="AD50" s="153" t="str">
        <f t="shared" si="39"/>
        <v>UT</v>
      </c>
      <c r="AE50" s="153" t="str">
        <f t="shared" si="40"/>
        <v>UTa002_0</v>
      </c>
      <c r="AF50" s="153" t="str">
        <f t="shared" si="41"/>
        <v>UTa002_1</v>
      </c>
      <c r="AG50" s="153" t="str">
        <f t="shared" si="42"/>
        <v>UTa002_1</v>
      </c>
      <c r="AH50" s="153" t="str">
        <f t="shared" si="43"/>
        <v>UT</v>
      </c>
      <c r="AI50" s="153" t="str">
        <f t="shared" si="44"/>
        <v>UTa004_0</v>
      </c>
      <c r="AJ50" s="153" t="str">
        <f t="shared" si="45"/>
        <v>UTa004_1</v>
      </c>
      <c r="AK50" s="153" t="str">
        <f t="shared" si="46"/>
        <v>UTa004_1</v>
      </c>
      <c r="AL50" s="153" t="str">
        <f t="shared" si="47"/>
        <v>UT</v>
      </c>
      <c r="AM50" s="153" t="str">
        <f t="shared" si="48"/>
        <v>UTa005_1</v>
      </c>
      <c r="AN50" s="153" t="str">
        <f t="shared" si="24"/>
        <v>UTa006_0</v>
      </c>
      <c r="AO50" s="153" t="str">
        <f t="shared" si="25"/>
        <v>UTa006_1</v>
      </c>
      <c r="AP50" s="153" t="str">
        <f t="shared" si="26"/>
        <v>UTa006_1</v>
      </c>
      <c r="AQ50" s="153" t="str">
        <f t="shared" si="27"/>
        <v>UT</v>
      </c>
      <c r="AR50" s="153" t="str">
        <f t="shared" si="28"/>
        <v>UTa003_0</v>
      </c>
      <c r="AS50" s="153" t="str">
        <f t="shared" si="29"/>
        <v>UTa003_1</v>
      </c>
      <c r="AT50" s="153" t="str">
        <f t="shared" si="30"/>
        <v>UTa003_1</v>
      </c>
    </row>
    <row r="51" spans="1:46" x14ac:dyDescent="0.15">
      <c r="A51" s="231" t="s">
        <v>200</v>
      </c>
      <c r="B51" s="229"/>
      <c r="C51" s="229"/>
      <c r="D51" s="230">
        <f>IF(VLOOKUP(AA51,APPENDIX!$A:$R,9,FALSE)&lt;&gt;"",VLOOKUP(AA51,APPENDIX!$A:$R,9,FALSE),"--")</f>
        <v>10</v>
      </c>
      <c r="E51" s="231">
        <f>IF(VLOOKUP(AB51,APPENDIX!$A:$R,9,FALSE)&lt;&gt;"",VLOOKUP(AB51,APPENDIX!$A:$R,9,FALSE),"--")</f>
        <v>6</v>
      </c>
      <c r="F51" s="232">
        <f>IF(VLOOKUP(AB51,APPENDIX!$A:$R,12,FALSE)&lt;&gt;"",VLOOKUP(AB51,APPENDIX!$A:$R,12,FALSE),"--")</f>
        <v>-0.7</v>
      </c>
      <c r="G51" s="233" t="str">
        <f t="shared" si="31"/>
        <v>*</v>
      </c>
      <c r="H51" s="372" t="str">
        <f>IF(VLOOKUP(AE51,APPENDIX!$A:$R,9,FALSE)&lt;&gt;"",VLOOKUP(AE51,APPENDIX!$A:$R,9,FALSE),"—")</f>
        <v>—</v>
      </c>
      <c r="I51" s="372" t="str">
        <f>IF(VLOOKUP(AF51,APPENDIX!$A:$R,9,FALSE)&lt;&gt;"",VLOOKUP(AF51,APPENDIX!$A:$R,9,FALSE),"—")</f>
        <v>—</v>
      </c>
      <c r="J51" s="231" t="str">
        <f>IF(VLOOKUP(AF51,APPENDIX!$A:$R,12,FALSE)&lt;&gt;"",VLOOKUP(AF51,APPENDIX!$A:$R,12,FALSE),"--")</f>
        <v>--</v>
      </c>
      <c r="K51" s="234"/>
      <c r="L51" s="231">
        <f>IF(VLOOKUP(AI51,APPENDIX!$A:$R,9,FALSE)&lt;&gt;"",VLOOKUP(AI51,APPENDIX!$A:$R,9,FALSE),"--")</f>
        <v>9</v>
      </c>
      <c r="M51" s="231">
        <f>IF(VLOOKUP(AJ51,APPENDIX!$A:$R,9,FALSE)&lt;&gt;"",VLOOKUP(AJ51,APPENDIX!$A:$R,9,FALSE),"--")</f>
        <v>8</v>
      </c>
      <c r="N51" s="231">
        <f>IF(VLOOKUP(AJ51,APPENDIX!$A:$R,12,FALSE)&lt;&gt;"",VLOOKUP(AJ51,APPENDIX!$A:$R,12,FALSE),"--")</f>
        <v>-0.3</v>
      </c>
      <c r="O51" s="231" t="str">
        <f t="shared" si="33"/>
        <v/>
      </c>
      <c r="P51" s="235">
        <f>IF(VLOOKUP(AM51,APPENDIX!$A$1:$R$5617,9,FALSE)&lt;&gt;"",VLOOKUP(AM51,APPENDIX!$A$1:$R$5617,9,FALSE),"--")</f>
        <v>10</v>
      </c>
      <c r="Q51" s="229">
        <f>IF(VLOOKUP(AN51,APPENDIX!$A:$R,9,FALSE)&lt;&gt;"",VLOOKUP(AN51,APPENDIX!$A:$R,9,FALSE),"--")</f>
        <v>11</v>
      </c>
      <c r="R51" s="231">
        <f>IF(VLOOKUP(AO51,APPENDIX!$A:$R,9,FALSE)&lt;&gt;"",VLOOKUP(AO51,APPENDIX!$A:$R,9,FALSE),"--")</f>
        <v>11</v>
      </c>
      <c r="S51" s="231">
        <f>IF(VLOOKUP(AO51,APPENDIX!$A:$R,12,FALSE)&lt;&gt;"",VLOOKUP(AO51,APPENDIX!$A:$R,12,FALSE),"--")</f>
        <v>0</v>
      </c>
      <c r="T51" s="234" t="str">
        <f t="shared" si="34"/>
        <v/>
      </c>
      <c r="U51" s="229">
        <f>IF(VLOOKUP(AR51,APPENDIX!$A:$R,9,FALSE)&lt;&gt;"",VLOOKUP(AR51,APPENDIX!$A:$R,9,FALSE),"--")</f>
        <v>11</v>
      </c>
      <c r="V51" s="231">
        <f>IF(VLOOKUP(AS51,APPENDIX!$A:$R,9,FALSE)&lt;&gt;"",VLOOKUP(AS51,APPENDIX!$A:$R,9,FALSE),"--")</f>
        <v>11</v>
      </c>
      <c r="W51" s="231">
        <f>IF(VLOOKUP(AS51,APPENDIX!$A:$R,12,FALSE)&lt;&gt;"",VLOOKUP(AS51,APPENDIX!$A:$R,12,FALSE),"--")</f>
        <v>0</v>
      </c>
      <c r="X51" s="231" t="str">
        <f t="shared" si="35"/>
        <v/>
      </c>
      <c r="Z51" s="153" t="s">
        <v>201</v>
      </c>
      <c r="AA51" s="153" t="str">
        <f t="shared" si="36"/>
        <v>VTa001_0</v>
      </c>
      <c r="AB51" s="153" t="str">
        <f t="shared" si="37"/>
        <v>VTa001_1</v>
      </c>
      <c r="AC51" s="153" t="str">
        <f t="shared" si="38"/>
        <v>VTa001_1</v>
      </c>
      <c r="AD51" s="153" t="str">
        <f t="shared" si="39"/>
        <v>VT</v>
      </c>
      <c r="AE51" s="153" t="str">
        <f t="shared" si="40"/>
        <v>VTa002_0</v>
      </c>
      <c r="AF51" s="153" t="str">
        <f t="shared" si="41"/>
        <v>VTa002_1</v>
      </c>
      <c r="AG51" s="153" t="str">
        <f t="shared" si="42"/>
        <v>VTa002_1</v>
      </c>
      <c r="AH51" s="153" t="str">
        <f t="shared" si="43"/>
        <v>VT</v>
      </c>
      <c r="AI51" s="153" t="str">
        <f t="shared" si="44"/>
        <v>VTa004_0</v>
      </c>
      <c r="AJ51" s="153" t="str">
        <f t="shared" si="45"/>
        <v>VTa004_1</v>
      </c>
      <c r="AK51" s="153" t="str">
        <f t="shared" si="46"/>
        <v>VTa004_1</v>
      </c>
      <c r="AL51" s="153" t="str">
        <f t="shared" si="47"/>
        <v>VT</v>
      </c>
      <c r="AM51" s="153" t="str">
        <f t="shared" si="48"/>
        <v>VTa005_1</v>
      </c>
      <c r="AN51" s="153" t="str">
        <f t="shared" si="24"/>
        <v>VTa006_0</v>
      </c>
      <c r="AO51" s="153" t="str">
        <f t="shared" si="25"/>
        <v>VTa006_1</v>
      </c>
      <c r="AP51" s="153" t="str">
        <f t="shared" si="26"/>
        <v>VTa006_1</v>
      </c>
      <c r="AQ51" s="153" t="str">
        <f t="shared" si="27"/>
        <v>VT</v>
      </c>
      <c r="AR51" s="153" t="str">
        <f t="shared" si="28"/>
        <v>VTa003_0</v>
      </c>
      <c r="AS51" s="153" t="str">
        <f t="shared" si="29"/>
        <v>VTa003_1</v>
      </c>
      <c r="AT51" s="153" t="str">
        <f t="shared" si="30"/>
        <v>VTa003_1</v>
      </c>
    </row>
    <row r="52" spans="1:46" x14ac:dyDescent="0.15">
      <c r="A52" s="231" t="s">
        <v>204</v>
      </c>
      <c r="B52" s="229"/>
      <c r="C52" s="229"/>
      <c r="D52" s="230">
        <f>IF(VLOOKUP(AA52,APPENDIX!$A:$R,9,FALSE)&lt;&gt;"",VLOOKUP(AA52,APPENDIX!$A:$R,9,FALSE),"--")</f>
        <v>17</v>
      </c>
      <c r="E52" s="231">
        <f>IF(VLOOKUP(AB52,APPENDIX!$A:$R,9,FALSE)&lt;&gt;"",VLOOKUP(AB52,APPENDIX!$A:$R,9,FALSE),"--")</f>
        <v>13</v>
      </c>
      <c r="F52" s="232">
        <f>IF(VLOOKUP(AB52,APPENDIX!$A:$R,12,FALSE)&lt;&gt;"",VLOOKUP(AB52,APPENDIX!$A:$R,12,FALSE),"--")</f>
        <v>-0.7</v>
      </c>
      <c r="G52" s="233" t="str">
        <f t="shared" si="31"/>
        <v>*</v>
      </c>
      <c r="H52" s="231">
        <f>IF(VLOOKUP(AE52,APPENDIX!$A:$R,9,FALSE)&lt;&gt;"",VLOOKUP(AE52,APPENDIX!$A:$R,9,FALSE),"--")</f>
        <v>6</v>
      </c>
      <c r="I52" s="231">
        <f>IF(VLOOKUP(AF52,APPENDIX!$A:$R,9,FALSE)&lt;&gt;"",VLOOKUP(AF52,APPENDIX!$A:$R,9,FALSE),"--")</f>
        <v>5</v>
      </c>
      <c r="J52" s="231">
        <f>IF(VLOOKUP(AF52,APPENDIX!$A:$R,12,FALSE)&lt;&gt;"",VLOOKUP(AF52,APPENDIX!$A:$R,12,FALSE),"--")</f>
        <v>-0.4</v>
      </c>
      <c r="K52" s="234" t="str">
        <f t="shared" si="32"/>
        <v/>
      </c>
      <c r="L52" s="231">
        <f>IF(VLOOKUP(AI52,APPENDIX!$A:$R,9,FALSE)&lt;&gt;"",VLOOKUP(AI52,APPENDIX!$A:$R,9,FALSE),"--")</f>
        <v>15</v>
      </c>
      <c r="M52" s="231">
        <f>IF(VLOOKUP(AJ52,APPENDIX!$A:$R,9,FALSE)&lt;&gt;"",VLOOKUP(AJ52,APPENDIX!$A:$R,9,FALSE),"--")</f>
        <v>12</v>
      </c>
      <c r="N52" s="231">
        <f>IF(VLOOKUP(AJ52,APPENDIX!$A:$R,12,FALSE)&lt;&gt;"",VLOOKUP(AJ52,APPENDIX!$A:$R,12,FALSE),"--")</f>
        <v>-0.9</v>
      </c>
      <c r="O52" s="231" t="str">
        <f t="shared" si="33"/>
        <v>*</v>
      </c>
      <c r="P52" s="235">
        <f>IF(VLOOKUP(AM52,APPENDIX!$A$1:$R$5617,9,FALSE)&lt;&gt;"",VLOOKUP(AM52,APPENDIX!$A$1:$R$5617,9,FALSE),"--")</f>
        <v>14</v>
      </c>
      <c r="Q52" s="229">
        <f>IF(VLOOKUP(AN52,APPENDIX!$A:$R,9,FALSE)&lt;&gt;"",VLOOKUP(AN52,APPENDIX!$A:$R,9,FALSE),"--")</f>
        <v>12</v>
      </c>
      <c r="R52" s="231">
        <f>IF(VLOOKUP(AO52,APPENDIX!$A:$R,9,FALSE)&lt;&gt;"",VLOOKUP(AO52,APPENDIX!$A:$R,9,FALSE),"--")</f>
        <v>11</v>
      </c>
      <c r="S52" s="231">
        <f>IF(VLOOKUP(AO52,APPENDIX!$A:$R,12,FALSE)&lt;&gt;"",VLOOKUP(AO52,APPENDIX!$A:$R,12,FALSE),"--")</f>
        <v>-0.3</v>
      </c>
      <c r="T52" s="234" t="str">
        <f t="shared" si="34"/>
        <v/>
      </c>
      <c r="U52" s="229">
        <f>IF(VLOOKUP(AR52,APPENDIX!$A:$R,9,FALSE)&lt;&gt;"",VLOOKUP(AR52,APPENDIX!$A:$R,9,FALSE),"--")</f>
        <v>12</v>
      </c>
      <c r="V52" s="231">
        <f>IF(VLOOKUP(AS52,APPENDIX!$A:$R,9,FALSE)&lt;&gt;"",VLOOKUP(AS52,APPENDIX!$A:$R,9,FALSE),"--")</f>
        <v>14</v>
      </c>
      <c r="W52" s="231">
        <f>IF(VLOOKUP(AS52,APPENDIX!$A:$R,12,FALSE)&lt;&gt;"",VLOOKUP(AS52,APPENDIX!$A:$R,12,FALSE),"--")</f>
        <v>0.8</v>
      </c>
      <c r="X52" s="231" t="str">
        <f t="shared" si="35"/>
        <v>*</v>
      </c>
      <c r="Z52" s="153" t="s">
        <v>205</v>
      </c>
      <c r="AA52" s="153" t="str">
        <f t="shared" si="36"/>
        <v>VAa001_0</v>
      </c>
      <c r="AB52" s="153" t="str">
        <f t="shared" si="37"/>
        <v>VAa001_1</v>
      </c>
      <c r="AC52" s="153" t="str">
        <f t="shared" si="38"/>
        <v>VAa001_1</v>
      </c>
      <c r="AD52" s="153" t="str">
        <f t="shared" si="39"/>
        <v>VA</v>
      </c>
      <c r="AE52" s="153" t="str">
        <f t="shared" si="40"/>
        <v>VAa002_0</v>
      </c>
      <c r="AF52" s="153" t="str">
        <f t="shared" si="41"/>
        <v>VAa002_1</v>
      </c>
      <c r="AG52" s="153" t="str">
        <f t="shared" si="42"/>
        <v>VAa002_1</v>
      </c>
      <c r="AH52" s="153" t="str">
        <f t="shared" si="43"/>
        <v>VA</v>
      </c>
      <c r="AI52" s="153" t="str">
        <f t="shared" si="44"/>
        <v>VAa004_0</v>
      </c>
      <c r="AJ52" s="153" t="str">
        <f t="shared" si="45"/>
        <v>VAa004_1</v>
      </c>
      <c r="AK52" s="153" t="str">
        <f t="shared" si="46"/>
        <v>VAa004_1</v>
      </c>
      <c r="AL52" s="153" t="str">
        <f t="shared" si="47"/>
        <v>VA</v>
      </c>
      <c r="AM52" s="153" t="str">
        <f t="shared" si="48"/>
        <v>VAa005_1</v>
      </c>
      <c r="AN52" s="153" t="str">
        <f t="shared" si="24"/>
        <v>VAa006_0</v>
      </c>
      <c r="AO52" s="153" t="str">
        <f t="shared" si="25"/>
        <v>VAa006_1</v>
      </c>
      <c r="AP52" s="153" t="str">
        <f t="shared" si="26"/>
        <v>VAa006_1</v>
      </c>
      <c r="AQ52" s="153" t="str">
        <f t="shared" si="27"/>
        <v>VA</v>
      </c>
      <c r="AR52" s="153" t="str">
        <f t="shared" si="28"/>
        <v>VAa003_0</v>
      </c>
      <c r="AS52" s="153" t="str">
        <f t="shared" si="29"/>
        <v>VAa003_1</v>
      </c>
      <c r="AT52" s="153" t="str">
        <f t="shared" si="30"/>
        <v>VAa003_1</v>
      </c>
    </row>
    <row r="53" spans="1:46" x14ac:dyDescent="0.15">
      <c r="A53" s="231" t="s">
        <v>208</v>
      </c>
      <c r="B53" s="229"/>
      <c r="C53" s="229"/>
      <c r="D53" s="230">
        <f>IF(VLOOKUP(AA53,APPENDIX!$A:$R,9,FALSE)&lt;&gt;"",VLOOKUP(AA53,APPENDIX!$A:$R,9,FALSE),"--")</f>
        <v>20</v>
      </c>
      <c r="E53" s="231">
        <f>IF(VLOOKUP(AB53,APPENDIX!$A:$R,9,FALSE)&lt;&gt;"",VLOOKUP(AB53,APPENDIX!$A:$R,9,FALSE),"--")</f>
        <v>9</v>
      </c>
      <c r="F53" s="232">
        <f>IF(VLOOKUP(AB53,APPENDIX!$A:$R,12,FALSE)&lt;&gt;"",VLOOKUP(AB53,APPENDIX!$A:$R,12,FALSE),"--")</f>
        <v>-1.8</v>
      </c>
      <c r="G53" s="233" t="str">
        <f t="shared" si="31"/>
        <v>**</v>
      </c>
      <c r="H53" s="231">
        <f>IF(VLOOKUP(AE53,APPENDIX!$A:$R,9,FALSE)&lt;&gt;"",VLOOKUP(AE53,APPENDIX!$A:$R,9,FALSE),"--")</f>
        <v>7</v>
      </c>
      <c r="I53" s="231">
        <f>IF(VLOOKUP(AF53,APPENDIX!$A:$R,9,FALSE)&lt;&gt;"",VLOOKUP(AF53,APPENDIX!$A:$R,9,FALSE),"--")</f>
        <v>3</v>
      </c>
      <c r="J53" s="231">
        <f>IF(VLOOKUP(AF53,APPENDIX!$A:$R,12,FALSE)&lt;&gt;"",VLOOKUP(AF53,APPENDIX!$A:$R,12,FALSE),"--")</f>
        <v>-1.5</v>
      </c>
      <c r="K53" s="234" t="str">
        <f t="shared" si="32"/>
        <v>**</v>
      </c>
      <c r="L53" s="231">
        <f>IF(VLOOKUP(AI53,APPENDIX!$A:$R,9,FALSE)&lt;&gt;"",VLOOKUP(AI53,APPENDIX!$A:$R,9,FALSE),"--")</f>
        <v>15</v>
      </c>
      <c r="M53" s="231">
        <f>IF(VLOOKUP(AJ53,APPENDIX!$A:$R,9,FALSE)&lt;&gt;"",VLOOKUP(AJ53,APPENDIX!$A:$R,9,FALSE),"--")</f>
        <v>11</v>
      </c>
      <c r="N53" s="231">
        <f>IF(VLOOKUP(AJ53,APPENDIX!$A:$R,12,FALSE)&lt;&gt;"",VLOOKUP(AJ53,APPENDIX!$A:$R,12,FALSE),"--")</f>
        <v>-1.2</v>
      </c>
      <c r="O53" s="231" t="str">
        <f t="shared" si="33"/>
        <v>**</v>
      </c>
      <c r="P53" s="235">
        <f>IF(VLOOKUP(AM53,APPENDIX!$A$1:$R$5617,9,FALSE)&lt;&gt;"",VLOOKUP(AM53,APPENDIX!$A$1:$R$5617,9,FALSE),"--")</f>
        <v>14</v>
      </c>
      <c r="Q53" s="229">
        <f>IF(VLOOKUP(AN53,APPENDIX!$A:$R,9,FALSE)&lt;&gt;"",VLOOKUP(AN53,APPENDIX!$A:$R,9,FALSE),"--")</f>
        <v>17</v>
      </c>
      <c r="R53" s="231">
        <f>IF(VLOOKUP(AO53,APPENDIX!$A:$R,9,FALSE)&lt;&gt;"",VLOOKUP(AO53,APPENDIX!$A:$R,9,FALSE),"--")</f>
        <v>17</v>
      </c>
      <c r="S53" s="231">
        <f>IF(VLOOKUP(AO53,APPENDIX!$A:$R,12,FALSE)&lt;&gt;"",VLOOKUP(AO53,APPENDIX!$A:$R,12,FALSE),"--")</f>
        <v>0</v>
      </c>
      <c r="T53" s="234" t="str">
        <f t="shared" si="34"/>
        <v/>
      </c>
      <c r="U53" s="229">
        <f>IF(VLOOKUP(AR53,APPENDIX!$A:$R,9,FALSE)&lt;&gt;"",VLOOKUP(AR53,APPENDIX!$A:$R,9,FALSE),"--")</f>
        <v>14</v>
      </c>
      <c r="V53" s="231">
        <f>IF(VLOOKUP(AS53,APPENDIX!$A:$R,9,FALSE)&lt;&gt;"",VLOOKUP(AS53,APPENDIX!$A:$R,9,FALSE),"--")</f>
        <v>14</v>
      </c>
      <c r="W53" s="231">
        <f>IF(VLOOKUP(AS53,APPENDIX!$A:$R,12,FALSE)&lt;&gt;"",VLOOKUP(AS53,APPENDIX!$A:$R,12,FALSE),"--")</f>
        <v>0</v>
      </c>
      <c r="X53" s="231" t="str">
        <f t="shared" si="35"/>
        <v/>
      </c>
      <c r="Z53" s="153" t="s">
        <v>209</v>
      </c>
      <c r="AA53" s="153" t="str">
        <f t="shared" si="36"/>
        <v>WAa001_0</v>
      </c>
      <c r="AB53" s="153" t="str">
        <f t="shared" si="37"/>
        <v>WAa001_1</v>
      </c>
      <c r="AC53" s="153" t="str">
        <f t="shared" si="38"/>
        <v>WAa001_1</v>
      </c>
      <c r="AD53" s="153" t="str">
        <f t="shared" si="39"/>
        <v>WA</v>
      </c>
      <c r="AE53" s="153" t="str">
        <f t="shared" si="40"/>
        <v>WAa002_0</v>
      </c>
      <c r="AF53" s="153" t="str">
        <f t="shared" si="41"/>
        <v>WAa002_1</v>
      </c>
      <c r="AG53" s="153" t="str">
        <f t="shared" si="42"/>
        <v>WAa002_1</v>
      </c>
      <c r="AH53" s="153" t="str">
        <f t="shared" si="43"/>
        <v>WA</v>
      </c>
      <c r="AI53" s="153" t="str">
        <f t="shared" si="44"/>
        <v>WAa004_0</v>
      </c>
      <c r="AJ53" s="153" t="str">
        <f t="shared" si="45"/>
        <v>WAa004_1</v>
      </c>
      <c r="AK53" s="153" t="str">
        <f t="shared" si="46"/>
        <v>WAa004_1</v>
      </c>
      <c r="AL53" s="153" t="str">
        <f t="shared" si="47"/>
        <v>WA</v>
      </c>
      <c r="AM53" s="153" t="str">
        <f t="shared" si="48"/>
        <v>WAa005_1</v>
      </c>
      <c r="AN53" s="153" t="str">
        <f t="shared" si="24"/>
        <v>WAa006_0</v>
      </c>
      <c r="AO53" s="153" t="str">
        <f t="shared" si="25"/>
        <v>WAa006_1</v>
      </c>
      <c r="AP53" s="153" t="str">
        <f t="shared" si="26"/>
        <v>WAa006_1</v>
      </c>
      <c r="AQ53" s="153" t="str">
        <f t="shared" si="27"/>
        <v>WA</v>
      </c>
      <c r="AR53" s="153" t="str">
        <f t="shared" si="28"/>
        <v>WAa003_0</v>
      </c>
      <c r="AS53" s="153" t="str">
        <f t="shared" si="29"/>
        <v>WAa003_1</v>
      </c>
      <c r="AT53" s="153" t="str">
        <f t="shared" si="30"/>
        <v>WAa003_1</v>
      </c>
    </row>
    <row r="54" spans="1:46" x14ac:dyDescent="0.15">
      <c r="A54" s="231" t="s">
        <v>212</v>
      </c>
      <c r="B54" s="229"/>
      <c r="C54" s="229"/>
      <c r="D54" s="230">
        <f>IF(VLOOKUP(AA54,APPENDIX!$A:$R,9,FALSE)&lt;&gt;"",VLOOKUP(AA54,APPENDIX!$A:$R,9,FALSE),"--")</f>
        <v>20</v>
      </c>
      <c r="E54" s="231">
        <f>IF(VLOOKUP(AB54,APPENDIX!$A:$R,9,FALSE)&lt;&gt;"",VLOOKUP(AB54,APPENDIX!$A:$R,9,FALSE),"--")</f>
        <v>8</v>
      </c>
      <c r="F54" s="232">
        <f>IF(VLOOKUP(AB54,APPENDIX!$A:$R,12,FALSE)&lt;&gt;"",VLOOKUP(AB54,APPENDIX!$A:$R,12,FALSE),"--")</f>
        <v>-2</v>
      </c>
      <c r="G54" s="233" t="str">
        <f t="shared" si="31"/>
        <v>**</v>
      </c>
      <c r="H54" s="231">
        <f>IF(VLOOKUP(AE54,APPENDIX!$A:$R,9,FALSE)&lt;&gt;"",VLOOKUP(AE54,APPENDIX!$A:$R,9,FALSE),"--")</f>
        <v>5</v>
      </c>
      <c r="I54" s="231">
        <f>IF(VLOOKUP(AF54,APPENDIX!$A:$R,9,FALSE)&lt;&gt;"",VLOOKUP(AF54,APPENDIX!$A:$R,9,FALSE),"--")</f>
        <v>3</v>
      </c>
      <c r="J54" s="231">
        <f>IF(VLOOKUP(AF54,APPENDIX!$A:$R,12,FALSE)&lt;&gt;"",VLOOKUP(AF54,APPENDIX!$A:$R,12,FALSE),"--")</f>
        <v>-0.8</v>
      </c>
      <c r="K54" s="234" t="str">
        <f t="shared" si="32"/>
        <v>*</v>
      </c>
      <c r="L54" s="231">
        <f>IF(VLOOKUP(AI54,APPENDIX!$A:$R,9,FALSE)&lt;&gt;"",VLOOKUP(AI54,APPENDIX!$A:$R,9,FALSE),"--")</f>
        <v>18</v>
      </c>
      <c r="M54" s="231">
        <f>IF(VLOOKUP(AJ54,APPENDIX!$A:$R,9,FALSE)&lt;&gt;"",VLOOKUP(AJ54,APPENDIX!$A:$R,9,FALSE),"--")</f>
        <v>14</v>
      </c>
      <c r="N54" s="231">
        <f>IF(VLOOKUP(AJ54,APPENDIX!$A:$R,12,FALSE)&lt;&gt;"",VLOOKUP(AJ54,APPENDIX!$A:$R,12,FALSE),"--")</f>
        <v>-1.2</v>
      </c>
      <c r="O54" s="231" t="str">
        <f t="shared" si="33"/>
        <v>**</v>
      </c>
      <c r="P54" s="235">
        <f>IF(VLOOKUP(AM54,APPENDIX!$A$1:$R$5617,9,FALSE)&lt;&gt;"",VLOOKUP(AM54,APPENDIX!$A$1:$R$5617,9,FALSE),"--")</f>
        <v>17</v>
      </c>
      <c r="Q54" s="229">
        <f>IF(VLOOKUP(AN54,APPENDIX!$A:$R,9,FALSE)&lt;&gt;"",VLOOKUP(AN54,APPENDIX!$A:$R,9,FALSE),"--")</f>
        <v>12</v>
      </c>
      <c r="R54" s="231">
        <f>IF(VLOOKUP(AO54,APPENDIX!$A:$R,9,FALSE)&lt;&gt;"",VLOOKUP(AO54,APPENDIX!$A:$R,9,FALSE),"--")</f>
        <v>10</v>
      </c>
      <c r="S54" s="231">
        <f>IF(VLOOKUP(AO54,APPENDIX!$A:$R,12,FALSE)&lt;&gt;"",VLOOKUP(AO54,APPENDIX!$A:$R,12,FALSE),"--")</f>
        <v>-0.5</v>
      </c>
      <c r="T54" s="234" t="str">
        <f t="shared" si="34"/>
        <v>*</v>
      </c>
      <c r="U54" s="229">
        <f>IF(VLOOKUP(AR54,APPENDIX!$A:$R,9,FALSE)&lt;&gt;"",VLOOKUP(AR54,APPENDIX!$A:$R,9,FALSE),"--")</f>
        <v>18</v>
      </c>
      <c r="V54" s="231">
        <f>IF(VLOOKUP(AS54,APPENDIX!$A:$R,9,FALSE)&lt;&gt;"",VLOOKUP(AS54,APPENDIX!$A:$R,9,FALSE),"--")</f>
        <v>20</v>
      </c>
      <c r="W54" s="231">
        <f>IF(VLOOKUP(AS54,APPENDIX!$A:$R,12,FALSE)&lt;&gt;"",VLOOKUP(AS54,APPENDIX!$A:$R,12,FALSE),"--")</f>
        <v>0.8</v>
      </c>
      <c r="X54" s="231" t="str">
        <f t="shared" si="35"/>
        <v>*</v>
      </c>
      <c r="Z54" s="153" t="s">
        <v>213</v>
      </c>
      <c r="AA54" s="153" t="str">
        <f t="shared" si="36"/>
        <v>WVa001_0</v>
      </c>
      <c r="AB54" s="153" t="str">
        <f t="shared" si="37"/>
        <v>WVa001_1</v>
      </c>
      <c r="AC54" s="153" t="str">
        <f t="shared" si="38"/>
        <v>WVa001_1</v>
      </c>
      <c r="AD54" s="153" t="str">
        <f t="shared" si="39"/>
        <v>WV</v>
      </c>
      <c r="AE54" s="153" t="str">
        <f t="shared" si="40"/>
        <v>WVa002_0</v>
      </c>
      <c r="AF54" s="153" t="str">
        <f t="shared" si="41"/>
        <v>WVa002_1</v>
      </c>
      <c r="AG54" s="153" t="str">
        <f t="shared" si="42"/>
        <v>WVa002_1</v>
      </c>
      <c r="AH54" s="153" t="str">
        <f t="shared" si="43"/>
        <v>WV</v>
      </c>
      <c r="AI54" s="153" t="str">
        <f t="shared" si="44"/>
        <v>WVa004_0</v>
      </c>
      <c r="AJ54" s="153" t="str">
        <f t="shared" si="45"/>
        <v>WVa004_1</v>
      </c>
      <c r="AK54" s="153" t="str">
        <f t="shared" si="46"/>
        <v>WVa004_1</v>
      </c>
      <c r="AL54" s="153" t="str">
        <f t="shared" si="47"/>
        <v>WV</v>
      </c>
      <c r="AM54" s="153" t="str">
        <f t="shared" si="48"/>
        <v>WVa005_1</v>
      </c>
      <c r="AN54" s="153" t="str">
        <f t="shared" si="24"/>
        <v>WVa006_0</v>
      </c>
      <c r="AO54" s="153" t="str">
        <f t="shared" si="25"/>
        <v>WVa006_1</v>
      </c>
      <c r="AP54" s="153" t="str">
        <f t="shared" si="26"/>
        <v>WVa006_1</v>
      </c>
      <c r="AQ54" s="153" t="str">
        <f t="shared" si="27"/>
        <v>WV</v>
      </c>
      <c r="AR54" s="153" t="str">
        <f t="shared" si="28"/>
        <v>WVa003_0</v>
      </c>
      <c r="AS54" s="153" t="str">
        <f t="shared" si="29"/>
        <v>WVa003_1</v>
      </c>
      <c r="AT54" s="153" t="str">
        <f t="shared" si="30"/>
        <v>WVa003_1</v>
      </c>
    </row>
    <row r="55" spans="1:46" x14ac:dyDescent="0.15">
      <c r="A55" s="231" t="s">
        <v>216</v>
      </c>
      <c r="B55" s="229"/>
      <c r="C55" s="229"/>
      <c r="D55" s="230">
        <f>IF(VLOOKUP(AA55,APPENDIX!$A:$R,9,FALSE)&lt;&gt;"",VLOOKUP(AA55,APPENDIX!$A:$R,9,FALSE),"--")</f>
        <v>13</v>
      </c>
      <c r="E55" s="231">
        <f>IF(VLOOKUP(AB55,APPENDIX!$A:$R,9,FALSE)&lt;&gt;"",VLOOKUP(AB55,APPENDIX!$A:$R,9,FALSE),"--")</f>
        <v>8</v>
      </c>
      <c r="F55" s="232">
        <f>IF(VLOOKUP(AB55,APPENDIX!$A:$R,12,FALSE)&lt;&gt;"",VLOOKUP(AB55,APPENDIX!$A:$R,12,FALSE),"--")</f>
        <v>-0.8</v>
      </c>
      <c r="G55" s="233" t="str">
        <f t="shared" si="31"/>
        <v>*</v>
      </c>
      <c r="H55" s="231">
        <f>IF(VLOOKUP(AE55,APPENDIX!$A:$R,9,FALSE)&lt;&gt;"",VLOOKUP(AE55,APPENDIX!$A:$R,9,FALSE),"--")</f>
        <v>5</v>
      </c>
      <c r="I55" s="231">
        <f>IF(VLOOKUP(AF55,APPENDIX!$A:$R,9,FALSE)&lt;&gt;"",VLOOKUP(AF55,APPENDIX!$A:$R,9,FALSE),"--")</f>
        <v>4</v>
      </c>
      <c r="J55" s="231">
        <f>IF(VLOOKUP(AF55,APPENDIX!$A:$R,12,FALSE)&lt;&gt;"",VLOOKUP(AF55,APPENDIX!$A:$R,12,FALSE),"--")</f>
        <v>-0.4</v>
      </c>
      <c r="K55" s="234" t="str">
        <f t="shared" si="32"/>
        <v/>
      </c>
      <c r="L55" s="231">
        <f>IF(VLOOKUP(AI55,APPENDIX!$A:$R,9,FALSE)&lt;&gt;"",VLOOKUP(AI55,APPENDIX!$A:$R,9,FALSE),"--")</f>
        <v>12</v>
      </c>
      <c r="M55" s="231">
        <f>IF(VLOOKUP(AJ55,APPENDIX!$A:$R,9,FALSE)&lt;&gt;"",VLOOKUP(AJ55,APPENDIX!$A:$R,9,FALSE),"--")</f>
        <v>9</v>
      </c>
      <c r="N55" s="231">
        <f>IF(VLOOKUP(AJ55,APPENDIX!$A:$R,12,FALSE)&lt;&gt;"",VLOOKUP(AJ55,APPENDIX!$A:$R,12,FALSE),"--")</f>
        <v>-0.9</v>
      </c>
      <c r="O55" s="231" t="str">
        <f t="shared" si="33"/>
        <v>*</v>
      </c>
      <c r="P55" s="235">
        <f>IF(VLOOKUP(AM55,APPENDIX!$A$1:$R$5617,9,FALSE)&lt;&gt;"",VLOOKUP(AM55,APPENDIX!$A$1:$R$5617,9,FALSE),"--")</f>
        <v>15</v>
      </c>
      <c r="Q55" s="229">
        <f>IF(VLOOKUP(AN55,APPENDIX!$A:$R,9,FALSE)&lt;&gt;"",VLOOKUP(AN55,APPENDIX!$A:$R,9,FALSE),"--")</f>
        <v>13</v>
      </c>
      <c r="R55" s="231">
        <f>IF(VLOOKUP(AO55,APPENDIX!$A:$R,9,FALSE)&lt;&gt;"",VLOOKUP(AO55,APPENDIX!$A:$R,9,FALSE),"--")</f>
        <v>13</v>
      </c>
      <c r="S55" s="231">
        <f>IF(VLOOKUP(AO55,APPENDIX!$A:$R,12,FALSE)&lt;&gt;"",VLOOKUP(AO55,APPENDIX!$A:$R,12,FALSE),"--")</f>
        <v>0</v>
      </c>
      <c r="T55" s="234" t="str">
        <f t="shared" si="34"/>
        <v/>
      </c>
      <c r="U55" s="229">
        <f>IF(VLOOKUP(AR55,APPENDIX!$A:$R,9,FALSE)&lt;&gt;"",VLOOKUP(AR55,APPENDIX!$A:$R,9,FALSE),"--")</f>
        <v>12</v>
      </c>
      <c r="V55" s="231">
        <f>IF(VLOOKUP(AS55,APPENDIX!$A:$R,9,FALSE)&lt;&gt;"",VLOOKUP(AS55,APPENDIX!$A:$R,9,FALSE),"--")</f>
        <v>12</v>
      </c>
      <c r="W55" s="231">
        <f>IF(VLOOKUP(AS55,APPENDIX!$A:$R,12,FALSE)&lt;&gt;"",VLOOKUP(AS55,APPENDIX!$A:$R,12,FALSE),"--")</f>
        <v>0</v>
      </c>
      <c r="X55" s="231" t="str">
        <f t="shared" si="35"/>
        <v/>
      </c>
      <c r="Z55" s="153" t="s">
        <v>217</v>
      </c>
      <c r="AA55" s="153" t="str">
        <f t="shared" si="36"/>
        <v>WIa001_0</v>
      </c>
      <c r="AB55" s="153" t="str">
        <f t="shared" si="37"/>
        <v>WIa001_1</v>
      </c>
      <c r="AC55" s="153" t="str">
        <f t="shared" si="38"/>
        <v>WIa001_1</v>
      </c>
      <c r="AD55" s="153" t="str">
        <f t="shared" si="39"/>
        <v>WI</v>
      </c>
      <c r="AE55" s="153" t="str">
        <f t="shared" si="40"/>
        <v>WIa002_0</v>
      </c>
      <c r="AF55" s="153" t="str">
        <f t="shared" si="41"/>
        <v>WIa002_1</v>
      </c>
      <c r="AG55" s="153" t="str">
        <f t="shared" si="42"/>
        <v>WIa002_1</v>
      </c>
      <c r="AH55" s="153" t="str">
        <f t="shared" si="43"/>
        <v>WI</v>
      </c>
      <c r="AI55" s="153" t="str">
        <f t="shared" si="44"/>
        <v>WIa004_0</v>
      </c>
      <c r="AJ55" s="153" t="str">
        <f t="shared" si="45"/>
        <v>WIa004_1</v>
      </c>
      <c r="AK55" s="153" t="str">
        <f t="shared" si="46"/>
        <v>WIa004_1</v>
      </c>
      <c r="AL55" s="153" t="str">
        <f t="shared" si="47"/>
        <v>WI</v>
      </c>
      <c r="AM55" s="153" t="str">
        <f t="shared" si="48"/>
        <v>WIa005_1</v>
      </c>
      <c r="AN55" s="153" t="str">
        <f t="shared" si="24"/>
        <v>WIa006_0</v>
      </c>
      <c r="AO55" s="153" t="str">
        <f t="shared" si="25"/>
        <v>WIa006_1</v>
      </c>
      <c r="AP55" s="153" t="str">
        <f t="shared" si="26"/>
        <v>WIa006_1</v>
      </c>
      <c r="AQ55" s="153" t="str">
        <f t="shared" si="27"/>
        <v>WI</v>
      </c>
      <c r="AR55" s="153" t="str">
        <f t="shared" si="28"/>
        <v>WIa003_0</v>
      </c>
      <c r="AS55" s="153" t="str">
        <f t="shared" si="29"/>
        <v>WIa003_1</v>
      </c>
      <c r="AT55" s="153" t="str">
        <f t="shared" si="30"/>
        <v>WIa003_1</v>
      </c>
    </row>
    <row r="56" spans="1:46" x14ac:dyDescent="0.15">
      <c r="A56" s="231" t="s">
        <v>220</v>
      </c>
      <c r="B56" s="229"/>
      <c r="C56" s="229"/>
      <c r="D56" s="230">
        <f>IF(VLOOKUP(AA56,APPENDIX!$A:$R,9,FALSE)&lt;&gt;"",VLOOKUP(AA56,APPENDIX!$A:$R,9,FALSE),"--")</f>
        <v>18</v>
      </c>
      <c r="E56" s="231">
        <f>IF(VLOOKUP(AB56,APPENDIX!$A:$R,9,FALSE)&lt;&gt;"",VLOOKUP(AB56,APPENDIX!$A:$R,9,FALSE),"--")</f>
        <v>14</v>
      </c>
      <c r="F56" s="232">
        <f>IF(VLOOKUP(AB56,APPENDIX!$A:$R,12,FALSE)&lt;&gt;"",VLOOKUP(AB56,APPENDIX!$A:$R,12,FALSE),"--")</f>
        <v>-0.7</v>
      </c>
      <c r="G56" s="233" t="str">
        <f t="shared" si="31"/>
        <v>*</v>
      </c>
      <c r="H56" s="231">
        <f>IF(VLOOKUP(AE56,APPENDIX!$A:$R,9,FALSE)&lt;&gt;"",VLOOKUP(AE56,APPENDIX!$A:$R,9,FALSE),"--")</f>
        <v>7</v>
      </c>
      <c r="I56" s="231">
        <f>IF(VLOOKUP(AF56,APPENDIX!$A:$R,9,FALSE)&lt;&gt;"",VLOOKUP(AF56,APPENDIX!$A:$R,9,FALSE),"--")</f>
        <v>7</v>
      </c>
      <c r="J56" s="231">
        <f>IF(VLOOKUP(AF56,APPENDIX!$A:$R,12,FALSE)&lt;&gt;"",VLOOKUP(AF56,APPENDIX!$A:$R,12,FALSE),"--")</f>
        <v>0</v>
      </c>
      <c r="K56" s="234" t="str">
        <f t="shared" si="32"/>
        <v/>
      </c>
      <c r="L56" s="231">
        <f>IF(VLOOKUP(AI56,APPENDIX!$A:$R,9,FALSE)&lt;&gt;"",VLOOKUP(AI56,APPENDIX!$A:$R,9,FALSE),"--")</f>
        <v>14</v>
      </c>
      <c r="M56" s="231">
        <f>IF(VLOOKUP(AJ56,APPENDIX!$A:$R,9,FALSE)&lt;&gt;"",VLOOKUP(AJ56,APPENDIX!$A:$R,9,FALSE),"--")</f>
        <v>12</v>
      </c>
      <c r="N56" s="231">
        <f>IF(VLOOKUP(AJ56,APPENDIX!$A:$R,12,FALSE)&lt;&gt;"",VLOOKUP(AJ56,APPENDIX!$A:$R,12,FALSE),"--")</f>
        <v>-0.6</v>
      </c>
      <c r="O56" s="231" t="str">
        <f t="shared" si="33"/>
        <v>*</v>
      </c>
      <c r="P56" s="235">
        <f>IF(VLOOKUP(AM56,APPENDIX!$A$1:$R$5617,9,FALSE)&lt;&gt;"",VLOOKUP(AM56,APPENDIX!$A$1:$R$5617,9,FALSE),"--")</f>
        <v>16</v>
      </c>
      <c r="Q56" s="229">
        <f>IF(VLOOKUP(AN56,APPENDIX!$A:$R,9,FALSE)&lt;&gt;"",VLOOKUP(AN56,APPENDIX!$A:$R,9,FALSE),"--")</f>
        <v>21</v>
      </c>
      <c r="R56" s="231">
        <f>IF(VLOOKUP(AO56,APPENDIX!$A:$R,9,FALSE)&lt;&gt;"",VLOOKUP(AO56,APPENDIX!$A:$R,9,FALSE),"--")</f>
        <v>21</v>
      </c>
      <c r="S56" s="231">
        <f>IF(VLOOKUP(AO56,APPENDIX!$A:$R,12,FALSE)&lt;&gt;"",VLOOKUP(AO56,APPENDIX!$A:$R,12,FALSE),"--")</f>
        <v>0</v>
      </c>
      <c r="T56" s="234" t="str">
        <f t="shared" si="34"/>
        <v/>
      </c>
      <c r="U56" s="229">
        <f>IF(VLOOKUP(AR56,APPENDIX!$A:$R,9,FALSE)&lt;&gt;"",VLOOKUP(AR56,APPENDIX!$A:$R,9,FALSE),"--")</f>
        <v>15</v>
      </c>
      <c r="V56" s="231">
        <f>IF(VLOOKUP(AS56,APPENDIX!$A:$R,9,FALSE)&lt;&gt;"",VLOOKUP(AS56,APPENDIX!$A:$R,9,FALSE),"--")</f>
        <v>15</v>
      </c>
      <c r="W56" s="231">
        <f>IF(VLOOKUP(AS56,APPENDIX!$A:$R,12,FALSE)&lt;&gt;"",VLOOKUP(AS56,APPENDIX!$A:$R,12,FALSE),"--")</f>
        <v>0</v>
      </c>
      <c r="X56" s="231" t="str">
        <f t="shared" si="35"/>
        <v/>
      </c>
      <c r="Z56" s="153" t="s">
        <v>221</v>
      </c>
      <c r="AA56" s="153" t="str">
        <f t="shared" si="36"/>
        <v>WYa001_0</v>
      </c>
      <c r="AB56" s="153" t="str">
        <f t="shared" si="37"/>
        <v>WYa001_1</v>
      </c>
      <c r="AC56" s="153" t="str">
        <f t="shared" si="38"/>
        <v>WYa001_1</v>
      </c>
      <c r="AD56" s="153" t="str">
        <f t="shared" si="39"/>
        <v>WY</v>
      </c>
      <c r="AE56" s="153" t="str">
        <f t="shared" si="40"/>
        <v>WYa002_0</v>
      </c>
      <c r="AF56" s="153" t="str">
        <f t="shared" si="41"/>
        <v>WYa002_1</v>
      </c>
      <c r="AG56" s="153" t="str">
        <f t="shared" si="42"/>
        <v>WYa002_1</v>
      </c>
      <c r="AH56" s="153" t="str">
        <f t="shared" si="43"/>
        <v>WY</v>
      </c>
      <c r="AI56" s="153" t="str">
        <f t="shared" si="44"/>
        <v>WYa004_0</v>
      </c>
      <c r="AJ56" s="153" t="str">
        <f t="shared" si="45"/>
        <v>WYa004_1</v>
      </c>
      <c r="AK56" s="153" t="str">
        <f t="shared" si="46"/>
        <v>WYa004_1</v>
      </c>
      <c r="AL56" s="153" t="str">
        <f t="shared" si="47"/>
        <v>WY</v>
      </c>
      <c r="AM56" s="153" t="str">
        <f t="shared" si="48"/>
        <v>WYa005_1</v>
      </c>
      <c r="AN56" s="153" t="str">
        <f t="shared" si="24"/>
        <v>WYa006_0</v>
      </c>
      <c r="AO56" s="153" t="str">
        <f t="shared" si="25"/>
        <v>WYa006_1</v>
      </c>
      <c r="AP56" s="153" t="str">
        <f t="shared" si="26"/>
        <v>WYa006_1</v>
      </c>
      <c r="AQ56" s="153" t="str">
        <f t="shared" si="27"/>
        <v>WY</v>
      </c>
      <c r="AR56" s="153" t="str">
        <f t="shared" si="28"/>
        <v>WYa003_0</v>
      </c>
      <c r="AS56" s="153" t="str">
        <f t="shared" si="29"/>
        <v>WYa003_1</v>
      </c>
      <c r="AT56" s="153" t="str">
        <f t="shared" si="30"/>
        <v>WYa003_1</v>
      </c>
    </row>
    <row r="57" spans="1:46" x14ac:dyDescent="0.15">
      <c r="B57" s="229"/>
      <c r="C57" s="229"/>
      <c r="D57" s="229"/>
      <c r="G57" s="234"/>
      <c r="K57" s="234"/>
      <c r="P57" s="237"/>
      <c r="Q57" s="229"/>
      <c r="T57" s="234"/>
      <c r="U57" s="229"/>
    </row>
    <row r="58" spans="1:46" ht="18" customHeight="1" x14ac:dyDescent="0.15">
      <c r="A58" s="248" t="s">
        <v>5291</v>
      </c>
      <c r="B58" s="249"/>
      <c r="C58" s="249"/>
      <c r="D58" s="249"/>
      <c r="E58" s="248">
        <f>COUNTIF(F6:F56,"&lt;=-.5")+COUNTIF(F6:F56,"&gt;=.5")</f>
        <v>49</v>
      </c>
      <c r="F58" s="248"/>
      <c r="G58" s="250"/>
      <c r="H58" s="248"/>
      <c r="I58" s="248">
        <f>COUNTIF(J6:J56,"&lt;=-.5")+COUNTIF(J6:J56,"&gt;=.5")</f>
        <v>28</v>
      </c>
      <c r="J58" s="248"/>
      <c r="K58" s="250"/>
      <c r="L58" s="248"/>
      <c r="M58" s="248">
        <f>COUNTIF(N6:N56,"&lt;=-.5")+COUNTIF(N6:N56,"&gt;=.5")</f>
        <v>39</v>
      </c>
      <c r="N58" s="248"/>
      <c r="O58" s="248"/>
      <c r="P58" s="251"/>
      <c r="Q58" s="249"/>
      <c r="R58" s="248">
        <f>COUNTIF(S6:S56,"&lt;=-.5")+COUNTIF(S6:S56,"&gt;=.5")</f>
        <v>20</v>
      </c>
      <c r="S58" s="248"/>
      <c r="T58" s="250"/>
      <c r="U58" s="249"/>
      <c r="V58" s="248">
        <f>COUNTIF(W6:W56,"&lt;=-.5")+COUNTIF(W6:W56,"&gt;=.5")</f>
        <v>9</v>
      </c>
      <c r="W58" s="248"/>
      <c r="X58" s="248"/>
    </row>
    <row r="59" spans="1:46" x14ac:dyDescent="0.15">
      <c r="A59" s="244" t="s">
        <v>5293</v>
      </c>
      <c r="B59" s="245"/>
      <c r="C59" s="245"/>
      <c r="D59" s="245"/>
      <c r="E59" s="244">
        <f>COUNTIF(F6:F56,"&lt;=-.5")</f>
        <v>49</v>
      </c>
      <c r="F59" s="244"/>
      <c r="G59" s="246"/>
      <c r="H59" s="244"/>
      <c r="I59" s="244">
        <f>COUNTIF(J6:J56,"&lt;=-.5")</f>
        <v>28</v>
      </c>
      <c r="J59" s="244"/>
      <c r="K59" s="246"/>
      <c r="L59" s="244"/>
      <c r="M59" s="244">
        <f>COUNTIF(N6:N56,"&lt;=-.5")</f>
        <v>39</v>
      </c>
      <c r="N59" s="244"/>
      <c r="O59" s="244"/>
      <c r="P59" s="247"/>
      <c r="Q59" s="245"/>
      <c r="R59" s="244">
        <f>COUNTIF(S6:S56,"&lt;=-.5")</f>
        <v>17</v>
      </c>
      <c r="S59" s="244"/>
      <c r="T59" s="246"/>
      <c r="U59" s="245"/>
      <c r="V59" s="244">
        <f>COUNTIF(W6:W56,"&lt;=-.5")</f>
        <v>0</v>
      </c>
      <c r="W59" s="244"/>
      <c r="X59" s="244"/>
    </row>
    <row r="60" spans="1:46" x14ac:dyDescent="0.15">
      <c r="A60" s="347" t="s">
        <v>5294</v>
      </c>
      <c r="B60" s="348"/>
      <c r="C60" s="348"/>
      <c r="D60" s="348"/>
      <c r="E60" s="347">
        <f>COUNTIF(F6:F56,"&gt;=.5")</f>
        <v>0</v>
      </c>
      <c r="F60" s="347"/>
      <c r="G60" s="349"/>
      <c r="H60" s="347"/>
      <c r="I60" s="347">
        <f>COUNTIF(J6:J56,"&gt;=.5")</f>
        <v>0</v>
      </c>
      <c r="J60" s="347"/>
      <c r="K60" s="349"/>
      <c r="L60" s="347"/>
      <c r="M60" s="347">
        <f>COUNTIF(N6:N56,"&gt;=.5")</f>
        <v>0</v>
      </c>
      <c r="N60" s="347"/>
      <c r="O60" s="347"/>
      <c r="P60" s="509"/>
      <c r="Q60" s="348"/>
      <c r="R60" s="347">
        <f>COUNTIF(S6:S56,"&gt;=.5")</f>
        <v>3</v>
      </c>
      <c r="S60" s="347"/>
      <c r="T60" s="349"/>
      <c r="U60" s="348"/>
      <c r="V60" s="347">
        <f>COUNTIF(W6:W56,"&gt;=.5")</f>
        <v>9</v>
      </c>
      <c r="W60" s="347"/>
      <c r="X60" s="347"/>
    </row>
    <row r="61" spans="1:46" ht="19.5" customHeight="1" x14ac:dyDescent="0.15">
      <c r="A61" s="543" t="s">
        <v>9505</v>
      </c>
      <c r="B61" s="543"/>
      <c r="C61" s="543"/>
      <c r="D61" s="543"/>
      <c r="E61" s="543"/>
      <c r="F61" s="543"/>
      <c r="G61" s="543"/>
      <c r="H61" s="543"/>
      <c r="I61" s="543"/>
      <c r="J61" s="543"/>
      <c r="K61" s="543"/>
      <c r="L61" s="543"/>
      <c r="M61" s="543"/>
      <c r="N61" s="543"/>
      <c r="O61" s="543"/>
      <c r="P61" s="543"/>
      <c r="Q61" s="543"/>
      <c r="R61" s="543"/>
      <c r="S61" s="543"/>
      <c r="T61" s="543"/>
      <c r="U61" s="543"/>
      <c r="V61" s="543"/>
      <c r="W61" s="543"/>
      <c r="X61" s="543"/>
      <c r="Y61" s="508"/>
    </row>
    <row r="62" spans="1:46" x14ac:dyDescent="0.15">
      <c r="D62" s="231" t="str">
        <f>CONCATENATE(D64,"_",D63)</f>
        <v>a001_0</v>
      </c>
      <c r="E62" s="231" t="str">
        <f>CONCATENATE(E64,"_",E63)</f>
        <v>a001_1</v>
      </c>
      <c r="F62" s="231" t="str">
        <f>CONCATENATE(F64,"_",F63)</f>
        <v>a001_1</v>
      </c>
      <c r="H62" s="231" t="str">
        <f>CONCATENATE(H64,"_",H63)</f>
        <v>a002_0</v>
      </c>
      <c r="I62" s="231" t="str">
        <f>CONCATENATE(I64,"_",I63)</f>
        <v>a002_1</v>
      </c>
      <c r="J62" s="231" t="str">
        <f>CONCATENATE(J64,"_",J63)</f>
        <v>a002_1</v>
      </c>
      <c r="L62" s="231" t="str">
        <f>CONCATENATE(L64,"_",L63)</f>
        <v>a004_0</v>
      </c>
      <c r="M62" s="231" t="str">
        <f>CONCATENATE(M64,"_",M63)</f>
        <v>a004_1</v>
      </c>
      <c r="N62" s="231" t="str">
        <f>CONCATENATE(N64,"_",N63)</f>
        <v>a004_1</v>
      </c>
      <c r="P62" s="231" t="str">
        <f>CONCATENATE(P64,"_",P63)</f>
        <v>a005_1</v>
      </c>
      <c r="Q62" s="231" t="str">
        <f>CONCATENATE(Q64,"_",Q63)</f>
        <v>a006_0</v>
      </c>
      <c r="R62" s="231" t="str">
        <f>CONCATENATE(R64,"_",R63)</f>
        <v>a006_1</v>
      </c>
      <c r="S62" s="231" t="str">
        <f>CONCATENATE(S64,"_",S63)</f>
        <v>a006_1</v>
      </c>
      <c r="U62" s="231" t="str">
        <f>CONCATENATE(U64,"_",U63)</f>
        <v>a003_0</v>
      </c>
      <c r="V62" s="231" t="str">
        <f>CONCATENATE(V64,"_",V63)</f>
        <v>a003_1</v>
      </c>
      <c r="W62" s="231" t="str">
        <f>CONCATENATE(W64,"_",W63)</f>
        <v>a003_1</v>
      </c>
    </row>
    <row r="63" spans="1:46" x14ac:dyDescent="0.15">
      <c r="D63" s="238">
        <v>0</v>
      </c>
      <c r="E63" s="238">
        <v>1</v>
      </c>
      <c r="F63" s="238">
        <v>1</v>
      </c>
      <c r="H63" s="238">
        <v>0</v>
      </c>
      <c r="I63" s="238">
        <v>1</v>
      </c>
      <c r="J63" s="238">
        <v>1</v>
      </c>
      <c r="L63" s="231">
        <v>0</v>
      </c>
      <c r="M63" s="231">
        <v>1</v>
      </c>
      <c r="N63" s="231">
        <v>1</v>
      </c>
      <c r="P63" s="238">
        <v>1</v>
      </c>
      <c r="Q63" s="238">
        <v>0</v>
      </c>
      <c r="R63" s="238">
        <v>1</v>
      </c>
      <c r="S63" s="238">
        <v>1</v>
      </c>
      <c r="U63" s="238">
        <v>0</v>
      </c>
      <c r="V63" s="238">
        <v>1</v>
      </c>
      <c r="W63" s="238">
        <v>1</v>
      </c>
    </row>
    <row r="64" spans="1:46" x14ac:dyDescent="0.15">
      <c r="D64" s="231" t="s">
        <v>15</v>
      </c>
      <c r="E64" s="231" t="s">
        <v>15</v>
      </c>
      <c r="F64" s="231" t="s">
        <v>15</v>
      </c>
      <c r="H64" s="231" t="s">
        <v>225</v>
      </c>
      <c r="I64" s="231" t="s">
        <v>225</v>
      </c>
      <c r="J64" s="231" t="s">
        <v>225</v>
      </c>
      <c r="L64" s="231" t="s">
        <v>441</v>
      </c>
      <c r="M64" s="231" t="s">
        <v>441</v>
      </c>
      <c r="N64" s="231" t="s">
        <v>441</v>
      </c>
      <c r="P64" s="231" t="s">
        <v>550</v>
      </c>
      <c r="Q64" s="231" t="s">
        <v>660</v>
      </c>
      <c r="R64" s="231" t="s">
        <v>660</v>
      </c>
      <c r="S64" s="231" t="s">
        <v>660</v>
      </c>
      <c r="U64" s="231" t="s">
        <v>332</v>
      </c>
      <c r="V64" s="231" t="s">
        <v>332</v>
      </c>
      <c r="W64" s="231" t="s">
        <v>332</v>
      </c>
    </row>
    <row r="67" spans="1:22" x14ac:dyDescent="0.15">
      <c r="A67" s="231" t="s">
        <v>7805</v>
      </c>
      <c r="D67" s="231">
        <f>MIN(D6:D56)</f>
        <v>5</v>
      </c>
      <c r="E67" s="231">
        <f>MIN(E6:E56)</f>
        <v>4</v>
      </c>
      <c r="H67" s="231">
        <f>MIN(H6:H56)</f>
        <v>2</v>
      </c>
      <c r="I67" s="231">
        <f>MIN(I6:I56)</f>
        <v>1</v>
      </c>
      <c r="L67" s="231">
        <f>MIN(L6:L56)</f>
        <v>7</v>
      </c>
      <c r="M67" s="231">
        <f>MIN(M6:M56)</f>
        <v>7</v>
      </c>
      <c r="P67" s="231">
        <f>MIN(P6:P56)</f>
        <v>10</v>
      </c>
      <c r="Q67" s="231">
        <f>MIN(Q6:Q56)</f>
        <v>7</v>
      </c>
      <c r="R67" s="231">
        <f>MIN(R6:R56)</f>
        <v>6</v>
      </c>
      <c r="U67" s="231">
        <f>MIN(U6:U56)</f>
        <v>10</v>
      </c>
      <c r="V67" s="231">
        <f>MIN(V6:V56)</f>
        <v>11</v>
      </c>
    </row>
    <row r="68" spans="1:22" x14ac:dyDescent="0.15">
      <c r="A68" s="231" t="s">
        <v>7806</v>
      </c>
      <c r="D68" s="231">
        <f>MAX(D6:D56)</f>
        <v>30</v>
      </c>
      <c r="E68" s="231">
        <f>MAX(E6:E56)</f>
        <v>23</v>
      </c>
      <c r="H68" s="231">
        <f>MAX(H6:H56)</f>
        <v>14</v>
      </c>
      <c r="I68" s="231">
        <f>MAX(I6:I56)</f>
        <v>10</v>
      </c>
      <c r="L68" s="231">
        <f>MAX(L6:L56)</f>
        <v>22</v>
      </c>
      <c r="M68" s="231">
        <f>MAX(M6:M56)</f>
        <v>19</v>
      </c>
      <c r="P68" s="231">
        <f>MAX(P6:P56)</f>
        <v>19</v>
      </c>
      <c r="Q68" s="231">
        <f>MAX(Q6:Q56)</f>
        <v>23</v>
      </c>
      <c r="R68" s="231">
        <f>MAX(R6:R56)</f>
        <v>24</v>
      </c>
      <c r="U68" s="231">
        <f>MAX(U6:U56)</f>
        <v>20</v>
      </c>
      <c r="V68" s="231">
        <f>MAX(V6:V56)</f>
        <v>20</v>
      </c>
    </row>
    <row r="69" spans="1:22" x14ac:dyDescent="0.15">
      <c r="A69" s="231" t="s">
        <v>7807</v>
      </c>
      <c r="D69" s="231">
        <f>MEDIAN(D6:D56)</f>
        <v>18</v>
      </c>
      <c r="E69" s="231">
        <f>MEDIAN(E6:E56)</f>
        <v>12</v>
      </c>
      <c r="H69" s="231">
        <f>MEDIAN(H6:H56)</f>
        <v>6</v>
      </c>
      <c r="I69" s="231">
        <f>MEDIAN(I6:I56)</f>
        <v>4</v>
      </c>
      <c r="L69" s="231">
        <f>MEDIAN(L6:L56)</f>
        <v>15</v>
      </c>
      <c r="M69" s="231">
        <f>MEDIAN(M6:M56)</f>
        <v>12</v>
      </c>
      <c r="P69" s="231">
        <f>MEDIAN(P6:P56)</f>
        <v>14</v>
      </c>
      <c r="Q69" s="231">
        <f>MEDIAN(Q6:Q56)</f>
        <v>14</v>
      </c>
      <c r="R69" s="231">
        <f>MEDIAN(R6:R56)</f>
        <v>13</v>
      </c>
      <c r="U69" s="231">
        <f>MEDIAN(U6:U56)</f>
        <v>15</v>
      </c>
      <c r="V69" s="231">
        <f>MEDIAN(V6:V56)</f>
        <v>15</v>
      </c>
    </row>
    <row r="70" spans="1:22" x14ac:dyDescent="0.15">
      <c r="A70" s="231" t="s">
        <v>7808</v>
      </c>
      <c r="D70" s="239">
        <f>D5</f>
        <v>20</v>
      </c>
      <c r="E70" s="239">
        <f>E5</f>
        <v>13</v>
      </c>
      <c r="H70" s="239">
        <f>H5</f>
        <v>8</v>
      </c>
      <c r="I70" s="239">
        <f>I5</f>
        <v>5</v>
      </c>
      <c r="L70" s="239">
        <f>L5</f>
        <v>16</v>
      </c>
      <c r="M70" s="239">
        <f>M5</f>
        <v>13</v>
      </c>
      <c r="P70" s="239">
        <f>P5</f>
        <v>14</v>
      </c>
      <c r="Q70" s="239">
        <f>Q5</f>
        <v>14</v>
      </c>
      <c r="R70" s="239">
        <f>R5</f>
        <v>13</v>
      </c>
      <c r="U70" s="239">
        <f>U5</f>
        <v>15</v>
      </c>
      <c r="V70" s="239">
        <f>V5</f>
        <v>16</v>
      </c>
    </row>
  </sheetData>
  <customSheetViews>
    <customSheetView guid="{B79C7D93-5BC1-49C9-8DB1-804221DB6714}" scale="60" showPageBreaks="1" fitToPage="1" printArea="1" hiddenColumns="1" view="pageBreakPreview">
      <selection activeCell="X39" sqref="X39"/>
      <colBreaks count="1" manualBreakCount="1">
        <brk id="15" max="60" man="1"/>
      </colBreaks>
      <pageMargins left="0.7" right="0.7" top="0.75" bottom="0.75" header="0.3" footer="0.3"/>
      <pageSetup scale="75" fitToWidth="0" orientation="portrait" horizontalDpi="300" verticalDpi="300" r:id="rId1"/>
    </customSheetView>
    <customSheetView guid="{1955DA2A-9C2E-4B05-A49D-B390AB521C26}" scale="60" showPageBreaks="1" fitToPage="1" printArea="1" hiddenColumns="1" view="pageBreakPreview">
      <selection activeCell="X39" sqref="X39"/>
      <colBreaks count="1" manualBreakCount="1">
        <brk id="15" max="60" man="1"/>
      </colBreaks>
      <pageMargins left="0.7" right="0.7" top="0.75" bottom="0.75" header="0.3" footer="0.3"/>
      <pageSetup scale="75" fitToWidth="0" orientation="portrait" horizontalDpi="300" verticalDpi="300" r:id="rId2"/>
    </customSheetView>
  </customSheetViews>
  <mergeCells count="6">
    <mergeCell ref="A61:X61"/>
    <mergeCell ref="U3:X3"/>
    <mergeCell ref="D3:G3"/>
    <mergeCell ref="H3:K3"/>
    <mergeCell ref="Q3:T3"/>
    <mergeCell ref="L3:O3"/>
  </mergeCells>
  <phoneticPr fontId="52" type="noConversion"/>
  <conditionalFormatting sqref="A6:X56">
    <cfRule type="expression" dxfId="29" priority="4">
      <formula>MOD(ROW(),2)=0</formula>
    </cfRule>
  </conditionalFormatting>
  <conditionalFormatting sqref="A58:X58">
    <cfRule type="expression" dxfId="28" priority="3">
      <formula>MOD(ROW(),2)=1</formula>
    </cfRule>
  </conditionalFormatting>
  <pageMargins left="0.7" right="0.7" top="0.75" bottom="0.75" header="0.3" footer="0.3"/>
  <pageSetup scale="57" fitToHeight="0" orientation="portrait" horizontalDpi="300" verticalDpi="300" r:id="rId3"/>
  <colBreaks count="1" manualBreakCount="1">
    <brk id="15" max="60"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pageSetUpPr autoPageBreaks="0" fitToPage="1"/>
  </sheetPr>
  <dimension ref="A1:BF62"/>
  <sheetViews>
    <sheetView view="pageBreakPreview" topLeftCell="A22" zoomScale="150" zoomScaleNormal="150" zoomScaleSheetLayoutView="90" zoomScalePageLayoutView="150" workbookViewId="0">
      <selection activeCell="B56" sqref="B56"/>
    </sheetView>
  </sheetViews>
  <sheetFormatPr baseColWidth="10" defaultColWidth="9.1640625" defaultRowHeight="14" x14ac:dyDescent="0.15"/>
  <cols>
    <col min="1" max="1" width="6" style="167" customWidth="1"/>
    <col min="2" max="2" width="3.1640625" style="167" customWidth="1"/>
    <col min="3" max="3" width="18" style="288" bestFit="1" customWidth="1"/>
    <col min="4" max="6" width="9.1640625" style="167"/>
    <col min="7" max="8" width="9.1640625" style="167" customWidth="1"/>
    <col min="9" max="11" width="9.1640625" style="167"/>
    <col min="12" max="21" width="9.1640625" style="167" customWidth="1"/>
    <col min="22" max="22" width="11.5" style="167" customWidth="1"/>
    <col min="23" max="24" width="9.1640625" style="167"/>
    <col min="25" max="47" width="9.1640625" style="167" customWidth="1"/>
    <col min="48" max="16384" width="9.1640625" style="167"/>
  </cols>
  <sheetData>
    <row r="1" spans="1:48" hidden="1" x14ac:dyDescent="0.15">
      <c r="C1" s="269"/>
      <c r="D1" s="270" t="s">
        <v>2278</v>
      </c>
      <c r="E1" s="270" t="s">
        <v>2275</v>
      </c>
      <c r="F1" s="270"/>
      <c r="G1" s="270" t="s">
        <v>2385</v>
      </c>
      <c r="H1" s="270" t="s">
        <v>2492</v>
      </c>
      <c r="I1" s="270" t="s">
        <v>2599</v>
      </c>
      <c r="J1" s="270" t="s">
        <v>2706</v>
      </c>
      <c r="K1" s="270" t="s">
        <v>3138</v>
      </c>
      <c r="L1" s="270" t="s">
        <v>3247</v>
      </c>
      <c r="N1" s="270" t="s">
        <v>2814</v>
      </c>
      <c r="O1" s="270"/>
      <c r="P1" s="270" t="s">
        <v>2922</v>
      </c>
      <c r="Q1" s="270" t="s">
        <v>3030</v>
      </c>
      <c r="R1" s="270" t="s">
        <v>3462</v>
      </c>
      <c r="S1" s="270" t="s">
        <v>3571</v>
      </c>
      <c r="T1" s="270" t="s">
        <v>3679</v>
      </c>
      <c r="U1" s="270" t="s">
        <v>3788</v>
      </c>
    </row>
    <row r="2" spans="1:48" s="271" customFormat="1" ht="34.5" customHeight="1" x14ac:dyDescent="0.2">
      <c r="A2" s="225" t="str">
        <f>CONCATENATE("Appendix Exhibit ",INDEX!A10,". ",INDEX!B10)</f>
        <v>Appendix Exhibit D1. Prevention &amp; Treatment: Dimension and Indicator Ranking</v>
      </c>
      <c r="C2" s="272"/>
      <c r="D2" s="273"/>
      <c r="E2" s="273"/>
      <c r="F2" s="273"/>
      <c r="G2" s="273"/>
      <c r="H2" s="273"/>
      <c r="I2" s="273"/>
      <c r="J2" s="273"/>
      <c r="K2" s="273"/>
      <c r="L2" s="273"/>
      <c r="N2" s="273"/>
      <c r="O2" s="273"/>
      <c r="P2" s="273"/>
      <c r="Q2" s="273"/>
      <c r="R2" s="273"/>
      <c r="S2" s="273"/>
      <c r="T2" s="273"/>
      <c r="U2" s="273"/>
      <c r="V2" s="274"/>
    </row>
    <row r="3" spans="1:48" s="186" customFormat="1" hidden="1" x14ac:dyDescent="0.2">
      <c r="A3" s="208" t="s">
        <v>5295</v>
      </c>
      <c r="B3" s="275"/>
      <c r="C3" s="276"/>
      <c r="D3" s="277"/>
      <c r="E3" s="277"/>
      <c r="F3" s="277"/>
      <c r="G3" s="277"/>
      <c r="H3" s="277"/>
      <c r="I3" s="277"/>
      <c r="J3" s="277"/>
      <c r="K3" s="277"/>
      <c r="L3" s="277"/>
      <c r="M3" s="275"/>
      <c r="N3" s="277"/>
      <c r="O3" s="277"/>
      <c r="P3" s="277"/>
      <c r="Q3" s="277"/>
      <c r="R3" s="277"/>
      <c r="S3" s="277"/>
      <c r="T3" s="277"/>
      <c r="U3" s="277"/>
      <c r="V3" s="275"/>
    </row>
    <row r="4" spans="1:48" s="278" customFormat="1" ht="129" customHeight="1" x14ac:dyDescent="0.15">
      <c r="B4" s="546"/>
      <c r="C4" s="546"/>
      <c r="D4" s="289" t="str">
        <f>VLOOKUP(D59,META!$B:$G,6,FALSE)</f>
        <v>Adults with a usual source of care</v>
      </c>
      <c r="E4" s="289" t="s">
        <v>9501</v>
      </c>
      <c r="F4" s="289" t="s">
        <v>9502</v>
      </c>
      <c r="G4" s="289" t="str">
        <f>VLOOKUP(G59,META!$B:$G,6,FALSE)</f>
        <v>Children with a medical home</v>
      </c>
      <c r="H4" s="289" t="str">
        <f>VLOOKUP(H59,META!$B:$G,6,FALSE)</f>
        <v>Child medical and dental visit</v>
      </c>
      <c r="I4" s="289" t="str">
        <f>VLOOKUP(I59,META!$B:$G,6,FALSE)</f>
        <v>Children received needed mental health care</v>
      </c>
      <c r="J4" s="289" t="str">
        <f>VLOOKUP(J59,META!$B:$G,6,FALSE)</f>
        <v>Children ages 19–35 months with all recommended vaccines</v>
      </c>
      <c r="K4" s="289" t="str">
        <f>VLOOKUP(K59,META!$B:$G,6,FALSE)</f>
        <v>Medicare beneficiaries received a high-risk drug</v>
      </c>
      <c r="L4" s="289" t="str">
        <f>VLOOKUP(L59,META!$B:$G,6,FALSE)</f>
        <v>Medicare beneficiaries received a contraindicated drug</v>
      </c>
      <c r="M4" s="289" t="str">
        <f>VLOOKUP(M59,META!$B:$G,6,FALSE)</f>
        <v>Medicare patients experienced good communication with provider</v>
      </c>
      <c r="N4" s="289" t="str">
        <f>VLOOKUP(N59,META!$B:$G,6,FALSE)</f>
        <v>Hospital 30-day mortality</v>
      </c>
      <c r="O4" s="289" t="s">
        <v>9563</v>
      </c>
      <c r="P4" s="289" t="str">
        <f>VLOOKUP(P59,META!$B:$G,6,FALSE)</f>
        <v>Hospital discharge instructions for home recovery</v>
      </c>
      <c r="Q4" s="289" t="str">
        <f>VLOOKUP(Q59,META!$B:$G,6,FALSE)</f>
        <v>Hospitalized adults received patient-centered care</v>
      </c>
      <c r="R4" s="289" t="str">
        <f>VLOOKUP(R59,META!$B:$G,6,FALSE)</f>
        <v>Home health patients better at walking or moving around</v>
      </c>
      <c r="S4" s="289" t="str">
        <f>VLOOKUP(S59,META!$B:$G,6,FALSE)</f>
        <v>Home health patients whose wounds healed after an operation</v>
      </c>
      <c r="T4" s="289" t="str">
        <f>VLOOKUP(T59,META!$B:$G,6,FALSE)</f>
        <v>High-risk nursing home residents with pressure sores</v>
      </c>
      <c r="U4" s="289" t="str">
        <f>VLOOKUP(U59,META!$B:$G,6,FALSE)</f>
        <v>Nursing home residents with an antipsychotic medication</v>
      </c>
      <c r="Y4" s="278" t="s">
        <v>9563</v>
      </c>
      <c r="AA4" s="279" t="s">
        <v>2</v>
      </c>
      <c r="AB4" s="279" t="s">
        <v>5080</v>
      </c>
    </row>
    <row r="5" spans="1:48" x14ac:dyDescent="0.15">
      <c r="B5" s="292">
        <f>AB5</f>
        <v>1</v>
      </c>
      <c r="C5" s="293" t="str">
        <f>AA5</f>
        <v>Vermont</v>
      </c>
      <c r="D5" s="280">
        <f>VLOOKUP(AE5,APPENDIX!$A:$AC,11,FALSE)</f>
        <v>1</v>
      </c>
      <c r="E5" s="280">
        <f>VLOOKUP(AF5,APPENDIX!$A:$AC,11,FALSE)</f>
        <v>2</v>
      </c>
      <c r="F5" s="280">
        <f>VLOOKUP(AG5,APPENDIX!$A:$AC,11,FALSE)</f>
        <v>2</v>
      </c>
      <c r="G5" s="280">
        <f>VLOOKUP(AH5,APPENDIX!$A:$AC,11,FALSE)</f>
        <v>1</v>
      </c>
      <c r="H5" s="280">
        <f>VLOOKUP(AI5,APPENDIX!$A:$AC,11,FALSE)</f>
        <v>1</v>
      </c>
      <c r="I5" s="280">
        <f>VLOOKUP(AJ5,APPENDIX!$A:$AC,11,FALSE)</f>
        <v>1</v>
      </c>
      <c r="J5" s="280">
        <f>VLOOKUP(AK5,APPENDIX!$A:$AC,11,FALSE)</f>
        <v>1</v>
      </c>
      <c r="K5" s="280">
        <f>VLOOKUP(AL5,APPENDIX!$A:$AC,11,FALSE)</f>
        <v>1</v>
      </c>
      <c r="L5" s="280">
        <f>VLOOKUP(AM5,APPENDIX!$A:$AC,11,FALSE)</f>
        <v>1</v>
      </c>
      <c r="M5" s="280">
        <f>VLOOKUP(AN5,APPENDIX!$A:$AC,11,FALSE)</f>
        <v>1</v>
      </c>
      <c r="N5" s="280">
        <f>VLOOKUP(AO5,APPENDIX!$A:$AC,11,FALSE)</f>
        <v>3</v>
      </c>
      <c r="O5" s="280">
        <f>VLOOKUP(AP5,APPENDIX!$A:$AC,11,FALSE)</f>
        <v>2</v>
      </c>
      <c r="P5" s="280">
        <f>VLOOKUP(AQ5,APPENDIX!$A:$AC,11,FALSE)</f>
        <v>1</v>
      </c>
      <c r="Q5" s="280">
        <f>VLOOKUP(AR5,APPENDIX!$A:$AC,11,FALSE)</f>
        <v>2</v>
      </c>
      <c r="R5" s="280">
        <f>VLOOKUP(AS5,APPENDIX!$A:$AC,11,FALSE)</f>
        <v>3</v>
      </c>
      <c r="S5" s="280">
        <f>VLOOKUP(AT5,APPENDIX!$A:$AC,11,FALSE)</f>
        <v>1</v>
      </c>
      <c r="T5" s="280">
        <f>VLOOKUP(AU5,APPENDIX!$A:$AC,11,FALSE)</f>
        <v>1</v>
      </c>
      <c r="U5" s="280">
        <f>VLOOKUP(AV5,APPENDIX!$A:$AC,11,FALSE)</f>
        <v>2</v>
      </c>
      <c r="Y5" s="167" t="s">
        <v>3898</v>
      </c>
      <c r="AA5" s="282" t="s">
        <v>200</v>
      </c>
      <c r="AB5" s="167">
        <f>VLOOKUP(CONCATENATE(AD5,$Y$5),APPENDIX!$A$1:$U$8269,10,FALSE)</f>
        <v>1</v>
      </c>
      <c r="AC5" s="167">
        <f>VLOOKUP(CONCATENATE(AD5,$Y$5),APPENDIX!$A$1:$U$8269,11,FALSE)</f>
        <v>1</v>
      </c>
      <c r="AD5" s="167" t="str">
        <f>VLOOKUP(AA5,ST!$A$2:$B$53,2,FALSE)</f>
        <v>VT</v>
      </c>
      <c r="AE5" s="167" t="str">
        <f t="shared" ref="AE5:AE36" si="0">CONCATENATE($AD5,D$58)</f>
        <v>VTq002_1</v>
      </c>
      <c r="AF5" s="167" t="str">
        <f t="shared" ref="AF5:AF36" si="1">CONCATENATE($AD5,E$58)</f>
        <v>VTq001a_1</v>
      </c>
      <c r="AG5" s="167" t="str">
        <f t="shared" ref="AG5:AG36" si="2">CONCATENATE($AD5,F$58)</f>
        <v>VTq001b_1</v>
      </c>
      <c r="AH5" s="167" t="str">
        <f t="shared" ref="AH5:AH36" si="3">CONCATENATE($AD5,G$58)</f>
        <v>VTq003_1</v>
      </c>
      <c r="AI5" s="167" t="str">
        <f t="shared" ref="AI5:AI36" si="4">CONCATENATE($AD5,H$58)</f>
        <v>VTq004_1</v>
      </c>
      <c r="AJ5" s="167" t="str">
        <f t="shared" ref="AJ5:AJ36" si="5">CONCATENATE($AD5,I$58)</f>
        <v>VTq005_1</v>
      </c>
      <c r="AK5" s="167" t="str">
        <f t="shared" ref="AK5:AK36" si="6">CONCATENATE($AD5,J$58)</f>
        <v>VTq006_1</v>
      </c>
      <c r="AL5" s="167" t="str">
        <f t="shared" ref="AL5:AL36" si="7">CONCATENATE($AD5,K$58)</f>
        <v>VTq014_1</v>
      </c>
      <c r="AM5" s="167" t="str">
        <f t="shared" ref="AM5:AM36" si="8">CONCATENATE($AD5,L$58)</f>
        <v>VTq015_1</v>
      </c>
      <c r="AN5" s="167" t="str">
        <f t="shared" ref="AN5:AN36" si="9">CONCATENATE($AD5,M$58)</f>
        <v>VTq016_1</v>
      </c>
      <c r="AO5" s="167" t="str">
        <f t="shared" ref="AO5:AO36" si="10">CONCATENATE($AD5,N$58)</f>
        <v>VTq009_1</v>
      </c>
      <c r="AP5" s="167" t="str">
        <f t="shared" ref="AP5:AP36" si="11">CONCATENATE($AD5,O$58)</f>
        <v>VTq022_1</v>
      </c>
      <c r="AQ5" s="167" t="str">
        <f t="shared" ref="AQ5:AQ36" si="12">CONCATENATE($AD5,P$58)</f>
        <v>VTq010_1</v>
      </c>
      <c r="AR5" s="167" t="str">
        <f t="shared" ref="AR5:AR36" si="13">CONCATENATE($AD5,Q$58)</f>
        <v>VTq011_1</v>
      </c>
      <c r="AS5" s="167" t="str">
        <f t="shared" ref="AS5:AS36" si="14">CONCATENATE($AD5,R$58)</f>
        <v>VTq017_1</v>
      </c>
      <c r="AT5" s="167" t="str">
        <f t="shared" ref="AT5:AT36" si="15">CONCATENATE($AD5,S$58)</f>
        <v>VTq018_1</v>
      </c>
      <c r="AU5" s="167" t="str">
        <f t="shared" ref="AU5:AU36" si="16">CONCATENATE($AD5,T$58)</f>
        <v>VTq019_1</v>
      </c>
      <c r="AV5" s="167" t="str">
        <f t="shared" ref="AV5:AV36" si="17">CONCATENATE($AD5,U$58)</f>
        <v>VTq020_1</v>
      </c>
    </row>
    <row r="6" spans="1:48" x14ac:dyDescent="0.15">
      <c r="B6" s="292">
        <f t="shared" ref="B6:B55" si="18">AB6</f>
        <v>2</v>
      </c>
      <c r="C6" s="293" t="str">
        <f t="shared" ref="C6:C55" si="19">AA6</f>
        <v>Massachusetts</v>
      </c>
      <c r="D6" s="280">
        <f>VLOOKUP(AE6,APPENDIX!$A:$AC,11,FALSE)</f>
        <v>1</v>
      </c>
      <c r="E6" s="280">
        <f>VLOOKUP(AF6,APPENDIX!$A:$AC,11,FALSE)</f>
        <v>1</v>
      </c>
      <c r="F6" s="280">
        <f>VLOOKUP(AG6,APPENDIX!$A:$AC,11,FALSE)</f>
        <v>2</v>
      </c>
      <c r="G6" s="280">
        <f>VLOOKUP(AH6,APPENDIX!$A:$AC,11,FALSE)</f>
        <v>1</v>
      </c>
      <c r="H6" s="280">
        <f>VLOOKUP(AI6,APPENDIX!$A:$AC,11,FALSE)</f>
        <v>1</v>
      </c>
      <c r="I6" s="280">
        <f>VLOOKUP(AJ6,APPENDIX!$A:$AC,11,FALSE)</f>
        <v>2</v>
      </c>
      <c r="J6" s="280">
        <f>VLOOKUP(AK6,APPENDIX!$A:$AC,11,FALSE)</f>
        <v>1</v>
      </c>
      <c r="K6" s="280">
        <f>VLOOKUP(AL6,APPENDIX!$A:$AC,11,FALSE)</f>
        <v>1</v>
      </c>
      <c r="L6" s="280">
        <f>VLOOKUP(AM6,APPENDIX!$A:$AC,11,FALSE)</f>
        <v>1</v>
      </c>
      <c r="M6" s="280">
        <f>VLOOKUP(AN6,APPENDIX!$A:$AC,11,FALSE)</f>
        <v>1</v>
      </c>
      <c r="N6" s="280">
        <f>VLOOKUP(AO6,APPENDIX!$A:$AC,11,FALSE)</f>
        <v>1</v>
      </c>
      <c r="O6" s="280">
        <f>VLOOKUP(AP6,APPENDIX!$A:$AC,11,FALSE)</f>
        <v>3</v>
      </c>
      <c r="P6" s="280">
        <f>VLOOKUP(AQ6,APPENDIX!$A:$AC,11,FALSE)</f>
        <v>1</v>
      </c>
      <c r="Q6" s="280">
        <f>VLOOKUP(AR6,APPENDIX!$A:$AC,11,FALSE)</f>
        <v>3</v>
      </c>
      <c r="R6" s="280">
        <f>VLOOKUP(AS6,APPENDIX!$A:$AC,11,FALSE)</f>
        <v>1</v>
      </c>
      <c r="S6" s="280">
        <f>VLOOKUP(AT6,APPENDIX!$A:$AC,11,FALSE)</f>
        <v>1</v>
      </c>
      <c r="T6" s="280">
        <f>VLOOKUP(AU6,APPENDIX!$A:$AC,11,FALSE)</f>
        <v>2</v>
      </c>
      <c r="U6" s="283">
        <f>VLOOKUP(AV6,APPENDIX!$A:$AC,11,FALSE)</f>
        <v>3</v>
      </c>
      <c r="AA6" s="282" t="s">
        <v>100</v>
      </c>
      <c r="AB6" s="167">
        <f>VLOOKUP(CONCATENATE(AD6,$Y$5),APPENDIX!$A$1:$U$8269,10,FALSE)</f>
        <v>2</v>
      </c>
      <c r="AC6" s="167">
        <f>VLOOKUP(CONCATENATE(AD6,$Y$5),APPENDIX!$A$1:$U$8269,11,FALSE)</f>
        <v>1</v>
      </c>
      <c r="AD6" s="167" t="str">
        <f>VLOOKUP(AA6,ST!$A$2:$B$53,2,FALSE)</f>
        <v>MA</v>
      </c>
      <c r="AE6" s="167" t="str">
        <f t="shared" si="0"/>
        <v>MAq002_1</v>
      </c>
      <c r="AF6" s="167" t="str">
        <f t="shared" si="1"/>
        <v>MAq001a_1</v>
      </c>
      <c r="AG6" s="167" t="str">
        <f t="shared" si="2"/>
        <v>MAq001b_1</v>
      </c>
      <c r="AH6" s="167" t="str">
        <f t="shared" si="3"/>
        <v>MAq003_1</v>
      </c>
      <c r="AI6" s="167" t="str">
        <f t="shared" si="4"/>
        <v>MAq004_1</v>
      </c>
      <c r="AJ6" s="167" t="str">
        <f t="shared" si="5"/>
        <v>MAq005_1</v>
      </c>
      <c r="AK6" s="167" t="str">
        <f t="shared" si="6"/>
        <v>MAq006_1</v>
      </c>
      <c r="AL6" s="167" t="str">
        <f t="shared" si="7"/>
        <v>MAq014_1</v>
      </c>
      <c r="AM6" s="167" t="str">
        <f t="shared" si="8"/>
        <v>MAq015_1</v>
      </c>
      <c r="AN6" s="167" t="str">
        <f t="shared" si="9"/>
        <v>MAq016_1</v>
      </c>
      <c r="AO6" s="167" t="str">
        <f t="shared" si="10"/>
        <v>MAq009_1</v>
      </c>
      <c r="AP6" s="167" t="str">
        <f t="shared" si="11"/>
        <v>MAq022_1</v>
      </c>
      <c r="AQ6" s="167" t="str">
        <f t="shared" si="12"/>
        <v>MAq010_1</v>
      </c>
      <c r="AR6" s="167" t="str">
        <f t="shared" si="13"/>
        <v>MAq011_1</v>
      </c>
      <c r="AS6" s="167" t="str">
        <f t="shared" si="14"/>
        <v>MAq017_1</v>
      </c>
      <c r="AT6" s="167" t="str">
        <f t="shared" si="15"/>
        <v>MAq018_1</v>
      </c>
      <c r="AU6" s="167" t="str">
        <f t="shared" si="16"/>
        <v>MAq019_1</v>
      </c>
      <c r="AV6" s="167" t="str">
        <f t="shared" si="17"/>
        <v>MAq020_1</v>
      </c>
    </row>
    <row r="7" spans="1:48" s="284" customFormat="1" x14ac:dyDescent="0.15">
      <c r="B7" s="292">
        <f t="shared" si="18"/>
        <v>3</v>
      </c>
      <c r="C7" s="293" t="str">
        <f t="shared" si="19"/>
        <v>Rhode Island</v>
      </c>
      <c r="D7" s="285">
        <f>VLOOKUP(AE7,APPENDIX!$A:$AC,11,FALSE)</f>
        <v>1</v>
      </c>
      <c r="E7" s="285">
        <f>VLOOKUP(AF7,APPENDIX!$A:$AC,11,FALSE)</f>
        <v>1</v>
      </c>
      <c r="F7" s="285">
        <f>VLOOKUP(AG7,APPENDIX!$A:$AC,11,FALSE)</f>
        <v>1</v>
      </c>
      <c r="G7" s="285">
        <f>VLOOKUP(AH7,APPENDIX!$A:$AC,11,FALSE)</f>
        <v>2</v>
      </c>
      <c r="H7" s="285">
        <f>VLOOKUP(AI7,APPENDIX!$A:$AC,11,FALSE)</f>
        <v>1</v>
      </c>
      <c r="I7" s="285">
        <f>VLOOKUP(AJ7,APPENDIX!$A:$AC,11,FALSE)</f>
        <v>2</v>
      </c>
      <c r="J7" s="285">
        <f>VLOOKUP(AK7,APPENDIX!$A:$AC,11,FALSE)</f>
        <v>1</v>
      </c>
      <c r="K7" s="285">
        <f>VLOOKUP(AL7,APPENDIX!$A:$AC,11,FALSE)</f>
        <v>1</v>
      </c>
      <c r="L7" s="285">
        <f>VLOOKUP(AM7,APPENDIX!$A:$AC,11,FALSE)</f>
        <v>1</v>
      </c>
      <c r="M7" s="285">
        <f>VLOOKUP(AN7,APPENDIX!$A:$AC,11,FALSE)</f>
        <v>3</v>
      </c>
      <c r="N7" s="285">
        <f>VLOOKUP(AO7,APPENDIX!$A:$AC,11,FALSE)</f>
        <v>1</v>
      </c>
      <c r="O7" s="285">
        <f>VLOOKUP(AP7,APPENDIX!$A:$AC,11,FALSE)</f>
        <v>4</v>
      </c>
      <c r="P7" s="285">
        <f>VLOOKUP(AQ7,APPENDIX!$A:$AC,11,FALSE)</f>
        <v>2</v>
      </c>
      <c r="Q7" s="285">
        <f>VLOOKUP(AR7,APPENDIX!$A:$AC,11,FALSE)</f>
        <v>3</v>
      </c>
      <c r="R7" s="285">
        <f>VLOOKUP(AS7,APPENDIX!$A:$AC,11,FALSE)</f>
        <v>2</v>
      </c>
      <c r="S7" s="285">
        <f>VLOOKUP(AT7,APPENDIX!$A:$AC,11,FALSE)</f>
        <v>1</v>
      </c>
      <c r="T7" s="285">
        <f>VLOOKUP(AU7,APPENDIX!$A:$AC,11,FALSE)</f>
        <v>1</v>
      </c>
      <c r="U7" s="283">
        <f>VLOOKUP(AV7,APPENDIX!$A:$AC,11,FALSE)</f>
        <v>2</v>
      </c>
      <c r="AA7" s="282" t="s">
        <v>172</v>
      </c>
      <c r="AB7" s="167">
        <f>VLOOKUP(CONCATENATE(AD7,$Y$5),APPENDIX!$A$1:$U$8269,10,FALSE)</f>
        <v>3</v>
      </c>
      <c r="AC7" s="284">
        <f>VLOOKUP(CONCATENATE(AD7,$Y$5),APPENDIX!$A$1:$U$8269,11,FALSE)</f>
        <v>1</v>
      </c>
      <c r="AD7" s="167" t="str">
        <f>VLOOKUP(AA7,ST!$A$2:$B$53,2,FALSE)</f>
        <v>RI</v>
      </c>
      <c r="AE7" s="167" t="str">
        <f t="shared" si="0"/>
        <v>RIq002_1</v>
      </c>
      <c r="AF7" s="167" t="str">
        <f t="shared" si="1"/>
        <v>RIq001a_1</v>
      </c>
      <c r="AG7" s="167" t="str">
        <f t="shared" si="2"/>
        <v>RIq001b_1</v>
      </c>
      <c r="AH7" s="167" t="str">
        <f t="shared" si="3"/>
        <v>RIq003_1</v>
      </c>
      <c r="AI7" s="167" t="str">
        <f t="shared" si="4"/>
        <v>RIq004_1</v>
      </c>
      <c r="AJ7" s="167" t="str">
        <f t="shared" si="5"/>
        <v>RIq005_1</v>
      </c>
      <c r="AK7" s="167" t="str">
        <f t="shared" si="6"/>
        <v>RIq006_1</v>
      </c>
      <c r="AL7" s="167" t="str">
        <f t="shared" si="7"/>
        <v>RIq014_1</v>
      </c>
      <c r="AM7" s="167" t="str">
        <f t="shared" si="8"/>
        <v>RIq015_1</v>
      </c>
      <c r="AN7" s="167" t="str">
        <f t="shared" si="9"/>
        <v>RIq016_1</v>
      </c>
      <c r="AO7" s="167" t="str">
        <f t="shared" si="10"/>
        <v>RIq009_1</v>
      </c>
      <c r="AP7" s="167" t="str">
        <f t="shared" si="11"/>
        <v>RIq022_1</v>
      </c>
      <c r="AQ7" s="167" t="str">
        <f t="shared" si="12"/>
        <v>RIq010_1</v>
      </c>
      <c r="AR7" s="167" t="str">
        <f t="shared" si="13"/>
        <v>RIq011_1</v>
      </c>
      <c r="AS7" s="167" t="str">
        <f t="shared" si="14"/>
        <v>RIq017_1</v>
      </c>
      <c r="AT7" s="167" t="str">
        <f t="shared" si="15"/>
        <v>RIq018_1</v>
      </c>
      <c r="AU7" s="167" t="str">
        <f t="shared" si="16"/>
        <v>RIq019_1</v>
      </c>
      <c r="AV7" s="167" t="str">
        <f t="shared" si="17"/>
        <v>RIq020_1</v>
      </c>
    </row>
    <row r="8" spans="1:48" x14ac:dyDescent="0.15">
      <c r="B8" s="292">
        <f t="shared" si="18"/>
        <v>4</v>
      </c>
      <c r="C8" s="293" t="str">
        <f t="shared" si="19"/>
        <v>New Hampshire</v>
      </c>
      <c r="D8" s="280">
        <f>VLOOKUP(AE8,APPENDIX!$A:$AC,11,FALSE)</f>
        <v>1</v>
      </c>
      <c r="E8" s="280">
        <f>VLOOKUP(AF8,APPENDIX!$A:$AC,11,FALSE)</f>
        <v>1</v>
      </c>
      <c r="F8" s="280">
        <f>VLOOKUP(AG8,APPENDIX!$A:$AC,11,FALSE)</f>
        <v>1</v>
      </c>
      <c r="G8" s="280">
        <f>VLOOKUP(AH8,APPENDIX!$A:$AC,11,FALSE)</f>
        <v>1</v>
      </c>
      <c r="H8" s="280">
        <f>VLOOKUP(AI8,APPENDIX!$A:$AC,11,FALSE)</f>
        <v>1</v>
      </c>
      <c r="I8" s="280">
        <f>VLOOKUP(AJ8,APPENDIX!$A:$AC,11,FALSE)</f>
        <v>2</v>
      </c>
      <c r="J8" s="280">
        <f>VLOOKUP(AK8,APPENDIX!$A:$AC,11,FALSE)</f>
        <v>2</v>
      </c>
      <c r="K8" s="280">
        <f>VLOOKUP(AL8,APPENDIX!$A:$AC,11,FALSE)</f>
        <v>2</v>
      </c>
      <c r="L8" s="280">
        <f>VLOOKUP(AM8,APPENDIX!$A:$AC,11,FALSE)</f>
        <v>2</v>
      </c>
      <c r="M8" s="280">
        <f>VLOOKUP(AN8,APPENDIX!$A:$AC,11,FALSE)</f>
        <v>1</v>
      </c>
      <c r="N8" s="280">
        <f>VLOOKUP(AO8,APPENDIX!$A:$AC,11,FALSE)</f>
        <v>2</v>
      </c>
      <c r="O8" s="280">
        <f>VLOOKUP(AP8,APPENDIX!$A:$AC,11,FALSE)</f>
        <v>3</v>
      </c>
      <c r="P8" s="280">
        <f>VLOOKUP(AQ8,APPENDIX!$A:$AC,11,FALSE)</f>
        <v>1</v>
      </c>
      <c r="Q8" s="280">
        <f>VLOOKUP(AR8,APPENDIX!$A:$AC,11,FALSE)</f>
        <v>1</v>
      </c>
      <c r="R8" s="280">
        <f>VLOOKUP(AS8,APPENDIX!$A:$AC,11,FALSE)</f>
        <v>3</v>
      </c>
      <c r="S8" s="280">
        <f>VLOOKUP(AT8,APPENDIX!$A:$AC,11,FALSE)</f>
        <v>3</v>
      </c>
      <c r="T8" s="280">
        <f>VLOOKUP(AU8,APPENDIX!$A:$AC,11,FALSE)</f>
        <v>1</v>
      </c>
      <c r="U8" s="283">
        <f>VLOOKUP(AV8,APPENDIX!$A:$AC,11,FALSE)</f>
        <v>2</v>
      </c>
      <c r="AA8" s="282" t="s">
        <v>132</v>
      </c>
      <c r="AB8" s="167">
        <f>VLOOKUP(CONCATENATE(AD8,$Y$5),APPENDIX!$A$1:$U$8269,10,FALSE)</f>
        <v>4</v>
      </c>
      <c r="AC8" s="167">
        <f>VLOOKUP(CONCATENATE(AD8,$Y$5),APPENDIX!$A$1:$U$8269,11,FALSE)</f>
        <v>1</v>
      </c>
      <c r="AD8" s="167" t="str">
        <f>VLOOKUP(AA8,ST!$A$2:$B$53,2,FALSE)</f>
        <v>NH</v>
      </c>
      <c r="AE8" s="167" t="str">
        <f t="shared" si="0"/>
        <v>NHq002_1</v>
      </c>
      <c r="AF8" s="167" t="str">
        <f t="shared" si="1"/>
        <v>NHq001a_1</v>
      </c>
      <c r="AG8" s="167" t="str">
        <f t="shared" si="2"/>
        <v>NHq001b_1</v>
      </c>
      <c r="AH8" s="167" t="str">
        <f t="shared" si="3"/>
        <v>NHq003_1</v>
      </c>
      <c r="AI8" s="167" t="str">
        <f t="shared" si="4"/>
        <v>NHq004_1</v>
      </c>
      <c r="AJ8" s="167" t="str">
        <f t="shared" si="5"/>
        <v>NHq005_1</v>
      </c>
      <c r="AK8" s="167" t="str">
        <f t="shared" si="6"/>
        <v>NHq006_1</v>
      </c>
      <c r="AL8" s="167" t="str">
        <f t="shared" si="7"/>
        <v>NHq014_1</v>
      </c>
      <c r="AM8" s="167" t="str">
        <f t="shared" si="8"/>
        <v>NHq015_1</v>
      </c>
      <c r="AN8" s="167" t="str">
        <f t="shared" si="9"/>
        <v>NHq016_1</v>
      </c>
      <c r="AO8" s="167" t="str">
        <f t="shared" si="10"/>
        <v>NHq009_1</v>
      </c>
      <c r="AP8" s="167" t="str">
        <f t="shared" si="11"/>
        <v>NHq022_1</v>
      </c>
      <c r="AQ8" s="167" t="str">
        <f t="shared" si="12"/>
        <v>NHq010_1</v>
      </c>
      <c r="AR8" s="167" t="str">
        <f t="shared" si="13"/>
        <v>NHq011_1</v>
      </c>
      <c r="AS8" s="167" t="str">
        <f t="shared" si="14"/>
        <v>NHq017_1</v>
      </c>
      <c r="AT8" s="167" t="str">
        <f t="shared" si="15"/>
        <v>NHq018_1</v>
      </c>
      <c r="AU8" s="167" t="str">
        <f t="shared" si="16"/>
        <v>NHq019_1</v>
      </c>
      <c r="AV8" s="167" t="str">
        <f t="shared" si="17"/>
        <v>NHq020_1</v>
      </c>
    </row>
    <row r="9" spans="1:48" x14ac:dyDescent="0.15">
      <c r="B9" s="292">
        <f t="shared" si="18"/>
        <v>5</v>
      </c>
      <c r="C9" s="293" t="str">
        <f t="shared" si="19"/>
        <v>Connecticut</v>
      </c>
      <c r="D9" s="280">
        <f>VLOOKUP(AE9,APPENDIX!$A:$AC,11,FALSE)</f>
        <v>1</v>
      </c>
      <c r="E9" s="280">
        <f>VLOOKUP(AF9,APPENDIX!$A:$AC,11,FALSE)</f>
        <v>1</v>
      </c>
      <c r="F9" s="280">
        <f>VLOOKUP(AG9,APPENDIX!$A:$AC,11,FALSE)</f>
        <v>1</v>
      </c>
      <c r="G9" s="280">
        <f>VLOOKUP(AH9,APPENDIX!$A:$AC,11,FALSE)</f>
        <v>2</v>
      </c>
      <c r="H9" s="280">
        <f>VLOOKUP(AI9,APPENDIX!$A:$AC,11,FALSE)</f>
        <v>1</v>
      </c>
      <c r="I9" s="280">
        <f>VLOOKUP(AJ9,APPENDIX!$A:$AC,11,FALSE)</f>
        <v>2</v>
      </c>
      <c r="J9" s="280">
        <f>VLOOKUP(AK9,APPENDIX!$A:$AC,11,FALSE)</f>
        <v>1</v>
      </c>
      <c r="K9" s="280">
        <f>VLOOKUP(AL9,APPENDIX!$A:$AC,11,FALSE)</f>
        <v>1</v>
      </c>
      <c r="L9" s="280">
        <f>VLOOKUP(AM9,APPENDIX!$A:$AC,11,FALSE)</f>
        <v>2</v>
      </c>
      <c r="M9" s="280">
        <f>VLOOKUP(AN9,APPENDIX!$A:$AC,11,FALSE)</f>
        <v>1</v>
      </c>
      <c r="N9" s="280">
        <f>VLOOKUP(AO9,APPENDIX!$A:$AC,11,FALSE)</f>
        <v>1</v>
      </c>
      <c r="O9" s="280">
        <f>VLOOKUP(AP9,APPENDIX!$A:$AC,11,FALSE)</f>
        <v>2</v>
      </c>
      <c r="P9" s="280">
        <f>VLOOKUP(AQ9,APPENDIX!$A:$AC,11,FALSE)</f>
        <v>2</v>
      </c>
      <c r="Q9" s="280">
        <f>VLOOKUP(AR9,APPENDIX!$A:$AC,11,FALSE)</f>
        <v>4</v>
      </c>
      <c r="R9" s="280">
        <f>VLOOKUP(AS9,APPENDIX!$A:$AC,11,FALSE)</f>
        <v>4</v>
      </c>
      <c r="S9" s="280">
        <f>VLOOKUP(AT9,APPENDIX!$A:$AC,11,FALSE)</f>
        <v>1</v>
      </c>
      <c r="T9" s="280">
        <f>VLOOKUP(AU9,APPENDIX!$A:$AC,11,FALSE)</f>
        <v>1</v>
      </c>
      <c r="U9" s="283">
        <f>VLOOKUP(AV9,APPENDIX!$A:$AC,11,FALSE)</f>
        <v>2</v>
      </c>
      <c r="AA9" s="282" t="s">
        <v>41</v>
      </c>
      <c r="AB9" s="167">
        <f>VLOOKUP(CONCATENATE(AD9,$Y$5),APPENDIX!$A$1:$U$8269,10,FALSE)</f>
        <v>5</v>
      </c>
      <c r="AC9" s="167">
        <f>VLOOKUP(CONCATENATE(AD9,$Y$5),APPENDIX!$A$1:$U$8269,11,FALSE)</f>
        <v>1</v>
      </c>
      <c r="AD9" s="167" t="str">
        <f>VLOOKUP(AA9,ST!$A$2:$B$53,2,FALSE)</f>
        <v>CT</v>
      </c>
      <c r="AE9" s="167" t="str">
        <f t="shared" si="0"/>
        <v>CTq002_1</v>
      </c>
      <c r="AF9" s="167" t="str">
        <f t="shared" si="1"/>
        <v>CTq001a_1</v>
      </c>
      <c r="AG9" s="167" t="str">
        <f t="shared" si="2"/>
        <v>CTq001b_1</v>
      </c>
      <c r="AH9" s="167" t="str">
        <f t="shared" si="3"/>
        <v>CTq003_1</v>
      </c>
      <c r="AI9" s="167" t="str">
        <f t="shared" si="4"/>
        <v>CTq004_1</v>
      </c>
      <c r="AJ9" s="167" t="str">
        <f t="shared" si="5"/>
        <v>CTq005_1</v>
      </c>
      <c r="AK9" s="167" t="str">
        <f t="shared" si="6"/>
        <v>CTq006_1</v>
      </c>
      <c r="AL9" s="167" t="str">
        <f t="shared" si="7"/>
        <v>CTq014_1</v>
      </c>
      <c r="AM9" s="167" t="str">
        <f t="shared" si="8"/>
        <v>CTq015_1</v>
      </c>
      <c r="AN9" s="167" t="str">
        <f t="shared" si="9"/>
        <v>CTq016_1</v>
      </c>
      <c r="AO9" s="167" t="str">
        <f t="shared" si="10"/>
        <v>CTq009_1</v>
      </c>
      <c r="AP9" s="167" t="str">
        <f t="shared" si="11"/>
        <v>CTq022_1</v>
      </c>
      <c r="AQ9" s="167" t="str">
        <f t="shared" si="12"/>
        <v>CTq010_1</v>
      </c>
      <c r="AR9" s="167" t="str">
        <f t="shared" si="13"/>
        <v>CTq011_1</v>
      </c>
      <c r="AS9" s="167" t="str">
        <f t="shared" si="14"/>
        <v>CTq017_1</v>
      </c>
      <c r="AT9" s="167" t="str">
        <f t="shared" si="15"/>
        <v>CTq018_1</v>
      </c>
      <c r="AU9" s="167" t="str">
        <f t="shared" si="16"/>
        <v>CTq019_1</v>
      </c>
      <c r="AV9" s="167" t="str">
        <f t="shared" si="17"/>
        <v>CTq020_1</v>
      </c>
    </row>
    <row r="10" spans="1:48" x14ac:dyDescent="0.15">
      <c r="B10" s="292">
        <f t="shared" si="18"/>
        <v>5</v>
      </c>
      <c r="C10" s="293" t="str">
        <f t="shared" si="19"/>
        <v>Iowa</v>
      </c>
      <c r="D10" s="280">
        <f>VLOOKUP(AE10,APPENDIX!$A:$AC,11,FALSE)</f>
        <v>2</v>
      </c>
      <c r="E10" s="280">
        <f>VLOOKUP(AF10,APPENDIX!$A:$AC,11,FALSE)</f>
        <v>2</v>
      </c>
      <c r="F10" s="280">
        <f>VLOOKUP(AG10,APPENDIX!$A:$AC,11,FALSE)</f>
        <v>1</v>
      </c>
      <c r="G10" s="280">
        <f>VLOOKUP(AH10,APPENDIX!$A:$AC,11,FALSE)</f>
        <v>1</v>
      </c>
      <c r="H10" s="280">
        <f>VLOOKUP(AI10,APPENDIX!$A:$AC,11,FALSE)</f>
        <v>2</v>
      </c>
      <c r="I10" s="280">
        <f>VLOOKUP(AJ10,APPENDIX!$A:$AC,11,FALSE)</f>
        <v>2</v>
      </c>
      <c r="J10" s="280">
        <f>VLOOKUP(AK10,APPENDIX!$A:$AC,11,FALSE)</f>
        <v>1</v>
      </c>
      <c r="K10" s="280">
        <f>VLOOKUP(AL10,APPENDIX!$A:$AC,11,FALSE)</f>
        <v>1</v>
      </c>
      <c r="L10" s="280">
        <f>VLOOKUP(AM10,APPENDIX!$A:$AC,11,FALSE)</f>
        <v>2</v>
      </c>
      <c r="M10" s="280">
        <f>VLOOKUP(AN10,APPENDIX!$A:$AC,11,FALSE)</f>
        <v>2</v>
      </c>
      <c r="N10" s="280">
        <f>VLOOKUP(AO10,APPENDIX!$A:$AC,11,FALSE)</f>
        <v>4</v>
      </c>
      <c r="O10" s="280">
        <f>VLOOKUP(AP10,APPENDIX!$A:$AC,11,FALSE)</f>
        <v>2</v>
      </c>
      <c r="P10" s="280">
        <f>VLOOKUP(AQ10,APPENDIX!$A:$AC,11,FALSE)</f>
        <v>2</v>
      </c>
      <c r="Q10" s="280">
        <f>VLOOKUP(AR10,APPENDIX!$A:$AC,11,FALSE)</f>
        <v>1</v>
      </c>
      <c r="R10" s="280">
        <f>VLOOKUP(AS10,APPENDIX!$A:$AC,11,FALSE)</f>
        <v>2</v>
      </c>
      <c r="S10" s="280">
        <f>VLOOKUP(AT10,APPENDIX!$A:$AC,11,FALSE)</f>
        <v>3</v>
      </c>
      <c r="T10" s="280">
        <f>VLOOKUP(AU10,APPENDIX!$A:$AC,11,FALSE)</f>
        <v>1</v>
      </c>
      <c r="U10" s="283">
        <f>VLOOKUP(AV10,APPENDIX!$A:$AC,11,FALSE)</f>
        <v>2</v>
      </c>
      <c r="AA10" s="282" t="s">
        <v>76</v>
      </c>
      <c r="AB10" s="167">
        <f>VLOOKUP(CONCATENATE(AD10,$Y$5),APPENDIX!$A$1:$U$8269,10,FALSE)</f>
        <v>5</v>
      </c>
      <c r="AC10" s="167">
        <f>VLOOKUP(CONCATENATE(AD10,$Y$5),APPENDIX!$A$1:$U$8269,11,FALSE)</f>
        <v>1</v>
      </c>
      <c r="AD10" s="167" t="str">
        <f>VLOOKUP(AA10,ST!$A$2:$B$53,2,FALSE)</f>
        <v>IA</v>
      </c>
      <c r="AE10" s="167" t="str">
        <f t="shared" si="0"/>
        <v>IAq002_1</v>
      </c>
      <c r="AF10" s="167" t="str">
        <f t="shared" si="1"/>
        <v>IAq001a_1</v>
      </c>
      <c r="AG10" s="167" t="str">
        <f t="shared" si="2"/>
        <v>IAq001b_1</v>
      </c>
      <c r="AH10" s="167" t="str">
        <f t="shared" si="3"/>
        <v>IAq003_1</v>
      </c>
      <c r="AI10" s="167" t="str">
        <f t="shared" si="4"/>
        <v>IAq004_1</v>
      </c>
      <c r="AJ10" s="167" t="str">
        <f t="shared" si="5"/>
        <v>IAq005_1</v>
      </c>
      <c r="AK10" s="167" t="str">
        <f t="shared" si="6"/>
        <v>IAq006_1</v>
      </c>
      <c r="AL10" s="167" t="str">
        <f t="shared" si="7"/>
        <v>IAq014_1</v>
      </c>
      <c r="AM10" s="167" t="str">
        <f t="shared" si="8"/>
        <v>IAq015_1</v>
      </c>
      <c r="AN10" s="167" t="str">
        <f t="shared" si="9"/>
        <v>IAq016_1</v>
      </c>
      <c r="AO10" s="167" t="str">
        <f t="shared" si="10"/>
        <v>IAq009_1</v>
      </c>
      <c r="AP10" s="167" t="str">
        <f t="shared" si="11"/>
        <v>IAq022_1</v>
      </c>
      <c r="AQ10" s="167" t="str">
        <f t="shared" si="12"/>
        <v>IAq010_1</v>
      </c>
      <c r="AR10" s="167" t="str">
        <f t="shared" si="13"/>
        <v>IAq011_1</v>
      </c>
      <c r="AS10" s="167" t="str">
        <f t="shared" si="14"/>
        <v>IAq017_1</v>
      </c>
      <c r="AT10" s="167" t="str">
        <f t="shared" si="15"/>
        <v>IAq018_1</v>
      </c>
      <c r="AU10" s="167" t="str">
        <f t="shared" si="16"/>
        <v>IAq019_1</v>
      </c>
      <c r="AV10" s="167" t="str">
        <f t="shared" si="17"/>
        <v>IAq020_1</v>
      </c>
    </row>
    <row r="11" spans="1:48" x14ac:dyDescent="0.15">
      <c r="B11" s="292">
        <f t="shared" si="18"/>
        <v>7</v>
      </c>
      <c r="C11" s="293" t="str">
        <f t="shared" si="19"/>
        <v>Maine</v>
      </c>
      <c r="D11" s="280">
        <f>VLOOKUP(AE11,APPENDIX!$A:$AC,11,FALSE)</f>
        <v>1</v>
      </c>
      <c r="E11" s="280">
        <f>VLOOKUP(AF11,APPENDIX!$A:$AC,11,FALSE)</f>
        <v>1</v>
      </c>
      <c r="F11" s="280">
        <f>VLOOKUP(AG11,APPENDIX!$A:$AC,11,FALSE)</f>
        <v>2</v>
      </c>
      <c r="G11" s="280">
        <f>VLOOKUP(AH11,APPENDIX!$A:$AC,11,FALSE)</f>
        <v>1</v>
      </c>
      <c r="H11" s="280">
        <f>VLOOKUP(AI11,APPENDIX!$A:$AC,11,FALSE)</f>
        <v>1</v>
      </c>
      <c r="I11" s="280">
        <f>VLOOKUP(AJ11,APPENDIX!$A:$AC,11,FALSE)</f>
        <v>1</v>
      </c>
      <c r="J11" s="280">
        <f>VLOOKUP(AK11,APPENDIX!$A:$AC,11,FALSE)</f>
        <v>3</v>
      </c>
      <c r="K11" s="280">
        <f>VLOOKUP(AL11,APPENDIX!$A:$AC,11,FALSE)</f>
        <v>2</v>
      </c>
      <c r="L11" s="280">
        <f>VLOOKUP(AM11,APPENDIX!$A:$AC,11,FALSE)</f>
        <v>1</v>
      </c>
      <c r="M11" s="280">
        <f>VLOOKUP(AN11,APPENDIX!$A:$AC,11,FALSE)</f>
        <v>1</v>
      </c>
      <c r="N11" s="280">
        <f>VLOOKUP(AO11,APPENDIX!$A:$AC,11,FALSE)</f>
        <v>2</v>
      </c>
      <c r="O11" s="280">
        <f>VLOOKUP(AP11,APPENDIX!$A:$AC,11,FALSE)</f>
        <v>4</v>
      </c>
      <c r="P11" s="280">
        <f>VLOOKUP(AQ11,APPENDIX!$A:$AC,11,FALSE)</f>
        <v>1</v>
      </c>
      <c r="Q11" s="280">
        <f>VLOOKUP(AR11,APPENDIX!$A:$AC,11,FALSE)</f>
        <v>1</v>
      </c>
      <c r="R11" s="280">
        <f>VLOOKUP(AS11,APPENDIX!$A:$AC,11,FALSE)</f>
        <v>3</v>
      </c>
      <c r="S11" s="280">
        <f>VLOOKUP(AT11,APPENDIX!$A:$AC,11,FALSE)</f>
        <v>2</v>
      </c>
      <c r="T11" s="280">
        <f>VLOOKUP(AU11,APPENDIX!$A:$AC,11,FALSE)</f>
        <v>2</v>
      </c>
      <c r="U11" s="283">
        <f>VLOOKUP(AV11,APPENDIX!$A:$AC,11,FALSE)</f>
        <v>3</v>
      </c>
      <c r="AA11" s="282" t="s">
        <v>92</v>
      </c>
      <c r="AB11" s="167">
        <f>VLOOKUP(CONCATENATE($AD11,$Y$5),APPENDIX!$A:$AC,10,FALSE)</f>
        <v>7</v>
      </c>
      <c r="AC11" s="167">
        <f>VLOOKUP(CONCATENATE($AD11,$Y$5),APPENDIX!$A:$AC,11,FALSE)</f>
        <v>1</v>
      </c>
      <c r="AD11" s="167" t="str">
        <f>VLOOKUP(AA11,ST!$A$2:$B$53,2,FALSE)</f>
        <v>ME</v>
      </c>
      <c r="AE11" s="167" t="str">
        <f t="shared" si="0"/>
        <v>MEq002_1</v>
      </c>
      <c r="AF11" s="167" t="str">
        <f t="shared" si="1"/>
        <v>MEq001a_1</v>
      </c>
      <c r="AG11" s="167" t="str">
        <f t="shared" si="2"/>
        <v>MEq001b_1</v>
      </c>
      <c r="AH11" s="167" t="str">
        <f t="shared" si="3"/>
        <v>MEq003_1</v>
      </c>
      <c r="AI11" s="167" t="str">
        <f t="shared" si="4"/>
        <v>MEq004_1</v>
      </c>
      <c r="AJ11" s="167" t="str">
        <f t="shared" si="5"/>
        <v>MEq005_1</v>
      </c>
      <c r="AK11" s="167" t="str">
        <f t="shared" si="6"/>
        <v>MEq006_1</v>
      </c>
      <c r="AL11" s="167" t="str">
        <f t="shared" si="7"/>
        <v>MEq014_1</v>
      </c>
      <c r="AM11" s="167" t="str">
        <f t="shared" si="8"/>
        <v>MEq015_1</v>
      </c>
      <c r="AN11" s="167" t="str">
        <f t="shared" si="9"/>
        <v>MEq016_1</v>
      </c>
      <c r="AO11" s="167" t="str">
        <f t="shared" si="10"/>
        <v>MEq009_1</v>
      </c>
      <c r="AP11" s="167" t="str">
        <f t="shared" si="11"/>
        <v>MEq022_1</v>
      </c>
      <c r="AQ11" s="167" t="str">
        <f t="shared" si="12"/>
        <v>MEq010_1</v>
      </c>
      <c r="AR11" s="167" t="str">
        <f t="shared" si="13"/>
        <v>MEq011_1</v>
      </c>
      <c r="AS11" s="167" t="str">
        <f t="shared" si="14"/>
        <v>MEq017_1</v>
      </c>
      <c r="AT11" s="167" t="str">
        <f t="shared" si="15"/>
        <v>MEq018_1</v>
      </c>
      <c r="AU11" s="167" t="str">
        <f t="shared" si="16"/>
        <v>MEq019_1</v>
      </c>
      <c r="AV11" s="167" t="str">
        <f t="shared" si="17"/>
        <v>MEq020_1</v>
      </c>
    </row>
    <row r="12" spans="1:48" x14ac:dyDescent="0.15">
      <c r="B12" s="292">
        <f t="shared" si="18"/>
        <v>7</v>
      </c>
      <c r="C12" s="293" t="str">
        <f t="shared" si="19"/>
        <v>Minnesota</v>
      </c>
      <c r="D12" s="280">
        <f>VLOOKUP(AE12,APPENDIX!$A:$AC,11,FALSE)</f>
        <v>3</v>
      </c>
      <c r="E12" s="280">
        <f>VLOOKUP(AF12,APPENDIX!$A:$AC,11,FALSE)</f>
        <v>1</v>
      </c>
      <c r="F12" s="280">
        <f>VLOOKUP(AG12,APPENDIX!$A:$AC,11,FALSE)</f>
        <v>1</v>
      </c>
      <c r="G12" s="280">
        <f>VLOOKUP(AH12,APPENDIX!$A:$AC,11,FALSE)</f>
        <v>1</v>
      </c>
      <c r="H12" s="280">
        <f>VLOOKUP(AI12,APPENDIX!$A:$AC,11,FALSE)</f>
        <v>4</v>
      </c>
      <c r="I12" s="280">
        <f>VLOOKUP(AJ12,APPENDIX!$A:$AC,11,FALSE)</f>
        <v>1</v>
      </c>
      <c r="J12" s="280">
        <f>VLOOKUP(AK12,APPENDIX!$A:$AC,11,FALSE)</f>
        <v>2</v>
      </c>
      <c r="K12" s="280">
        <f>VLOOKUP(AL12,APPENDIX!$A:$AC,11,FALSE)</f>
        <v>1</v>
      </c>
      <c r="L12" s="280">
        <f>VLOOKUP(AM12,APPENDIX!$A:$AC,11,FALSE)</f>
        <v>1</v>
      </c>
      <c r="M12" s="280">
        <f>VLOOKUP(AN12,APPENDIX!$A:$AC,11,FALSE)</f>
        <v>1</v>
      </c>
      <c r="N12" s="280">
        <f>VLOOKUP(AO12,APPENDIX!$A:$AC,11,FALSE)</f>
        <v>2</v>
      </c>
      <c r="O12" s="280">
        <f>VLOOKUP(AP12,APPENDIX!$A:$AC,11,FALSE)</f>
        <v>2</v>
      </c>
      <c r="P12" s="280">
        <f>VLOOKUP(AQ12,APPENDIX!$A:$AC,11,FALSE)</f>
        <v>1</v>
      </c>
      <c r="Q12" s="280">
        <f>VLOOKUP(AR12,APPENDIX!$A:$AC,11,FALSE)</f>
        <v>1</v>
      </c>
      <c r="R12" s="280">
        <f>VLOOKUP(AS12,APPENDIX!$A:$AC,11,FALSE)</f>
        <v>4</v>
      </c>
      <c r="S12" s="280">
        <f>VLOOKUP(AT12,APPENDIX!$A:$AC,11,FALSE)</f>
        <v>4</v>
      </c>
      <c r="T12" s="280">
        <f>VLOOKUP(AU12,APPENDIX!$A:$AC,11,FALSE)</f>
        <v>1</v>
      </c>
      <c r="U12" s="283">
        <f>VLOOKUP(AV12,APPENDIX!$A:$AC,11,FALSE)</f>
        <v>1</v>
      </c>
      <c r="AA12" s="282" t="s">
        <v>108</v>
      </c>
      <c r="AB12" s="167">
        <f>VLOOKUP(CONCATENATE(AD12,$Y$5),APPENDIX!$A$1:$U$8269,10,FALSE)</f>
        <v>7</v>
      </c>
      <c r="AC12" s="167">
        <f>VLOOKUP(CONCATENATE(AD12,$Y$5),APPENDIX!$A$1:$U$8269,11,FALSE)</f>
        <v>1</v>
      </c>
      <c r="AD12" s="167" t="str">
        <f>VLOOKUP(AA12,ST!$A$2:$B$53,2,FALSE)</f>
        <v>MN</v>
      </c>
      <c r="AE12" s="167" t="str">
        <f t="shared" si="0"/>
        <v>MNq002_1</v>
      </c>
      <c r="AF12" s="167" t="str">
        <f t="shared" si="1"/>
        <v>MNq001a_1</v>
      </c>
      <c r="AG12" s="167" t="str">
        <f t="shared" si="2"/>
        <v>MNq001b_1</v>
      </c>
      <c r="AH12" s="167" t="str">
        <f t="shared" si="3"/>
        <v>MNq003_1</v>
      </c>
      <c r="AI12" s="167" t="str">
        <f t="shared" si="4"/>
        <v>MNq004_1</v>
      </c>
      <c r="AJ12" s="167" t="str">
        <f t="shared" si="5"/>
        <v>MNq005_1</v>
      </c>
      <c r="AK12" s="167" t="str">
        <f t="shared" si="6"/>
        <v>MNq006_1</v>
      </c>
      <c r="AL12" s="167" t="str">
        <f t="shared" si="7"/>
        <v>MNq014_1</v>
      </c>
      <c r="AM12" s="167" t="str">
        <f t="shared" si="8"/>
        <v>MNq015_1</v>
      </c>
      <c r="AN12" s="167" t="str">
        <f t="shared" si="9"/>
        <v>MNq016_1</v>
      </c>
      <c r="AO12" s="167" t="str">
        <f t="shared" si="10"/>
        <v>MNq009_1</v>
      </c>
      <c r="AP12" s="167" t="str">
        <f t="shared" si="11"/>
        <v>MNq022_1</v>
      </c>
      <c r="AQ12" s="167" t="str">
        <f t="shared" si="12"/>
        <v>MNq010_1</v>
      </c>
      <c r="AR12" s="167" t="str">
        <f t="shared" si="13"/>
        <v>MNq011_1</v>
      </c>
      <c r="AS12" s="167" t="str">
        <f t="shared" si="14"/>
        <v>MNq017_1</v>
      </c>
      <c r="AT12" s="167" t="str">
        <f t="shared" si="15"/>
        <v>MNq018_1</v>
      </c>
      <c r="AU12" s="167" t="str">
        <f t="shared" si="16"/>
        <v>MNq019_1</v>
      </c>
      <c r="AV12" s="167" t="str">
        <f t="shared" si="17"/>
        <v>MNq020_1</v>
      </c>
    </row>
    <row r="13" spans="1:48" x14ac:dyDescent="0.15">
      <c r="B13" s="292">
        <f t="shared" si="18"/>
        <v>7</v>
      </c>
      <c r="C13" s="293" t="str">
        <f t="shared" si="19"/>
        <v>Wisconsin</v>
      </c>
      <c r="D13" s="280">
        <f>VLOOKUP(AE13,APPENDIX!$A:$AC,11,FALSE)</f>
        <v>2</v>
      </c>
      <c r="E13" s="280">
        <f>VLOOKUP(AF13,APPENDIX!$A:$AC,11,FALSE)</f>
        <v>1</v>
      </c>
      <c r="F13" s="280">
        <f>VLOOKUP(AG13,APPENDIX!$A:$AC,11,FALSE)</f>
        <v>4</v>
      </c>
      <c r="G13" s="280">
        <f>VLOOKUP(AH13,APPENDIX!$A:$AC,11,FALSE)</f>
        <v>1</v>
      </c>
      <c r="H13" s="280">
        <f>VLOOKUP(AI13,APPENDIX!$A:$AC,11,FALSE)</f>
        <v>3</v>
      </c>
      <c r="I13" s="280">
        <f>VLOOKUP(AJ13,APPENDIX!$A:$AC,11,FALSE)</f>
        <v>2</v>
      </c>
      <c r="J13" s="280">
        <f>VLOOKUP(AK13,APPENDIX!$A:$AC,11,FALSE)</f>
        <v>4</v>
      </c>
      <c r="K13" s="280">
        <f>VLOOKUP(AL13,APPENDIX!$A:$AC,11,FALSE)</f>
        <v>1</v>
      </c>
      <c r="L13" s="280">
        <f>VLOOKUP(AM13,APPENDIX!$A:$AC,11,FALSE)</f>
        <v>1</v>
      </c>
      <c r="M13" s="280">
        <f>VLOOKUP(AN13,APPENDIX!$A:$AC,11,FALSE)</f>
        <v>1</v>
      </c>
      <c r="N13" s="280">
        <f>VLOOKUP(AO13,APPENDIX!$A:$AC,11,FALSE)</f>
        <v>3</v>
      </c>
      <c r="O13" s="280">
        <f>VLOOKUP(AP13,APPENDIX!$A:$AC,11,FALSE)</f>
        <v>1</v>
      </c>
      <c r="P13" s="280">
        <f>VLOOKUP(AQ13,APPENDIX!$A:$AC,11,FALSE)</f>
        <v>1</v>
      </c>
      <c r="Q13" s="280">
        <f>VLOOKUP(AR13,APPENDIX!$A:$AC,11,FALSE)</f>
        <v>1</v>
      </c>
      <c r="R13" s="280">
        <f>VLOOKUP(AS13,APPENDIX!$A:$AC,11,FALSE)</f>
        <v>4</v>
      </c>
      <c r="S13" s="280">
        <f>VLOOKUP(AT13,APPENDIX!$A:$AC,11,FALSE)</f>
        <v>4</v>
      </c>
      <c r="T13" s="280">
        <f>VLOOKUP(AU13,APPENDIX!$A:$AC,11,FALSE)</f>
        <v>1</v>
      </c>
      <c r="U13" s="283">
        <f>VLOOKUP(AV13,APPENDIX!$A:$AC,11,FALSE)</f>
        <v>1</v>
      </c>
      <c r="AA13" s="282" t="s">
        <v>216</v>
      </c>
      <c r="AB13" s="167">
        <f>VLOOKUP(CONCATENATE(AD13,$Y$5),APPENDIX!$A$1:$U$8269,10,FALSE)</f>
        <v>7</v>
      </c>
      <c r="AC13" s="167">
        <f>VLOOKUP(CONCATENATE(AD13,$Y$5),APPENDIX!$A$1:$U$8269,11,FALSE)</f>
        <v>1</v>
      </c>
      <c r="AD13" s="167" t="str">
        <f>VLOOKUP(AA13,ST!$A$2:$B$53,2,FALSE)</f>
        <v>WI</v>
      </c>
      <c r="AE13" s="167" t="str">
        <f t="shared" si="0"/>
        <v>WIq002_1</v>
      </c>
      <c r="AF13" s="167" t="str">
        <f t="shared" si="1"/>
        <v>WIq001a_1</v>
      </c>
      <c r="AG13" s="167" t="str">
        <f t="shared" si="2"/>
        <v>WIq001b_1</v>
      </c>
      <c r="AH13" s="167" t="str">
        <f t="shared" si="3"/>
        <v>WIq003_1</v>
      </c>
      <c r="AI13" s="167" t="str">
        <f t="shared" si="4"/>
        <v>WIq004_1</v>
      </c>
      <c r="AJ13" s="167" t="str">
        <f t="shared" si="5"/>
        <v>WIq005_1</v>
      </c>
      <c r="AK13" s="167" t="str">
        <f t="shared" si="6"/>
        <v>WIq006_1</v>
      </c>
      <c r="AL13" s="167" t="str">
        <f t="shared" si="7"/>
        <v>WIq014_1</v>
      </c>
      <c r="AM13" s="167" t="str">
        <f t="shared" si="8"/>
        <v>WIq015_1</v>
      </c>
      <c r="AN13" s="167" t="str">
        <f t="shared" si="9"/>
        <v>WIq016_1</v>
      </c>
      <c r="AO13" s="167" t="str">
        <f t="shared" si="10"/>
        <v>WIq009_1</v>
      </c>
      <c r="AP13" s="167" t="str">
        <f t="shared" si="11"/>
        <v>WIq022_1</v>
      </c>
      <c r="AQ13" s="167" t="str">
        <f t="shared" si="12"/>
        <v>WIq010_1</v>
      </c>
      <c r="AR13" s="167" t="str">
        <f t="shared" si="13"/>
        <v>WIq011_1</v>
      </c>
      <c r="AS13" s="167" t="str">
        <f t="shared" si="14"/>
        <v>WIq017_1</v>
      </c>
      <c r="AT13" s="167" t="str">
        <f t="shared" si="15"/>
        <v>WIq018_1</v>
      </c>
      <c r="AU13" s="167" t="str">
        <f t="shared" si="16"/>
        <v>WIq019_1</v>
      </c>
      <c r="AV13" s="167" t="str">
        <f t="shared" si="17"/>
        <v>WIq020_1</v>
      </c>
    </row>
    <row r="14" spans="1:48" x14ac:dyDescent="0.15">
      <c r="B14" s="292">
        <f t="shared" si="18"/>
        <v>10</v>
      </c>
      <c r="C14" s="293" t="str">
        <f t="shared" si="19"/>
        <v>Delaware</v>
      </c>
      <c r="D14" s="280">
        <f>VLOOKUP(AE14,APPENDIX!$A:$AC,11,FALSE)</f>
        <v>1</v>
      </c>
      <c r="E14" s="280">
        <f>VLOOKUP(AF14,APPENDIX!$A:$AC,11,FALSE)</f>
        <v>1</v>
      </c>
      <c r="F14" s="280">
        <f>VLOOKUP(AG14,APPENDIX!$A:$AC,11,FALSE)</f>
        <v>1</v>
      </c>
      <c r="G14" s="280">
        <f>VLOOKUP(AH14,APPENDIX!$A:$AC,11,FALSE)</f>
        <v>3</v>
      </c>
      <c r="H14" s="280">
        <f>VLOOKUP(AI14,APPENDIX!$A:$AC,11,FALSE)</f>
        <v>2</v>
      </c>
      <c r="I14" s="280">
        <f>VLOOKUP(AJ14,APPENDIX!$A:$AC,11,FALSE)</f>
        <v>1</v>
      </c>
      <c r="J14" s="280">
        <f>VLOOKUP(AK14,APPENDIX!$A:$AC,11,FALSE)</f>
        <v>1</v>
      </c>
      <c r="K14" s="280">
        <f>VLOOKUP(AL14,APPENDIX!$A:$AC,11,FALSE)</f>
        <v>2</v>
      </c>
      <c r="L14" s="280">
        <f>VLOOKUP(AM14,APPENDIX!$A:$AC,11,FALSE)</f>
        <v>2</v>
      </c>
      <c r="M14" s="280">
        <f>VLOOKUP(AN14,APPENDIX!$A:$AC,11,FALSE)</f>
        <v>1</v>
      </c>
      <c r="N14" s="280">
        <f>VLOOKUP(AO14,APPENDIX!$A:$AC,11,FALSE)</f>
        <v>1</v>
      </c>
      <c r="O14" s="280">
        <f>VLOOKUP(AP14,APPENDIX!$A:$AC,11,FALSE)</f>
        <v>3</v>
      </c>
      <c r="P14" s="280">
        <f>VLOOKUP(AQ14,APPENDIX!$A:$AC,11,FALSE)</f>
        <v>2</v>
      </c>
      <c r="Q14" s="280">
        <f>VLOOKUP(AR14,APPENDIX!$A:$AC,11,FALSE)</f>
        <v>3</v>
      </c>
      <c r="R14" s="280">
        <f>VLOOKUP(AS14,APPENDIX!$A:$AC,11,FALSE)</f>
        <v>3</v>
      </c>
      <c r="S14" s="280">
        <f>VLOOKUP(AT14,APPENDIX!$A:$AC,11,FALSE)</f>
        <v>4</v>
      </c>
      <c r="T14" s="280">
        <f>VLOOKUP(AU14,APPENDIX!$A:$AC,11,FALSE)</f>
        <v>1</v>
      </c>
      <c r="U14" s="283">
        <f>VLOOKUP(AV14,APPENDIX!$A:$AC,11,FALSE)</f>
        <v>1</v>
      </c>
      <c r="AA14" s="282" t="s">
        <v>45</v>
      </c>
      <c r="AB14" s="167">
        <f>VLOOKUP(CONCATENATE(AD14,$Y$5),APPENDIX!$A$1:$U$8269,10,FALSE)</f>
        <v>10</v>
      </c>
      <c r="AC14" s="167">
        <f>VLOOKUP(CONCATENATE(AD14,$Y$5),APPENDIX!$A$1:$U$8269,11,FALSE)</f>
        <v>1</v>
      </c>
      <c r="AD14" s="167" t="str">
        <f>VLOOKUP(AA14,ST!$A$2:$B$53,2,FALSE)</f>
        <v>DE</v>
      </c>
      <c r="AE14" s="167" t="str">
        <f t="shared" si="0"/>
        <v>DEq002_1</v>
      </c>
      <c r="AF14" s="167" t="str">
        <f t="shared" si="1"/>
        <v>DEq001a_1</v>
      </c>
      <c r="AG14" s="167" t="str">
        <f t="shared" si="2"/>
        <v>DEq001b_1</v>
      </c>
      <c r="AH14" s="167" t="str">
        <f t="shared" si="3"/>
        <v>DEq003_1</v>
      </c>
      <c r="AI14" s="167" t="str">
        <f t="shared" si="4"/>
        <v>DEq004_1</v>
      </c>
      <c r="AJ14" s="167" t="str">
        <f t="shared" si="5"/>
        <v>DEq005_1</v>
      </c>
      <c r="AK14" s="167" t="str">
        <f t="shared" si="6"/>
        <v>DEq006_1</v>
      </c>
      <c r="AL14" s="167" t="str">
        <f t="shared" si="7"/>
        <v>DEq014_1</v>
      </c>
      <c r="AM14" s="167" t="str">
        <f t="shared" si="8"/>
        <v>DEq015_1</v>
      </c>
      <c r="AN14" s="167" t="str">
        <f t="shared" si="9"/>
        <v>DEq016_1</v>
      </c>
      <c r="AO14" s="167" t="str">
        <f t="shared" si="10"/>
        <v>DEq009_1</v>
      </c>
      <c r="AP14" s="167" t="str">
        <f t="shared" si="11"/>
        <v>DEq022_1</v>
      </c>
      <c r="AQ14" s="167" t="str">
        <f t="shared" si="12"/>
        <v>DEq010_1</v>
      </c>
      <c r="AR14" s="167" t="str">
        <f t="shared" si="13"/>
        <v>DEq011_1</v>
      </c>
      <c r="AS14" s="167" t="str">
        <f t="shared" si="14"/>
        <v>DEq017_1</v>
      </c>
      <c r="AT14" s="167" t="str">
        <f t="shared" si="15"/>
        <v>DEq018_1</v>
      </c>
      <c r="AU14" s="167" t="str">
        <f t="shared" si="16"/>
        <v>DEq019_1</v>
      </c>
      <c r="AV14" s="167" t="str">
        <f t="shared" si="17"/>
        <v>DEq020_1</v>
      </c>
    </row>
    <row r="15" spans="1:48" x14ac:dyDescent="0.15">
      <c r="B15" s="292">
        <f t="shared" si="18"/>
        <v>10</v>
      </c>
      <c r="C15" s="293" t="str">
        <f t="shared" si="19"/>
        <v>Pennsylvania</v>
      </c>
      <c r="D15" s="280">
        <f>VLOOKUP(AE15,APPENDIX!$A:$AC,11,FALSE)</f>
        <v>1</v>
      </c>
      <c r="E15" s="280">
        <f>VLOOKUP(AF15,APPENDIX!$A:$AC,11,FALSE)</f>
        <v>2</v>
      </c>
      <c r="F15" s="280">
        <f>VLOOKUP(AG15,APPENDIX!$A:$AC,11,FALSE)</f>
        <v>2</v>
      </c>
      <c r="G15" s="280">
        <f>VLOOKUP(AH15,APPENDIX!$A:$AC,11,FALSE)</f>
        <v>2</v>
      </c>
      <c r="H15" s="280">
        <f>VLOOKUP(AI15,APPENDIX!$A:$AC,11,FALSE)</f>
        <v>1</v>
      </c>
      <c r="I15" s="280">
        <f>VLOOKUP(AJ15,APPENDIX!$A:$AC,11,FALSE)</f>
        <v>1</v>
      </c>
      <c r="J15" s="280">
        <f>VLOOKUP(AK15,APPENDIX!$A:$AC,11,FALSE)</f>
        <v>2</v>
      </c>
      <c r="K15" s="280">
        <f>VLOOKUP(AL15,APPENDIX!$A:$AC,11,FALSE)</f>
        <v>1</v>
      </c>
      <c r="L15" s="280">
        <f>VLOOKUP(AM15,APPENDIX!$A:$AC,11,FALSE)</f>
        <v>2</v>
      </c>
      <c r="M15" s="280">
        <f>VLOOKUP(AN15,APPENDIX!$A:$AC,11,FALSE)</f>
        <v>1</v>
      </c>
      <c r="N15" s="280">
        <f>VLOOKUP(AO15,APPENDIX!$A:$AC,11,FALSE)</f>
        <v>1</v>
      </c>
      <c r="O15" s="280">
        <f>VLOOKUP(AP15,APPENDIX!$A:$AC,11,FALSE)</f>
        <v>1</v>
      </c>
      <c r="P15" s="280">
        <f>VLOOKUP(AQ15,APPENDIX!$A:$AC,11,FALSE)</f>
        <v>2</v>
      </c>
      <c r="Q15" s="280">
        <f>VLOOKUP(AR15,APPENDIX!$A:$AC,11,FALSE)</f>
        <v>3</v>
      </c>
      <c r="R15" s="280">
        <f>VLOOKUP(AS15,APPENDIX!$A:$AC,11,FALSE)</f>
        <v>1</v>
      </c>
      <c r="S15" s="280">
        <f>VLOOKUP(AT15,APPENDIX!$A:$AC,11,FALSE)</f>
        <v>3</v>
      </c>
      <c r="T15" s="280">
        <f>VLOOKUP(AU15,APPENDIX!$A:$AC,11,FALSE)</f>
        <v>2</v>
      </c>
      <c r="U15" s="283">
        <f>VLOOKUP(AV15,APPENDIX!$A:$AC,11,FALSE)</f>
        <v>2</v>
      </c>
      <c r="AA15" s="282" t="s">
        <v>168</v>
      </c>
      <c r="AB15" s="167">
        <f>VLOOKUP(CONCATENATE(AD15,$Y$5),APPENDIX!$A$1:$U$8269,10,FALSE)</f>
        <v>10</v>
      </c>
      <c r="AC15" s="167">
        <f>VLOOKUP(CONCATENATE(AD15,$Y$5),APPENDIX!$A$1:$U$8269,11,FALSE)</f>
        <v>1</v>
      </c>
      <c r="AD15" s="167" t="str">
        <f>VLOOKUP(AA15,ST!$A$2:$B$53,2,FALSE)</f>
        <v>PA</v>
      </c>
      <c r="AE15" s="167" t="str">
        <f t="shared" si="0"/>
        <v>PAq002_1</v>
      </c>
      <c r="AF15" s="167" t="str">
        <f t="shared" si="1"/>
        <v>PAq001a_1</v>
      </c>
      <c r="AG15" s="167" t="str">
        <f t="shared" si="2"/>
        <v>PAq001b_1</v>
      </c>
      <c r="AH15" s="167" t="str">
        <f t="shared" si="3"/>
        <v>PAq003_1</v>
      </c>
      <c r="AI15" s="167" t="str">
        <f t="shared" si="4"/>
        <v>PAq004_1</v>
      </c>
      <c r="AJ15" s="167" t="str">
        <f t="shared" si="5"/>
        <v>PAq005_1</v>
      </c>
      <c r="AK15" s="167" t="str">
        <f t="shared" si="6"/>
        <v>PAq006_1</v>
      </c>
      <c r="AL15" s="167" t="str">
        <f t="shared" si="7"/>
        <v>PAq014_1</v>
      </c>
      <c r="AM15" s="167" t="str">
        <f t="shared" si="8"/>
        <v>PAq015_1</v>
      </c>
      <c r="AN15" s="167" t="str">
        <f t="shared" si="9"/>
        <v>PAq016_1</v>
      </c>
      <c r="AO15" s="167" t="str">
        <f t="shared" si="10"/>
        <v>PAq009_1</v>
      </c>
      <c r="AP15" s="167" t="str">
        <f t="shared" si="11"/>
        <v>PAq022_1</v>
      </c>
      <c r="AQ15" s="167" t="str">
        <f t="shared" si="12"/>
        <v>PAq010_1</v>
      </c>
      <c r="AR15" s="167" t="str">
        <f t="shared" si="13"/>
        <v>PAq011_1</v>
      </c>
      <c r="AS15" s="167" t="str">
        <f t="shared" si="14"/>
        <v>PAq017_1</v>
      </c>
      <c r="AT15" s="167" t="str">
        <f t="shared" si="15"/>
        <v>PAq018_1</v>
      </c>
      <c r="AU15" s="167" t="str">
        <f t="shared" si="16"/>
        <v>PAq019_1</v>
      </c>
      <c r="AV15" s="167" t="str">
        <f t="shared" si="17"/>
        <v>PAq020_1</v>
      </c>
    </row>
    <row r="16" spans="1:48" x14ac:dyDescent="0.15">
      <c r="B16" s="292">
        <f t="shared" si="18"/>
        <v>10</v>
      </c>
      <c r="C16" s="489" t="str">
        <f t="shared" si="19"/>
        <v>South Dakota</v>
      </c>
      <c r="D16" s="280">
        <f>VLOOKUP(AE16,APPENDIX!$A:$AC,11,FALSE)</f>
        <v>2</v>
      </c>
      <c r="E16" s="280">
        <f>VLOOKUP(AF16,APPENDIX!$A:$AC,11,FALSE)</f>
        <v>2</v>
      </c>
      <c r="F16" s="280">
        <f>VLOOKUP(AG16,APPENDIX!$A:$AC,11,FALSE)</f>
        <v>1</v>
      </c>
      <c r="G16" s="280">
        <f>VLOOKUP(AH16,APPENDIX!$A:$AC,11,FALSE)</f>
        <v>1</v>
      </c>
      <c r="H16" s="280">
        <f>VLOOKUP(AI16,APPENDIX!$A:$AC,11,FALSE)</f>
        <v>4</v>
      </c>
      <c r="I16" s="280">
        <f>VLOOKUP(AJ16,APPENDIX!$A:$AC,11,FALSE)</f>
        <v>2</v>
      </c>
      <c r="J16" s="280">
        <f>VLOOKUP(AK16,APPENDIX!$A:$AC,11,FALSE)</f>
        <v>1</v>
      </c>
      <c r="K16" s="280">
        <f>VLOOKUP(AL16,APPENDIX!$A:$AC,11,FALSE)</f>
        <v>1</v>
      </c>
      <c r="L16" s="280">
        <f>VLOOKUP(AM16,APPENDIX!$A:$AC,11,FALSE)</f>
        <v>1</v>
      </c>
      <c r="M16" s="280">
        <f>VLOOKUP(AN16,APPENDIX!$A:$AC,11,FALSE)</f>
        <v>1</v>
      </c>
      <c r="N16" s="280">
        <f>VLOOKUP(AO16,APPENDIX!$A:$AC,11,FALSE)</f>
        <v>3</v>
      </c>
      <c r="O16" s="280">
        <f>VLOOKUP(AP16,APPENDIX!$A:$AC,11,FALSE)</f>
        <v>1</v>
      </c>
      <c r="P16" s="280">
        <f>VLOOKUP(AQ16,APPENDIX!$A:$AC,11,FALSE)</f>
        <v>1</v>
      </c>
      <c r="Q16" s="280">
        <f>VLOOKUP(AR16,APPENDIX!$A:$AC,11,FALSE)</f>
        <v>1</v>
      </c>
      <c r="R16" s="280">
        <f>VLOOKUP(AS16,APPENDIX!$A:$AC,11,FALSE)</f>
        <v>3</v>
      </c>
      <c r="S16" s="280">
        <f>VLOOKUP(AT16,APPENDIX!$A:$AC,11,FALSE)</f>
        <v>4</v>
      </c>
      <c r="T16" s="280">
        <f>VLOOKUP(AU16,APPENDIX!$A:$AC,11,FALSE)</f>
        <v>2</v>
      </c>
      <c r="U16" s="283">
        <f>VLOOKUP(AV16,APPENDIX!$A:$AC,11,FALSE)</f>
        <v>2</v>
      </c>
      <c r="AA16" s="282" t="s">
        <v>180</v>
      </c>
      <c r="AB16" s="167">
        <f>VLOOKUP(CONCATENATE(AD16,$Y$5),APPENDIX!$A$1:$U$8269,10,FALSE)</f>
        <v>10</v>
      </c>
      <c r="AC16" s="167">
        <f>VLOOKUP(CONCATENATE(AD16,$Y$5),APPENDIX!$A$1:$U$8269,11,FALSE)</f>
        <v>1</v>
      </c>
      <c r="AD16" s="167" t="str">
        <f>VLOOKUP(AA16,ST!$A$2:$B$53,2,FALSE)</f>
        <v>SD</v>
      </c>
      <c r="AE16" s="167" t="str">
        <f t="shared" si="0"/>
        <v>SDq002_1</v>
      </c>
      <c r="AF16" s="167" t="str">
        <f t="shared" si="1"/>
        <v>SDq001a_1</v>
      </c>
      <c r="AG16" s="167" t="str">
        <f t="shared" si="2"/>
        <v>SDq001b_1</v>
      </c>
      <c r="AH16" s="167" t="str">
        <f t="shared" si="3"/>
        <v>SDq003_1</v>
      </c>
      <c r="AI16" s="167" t="str">
        <f t="shared" si="4"/>
        <v>SDq004_1</v>
      </c>
      <c r="AJ16" s="167" t="str">
        <f t="shared" si="5"/>
        <v>SDq005_1</v>
      </c>
      <c r="AK16" s="167" t="str">
        <f t="shared" si="6"/>
        <v>SDq006_1</v>
      </c>
      <c r="AL16" s="167" t="str">
        <f t="shared" si="7"/>
        <v>SDq014_1</v>
      </c>
      <c r="AM16" s="167" t="str">
        <f t="shared" si="8"/>
        <v>SDq015_1</v>
      </c>
      <c r="AN16" s="167" t="str">
        <f t="shared" si="9"/>
        <v>SDq016_1</v>
      </c>
      <c r="AO16" s="167" t="str">
        <f t="shared" si="10"/>
        <v>SDq009_1</v>
      </c>
      <c r="AP16" s="167" t="str">
        <f t="shared" si="11"/>
        <v>SDq022_1</v>
      </c>
      <c r="AQ16" s="167" t="str">
        <f t="shared" si="12"/>
        <v>SDq010_1</v>
      </c>
      <c r="AR16" s="167" t="str">
        <f t="shared" si="13"/>
        <v>SDq011_1</v>
      </c>
      <c r="AS16" s="167" t="str">
        <f t="shared" si="14"/>
        <v>SDq017_1</v>
      </c>
      <c r="AT16" s="167" t="str">
        <f t="shared" si="15"/>
        <v>SDq018_1</v>
      </c>
      <c r="AU16" s="167" t="str">
        <f t="shared" si="16"/>
        <v>SDq019_1</v>
      </c>
      <c r="AV16" s="167" t="str">
        <f t="shared" si="17"/>
        <v>SDq020_1</v>
      </c>
    </row>
    <row r="17" spans="2:48" x14ac:dyDescent="0.15">
      <c r="B17" s="292">
        <f t="shared" si="18"/>
        <v>13</v>
      </c>
      <c r="C17" s="293" t="str">
        <f t="shared" si="19"/>
        <v>North Dakota</v>
      </c>
      <c r="D17" s="280">
        <f>VLOOKUP(AE17,APPENDIX!$A:$AC,11,FALSE)</f>
        <v>4</v>
      </c>
      <c r="E17" s="280">
        <f>VLOOKUP(AF17,APPENDIX!$A:$AC,11,FALSE)</f>
        <v>3</v>
      </c>
      <c r="F17" s="280">
        <f>VLOOKUP(AG17,APPENDIX!$A:$AC,11,FALSE)</f>
        <v>2</v>
      </c>
      <c r="G17" s="280">
        <f>VLOOKUP(AH17,APPENDIX!$A:$AC,11,FALSE)</f>
        <v>1</v>
      </c>
      <c r="H17" s="280">
        <f>VLOOKUP(AI17,APPENDIX!$A:$AC,11,FALSE)</f>
        <v>4</v>
      </c>
      <c r="I17" s="280">
        <f>VLOOKUP(AJ17,APPENDIX!$A:$AC,11,FALSE)</f>
        <v>1</v>
      </c>
      <c r="J17" s="280">
        <f>VLOOKUP(AK17,APPENDIX!$A:$AC,11,FALSE)</f>
        <v>1</v>
      </c>
      <c r="K17" s="280">
        <f>VLOOKUP(AL17,APPENDIX!$A:$AC,11,FALSE)</f>
        <v>1</v>
      </c>
      <c r="L17" s="280">
        <f>VLOOKUP(AM17,APPENDIX!$A:$AC,11,FALSE)</f>
        <v>1</v>
      </c>
      <c r="M17" s="280">
        <f>VLOOKUP(AN17,APPENDIX!$A:$AC,11,FALSE)</f>
        <v>2</v>
      </c>
      <c r="N17" s="280">
        <f>VLOOKUP(AO17,APPENDIX!$A:$AC,11,FALSE)</f>
        <v>3</v>
      </c>
      <c r="O17" s="280">
        <f>VLOOKUP(AP17,APPENDIX!$A:$AC,11,FALSE)</f>
        <v>1</v>
      </c>
      <c r="P17" s="280">
        <f>VLOOKUP(AQ17,APPENDIX!$A:$AC,11,FALSE)</f>
        <v>4</v>
      </c>
      <c r="Q17" s="280">
        <f>VLOOKUP(AR17,APPENDIX!$A:$AC,11,FALSE)</f>
        <v>2</v>
      </c>
      <c r="R17" s="280">
        <f>VLOOKUP(AS17,APPENDIX!$A:$AC,11,FALSE)</f>
        <v>1</v>
      </c>
      <c r="S17" s="280">
        <f>VLOOKUP(AT17,APPENDIX!$A:$AC,11,FALSE)</f>
        <v>1</v>
      </c>
      <c r="T17" s="280">
        <f>VLOOKUP(AU17,APPENDIX!$A:$AC,11,FALSE)</f>
        <v>1</v>
      </c>
      <c r="U17" s="283">
        <f>VLOOKUP(AV17,APPENDIX!$A:$AC,11,FALSE)</f>
        <v>3</v>
      </c>
      <c r="AA17" s="282" t="s">
        <v>152</v>
      </c>
      <c r="AB17" s="167">
        <f>VLOOKUP(CONCATENATE(AD17,$Y$5),APPENDIX!$A$1:$U$8269,10,FALSE)</f>
        <v>13</v>
      </c>
      <c r="AC17" s="167">
        <f>VLOOKUP(CONCATENATE(AD17,$Y$5),APPENDIX!$A$1:$U$8269,11,FALSE)</f>
        <v>2</v>
      </c>
      <c r="AD17" s="167" t="str">
        <f>VLOOKUP(AA17,ST!$A$2:$B$53,2,FALSE)</f>
        <v>ND</v>
      </c>
      <c r="AE17" s="167" t="str">
        <f t="shared" si="0"/>
        <v>NDq002_1</v>
      </c>
      <c r="AF17" s="167" t="str">
        <f t="shared" si="1"/>
        <v>NDq001a_1</v>
      </c>
      <c r="AG17" s="167" t="str">
        <f t="shared" si="2"/>
        <v>NDq001b_1</v>
      </c>
      <c r="AH17" s="167" t="str">
        <f t="shared" si="3"/>
        <v>NDq003_1</v>
      </c>
      <c r="AI17" s="167" t="str">
        <f t="shared" si="4"/>
        <v>NDq004_1</v>
      </c>
      <c r="AJ17" s="167" t="str">
        <f t="shared" si="5"/>
        <v>NDq005_1</v>
      </c>
      <c r="AK17" s="167" t="str">
        <f t="shared" si="6"/>
        <v>NDq006_1</v>
      </c>
      <c r="AL17" s="167" t="str">
        <f t="shared" si="7"/>
        <v>NDq014_1</v>
      </c>
      <c r="AM17" s="167" t="str">
        <f t="shared" si="8"/>
        <v>NDq015_1</v>
      </c>
      <c r="AN17" s="167" t="str">
        <f t="shared" si="9"/>
        <v>NDq016_1</v>
      </c>
      <c r="AO17" s="167" t="str">
        <f t="shared" si="10"/>
        <v>NDq009_1</v>
      </c>
      <c r="AP17" s="167" t="str">
        <f t="shared" si="11"/>
        <v>NDq022_1</v>
      </c>
      <c r="AQ17" s="167" t="str">
        <f t="shared" si="12"/>
        <v>NDq010_1</v>
      </c>
      <c r="AR17" s="167" t="str">
        <f t="shared" si="13"/>
        <v>NDq011_1</v>
      </c>
      <c r="AS17" s="167" t="str">
        <f t="shared" si="14"/>
        <v>NDq017_1</v>
      </c>
      <c r="AT17" s="167" t="str">
        <f t="shared" si="15"/>
        <v>NDq018_1</v>
      </c>
      <c r="AU17" s="167" t="str">
        <f t="shared" si="16"/>
        <v>NDq019_1</v>
      </c>
      <c r="AV17" s="167" t="str">
        <f t="shared" si="17"/>
        <v>NDq020_1</v>
      </c>
    </row>
    <row r="18" spans="2:48" x14ac:dyDescent="0.15">
      <c r="B18" s="292">
        <f t="shared" si="18"/>
        <v>14</v>
      </c>
      <c r="C18" s="293" t="str">
        <f t="shared" si="19"/>
        <v>Colorado</v>
      </c>
      <c r="D18" s="280">
        <f>VLOOKUP(AE18,APPENDIX!$A:$AC,11,FALSE)</f>
        <v>4</v>
      </c>
      <c r="E18" s="280">
        <f>VLOOKUP(AF18,APPENDIX!$A:$AC,11,FALSE)</f>
        <v>2</v>
      </c>
      <c r="F18" s="280">
        <f>VLOOKUP(AG18,APPENDIX!$A:$AC,11,FALSE)</f>
        <v>1</v>
      </c>
      <c r="G18" s="280">
        <f>VLOOKUP(AH18,APPENDIX!$A:$AC,11,FALSE)</f>
        <v>3</v>
      </c>
      <c r="H18" s="280">
        <f>VLOOKUP(AI18,APPENDIX!$A:$AC,11,FALSE)</f>
        <v>2</v>
      </c>
      <c r="I18" s="280">
        <f>VLOOKUP(AJ18,APPENDIX!$A:$AC,11,FALSE)</f>
        <v>2</v>
      </c>
      <c r="J18" s="280">
        <f>VLOOKUP(AK18,APPENDIX!$A:$AC,11,FALSE)</f>
        <v>2</v>
      </c>
      <c r="K18" s="280">
        <f>VLOOKUP(AL18,APPENDIX!$A:$AC,11,FALSE)</f>
        <v>2</v>
      </c>
      <c r="L18" s="280">
        <f>VLOOKUP(AM18,APPENDIX!$A:$AC,11,FALSE)</f>
        <v>2</v>
      </c>
      <c r="M18" s="280">
        <f>VLOOKUP(AN18,APPENDIX!$A:$AC,11,FALSE)</f>
        <v>3</v>
      </c>
      <c r="N18" s="280">
        <f>VLOOKUP(AO18,APPENDIX!$A:$AC,11,FALSE)</f>
        <v>2</v>
      </c>
      <c r="O18" s="280">
        <f>VLOOKUP(AP18,APPENDIX!$A:$AC,11,FALSE)</f>
        <v>1</v>
      </c>
      <c r="P18" s="280">
        <f>VLOOKUP(AQ18,APPENDIX!$A:$AC,11,FALSE)</f>
        <v>2</v>
      </c>
      <c r="Q18" s="280">
        <f>VLOOKUP(AR18,APPENDIX!$A:$AC,11,FALSE)</f>
        <v>2</v>
      </c>
      <c r="R18" s="280">
        <f>VLOOKUP(AS18,APPENDIX!$A:$AC,11,FALSE)</f>
        <v>2</v>
      </c>
      <c r="S18" s="280">
        <f>VLOOKUP(AT18,APPENDIX!$A:$AC,11,FALSE)</f>
        <v>1</v>
      </c>
      <c r="T18" s="280">
        <f>VLOOKUP(AU18,APPENDIX!$A:$AC,11,FALSE)</f>
        <v>1</v>
      </c>
      <c r="U18" s="283">
        <f>VLOOKUP(AV18,APPENDIX!$A:$AC,11,FALSE)</f>
        <v>2</v>
      </c>
      <c r="AA18" s="282" t="s">
        <v>37</v>
      </c>
      <c r="AB18" s="167">
        <f>VLOOKUP(CONCATENATE(AD18,$Y$5),APPENDIX!$A$1:$U$8269,10,FALSE)</f>
        <v>14</v>
      </c>
      <c r="AC18" s="167">
        <f>VLOOKUP(CONCATENATE(AD18,$Y$5),APPENDIX!$A$1:$U$8269,11,FALSE)</f>
        <v>2</v>
      </c>
      <c r="AD18" s="167" t="str">
        <f>VLOOKUP(AA18,ST!$A$2:$B$53,2,FALSE)</f>
        <v>CO</v>
      </c>
      <c r="AE18" s="167" t="str">
        <f t="shared" si="0"/>
        <v>COq002_1</v>
      </c>
      <c r="AF18" s="167" t="str">
        <f t="shared" si="1"/>
        <v>COq001a_1</v>
      </c>
      <c r="AG18" s="167" t="str">
        <f t="shared" si="2"/>
        <v>COq001b_1</v>
      </c>
      <c r="AH18" s="167" t="str">
        <f t="shared" si="3"/>
        <v>COq003_1</v>
      </c>
      <c r="AI18" s="167" t="str">
        <f t="shared" si="4"/>
        <v>COq004_1</v>
      </c>
      <c r="AJ18" s="167" t="str">
        <f t="shared" si="5"/>
        <v>COq005_1</v>
      </c>
      <c r="AK18" s="167" t="str">
        <f t="shared" si="6"/>
        <v>COq006_1</v>
      </c>
      <c r="AL18" s="167" t="str">
        <f t="shared" si="7"/>
        <v>COq014_1</v>
      </c>
      <c r="AM18" s="167" t="str">
        <f t="shared" si="8"/>
        <v>COq015_1</v>
      </c>
      <c r="AN18" s="167" t="str">
        <f t="shared" si="9"/>
        <v>COq016_1</v>
      </c>
      <c r="AO18" s="167" t="str">
        <f t="shared" si="10"/>
        <v>COq009_1</v>
      </c>
      <c r="AP18" s="167" t="str">
        <f t="shared" si="11"/>
        <v>COq022_1</v>
      </c>
      <c r="AQ18" s="167" t="str">
        <f t="shared" si="12"/>
        <v>COq010_1</v>
      </c>
      <c r="AR18" s="167" t="str">
        <f t="shared" si="13"/>
        <v>COq011_1</v>
      </c>
      <c r="AS18" s="167" t="str">
        <f t="shared" si="14"/>
        <v>COq017_1</v>
      </c>
      <c r="AT18" s="167" t="str">
        <f t="shared" si="15"/>
        <v>COq018_1</v>
      </c>
      <c r="AU18" s="167" t="str">
        <f t="shared" si="16"/>
        <v>COq019_1</v>
      </c>
      <c r="AV18" s="167" t="str">
        <f t="shared" si="17"/>
        <v>COq020_1</v>
      </c>
    </row>
    <row r="19" spans="2:48" x14ac:dyDescent="0.15">
      <c r="B19" s="292">
        <f t="shared" si="18"/>
        <v>14</v>
      </c>
      <c r="C19" s="293" t="str">
        <f t="shared" si="19"/>
        <v>Hawaii</v>
      </c>
      <c r="D19" s="280">
        <f>VLOOKUP(AE19,APPENDIX!$A:$AC,11,FALSE)</f>
        <v>1</v>
      </c>
      <c r="E19" s="280">
        <f>VLOOKUP(AF19,APPENDIX!$A:$AC,11,FALSE)</f>
        <v>2</v>
      </c>
      <c r="F19" s="280">
        <f>VLOOKUP(AG19,APPENDIX!$A:$AC,11,FALSE)</f>
        <v>3</v>
      </c>
      <c r="G19" s="280">
        <f>VLOOKUP(AH19,APPENDIX!$A:$AC,11,FALSE)</f>
        <v>2</v>
      </c>
      <c r="H19" s="280">
        <f>VLOOKUP(AI19,APPENDIX!$A:$AC,11,FALSE)</f>
        <v>1</v>
      </c>
      <c r="I19" s="280">
        <f>VLOOKUP(AJ19,APPENDIX!$A:$AC,11,FALSE)</f>
        <v>3</v>
      </c>
      <c r="J19" s="280">
        <f>VLOOKUP(AK19,APPENDIX!$A:$AC,11,FALSE)</f>
        <v>2</v>
      </c>
      <c r="K19" s="280">
        <f>VLOOKUP(AL19,APPENDIX!$A:$AC,11,FALSE)</f>
        <v>1</v>
      </c>
      <c r="L19" s="280">
        <f>VLOOKUP(AM19,APPENDIX!$A:$AC,11,FALSE)</f>
        <v>1</v>
      </c>
      <c r="M19" s="280">
        <f>VLOOKUP(AN19,APPENDIX!$A:$AC,11,FALSE)</f>
        <v>1</v>
      </c>
      <c r="N19" s="280">
        <f>VLOOKUP(AO19,APPENDIX!$A:$AC,11,FALSE)</f>
        <v>2</v>
      </c>
      <c r="O19" s="280">
        <f>VLOOKUP(AP19,APPENDIX!$A:$AC,11,FALSE)</f>
        <v>1</v>
      </c>
      <c r="P19" s="280">
        <f>VLOOKUP(AQ19,APPENDIX!$A:$AC,11,FALSE)</f>
        <v>4</v>
      </c>
      <c r="Q19" s="280">
        <f>VLOOKUP(AR19,APPENDIX!$A:$AC,11,FALSE)</f>
        <v>1</v>
      </c>
      <c r="R19" s="280">
        <f>VLOOKUP(AS19,APPENDIX!$A:$AC,11,FALSE)</f>
        <v>4</v>
      </c>
      <c r="S19" s="280">
        <f>VLOOKUP(AT19,APPENDIX!$A:$AC,11,FALSE)</f>
        <v>4</v>
      </c>
      <c r="T19" s="280">
        <f>VLOOKUP(AU19,APPENDIX!$A:$AC,11,FALSE)</f>
        <v>1</v>
      </c>
      <c r="U19" s="283">
        <f>VLOOKUP(AV19,APPENDIX!$A:$AC,11,FALSE)</f>
        <v>1</v>
      </c>
      <c r="AA19" s="282" t="s">
        <v>61</v>
      </c>
      <c r="AB19" s="167">
        <f>VLOOKUP(CONCATENATE(AD19,$Y$5),APPENDIX!$A$1:$U$8269,10,FALSE)</f>
        <v>14</v>
      </c>
      <c r="AC19" s="167">
        <f>VLOOKUP(CONCATENATE(AD19,$Y$5),APPENDIX!$A$1:$U$8269,11,FALSE)</f>
        <v>2</v>
      </c>
      <c r="AD19" s="167" t="str">
        <f>VLOOKUP(AA19,ST!$A$2:$B$53,2,FALSE)</f>
        <v>HI</v>
      </c>
      <c r="AE19" s="167" t="str">
        <f t="shared" si="0"/>
        <v>HIq002_1</v>
      </c>
      <c r="AF19" s="167" t="str">
        <f t="shared" si="1"/>
        <v>HIq001a_1</v>
      </c>
      <c r="AG19" s="167" t="str">
        <f t="shared" si="2"/>
        <v>HIq001b_1</v>
      </c>
      <c r="AH19" s="167" t="str">
        <f t="shared" si="3"/>
        <v>HIq003_1</v>
      </c>
      <c r="AI19" s="167" t="str">
        <f t="shared" si="4"/>
        <v>HIq004_1</v>
      </c>
      <c r="AJ19" s="167" t="str">
        <f t="shared" si="5"/>
        <v>HIq005_1</v>
      </c>
      <c r="AK19" s="167" t="str">
        <f t="shared" si="6"/>
        <v>HIq006_1</v>
      </c>
      <c r="AL19" s="167" t="str">
        <f t="shared" si="7"/>
        <v>HIq014_1</v>
      </c>
      <c r="AM19" s="167" t="str">
        <f t="shared" si="8"/>
        <v>HIq015_1</v>
      </c>
      <c r="AN19" s="167" t="str">
        <f t="shared" si="9"/>
        <v>HIq016_1</v>
      </c>
      <c r="AO19" s="167" t="str">
        <f t="shared" si="10"/>
        <v>HIq009_1</v>
      </c>
      <c r="AP19" s="167" t="str">
        <f t="shared" si="11"/>
        <v>HIq022_1</v>
      </c>
      <c r="AQ19" s="167" t="str">
        <f t="shared" si="12"/>
        <v>HIq010_1</v>
      </c>
      <c r="AR19" s="167" t="str">
        <f t="shared" si="13"/>
        <v>HIq011_1</v>
      </c>
      <c r="AS19" s="167" t="str">
        <f t="shared" si="14"/>
        <v>HIq017_1</v>
      </c>
      <c r="AT19" s="167" t="str">
        <f t="shared" si="15"/>
        <v>HIq018_1</v>
      </c>
      <c r="AU19" s="167" t="str">
        <f t="shared" si="16"/>
        <v>HIq019_1</v>
      </c>
      <c r="AV19" s="167" t="str">
        <f t="shared" si="17"/>
        <v>HIq020_1</v>
      </c>
    </row>
    <row r="20" spans="2:48" x14ac:dyDescent="0.15">
      <c r="B20" s="292">
        <f t="shared" si="18"/>
        <v>16</v>
      </c>
      <c r="C20" s="293" t="str">
        <f t="shared" si="19"/>
        <v>Maryland</v>
      </c>
      <c r="D20" s="280">
        <f>VLOOKUP(AE20,APPENDIX!$A:$AC,11,FALSE)</f>
        <v>1</v>
      </c>
      <c r="E20" s="280">
        <f>VLOOKUP(AF20,APPENDIX!$A:$AC,11,FALSE)</f>
        <v>1</v>
      </c>
      <c r="F20" s="280">
        <f>VLOOKUP(AG20,APPENDIX!$A:$AC,11,FALSE)</f>
        <v>2</v>
      </c>
      <c r="G20" s="280">
        <f>VLOOKUP(AH20,APPENDIX!$A:$AC,11,FALSE)</f>
        <v>2</v>
      </c>
      <c r="H20" s="280">
        <f>VLOOKUP(AI20,APPENDIX!$A:$AC,11,FALSE)</f>
        <v>1</v>
      </c>
      <c r="I20" s="280">
        <f>VLOOKUP(AJ20,APPENDIX!$A:$AC,11,FALSE)</f>
        <v>3</v>
      </c>
      <c r="J20" s="280">
        <f>VLOOKUP(AK20,APPENDIX!$A:$AC,11,FALSE)</f>
        <v>1</v>
      </c>
      <c r="K20" s="280">
        <f>VLOOKUP(AL20,APPENDIX!$A:$AC,11,FALSE)</f>
        <v>2</v>
      </c>
      <c r="L20" s="280">
        <f>VLOOKUP(AM20,APPENDIX!$A:$AC,11,FALSE)</f>
        <v>2</v>
      </c>
      <c r="M20" s="280">
        <f>VLOOKUP(AN20,APPENDIX!$A:$AC,11,FALSE)</f>
        <v>2</v>
      </c>
      <c r="N20" s="280">
        <f>VLOOKUP(AO20,APPENDIX!$A:$AC,11,FALSE)</f>
        <v>0</v>
      </c>
      <c r="O20" s="280">
        <f>VLOOKUP(AP20,APPENDIX!$A:$AC,11,FALSE)</f>
        <v>3</v>
      </c>
      <c r="P20" s="280">
        <f>VLOOKUP(AQ20,APPENDIX!$A:$AC,11,FALSE)</f>
        <v>3</v>
      </c>
      <c r="Q20" s="280">
        <f>VLOOKUP(AR20,APPENDIX!$A:$AC,11,FALSE)</f>
        <v>4</v>
      </c>
      <c r="R20" s="280">
        <f>VLOOKUP(AS20,APPENDIX!$A:$AC,11,FALSE)</f>
        <v>1</v>
      </c>
      <c r="S20" s="280">
        <f>VLOOKUP(AT20,APPENDIX!$A:$AC,11,FALSE)</f>
        <v>1</v>
      </c>
      <c r="T20" s="280">
        <f>VLOOKUP(AU20,APPENDIX!$A:$AC,11,FALSE)</f>
        <v>3</v>
      </c>
      <c r="U20" s="283">
        <f>VLOOKUP(AV20,APPENDIX!$A:$AC,11,FALSE)</f>
        <v>1</v>
      </c>
      <c r="AA20" s="282" t="s">
        <v>96</v>
      </c>
      <c r="AB20" s="167">
        <f>VLOOKUP(CONCATENATE(AD20,$Y$5),APPENDIX!$A$1:$U$8269,10,FALSE)</f>
        <v>16</v>
      </c>
      <c r="AC20" s="167">
        <f>VLOOKUP(CONCATENATE(AD20,$Y$5),APPENDIX!$A$1:$U$8269,11,FALSE)</f>
        <v>2</v>
      </c>
      <c r="AD20" s="167" t="str">
        <f>VLOOKUP(AA20,ST!$A$2:$B$53,2,FALSE)</f>
        <v>MD</v>
      </c>
      <c r="AE20" s="167" t="str">
        <f t="shared" si="0"/>
        <v>MDq002_1</v>
      </c>
      <c r="AF20" s="167" t="str">
        <f t="shared" si="1"/>
        <v>MDq001a_1</v>
      </c>
      <c r="AG20" s="167" t="str">
        <f t="shared" si="2"/>
        <v>MDq001b_1</v>
      </c>
      <c r="AH20" s="167" t="str">
        <f t="shared" si="3"/>
        <v>MDq003_1</v>
      </c>
      <c r="AI20" s="167" t="str">
        <f t="shared" si="4"/>
        <v>MDq004_1</v>
      </c>
      <c r="AJ20" s="167" t="str">
        <f t="shared" si="5"/>
        <v>MDq005_1</v>
      </c>
      <c r="AK20" s="167" t="str">
        <f t="shared" si="6"/>
        <v>MDq006_1</v>
      </c>
      <c r="AL20" s="167" t="str">
        <f t="shared" si="7"/>
        <v>MDq014_1</v>
      </c>
      <c r="AM20" s="167" t="str">
        <f t="shared" si="8"/>
        <v>MDq015_1</v>
      </c>
      <c r="AN20" s="167" t="str">
        <f t="shared" si="9"/>
        <v>MDq016_1</v>
      </c>
      <c r="AO20" s="167" t="str">
        <f t="shared" si="10"/>
        <v>MDq009_1</v>
      </c>
      <c r="AP20" s="167" t="str">
        <f t="shared" si="11"/>
        <v>MDq022_1</v>
      </c>
      <c r="AQ20" s="167" t="str">
        <f t="shared" si="12"/>
        <v>MDq010_1</v>
      </c>
      <c r="AR20" s="167" t="str">
        <f t="shared" si="13"/>
        <v>MDq011_1</v>
      </c>
      <c r="AS20" s="167" t="str">
        <f t="shared" si="14"/>
        <v>MDq017_1</v>
      </c>
      <c r="AT20" s="167" t="str">
        <f t="shared" si="15"/>
        <v>MDq018_1</v>
      </c>
      <c r="AU20" s="167" t="str">
        <f t="shared" si="16"/>
        <v>MDq019_1</v>
      </c>
      <c r="AV20" s="167" t="str">
        <f t="shared" si="17"/>
        <v>MDq020_1</v>
      </c>
    </row>
    <row r="21" spans="2:48" x14ac:dyDescent="0.15">
      <c r="B21" s="292">
        <f t="shared" si="18"/>
        <v>16</v>
      </c>
      <c r="C21" s="293" t="str">
        <f t="shared" si="19"/>
        <v>Michigan</v>
      </c>
      <c r="D21" s="280">
        <f>VLOOKUP(AE21,APPENDIX!$A:$AC,11,FALSE)</f>
        <v>1</v>
      </c>
      <c r="E21" s="280">
        <f>VLOOKUP(AF21,APPENDIX!$A:$AC,11,FALSE)</f>
        <v>1</v>
      </c>
      <c r="F21" s="280">
        <f>VLOOKUP(AG21,APPENDIX!$A:$AC,11,FALSE)</f>
        <v>4</v>
      </c>
      <c r="G21" s="280">
        <f>VLOOKUP(AH21,APPENDIX!$A:$AC,11,FALSE)</f>
        <v>2</v>
      </c>
      <c r="H21" s="280">
        <f>VLOOKUP(AI21,APPENDIX!$A:$AC,11,FALSE)</f>
        <v>3</v>
      </c>
      <c r="I21" s="280">
        <f>VLOOKUP(AJ21,APPENDIX!$A:$AC,11,FALSE)</f>
        <v>1</v>
      </c>
      <c r="J21" s="280">
        <f>VLOOKUP(AK21,APPENDIX!$A:$AC,11,FALSE)</f>
        <v>4</v>
      </c>
      <c r="K21" s="280">
        <f>VLOOKUP(AL21,APPENDIX!$A:$AC,11,FALSE)</f>
        <v>2</v>
      </c>
      <c r="L21" s="280">
        <f>VLOOKUP(AM21,APPENDIX!$A:$AC,11,FALSE)</f>
        <v>3</v>
      </c>
      <c r="M21" s="280">
        <f>VLOOKUP(AN21,APPENDIX!$A:$AC,11,FALSE)</f>
        <v>1</v>
      </c>
      <c r="N21" s="280">
        <f>VLOOKUP(AO21,APPENDIX!$A:$AC,11,FALSE)</f>
        <v>1</v>
      </c>
      <c r="O21" s="280">
        <f>VLOOKUP(AP21,APPENDIX!$A:$AC,11,FALSE)</f>
        <v>1</v>
      </c>
      <c r="P21" s="280">
        <f>VLOOKUP(AQ21,APPENDIX!$A:$AC,11,FALSE)</f>
        <v>2</v>
      </c>
      <c r="Q21" s="280">
        <f>VLOOKUP(AR21,APPENDIX!$A:$AC,11,FALSE)</f>
        <v>1</v>
      </c>
      <c r="R21" s="280">
        <f>VLOOKUP(AS21,APPENDIX!$A:$AC,11,FALSE)</f>
        <v>3</v>
      </c>
      <c r="S21" s="280">
        <f>VLOOKUP(AT21,APPENDIX!$A:$AC,11,FALSE)</f>
        <v>4</v>
      </c>
      <c r="T21" s="280">
        <f>VLOOKUP(AU21,APPENDIX!$A:$AC,11,FALSE)</f>
        <v>3</v>
      </c>
      <c r="U21" s="283">
        <f>VLOOKUP(AV21,APPENDIX!$A:$AC,11,FALSE)</f>
        <v>1</v>
      </c>
      <c r="AA21" s="282" t="s">
        <v>104</v>
      </c>
      <c r="AB21" s="167">
        <f>VLOOKUP(CONCATENATE(AD21,$Y$5),APPENDIX!$A$1:$U$8269,10,FALSE)</f>
        <v>16</v>
      </c>
      <c r="AC21" s="167">
        <f>VLOOKUP(CONCATENATE(AD21,$Y$5),APPENDIX!$A$1:$U$8269,11,FALSE)</f>
        <v>2</v>
      </c>
      <c r="AD21" s="167" t="str">
        <f>VLOOKUP(AA21,ST!$A$2:$B$53,2,FALSE)</f>
        <v>MI</v>
      </c>
      <c r="AE21" s="167" t="str">
        <f t="shared" si="0"/>
        <v>MIq002_1</v>
      </c>
      <c r="AF21" s="167" t="str">
        <f t="shared" si="1"/>
        <v>MIq001a_1</v>
      </c>
      <c r="AG21" s="167" t="str">
        <f t="shared" si="2"/>
        <v>MIq001b_1</v>
      </c>
      <c r="AH21" s="167" t="str">
        <f t="shared" si="3"/>
        <v>MIq003_1</v>
      </c>
      <c r="AI21" s="167" t="str">
        <f t="shared" si="4"/>
        <v>MIq004_1</v>
      </c>
      <c r="AJ21" s="167" t="str">
        <f t="shared" si="5"/>
        <v>MIq005_1</v>
      </c>
      <c r="AK21" s="167" t="str">
        <f t="shared" si="6"/>
        <v>MIq006_1</v>
      </c>
      <c r="AL21" s="167" t="str">
        <f t="shared" si="7"/>
        <v>MIq014_1</v>
      </c>
      <c r="AM21" s="167" t="str">
        <f t="shared" si="8"/>
        <v>MIq015_1</v>
      </c>
      <c r="AN21" s="167" t="str">
        <f t="shared" si="9"/>
        <v>MIq016_1</v>
      </c>
      <c r="AO21" s="167" t="str">
        <f t="shared" si="10"/>
        <v>MIq009_1</v>
      </c>
      <c r="AP21" s="167" t="str">
        <f t="shared" si="11"/>
        <v>MIq022_1</v>
      </c>
      <c r="AQ21" s="167" t="str">
        <f t="shared" si="12"/>
        <v>MIq010_1</v>
      </c>
      <c r="AR21" s="167" t="str">
        <f t="shared" si="13"/>
        <v>MIq011_1</v>
      </c>
      <c r="AS21" s="167" t="str">
        <f t="shared" si="14"/>
        <v>MIq017_1</v>
      </c>
      <c r="AT21" s="167" t="str">
        <f t="shared" si="15"/>
        <v>MIq018_1</v>
      </c>
      <c r="AU21" s="167" t="str">
        <f t="shared" si="16"/>
        <v>MIq019_1</v>
      </c>
      <c r="AV21" s="167" t="str">
        <f t="shared" si="17"/>
        <v>MIq020_1</v>
      </c>
    </row>
    <row r="22" spans="2:48" x14ac:dyDescent="0.15">
      <c r="B22" s="292">
        <f t="shared" si="18"/>
        <v>18</v>
      </c>
      <c r="C22" s="293" t="str">
        <f t="shared" si="19"/>
        <v>Nebraska</v>
      </c>
      <c r="D22" s="280">
        <f>VLOOKUP(AE22,APPENDIX!$A:$AC,11,FALSE)</f>
        <v>2</v>
      </c>
      <c r="E22" s="280">
        <f>VLOOKUP(AF22,APPENDIX!$A:$AC,11,FALSE)</f>
        <v>3</v>
      </c>
      <c r="F22" s="280">
        <f>VLOOKUP(AG22,APPENDIX!$A:$AC,11,FALSE)</f>
        <v>1</v>
      </c>
      <c r="G22" s="280">
        <f>VLOOKUP(AH22,APPENDIX!$A:$AC,11,FALSE)</f>
        <v>1</v>
      </c>
      <c r="H22" s="280">
        <f>VLOOKUP(AI22,APPENDIX!$A:$AC,11,FALSE)</f>
        <v>2</v>
      </c>
      <c r="I22" s="280">
        <f>VLOOKUP(AJ22,APPENDIX!$A:$AC,11,FALSE)</f>
        <v>1</v>
      </c>
      <c r="J22" s="280">
        <f>VLOOKUP(AK22,APPENDIX!$A:$AC,11,FALSE)</f>
        <v>2</v>
      </c>
      <c r="K22" s="280">
        <f>VLOOKUP(AL22,APPENDIX!$A:$AC,11,FALSE)</f>
        <v>1</v>
      </c>
      <c r="L22" s="280">
        <f>VLOOKUP(AM22,APPENDIX!$A:$AC,11,FALSE)</f>
        <v>3</v>
      </c>
      <c r="M22" s="280">
        <f>VLOOKUP(AN22,APPENDIX!$A:$AC,11,FALSE)</f>
        <v>1</v>
      </c>
      <c r="N22" s="280">
        <f>VLOOKUP(AO22,APPENDIX!$A:$AC,11,FALSE)</f>
        <v>4</v>
      </c>
      <c r="O22" s="280">
        <f>VLOOKUP(AP22,APPENDIX!$A:$AC,11,FALSE)</f>
        <v>4</v>
      </c>
      <c r="P22" s="280">
        <f>VLOOKUP(AQ22,APPENDIX!$A:$AC,11,FALSE)</f>
        <v>1</v>
      </c>
      <c r="Q22" s="280">
        <f>VLOOKUP(AR22,APPENDIX!$A:$AC,11,FALSE)</f>
        <v>1</v>
      </c>
      <c r="R22" s="280">
        <f>VLOOKUP(AS22,APPENDIX!$A:$AC,11,FALSE)</f>
        <v>2</v>
      </c>
      <c r="S22" s="280">
        <f>VLOOKUP(AT22,APPENDIX!$A:$AC,11,FALSE)</f>
        <v>4</v>
      </c>
      <c r="T22" s="280">
        <f>VLOOKUP(AU22,APPENDIX!$A:$AC,11,FALSE)</f>
        <v>1</v>
      </c>
      <c r="U22" s="283">
        <f>VLOOKUP(AV22,APPENDIX!$A:$AC,11,FALSE)</f>
        <v>4</v>
      </c>
      <c r="AA22" s="282" t="s">
        <v>124</v>
      </c>
      <c r="AB22" s="167">
        <f>VLOOKUP(CONCATENATE(AD22,$Y$5),APPENDIX!$A$1:$U$8269,10,FALSE)</f>
        <v>18</v>
      </c>
      <c r="AC22" s="167">
        <f>VLOOKUP(CONCATENATE(AD22,$Y$5),APPENDIX!$A$1:$U$8269,11,FALSE)</f>
        <v>2</v>
      </c>
      <c r="AD22" s="167" t="str">
        <f>VLOOKUP(AA22,ST!$A$2:$B$53,2,FALSE)</f>
        <v>NE</v>
      </c>
      <c r="AE22" s="167" t="str">
        <f t="shared" si="0"/>
        <v>NEq002_1</v>
      </c>
      <c r="AF22" s="167" t="str">
        <f t="shared" si="1"/>
        <v>NEq001a_1</v>
      </c>
      <c r="AG22" s="167" t="str">
        <f t="shared" si="2"/>
        <v>NEq001b_1</v>
      </c>
      <c r="AH22" s="167" t="str">
        <f t="shared" si="3"/>
        <v>NEq003_1</v>
      </c>
      <c r="AI22" s="167" t="str">
        <f t="shared" si="4"/>
        <v>NEq004_1</v>
      </c>
      <c r="AJ22" s="167" t="str">
        <f t="shared" si="5"/>
        <v>NEq005_1</v>
      </c>
      <c r="AK22" s="167" t="str">
        <f t="shared" si="6"/>
        <v>NEq006_1</v>
      </c>
      <c r="AL22" s="167" t="str">
        <f t="shared" si="7"/>
        <v>NEq014_1</v>
      </c>
      <c r="AM22" s="167" t="str">
        <f t="shared" si="8"/>
        <v>NEq015_1</v>
      </c>
      <c r="AN22" s="167" t="str">
        <f t="shared" si="9"/>
        <v>NEq016_1</v>
      </c>
      <c r="AO22" s="167" t="str">
        <f t="shared" si="10"/>
        <v>NEq009_1</v>
      </c>
      <c r="AP22" s="167" t="str">
        <f t="shared" si="11"/>
        <v>NEq022_1</v>
      </c>
      <c r="AQ22" s="167" t="str">
        <f t="shared" si="12"/>
        <v>NEq010_1</v>
      </c>
      <c r="AR22" s="167" t="str">
        <f t="shared" si="13"/>
        <v>NEq011_1</v>
      </c>
      <c r="AS22" s="167" t="str">
        <f t="shared" si="14"/>
        <v>NEq017_1</v>
      </c>
      <c r="AT22" s="167" t="str">
        <f t="shared" si="15"/>
        <v>NEq018_1</v>
      </c>
      <c r="AU22" s="167" t="str">
        <f t="shared" si="16"/>
        <v>NEq019_1</v>
      </c>
      <c r="AV22" s="167" t="str">
        <f t="shared" si="17"/>
        <v>NEq020_1</v>
      </c>
    </row>
    <row r="23" spans="2:48" x14ac:dyDescent="0.15">
      <c r="B23" s="292">
        <f t="shared" si="18"/>
        <v>19</v>
      </c>
      <c r="C23" s="293" t="str">
        <f t="shared" si="19"/>
        <v>District of Columbia</v>
      </c>
      <c r="D23" s="280">
        <f>VLOOKUP(AE23,APPENDIX!$A:$AC,11,FALSE)</f>
        <v>2</v>
      </c>
      <c r="E23" s="280">
        <f>VLOOKUP(AF23,APPENDIX!$A:$AC,11,FALSE)</f>
        <v>1</v>
      </c>
      <c r="F23" s="280">
        <f>VLOOKUP(AG23,APPENDIX!$A:$AC,11,FALSE)</f>
        <v>3</v>
      </c>
      <c r="G23" s="280">
        <f>VLOOKUP(AH23,APPENDIX!$A:$AC,11,FALSE)</f>
        <v>4</v>
      </c>
      <c r="H23" s="280">
        <f>VLOOKUP(AI23,APPENDIX!$A:$AC,11,FALSE)</f>
        <v>1</v>
      </c>
      <c r="I23" s="280">
        <f>VLOOKUP(AJ23,APPENDIX!$A:$AC,11,FALSE)</f>
        <v>3</v>
      </c>
      <c r="J23" s="280">
        <f>VLOOKUP(AK23,APPENDIX!$A:$AC,11,FALSE)</f>
        <v>1</v>
      </c>
      <c r="K23" s="280">
        <f>VLOOKUP(AL23,APPENDIX!$A:$AC,11,FALSE)</f>
        <v>2</v>
      </c>
      <c r="L23" s="280">
        <f>VLOOKUP(AM23,APPENDIX!$A:$AC,11,FALSE)</f>
        <v>1</v>
      </c>
      <c r="M23" s="280">
        <f>VLOOKUP(AN23,APPENDIX!$A:$AC,11,FALSE)</f>
        <v>2</v>
      </c>
      <c r="N23" s="280">
        <f>VLOOKUP(AO23,APPENDIX!$A:$AC,11,FALSE)</f>
        <v>1</v>
      </c>
      <c r="O23" s="280">
        <f>VLOOKUP(AP23,APPENDIX!$A:$AC,11,FALSE)</f>
        <v>4</v>
      </c>
      <c r="P23" s="280">
        <f>VLOOKUP(AQ23,APPENDIX!$A:$AC,11,FALSE)</f>
        <v>4</v>
      </c>
      <c r="Q23" s="280">
        <f>VLOOKUP(AR23,APPENDIX!$A:$AC,11,FALSE)</f>
        <v>4</v>
      </c>
      <c r="R23" s="280">
        <f>VLOOKUP(AS23,APPENDIX!$A:$AC,11,FALSE)</f>
        <v>1</v>
      </c>
      <c r="S23" s="280">
        <f>VLOOKUP(AT23,APPENDIX!$A:$AC,11,FALSE)</f>
        <v>1</v>
      </c>
      <c r="T23" s="280">
        <f>VLOOKUP(AU23,APPENDIX!$A:$AC,11,FALSE)</f>
        <v>4</v>
      </c>
      <c r="U23" s="283">
        <f>VLOOKUP(AV23,APPENDIX!$A:$AC,11,FALSE)</f>
        <v>1</v>
      </c>
      <c r="AA23" s="282" t="s">
        <v>49</v>
      </c>
      <c r="AB23" s="167">
        <f>VLOOKUP(CONCATENATE(AD23,$Y$5),APPENDIX!$A$1:$U$8269,10,FALSE)</f>
        <v>19</v>
      </c>
      <c r="AC23" s="167">
        <f>VLOOKUP(CONCATENATE(AD23,$Y$5),APPENDIX!$A$1:$U$8269,11,FALSE)</f>
        <v>2</v>
      </c>
      <c r="AD23" s="167" t="str">
        <f>VLOOKUP(AA23,ST!$A$2:$B$53,2,FALSE)</f>
        <v>DC</v>
      </c>
      <c r="AE23" s="167" t="str">
        <f t="shared" si="0"/>
        <v>DCq002_1</v>
      </c>
      <c r="AF23" s="167" t="str">
        <f t="shared" si="1"/>
        <v>DCq001a_1</v>
      </c>
      <c r="AG23" s="167" t="str">
        <f t="shared" si="2"/>
        <v>DCq001b_1</v>
      </c>
      <c r="AH23" s="167" t="str">
        <f t="shared" si="3"/>
        <v>DCq003_1</v>
      </c>
      <c r="AI23" s="167" t="str">
        <f t="shared" si="4"/>
        <v>DCq004_1</v>
      </c>
      <c r="AJ23" s="167" t="str">
        <f t="shared" si="5"/>
        <v>DCq005_1</v>
      </c>
      <c r="AK23" s="167" t="str">
        <f t="shared" si="6"/>
        <v>DCq006_1</v>
      </c>
      <c r="AL23" s="167" t="str">
        <f t="shared" si="7"/>
        <v>DCq014_1</v>
      </c>
      <c r="AM23" s="167" t="str">
        <f t="shared" si="8"/>
        <v>DCq015_1</v>
      </c>
      <c r="AN23" s="167" t="str">
        <f t="shared" si="9"/>
        <v>DCq016_1</v>
      </c>
      <c r="AO23" s="167" t="str">
        <f t="shared" si="10"/>
        <v>DCq009_1</v>
      </c>
      <c r="AP23" s="167" t="str">
        <f t="shared" si="11"/>
        <v>DCq022_1</v>
      </c>
      <c r="AQ23" s="167" t="str">
        <f t="shared" si="12"/>
        <v>DCq010_1</v>
      </c>
      <c r="AR23" s="167" t="str">
        <f t="shared" si="13"/>
        <v>DCq011_1</v>
      </c>
      <c r="AS23" s="167" t="str">
        <f t="shared" si="14"/>
        <v>DCq017_1</v>
      </c>
      <c r="AT23" s="167" t="str">
        <f t="shared" si="15"/>
        <v>DCq018_1</v>
      </c>
      <c r="AU23" s="167" t="str">
        <f t="shared" si="16"/>
        <v>DCq019_1</v>
      </c>
      <c r="AV23" s="167" t="str">
        <f t="shared" si="17"/>
        <v>DCq020_1</v>
      </c>
    </row>
    <row r="24" spans="2:48" x14ac:dyDescent="0.15">
      <c r="B24" s="292">
        <f t="shared" si="18"/>
        <v>20</v>
      </c>
      <c r="C24" s="293" t="str">
        <f t="shared" si="19"/>
        <v>Kansas</v>
      </c>
      <c r="D24" s="280">
        <f>VLOOKUP(AE24,APPENDIX!$A:$AC,11,FALSE)</f>
        <v>2</v>
      </c>
      <c r="E24" s="280">
        <f>VLOOKUP(AF24,APPENDIX!$A:$AC,11,FALSE)</f>
        <v>3</v>
      </c>
      <c r="F24" s="280">
        <f>VLOOKUP(AG24,APPENDIX!$A:$AC,11,FALSE)</f>
        <v>2</v>
      </c>
      <c r="G24" s="280">
        <f>VLOOKUP(AH24,APPENDIX!$A:$AC,11,FALSE)</f>
        <v>2</v>
      </c>
      <c r="H24" s="280">
        <f>VLOOKUP(AI24,APPENDIX!$A:$AC,11,FALSE)</f>
        <v>2</v>
      </c>
      <c r="I24" s="280">
        <f>VLOOKUP(AJ24,APPENDIX!$A:$AC,11,FALSE)</f>
        <v>1</v>
      </c>
      <c r="J24" s="280">
        <f>VLOOKUP(AK24,APPENDIX!$A:$AC,11,FALSE)</f>
        <v>2</v>
      </c>
      <c r="K24" s="280">
        <f>VLOOKUP(AL24,APPENDIX!$A:$AC,11,FALSE)</f>
        <v>2</v>
      </c>
      <c r="L24" s="280">
        <f>VLOOKUP(AM24,APPENDIX!$A:$AC,11,FALSE)</f>
        <v>3</v>
      </c>
      <c r="M24" s="280">
        <f>VLOOKUP(AN24,APPENDIX!$A:$AC,11,FALSE)</f>
        <v>4</v>
      </c>
      <c r="N24" s="280">
        <f>VLOOKUP(AO24,APPENDIX!$A:$AC,11,FALSE)</f>
        <v>3</v>
      </c>
      <c r="O24" s="280">
        <f>VLOOKUP(AP24,APPENDIX!$A:$AC,11,FALSE)</f>
        <v>4</v>
      </c>
      <c r="P24" s="280">
        <f>VLOOKUP(AQ24,APPENDIX!$A:$AC,11,FALSE)</f>
        <v>2</v>
      </c>
      <c r="Q24" s="280">
        <f>VLOOKUP(AR24,APPENDIX!$A:$AC,11,FALSE)</f>
        <v>1</v>
      </c>
      <c r="R24" s="280">
        <f>VLOOKUP(AS24,APPENDIX!$A:$AC,11,FALSE)</f>
        <v>2</v>
      </c>
      <c r="S24" s="280">
        <f>VLOOKUP(AT24,APPENDIX!$A:$AC,11,FALSE)</f>
        <v>2</v>
      </c>
      <c r="T24" s="280">
        <f>VLOOKUP(AU24,APPENDIX!$A:$AC,11,FALSE)</f>
        <v>2</v>
      </c>
      <c r="U24" s="283">
        <f>VLOOKUP(AV24,APPENDIX!$A:$AC,11,FALSE)</f>
        <v>3</v>
      </c>
      <c r="AA24" s="282" t="s">
        <v>80</v>
      </c>
      <c r="AB24" s="167">
        <f>VLOOKUP(CONCATENATE(AD24,$Y$5),APPENDIX!$A$1:$U$8269,10,FALSE)</f>
        <v>20</v>
      </c>
      <c r="AC24" s="167">
        <f>VLOOKUP(CONCATENATE(AD24,$Y$5),APPENDIX!$A$1:$U$8269,11,FALSE)</f>
        <v>2</v>
      </c>
      <c r="AD24" s="167" t="str">
        <f>VLOOKUP(AA24,ST!$A$2:$B$53,2,FALSE)</f>
        <v>KS</v>
      </c>
      <c r="AE24" s="167" t="str">
        <f t="shared" si="0"/>
        <v>KSq002_1</v>
      </c>
      <c r="AF24" s="167" t="str">
        <f t="shared" si="1"/>
        <v>KSq001a_1</v>
      </c>
      <c r="AG24" s="167" t="str">
        <f t="shared" si="2"/>
        <v>KSq001b_1</v>
      </c>
      <c r="AH24" s="167" t="str">
        <f t="shared" si="3"/>
        <v>KSq003_1</v>
      </c>
      <c r="AI24" s="167" t="str">
        <f t="shared" si="4"/>
        <v>KSq004_1</v>
      </c>
      <c r="AJ24" s="167" t="str">
        <f t="shared" si="5"/>
        <v>KSq005_1</v>
      </c>
      <c r="AK24" s="167" t="str">
        <f t="shared" si="6"/>
        <v>KSq006_1</v>
      </c>
      <c r="AL24" s="167" t="str">
        <f t="shared" si="7"/>
        <v>KSq014_1</v>
      </c>
      <c r="AM24" s="167" t="str">
        <f t="shared" si="8"/>
        <v>KSq015_1</v>
      </c>
      <c r="AN24" s="167" t="str">
        <f t="shared" si="9"/>
        <v>KSq016_1</v>
      </c>
      <c r="AO24" s="167" t="str">
        <f t="shared" si="10"/>
        <v>KSq009_1</v>
      </c>
      <c r="AP24" s="167" t="str">
        <f t="shared" si="11"/>
        <v>KSq022_1</v>
      </c>
      <c r="AQ24" s="167" t="str">
        <f t="shared" si="12"/>
        <v>KSq010_1</v>
      </c>
      <c r="AR24" s="167" t="str">
        <f t="shared" si="13"/>
        <v>KSq011_1</v>
      </c>
      <c r="AS24" s="167" t="str">
        <f t="shared" si="14"/>
        <v>KSq017_1</v>
      </c>
      <c r="AT24" s="167" t="str">
        <f t="shared" si="15"/>
        <v>KSq018_1</v>
      </c>
      <c r="AU24" s="167" t="str">
        <f t="shared" si="16"/>
        <v>KSq019_1</v>
      </c>
      <c r="AV24" s="167" t="str">
        <f t="shared" si="17"/>
        <v>KSq020_1</v>
      </c>
    </row>
    <row r="25" spans="2:48" x14ac:dyDescent="0.15">
      <c r="B25" s="292">
        <f t="shared" si="18"/>
        <v>20</v>
      </c>
      <c r="C25" s="293" t="str">
        <f t="shared" si="19"/>
        <v>New Jersey</v>
      </c>
      <c r="D25" s="280">
        <f>VLOOKUP(AE25,APPENDIX!$A:$AC,11,FALSE)</f>
        <v>2</v>
      </c>
      <c r="E25" s="280">
        <f>VLOOKUP(AF25,APPENDIX!$A:$AC,11,FALSE)</f>
        <v>2</v>
      </c>
      <c r="F25" s="280">
        <f>VLOOKUP(AG25,APPENDIX!$A:$AC,11,FALSE)</f>
        <v>3</v>
      </c>
      <c r="G25" s="280">
        <f>VLOOKUP(AH25,APPENDIX!$A:$AC,11,FALSE)</f>
        <v>4</v>
      </c>
      <c r="H25" s="280">
        <f>VLOOKUP(AI25,APPENDIX!$A:$AC,11,FALSE)</f>
        <v>1</v>
      </c>
      <c r="I25" s="280">
        <f>VLOOKUP(AJ25,APPENDIX!$A:$AC,11,FALSE)</f>
        <v>3</v>
      </c>
      <c r="J25" s="280">
        <f>VLOOKUP(AK25,APPENDIX!$A:$AC,11,FALSE)</f>
        <v>1</v>
      </c>
      <c r="K25" s="280">
        <f>VLOOKUP(AL25,APPENDIX!$A:$AC,11,FALSE)</f>
        <v>1</v>
      </c>
      <c r="L25" s="280">
        <f>VLOOKUP(AM25,APPENDIX!$A:$AC,11,FALSE)</f>
        <v>3</v>
      </c>
      <c r="M25" s="280">
        <f>VLOOKUP(AN25,APPENDIX!$A:$AC,11,FALSE)</f>
        <v>2</v>
      </c>
      <c r="N25" s="280">
        <f>VLOOKUP(AO25,APPENDIX!$A:$AC,11,FALSE)</f>
        <v>1</v>
      </c>
      <c r="O25" s="280">
        <f>VLOOKUP(AP25,APPENDIX!$A:$AC,11,FALSE)</f>
        <v>4</v>
      </c>
      <c r="P25" s="280">
        <f>VLOOKUP(AQ25,APPENDIX!$A:$AC,11,FALSE)</f>
        <v>4</v>
      </c>
      <c r="Q25" s="280">
        <f>VLOOKUP(AR25,APPENDIX!$A:$AC,11,FALSE)</f>
        <v>4</v>
      </c>
      <c r="R25" s="280">
        <f>VLOOKUP(AS25,APPENDIX!$A:$AC,11,FALSE)</f>
        <v>1</v>
      </c>
      <c r="S25" s="280">
        <f>VLOOKUP(AT25,APPENDIX!$A:$AC,11,FALSE)</f>
        <v>1</v>
      </c>
      <c r="T25" s="280">
        <f>VLOOKUP(AU25,APPENDIX!$A:$AC,11,FALSE)</f>
        <v>3</v>
      </c>
      <c r="U25" s="283">
        <f>VLOOKUP(AV25,APPENDIX!$A:$AC,11,FALSE)</f>
        <v>1</v>
      </c>
      <c r="AA25" s="282" t="s">
        <v>136</v>
      </c>
      <c r="AB25" s="167">
        <f>VLOOKUP(CONCATENATE(AD25,$Y$5),APPENDIX!$A$1:$U$8269,10,FALSE)</f>
        <v>20</v>
      </c>
      <c r="AC25" s="167">
        <f>VLOOKUP(CONCATENATE(AD25,$Y$5),APPENDIX!$A$1:$U$8269,11,FALSE)</f>
        <v>2</v>
      </c>
      <c r="AD25" s="167" t="str">
        <f>VLOOKUP(AA25,ST!$A$2:$B$53,2,FALSE)</f>
        <v>NJ</v>
      </c>
      <c r="AE25" s="167" t="str">
        <f t="shared" si="0"/>
        <v>NJq002_1</v>
      </c>
      <c r="AF25" s="167" t="str">
        <f t="shared" si="1"/>
        <v>NJq001a_1</v>
      </c>
      <c r="AG25" s="167" t="str">
        <f t="shared" si="2"/>
        <v>NJq001b_1</v>
      </c>
      <c r="AH25" s="167" t="str">
        <f t="shared" si="3"/>
        <v>NJq003_1</v>
      </c>
      <c r="AI25" s="167" t="str">
        <f t="shared" si="4"/>
        <v>NJq004_1</v>
      </c>
      <c r="AJ25" s="167" t="str">
        <f t="shared" si="5"/>
        <v>NJq005_1</v>
      </c>
      <c r="AK25" s="167" t="str">
        <f t="shared" si="6"/>
        <v>NJq006_1</v>
      </c>
      <c r="AL25" s="167" t="str">
        <f t="shared" si="7"/>
        <v>NJq014_1</v>
      </c>
      <c r="AM25" s="167" t="str">
        <f t="shared" si="8"/>
        <v>NJq015_1</v>
      </c>
      <c r="AN25" s="167" t="str">
        <f t="shared" si="9"/>
        <v>NJq016_1</v>
      </c>
      <c r="AO25" s="167" t="str">
        <f t="shared" si="10"/>
        <v>NJq009_1</v>
      </c>
      <c r="AP25" s="167" t="str">
        <f t="shared" si="11"/>
        <v>NJq022_1</v>
      </c>
      <c r="AQ25" s="167" t="str">
        <f t="shared" si="12"/>
        <v>NJq010_1</v>
      </c>
      <c r="AR25" s="167" t="str">
        <f t="shared" si="13"/>
        <v>NJq011_1</v>
      </c>
      <c r="AS25" s="167" t="str">
        <f t="shared" si="14"/>
        <v>NJq017_1</v>
      </c>
      <c r="AT25" s="167" t="str">
        <f t="shared" si="15"/>
        <v>NJq018_1</v>
      </c>
      <c r="AU25" s="167" t="str">
        <f t="shared" si="16"/>
        <v>NJq019_1</v>
      </c>
      <c r="AV25" s="167" t="str">
        <f t="shared" si="17"/>
        <v>NJq020_1</v>
      </c>
    </row>
    <row r="26" spans="2:48" x14ac:dyDescent="0.15">
      <c r="B26" s="292">
        <f t="shared" si="18"/>
        <v>20</v>
      </c>
      <c r="C26" s="293" t="str">
        <f t="shared" si="19"/>
        <v>Ohio</v>
      </c>
      <c r="D26" s="280">
        <f>VLOOKUP(AE26,APPENDIX!$A:$AC,11,FALSE)</f>
        <v>2</v>
      </c>
      <c r="E26" s="280">
        <f>VLOOKUP(AF26,APPENDIX!$A:$AC,11,FALSE)</f>
        <v>3</v>
      </c>
      <c r="F26" s="280">
        <f>VLOOKUP(AG26,APPENDIX!$A:$AC,11,FALSE)</f>
        <v>4</v>
      </c>
      <c r="G26" s="280">
        <f>VLOOKUP(AH26,APPENDIX!$A:$AC,11,FALSE)</f>
        <v>2</v>
      </c>
      <c r="H26" s="280">
        <f>VLOOKUP(AI26,APPENDIX!$A:$AC,11,FALSE)</f>
        <v>2</v>
      </c>
      <c r="I26" s="280">
        <f>VLOOKUP(AJ26,APPENDIX!$A:$AC,11,FALSE)</f>
        <v>2</v>
      </c>
      <c r="J26" s="280">
        <f>VLOOKUP(AK26,APPENDIX!$A:$AC,11,FALSE)</f>
        <v>4</v>
      </c>
      <c r="K26" s="280">
        <f>VLOOKUP(AL26,APPENDIX!$A:$AC,11,FALSE)</f>
        <v>2</v>
      </c>
      <c r="L26" s="280">
        <f>VLOOKUP(AM26,APPENDIX!$A:$AC,11,FALSE)</f>
        <v>3</v>
      </c>
      <c r="M26" s="280">
        <f>VLOOKUP(AN26,APPENDIX!$A:$AC,11,FALSE)</f>
        <v>2</v>
      </c>
      <c r="N26" s="280">
        <f>VLOOKUP(AO26,APPENDIX!$A:$AC,11,FALSE)</f>
        <v>1</v>
      </c>
      <c r="O26" s="280">
        <f>VLOOKUP(AP26,APPENDIX!$A:$AC,11,FALSE)</f>
        <v>1</v>
      </c>
      <c r="P26" s="280">
        <f>VLOOKUP(AQ26,APPENDIX!$A:$AC,11,FALSE)</f>
        <v>1</v>
      </c>
      <c r="Q26" s="280">
        <f>VLOOKUP(AR26,APPENDIX!$A:$AC,11,FALSE)</f>
        <v>2</v>
      </c>
      <c r="R26" s="280">
        <f>VLOOKUP(AS26,APPENDIX!$A:$AC,11,FALSE)</f>
        <v>2</v>
      </c>
      <c r="S26" s="280">
        <f>VLOOKUP(AT26,APPENDIX!$A:$AC,11,FALSE)</f>
        <v>3</v>
      </c>
      <c r="T26" s="280">
        <f>VLOOKUP(AU26,APPENDIX!$A:$AC,11,FALSE)</f>
        <v>3</v>
      </c>
      <c r="U26" s="283">
        <f>VLOOKUP(AV26,APPENDIX!$A:$AC,11,FALSE)</f>
        <v>4</v>
      </c>
      <c r="AA26" s="282" t="s">
        <v>156</v>
      </c>
      <c r="AB26" s="167">
        <f>VLOOKUP(CONCATENATE(AD26,$Y$5),APPENDIX!$A$1:$U$8269,10,FALSE)</f>
        <v>20</v>
      </c>
      <c r="AC26" s="167">
        <f>VLOOKUP(CONCATENATE(AD26,$Y$5),APPENDIX!$A$1:$U$8269,11,FALSE)</f>
        <v>2</v>
      </c>
      <c r="AD26" s="167" t="str">
        <f>VLOOKUP(AA26,ST!$A$2:$B$53,2,FALSE)</f>
        <v>OH</v>
      </c>
      <c r="AE26" s="167" t="str">
        <f t="shared" si="0"/>
        <v>OHq002_1</v>
      </c>
      <c r="AF26" s="167" t="str">
        <f t="shared" si="1"/>
        <v>OHq001a_1</v>
      </c>
      <c r="AG26" s="167" t="str">
        <f t="shared" si="2"/>
        <v>OHq001b_1</v>
      </c>
      <c r="AH26" s="167" t="str">
        <f t="shared" si="3"/>
        <v>OHq003_1</v>
      </c>
      <c r="AI26" s="167" t="str">
        <f t="shared" si="4"/>
        <v>OHq004_1</v>
      </c>
      <c r="AJ26" s="167" t="str">
        <f t="shared" si="5"/>
        <v>OHq005_1</v>
      </c>
      <c r="AK26" s="167" t="str">
        <f t="shared" si="6"/>
        <v>OHq006_1</v>
      </c>
      <c r="AL26" s="167" t="str">
        <f t="shared" si="7"/>
        <v>OHq014_1</v>
      </c>
      <c r="AM26" s="167" t="str">
        <f t="shared" si="8"/>
        <v>OHq015_1</v>
      </c>
      <c r="AN26" s="167" t="str">
        <f t="shared" si="9"/>
        <v>OHq016_1</v>
      </c>
      <c r="AO26" s="167" t="str">
        <f t="shared" si="10"/>
        <v>OHq009_1</v>
      </c>
      <c r="AP26" s="167" t="str">
        <f t="shared" si="11"/>
        <v>OHq022_1</v>
      </c>
      <c r="AQ26" s="167" t="str">
        <f t="shared" si="12"/>
        <v>OHq010_1</v>
      </c>
      <c r="AR26" s="167" t="str">
        <f t="shared" si="13"/>
        <v>OHq011_1</v>
      </c>
      <c r="AS26" s="167" t="str">
        <f t="shared" si="14"/>
        <v>OHq017_1</v>
      </c>
      <c r="AT26" s="167" t="str">
        <f t="shared" si="15"/>
        <v>OHq018_1</v>
      </c>
      <c r="AU26" s="167" t="str">
        <f t="shared" si="16"/>
        <v>OHq019_1</v>
      </c>
      <c r="AV26" s="167" t="str">
        <f t="shared" si="17"/>
        <v>OHq020_1</v>
      </c>
    </row>
    <row r="27" spans="2:48" x14ac:dyDescent="0.15">
      <c r="B27" s="292">
        <f t="shared" si="18"/>
        <v>23</v>
      </c>
      <c r="C27" s="293" t="str">
        <f t="shared" si="19"/>
        <v>Illinois</v>
      </c>
      <c r="D27" s="280">
        <f>VLOOKUP(AE27,APPENDIX!$A:$AC,11,FALSE)</f>
        <v>1</v>
      </c>
      <c r="E27" s="280">
        <f>VLOOKUP(AF27,APPENDIX!$A:$AC,11,FALSE)</f>
        <v>3</v>
      </c>
      <c r="F27" s="280">
        <f>VLOOKUP(AG27,APPENDIX!$A:$AC,11,FALSE)</f>
        <v>4</v>
      </c>
      <c r="G27" s="280">
        <f>VLOOKUP(AH27,APPENDIX!$A:$AC,11,FALSE)</f>
        <v>3</v>
      </c>
      <c r="H27" s="280">
        <f>VLOOKUP(AI27,APPENDIX!$A:$AC,11,FALSE)</f>
        <v>1</v>
      </c>
      <c r="I27" s="280">
        <f>VLOOKUP(AJ27,APPENDIX!$A:$AC,11,FALSE)</f>
        <v>4</v>
      </c>
      <c r="J27" s="280">
        <f>VLOOKUP(AK27,APPENDIX!$A:$AC,11,FALSE)</f>
        <v>3</v>
      </c>
      <c r="K27" s="280">
        <f>VLOOKUP(AL27,APPENDIX!$A:$AC,11,FALSE)</f>
        <v>1</v>
      </c>
      <c r="L27" s="280">
        <f>VLOOKUP(AM27,APPENDIX!$A:$AC,11,FALSE)</f>
        <v>2</v>
      </c>
      <c r="M27" s="280">
        <f>VLOOKUP(AN27,APPENDIX!$A:$AC,11,FALSE)</f>
        <v>1</v>
      </c>
      <c r="N27" s="280">
        <f>VLOOKUP(AO27,APPENDIX!$A:$AC,11,FALSE)</f>
        <v>1</v>
      </c>
      <c r="O27" s="280">
        <f>VLOOKUP(AP27,APPENDIX!$A:$AC,11,FALSE)</f>
        <v>2</v>
      </c>
      <c r="P27" s="280">
        <f>VLOOKUP(AQ27,APPENDIX!$A:$AC,11,FALSE)</f>
        <v>2</v>
      </c>
      <c r="Q27" s="280">
        <f>VLOOKUP(AR27,APPENDIX!$A:$AC,11,FALSE)</f>
        <v>3</v>
      </c>
      <c r="R27" s="280">
        <f>VLOOKUP(AS27,APPENDIX!$A:$AC,11,FALSE)</f>
        <v>2</v>
      </c>
      <c r="S27" s="280">
        <f>VLOOKUP(AT27,APPENDIX!$A:$AC,11,FALSE)</f>
        <v>3</v>
      </c>
      <c r="T27" s="280">
        <f>VLOOKUP(AU27,APPENDIX!$A:$AC,11,FALSE)</f>
        <v>3</v>
      </c>
      <c r="U27" s="283">
        <f>VLOOKUP(AV27,APPENDIX!$A:$AC,11,FALSE)</f>
        <v>4</v>
      </c>
      <c r="AA27" s="282" t="s">
        <v>68</v>
      </c>
      <c r="AB27" s="167">
        <f>VLOOKUP(CONCATENATE(AD27,$Y$5),APPENDIX!$A$1:$U$8269,10,FALSE)</f>
        <v>23</v>
      </c>
      <c r="AC27" s="167">
        <f>VLOOKUP(CONCATENATE(AD27,$Y$5),APPENDIX!$A$1:$U$8269,11,FALSE)</f>
        <v>2</v>
      </c>
      <c r="AD27" s="167" t="str">
        <f>VLOOKUP(AA27,ST!$A$2:$B$53,2,FALSE)</f>
        <v>IL</v>
      </c>
      <c r="AE27" s="167" t="str">
        <f t="shared" si="0"/>
        <v>ILq002_1</v>
      </c>
      <c r="AF27" s="167" t="str">
        <f t="shared" si="1"/>
        <v>ILq001a_1</v>
      </c>
      <c r="AG27" s="167" t="str">
        <f t="shared" si="2"/>
        <v>ILq001b_1</v>
      </c>
      <c r="AH27" s="167" t="str">
        <f t="shared" si="3"/>
        <v>ILq003_1</v>
      </c>
      <c r="AI27" s="167" t="str">
        <f t="shared" si="4"/>
        <v>ILq004_1</v>
      </c>
      <c r="AJ27" s="167" t="str">
        <f t="shared" si="5"/>
        <v>ILq005_1</v>
      </c>
      <c r="AK27" s="167" t="str">
        <f t="shared" si="6"/>
        <v>ILq006_1</v>
      </c>
      <c r="AL27" s="167" t="str">
        <f t="shared" si="7"/>
        <v>ILq014_1</v>
      </c>
      <c r="AM27" s="167" t="str">
        <f t="shared" si="8"/>
        <v>ILq015_1</v>
      </c>
      <c r="AN27" s="167" t="str">
        <f t="shared" si="9"/>
        <v>ILq016_1</v>
      </c>
      <c r="AO27" s="167" t="str">
        <f t="shared" si="10"/>
        <v>ILq009_1</v>
      </c>
      <c r="AP27" s="167" t="str">
        <f t="shared" si="11"/>
        <v>ILq022_1</v>
      </c>
      <c r="AQ27" s="167" t="str">
        <f t="shared" si="12"/>
        <v>ILq010_1</v>
      </c>
      <c r="AR27" s="167" t="str">
        <f t="shared" si="13"/>
        <v>ILq011_1</v>
      </c>
      <c r="AS27" s="167" t="str">
        <f t="shared" si="14"/>
        <v>ILq017_1</v>
      </c>
      <c r="AT27" s="167" t="str">
        <f t="shared" si="15"/>
        <v>ILq018_1</v>
      </c>
      <c r="AU27" s="167" t="str">
        <f t="shared" si="16"/>
        <v>ILq019_1</v>
      </c>
      <c r="AV27" s="167" t="str">
        <f t="shared" si="17"/>
        <v>ILq020_1</v>
      </c>
    </row>
    <row r="28" spans="2:48" x14ac:dyDescent="0.15">
      <c r="B28" s="292">
        <f t="shared" si="18"/>
        <v>23</v>
      </c>
      <c r="C28" s="293" t="str">
        <f t="shared" si="19"/>
        <v>New York</v>
      </c>
      <c r="D28" s="280">
        <f>VLOOKUP(AE28,APPENDIX!$A:$AC,11,FALSE)</f>
        <v>1</v>
      </c>
      <c r="E28" s="280">
        <f>VLOOKUP(AF28,APPENDIX!$A:$AC,11,FALSE)</f>
        <v>2</v>
      </c>
      <c r="F28" s="280">
        <f>VLOOKUP(AG28,APPENDIX!$A:$AC,11,FALSE)</f>
        <v>2</v>
      </c>
      <c r="G28" s="280">
        <f>VLOOKUP(AH28,APPENDIX!$A:$AC,11,FALSE)</f>
        <v>4</v>
      </c>
      <c r="H28" s="280">
        <f>VLOOKUP(AI28,APPENDIX!$A:$AC,11,FALSE)</f>
        <v>1</v>
      </c>
      <c r="I28" s="280">
        <f>VLOOKUP(AJ28,APPENDIX!$A:$AC,11,FALSE)</f>
        <v>2</v>
      </c>
      <c r="J28" s="280">
        <f>VLOOKUP(AK28,APPENDIX!$A:$AC,11,FALSE)</f>
        <v>3</v>
      </c>
      <c r="K28" s="280">
        <f>VLOOKUP(AL28,APPENDIX!$A:$AC,11,FALSE)</f>
        <v>1</v>
      </c>
      <c r="L28" s="280">
        <f>VLOOKUP(AM28,APPENDIX!$A:$AC,11,FALSE)</f>
        <v>3</v>
      </c>
      <c r="M28" s="280">
        <f>VLOOKUP(AN28,APPENDIX!$A:$AC,11,FALSE)</f>
        <v>2</v>
      </c>
      <c r="N28" s="280">
        <f>VLOOKUP(AO28,APPENDIX!$A:$AC,11,FALSE)</f>
        <v>1</v>
      </c>
      <c r="O28" s="280">
        <f>VLOOKUP(AP28,APPENDIX!$A:$AC,11,FALSE)</f>
        <v>3</v>
      </c>
      <c r="P28" s="280">
        <f>VLOOKUP(AQ28,APPENDIX!$A:$AC,11,FALSE)</f>
        <v>4</v>
      </c>
      <c r="Q28" s="280">
        <f>VLOOKUP(AR28,APPENDIX!$A:$AC,11,FALSE)</f>
        <v>4</v>
      </c>
      <c r="R28" s="280">
        <f>VLOOKUP(AS28,APPENDIX!$A:$AC,11,FALSE)</f>
        <v>3</v>
      </c>
      <c r="S28" s="280">
        <f>VLOOKUP(AT28,APPENDIX!$A:$AC,11,FALSE)</f>
        <v>2</v>
      </c>
      <c r="T28" s="280">
        <f>VLOOKUP(AU28,APPENDIX!$A:$AC,11,FALSE)</f>
        <v>3</v>
      </c>
      <c r="U28" s="283">
        <f>VLOOKUP(AV28,APPENDIX!$A:$AC,11,FALSE)</f>
        <v>2</v>
      </c>
      <c r="AA28" s="282" t="s">
        <v>144</v>
      </c>
      <c r="AB28" s="167">
        <f>VLOOKUP(CONCATENATE(AD28,$Y$5),APPENDIX!$A$1:$U$8269,10,FALSE)</f>
        <v>23</v>
      </c>
      <c r="AC28" s="167">
        <f>VLOOKUP(CONCATENATE(AD28,$Y$5),APPENDIX!$A$1:$U$8269,11,FALSE)</f>
        <v>2</v>
      </c>
      <c r="AD28" s="167" t="str">
        <f>VLOOKUP(AA28,ST!$A$2:$B$53,2,FALSE)</f>
        <v>NY</v>
      </c>
      <c r="AE28" s="167" t="str">
        <f t="shared" si="0"/>
        <v>NYq002_1</v>
      </c>
      <c r="AF28" s="167" t="str">
        <f t="shared" si="1"/>
        <v>NYq001a_1</v>
      </c>
      <c r="AG28" s="167" t="str">
        <f t="shared" si="2"/>
        <v>NYq001b_1</v>
      </c>
      <c r="AH28" s="167" t="str">
        <f t="shared" si="3"/>
        <v>NYq003_1</v>
      </c>
      <c r="AI28" s="167" t="str">
        <f t="shared" si="4"/>
        <v>NYq004_1</v>
      </c>
      <c r="AJ28" s="167" t="str">
        <f t="shared" si="5"/>
        <v>NYq005_1</v>
      </c>
      <c r="AK28" s="167" t="str">
        <f t="shared" si="6"/>
        <v>NYq006_1</v>
      </c>
      <c r="AL28" s="167" t="str">
        <f t="shared" si="7"/>
        <v>NYq014_1</v>
      </c>
      <c r="AM28" s="167" t="str">
        <f t="shared" si="8"/>
        <v>NYq015_1</v>
      </c>
      <c r="AN28" s="167" t="str">
        <f t="shared" si="9"/>
        <v>NYq016_1</v>
      </c>
      <c r="AO28" s="167" t="str">
        <f t="shared" si="10"/>
        <v>NYq009_1</v>
      </c>
      <c r="AP28" s="167" t="str">
        <f t="shared" si="11"/>
        <v>NYq022_1</v>
      </c>
      <c r="AQ28" s="167" t="str">
        <f t="shared" si="12"/>
        <v>NYq010_1</v>
      </c>
      <c r="AR28" s="167" t="str">
        <f t="shared" si="13"/>
        <v>NYq011_1</v>
      </c>
      <c r="AS28" s="167" t="str">
        <f t="shared" si="14"/>
        <v>NYq017_1</v>
      </c>
      <c r="AT28" s="167" t="str">
        <f t="shared" si="15"/>
        <v>NYq018_1</v>
      </c>
      <c r="AU28" s="167" t="str">
        <f t="shared" si="16"/>
        <v>NYq019_1</v>
      </c>
      <c r="AV28" s="167" t="str">
        <f t="shared" si="17"/>
        <v>NYq020_1</v>
      </c>
    </row>
    <row r="29" spans="2:48" x14ac:dyDescent="0.15">
      <c r="B29" s="292">
        <f t="shared" si="18"/>
        <v>23</v>
      </c>
      <c r="C29" s="293" t="str">
        <f t="shared" si="19"/>
        <v>North Carolina</v>
      </c>
      <c r="D29" s="280">
        <f>VLOOKUP(AE29,APPENDIX!$A:$AC,11,FALSE)</f>
        <v>3</v>
      </c>
      <c r="E29" s="280">
        <f>VLOOKUP(AF29,APPENDIX!$A:$AC,11,FALSE)</f>
        <v>1</v>
      </c>
      <c r="F29" s="280">
        <f>VLOOKUP(AG29,APPENDIX!$A:$AC,11,FALSE)</f>
        <v>1</v>
      </c>
      <c r="G29" s="280">
        <f>VLOOKUP(AH29,APPENDIX!$A:$AC,11,FALSE)</f>
        <v>3</v>
      </c>
      <c r="H29" s="280">
        <f>VLOOKUP(AI29,APPENDIX!$A:$AC,11,FALSE)</f>
        <v>3</v>
      </c>
      <c r="I29" s="280">
        <f>VLOOKUP(AJ29,APPENDIX!$A:$AC,11,FALSE)</f>
        <v>4</v>
      </c>
      <c r="J29" s="280">
        <f>VLOOKUP(AK29,APPENDIX!$A:$AC,11,FALSE)</f>
        <v>1</v>
      </c>
      <c r="K29" s="280">
        <f>VLOOKUP(AL29,APPENDIX!$A:$AC,11,FALSE)</f>
        <v>4</v>
      </c>
      <c r="L29" s="280">
        <f>VLOOKUP(AM29,APPENDIX!$A:$AC,11,FALSE)</f>
        <v>4</v>
      </c>
      <c r="M29" s="280">
        <f>VLOOKUP(AN29,APPENDIX!$A:$AC,11,FALSE)</f>
        <v>1</v>
      </c>
      <c r="N29" s="280">
        <f>VLOOKUP(AO29,APPENDIX!$A:$AC,11,FALSE)</f>
        <v>3</v>
      </c>
      <c r="O29" s="280">
        <f>VLOOKUP(AP29,APPENDIX!$A:$AC,11,FALSE)</f>
        <v>2</v>
      </c>
      <c r="P29" s="280">
        <f>VLOOKUP(AQ29,APPENDIX!$A:$AC,11,FALSE)</f>
        <v>2</v>
      </c>
      <c r="Q29" s="280">
        <f>VLOOKUP(AR29,APPENDIX!$A:$AC,11,FALSE)</f>
        <v>2</v>
      </c>
      <c r="R29" s="280">
        <f>VLOOKUP(AS29,APPENDIX!$A:$AC,11,FALSE)</f>
        <v>3</v>
      </c>
      <c r="S29" s="280">
        <f>VLOOKUP(AT29,APPENDIX!$A:$AC,11,FALSE)</f>
        <v>2</v>
      </c>
      <c r="T29" s="280">
        <f>VLOOKUP(AU29,APPENDIX!$A:$AC,11,FALSE)</f>
        <v>3</v>
      </c>
      <c r="U29" s="283">
        <f>VLOOKUP(AV29,APPENDIX!$A:$AC,11,FALSE)</f>
        <v>1</v>
      </c>
      <c r="AA29" s="282" t="s">
        <v>148</v>
      </c>
      <c r="AB29" s="167">
        <f>VLOOKUP(CONCATENATE(AD29,$Y$5),APPENDIX!$A$1:$U$8269,10,FALSE)</f>
        <v>23</v>
      </c>
      <c r="AC29" s="167">
        <f>VLOOKUP(CONCATENATE(AD29,$Y$5),APPENDIX!$A$1:$U$8269,11,FALSE)</f>
        <v>2</v>
      </c>
      <c r="AD29" s="167" t="str">
        <f>VLOOKUP(AA29,ST!$A$2:$B$53,2,FALSE)</f>
        <v>NC</v>
      </c>
      <c r="AE29" s="167" t="str">
        <f t="shared" si="0"/>
        <v>NCq002_1</v>
      </c>
      <c r="AF29" s="167" t="str">
        <f t="shared" si="1"/>
        <v>NCq001a_1</v>
      </c>
      <c r="AG29" s="167" t="str">
        <f t="shared" si="2"/>
        <v>NCq001b_1</v>
      </c>
      <c r="AH29" s="167" t="str">
        <f t="shared" si="3"/>
        <v>NCq003_1</v>
      </c>
      <c r="AI29" s="167" t="str">
        <f t="shared" si="4"/>
        <v>NCq004_1</v>
      </c>
      <c r="AJ29" s="167" t="str">
        <f t="shared" si="5"/>
        <v>NCq005_1</v>
      </c>
      <c r="AK29" s="167" t="str">
        <f t="shared" si="6"/>
        <v>NCq006_1</v>
      </c>
      <c r="AL29" s="167" t="str">
        <f t="shared" si="7"/>
        <v>NCq014_1</v>
      </c>
      <c r="AM29" s="167" t="str">
        <f t="shared" si="8"/>
        <v>NCq015_1</v>
      </c>
      <c r="AN29" s="167" t="str">
        <f t="shared" si="9"/>
        <v>NCq016_1</v>
      </c>
      <c r="AO29" s="167" t="str">
        <f t="shared" si="10"/>
        <v>NCq009_1</v>
      </c>
      <c r="AP29" s="167" t="str">
        <f t="shared" si="11"/>
        <v>NCq022_1</v>
      </c>
      <c r="AQ29" s="167" t="str">
        <f t="shared" si="12"/>
        <v>NCq010_1</v>
      </c>
      <c r="AR29" s="167" t="str">
        <f t="shared" si="13"/>
        <v>NCq011_1</v>
      </c>
      <c r="AS29" s="167" t="str">
        <f t="shared" si="14"/>
        <v>NCq017_1</v>
      </c>
      <c r="AT29" s="167" t="str">
        <f t="shared" si="15"/>
        <v>NCq018_1</v>
      </c>
      <c r="AU29" s="167" t="str">
        <f t="shared" si="16"/>
        <v>NCq019_1</v>
      </c>
      <c r="AV29" s="167" t="str">
        <f t="shared" si="17"/>
        <v>NCq020_1</v>
      </c>
    </row>
    <row r="30" spans="2:48" x14ac:dyDescent="0.15">
      <c r="B30" s="292">
        <f t="shared" si="18"/>
        <v>23</v>
      </c>
      <c r="C30" s="293" t="str">
        <f t="shared" si="19"/>
        <v>Virginia</v>
      </c>
      <c r="D30" s="280">
        <f>VLOOKUP(AE30,APPENDIX!$A:$AC,11,FALSE)</f>
        <v>2</v>
      </c>
      <c r="E30" s="280">
        <f>VLOOKUP(AF30,APPENDIX!$A:$AC,11,FALSE)</f>
        <v>1</v>
      </c>
      <c r="F30" s="280">
        <f>VLOOKUP(AG30,APPENDIX!$A:$AC,11,FALSE)</f>
        <v>2</v>
      </c>
      <c r="G30" s="280">
        <f>VLOOKUP(AH30,APPENDIX!$A:$AC,11,FALSE)</f>
        <v>2</v>
      </c>
      <c r="H30" s="280">
        <f>VLOOKUP(AI30,APPENDIX!$A:$AC,11,FALSE)</f>
        <v>2</v>
      </c>
      <c r="I30" s="280">
        <f>VLOOKUP(AJ30,APPENDIX!$A:$AC,11,FALSE)</f>
        <v>4</v>
      </c>
      <c r="J30" s="280">
        <f>VLOOKUP(AK30,APPENDIX!$A:$AC,11,FALSE)</f>
        <v>4</v>
      </c>
      <c r="K30" s="280">
        <f>VLOOKUP(AL30,APPENDIX!$A:$AC,11,FALSE)</f>
        <v>3</v>
      </c>
      <c r="L30" s="280">
        <f>VLOOKUP(AM30,APPENDIX!$A:$AC,11,FALSE)</f>
        <v>3</v>
      </c>
      <c r="M30" s="280">
        <f>VLOOKUP(AN30,APPENDIX!$A:$AC,11,FALSE)</f>
        <v>2</v>
      </c>
      <c r="N30" s="280">
        <f>VLOOKUP(AO30,APPENDIX!$A:$AC,11,FALSE)</f>
        <v>2</v>
      </c>
      <c r="O30" s="280">
        <f>VLOOKUP(AP30,APPENDIX!$A:$AC,11,FALSE)</f>
        <v>1</v>
      </c>
      <c r="P30" s="280">
        <f>VLOOKUP(AQ30,APPENDIX!$A:$AC,11,FALSE)</f>
        <v>2</v>
      </c>
      <c r="Q30" s="280">
        <f>VLOOKUP(AR30,APPENDIX!$A:$AC,11,FALSE)</f>
        <v>3</v>
      </c>
      <c r="R30" s="280">
        <f>VLOOKUP(AS30,APPENDIX!$A:$AC,11,FALSE)</f>
        <v>3</v>
      </c>
      <c r="S30" s="280">
        <f>VLOOKUP(AT30,APPENDIX!$A:$AC,11,FALSE)</f>
        <v>2</v>
      </c>
      <c r="T30" s="280">
        <f>VLOOKUP(AU30,APPENDIX!$A:$AC,11,FALSE)</f>
        <v>3</v>
      </c>
      <c r="U30" s="283">
        <f>VLOOKUP(AV30,APPENDIX!$A:$AC,11,FALSE)</f>
        <v>2</v>
      </c>
      <c r="AA30" s="282" t="s">
        <v>204</v>
      </c>
      <c r="AB30" s="167">
        <f>VLOOKUP(CONCATENATE(AD30,$Y$5),APPENDIX!$A$1:$U$8269,10,FALSE)</f>
        <v>23</v>
      </c>
      <c r="AC30" s="167">
        <f>VLOOKUP(CONCATENATE(AD30,$Y$5),APPENDIX!$A$1:$U$8269,11,FALSE)</f>
        <v>2</v>
      </c>
      <c r="AD30" s="167" t="str">
        <f>VLOOKUP(AA30,ST!$A$2:$B$53,2,FALSE)</f>
        <v>VA</v>
      </c>
      <c r="AE30" s="167" t="str">
        <f t="shared" si="0"/>
        <v>VAq002_1</v>
      </c>
      <c r="AF30" s="167" t="str">
        <f t="shared" si="1"/>
        <v>VAq001a_1</v>
      </c>
      <c r="AG30" s="167" t="str">
        <f t="shared" si="2"/>
        <v>VAq001b_1</v>
      </c>
      <c r="AH30" s="167" t="str">
        <f t="shared" si="3"/>
        <v>VAq003_1</v>
      </c>
      <c r="AI30" s="167" t="str">
        <f t="shared" si="4"/>
        <v>VAq004_1</v>
      </c>
      <c r="AJ30" s="167" t="str">
        <f t="shared" si="5"/>
        <v>VAq005_1</v>
      </c>
      <c r="AK30" s="167" t="str">
        <f t="shared" si="6"/>
        <v>VAq006_1</v>
      </c>
      <c r="AL30" s="167" t="str">
        <f t="shared" si="7"/>
        <v>VAq014_1</v>
      </c>
      <c r="AM30" s="167" t="str">
        <f t="shared" si="8"/>
        <v>VAq015_1</v>
      </c>
      <c r="AN30" s="167" t="str">
        <f t="shared" si="9"/>
        <v>VAq016_1</v>
      </c>
      <c r="AO30" s="167" t="str">
        <f t="shared" si="10"/>
        <v>VAq009_1</v>
      </c>
      <c r="AP30" s="167" t="str">
        <f t="shared" si="11"/>
        <v>VAq022_1</v>
      </c>
      <c r="AQ30" s="167" t="str">
        <f t="shared" si="12"/>
        <v>VAq010_1</v>
      </c>
      <c r="AR30" s="167" t="str">
        <f t="shared" si="13"/>
        <v>VAq011_1</v>
      </c>
      <c r="AS30" s="167" t="str">
        <f t="shared" si="14"/>
        <v>VAq017_1</v>
      </c>
      <c r="AT30" s="167" t="str">
        <f t="shared" si="15"/>
        <v>VAq018_1</v>
      </c>
      <c r="AU30" s="167" t="str">
        <f t="shared" si="16"/>
        <v>VAq019_1</v>
      </c>
      <c r="AV30" s="167" t="str">
        <f t="shared" si="17"/>
        <v>VAq020_1</v>
      </c>
    </row>
    <row r="31" spans="2:48" x14ac:dyDescent="0.15">
      <c r="B31" s="292">
        <f t="shared" si="18"/>
        <v>23</v>
      </c>
      <c r="C31" s="293" t="str">
        <f t="shared" si="19"/>
        <v>Washington</v>
      </c>
      <c r="D31" s="280">
        <f>VLOOKUP(AE31,APPENDIX!$A:$AC,11,FALSE)</f>
        <v>3</v>
      </c>
      <c r="E31" s="280">
        <f>VLOOKUP(AF31,APPENDIX!$A:$AC,11,FALSE)</f>
        <v>2</v>
      </c>
      <c r="F31" s="280">
        <f>VLOOKUP(AG31,APPENDIX!$A:$AC,11,FALSE)</f>
        <v>2</v>
      </c>
      <c r="G31" s="280">
        <f>VLOOKUP(AH31,APPENDIX!$A:$AC,11,FALSE)</f>
        <v>2</v>
      </c>
      <c r="H31" s="280">
        <f>VLOOKUP(AI31,APPENDIX!$A:$AC,11,FALSE)</f>
        <v>2</v>
      </c>
      <c r="I31" s="280">
        <f>VLOOKUP(AJ31,APPENDIX!$A:$AC,11,FALSE)</f>
        <v>4</v>
      </c>
      <c r="J31" s="280">
        <f>VLOOKUP(AK31,APPENDIX!$A:$AC,11,FALSE)</f>
        <v>1</v>
      </c>
      <c r="K31" s="280">
        <f>VLOOKUP(AL31,APPENDIX!$A:$AC,11,FALSE)</f>
        <v>2</v>
      </c>
      <c r="L31" s="280">
        <f>VLOOKUP(AM31,APPENDIX!$A:$AC,11,FALSE)</f>
        <v>2</v>
      </c>
      <c r="M31" s="280">
        <f>VLOOKUP(AN31,APPENDIX!$A:$AC,11,FALSE)</f>
        <v>2</v>
      </c>
      <c r="N31" s="280">
        <f>VLOOKUP(AO31,APPENDIX!$A:$AC,11,FALSE)</f>
        <v>4</v>
      </c>
      <c r="O31" s="280">
        <f>VLOOKUP(AP31,APPENDIX!$A:$AC,11,FALSE)</f>
        <v>3</v>
      </c>
      <c r="P31" s="280">
        <f>VLOOKUP(AQ31,APPENDIX!$A:$AC,11,FALSE)</f>
        <v>2</v>
      </c>
      <c r="Q31" s="280">
        <f>VLOOKUP(AR31,APPENDIX!$A:$AC,11,FALSE)</f>
        <v>3</v>
      </c>
      <c r="R31" s="280">
        <f>VLOOKUP(AS31,APPENDIX!$A:$AC,11,FALSE)</f>
        <v>4</v>
      </c>
      <c r="S31" s="280">
        <f>VLOOKUP(AT31,APPENDIX!$A:$AC,11,FALSE)</f>
        <v>3</v>
      </c>
      <c r="T31" s="280">
        <f>VLOOKUP(AU31,APPENDIX!$A:$AC,11,FALSE)</f>
        <v>2</v>
      </c>
      <c r="U31" s="283">
        <f>VLOOKUP(AV31,APPENDIX!$A:$AC,11,FALSE)</f>
        <v>2</v>
      </c>
      <c r="AA31" s="282" t="s">
        <v>208</v>
      </c>
      <c r="AB31" s="167">
        <f>VLOOKUP(CONCATENATE(AD31,$Y$5),APPENDIX!$A$1:$U$8269,10,FALSE)</f>
        <v>23</v>
      </c>
      <c r="AC31" s="167">
        <f>VLOOKUP(CONCATENATE(AD31,$Y$5),APPENDIX!$A$1:$U$8269,11,FALSE)</f>
        <v>2</v>
      </c>
      <c r="AD31" s="167" t="str">
        <f>VLOOKUP(AA31,ST!$A$2:$B$53,2,FALSE)</f>
        <v>WA</v>
      </c>
      <c r="AE31" s="167" t="str">
        <f t="shared" si="0"/>
        <v>WAq002_1</v>
      </c>
      <c r="AF31" s="167" t="str">
        <f t="shared" si="1"/>
        <v>WAq001a_1</v>
      </c>
      <c r="AG31" s="167" t="str">
        <f t="shared" si="2"/>
        <v>WAq001b_1</v>
      </c>
      <c r="AH31" s="167" t="str">
        <f t="shared" si="3"/>
        <v>WAq003_1</v>
      </c>
      <c r="AI31" s="167" t="str">
        <f t="shared" si="4"/>
        <v>WAq004_1</v>
      </c>
      <c r="AJ31" s="167" t="str">
        <f t="shared" si="5"/>
        <v>WAq005_1</v>
      </c>
      <c r="AK31" s="167" t="str">
        <f t="shared" si="6"/>
        <v>WAq006_1</v>
      </c>
      <c r="AL31" s="167" t="str">
        <f t="shared" si="7"/>
        <v>WAq014_1</v>
      </c>
      <c r="AM31" s="167" t="str">
        <f t="shared" si="8"/>
        <v>WAq015_1</v>
      </c>
      <c r="AN31" s="167" t="str">
        <f t="shared" si="9"/>
        <v>WAq016_1</v>
      </c>
      <c r="AO31" s="167" t="str">
        <f t="shared" si="10"/>
        <v>WAq009_1</v>
      </c>
      <c r="AP31" s="167" t="str">
        <f t="shared" si="11"/>
        <v>WAq022_1</v>
      </c>
      <c r="AQ31" s="167" t="str">
        <f t="shared" si="12"/>
        <v>WAq010_1</v>
      </c>
      <c r="AR31" s="167" t="str">
        <f t="shared" si="13"/>
        <v>WAq011_1</v>
      </c>
      <c r="AS31" s="167" t="str">
        <f t="shared" si="14"/>
        <v>WAq017_1</v>
      </c>
      <c r="AT31" s="167" t="str">
        <f t="shared" si="15"/>
        <v>WAq018_1</v>
      </c>
      <c r="AU31" s="167" t="str">
        <f t="shared" si="16"/>
        <v>WAq019_1</v>
      </c>
      <c r="AV31" s="167" t="str">
        <f t="shared" si="17"/>
        <v>WAq020_1</v>
      </c>
    </row>
    <row r="32" spans="2:48" x14ac:dyDescent="0.15">
      <c r="B32" s="292">
        <f t="shared" si="18"/>
        <v>23</v>
      </c>
      <c r="C32" s="489" t="str">
        <f t="shared" si="19"/>
        <v>West Virginia</v>
      </c>
      <c r="D32" s="280">
        <f>VLOOKUP(AE32,APPENDIX!$A:$AC,11,FALSE)</f>
        <v>2</v>
      </c>
      <c r="E32" s="280">
        <f>VLOOKUP(AF32,APPENDIX!$A:$AC,11,FALSE)</f>
        <v>4</v>
      </c>
      <c r="F32" s="280">
        <f>VLOOKUP(AG32,APPENDIX!$A:$AC,11,FALSE)</f>
        <v>1</v>
      </c>
      <c r="G32" s="280">
        <f>VLOOKUP(AH32,APPENDIX!$A:$AC,11,FALSE)</f>
        <v>1</v>
      </c>
      <c r="H32" s="280">
        <f>VLOOKUP(AI32,APPENDIX!$A:$AC,11,FALSE)</f>
        <v>1</v>
      </c>
      <c r="I32" s="280">
        <f>VLOOKUP(AJ32,APPENDIX!$A:$AC,11,FALSE)</f>
        <v>1</v>
      </c>
      <c r="J32" s="280">
        <f>VLOOKUP(AK32,APPENDIX!$A:$AC,11,FALSE)</f>
        <v>4</v>
      </c>
      <c r="K32" s="280">
        <f>VLOOKUP(AL32,APPENDIX!$A:$AC,11,FALSE)</f>
        <v>3</v>
      </c>
      <c r="L32" s="280">
        <f>VLOOKUP(AM32,APPENDIX!$A:$AC,11,FALSE)</f>
        <v>3</v>
      </c>
      <c r="M32" s="280">
        <f>VLOOKUP(AN32,APPENDIX!$A:$AC,11,FALSE)</f>
        <v>4</v>
      </c>
      <c r="N32" s="280">
        <f>VLOOKUP(AO32,APPENDIX!$A:$AC,11,FALSE)</f>
        <v>3</v>
      </c>
      <c r="O32" s="280">
        <f>VLOOKUP(AP32,APPENDIX!$A:$AC,11,FALSE)</f>
        <v>1</v>
      </c>
      <c r="P32" s="280">
        <f>VLOOKUP(AQ32,APPENDIX!$A:$AC,11,FALSE)</f>
        <v>2</v>
      </c>
      <c r="Q32" s="280">
        <f>VLOOKUP(AR32,APPENDIX!$A:$AC,11,FALSE)</f>
        <v>3</v>
      </c>
      <c r="R32" s="280">
        <f>VLOOKUP(AS32,APPENDIX!$A:$AC,11,FALSE)</f>
        <v>1</v>
      </c>
      <c r="S32" s="280">
        <f>VLOOKUP(AT32,APPENDIX!$A:$AC,11,FALSE)</f>
        <v>2</v>
      </c>
      <c r="T32" s="280">
        <f>VLOOKUP(AU32,APPENDIX!$A:$AC,11,FALSE)</f>
        <v>3</v>
      </c>
      <c r="U32" s="283">
        <f>VLOOKUP(AV32,APPENDIX!$A:$AC,11,FALSE)</f>
        <v>2</v>
      </c>
      <c r="AA32" s="282" t="s">
        <v>212</v>
      </c>
      <c r="AB32" s="167">
        <f>VLOOKUP(CONCATENATE(AD32,$Y$5),APPENDIX!$A$1:$U$8269,10,FALSE)</f>
        <v>23</v>
      </c>
      <c r="AC32" s="167">
        <f>VLOOKUP(CONCATENATE(AD32,$Y$5),APPENDIX!$A$1:$U$8269,11,FALSE)</f>
        <v>2</v>
      </c>
      <c r="AD32" s="167" t="str">
        <f>VLOOKUP(AA32,ST!$A$2:$B$53,2,FALSE)</f>
        <v>WV</v>
      </c>
      <c r="AE32" s="167" t="str">
        <f t="shared" si="0"/>
        <v>WVq002_1</v>
      </c>
      <c r="AF32" s="167" t="str">
        <f t="shared" si="1"/>
        <v>WVq001a_1</v>
      </c>
      <c r="AG32" s="167" t="str">
        <f t="shared" si="2"/>
        <v>WVq001b_1</v>
      </c>
      <c r="AH32" s="167" t="str">
        <f t="shared" si="3"/>
        <v>WVq003_1</v>
      </c>
      <c r="AI32" s="167" t="str">
        <f t="shared" si="4"/>
        <v>WVq004_1</v>
      </c>
      <c r="AJ32" s="167" t="str">
        <f t="shared" si="5"/>
        <v>WVq005_1</v>
      </c>
      <c r="AK32" s="167" t="str">
        <f t="shared" si="6"/>
        <v>WVq006_1</v>
      </c>
      <c r="AL32" s="167" t="str">
        <f t="shared" si="7"/>
        <v>WVq014_1</v>
      </c>
      <c r="AM32" s="167" t="str">
        <f t="shared" si="8"/>
        <v>WVq015_1</v>
      </c>
      <c r="AN32" s="167" t="str">
        <f t="shared" si="9"/>
        <v>WVq016_1</v>
      </c>
      <c r="AO32" s="167" t="str">
        <f t="shared" si="10"/>
        <v>WVq009_1</v>
      </c>
      <c r="AP32" s="167" t="str">
        <f t="shared" si="11"/>
        <v>WVq022_1</v>
      </c>
      <c r="AQ32" s="167" t="str">
        <f t="shared" si="12"/>
        <v>WVq010_1</v>
      </c>
      <c r="AR32" s="167" t="str">
        <f t="shared" si="13"/>
        <v>WVq011_1</v>
      </c>
      <c r="AS32" s="167" t="str">
        <f t="shared" si="14"/>
        <v>WVq017_1</v>
      </c>
      <c r="AT32" s="167" t="str">
        <f t="shared" si="15"/>
        <v>WVq018_1</v>
      </c>
      <c r="AU32" s="167" t="str">
        <f t="shared" si="16"/>
        <v>WVq019_1</v>
      </c>
      <c r="AV32" s="167" t="str">
        <f t="shared" si="17"/>
        <v>WVq020_1</v>
      </c>
    </row>
    <row r="33" spans="2:48" x14ac:dyDescent="0.15">
      <c r="B33" s="292">
        <f t="shared" si="18"/>
        <v>29</v>
      </c>
      <c r="C33" s="293" t="str">
        <f t="shared" si="19"/>
        <v>Idaho</v>
      </c>
      <c r="D33" s="280">
        <f>VLOOKUP(AE33,APPENDIX!$A:$AC,11,FALSE)</f>
        <v>4</v>
      </c>
      <c r="E33" s="280">
        <f>VLOOKUP(AF33,APPENDIX!$A:$AC,11,FALSE)</f>
        <v>4</v>
      </c>
      <c r="F33" s="280">
        <f>VLOOKUP(AG33,APPENDIX!$A:$AC,11,FALSE)</f>
        <v>4</v>
      </c>
      <c r="G33" s="280">
        <f>VLOOKUP(AH33,APPENDIX!$A:$AC,11,FALSE)</f>
        <v>2</v>
      </c>
      <c r="H33" s="280">
        <f>VLOOKUP(AI33,APPENDIX!$A:$AC,11,FALSE)</f>
        <v>4</v>
      </c>
      <c r="I33" s="280">
        <f>VLOOKUP(AJ33,APPENDIX!$A:$AC,11,FALSE)</f>
        <v>4</v>
      </c>
      <c r="J33" s="280">
        <f>VLOOKUP(AK33,APPENDIX!$A:$AC,11,FALSE)</f>
        <v>3</v>
      </c>
      <c r="K33" s="280">
        <f>VLOOKUP(AL33,APPENDIX!$A:$AC,11,FALSE)</f>
        <v>3</v>
      </c>
      <c r="L33" s="280">
        <f>VLOOKUP(AM33,APPENDIX!$A:$AC,11,FALSE)</f>
        <v>2</v>
      </c>
      <c r="M33" s="280">
        <f>VLOOKUP(AN33,APPENDIX!$A:$AC,11,FALSE)</f>
        <v>3</v>
      </c>
      <c r="N33" s="280">
        <f>VLOOKUP(AO33,APPENDIX!$A:$AC,11,FALSE)</f>
        <v>3</v>
      </c>
      <c r="O33" s="280">
        <f>VLOOKUP(AP33,APPENDIX!$A:$AC,11,FALSE)</f>
        <v>1</v>
      </c>
      <c r="P33" s="280">
        <f>VLOOKUP(AQ33,APPENDIX!$A:$AC,11,FALSE)</f>
        <v>1</v>
      </c>
      <c r="Q33" s="280">
        <f>VLOOKUP(AR33,APPENDIX!$A:$AC,11,FALSE)</f>
        <v>1</v>
      </c>
      <c r="R33" s="280">
        <f>VLOOKUP(AS33,APPENDIX!$A:$AC,11,FALSE)</f>
        <v>1</v>
      </c>
      <c r="S33" s="280">
        <f>VLOOKUP(AT33,APPENDIX!$A:$AC,11,FALSE)</f>
        <v>1</v>
      </c>
      <c r="T33" s="280">
        <f>VLOOKUP(AU33,APPENDIX!$A:$AC,11,FALSE)</f>
        <v>1</v>
      </c>
      <c r="U33" s="283">
        <f>VLOOKUP(AV33,APPENDIX!$A:$AC,11,FALSE)</f>
        <v>2</v>
      </c>
      <c r="AA33" s="282" t="s">
        <v>65</v>
      </c>
      <c r="AB33" s="167">
        <f>VLOOKUP(CONCATENATE(AD33,$Y$5),APPENDIX!$A$1:$U$8269,10,FALSE)</f>
        <v>29</v>
      </c>
      <c r="AC33" s="167">
        <f>VLOOKUP(CONCATENATE(AD33,$Y$5),APPENDIX!$A$1:$U$8269,11,FALSE)</f>
        <v>3</v>
      </c>
      <c r="AD33" s="167" t="str">
        <f>VLOOKUP(AA33,ST!$A$2:$B$53,2,FALSE)</f>
        <v>ID</v>
      </c>
      <c r="AE33" s="167" t="str">
        <f t="shared" si="0"/>
        <v>IDq002_1</v>
      </c>
      <c r="AF33" s="167" t="str">
        <f t="shared" si="1"/>
        <v>IDq001a_1</v>
      </c>
      <c r="AG33" s="167" t="str">
        <f t="shared" si="2"/>
        <v>IDq001b_1</v>
      </c>
      <c r="AH33" s="167" t="str">
        <f t="shared" si="3"/>
        <v>IDq003_1</v>
      </c>
      <c r="AI33" s="167" t="str">
        <f t="shared" si="4"/>
        <v>IDq004_1</v>
      </c>
      <c r="AJ33" s="167" t="str">
        <f t="shared" si="5"/>
        <v>IDq005_1</v>
      </c>
      <c r="AK33" s="167" t="str">
        <f t="shared" si="6"/>
        <v>IDq006_1</v>
      </c>
      <c r="AL33" s="167" t="str">
        <f t="shared" si="7"/>
        <v>IDq014_1</v>
      </c>
      <c r="AM33" s="167" t="str">
        <f t="shared" si="8"/>
        <v>IDq015_1</v>
      </c>
      <c r="AN33" s="167" t="str">
        <f t="shared" si="9"/>
        <v>IDq016_1</v>
      </c>
      <c r="AO33" s="167" t="str">
        <f t="shared" si="10"/>
        <v>IDq009_1</v>
      </c>
      <c r="AP33" s="167" t="str">
        <f t="shared" si="11"/>
        <v>IDq022_1</v>
      </c>
      <c r="AQ33" s="167" t="str">
        <f t="shared" si="12"/>
        <v>IDq010_1</v>
      </c>
      <c r="AR33" s="167" t="str">
        <f t="shared" si="13"/>
        <v>IDq011_1</v>
      </c>
      <c r="AS33" s="167" t="str">
        <f t="shared" si="14"/>
        <v>IDq017_1</v>
      </c>
      <c r="AT33" s="167" t="str">
        <f t="shared" si="15"/>
        <v>IDq018_1</v>
      </c>
      <c r="AU33" s="167" t="str">
        <f t="shared" si="16"/>
        <v>IDq019_1</v>
      </c>
      <c r="AV33" s="167" t="str">
        <f t="shared" si="17"/>
        <v>IDq020_1</v>
      </c>
    </row>
    <row r="34" spans="2:48" x14ac:dyDescent="0.15">
      <c r="B34" s="292">
        <f t="shared" si="18"/>
        <v>29</v>
      </c>
      <c r="C34" s="293" t="str">
        <f t="shared" si="19"/>
        <v>Kentucky</v>
      </c>
      <c r="D34" s="280">
        <f>VLOOKUP(AE34,APPENDIX!$A:$AC,11,FALSE)</f>
        <v>1</v>
      </c>
      <c r="E34" s="280">
        <f>VLOOKUP(AF34,APPENDIX!$A:$AC,11,FALSE)</f>
        <v>3</v>
      </c>
      <c r="F34" s="280">
        <f>VLOOKUP(AG34,APPENDIX!$A:$AC,11,FALSE)</f>
        <v>1</v>
      </c>
      <c r="G34" s="280">
        <f>VLOOKUP(AH34,APPENDIX!$A:$AC,11,FALSE)</f>
        <v>3</v>
      </c>
      <c r="H34" s="280">
        <f>VLOOKUP(AI34,APPENDIX!$A:$AC,11,FALSE)</f>
        <v>3</v>
      </c>
      <c r="I34" s="280">
        <f>VLOOKUP(AJ34,APPENDIX!$A:$AC,11,FALSE)</f>
        <v>2</v>
      </c>
      <c r="J34" s="280">
        <f>VLOOKUP(AK34,APPENDIX!$A:$AC,11,FALSE)</f>
        <v>2</v>
      </c>
      <c r="K34" s="280">
        <f>VLOOKUP(AL34,APPENDIX!$A:$AC,11,FALSE)</f>
        <v>4</v>
      </c>
      <c r="L34" s="280">
        <f>VLOOKUP(AM34,APPENDIX!$A:$AC,11,FALSE)</f>
        <v>4</v>
      </c>
      <c r="M34" s="280">
        <f>VLOOKUP(AN34,APPENDIX!$A:$AC,11,FALSE)</f>
        <v>3</v>
      </c>
      <c r="N34" s="280">
        <f>VLOOKUP(AO34,APPENDIX!$A:$AC,11,FALSE)</f>
        <v>2</v>
      </c>
      <c r="O34" s="280">
        <f>VLOOKUP(AP34,APPENDIX!$A:$AC,11,FALSE)</f>
        <v>3</v>
      </c>
      <c r="P34" s="280">
        <f>VLOOKUP(AQ34,APPENDIX!$A:$AC,11,FALSE)</f>
        <v>2</v>
      </c>
      <c r="Q34" s="280">
        <f>VLOOKUP(AR34,APPENDIX!$A:$AC,11,FALSE)</f>
        <v>2</v>
      </c>
      <c r="R34" s="280">
        <f>VLOOKUP(AS34,APPENDIX!$A:$AC,11,FALSE)</f>
        <v>1</v>
      </c>
      <c r="S34" s="280">
        <f>VLOOKUP(AT34,APPENDIX!$A:$AC,11,FALSE)</f>
        <v>1</v>
      </c>
      <c r="T34" s="280">
        <f>VLOOKUP(AU34,APPENDIX!$A:$AC,11,FALSE)</f>
        <v>3</v>
      </c>
      <c r="U34" s="283">
        <f>VLOOKUP(AV34,APPENDIX!$A:$AC,11,FALSE)</f>
        <v>4</v>
      </c>
      <c r="AA34" s="282" t="s">
        <v>84</v>
      </c>
      <c r="AB34" s="167">
        <f>VLOOKUP(CONCATENATE(AD34,$Y$5),APPENDIX!$A$1:$U$8269,10,FALSE)</f>
        <v>29</v>
      </c>
      <c r="AC34" s="167">
        <f>VLOOKUP(CONCATENATE(AD34,$Y$5),APPENDIX!$A$1:$U$8269,11,FALSE)</f>
        <v>3</v>
      </c>
      <c r="AD34" s="167" t="str">
        <f>VLOOKUP(AA34,ST!$A$2:$B$53,2,FALSE)</f>
        <v>KY</v>
      </c>
      <c r="AE34" s="167" t="str">
        <f t="shared" si="0"/>
        <v>KYq002_1</v>
      </c>
      <c r="AF34" s="167" t="str">
        <f t="shared" si="1"/>
        <v>KYq001a_1</v>
      </c>
      <c r="AG34" s="167" t="str">
        <f t="shared" si="2"/>
        <v>KYq001b_1</v>
      </c>
      <c r="AH34" s="167" t="str">
        <f t="shared" si="3"/>
        <v>KYq003_1</v>
      </c>
      <c r="AI34" s="167" t="str">
        <f t="shared" si="4"/>
        <v>KYq004_1</v>
      </c>
      <c r="AJ34" s="167" t="str">
        <f t="shared" si="5"/>
        <v>KYq005_1</v>
      </c>
      <c r="AK34" s="167" t="str">
        <f t="shared" si="6"/>
        <v>KYq006_1</v>
      </c>
      <c r="AL34" s="167" t="str">
        <f t="shared" si="7"/>
        <v>KYq014_1</v>
      </c>
      <c r="AM34" s="167" t="str">
        <f t="shared" si="8"/>
        <v>KYq015_1</v>
      </c>
      <c r="AN34" s="167" t="str">
        <f t="shared" si="9"/>
        <v>KYq016_1</v>
      </c>
      <c r="AO34" s="167" t="str">
        <f t="shared" si="10"/>
        <v>KYq009_1</v>
      </c>
      <c r="AP34" s="167" t="str">
        <f t="shared" si="11"/>
        <v>KYq022_1</v>
      </c>
      <c r="AQ34" s="167" t="str">
        <f t="shared" si="12"/>
        <v>KYq010_1</v>
      </c>
      <c r="AR34" s="167" t="str">
        <f t="shared" si="13"/>
        <v>KYq011_1</v>
      </c>
      <c r="AS34" s="167" t="str">
        <f t="shared" si="14"/>
        <v>KYq017_1</v>
      </c>
      <c r="AT34" s="167" t="str">
        <f t="shared" si="15"/>
        <v>KYq018_1</v>
      </c>
      <c r="AU34" s="167" t="str">
        <f t="shared" si="16"/>
        <v>KYq019_1</v>
      </c>
      <c r="AV34" s="167" t="str">
        <f t="shared" si="17"/>
        <v>KYq020_1</v>
      </c>
    </row>
    <row r="35" spans="2:48" x14ac:dyDescent="0.15">
      <c r="B35" s="292">
        <f t="shared" si="18"/>
        <v>29</v>
      </c>
      <c r="C35" s="293" t="str">
        <f t="shared" si="19"/>
        <v>Utah</v>
      </c>
      <c r="D35" s="280">
        <f>VLOOKUP(AE35,APPENDIX!$A:$AC,11,FALSE)</f>
        <v>4</v>
      </c>
      <c r="E35" s="280">
        <f>VLOOKUP(AF35,APPENDIX!$A:$AC,11,FALSE)</f>
        <v>2</v>
      </c>
      <c r="F35" s="280">
        <f>VLOOKUP(AG35,APPENDIX!$A:$AC,11,FALSE)</f>
        <v>3</v>
      </c>
      <c r="G35" s="280">
        <f>VLOOKUP(AH35,APPENDIX!$A:$AC,11,FALSE)</f>
        <v>1</v>
      </c>
      <c r="H35" s="280">
        <f>VLOOKUP(AI35,APPENDIX!$A:$AC,11,FALSE)</f>
        <v>4</v>
      </c>
      <c r="I35" s="280">
        <f>VLOOKUP(AJ35,APPENDIX!$A:$AC,11,FALSE)</f>
        <v>4</v>
      </c>
      <c r="J35" s="280">
        <f>VLOOKUP(AK35,APPENDIX!$A:$AC,11,FALSE)</f>
        <v>4</v>
      </c>
      <c r="K35" s="280">
        <f>VLOOKUP(AL35,APPENDIX!$A:$AC,11,FALSE)</f>
        <v>3</v>
      </c>
      <c r="L35" s="280">
        <f>VLOOKUP(AM35,APPENDIX!$A:$AC,11,FALSE)</f>
        <v>4</v>
      </c>
      <c r="M35" s="280">
        <f>VLOOKUP(AN35,APPENDIX!$A:$AC,11,FALSE)</f>
        <v>2</v>
      </c>
      <c r="N35" s="280">
        <f>VLOOKUP(AO35,APPENDIX!$A:$AC,11,FALSE)</f>
        <v>3</v>
      </c>
      <c r="O35" s="280">
        <f>VLOOKUP(AP35,APPENDIX!$A:$AC,11,FALSE)</f>
        <v>2</v>
      </c>
      <c r="P35" s="280">
        <f>VLOOKUP(AQ35,APPENDIX!$A:$AC,11,FALSE)</f>
        <v>1</v>
      </c>
      <c r="Q35" s="280">
        <f>VLOOKUP(AR35,APPENDIX!$A:$AC,11,FALSE)</f>
        <v>2</v>
      </c>
      <c r="R35" s="280">
        <f>VLOOKUP(AS35,APPENDIX!$A:$AC,11,FALSE)</f>
        <v>1</v>
      </c>
      <c r="S35" s="280">
        <f>VLOOKUP(AT35,APPENDIX!$A:$AC,11,FALSE)</f>
        <v>1</v>
      </c>
      <c r="T35" s="280">
        <f>VLOOKUP(AU35,APPENDIX!$A:$AC,11,FALSE)</f>
        <v>2</v>
      </c>
      <c r="U35" s="283">
        <f>VLOOKUP(AV35,APPENDIX!$A:$AC,11,FALSE)</f>
        <v>3</v>
      </c>
      <c r="AA35" s="282" t="s">
        <v>196</v>
      </c>
      <c r="AB35" s="167">
        <f>VLOOKUP(CONCATENATE(AD35,$Y$5),APPENDIX!$A$1:$U$8269,10,FALSE)</f>
        <v>29</v>
      </c>
      <c r="AC35" s="167">
        <f>VLOOKUP(CONCATENATE(AD35,$Y$5),APPENDIX!$A$1:$U$8269,11,FALSE)</f>
        <v>3</v>
      </c>
      <c r="AD35" s="167" t="str">
        <f>VLOOKUP(AA35,ST!$A$2:$B$53,2,FALSE)</f>
        <v>UT</v>
      </c>
      <c r="AE35" s="167" t="str">
        <f t="shared" si="0"/>
        <v>UTq002_1</v>
      </c>
      <c r="AF35" s="167" t="str">
        <f t="shared" si="1"/>
        <v>UTq001a_1</v>
      </c>
      <c r="AG35" s="167" t="str">
        <f t="shared" si="2"/>
        <v>UTq001b_1</v>
      </c>
      <c r="AH35" s="167" t="str">
        <f t="shared" si="3"/>
        <v>UTq003_1</v>
      </c>
      <c r="AI35" s="167" t="str">
        <f t="shared" si="4"/>
        <v>UTq004_1</v>
      </c>
      <c r="AJ35" s="167" t="str">
        <f t="shared" si="5"/>
        <v>UTq005_1</v>
      </c>
      <c r="AK35" s="167" t="str">
        <f t="shared" si="6"/>
        <v>UTq006_1</v>
      </c>
      <c r="AL35" s="167" t="str">
        <f t="shared" si="7"/>
        <v>UTq014_1</v>
      </c>
      <c r="AM35" s="167" t="str">
        <f t="shared" si="8"/>
        <v>UTq015_1</v>
      </c>
      <c r="AN35" s="167" t="str">
        <f t="shared" si="9"/>
        <v>UTq016_1</v>
      </c>
      <c r="AO35" s="167" t="str">
        <f t="shared" si="10"/>
        <v>UTq009_1</v>
      </c>
      <c r="AP35" s="167" t="str">
        <f t="shared" si="11"/>
        <v>UTq022_1</v>
      </c>
      <c r="AQ35" s="167" t="str">
        <f t="shared" si="12"/>
        <v>UTq010_1</v>
      </c>
      <c r="AR35" s="167" t="str">
        <f t="shared" si="13"/>
        <v>UTq011_1</v>
      </c>
      <c r="AS35" s="167" t="str">
        <f t="shared" si="14"/>
        <v>UTq017_1</v>
      </c>
      <c r="AT35" s="167" t="str">
        <f t="shared" si="15"/>
        <v>UTq018_1</v>
      </c>
      <c r="AU35" s="167" t="str">
        <f t="shared" si="16"/>
        <v>UTq019_1</v>
      </c>
      <c r="AV35" s="167" t="str">
        <f t="shared" si="17"/>
        <v>UTq020_1</v>
      </c>
    </row>
    <row r="36" spans="2:48" x14ac:dyDescent="0.15">
      <c r="B36" s="292">
        <f t="shared" si="18"/>
        <v>32</v>
      </c>
      <c r="C36" s="293" t="str">
        <f t="shared" si="19"/>
        <v>Missouri</v>
      </c>
      <c r="D36" s="280">
        <f>VLOOKUP(AE36,APPENDIX!$A:$AC,11,FALSE)</f>
        <v>3</v>
      </c>
      <c r="E36" s="280">
        <f>VLOOKUP(AF36,APPENDIX!$A:$AC,11,FALSE)</f>
        <v>4</v>
      </c>
      <c r="F36" s="280">
        <f>VLOOKUP(AG36,APPENDIX!$A:$AC,11,FALSE)</f>
        <v>1</v>
      </c>
      <c r="G36" s="280">
        <f>VLOOKUP(AH36,APPENDIX!$A:$AC,11,FALSE)</f>
        <v>1</v>
      </c>
      <c r="H36" s="280">
        <f>VLOOKUP(AI36,APPENDIX!$A:$AC,11,FALSE)</f>
        <v>3</v>
      </c>
      <c r="I36" s="280">
        <f>VLOOKUP(AJ36,APPENDIX!$A:$AC,11,FALSE)</f>
        <v>2</v>
      </c>
      <c r="J36" s="280">
        <f>VLOOKUP(AK36,APPENDIX!$A:$AC,11,FALSE)</f>
        <v>3</v>
      </c>
      <c r="K36" s="280">
        <f>VLOOKUP(AL36,APPENDIX!$A:$AC,11,FALSE)</f>
        <v>3</v>
      </c>
      <c r="L36" s="280">
        <f>VLOOKUP(AM36,APPENDIX!$A:$AC,11,FALSE)</f>
        <v>3</v>
      </c>
      <c r="M36" s="280">
        <f>VLOOKUP(AN36,APPENDIX!$A:$AC,11,FALSE)</f>
        <v>3</v>
      </c>
      <c r="N36" s="280">
        <f>VLOOKUP(AO36,APPENDIX!$A:$AC,11,FALSE)</f>
        <v>2</v>
      </c>
      <c r="O36" s="280">
        <f>VLOOKUP(AP36,APPENDIX!$A:$AC,11,FALSE)</f>
        <v>2</v>
      </c>
      <c r="P36" s="280">
        <f>VLOOKUP(AQ36,APPENDIX!$A:$AC,11,FALSE)</f>
        <v>2</v>
      </c>
      <c r="Q36" s="280">
        <f>VLOOKUP(AR36,APPENDIX!$A:$AC,11,FALSE)</f>
        <v>3</v>
      </c>
      <c r="R36" s="280">
        <f>VLOOKUP(AS36,APPENDIX!$A:$AC,11,FALSE)</f>
        <v>1</v>
      </c>
      <c r="S36" s="280">
        <f>VLOOKUP(AT36,APPENDIX!$A:$AC,11,FALSE)</f>
        <v>1</v>
      </c>
      <c r="T36" s="280">
        <f>VLOOKUP(AU36,APPENDIX!$A:$AC,11,FALSE)</f>
        <v>3</v>
      </c>
      <c r="U36" s="283">
        <f>VLOOKUP(AV36,APPENDIX!$A:$AC,11,FALSE)</f>
        <v>3</v>
      </c>
      <c r="AA36" s="282" t="s">
        <v>116</v>
      </c>
      <c r="AB36" s="167">
        <f>VLOOKUP(CONCATENATE(AD36,$Y$5),APPENDIX!$A$1:$U$8269,10,FALSE)</f>
        <v>32</v>
      </c>
      <c r="AC36" s="167">
        <f>VLOOKUP(CONCATENATE(AD36,$Y$5),APPENDIX!$A$1:$U$8269,11,FALSE)</f>
        <v>3</v>
      </c>
      <c r="AD36" s="167" t="str">
        <f>VLOOKUP(AA36,ST!$A$2:$B$53,2,FALSE)</f>
        <v>MO</v>
      </c>
      <c r="AE36" s="167" t="str">
        <f t="shared" si="0"/>
        <v>MOq002_1</v>
      </c>
      <c r="AF36" s="167" t="str">
        <f t="shared" si="1"/>
        <v>MOq001a_1</v>
      </c>
      <c r="AG36" s="167" t="str">
        <f t="shared" si="2"/>
        <v>MOq001b_1</v>
      </c>
      <c r="AH36" s="167" t="str">
        <f t="shared" si="3"/>
        <v>MOq003_1</v>
      </c>
      <c r="AI36" s="167" t="str">
        <f t="shared" si="4"/>
        <v>MOq004_1</v>
      </c>
      <c r="AJ36" s="167" t="str">
        <f t="shared" si="5"/>
        <v>MOq005_1</v>
      </c>
      <c r="AK36" s="167" t="str">
        <f t="shared" si="6"/>
        <v>MOq006_1</v>
      </c>
      <c r="AL36" s="167" t="str">
        <f t="shared" si="7"/>
        <v>MOq014_1</v>
      </c>
      <c r="AM36" s="167" t="str">
        <f t="shared" si="8"/>
        <v>MOq015_1</v>
      </c>
      <c r="AN36" s="167" t="str">
        <f t="shared" si="9"/>
        <v>MOq016_1</v>
      </c>
      <c r="AO36" s="167" t="str">
        <f t="shared" si="10"/>
        <v>MOq009_1</v>
      </c>
      <c r="AP36" s="167" t="str">
        <f t="shared" si="11"/>
        <v>MOq022_1</v>
      </c>
      <c r="AQ36" s="167" t="str">
        <f t="shared" si="12"/>
        <v>MOq010_1</v>
      </c>
      <c r="AR36" s="167" t="str">
        <f t="shared" si="13"/>
        <v>MOq011_1</v>
      </c>
      <c r="AS36" s="167" t="str">
        <f t="shared" si="14"/>
        <v>MOq017_1</v>
      </c>
      <c r="AT36" s="167" t="str">
        <f t="shared" si="15"/>
        <v>MOq018_1</v>
      </c>
      <c r="AU36" s="167" t="str">
        <f t="shared" si="16"/>
        <v>MOq019_1</v>
      </c>
      <c r="AV36" s="167" t="str">
        <f t="shared" si="17"/>
        <v>MOq020_1</v>
      </c>
    </row>
    <row r="37" spans="2:48" x14ac:dyDescent="0.15">
      <c r="B37" s="292">
        <f t="shared" si="18"/>
        <v>32</v>
      </c>
      <c r="C37" s="293" t="str">
        <f t="shared" si="19"/>
        <v>Wyoming</v>
      </c>
      <c r="D37" s="280">
        <f>VLOOKUP(AE37,APPENDIX!$A:$AC,11,FALSE)</f>
        <v>4</v>
      </c>
      <c r="E37" s="280">
        <f>VLOOKUP(AF37,APPENDIX!$A:$AC,11,FALSE)</f>
        <v>4</v>
      </c>
      <c r="F37" s="280">
        <f>VLOOKUP(AG37,APPENDIX!$A:$AC,11,FALSE)</f>
        <v>4</v>
      </c>
      <c r="G37" s="280">
        <f>VLOOKUP(AH37,APPENDIX!$A:$AC,11,FALSE)</f>
        <v>2</v>
      </c>
      <c r="H37" s="280">
        <f>VLOOKUP(AI37,APPENDIX!$A:$AC,11,FALSE)</f>
        <v>3</v>
      </c>
      <c r="I37" s="280">
        <f>VLOOKUP(AJ37,APPENDIX!$A:$AC,11,FALSE)</f>
        <v>1</v>
      </c>
      <c r="J37" s="280">
        <f>VLOOKUP(AK37,APPENDIX!$A:$AC,11,FALSE)</f>
        <v>2</v>
      </c>
      <c r="K37" s="280">
        <f>VLOOKUP(AL37,APPENDIX!$A:$AC,11,FALSE)</f>
        <v>2</v>
      </c>
      <c r="L37" s="280">
        <f>VLOOKUP(AM37,APPENDIX!$A:$AC,11,FALSE)</f>
        <v>2</v>
      </c>
      <c r="M37" s="280">
        <f>VLOOKUP(AN37,APPENDIX!$A:$AC,11,FALSE)</f>
        <v>4</v>
      </c>
      <c r="N37" s="280">
        <f>VLOOKUP(AO37,APPENDIX!$A:$AC,11,FALSE)</f>
        <v>4</v>
      </c>
      <c r="O37" s="280">
        <f>VLOOKUP(AP37,APPENDIX!$A:$AC,11,FALSE)</f>
        <v>1</v>
      </c>
      <c r="P37" s="280">
        <f>VLOOKUP(AQ37,APPENDIX!$A:$AC,11,FALSE)</f>
        <v>1</v>
      </c>
      <c r="Q37" s="280">
        <f>VLOOKUP(AR37,APPENDIX!$A:$AC,11,FALSE)</f>
        <v>1</v>
      </c>
      <c r="R37" s="280">
        <f>VLOOKUP(AS37,APPENDIX!$A:$AC,11,FALSE)</f>
        <v>4</v>
      </c>
      <c r="S37" s="280">
        <f>VLOOKUP(AT37,APPENDIX!$A:$AC,11,FALSE)</f>
        <v>3</v>
      </c>
      <c r="T37" s="280">
        <f>VLOOKUP(AU37,APPENDIX!$A:$AC,11,FALSE)</f>
        <v>1</v>
      </c>
      <c r="U37" s="283">
        <f>VLOOKUP(AV37,APPENDIX!$A:$AC,11,FALSE)</f>
        <v>1</v>
      </c>
      <c r="AA37" s="282" t="s">
        <v>220</v>
      </c>
      <c r="AB37" s="167">
        <f>VLOOKUP(CONCATENATE(AD37,$Y$5),APPENDIX!$A$1:$U$8269,10,FALSE)</f>
        <v>32</v>
      </c>
      <c r="AC37" s="167">
        <f>VLOOKUP(CONCATENATE(AD37,$Y$5),APPENDIX!$A$1:$U$8269,11,FALSE)</f>
        <v>3</v>
      </c>
      <c r="AD37" s="167" t="str">
        <f>VLOOKUP(AA37,ST!$A$2:$B$53,2,FALSE)</f>
        <v>WY</v>
      </c>
      <c r="AE37" s="167" t="str">
        <f t="shared" ref="AE37:AE55" si="20">CONCATENATE($AD37,D$58)</f>
        <v>WYq002_1</v>
      </c>
      <c r="AF37" s="167" t="str">
        <f t="shared" ref="AF37:AF55" si="21">CONCATENATE($AD37,E$58)</f>
        <v>WYq001a_1</v>
      </c>
      <c r="AG37" s="167" t="str">
        <f t="shared" ref="AG37:AG55" si="22">CONCATENATE($AD37,F$58)</f>
        <v>WYq001b_1</v>
      </c>
      <c r="AH37" s="167" t="str">
        <f t="shared" ref="AH37:AH55" si="23">CONCATENATE($AD37,G$58)</f>
        <v>WYq003_1</v>
      </c>
      <c r="AI37" s="167" t="str">
        <f t="shared" ref="AI37:AI55" si="24">CONCATENATE($AD37,H$58)</f>
        <v>WYq004_1</v>
      </c>
      <c r="AJ37" s="167" t="str">
        <f t="shared" ref="AJ37:AJ55" si="25">CONCATENATE($AD37,I$58)</f>
        <v>WYq005_1</v>
      </c>
      <c r="AK37" s="167" t="str">
        <f t="shared" ref="AK37:AK55" si="26">CONCATENATE($AD37,J$58)</f>
        <v>WYq006_1</v>
      </c>
      <c r="AL37" s="167" t="str">
        <f t="shared" ref="AL37:AL55" si="27">CONCATENATE($AD37,K$58)</f>
        <v>WYq014_1</v>
      </c>
      <c r="AM37" s="167" t="str">
        <f t="shared" ref="AM37:AM55" si="28">CONCATENATE($AD37,L$58)</f>
        <v>WYq015_1</v>
      </c>
      <c r="AN37" s="167" t="str">
        <f t="shared" ref="AN37:AN55" si="29">CONCATENATE($AD37,M$58)</f>
        <v>WYq016_1</v>
      </c>
      <c r="AO37" s="167" t="str">
        <f t="shared" ref="AO37:AO55" si="30">CONCATENATE($AD37,N$58)</f>
        <v>WYq009_1</v>
      </c>
      <c r="AP37" s="167" t="str">
        <f t="shared" ref="AP37:AP55" si="31">CONCATENATE($AD37,O$58)</f>
        <v>WYq022_1</v>
      </c>
      <c r="AQ37" s="167" t="str">
        <f t="shared" ref="AQ37:AQ55" si="32">CONCATENATE($AD37,P$58)</f>
        <v>WYq010_1</v>
      </c>
      <c r="AR37" s="167" t="str">
        <f t="shared" ref="AR37:AR55" si="33">CONCATENATE($AD37,Q$58)</f>
        <v>WYq011_1</v>
      </c>
      <c r="AS37" s="167" t="str">
        <f t="shared" ref="AS37:AS55" si="34">CONCATENATE($AD37,R$58)</f>
        <v>WYq017_1</v>
      </c>
      <c r="AT37" s="167" t="str">
        <f t="shared" ref="AT37:AT55" si="35">CONCATENATE($AD37,S$58)</f>
        <v>WYq018_1</v>
      </c>
      <c r="AU37" s="167" t="str">
        <f t="shared" ref="AU37:AU55" si="36">CONCATENATE($AD37,T$58)</f>
        <v>WYq019_1</v>
      </c>
      <c r="AV37" s="167" t="str">
        <f t="shared" ref="AV37:AV55" si="37">CONCATENATE($AD37,U$58)</f>
        <v>WYq020_1</v>
      </c>
    </row>
    <row r="38" spans="2:48" x14ac:dyDescent="0.15">
      <c r="B38" s="292">
        <f t="shared" si="18"/>
        <v>34</v>
      </c>
      <c r="C38" s="293" t="str">
        <f t="shared" si="19"/>
        <v>Indiana</v>
      </c>
      <c r="D38" s="280">
        <f>VLOOKUP(AE38,APPENDIX!$A:$AC,11,FALSE)</f>
        <v>2</v>
      </c>
      <c r="E38" s="280">
        <f>VLOOKUP(AF38,APPENDIX!$A:$AC,11,FALSE)</f>
        <v>4</v>
      </c>
      <c r="F38" s="280">
        <f>VLOOKUP(AG38,APPENDIX!$A:$AC,11,FALSE)</f>
        <v>4</v>
      </c>
      <c r="G38" s="280">
        <f>VLOOKUP(AH38,APPENDIX!$A:$AC,11,FALSE)</f>
        <v>2</v>
      </c>
      <c r="H38" s="280">
        <f>VLOOKUP(AI38,APPENDIX!$A:$AC,11,FALSE)</f>
        <v>3</v>
      </c>
      <c r="I38" s="280">
        <f>VLOOKUP(AJ38,APPENDIX!$A:$AC,11,FALSE)</f>
        <v>3</v>
      </c>
      <c r="J38" s="280">
        <f>VLOOKUP(AK38,APPENDIX!$A:$AC,11,FALSE)</f>
        <v>2</v>
      </c>
      <c r="K38" s="280">
        <f>VLOOKUP(AL38,APPENDIX!$A:$AC,11,FALSE)</f>
        <v>3</v>
      </c>
      <c r="L38" s="280">
        <f>VLOOKUP(AM38,APPENDIX!$A:$AC,11,FALSE)</f>
        <v>3</v>
      </c>
      <c r="M38" s="280">
        <f>VLOOKUP(AN38,APPENDIX!$A:$AC,11,FALSE)</f>
        <v>3</v>
      </c>
      <c r="N38" s="280">
        <f>VLOOKUP(AO38,APPENDIX!$A:$AC,11,FALSE)</f>
        <v>2</v>
      </c>
      <c r="O38" s="280">
        <f>VLOOKUP(AP38,APPENDIX!$A:$AC,11,FALSE)</f>
        <v>4</v>
      </c>
      <c r="P38" s="280">
        <f>VLOOKUP(AQ38,APPENDIX!$A:$AC,11,FALSE)</f>
        <v>2</v>
      </c>
      <c r="Q38" s="280">
        <f>VLOOKUP(AR38,APPENDIX!$A:$AC,11,FALSE)</f>
        <v>2</v>
      </c>
      <c r="R38" s="280">
        <f>VLOOKUP(AS38,APPENDIX!$A:$AC,11,FALSE)</f>
        <v>3</v>
      </c>
      <c r="S38" s="280">
        <f>VLOOKUP(AT38,APPENDIX!$A:$AC,11,FALSE)</f>
        <v>2</v>
      </c>
      <c r="T38" s="280">
        <f>VLOOKUP(AU38,APPENDIX!$A:$AC,11,FALSE)</f>
        <v>3</v>
      </c>
      <c r="U38" s="283">
        <f>VLOOKUP(AV38,APPENDIX!$A:$AC,11,FALSE)</f>
        <v>2</v>
      </c>
      <c r="AA38" s="282" t="s">
        <v>72</v>
      </c>
      <c r="AB38" s="167">
        <f>VLOOKUP(CONCATENATE(AD38,$Y$5),APPENDIX!$A$1:$U$8269,10,FALSE)</f>
        <v>34</v>
      </c>
      <c r="AC38" s="167">
        <f>VLOOKUP(CONCATENATE(AD38,$Y$5),APPENDIX!$A$1:$U$8269,11,FALSE)</f>
        <v>3</v>
      </c>
      <c r="AD38" s="167" t="str">
        <f>VLOOKUP(AA38,ST!$A$2:$B$53,2,FALSE)</f>
        <v>IN</v>
      </c>
      <c r="AE38" s="167" t="str">
        <f t="shared" si="20"/>
        <v>INq002_1</v>
      </c>
      <c r="AF38" s="167" t="str">
        <f t="shared" si="21"/>
        <v>INq001a_1</v>
      </c>
      <c r="AG38" s="167" t="str">
        <f t="shared" si="22"/>
        <v>INq001b_1</v>
      </c>
      <c r="AH38" s="167" t="str">
        <f t="shared" si="23"/>
        <v>INq003_1</v>
      </c>
      <c r="AI38" s="167" t="str">
        <f t="shared" si="24"/>
        <v>INq004_1</v>
      </c>
      <c r="AJ38" s="167" t="str">
        <f t="shared" si="25"/>
        <v>INq005_1</v>
      </c>
      <c r="AK38" s="167" t="str">
        <f t="shared" si="26"/>
        <v>INq006_1</v>
      </c>
      <c r="AL38" s="167" t="str">
        <f t="shared" si="27"/>
        <v>INq014_1</v>
      </c>
      <c r="AM38" s="167" t="str">
        <f t="shared" si="28"/>
        <v>INq015_1</v>
      </c>
      <c r="AN38" s="167" t="str">
        <f t="shared" si="29"/>
        <v>INq016_1</v>
      </c>
      <c r="AO38" s="167" t="str">
        <f t="shared" si="30"/>
        <v>INq009_1</v>
      </c>
      <c r="AP38" s="167" t="str">
        <f t="shared" si="31"/>
        <v>INq022_1</v>
      </c>
      <c r="AQ38" s="167" t="str">
        <f t="shared" si="32"/>
        <v>INq010_1</v>
      </c>
      <c r="AR38" s="167" t="str">
        <f t="shared" si="33"/>
        <v>INq011_1</v>
      </c>
      <c r="AS38" s="167" t="str">
        <f t="shared" si="34"/>
        <v>INq017_1</v>
      </c>
      <c r="AT38" s="167" t="str">
        <f t="shared" si="35"/>
        <v>INq018_1</v>
      </c>
      <c r="AU38" s="167" t="str">
        <f t="shared" si="36"/>
        <v>INq019_1</v>
      </c>
      <c r="AV38" s="167" t="str">
        <f t="shared" si="37"/>
        <v>INq020_1</v>
      </c>
    </row>
    <row r="39" spans="2:48" x14ac:dyDescent="0.15">
      <c r="B39" s="292">
        <f t="shared" si="18"/>
        <v>35</v>
      </c>
      <c r="C39" s="293" t="str">
        <f t="shared" si="19"/>
        <v>California</v>
      </c>
      <c r="D39" s="280">
        <f>VLOOKUP(AE39,APPENDIX!$A:$AC,11,FALSE)</f>
        <v>3</v>
      </c>
      <c r="E39" s="280">
        <f>VLOOKUP(AF39,APPENDIX!$A:$AC,11,FALSE)</f>
        <v>2</v>
      </c>
      <c r="F39" s="280">
        <f>VLOOKUP(AG39,APPENDIX!$A:$AC,11,FALSE)</f>
        <v>4</v>
      </c>
      <c r="G39" s="280">
        <f>VLOOKUP(AH39,APPENDIX!$A:$AC,11,FALSE)</f>
        <v>4</v>
      </c>
      <c r="H39" s="280">
        <f>VLOOKUP(AI39,APPENDIX!$A:$AC,11,FALSE)</f>
        <v>3</v>
      </c>
      <c r="I39" s="280">
        <f>VLOOKUP(AJ39,APPENDIX!$A:$AC,11,FALSE)</f>
        <v>2</v>
      </c>
      <c r="J39" s="280">
        <f>VLOOKUP(AK39,APPENDIX!$A:$AC,11,FALSE)</f>
        <v>2</v>
      </c>
      <c r="K39" s="280">
        <f>VLOOKUP(AL39,APPENDIX!$A:$AC,11,FALSE)</f>
        <v>2</v>
      </c>
      <c r="L39" s="280">
        <f>VLOOKUP(AM39,APPENDIX!$A:$AC,11,FALSE)</f>
        <v>3</v>
      </c>
      <c r="M39" s="280">
        <f>VLOOKUP(AN39,APPENDIX!$A:$AC,11,FALSE)</f>
        <v>4</v>
      </c>
      <c r="N39" s="280">
        <f>VLOOKUP(AO39,APPENDIX!$A:$AC,11,FALSE)</f>
        <v>1</v>
      </c>
      <c r="O39" s="280">
        <f>VLOOKUP(AP39,APPENDIX!$A:$AC,11,FALSE)</f>
        <v>3</v>
      </c>
      <c r="P39" s="280">
        <f>VLOOKUP(AQ39,APPENDIX!$A:$AC,11,FALSE)</f>
        <v>4</v>
      </c>
      <c r="Q39" s="280">
        <f>VLOOKUP(AR39,APPENDIX!$A:$AC,11,FALSE)</f>
        <v>4</v>
      </c>
      <c r="R39" s="280">
        <f>VLOOKUP(AS39,APPENDIX!$A:$AC,11,FALSE)</f>
        <v>3</v>
      </c>
      <c r="S39" s="280">
        <f>VLOOKUP(AT39,APPENDIX!$A:$AC,11,FALSE)</f>
        <v>1</v>
      </c>
      <c r="T39" s="280">
        <f>VLOOKUP(AU39,APPENDIX!$A:$AC,11,FALSE)</f>
        <v>3</v>
      </c>
      <c r="U39" s="283">
        <f>VLOOKUP(AV39,APPENDIX!$A:$AC,11,FALSE)</f>
        <v>1</v>
      </c>
      <c r="AA39" s="282" t="s">
        <v>33</v>
      </c>
      <c r="AB39" s="167">
        <f>VLOOKUP(CONCATENATE(AD39,$Y$5),APPENDIX!$A$1:$U$8269,10,FALSE)</f>
        <v>35</v>
      </c>
      <c r="AC39" s="167">
        <f>VLOOKUP(CONCATENATE(AD39,$Y$5),APPENDIX!$A$1:$U$8269,11,FALSE)</f>
        <v>3</v>
      </c>
      <c r="AD39" s="167" t="str">
        <f>VLOOKUP(AA39,ST!$A$2:$B$53,2,FALSE)</f>
        <v>CA</v>
      </c>
      <c r="AE39" s="167" t="str">
        <f t="shared" si="20"/>
        <v>CAq002_1</v>
      </c>
      <c r="AF39" s="167" t="str">
        <f t="shared" si="21"/>
        <v>CAq001a_1</v>
      </c>
      <c r="AG39" s="167" t="str">
        <f t="shared" si="22"/>
        <v>CAq001b_1</v>
      </c>
      <c r="AH39" s="167" t="str">
        <f t="shared" si="23"/>
        <v>CAq003_1</v>
      </c>
      <c r="AI39" s="167" t="str">
        <f t="shared" si="24"/>
        <v>CAq004_1</v>
      </c>
      <c r="AJ39" s="167" t="str">
        <f t="shared" si="25"/>
        <v>CAq005_1</v>
      </c>
      <c r="AK39" s="167" t="str">
        <f t="shared" si="26"/>
        <v>CAq006_1</v>
      </c>
      <c r="AL39" s="167" t="str">
        <f t="shared" si="27"/>
        <v>CAq014_1</v>
      </c>
      <c r="AM39" s="167" t="str">
        <f t="shared" si="28"/>
        <v>CAq015_1</v>
      </c>
      <c r="AN39" s="167" t="str">
        <f t="shared" si="29"/>
        <v>CAq016_1</v>
      </c>
      <c r="AO39" s="167" t="str">
        <f t="shared" si="30"/>
        <v>CAq009_1</v>
      </c>
      <c r="AP39" s="167" t="str">
        <f t="shared" si="31"/>
        <v>CAq022_1</v>
      </c>
      <c r="AQ39" s="167" t="str">
        <f t="shared" si="32"/>
        <v>CAq010_1</v>
      </c>
      <c r="AR39" s="167" t="str">
        <f t="shared" si="33"/>
        <v>CAq011_1</v>
      </c>
      <c r="AS39" s="167" t="str">
        <f t="shared" si="34"/>
        <v>CAq017_1</v>
      </c>
      <c r="AT39" s="167" t="str">
        <f t="shared" si="35"/>
        <v>CAq018_1</v>
      </c>
      <c r="AU39" s="167" t="str">
        <f t="shared" si="36"/>
        <v>CAq019_1</v>
      </c>
      <c r="AV39" s="167" t="str">
        <f t="shared" si="37"/>
        <v>CAq020_1</v>
      </c>
    </row>
    <row r="40" spans="2:48" x14ac:dyDescent="0.15">
      <c r="B40" s="292">
        <f t="shared" si="18"/>
        <v>35</v>
      </c>
      <c r="C40" s="293" t="str">
        <f t="shared" si="19"/>
        <v>Montana</v>
      </c>
      <c r="D40" s="280">
        <f>VLOOKUP(AE40,APPENDIX!$A:$AC,11,FALSE)</f>
        <v>4</v>
      </c>
      <c r="E40" s="280">
        <f>VLOOKUP(AF40,APPENDIX!$A:$AC,11,FALSE)</f>
        <v>4</v>
      </c>
      <c r="F40" s="280">
        <f>VLOOKUP(AG40,APPENDIX!$A:$AC,11,FALSE)</f>
        <v>3</v>
      </c>
      <c r="G40" s="280">
        <f>VLOOKUP(AH40,APPENDIX!$A:$AC,11,FALSE)</f>
        <v>2</v>
      </c>
      <c r="H40" s="280">
        <f>VLOOKUP(AI40,APPENDIX!$A:$AC,11,FALSE)</f>
        <v>4</v>
      </c>
      <c r="I40" s="280">
        <f>VLOOKUP(AJ40,APPENDIX!$A:$AC,11,FALSE)</f>
        <v>3</v>
      </c>
      <c r="J40" s="280">
        <f>VLOOKUP(AK40,APPENDIX!$A:$AC,11,FALSE)</f>
        <v>4</v>
      </c>
      <c r="K40" s="280">
        <f>VLOOKUP(AL40,APPENDIX!$A:$AC,11,FALSE)</f>
        <v>1</v>
      </c>
      <c r="L40" s="280">
        <f>VLOOKUP(AM40,APPENDIX!$A:$AC,11,FALSE)</f>
        <v>1</v>
      </c>
      <c r="M40" s="280">
        <f>VLOOKUP(AN40,APPENDIX!$A:$AC,11,FALSE)</f>
        <v>3</v>
      </c>
      <c r="N40" s="280">
        <f>VLOOKUP(AO40,APPENDIX!$A:$AC,11,FALSE)</f>
        <v>4</v>
      </c>
      <c r="O40" s="280">
        <f>VLOOKUP(AP40,APPENDIX!$A:$AC,11,FALSE)</f>
        <v>3</v>
      </c>
      <c r="P40" s="280">
        <f>VLOOKUP(AQ40,APPENDIX!$A:$AC,11,FALSE)</f>
        <v>2</v>
      </c>
      <c r="Q40" s="280">
        <f>VLOOKUP(AR40,APPENDIX!$A:$AC,11,FALSE)</f>
        <v>1</v>
      </c>
      <c r="R40" s="280">
        <f>VLOOKUP(AS40,APPENDIX!$A:$AC,11,FALSE)</f>
        <v>4</v>
      </c>
      <c r="S40" s="280">
        <f>VLOOKUP(AT40,APPENDIX!$A:$AC,11,FALSE)</f>
        <v>1</v>
      </c>
      <c r="T40" s="280">
        <f>VLOOKUP(AU40,APPENDIX!$A:$AC,11,FALSE)</f>
        <v>3</v>
      </c>
      <c r="U40" s="283">
        <f>VLOOKUP(AV40,APPENDIX!$A:$AC,11,FALSE)</f>
        <v>2</v>
      </c>
      <c r="AA40" s="282" t="s">
        <v>120</v>
      </c>
      <c r="AB40" s="167">
        <f>VLOOKUP(CONCATENATE(AD40,$Y$5),APPENDIX!$A$1:$U$8269,10,FALSE)</f>
        <v>35</v>
      </c>
      <c r="AC40" s="167">
        <f>VLOOKUP(CONCATENATE(AD40,$Y$5),APPENDIX!$A$1:$U$8269,11,FALSE)</f>
        <v>3</v>
      </c>
      <c r="AD40" s="167" t="str">
        <f>VLOOKUP(AA40,ST!$A$2:$B$53,2,FALSE)</f>
        <v>MT</v>
      </c>
      <c r="AE40" s="167" t="str">
        <f t="shared" si="20"/>
        <v>MTq002_1</v>
      </c>
      <c r="AF40" s="167" t="str">
        <f t="shared" si="21"/>
        <v>MTq001a_1</v>
      </c>
      <c r="AG40" s="167" t="str">
        <f t="shared" si="22"/>
        <v>MTq001b_1</v>
      </c>
      <c r="AH40" s="167" t="str">
        <f t="shared" si="23"/>
        <v>MTq003_1</v>
      </c>
      <c r="AI40" s="167" t="str">
        <f t="shared" si="24"/>
        <v>MTq004_1</v>
      </c>
      <c r="AJ40" s="167" t="str">
        <f t="shared" si="25"/>
        <v>MTq005_1</v>
      </c>
      <c r="AK40" s="167" t="str">
        <f t="shared" si="26"/>
        <v>MTq006_1</v>
      </c>
      <c r="AL40" s="167" t="str">
        <f t="shared" si="27"/>
        <v>MTq014_1</v>
      </c>
      <c r="AM40" s="167" t="str">
        <f t="shared" si="28"/>
        <v>MTq015_1</v>
      </c>
      <c r="AN40" s="167" t="str">
        <f t="shared" si="29"/>
        <v>MTq016_1</v>
      </c>
      <c r="AO40" s="167" t="str">
        <f t="shared" si="30"/>
        <v>MTq009_1</v>
      </c>
      <c r="AP40" s="167" t="str">
        <f t="shared" si="31"/>
        <v>MTq022_1</v>
      </c>
      <c r="AQ40" s="167" t="str">
        <f t="shared" si="32"/>
        <v>MTq010_1</v>
      </c>
      <c r="AR40" s="167" t="str">
        <f t="shared" si="33"/>
        <v>MTq011_1</v>
      </c>
      <c r="AS40" s="167" t="str">
        <f t="shared" si="34"/>
        <v>MTq017_1</v>
      </c>
      <c r="AT40" s="167" t="str">
        <f t="shared" si="35"/>
        <v>MTq018_1</v>
      </c>
      <c r="AU40" s="167" t="str">
        <f t="shared" si="36"/>
        <v>MTq019_1</v>
      </c>
      <c r="AV40" s="167" t="str">
        <f t="shared" si="37"/>
        <v>MTq020_1</v>
      </c>
    </row>
    <row r="41" spans="2:48" x14ac:dyDescent="0.15">
      <c r="B41" s="292">
        <f t="shared" si="18"/>
        <v>35</v>
      </c>
      <c r="C41" s="293" t="str">
        <f t="shared" si="19"/>
        <v>Oregon</v>
      </c>
      <c r="D41" s="280">
        <f>VLOOKUP(AE41,APPENDIX!$A:$AC,11,FALSE)</f>
        <v>2</v>
      </c>
      <c r="E41" s="280">
        <f>VLOOKUP(AF41,APPENDIX!$A:$AC,11,FALSE)</f>
        <v>2</v>
      </c>
      <c r="F41" s="280">
        <f>VLOOKUP(AG41,APPENDIX!$A:$AC,11,FALSE)</f>
        <v>3</v>
      </c>
      <c r="G41" s="280">
        <f>VLOOKUP(AH41,APPENDIX!$A:$AC,11,FALSE)</f>
        <v>2</v>
      </c>
      <c r="H41" s="280">
        <f>VLOOKUP(AI41,APPENDIX!$A:$AC,11,FALSE)</f>
        <v>4</v>
      </c>
      <c r="I41" s="280">
        <f>VLOOKUP(AJ41,APPENDIX!$A:$AC,11,FALSE)</f>
        <v>2</v>
      </c>
      <c r="J41" s="280">
        <f>VLOOKUP(AK41,APPENDIX!$A:$AC,11,FALSE)</f>
        <v>4</v>
      </c>
      <c r="K41" s="280">
        <f>VLOOKUP(AL41,APPENDIX!$A:$AC,11,FALSE)</f>
        <v>2</v>
      </c>
      <c r="L41" s="280">
        <f>VLOOKUP(AM41,APPENDIX!$A:$AC,11,FALSE)</f>
        <v>1</v>
      </c>
      <c r="M41" s="280">
        <f>VLOOKUP(AN41,APPENDIX!$A:$AC,11,FALSE)</f>
        <v>3</v>
      </c>
      <c r="N41" s="280">
        <f>VLOOKUP(AO41,APPENDIX!$A:$AC,11,FALSE)</f>
        <v>4</v>
      </c>
      <c r="O41" s="280">
        <f>VLOOKUP(AP41,APPENDIX!$A:$AC,11,FALSE)</f>
        <v>2</v>
      </c>
      <c r="P41" s="280">
        <f>VLOOKUP(AQ41,APPENDIX!$A:$AC,11,FALSE)</f>
        <v>2</v>
      </c>
      <c r="Q41" s="280">
        <f>VLOOKUP(AR41,APPENDIX!$A:$AC,11,FALSE)</f>
        <v>3</v>
      </c>
      <c r="R41" s="280">
        <f>VLOOKUP(AS41,APPENDIX!$A:$AC,11,FALSE)</f>
        <v>4</v>
      </c>
      <c r="S41" s="280">
        <f>VLOOKUP(AT41,APPENDIX!$A:$AC,11,FALSE)</f>
        <v>3</v>
      </c>
      <c r="T41" s="280">
        <f>VLOOKUP(AU41,APPENDIX!$A:$AC,11,FALSE)</f>
        <v>3</v>
      </c>
      <c r="U41" s="283">
        <f>VLOOKUP(AV41,APPENDIX!$A:$AC,11,FALSE)</f>
        <v>2</v>
      </c>
      <c r="AA41" s="282" t="s">
        <v>164</v>
      </c>
      <c r="AB41" s="167">
        <f>VLOOKUP(CONCATENATE(AD41,$Y$5),APPENDIX!$A$1:$U$8269,10,FALSE)</f>
        <v>35</v>
      </c>
      <c r="AC41" s="167">
        <f>VLOOKUP(CONCATENATE(AD41,$Y$5),APPENDIX!$A$1:$U$8269,11,FALSE)</f>
        <v>3</v>
      </c>
      <c r="AD41" s="167" t="str">
        <f>VLOOKUP(AA41,ST!$A$2:$B$53,2,FALSE)</f>
        <v>OR</v>
      </c>
      <c r="AE41" s="167" t="str">
        <f t="shared" si="20"/>
        <v>ORq002_1</v>
      </c>
      <c r="AF41" s="167" t="str">
        <f t="shared" si="21"/>
        <v>ORq001a_1</v>
      </c>
      <c r="AG41" s="167" t="str">
        <f t="shared" si="22"/>
        <v>ORq001b_1</v>
      </c>
      <c r="AH41" s="167" t="str">
        <f t="shared" si="23"/>
        <v>ORq003_1</v>
      </c>
      <c r="AI41" s="167" t="str">
        <f t="shared" si="24"/>
        <v>ORq004_1</v>
      </c>
      <c r="AJ41" s="167" t="str">
        <f t="shared" si="25"/>
        <v>ORq005_1</v>
      </c>
      <c r="AK41" s="167" t="str">
        <f t="shared" si="26"/>
        <v>ORq006_1</v>
      </c>
      <c r="AL41" s="167" t="str">
        <f t="shared" si="27"/>
        <v>ORq014_1</v>
      </c>
      <c r="AM41" s="167" t="str">
        <f t="shared" si="28"/>
        <v>ORq015_1</v>
      </c>
      <c r="AN41" s="167" t="str">
        <f t="shared" si="29"/>
        <v>ORq016_1</v>
      </c>
      <c r="AO41" s="167" t="str">
        <f t="shared" si="30"/>
        <v>ORq009_1</v>
      </c>
      <c r="AP41" s="167" t="str">
        <f t="shared" si="31"/>
        <v>ORq022_1</v>
      </c>
      <c r="AQ41" s="167" t="str">
        <f t="shared" si="32"/>
        <v>ORq010_1</v>
      </c>
      <c r="AR41" s="167" t="str">
        <f t="shared" si="33"/>
        <v>ORq011_1</v>
      </c>
      <c r="AS41" s="167" t="str">
        <f t="shared" si="34"/>
        <v>ORq017_1</v>
      </c>
      <c r="AT41" s="167" t="str">
        <f t="shared" si="35"/>
        <v>ORq018_1</v>
      </c>
      <c r="AU41" s="167" t="str">
        <f t="shared" si="36"/>
        <v>ORq019_1</v>
      </c>
      <c r="AV41" s="167" t="str">
        <f t="shared" si="37"/>
        <v>ORq020_1</v>
      </c>
    </row>
    <row r="42" spans="2:48" x14ac:dyDescent="0.15">
      <c r="B42" s="292">
        <f t="shared" si="18"/>
        <v>38</v>
      </c>
      <c r="C42" s="293" t="str">
        <f t="shared" si="19"/>
        <v>Oklahoma</v>
      </c>
      <c r="D42" s="280">
        <f>VLOOKUP(AE42,APPENDIX!$A:$AC,11,FALSE)</f>
        <v>4</v>
      </c>
      <c r="E42" s="280">
        <f>VLOOKUP(AF42,APPENDIX!$A:$AC,11,FALSE)</f>
        <v>4</v>
      </c>
      <c r="F42" s="280">
        <f>VLOOKUP(AG42,APPENDIX!$A:$AC,11,FALSE)</f>
        <v>1</v>
      </c>
      <c r="G42" s="280">
        <f>VLOOKUP(AH42,APPENDIX!$A:$AC,11,FALSE)</f>
        <v>3</v>
      </c>
      <c r="H42" s="280">
        <f>VLOOKUP(AI42,APPENDIX!$A:$AC,11,FALSE)</f>
        <v>4</v>
      </c>
      <c r="I42" s="280">
        <f>VLOOKUP(AJ42,APPENDIX!$A:$AC,11,FALSE)</f>
        <v>3</v>
      </c>
      <c r="J42" s="280">
        <f>VLOOKUP(AK42,APPENDIX!$A:$AC,11,FALSE)</f>
        <v>2</v>
      </c>
      <c r="K42" s="280">
        <f>VLOOKUP(AL42,APPENDIX!$A:$AC,11,FALSE)</f>
        <v>4</v>
      </c>
      <c r="L42" s="280">
        <f>VLOOKUP(AM42,APPENDIX!$A:$AC,11,FALSE)</f>
        <v>4</v>
      </c>
      <c r="M42" s="280">
        <f>VLOOKUP(AN42,APPENDIX!$A:$AC,11,FALSE)</f>
        <v>4</v>
      </c>
      <c r="N42" s="280">
        <f>VLOOKUP(AO42,APPENDIX!$A:$AC,11,FALSE)</f>
        <v>2</v>
      </c>
      <c r="O42" s="280">
        <f>VLOOKUP(AP42,APPENDIX!$A:$AC,11,FALSE)</f>
        <v>2</v>
      </c>
      <c r="P42" s="280">
        <f>VLOOKUP(AQ42,APPENDIX!$A:$AC,11,FALSE)</f>
        <v>2</v>
      </c>
      <c r="Q42" s="280">
        <f>VLOOKUP(AR42,APPENDIX!$A:$AC,11,FALSE)</f>
        <v>1</v>
      </c>
      <c r="R42" s="280">
        <f>VLOOKUP(AS42,APPENDIX!$A:$AC,11,FALSE)</f>
        <v>3</v>
      </c>
      <c r="S42" s="280">
        <f>VLOOKUP(AT42,APPENDIX!$A:$AC,11,FALSE)</f>
        <v>1</v>
      </c>
      <c r="T42" s="280">
        <f>VLOOKUP(AU42,APPENDIX!$A:$AC,11,FALSE)</f>
        <v>3</v>
      </c>
      <c r="U42" s="283">
        <f>VLOOKUP(AV42,APPENDIX!$A:$AC,11,FALSE)</f>
        <v>4</v>
      </c>
      <c r="AA42" s="282" t="s">
        <v>160</v>
      </c>
      <c r="AB42" s="167">
        <f>VLOOKUP(CONCATENATE(AD42,$Y$5),APPENDIX!$A$1:$U$8269,10,FALSE)</f>
        <v>38</v>
      </c>
      <c r="AC42" s="167">
        <f>VLOOKUP(CONCATENATE(AD42,$Y$5),APPENDIX!$A$1:$U$8269,11,FALSE)</f>
        <v>3</v>
      </c>
      <c r="AD42" s="167" t="str">
        <f>VLOOKUP(AA42,ST!$A$2:$B$53,2,FALSE)</f>
        <v>OK</v>
      </c>
      <c r="AE42" s="167" t="str">
        <f t="shared" si="20"/>
        <v>OKq002_1</v>
      </c>
      <c r="AF42" s="167" t="str">
        <f t="shared" si="21"/>
        <v>OKq001a_1</v>
      </c>
      <c r="AG42" s="167" t="str">
        <f t="shared" si="22"/>
        <v>OKq001b_1</v>
      </c>
      <c r="AH42" s="167" t="str">
        <f t="shared" si="23"/>
        <v>OKq003_1</v>
      </c>
      <c r="AI42" s="167" t="str">
        <f t="shared" si="24"/>
        <v>OKq004_1</v>
      </c>
      <c r="AJ42" s="167" t="str">
        <f t="shared" si="25"/>
        <v>OKq005_1</v>
      </c>
      <c r="AK42" s="167" t="str">
        <f t="shared" si="26"/>
        <v>OKq006_1</v>
      </c>
      <c r="AL42" s="167" t="str">
        <f t="shared" si="27"/>
        <v>OKq014_1</v>
      </c>
      <c r="AM42" s="167" t="str">
        <f t="shared" si="28"/>
        <v>OKq015_1</v>
      </c>
      <c r="AN42" s="167" t="str">
        <f t="shared" si="29"/>
        <v>OKq016_1</v>
      </c>
      <c r="AO42" s="167" t="str">
        <f t="shared" si="30"/>
        <v>OKq009_1</v>
      </c>
      <c r="AP42" s="167" t="str">
        <f t="shared" si="31"/>
        <v>OKq022_1</v>
      </c>
      <c r="AQ42" s="167" t="str">
        <f t="shared" si="32"/>
        <v>OKq010_1</v>
      </c>
      <c r="AR42" s="167" t="str">
        <f t="shared" si="33"/>
        <v>OKq011_1</v>
      </c>
      <c r="AS42" s="167" t="str">
        <f t="shared" si="34"/>
        <v>OKq017_1</v>
      </c>
      <c r="AT42" s="167" t="str">
        <f t="shared" si="35"/>
        <v>OKq018_1</v>
      </c>
      <c r="AU42" s="167" t="str">
        <f t="shared" si="36"/>
        <v>OKq019_1</v>
      </c>
      <c r="AV42" s="167" t="str">
        <f t="shared" si="37"/>
        <v>OKq020_1</v>
      </c>
    </row>
    <row r="43" spans="2:48" x14ac:dyDescent="0.15">
      <c r="B43" s="292">
        <f t="shared" si="18"/>
        <v>38</v>
      </c>
      <c r="C43" s="489" t="str">
        <f t="shared" si="19"/>
        <v>Tennessee</v>
      </c>
      <c r="D43" s="280">
        <f>VLOOKUP(AE43,APPENDIX!$A:$AC,11,FALSE)</f>
        <v>3</v>
      </c>
      <c r="E43" s="280">
        <f>VLOOKUP(AF43,APPENDIX!$A:$AC,11,FALSE)</f>
        <v>2</v>
      </c>
      <c r="F43" s="280">
        <f>VLOOKUP(AG43,APPENDIX!$A:$AC,11,FALSE)</f>
        <v>2</v>
      </c>
      <c r="G43" s="280">
        <f>VLOOKUP(AH43,APPENDIX!$A:$AC,11,FALSE)</f>
        <v>2</v>
      </c>
      <c r="H43" s="280">
        <f>VLOOKUP(AI43,APPENDIX!$A:$AC,11,FALSE)</f>
        <v>2</v>
      </c>
      <c r="I43" s="280">
        <f>VLOOKUP(AJ43,APPENDIX!$A:$AC,11,FALSE)</f>
        <v>3</v>
      </c>
      <c r="J43" s="280">
        <f>VLOOKUP(AK43,APPENDIX!$A:$AC,11,FALSE)</f>
        <v>3</v>
      </c>
      <c r="K43" s="280">
        <f>VLOOKUP(AL43,APPENDIX!$A:$AC,11,FALSE)</f>
        <v>4</v>
      </c>
      <c r="L43" s="280">
        <f>VLOOKUP(AM43,APPENDIX!$A:$AC,11,FALSE)</f>
        <v>4</v>
      </c>
      <c r="M43" s="280">
        <f>VLOOKUP(AN43,APPENDIX!$A:$AC,11,FALSE)</f>
        <v>3</v>
      </c>
      <c r="N43" s="280">
        <f>VLOOKUP(AO43,APPENDIX!$A:$AC,11,FALSE)</f>
        <v>3</v>
      </c>
      <c r="O43" s="280">
        <f>VLOOKUP(AP43,APPENDIX!$A:$AC,11,FALSE)</f>
        <v>2</v>
      </c>
      <c r="P43" s="280">
        <f>VLOOKUP(AQ43,APPENDIX!$A:$AC,11,FALSE)</f>
        <v>3</v>
      </c>
      <c r="Q43" s="280">
        <f>VLOOKUP(AR43,APPENDIX!$A:$AC,11,FALSE)</f>
        <v>3</v>
      </c>
      <c r="R43" s="280">
        <f>VLOOKUP(AS43,APPENDIX!$A:$AC,11,FALSE)</f>
        <v>1</v>
      </c>
      <c r="S43" s="280">
        <f>VLOOKUP(AT43,APPENDIX!$A:$AC,11,FALSE)</f>
        <v>3</v>
      </c>
      <c r="T43" s="280">
        <f>VLOOKUP(AU43,APPENDIX!$A:$AC,11,FALSE)</f>
        <v>2</v>
      </c>
      <c r="U43" s="283">
        <f>VLOOKUP(AV43,APPENDIX!$A:$AC,11,FALSE)</f>
        <v>4</v>
      </c>
      <c r="AA43" s="282" t="s">
        <v>184</v>
      </c>
      <c r="AB43" s="167">
        <f>VLOOKUP(CONCATENATE(AD43,$Y$5),APPENDIX!$A$1:$U$8269,10,FALSE)</f>
        <v>38</v>
      </c>
      <c r="AC43" s="167">
        <f>VLOOKUP(CONCATENATE(AD43,$Y$5),APPENDIX!$A$1:$U$8269,11,FALSE)</f>
        <v>3</v>
      </c>
      <c r="AD43" s="167" t="str">
        <f>VLOOKUP(AA43,ST!$A$2:$B$53,2,FALSE)</f>
        <v>TN</v>
      </c>
      <c r="AE43" s="167" t="str">
        <f t="shared" si="20"/>
        <v>TNq002_1</v>
      </c>
      <c r="AF43" s="167" t="str">
        <f t="shared" si="21"/>
        <v>TNq001a_1</v>
      </c>
      <c r="AG43" s="167" t="str">
        <f t="shared" si="22"/>
        <v>TNq001b_1</v>
      </c>
      <c r="AH43" s="167" t="str">
        <f t="shared" si="23"/>
        <v>TNq003_1</v>
      </c>
      <c r="AI43" s="167" t="str">
        <f t="shared" si="24"/>
        <v>TNq004_1</v>
      </c>
      <c r="AJ43" s="167" t="str">
        <f t="shared" si="25"/>
        <v>TNq005_1</v>
      </c>
      <c r="AK43" s="167" t="str">
        <f t="shared" si="26"/>
        <v>TNq006_1</v>
      </c>
      <c r="AL43" s="167" t="str">
        <f t="shared" si="27"/>
        <v>TNq014_1</v>
      </c>
      <c r="AM43" s="167" t="str">
        <f t="shared" si="28"/>
        <v>TNq015_1</v>
      </c>
      <c r="AN43" s="167" t="str">
        <f t="shared" si="29"/>
        <v>TNq016_1</v>
      </c>
      <c r="AO43" s="167" t="str">
        <f t="shared" si="30"/>
        <v>TNq009_1</v>
      </c>
      <c r="AP43" s="167" t="str">
        <f t="shared" si="31"/>
        <v>TNq022_1</v>
      </c>
      <c r="AQ43" s="167" t="str">
        <f t="shared" si="32"/>
        <v>TNq010_1</v>
      </c>
      <c r="AR43" s="167" t="str">
        <f t="shared" si="33"/>
        <v>TNq011_1</v>
      </c>
      <c r="AS43" s="167" t="str">
        <f t="shared" si="34"/>
        <v>TNq017_1</v>
      </c>
      <c r="AT43" s="167" t="str">
        <f t="shared" si="35"/>
        <v>TNq018_1</v>
      </c>
      <c r="AU43" s="167" t="str">
        <f t="shared" si="36"/>
        <v>TNq019_1</v>
      </c>
      <c r="AV43" s="167" t="str">
        <f t="shared" si="37"/>
        <v>TNq020_1</v>
      </c>
    </row>
    <row r="44" spans="2:48" x14ac:dyDescent="0.15">
      <c r="B44" s="292">
        <f t="shared" si="18"/>
        <v>40</v>
      </c>
      <c r="C44" s="293" t="str">
        <f t="shared" si="19"/>
        <v>Arkansas</v>
      </c>
      <c r="D44" s="280">
        <f>VLOOKUP(AE44,APPENDIX!$A:$AC,11,FALSE)</f>
        <v>1</v>
      </c>
      <c r="E44" s="280">
        <f>VLOOKUP(AF44,APPENDIX!$A:$AC,11,FALSE)</f>
        <v>4</v>
      </c>
      <c r="F44" s="280">
        <f>VLOOKUP(AG44,APPENDIX!$A:$AC,11,FALSE)</f>
        <v>2</v>
      </c>
      <c r="G44" s="280">
        <f>VLOOKUP(AH44,APPENDIX!$A:$AC,11,FALSE)</f>
        <v>3</v>
      </c>
      <c r="H44" s="280">
        <f>VLOOKUP(AI44,APPENDIX!$A:$AC,11,FALSE)</f>
        <v>4</v>
      </c>
      <c r="I44" s="280">
        <f>VLOOKUP(AJ44,APPENDIX!$A:$AC,11,FALSE)</f>
        <v>1</v>
      </c>
      <c r="J44" s="280">
        <f>VLOOKUP(AK44,APPENDIX!$A:$AC,11,FALSE)</f>
        <v>4</v>
      </c>
      <c r="K44" s="280">
        <f>VLOOKUP(AL44,APPENDIX!$A:$AC,11,FALSE)</f>
        <v>4</v>
      </c>
      <c r="L44" s="280">
        <f>VLOOKUP(AM44,APPENDIX!$A:$AC,11,FALSE)</f>
        <v>4</v>
      </c>
      <c r="M44" s="280">
        <f>VLOOKUP(AN44,APPENDIX!$A:$AC,11,FALSE)</f>
        <v>3</v>
      </c>
      <c r="N44" s="280">
        <f>VLOOKUP(AO44,APPENDIX!$A:$AC,11,FALSE)</f>
        <v>4</v>
      </c>
      <c r="O44" s="280">
        <f>VLOOKUP(AP44,APPENDIX!$A:$AC,11,FALSE)</f>
        <v>3</v>
      </c>
      <c r="P44" s="280">
        <f>VLOOKUP(AQ44,APPENDIX!$A:$AC,11,FALSE)</f>
        <v>4</v>
      </c>
      <c r="Q44" s="280">
        <f>VLOOKUP(AR44,APPENDIX!$A:$AC,11,FALSE)</f>
        <v>2</v>
      </c>
      <c r="R44" s="280">
        <f>VLOOKUP(AS44,APPENDIX!$A:$AC,11,FALSE)</f>
        <v>1</v>
      </c>
      <c r="S44" s="280">
        <f>VLOOKUP(AT44,APPENDIX!$A:$AC,11,FALSE)</f>
        <v>1</v>
      </c>
      <c r="T44" s="280">
        <f>VLOOKUP(AU44,APPENDIX!$A:$AC,11,FALSE)</f>
        <v>2</v>
      </c>
      <c r="U44" s="283">
        <f>VLOOKUP(AV44,APPENDIX!$A:$AC,11,FALSE)</f>
        <v>2</v>
      </c>
      <c r="AA44" s="282" t="s">
        <v>29</v>
      </c>
      <c r="AB44" s="167">
        <f>VLOOKUP(CONCATENATE(AD44,$Y$5),APPENDIX!$A$1:$U$8269,10,FALSE)</f>
        <v>40</v>
      </c>
      <c r="AC44" s="167">
        <f>VLOOKUP(CONCATENATE(AD44,$Y$5),APPENDIX!$A$1:$U$8269,11,FALSE)</f>
        <v>4</v>
      </c>
      <c r="AD44" s="167" t="str">
        <f>VLOOKUP(AA44,ST!$A$2:$B$53,2,FALSE)</f>
        <v>AR</v>
      </c>
      <c r="AE44" s="167" t="str">
        <f t="shared" si="20"/>
        <v>ARq002_1</v>
      </c>
      <c r="AF44" s="167" t="str">
        <f t="shared" si="21"/>
        <v>ARq001a_1</v>
      </c>
      <c r="AG44" s="167" t="str">
        <f t="shared" si="22"/>
        <v>ARq001b_1</v>
      </c>
      <c r="AH44" s="167" t="str">
        <f t="shared" si="23"/>
        <v>ARq003_1</v>
      </c>
      <c r="AI44" s="167" t="str">
        <f t="shared" si="24"/>
        <v>ARq004_1</v>
      </c>
      <c r="AJ44" s="167" t="str">
        <f t="shared" si="25"/>
        <v>ARq005_1</v>
      </c>
      <c r="AK44" s="167" t="str">
        <f t="shared" si="26"/>
        <v>ARq006_1</v>
      </c>
      <c r="AL44" s="167" t="str">
        <f t="shared" si="27"/>
        <v>ARq014_1</v>
      </c>
      <c r="AM44" s="167" t="str">
        <f t="shared" si="28"/>
        <v>ARq015_1</v>
      </c>
      <c r="AN44" s="167" t="str">
        <f t="shared" si="29"/>
        <v>ARq016_1</v>
      </c>
      <c r="AO44" s="167" t="str">
        <f t="shared" si="30"/>
        <v>ARq009_1</v>
      </c>
      <c r="AP44" s="167" t="str">
        <f t="shared" si="31"/>
        <v>ARq022_1</v>
      </c>
      <c r="AQ44" s="167" t="str">
        <f t="shared" si="32"/>
        <v>ARq010_1</v>
      </c>
      <c r="AR44" s="167" t="str">
        <f t="shared" si="33"/>
        <v>ARq011_1</v>
      </c>
      <c r="AS44" s="167" t="str">
        <f t="shared" si="34"/>
        <v>ARq017_1</v>
      </c>
      <c r="AT44" s="167" t="str">
        <f t="shared" si="35"/>
        <v>ARq018_1</v>
      </c>
      <c r="AU44" s="167" t="str">
        <f t="shared" si="36"/>
        <v>ARq019_1</v>
      </c>
      <c r="AV44" s="167" t="str">
        <f t="shared" si="37"/>
        <v>ARq020_1</v>
      </c>
    </row>
    <row r="45" spans="2:48" x14ac:dyDescent="0.15">
      <c r="B45" s="292">
        <f t="shared" si="18"/>
        <v>40</v>
      </c>
      <c r="C45" s="293" t="str">
        <f t="shared" si="19"/>
        <v>South Carolina</v>
      </c>
      <c r="D45" s="280">
        <f>VLOOKUP(AE45,APPENDIX!$A:$AC,11,FALSE)</f>
        <v>3</v>
      </c>
      <c r="E45" s="280">
        <f>VLOOKUP(AF45,APPENDIX!$A:$AC,11,FALSE)</f>
        <v>3</v>
      </c>
      <c r="F45" s="280">
        <f>VLOOKUP(AG45,APPENDIX!$A:$AC,11,FALSE)</f>
        <v>3</v>
      </c>
      <c r="G45" s="280">
        <f>VLOOKUP(AH45,APPENDIX!$A:$AC,11,FALSE)</f>
        <v>3</v>
      </c>
      <c r="H45" s="280">
        <f>VLOOKUP(AI45,APPENDIX!$A:$AC,11,FALSE)</f>
        <v>3</v>
      </c>
      <c r="I45" s="280">
        <f>VLOOKUP(AJ45,APPENDIX!$A:$AC,11,FALSE)</f>
        <v>4</v>
      </c>
      <c r="J45" s="280">
        <f>VLOOKUP(AK45,APPENDIX!$A:$AC,11,FALSE)</f>
        <v>4</v>
      </c>
      <c r="K45" s="280">
        <f>VLOOKUP(AL45,APPENDIX!$A:$AC,11,FALSE)</f>
        <v>4</v>
      </c>
      <c r="L45" s="280">
        <f>VLOOKUP(AM45,APPENDIX!$A:$AC,11,FALSE)</f>
        <v>4</v>
      </c>
      <c r="M45" s="280">
        <f>VLOOKUP(AN45,APPENDIX!$A:$AC,11,FALSE)</f>
        <v>2</v>
      </c>
      <c r="N45" s="280">
        <f>VLOOKUP(AO45,APPENDIX!$A:$AC,11,FALSE)</f>
        <v>2</v>
      </c>
      <c r="O45" s="280">
        <f>VLOOKUP(AP45,APPENDIX!$A:$AC,11,FALSE)</f>
        <v>2</v>
      </c>
      <c r="P45" s="280">
        <f>VLOOKUP(AQ45,APPENDIX!$A:$AC,11,FALSE)</f>
        <v>2</v>
      </c>
      <c r="Q45" s="280">
        <f>VLOOKUP(AR45,APPENDIX!$A:$AC,11,FALSE)</f>
        <v>2</v>
      </c>
      <c r="R45" s="280">
        <f>VLOOKUP(AS45,APPENDIX!$A:$AC,11,FALSE)</f>
        <v>1</v>
      </c>
      <c r="S45" s="280">
        <f>VLOOKUP(AT45,APPENDIX!$A:$AC,11,FALSE)</f>
        <v>2</v>
      </c>
      <c r="T45" s="280">
        <f>VLOOKUP(AU45,APPENDIX!$A:$AC,11,FALSE)</f>
        <v>3</v>
      </c>
      <c r="U45" s="283">
        <f>VLOOKUP(AV45,APPENDIX!$A:$AC,11,FALSE)</f>
        <v>1</v>
      </c>
      <c r="AA45" s="282" t="s">
        <v>176</v>
      </c>
      <c r="AB45" s="167">
        <f>VLOOKUP(CONCATENATE(AD45,$Y$5),APPENDIX!$A$1:$U$8269,10,FALSE)</f>
        <v>40</v>
      </c>
      <c r="AC45" s="167">
        <f>VLOOKUP(CONCATENATE(AD45,$Y$5),APPENDIX!$A$1:$U$8269,11,FALSE)</f>
        <v>4</v>
      </c>
      <c r="AD45" s="167" t="str">
        <f>VLOOKUP(AA45,ST!$A$2:$B$53,2,FALSE)</f>
        <v>SC</v>
      </c>
      <c r="AE45" s="167" t="str">
        <f t="shared" si="20"/>
        <v>SCq002_1</v>
      </c>
      <c r="AF45" s="167" t="str">
        <f t="shared" si="21"/>
        <v>SCq001a_1</v>
      </c>
      <c r="AG45" s="167" t="str">
        <f t="shared" si="22"/>
        <v>SCq001b_1</v>
      </c>
      <c r="AH45" s="167" t="str">
        <f t="shared" si="23"/>
        <v>SCq003_1</v>
      </c>
      <c r="AI45" s="167" t="str">
        <f t="shared" si="24"/>
        <v>SCq004_1</v>
      </c>
      <c r="AJ45" s="167" t="str">
        <f t="shared" si="25"/>
        <v>SCq005_1</v>
      </c>
      <c r="AK45" s="167" t="str">
        <f t="shared" si="26"/>
        <v>SCq006_1</v>
      </c>
      <c r="AL45" s="167" t="str">
        <f t="shared" si="27"/>
        <v>SCq014_1</v>
      </c>
      <c r="AM45" s="167" t="str">
        <f t="shared" si="28"/>
        <v>SCq015_1</v>
      </c>
      <c r="AN45" s="167" t="str">
        <f t="shared" si="29"/>
        <v>SCq016_1</v>
      </c>
      <c r="AO45" s="167" t="str">
        <f t="shared" si="30"/>
        <v>SCq009_1</v>
      </c>
      <c r="AP45" s="167" t="str">
        <f t="shared" si="31"/>
        <v>SCq022_1</v>
      </c>
      <c r="AQ45" s="167" t="str">
        <f t="shared" si="32"/>
        <v>SCq010_1</v>
      </c>
      <c r="AR45" s="167" t="str">
        <f t="shared" si="33"/>
        <v>SCq011_1</v>
      </c>
      <c r="AS45" s="167" t="str">
        <f t="shared" si="34"/>
        <v>SCq017_1</v>
      </c>
      <c r="AT45" s="167" t="str">
        <f t="shared" si="35"/>
        <v>SCq018_1</v>
      </c>
      <c r="AU45" s="167" t="str">
        <f t="shared" si="36"/>
        <v>SCq019_1</v>
      </c>
      <c r="AV45" s="167" t="str">
        <f t="shared" si="37"/>
        <v>SCq020_1</v>
      </c>
    </row>
    <row r="46" spans="2:48" x14ac:dyDescent="0.15">
      <c r="B46" s="292">
        <f t="shared" si="18"/>
        <v>42</v>
      </c>
      <c r="C46" s="293" t="str">
        <f t="shared" si="19"/>
        <v>Alabama</v>
      </c>
      <c r="D46" s="280">
        <f>VLOOKUP(AE46,APPENDIX!$A:$AC,11,FALSE)</f>
        <v>2</v>
      </c>
      <c r="E46" s="280">
        <f>VLOOKUP(AF46,APPENDIX!$A:$AC,11,FALSE)</f>
        <v>3</v>
      </c>
      <c r="F46" s="280">
        <f>VLOOKUP(AG46,APPENDIX!$A:$AC,11,FALSE)</f>
        <v>3</v>
      </c>
      <c r="G46" s="280">
        <f>VLOOKUP(AH46,APPENDIX!$A:$AC,11,FALSE)</f>
        <v>3</v>
      </c>
      <c r="H46" s="280">
        <f>VLOOKUP(AI46,APPENDIX!$A:$AC,11,FALSE)</f>
        <v>2</v>
      </c>
      <c r="I46" s="280">
        <f>VLOOKUP(AJ46,APPENDIX!$A:$AC,11,FALSE)</f>
        <v>4</v>
      </c>
      <c r="J46" s="280">
        <f>VLOOKUP(AK46,APPENDIX!$A:$AC,11,FALSE)</f>
        <v>3</v>
      </c>
      <c r="K46" s="280">
        <f>VLOOKUP(AL46,APPENDIX!$A:$AC,11,FALSE)</f>
        <v>4</v>
      </c>
      <c r="L46" s="280">
        <f>VLOOKUP(AM46,APPENDIX!$A:$AC,11,FALSE)</f>
        <v>4</v>
      </c>
      <c r="M46" s="280">
        <f>VLOOKUP(AN46,APPENDIX!$A:$AC,11,FALSE)</f>
        <v>3</v>
      </c>
      <c r="N46" s="280">
        <f>VLOOKUP(AO46,APPENDIX!$A:$AC,11,FALSE)</f>
        <v>3</v>
      </c>
      <c r="O46" s="280">
        <f>VLOOKUP(AP46,APPENDIX!$A:$AC,11,FALSE)</f>
        <v>4</v>
      </c>
      <c r="P46" s="280">
        <f>VLOOKUP(AQ46,APPENDIX!$A:$AC,11,FALSE)</f>
        <v>3</v>
      </c>
      <c r="Q46" s="280">
        <f>VLOOKUP(AR46,APPENDIX!$A:$AC,11,FALSE)</f>
        <v>2</v>
      </c>
      <c r="R46" s="280">
        <f>VLOOKUP(AS46,APPENDIX!$A:$AC,11,FALSE)</f>
        <v>1</v>
      </c>
      <c r="S46" s="280">
        <f>VLOOKUP(AT46,APPENDIX!$A:$AC,11,FALSE)</f>
        <v>1</v>
      </c>
      <c r="T46" s="280">
        <f>VLOOKUP(AU46,APPENDIX!$A:$AC,11,FALSE)</f>
        <v>3</v>
      </c>
      <c r="U46" s="283">
        <f>VLOOKUP(AV46,APPENDIX!$A:$AC,11,FALSE)</f>
        <v>4</v>
      </c>
      <c r="AA46" s="282" t="s">
        <v>13</v>
      </c>
      <c r="AB46" s="167">
        <f>VLOOKUP(CONCATENATE(AD46,$Y$5),APPENDIX!$A$1:$U$8269,10,FALSE)</f>
        <v>42</v>
      </c>
      <c r="AC46" s="167">
        <f>VLOOKUP(CONCATENATE(AD46,$Y$5),APPENDIX!$A$1:$U$8269,11,FALSE)</f>
        <v>4</v>
      </c>
      <c r="AD46" s="167" t="str">
        <f>VLOOKUP(AA46,ST!$A$2:$B$53,2,FALSE)</f>
        <v>AL</v>
      </c>
      <c r="AE46" s="167" t="str">
        <f t="shared" si="20"/>
        <v>ALq002_1</v>
      </c>
      <c r="AF46" s="167" t="str">
        <f t="shared" si="21"/>
        <v>ALq001a_1</v>
      </c>
      <c r="AG46" s="167" t="str">
        <f t="shared" si="22"/>
        <v>ALq001b_1</v>
      </c>
      <c r="AH46" s="167" t="str">
        <f t="shared" si="23"/>
        <v>ALq003_1</v>
      </c>
      <c r="AI46" s="167" t="str">
        <f t="shared" si="24"/>
        <v>ALq004_1</v>
      </c>
      <c r="AJ46" s="167" t="str">
        <f t="shared" si="25"/>
        <v>ALq005_1</v>
      </c>
      <c r="AK46" s="167" t="str">
        <f t="shared" si="26"/>
        <v>ALq006_1</v>
      </c>
      <c r="AL46" s="167" t="str">
        <f t="shared" si="27"/>
        <v>ALq014_1</v>
      </c>
      <c r="AM46" s="167" t="str">
        <f t="shared" si="28"/>
        <v>ALq015_1</v>
      </c>
      <c r="AN46" s="167" t="str">
        <f t="shared" si="29"/>
        <v>ALq016_1</v>
      </c>
      <c r="AO46" s="167" t="str">
        <f t="shared" si="30"/>
        <v>ALq009_1</v>
      </c>
      <c r="AP46" s="167" t="str">
        <f t="shared" si="31"/>
        <v>ALq022_1</v>
      </c>
      <c r="AQ46" s="167" t="str">
        <f t="shared" si="32"/>
        <v>ALq010_1</v>
      </c>
      <c r="AR46" s="167" t="str">
        <f t="shared" si="33"/>
        <v>ALq011_1</v>
      </c>
      <c r="AS46" s="167" t="str">
        <f t="shared" si="34"/>
        <v>ALq017_1</v>
      </c>
      <c r="AT46" s="167" t="str">
        <f t="shared" si="35"/>
        <v>ALq018_1</v>
      </c>
      <c r="AU46" s="167" t="str">
        <f t="shared" si="36"/>
        <v>ALq019_1</v>
      </c>
      <c r="AV46" s="167" t="str">
        <f t="shared" si="37"/>
        <v>ALq020_1</v>
      </c>
    </row>
    <row r="47" spans="2:48" x14ac:dyDescent="0.15">
      <c r="B47" s="292">
        <f t="shared" si="18"/>
        <v>42</v>
      </c>
      <c r="C47" s="293" t="str">
        <f t="shared" si="19"/>
        <v>Louisiana</v>
      </c>
      <c r="D47" s="280">
        <f>VLOOKUP(AE47,APPENDIX!$A:$AC,11,FALSE)</f>
        <v>3</v>
      </c>
      <c r="E47" s="280">
        <f>VLOOKUP(AF47,APPENDIX!$A:$AC,11,FALSE)</f>
        <v>3</v>
      </c>
      <c r="F47" s="280">
        <f>VLOOKUP(AG47,APPENDIX!$A:$AC,11,FALSE)</f>
        <v>3</v>
      </c>
      <c r="G47" s="280">
        <f>VLOOKUP(AH47,APPENDIX!$A:$AC,11,FALSE)</f>
        <v>3</v>
      </c>
      <c r="H47" s="280">
        <f>VLOOKUP(AI47,APPENDIX!$A:$AC,11,FALSE)</f>
        <v>3</v>
      </c>
      <c r="I47" s="280">
        <f>VLOOKUP(AJ47,APPENDIX!$A:$AC,11,FALSE)</f>
        <v>4</v>
      </c>
      <c r="J47" s="280">
        <f>VLOOKUP(AK47,APPENDIX!$A:$AC,11,FALSE)</f>
        <v>3</v>
      </c>
      <c r="K47" s="280">
        <f>VLOOKUP(AL47,APPENDIX!$A:$AC,11,FALSE)</f>
        <v>4</v>
      </c>
      <c r="L47" s="280">
        <f>VLOOKUP(AM47,APPENDIX!$A:$AC,11,FALSE)</f>
        <v>4</v>
      </c>
      <c r="M47" s="280">
        <f>VLOOKUP(AN47,APPENDIX!$A:$AC,11,FALSE)</f>
        <v>1</v>
      </c>
      <c r="N47" s="280">
        <f>VLOOKUP(AO47,APPENDIX!$A:$AC,11,FALSE)</f>
        <v>1</v>
      </c>
      <c r="O47" s="280">
        <f>VLOOKUP(AP47,APPENDIX!$A:$AC,11,FALSE)</f>
        <v>4</v>
      </c>
      <c r="P47" s="280">
        <f>VLOOKUP(AQ47,APPENDIX!$A:$AC,11,FALSE)</f>
        <v>3</v>
      </c>
      <c r="Q47" s="280">
        <f>VLOOKUP(AR47,APPENDIX!$A:$AC,11,FALSE)</f>
        <v>1</v>
      </c>
      <c r="R47" s="280">
        <f>VLOOKUP(AS47,APPENDIX!$A:$AC,11,FALSE)</f>
        <v>3</v>
      </c>
      <c r="S47" s="280">
        <f>VLOOKUP(AT47,APPENDIX!$A:$AC,11,FALSE)</f>
        <v>1</v>
      </c>
      <c r="T47" s="280">
        <f>VLOOKUP(AU47,APPENDIX!$A:$AC,11,FALSE)</f>
        <v>3</v>
      </c>
      <c r="U47" s="283">
        <f>VLOOKUP(AV47,APPENDIX!$A:$AC,11,FALSE)</f>
        <v>4</v>
      </c>
      <c r="AA47" s="282" t="s">
        <v>88</v>
      </c>
      <c r="AB47" s="167">
        <f>VLOOKUP(CONCATENATE(AD47,$Y$5),APPENDIX!$A$1:$U$8269,10,FALSE)</f>
        <v>42</v>
      </c>
      <c r="AC47" s="167">
        <f>VLOOKUP(CONCATENATE(AD47,$Y$5),APPENDIX!$A$1:$U$8269,11,FALSE)</f>
        <v>4</v>
      </c>
      <c r="AD47" s="167" t="str">
        <f>VLOOKUP(AA47,ST!$A$2:$B$53,2,FALSE)</f>
        <v>LA</v>
      </c>
      <c r="AE47" s="167" t="str">
        <f t="shared" si="20"/>
        <v>LAq002_1</v>
      </c>
      <c r="AF47" s="167" t="str">
        <f t="shared" si="21"/>
        <v>LAq001a_1</v>
      </c>
      <c r="AG47" s="167" t="str">
        <f t="shared" si="22"/>
        <v>LAq001b_1</v>
      </c>
      <c r="AH47" s="167" t="str">
        <f t="shared" si="23"/>
        <v>LAq003_1</v>
      </c>
      <c r="AI47" s="167" t="str">
        <f t="shared" si="24"/>
        <v>LAq004_1</v>
      </c>
      <c r="AJ47" s="167" t="str">
        <f t="shared" si="25"/>
        <v>LAq005_1</v>
      </c>
      <c r="AK47" s="167" t="str">
        <f t="shared" si="26"/>
        <v>LAq006_1</v>
      </c>
      <c r="AL47" s="167" t="str">
        <f t="shared" si="27"/>
        <v>LAq014_1</v>
      </c>
      <c r="AM47" s="167" t="str">
        <f t="shared" si="28"/>
        <v>LAq015_1</v>
      </c>
      <c r="AN47" s="167" t="str">
        <f t="shared" si="29"/>
        <v>LAq016_1</v>
      </c>
      <c r="AO47" s="167" t="str">
        <f t="shared" si="30"/>
        <v>LAq009_1</v>
      </c>
      <c r="AP47" s="167" t="str">
        <f t="shared" si="31"/>
        <v>LAq022_1</v>
      </c>
      <c r="AQ47" s="167" t="str">
        <f t="shared" si="32"/>
        <v>LAq010_1</v>
      </c>
      <c r="AR47" s="167" t="str">
        <f t="shared" si="33"/>
        <v>LAq011_1</v>
      </c>
      <c r="AS47" s="167" t="str">
        <f t="shared" si="34"/>
        <v>LAq017_1</v>
      </c>
      <c r="AT47" s="167" t="str">
        <f t="shared" si="35"/>
        <v>LAq018_1</v>
      </c>
      <c r="AU47" s="167" t="str">
        <f t="shared" si="36"/>
        <v>LAq019_1</v>
      </c>
      <c r="AV47" s="167" t="str">
        <f t="shared" si="37"/>
        <v>LAq020_1</v>
      </c>
    </row>
    <row r="48" spans="2:48" x14ac:dyDescent="0.15">
      <c r="B48" s="292">
        <f t="shared" si="18"/>
        <v>44</v>
      </c>
      <c r="C48" s="293" t="str">
        <f t="shared" si="19"/>
        <v>Florida</v>
      </c>
      <c r="D48" s="280">
        <f>VLOOKUP(AE48,APPENDIX!$A:$AC,11,FALSE)</f>
        <v>3</v>
      </c>
      <c r="E48" s="280">
        <f>VLOOKUP(AF48,APPENDIX!$A:$AC,11,FALSE)</f>
        <v>3</v>
      </c>
      <c r="F48" s="280">
        <f>VLOOKUP(AG48,APPENDIX!$A:$AC,11,FALSE)</f>
        <v>4</v>
      </c>
      <c r="G48" s="280">
        <f>VLOOKUP(AH48,APPENDIX!$A:$AC,11,FALSE)</f>
        <v>4</v>
      </c>
      <c r="H48" s="280">
        <f>VLOOKUP(AI48,APPENDIX!$A:$AC,11,FALSE)</f>
        <v>4</v>
      </c>
      <c r="I48" s="280">
        <f>VLOOKUP(AJ48,APPENDIX!$A:$AC,11,FALSE)</f>
        <v>3</v>
      </c>
      <c r="J48" s="280">
        <f>VLOOKUP(AK48,APPENDIX!$A:$AC,11,FALSE)</f>
        <v>4</v>
      </c>
      <c r="K48" s="280">
        <f>VLOOKUP(AL48,APPENDIX!$A:$AC,11,FALSE)</f>
        <v>3</v>
      </c>
      <c r="L48" s="280">
        <f>VLOOKUP(AM48,APPENDIX!$A:$AC,11,FALSE)</f>
        <v>4</v>
      </c>
      <c r="M48" s="280">
        <f>VLOOKUP(AN48,APPENDIX!$A:$AC,11,FALSE)</f>
        <v>3</v>
      </c>
      <c r="N48" s="280">
        <f>VLOOKUP(AO48,APPENDIX!$A:$AC,11,FALSE)</f>
        <v>1</v>
      </c>
      <c r="O48" s="280">
        <f>VLOOKUP(AP48,APPENDIX!$A:$AC,11,FALSE)</f>
        <v>3</v>
      </c>
      <c r="P48" s="280">
        <f>VLOOKUP(AQ48,APPENDIX!$A:$AC,11,FALSE)</f>
        <v>4</v>
      </c>
      <c r="Q48" s="280">
        <f>VLOOKUP(AR48,APPENDIX!$A:$AC,11,FALSE)</f>
        <v>4</v>
      </c>
      <c r="R48" s="280">
        <f>VLOOKUP(AS48,APPENDIX!$A:$AC,11,FALSE)</f>
        <v>1</v>
      </c>
      <c r="S48" s="280">
        <f>VLOOKUP(AT48,APPENDIX!$A:$AC,11,FALSE)</f>
        <v>1</v>
      </c>
      <c r="T48" s="280">
        <f>VLOOKUP(AU48,APPENDIX!$A:$AC,11,FALSE)</f>
        <v>3</v>
      </c>
      <c r="U48" s="283">
        <f>VLOOKUP(AV48,APPENDIX!$A:$AC,11,FALSE)</f>
        <v>3</v>
      </c>
      <c r="AA48" s="282" t="s">
        <v>53</v>
      </c>
      <c r="AB48" s="167">
        <f>VLOOKUP(CONCATENATE(AD48,$Y$5),APPENDIX!$A$1:$U$8269,10,FALSE)</f>
        <v>44</v>
      </c>
      <c r="AC48" s="167">
        <f>VLOOKUP(CONCATENATE(AD48,$Y$5),APPENDIX!$A$1:$U$8269,11,FALSE)</f>
        <v>4</v>
      </c>
      <c r="AD48" s="167" t="str">
        <f>VLOOKUP(AA48,ST!$A$2:$B$53,2,FALSE)</f>
        <v>FL</v>
      </c>
      <c r="AE48" s="167" t="str">
        <f t="shared" si="20"/>
        <v>FLq002_1</v>
      </c>
      <c r="AF48" s="167" t="str">
        <f t="shared" si="21"/>
        <v>FLq001a_1</v>
      </c>
      <c r="AG48" s="167" t="str">
        <f t="shared" si="22"/>
        <v>FLq001b_1</v>
      </c>
      <c r="AH48" s="167" t="str">
        <f t="shared" si="23"/>
        <v>FLq003_1</v>
      </c>
      <c r="AI48" s="167" t="str">
        <f t="shared" si="24"/>
        <v>FLq004_1</v>
      </c>
      <c r="AJ48" s="167" t="str">
        <f t="shared" si="25"/>
        <v>FLq005_1</v>
      </c>
      <c r="AK48" s="167" t="str">
        <f t="shared" si="26"/>
        <v>FLq006_1</v>
      </c>
      <c r="AL48" s="167" t="str">
        <f t="shared" si="27"/>
        <v>FLq014_1</v>
      </c>
      <c r="AM48" s="167" t="str">
        <f t="shared" si="28"/>
        <v>FLq015_1</v>
      </c>
      <c r="AN48" s="167" t="str">
        <f t="shared" si="29"/>
        <v>FLq016_1</v>
      </c>
      <c r="AO48" s="167" t="str">
        <f t="shared" si="30"/>
        <v>FLq009_1</v>
      </c>
      <c r="AP48" s="167" t="str">
        <f t="shared" si="31"/>
        <v>FLq022_1</v>
      </c>
      <c r="AQ48" s="167" t="str">
        <f t="shared" si="32"/>
        <v>FLq010_1</v>
      </c>
      <c r="AR48" s="167" t="str">
        <f t="shared" si="33"/>
        <v>FLq011_1</v>
      </c>
      <c r="AS48" s="167" t="str">
        <f t="shared" si="34"/>
        <v>FLq017_1</v>
      </c>
      <c r="AT48" s="167" t="str">
        <f t="shared" si="35"/>
        <v>FLq018_1</v>
      </c>
      <c r="AU48" s="167" t="str">
        <f t="shared" si="36"/>
        <v>FLq019_1</v>
      </c>
      <c r="AV48" s="167" t="str">
        <f t="shared" si="37"/>
        <v>FLq020_1</v>
      </c>
    </row>
    <row r="49" spans="2:58" x14ac:dyDescent="0.15">
      <c r="B49" s="292">
        <f t="shared" si="18"/>
        <v>44</v>
      </c>
      <c r="C49" s="293" t="str">
        <f t="shared" si="19"/>
        <v>Georgia</v>
      </c>
      <c r="D49" s="280">
        <f>VLOOKUP(AE49,APPENDIX!$A:$AC,11,FALSE)</f>
        <v>4</v>
      </c>
      <c r="E49" s="280">
        <f>VLOOKUP(AF49,APPENDIX!$A:$AC,11,FALSE)</f>
        <v>2</v>
      </c>
      <c r="F49" s="280">
        <f>VLOOKUP(AG49,APPENDIX!$A:$AC,11,FALSE)</f>
        <v>4</v>
      </c>
      <c r="G49" s="280">
        <f>VLOOKUP(AH49,APPENDIX!$A:$AC,11,FALSE)</f>
        <v>4</v>
      </c>
      <c r="H49" s="280">
        <f>VLOOKUP(AI49,APPENDIX!$A:$AC,11,FALSE)</f>
        <v>3</v>
      </c>
      <c r="I49" s="280">
        <f>VLOOKUP(AJ49,APPENDIX!$A:$AC,11,FALSE)</f>
        <v>4</v>
      </c>
      <c r="J49" s="280">
        <f>VLOOKUP(AK49,APPENDIX!$A:$AC,11,FALSE)</f>
        <v>1</v>
      </c>
      <c r="K49" s="280">
        <f>VLOOKUP(AL49,APPENDIX!$A:$AC,11,FALSE)</f>
        <v>4</v>
      </c>
      <c r="L49" s="280">
        <f>VLOOKUP(AM49,APPENDIX!$A:$AC,11,FALSE)</f>
        <v>4</v>
      </c>
      <c r="M49" s="280">
        <f>VLOOKUP(AN49,APPENDIX!$A:$AC,11,FALSE)</f>
        <v>2</v>
      </c>
      <c r="N49" s="280">
        <f>VLOOKUP(AO49,APPENDIX!$A:$AC,11,FALSE)</f>
        <v>2</v>
      </c>
      <c r="O49" s="280">
        <f>VLOOKUP(AP49,APPENDIX!$A:$AC,11,FALSE)</f>
        <v>4</v>
      </c>
      <c r="P49" s="280">
        <f>VLOOKUP(AQ49,APPENDIX!$A:$AC,11,FALSE)</f>
        <v>3</v>
      </c>
      <c r="Q49" s="280">
        <f>VLOOKUP(AR49,APPENDIX!$A:$AC,11,FALSE)</f>
        <v>3</v>
      </c>
      <c r="R49" s="280">
        <f>VLOOKUP(AS49,APPENDIX!$A:$AC,11,FALSE)</f>
        <v>1</v>
      </c>
      <c r="S49" s="280">
        <f>VLOOKUP(AT49,APPENDIX!$A:$AC,11,FALSE)</f>
        <v>1</v>
      </c>
      <c r="T49" s="280">
        <f>VLOOKUP(AU49,APPENDIX!$A:$AC,11,FALSE)</f>
        <v>3</v>
      </c>
      <c r="U49" s="283">
        <f>VLOOKUP(AV49,APPENDIX!$A:$AC,11,FALSE)</f>
        <v>4</v>
      </c>
      <c r="AA49" s="282" t="s">
        <v>57</v>
      </c>
      <c r="AB49" s="167">
        <f>VLOOKUP(CONCATENATE(AD49,$Y$5),APPENDIX!$A$1:$U$8269,10,FALSE)</f>
        <v>44</v>
      </c>
      <c r="AC49" s="167">
        <f>VLOOKUP(CONCATENATE(AD49,$Y$5),APPENDIX!$A$1:$U$8269,11,FALSE)</f>
        <v>4</v>
      </c>
      <c r="AD49" s="167" t="str">
        <f>VLOOKUP(AA49,ST!$A$2:$B$53,2,FALSE)</f>
        <v>GA</v>
      </c>
      <c r="AE49" s="167" t="str">
        <f t="shared" si="20"/>
        <v>GAq002_1</v>
      </c>
      <c r="AF49" s="167" t="str">
        <f t="shared" si="21"/>
        <v>GAq001a_1</v>
      </c>
      <c r="AG49" s="167" t="str">
        <f t="shared" si="22"/>
        <v>GAq001b_1</v>
      </c>
      <c r="AH49" s="167" t="str">
        <f t="shared" si="23"/>
        <v>GAq003_1</v>
      </c>
      <c r="AI49" s="167" t="str">
        <f t="shared" si="24"/>
        <v>GAq004_1</v>
      </c>
      <c r="AJ49" s="167" t="str">
        <f t="shared" si="25"/>
        <v>GAq005_1</v>
      </c>
      <c r="AK49" s="167" t="str">
        <f t="shared" si="26"/>
        <v>GAq006_1</v>
      </c>
      <c r="AL49" s="167" t="str">
        <f t="shared" si="27"/>
        <v>GAq014_1</v>
      </c>
      <c r="AM49" s="167" t="str">
        <f t="shared" si="28"/>
        <v>GAq015_1</v>
      </c>
      <c r="AN49" s="167" t="str">
        <f t="shared" si="29"/>
        <v>GAq016_1</v>
      </c>
      <c r="AO49" s="167" t="str">
        <f t="shared" si="30"/>
        <v>GAq009_1</v>
      </c>
      <c r="AP49" s="167" t="str">
        <f t="shared" si="31"/>
        <v>GAq022_1</v>
      </c>
      <c r="AQ49" s="167" t="str">
        <f t="shared" si="32"/>
        <v>GAq010_1</v>
      </c>
      <c r="AR49" s="167" t="str">
        <f t="shared" si="33"/>
        <v>GAq011_1</v>
      </c>
      <c r="AS49" s="167" t="str">
        <f t="shared" si="34"/>
        <v>GAq017_1</v>
      </c>
      <c r="AT49" s="167" t="str">
        <f t="shared" si="35"/>
        <v>GAq018_1</v>
      </c>
      <c r="AU49" s="167" t="str">
        <f t="shared" si="36"/>
        <v>GAq019_1</v>
      </c>
      <c r="AV49" s="167" t="str">
        <f t="shared" si="37"/>
        <v>GAq020_1</v>
      </c>
    </row>
    <row r="50" spans="2:58" x14ac:dyDescent="0.15">
      <c r="B50" s="292">
        <f t="shared" si="18"/>
        <v>44</v>
      </c>
      <c r="C50" s="293" t="str">
        <f t="shared" si="19"/>
        <v>Texas</v>
      </c>
      <c r="D50" s="280">
        <f>VLOOKUP(AE50,APPENDIX!$A:$AC,11,FALSE)</f>
        <v>4</v>
      </c>
      <c r="E50" s="280">
        <f>VLOOKUP(AF50,APPENDIX!$A:$AC,11,FALSE)</f>
        <v>4</v>
      </c>
      <c r="F50" s="280">
        <f>VLOOKUP(AG50,APPENDIX!$A:$AC,11,FALSE)</f>
        <v>2</v>
      </c>
      <c r="G50" s="280">
        <f>VLOOKUP(AH50,APPENDIX!$A:$AC,11,FALSE)</f>
        <v>4</v>
      </c>
      <c r="H50" s="280">
        <f>VLOOKUP(AI50,APPENDIX!$A:$AC,11,FALSE)</f>
        <v>3</v>
      </c>
      <c r="I50" s="280">
        <f>VLOOKUP(AJ50,APPENDIX!$A:$AC,11,FALSE)</f>
        <v>3</v>
      </c>
      <c r="J50" s="280">
        <f>VLOOKUP(AK50,APPENDIX!$A:$AC,11,FALSE)</f>
        <v>3</v>
      </c>
      <c r="K50" s="280">
        <f>VLOOKUP(AL50,APPENDIX!$A:$AC,11,FALSE)</f>
        <v>4</v>
      </c>
      <c r="L50" s="280">
        <f>VLOOKUP(AM50,APPENDIX!$A:$AC,11,FALSE)</f>
        <v>4</v>
      </c>
      <c r="M50" s="280">
        <f>VLOOKUP(AN50,APPENDIX!$A:$AC,11,FALSE)</f>
        <v>2</v>
      </c>
      <c r="N50" s="280">
        <f>VLOOKUP(AO50,APPENDIX!$A:$AC,11,FALSE)</f>
        <v>1</v>
      </c>
      <c r="O50" s="280">
        <f>VLOOKUP(AP50,APPENDIX!$A:$AC,11,FALSE)</f>
        <v>2</v>
      </c>
      <c r="P50" s="280">
        <f>VLOOKUP(AQ50,APPENDIX!$A:$AC,11,FALSE)</f>
        <v>3</v>
      </c>
      <c r="Q50" s="280">
        <f>VLOOKUP(AR50,APPENDIX!$A:$AC,11,FALSE)</f>
        <v>1</v>
      </c>
      <c r="R50" s="280">
        <f>VLOOKUP(AS50,APPENDIX!$A:$AC,11,FALSE)</f>
        <v>4</v>
      </c>
      <c r="S50" s="280">
        <f>VLOOKUP(AT50,APPENDIX!$A:$AC,11,FALSE)</f>
        <v>4</v>
      </c>
      <c r="T50" s="280">
        <f>VLOOKUP(AU50,APPENDIX!$A:$AC,11,FALSE)</f>
        <v>3</v>
      </c>
      <c r="U50" s="283">
        <f>VLOOKUP(AV50,APPENDIX!$A:$AC,11,FALSE)</f>
        <v>4</v>
      </c>
      <c r="AA50" s="282" t="s">
        <v>188</v>
      </c>
      <c r="AB50" s="167">
        <f>VLOOKUP(CONCATENATE(AD50,$Y$5),APPENDIX!$A$1:$U$8269,10,FALSE)</f>
        <v>44</v>
      </c>
      <c r="AC50" s="167">
        <f>VLOOKUP(CONCATENATE(AD50,$Y$5),APPENDIX!$A$1:$U$8269,11,FALSE)</f>
        <v>4</v>
      </c>
      <c r="AD50" s="167" t="str">
        <f>VLOOKUP(AA50,ST!$A$2:$B$53,2,FALSE)</f>
        <v>TX</v>
      </c>
      <c r="AE50" s="167" t="str">
        <f t="shared" si="20"/>
        <v>TXq002_1</v>
      </c>
      <c r="AF50" s="167" t="str">
        <f t="shared" si="21"/>
        <v>TXq001a_1</v>
      </c>
      <c r="AG50" s="167" t="str">
        <f t="shared" si="22"/>
        <v>TXq001b_1</v>
      </c>
      <c r="AH50" s="167" t="str">
        <f t="shared" si="23"/>
        <v>TXq003_1</v>
      </c>
      <c r="AI50" s="167" t="str">
        <f t="shared" si="24"/>
        <v>TXq004_1</v>
      </c>
      <c r="AJ50" s="167" t="str">
        <f t="shared" si="25"/>
        <v>TXq005_1</v>
      </c>
      <c r="AK50" s="167" t="str">
        <f t="shared" si="26"/>
        <v>TXq006_1</v>
      </c>
      <c r="AL50" s="167" t="str">
        <f t="shared" si="27"/>
        <v>TXq014_1</v>
      </c>
      <c r="AM50" s="167" t="str">
        <f t="shared" si="28"/>
        <v>TXq015_1</v>
      </c>
      <c r="AN50" s="167" t="str">
        <f t="shared" si="29"/>
        <v>TXq016_1</v>
      </c>
      <c r="AO50" s="167" t="str">
        <f t="shared" si="30"/>
        <v>TXq009_1</v>
      </c>
      <c r="AP50" s="167" t="str">
        <f t="shared" si="31"/>
        <v>TXq022_1</v>
      </c>
      <c r="AQ50" s="167" t="str">
        <f t="shared" si="32"/>
        <v>TXq010_1</v>
      </c>
      <c r="AR50" s="167" t="str">
        <f t="shared" si="33"/>
        <v>TXq011_1</v>
      </c>
      <c r="AS50" s="167" t="str">
        <f t="shared" si="34"/>
        <v>TXq017_1</v>
      </c>
      <c r="AT50" s="167" t="str">
        <f t="shared" si="35"/>
        <v>TXq018_1</v>
      </c>
      <c r="AU50" s="167" t="str">
        <f t="shared" si="36"/>
        <v>TXq019_1</v>
      </c>
      <c r="AV50" s="167" t="str">
        <f t="shared" si="37"/>
        <v>TXq020_1</v>
      </c>
    </row>
    <row r="51" spans="2:58" x14ac:dyDescent="0.15">
      <c r="B51" s="292">
        <f t="shared" si="18"/>
        <v>47</v>
      </c>
      <c r="C51" s="293" t="str">
        <f t="shared" si="19"/>
        <v>Arizona</v>
      </c>
      <c r="D51" s="280">
        <f>VLOOKUP(AE51,APPENDIX!$A:$AC,11,FALSE)</f>
        <v>4</v>
      </c>
      <c r="E51" s="280">
        <f>VLOOKUP(AF51,APPENDIX!$A:$AC,11,FALSE)</f>
        <v>3</v>
      </c>
      <c r="F51" s="280">
        <f>VLOOKUP(AG51,APPENDIX!$A:$AC,11,FALSE)</f>
        <v>4</v>
      </c>
      <c r="G51" s="280">
        <f>VLOOKUP(AH51,APPENDIX!$A:$AC,11,FALSE)</f>
        <v>4</v>
      </c>
      <c r="H51" s="280">
        <f>VLOOKUP(AI51,APPENDIX!$A:$AC,11,FALSE)</f>
        <v>3</v>
      </c>
      <c r="I51" s="280">
        <f>VLOOKUP(AJ51,APPENDIX!$A:$AC,11,FALSE)</f>
        <v>3</v>
      </c>
      <c r="J51" s="280">
        <f>VLOOKUP(AK51,APPENDIX!$A:$AC,11,FALSE)</f>
        <v>3</v>
      </c>
      <c r="K51" s="280">
        <f>VLOOKUP(AL51,APPENDIX!$A:$AC,11,FALSE)</f>
        <v>3</v>
      </c>
      <c r="L51" s="280">
        <f>VLOOKUP(AM51,APPENDIX!$A:$AC,11,FALSE)</f>
        <v>2</v>
      </c>
      <c r="M51" s="280">
        <f>VLOOKUP(AN51,APPENDIX!$A:$AC,11,FALSE)</f>
        <v>4</v>
      </c>
      <c r="N51" s="280">
        <f>VLOOKUP(AO51,APPENDIX!$A:$AC,11,FALSE)</f>
        <v>1</v>
      </c>
      <c r="O51" s="280">
        <f>VLOOKUP(AP51,APPENDIX!$A:$AC,11,FALSE)</f>
        <v>3</v>
      </c>
      <c r="P51" s="280">
        <f>VLOOKUP(AQ51,APPENDIX!$A:$AC,11,FALSE)</f>
        <v>2</v>
      </c>
      <c r="Q51" s="280">
        <f>VLOOKUP(AR51,APPENDIX!$A:$AC,11,FALSE)</f>
        <v>4</v>
      </c>
      <c r="R51" s="280">
        <f>VLOOKUP(AS51,APPENDIX!$A:$AC,11,FALSE)</f>
        <v>4</v>
      </c>
      <c r="S51" s="280">
        <f>VLOOKUP(AT51,APPENDIX!$A:$AC,11,FALSE)</f>
        <v>4</v>
      </c>
      <c r="T51" s="280">
        <f>VLOOKUP(AU51,APPENDIX!$A:$AC,11,FALSE)</f>
        <v>2</v>
      </c>
      <c r="U51" s="283">
        <f>VLOOKUP(AV51,APPENDIX!$A:$AC,11,FALSE)</f>
        <v>2</v>
      </c>
      <c r="AA51" s="282" t="s">
        <v>25</v>
      </c>
      <c r="AB51" s="167">
        <f>VLOOKUP(CONCATENATE(AD51,$Y$5),APPENDIX!$A$1:$U$8269,10,FALSE)</f>
        <v>47</v>
      </c>
      <c r="AC51" s="167">
        <f>VLOOKUP(CONCATENATE(AD51,$Y$5),APPENDIX!$A$1:$U$8269,11,FALSE)</f>
        <v>4</v>
      </c>
      <c r="AD51" s="167" t="str">
        <f>VLOOKUP(AA51,ST!$A$2:$B$53,2,FALSE)</f>
        <v>AZ</v>
      </c>
      <c r="AE51" s="167" t="str">
        <f t="shared" si="20"/>
        <v>AZq002_1</v>
      </c>
      <c r="AF51" s="167" t="str">
        <f t="shared" si="21"/>
        <v>AZq001a_1</v>
      </c>
      <c r="AG51" s="167" t="str">
        <f t="shared" si="22"/>
        <v>AZq001b_1</v>
      </c>
      <c r="AH51" s="167" t="str">
        <f t="shared" si="23"/>
        <v>AZq003_1</v>
      </c>
      <c r="AI51" s="167" t="str">
        <f t="shared" si="24"/>
        <v>AZq004_1</v>
      </c>
      <c r="AJ51" s="167" t="str">
        <f t="shared" si="25"/>
        <v>AZq005_1</v>
      </c>
      <c r="AK51" s="167" t="str">
        <f t="shared" si="26"/>
        <v>AZq006_1</v>
      </c>
      <c r="AL51" s="167" t="str">
        <f t="shared" si="27"/>
        <v>AZq014_1</v>
      </c>
      <c r="AM51" s="167" t="str">
        <f t="shared" si="28"/>
        <v>AZq015_1</v>
      </c>
      <c r="AN51" s="167" t="str">
        <f t="shared" si="29"/>
        <v>AZq016_1</v>
      </c>
      <c r="AO51" s="167" t="str">
        <f t="shared" si="30"/>
        <v>AZq009_1</v>
      </c>
      <c r="AP51" s="167" t="str">
        <f t="shared" si="31"/>
        <v>AZq022_1</v>
      </c>
      <c r="AQ51" s="167" t="str">
        <f t="shared" si="32"/>
        <v>AZq010_1</v>
      </c>
      <c r="AR51" s="167" t="str">
        <f t="shared" si="33"/>
        <v>AZq011_1</v>
      </c>
      <c r="AS51" s="167" t="str">
        <f t="shared" si="34"/>
        <v>AZq017_1</v>
      </c>
      <c r="AT51" s="167" t="str">
        <f t="shared" si="35"/>
        <v>AZq018_1</v>
      </c>
      <c r="AU51" s="167" t="str">
        <f t="shared" si="36"/>
        <v>AZq019_1</v>
      </c>
      <c r="AV51" s="167" t="str">
        <f t="shared" si="37"/>
        <v>AZq020_1</v>
      </c>
    </row>
    <row r="52" spans="2:58" x14ac:dyDescent="0.15">
      <c r="B52" s="292">
        <f t="shared" si="18"/>
        <v>47</v>
      </c>
      <c r="C52" s="293" t="str">
        <f t="shared" si="19"/>
        <v>New Mexico</v>
      </c>
      <c r="D52" s="280">
        <f>VLOOKUP(AE52,APPENDIX!$A:$AC,11,FALSE)</f>
        <v>4</v>
      </c>
      <c r="E52" s="280">
        <f>VLOOKUP(AF52,APPENDIX!$A:$AC,11,FALSE)</f>
        <v>4</v>
      </c>
      <c r="F52" s="280">
        <f>VLOOKUP(AG52,APPENDIX!$A:$AC,11,FALSE)</f>
        <v>3</v>
      </c>
      <c r="G52" s="280">
        <f>VLOOKUP(AH52,APPENDIX!$A:$AC,11,FALSE)</f>
        <v>4</v>
      </c>
      <c r="H52" s="280">
        <f>VLOOKUP(AI52,APPENDIX!$A:$AC,11,FALSE)</f>
        <v>2</v>
      </c>
      <c r="I52" s="280">
        <f>VLOOKUP(AJ52,APPENDIX!$A:$AC,11,FALSE)</f>
        <v>3</v>
      </c>
      <c r="J52" s="280">
        <f>VLOOKUP(AK52,APPENDIX!$A:$AC,11,FALSE)</f>
        <v>3</v>
      </c>
      <c r="K52" s="280">
        <f>VLOOKUP(AL52,APPENDIX!$A:$AC,11,FALSE)</f>
        <v>3</v>
      </c>
      <c r="L52" s="280">
        <f>VLOOKUP(AM52,APPENDIX!$A:$AC,11,FALSE)</f>
        <v>2</v>
      </c>
      <c r="M52" s="280">
        <f>VLOOKUP(AN52,APPENDIX!$A:$AC,11,FALSE)</f>
        <v>4</v>
      </c>
      <c r="N52" s="280">
        <f>VLOOKUP(AO52,APPENDIX!$A:$AC,11,FALSE)</f>
        <v>3</v>
      </c>
      <c r="O52" s="280">
        <f>VLOOKUP(AP52,APPENDIX!$A:$AC,11,FALSE)</f>
        <v>3</v>
      </c>
      <c r="P52" s="280">
        <f>VLOOKUP(AQ52,APPENDIX!$A:$AC,11,FALSE)</f>
        <v>4</v>
      </c>
      <c r="Q52" s="280">
        <f>VLOOKUP(AR52,APPENDIX!$A:$AC,11,FALSE)</f>
        <v>3</v>
      </c>
      <c r="R52" s="280">
        <f>VLOOKUP(AS52,APPENDIX!$A:$AC,11,FALSE)</f>
        <v>4</v>
      </c>
      <c r="S52" s="280">
        <f>VLOOKUP(AT52,APPENDIX!$A:$AC,11,FALSE)</f>
        <v>1</v>
      </c>
      <c r="T52" s="280">
        <f>VLOOKUP(AU52,APPENDIX!$A:$AC,11,FALSE)</f>
        <v>3</v>
      </c>
      <c r="U52" s="283">
        <f>VLOOKUP(AV52,APPENDIX!$A:$AC,11,FALSE)</f>
        <v>2</v>
      </c>
      <c r="AA52" s="282" t="s">
        <v>140</v>
      </c>
      <c r="AB52" s="167">
        <f>VLOOKUP(CONCATENATE(AD52,$Y$5),APPENDIX!$A$1:$U$8269,10,FALSE)</f>
        <v>47</v>
      </c>
      <c r="AC52" s="167">
        <f>VLOOKUP(CONCATENATE(AD52,$Y$5),APPENDIX!$A$1:$U$8269,11,FALSE)</f>
        <v>4</v>
      </c>
      <c r="AD52" s="167" t="str">
        <f>VLOOKUP(AA52,ST!$A$2:$B$53,2,FALSE)</f>
        <v>NM</v>
      </c>
      <c r="AE52" s="167" t="str">
        <f t="shared" si="20"/>
        <v>NMq002_1</v>
      </c>
      <c r="AF52" s="167" t="str">
        <f t="shared" si="21"/>
        <v>NMq001a_1</v>
      </c>
      <c r="AG52" s="167" t="str">
        <f t="shared" si="22"/>
        <v>NMq001b_1</v>
      </c>
      <c r="AH52" s="167" t="str">
        <f t="shared" si="23"/>
        <v>NMq003_1</v>
      </c>
      <c r="AI52" s="167" t="str">
        <f t="shared" si="24"/>
        <v>NMq004_1</v>
      </c>
      <c r="AJ52" s="167" t="str">
        <f t="shared" si="25"/>
        <v>NMq005_1</v>
      </c>
      <c r="AK52" s="167" t="str">
        <f t="shared" si="26"/>
        <v>NMq006_1</v>
      </c>
      <c r="AL52" s="167" t="str">
        <f t="shared" si="27"/>
        <v>NMq014_1</v>
      </c>
      <c r="AM52" s="167" t="str">
        <f t="shared" si="28"/>
        <v>NMq015_1</v>
      </c>
      <c r="AN52" s="167" t="str">
        <f t="shared" si="29"/>
        <v>NMq016_1</v>
      </c>
      <c r="AO52" s="167" t="str">
        <f t="shared" si="30"/>
        <v>NMq009_1</v>
      </c>
      <c r="AP52" s="167" t="str">
        <f t="shared" si="31"/>
        <v>NMq022_1</v>
      </c>
      <c r="AQ52" s="167" t="str">
        <f t="shared" si="32"/>
        <v>NMq010_1</v>
      </c>
      <c r="AR52" s="167" t="str">
        <f t="shared" si="33"/>
        <v>NMq011_1</v>
      </c>
      <c r="AS52" s="167" t="str">
        <f t="shared" si="34"/>
        <v>NMq017_1</v>
      </c>
      <c r="AT52" s="167" t="str">
        <f t="shared" si="35"/>
        <v>NMq018_1</v>
      </c>
      <c r="AU52" s="167" t="str">
        <f t="shared" si="36"/>
        <v>NMq019_1</v>
      </c>
      <c r="AV52" s="167" t="str">
        <f t="shared" si="37"/>
        <v>NMq020_1</v>
      </c>
    </row>
    <row r="53" spans="2:58" x14ac:dyDescent="0.15">
      <c r="B53" s="292">
        <f t="shared" si="18"/>
        <v>49</v>
      </c>
      <c r="C53" s="293" t="str">
        <f t="shared" si="19"/>
        <v>Alaska</v>
      </c>
      <c r="D53" s="280">
        <f>VLOOKUP(AE53,APPENDIX!$A:$AC,11,FALSE)</f>
        <v>4</v>
      </c>
      <c r="E53" s="280">
        <f>VLOOKUP(AF53,APPENDIX!$A:$AC,11,FALSE)</f>
        <v>4</v>
      </c>
      <c r="F53" s="280">
        <f>VLOOKUP(AG53,APPENDIX!$A:$AC,11,FALSE)</f>
        <v>4</v>
      </c>
      <c r="G53" s="280">
        <f>VLOOKUP(AH53,APPENDIX!$A:$AC,11,FALSE)</f>
        <v>4</v>
      </c>
      <c r="H53" s="280">
        <f>VLOOKUP(AI53,APPENDIX!$A:$AC,11,FALSE)</f>
        <v>4</v>
      </c>
      <c r="I53" s="280">
        <f>VLOOKUP(AJ53,APPENDIX!$A:$AC,11,FALSE)</f>
        <v>2</v>
      </c>
      <c r="J53" s="280">
        <f>VLOOKUP(AK53,APPENDIX!$A:$AC,11,FALSE)</f>
        <v>4</v>
      </c>
      <c r="K53" s="280">
        <f>VLOOKUP(AL53,APPENDIX!$A:$AC,11,FALSE)</f>
        <v>2</v>
      </c>
      <c r="L53" s="280">
        <f>VLOOKUP(AM53,APPENDIX!$A:$AC,11,FALSE)</f>
        <v>1</v>
      </c>
      <c r="M53" s="280">
        <f>VLOOKUP(AN53,APPENDIX!$A:$AC,11,FALSE)</f>
        <v>3</v>
      </c>
      <c r="N53" s="280">
        <f>VLOOKUP(AO53,APPENDIX!$A:$AC,11,FALSE)</f>
        <v>4</v>
      </c>
      <c r="O53" s="280">
        <f>VLOOKUP(AP53,APPENDIX!$A:$AC,11,FALSE)</f>
        <v>4</v>
      </c>
      <c r="P53" s="280">
        <f>VLOOKUP(AQ53,APPENDIX!$A:$AC,11,FALSE)</f>
        <v>1</v>
      </c>
      <c r="Q53" s="280">
        <f>VLOOKUP(AR53,APPENDIX!$A:$AC,11,FALSE)</f>
        <v>3</v>
      </c>
      <c r="R53" s="280">
        <f>VLOOKUP(AS53,APPENDIX!$A:$AC,11,FALSE)</f>
        <v>4</v>
      </c>
      <c r="S53" s="280">
        <f>VLOOKUP(AT53,APPENDIX!$A:$AC,11,FALSE)</f>
        <v>4</v>
      </c>
      <c r="T53" s="280">
        <f>VLOOKUP(AU53,APPENDIX!$A:$AC,11,FALSE)</f>
        <v>1</v>
      </c>
      <c r="U53" s="283">
        <f>VLOOKUP(AV53,APPENDIX!$A:$AC,11,FALSE)</f>
        <v>2</v>
      </c>
      <c r="AA53" s="282" t="s">
        <v>21</v>
      </c>
      <c r="AB53" s="167">
        <f>VLOOKUP(CONCATENATE(AD53,$Y$5),APPENDIX!$A$1:$U$8269,10,FALSE)</f>
        <v>49</v>
      </c>
      <c r="AC53" s="167">
        <f>VLOOKUP(CONCATENATE(AD53,$Y$5),APPENDIX!$A$1:$U$8269,11,FALSE)</f>
        <v>4</v>
      </c>
      <c r="AD53" s="167" t="str">
        <f>VLOOKUP(AA53,ST!$A$2:$B$53,2,FALSE)</f>
        <v>AK</v>
      </c>
      <c r="AE53" s="167" t="str">
        <f t="shared" si="20"/>
        <v>AKq002_1</v>
      </c>
      <c r="AF53" s="167" t="str">
        <f t="shared" si="21"/>
        <v>AKq001a_1</v>
      </c>
      <c r="AG53" s="167" t="str">
        <f t="shared" si="22"/>
        <v>AKq001b_1</v>
      </c>
      <c r="AH53" s="167" t="str">
        <f t="shared" si="23"/>
        <v>AKq003_1</v>
      </c>
      <c r="AI53" s="167" t="str">
        <f t="shared" si="24"/>
        <v>AKq004_1</v>
      </c>
      <c r="AJ53" s="167" t="str">
        <f t="shared" si="25"/>
        <v>AKq005_1</v>
      </c>
      <c r="AK53" s="167" t="str">
        <f t="shared" si="26"/>
        <v>AKq006_1</v>
      </c>
      <c r="AL53" s="167" t="str">
        <f t="shared" si="27"/>
        <v>AKq014_1</v>
      </c>
      <c r="AM53" s="167" t="str">
        <f t="shared" si="28"/>
        <v>AKq015_1</v>
      </c>
      <c r="AN53" s="167" t="str">
        <f t="shared" si="29"/>
        <v>AKq016_1</v>
      </c>
      <c r="AO53" s="167" t="str">
        <f t="shared" si="30"/>
        <v>AKq009_1</v>
      </c>
      <c r="AP53" s="167" t="str">
        <f t="shared" si="31"/>
        <v>AKq022_1</v>
      </c>
      <c r="AQ53" s="167" t="str">
        <f t="shared" si="32"/>
        <v>AKq010_1</v>
      </c>
      <c r="AR53" s="167" t="str">
        <f t="shared" si="33"/>
        <v>AKq011_1</v>
      </c>
      <c r="AS53" s="167" t="str">
        <f t="shared" si="34"/>
        <v>AKq017_1</v>
      </c>
      <c r="AT53" s="167" t="str">
        <f t="shared" si="35"/>
        <v>AKq018_1</v>
      </c>
      <c r="AU53" s="167" t="str">
        <f t="shared" si="36"/>
        <v>AKq019_1</v>
      </c>
      <c r="AV53" s="167" t="str">
        <f t="shared" si="37"/>
        <v>AKq020_1</v>
      </c>
    </row>
    <row r="54" spans="2:58" x14ac:dyDescent="0.15">
      <c r="B54" s="292">
        <f t="shared" si="18"/>
        <v>50</v>
      </c>
      <c r="C54" s="293" t="str">
        <f t="shared" si="19"/>
        <v>Mississippi</v>
      </c>
      <c r="D54" s="280">
        <f>VLOOKUP(AE54,APPENDIX!$A:$AC,11,FALSE)</f>
        <v>3</v>
      </c>
      <c r="E54" s="280">
        <f>VLOOKUP(AF54,APPENDIX!$A:$AC,11,FALSE)</f>
        <v>4</v>
      </c>
      <c r="F54" s="280">
        <f>VLOOKUP(AG54,APPENDIX!$A:$AC,11,FALSE)</f>
        <v>3</v>
      </c>
      <c r="G54" s="280">
        <f>VLOOKUP(AH54,APPENDIX!$A:$AC,11,FALSE)</f>
        <v>4</v>
      </c>
      <c r="H54" s="280">
        <f>VLOOKUP(AI54,APPENDIX!$A:$AC,11,FALSE)</f>
        <v>4</v>
      </c>
      <c r="I54" s="280">
        <f>VLOOKUP(AJ54,APPENDIX!$A:$AC,11,FALSE)</f>
        <v>4</v>
      </c>
      <c r="J54" s="280">
        <f>VLOOKUP(AK54,APPENDIX!$A:$AC,11,FALSE)</f>
        <v>3</v>
      </c>
      <c r="K54" s="280">
        <f>VLOOKUP(AL54,APPENDIX!$A:$AC,11,FALSE)</f>
        <v>4</v>
      </c>
      <c r="L54" s="280">
        <f>VLOOKUP(AM54,APPENDIX!$A:$AC,11,FALSE)</f>
        <v>4</v>
      </c>
      <c r="M54" s="280">
        <f>VLOOKUP(AN54,APPENDIX!$A:$AC,11,FALSE)</f>
        <v>3</v>
      </c>
      <c r="N54" s="280">
        <f>VLOOKUP(AO54,APPENDIX!$A:$AC,11,FALSE)</f>
        <v>3</v>
      </c>
      <c r="O54" s="280">
        <f>VLOOKUP(AP54,APPENDIX!$A:$AC,11,FALSE)</f>
        <v>4</v>
      </c>
      <c r="P54" s="280">
        <f>VLOOKUP(AQ54,APPENDIX!$A:$AC,11,FALSE)</f>
        <v>4</v>
      </c>
      <c r="Q54" s="280">
        <f>VLOOKUP(AR54,APPENDIX!$A:$AC,11,FALSE)</f>
        <v>1</v>
      </c>
      <c r="R54" s="280">
        <f>VLOOKUP(AS54,APPENDIX!$A:$AC,11,FALSE)</f>
        <v>1</v>
      </c>
      <c r="S54" s="280">
        <f>VLOOKUP(AT54,APPENDIX!$A:$AC,11,FALSE)</f>
        <v>1</v>
      </c>
      <c r="T54" s="280">
        <f>VLOOKUP(AU54,APPENDIX!$A:$AC,11,FALSE)</f>
        <v>4</v>
      </c>
      <c r="U54" s="283">
        <f>VLOOKUP(AV54,APPENDIX!$A:$AC,11,FALSE)</f>
        <v>4</v>
      </c>
      <c r="AA54" s="282" t="s">
        <v>112</v>
      </c>
      <c r="AB54" s="167">
        <f>VLOOKUP(CONCATENATE(AD54,$Y$5),APPENDIX!$A$1:$U$8269,10,FALSE)</f>
        <v>50</v>
      </c>
      <c r="AC54" s="167">
        <f>VLOOKUP(CONCATENATE(AD54,$Y$5),APPENDIX!$A$1:$U$8269,11,FALSE)</f>
        <v>4</v>
      </c>
      <c r="AD54" s="167" t="str">
        <f>VLOOKUP(AA54,ST!$A$2:$B$53,2,FALSE)</f>
        <v>MS</v>
      </c>
      <c r="AE54" s="167" t="str">
        <f t="shared" si="20"/>
        <v>MSq002_1</v>
      </c>
      <c r="AF54" s="167" t="str">
        <f t="shared" si="21"/>
        <v>MSq001a_1</v>
      </c>
      <c r="AG54" s="167" t="str">
        <f t="shared" si="22"/>
        <v>MSq001b_1</v>
      </c>
      <c r="AH54" s="167" t="str">
        <f t="shared" si="23"/>
        <v>MSq003_1</v>
      </c>
      <c r="AI54" s="167" t="str">
        <f t="shared" si="24"/>
        <v>MSq004_1</v>
      </c>
      <c r="AJ54" s="167" t="str">
        <f t="shared" si="25"/>
        <v>MSq005_1</v>
      </c>
      <c r="AK54" s="167" t="str">
        <f t="shared" si="26"/>
        <v>MSq006_1</v>
      </c>
      <c r="AL54" s="167" t="str">
        <f t="shared" si="27"/>
        <v>MSq014_1</v>
      </c>
      <c r="AM54" s="167" t="str">
        <f t="shared" si="28"/>
        <v>MSq015_1</v>
      </c>
      <c r="AN54" s="167" t="str">
        <f t="shared" si="29"/>
        <v>MSq016_1</v>
      </c>
      <c r="AO54" s="167" t="str">
        <f t="shared" si="30"/>
        <v>MSq009_1</v>
      </c>
      <c r="AP54" s="167" t="str">
        <f t="shared" si="31"/>
        <v>MSq022_1</v>
      </c>
      <c r="AQ54" s="167" t="str">
        <f t="shared" si="32"/>
        <v>MSq010_1</v>
      </c>
      <c r="AR54" s="167" t="str">
        <f t="shared" si="33"/>
        <v>MSq011_1</v>
      </c>
      <c r="AS54" s="167" t="str">
        <f t="shared" si="34"/>
        <v>MSq017_1</v>
      </c>
      <c r="AT54" s="167" t="str">
        <f t="shared" si="35"/>
        <v>MSq018_1</v>
      </c>
      <c r="AU54" s="167" t="str">
        <f t="shared" si="36"/>
        <v>MSq019_1</v>
      </c>
      <c r="AV54" s="167" t="str">
        <f t="shared" si="37"/>
        <v>MSq020_1</v>
      </c>
    </row>
    <row r="55" spans="2:58" x14ac:dyDescent="0.15">
      <c r="B55" s="292">
        <f t="shared" si="18"/>
        <v>51</v>
      </c>
      <c r="C55" s="293" t="str">
        <f t="shared" si="19"/>
        <v>Nevada</v>
      </c>
      <c r="D55" s="286">
        <f>VLOOKUP(AE55,APPENDIX!$A:$AC,11,FALSE)</f>
        <v>4</v>
      </c>
      <c r="E55" s="286">
        <f>VLOOKUP(AF55,APPENDIX!$A:$AC,11,FALSE)</f>
        <v>4</v>
      </c>
      <c r="F55" s="286">
        <f>VLOOKUP(AG55,APPENDIX!$A:$AC,11,FALSE)</f>
        <v>4</v>
      </c>
      <c r="G55" s="286">
        <f>VLOOKUP(AH55,APPENDIX!$A:$AC,11,FALSE)</f>
        <v>4</v>
      </c>
      <c r="H55" s="286">
        <f>VLOOKUP(AI55,APPENDIX!$A:$AC,11,FALSE)</f>
        <v>4</v>
      </c>
      <c r="I55" s="286">
        <f>VLOOKUP(AJ55,APPENDIX!$A:$AC,11,FALSE)</f>
        <v>4</v>
      </c>
      <c r="J55" s="286">
        <f>VLOOKUP(AK55,APPENDIX!$A:$AC,11,FALSE)</f>
        <v>3</v>
      </c>
      <c r="K55" s="286">
        <f>VLOOKUP(AL55,APPENDIX!$A:$AC,11,FALSE)</f>
        <v>3</v>
      </c>
      <c r="L55" s="286">
        <f>VLOOKUP(AM55,APPENDIX!$A:$AC,11,FALSE)</f>
        <v>2</v>
      </c>
      <c r="M55" s="286">
        <f>VLOOKUP(AN55,APPENDIX!$A:$AC,11,FALSE)</f>
        <v>4</v>
      </c>
      <c r="N55" s="286">
        <f>VLOOKUP(AO55,APPENDIX!$A:$AC,11,FALSE)</f>
        <v>4</v>
      </c>
      <c r="O55" s="286">
        <f>VLOOKUP(AP55,APPENDIX!$A:$AC,11,FALSE)</f>
        <v>4</v>
      </c>
      <c r="P55" s="286">
        <f>VLOOKUP(AQ55,APPENDIX!$A:$AC,11,FALSE)</f>
        <v>4</v>
      </c>
      <c r="Q55" s="286">
        <f>VLOOKUP(AR55,APPENDIX!$A:$AC,11,FALSE)</f>
        <v>4</v>
      </c>
      <c r="R55" s="286">
        <f>VLOOKUP(AS55,APPENDIX!$A:$AC,11,FALSE)</f>
        <v>4</v>
      </c>
      <c r="S55" s="286">
        <f>VLOOKUP(AT55,APPENDIX!$A:$AC,11,FALSE)</f>
        <v>1</v>
      </c>
      <c r="T55" s="286">
        <f>VLOOKUP(AU55,APPENDIX!$A:$AC,11,FALSE)</f>
        <v>3</v>
      </c>
      <c r="U55" s="287">
        <f>VLOOKUP(AV55,APPENDIX!$A:$AC,11,FALSE)</f>
        <v>2</v>
      </c>
      <c r="AA55" s="282" t="s">
        <v>128</v>
      </c>
      <c r="AB55" s="167">
        <f>VLOOKUP(CONCATENATE(AD55,$Y$5),APPENDIX!$A$1:$U$8269,10,FALSE)</f>
        <v>51</v>
      </c>
      <c r="AC55" s="167">
        <f>VLOOKUP(CONCATENATE(AD55,$Y$5),APPENDIX!$A$1:$U$8269,11,FALSE)</f>
        <v>4</v>
      </c>
      <c r="AD55" s="167" t="str">
        <f>VLOOKUP(AA55,ST!$A$2:$B$53,2,FALSE)</f>
        <v>NV</v>
      </c>
      <c r="AE55" s="167" t="str">
        <f t="shared" si="20"/>
        <v>NVq002_1</v>
      </c>
      <c r="AF55" s="167" t="str">
        <f t="shared" si="21"/>
        <v>NVq001a_1</v>
      </c>
      <c r="AG55" s="167" t="str">
        <f t="shared" si="22"/>
        <v>NVq001b_1</v>
      </c>
      <c r="AH55" s="167" t="str">
        <f t="shared" si="23"/>
        <v>NVq003_1</v>
      </c>
      <c r="AI55" s="167" t="str">
        <f t="shared" si="24"/>
        <v>NVq004_1</v>
      </c>
      <c r="AJ55" s="167" t="str">
        <f t="shared" si="25"/>
        <v>NVq005_1</v>
      </c>
      <c r="AK55" s="167" t="str">
        <f t="shared" si="26"/>
        <v>NVq006_1</v>
      </c>
      <c r="AL55" s="167" t="str">
        <f t="shared" si="27"/>
        <v>NVq014_1</v>
      </c>
      <c r="AM55" s="167" t="str">
        <f t="shared" si="28"/>
        <v>NVq015_1</v>
      </c>
      <c r="AN55" s="167" t="str">
        <f t="shared" si="29"/>
        <v>NVq016_1</v>
      </c>
      <c r="AO55" s="167" t="str">
        <f t="shared" si="30"/>
        <v>NVq009_1</v>
      </c>
      <c r="AP55" s="167" t="str">
        <f t="shared" si="31"/>
        <v>NVq022_1</v>
      </c>
      <c r="AQ55" s="167" t="str">
        <f t="shared" si="32"/>
        <v>NVq010_1</v>
      </c>
      <c r="AR55" s="167" t="str">
        <f t="shared" si="33"/>
        <v>NVq011_1</v>
      </c>
      <c r="AS55" s="167" t="str">
        <f t="shared" si="34"/>
        <v>NVq017_1</v>
      </c>
      <c r="AT55" s="167" t="str">
        <f t="shared" si="35"/>
        <v>NVq018_1</v>
      </c>
      <c r="AU55" s="167" t="str">
        <f t="shared" si="36"/>
        <v>NVq019_1</v>
      </c>
      <c r="AV55" s="167" t="str">
        <f t="shared" si="37"/>
        <v>NVq020_1</v>
      </c>
    </row>
    <row r="56" spans="2:58" ht="20.25" customHeight="1" x14ac:dyDescent="0.15">
      <c r="B56" s="167" t="s">
        <v>9551</v>
      </c>
    </row>
    <row r="58" spans="2:58" x14ac:dyDescent="0.15">
      <c r="D58" s="167" t="s">
        <v>2280</v>
      </c>
      <c r="E58" s="167" t="s">
        <v>8318</v>
      </c>
      <c r="F58" s="167" t="s">
        <v>8425</v>
      </c>
      <c r="G58" s="167" t="s">
        <v>2387</v>
      </c>
      <c r="H58" s="167" t="s">
        <v>2494</v>
      </c>
      <c r="I58" s="167" t="s">
        <v>2601</v>
      </c>
      <c r="J58" s="167" t="s">
        <v>2709</v>
      </c>
      <c r="K58" s="167" t="s">
        <v>3141</v>
      </c>
      <c r="L58" s="167" t="s">
        <v>3249</v>
      </c>
      <c r="M58" s="167" t="s">
        <v>3357</v>
      </c>
      <c r="N58" s="167" t="s">
        <v>2817</v>
      </c>
      <c r="O58" s="167" t="s">
        <v>8535</v>
      </c>
      <c r="P58" s="167" t="s">
        <v>2925</v>
      </c>
      <c r="Q58" s="167" t="s">
        <v>3033</v>
      </c>
      <c r="R58" s="167" t="s">
        <v>3466</v>
      </c>
      <c r="S58" s="167" t="s">
        <v>3574</v>
      </c>
      <c r="T58" s="167" t="s">
        <v>3683</v>
      </c>
      <c r="U58" s="167" t="s">
        <v>3791</v>
      </c>
    </row>
    <row r="59" spans="2:58" x14ac:dyDescent="0.15">
      <c r="D59" s="167" t="str">
        <f>LEFT(D58,4)</f>
        <v>q002</v>
      </c>
      <c r="E59" s="167" t="str">
        <f>LEFT(E58,5)</f>
        <v>q001a</v>
      </c>
      <c r="F59" s="167" t="str">
        <f>LEFT(F58,5)</f>
        <v>q001b</v>
      </c>
      <c r="G59" s="167" t="str">
        <f t="shared" ref="G59:U59" si="38">LEFT(G58,4)</f>
        <v>q003</v>
      </c>
      <c r="H59" s="167" t="str">
        <f t="shared" si="38"/>
        <v>q004</v>
      </c>
      <c r="I59" s="167" t="str">
        <f t="shared" si="38"/>
        <v>q005</v>
      </c>
      <c r="J59" s="167" t="str">
        <f t="shared" si="38"/>
        <v>q006</v>
      </c>
      <c r="K59" s="167" t="str">
        <f t="shared" si="38"/>
        <v>q014</v>
      </c>
      <c r="L59" s="167" t="str">
        <f t="shared" si="38"/>
        <v>q015</v>
      </c>
      <c r="M59" s="167" t="str">
        <f t="shared" si="38"/>
        <v>q016</v>
      </c>
      <c r="N59" s="167" t="str">
        <f t="shared" si="38"/>
        <v>q009</v>
      </c>
      <c r="O59" s="167" t="str">
        <f t="shared" si="38"/>
        <v>q022</v>
      </c>
      <c r="P59" s="167" t="str">
        <f t="shared" si="38"/>
        <v>q010</v>
      </c>
      <c r="Q59" s="167" t="str">
        <f t="shared" si="38"/>
        <v>q011</v>
      </c>
      <c r="R59" s="167" t="str">
        <f t="shared" si="38"/>
        <v>q017</v>
      </c>
      <c r="S59" s="167" t="str">
        <f t="shared" si="38"/>
        <v>q018</v>
      </c>
      <c r="T59" s="167" t="str">
        <f t="shared" si="38"/>
        <v>q019</v>
      </c>
      <c r="U59" s="167" t="str">
        <f t="shared" si="38"/>
        <v>q020</v>
      </c>
    </row>
    <row r="61" spans="2:58" x14ac:dyDescent="0.15">
      <c r="BF61" s="221"/>
    </row>
    <row r="62" spans="2:58" x14ac:dyDescent="0.15">
      <c r="BF62" s="222"/>
    </row>
  </sheetData>
  <autoFilter ref="AA4:AV4">
    <sortState ref="AA5:AV55">
      <sortCondition ref="AB4"/>
    </sortState>
  </autoFilter>
  <customSheetViews>
    <customSheetView guid="{B79C7D93-5BC1-49C9-8DB1-804221DB6714}" fitToPage="1" hiddenRows="1" topLeftCell="A2">
      <selection activeCell="X39" sqref="X39"/>
      <pageMargins left="0.7" right="0.7" top="0.75" bottom="0.75" header="0.3" footer="0.3"/>
      <pageSetup scale="74" fitToWidth="2" orientation="portrait" horizontalDpi="300" verticalDpi="300" r:id="rId1"/>
    </customSheetView>
    <customSheetView guid="{1955DA2A-9C2E-4B05-A49D-B390AB521C26}" fitToPage="1" hiddenRows="1" topLeftCell="A2">
      <selection activeCell="X39" sqref="X39"/>
      <pageMargins left="0.7" right="0.7" top="0.75" bottom="0.75" header="0.3" footer="0.3"/>
      <pageSetup scale="74" fitToWidth="2" orientation="portrait" horizontalDpi="300" verticalDpi="300" r:id="rId2"/>
    </customSheetView>
  </customSheetViews>
  <mergeCells count="1">
    <mergeCell ref="B4:C4"/>
  </mergeCells>
  <phoneticPr fontId="52" type="noConversion"/>
  <conditionalFormatting sqref="D5:U55">
    <cfRule type="cellIs" dxfId="27" priority="46" operator="equal">
      <formula>0</formula>
    </cfRule>
    <cfRule type="cellIs" dxfId="26" priority="47" operator="equal">
      <formula>4</formula>
    </cfRule>
    <cfRule type="cellIs" dxfId="25" priority="48" operator="equal">
      <formula>3</formula>
    </cfRule>
    <cfRule type="cellIs" dxfId="24" priority="49" operator="equal">
      <formula>2</formula>
    </cfRule>
    <cfRule type="cellIs" dxfId="23" priority="50" operator="equal">
      <formula>1</formula>
    </cfRule>
  </conditionalFormatting>
  <pageMargins left="0.7" right="0.7" top="0.75" bottom="0.75" header="0.3" footer="0.3"/>
  <pageSetup scale="36" fitToHeight="2" orientation="portrait" horizontalDpi="300" verticalDpi="300"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pageSetUpPr fitToPage="1"/>
  </sheetPr>
  <dimension ref="A1:EM70"/>
  <sheetViews>
    <sheetView view="pageBreakPreview" topLeftCell="AE1" zoomScale="150" zoomScaleNormal="150" zoomScaleSheetLayoutView="90" zoomScalePageLayoutView="150" workbookViewId="0">
      <selection activeCell="BO60" sqref="BO60"/>
    </sheetView>
  </sheetViews>
  <sheetFormatPr baseColWidth="10" defaultColWidth="9.1640625" defaultRowHeight="13" x14ac:dyDescent="0.15"/>
  <cols>
    <col min="1" max="1" width="18.33203125" style="231" customWidth="1"/>
    <col min="2" max="3" width="8" style="231" customWidth="1"/>
    <col min="4" max="4" width="9.1640625" style="231" hidden="1" customWidth="1"/>
    <col min="5" max="5" width="3" style="231" customWidth="1"/>
    <col min="6" max="7" width="8" style="231" customWidth="1"/>
    <col min="8" max="8" width="9.1640625" style="231" hidden="1" customWidth="1"/>
    <col min="9" max="9" width="3" style="231" customWidth="1"/>
    <col min="10" max="11" width="8.6640625" style="231" customWidth="1"/>
    <col min="12" max="12" width="3" style="231" hidden="1" customWidth="1"/>
    <col min="13" max="13" width="3" style="231" customWidth="1"/>
    <col min="14" max="14" width="9.1640625" style="231" hidden="1" customWidth="1"/>
    <col min="15" max="15" width="11.5" style="231" customWidth="1"/>
    <col min="16" max="16" width="9.1640625" style="231" hidden="1" customWidth="1"/>
    <col min="17" max="17" width="3" style="231" hidden="1" customWidth="1"/>
    <col min="18" max="18" width="13.6640625" style="301" customWidth="1"/>
    <col min="19" max="19" width="9.1640625" style="231" hidden="1" customWidth="1"/>
    <col min="20" max="20" width="11.5" style="231" customWidth="1"/>
    <col min="21" max="21" width="9.1640625" style="231" hidden="1" customWidth="1"/>
    <col min="22" max="22" width="3" style="231" hidden="1" customWidth="1"/>
    <col min="23" max="24" width="9.1640625" style="231"/>
    <col min="25" max="25" width="9.1640625" style="231" hidden="1" customWidth="1"/>
    <col min="26" max="26" width="3" style="231" customWidth="1"/>
    <col min="27" max="28" width="9.1640625" style="231"/>
    <col min="29" max="29" width="9.1640625" style="231" hidden="1" customWidth="1"/>
    <col min="30" max="30" width="3" style="231" customWidth="1"/>
    <col min="31" max="32" width="9.1640625" style="231"/>
    <col min="33" max="33" width="9.1640625" style="231" hidden="1" customWidth="1"/>
    <col min="34" max="34" width="3" style="231" customWidth="1"/>
    <col min="35" max="36" width="8.5" style="231" customWidth="1"/>
    <col min="37" max="37" width="9.1640625" style="231" hidden="1" customWidth="1"/>
    <col min="38" max="38" width="3" style="231" customWidth="1"/>
    <col min="39" max="40" width="9.1640625" style="231"/>
    <col min="41" max="41" width="9.1640625" style="231" hidden="1" customWidth="1"/>
    <col min="42" max="42" width="3" style="231" customWidth="1"/>
    <col min="43" max="44" width="8.6640625" style="231" customWidth="1"/>
    <col min="45" max="45" width="8.6640625" style="231" hidden="1" customWidth="1"/>
    <col min="46" max="46" width="3" style="231" customWidth="1"/>
    <col min="47" max="47" width="9.1640625" style="231"/>
    <col min="48" max="48" width="9.1640625" style="231" customWidth="1"/>
    <col min="49" max="49" width="9.1640625" style="231" hidden="1" customWidth="1"/>
    <col min="50" max="50" width="3" style="231" customWidth="1"/>
    <col min="51" max="52" width="9.1640625" style="231"/>
    <col min="53" max="53" width="9.1640625" style="231" hidden="1" customWidth="1"/>
    <col min="54" max="54" width="3" style="231" customWidth="1"/>
    <col min="55" max="56" width="9" style="301" customWidth="1"/>
    <col min="57" max="57" width="9.1640625" style="301" hidden="1" customWidth="1"/>
    <col min="58" max="58" width="2.83203125" style="301" customWidth="1"/>
    <col min="59" max="60" width="9" style="301" customWidth="1"/>
    <col min="61" max="61" width="8.6640625" style="301" hidden="1" customWidth="1"/>
    <col min="62" max="62" width="2.83203125" style="301" customWidth="1"/>
    <col min="63" max="64" width="9" style="301" customWidth="1"/>
    <col min="65" max="65" width="11.6640625" style="301" hidden="1" customWidth="1"/>
    <col min="66" max="66" width="2.83203125" style="301" customWidth="1"/>
    <col min="67" max="68" width="9" style="301" customWidth="1"/>
    <col min="69" max="69" width="12.5" style="301" hidden="1" customWidth="1"/>
    <col min="70" max="70" width="2.83203125" style="301" customWidth="1"/>
    <col min="71" max="71" width="9.1640625" style="153"/>
    <col min="72" max="72" width="9.1640625" style="153" hidden="1" customWidth="1"/>
    <col min="73" max="75" width="17.1640625" style="153" hidden="1" customWidth="1"/>
    <col min="76" max="133" width="9.1640625" style="153" hidden="1" customWidth="1"/>
    <col min="134" max="141" width="0" style="153" hidden="1" customWidth="1"/>
    <col min="142" max="16384" width="9.1640625" style="153"/>
  </cols>
  <sheetData>
    <row r="1" spans="1:143" ht="33.75" customHeight="1" x14ac:dyDescent="0.15">
      <c r="A1" s="315" t="str">
        <f>CONCATENATE("Appendix Exhibit ",INDEX!A11,". ",INDEX!B11)</f>
        <v>Appendix Exhibit D2. Prevention &amp; Treatment: Dimension Ranking and Indicator Rates</v>
      </c>
      <c r="B1" s="294"/>
      <c r="C1" s="294"/>
      <c r="D1" s="294"/>
      <c r="E1" s="294"/>
      <c r="F1" s="294"/>
      <c r="G1" s="294"/>
      <c r="H1" s="294"/>
      <c r="I1" s="294"/>
      <c r="J1" s="294"/>
      <c r="K1" s="294"/>
      <c r="L1" s="294"/>
      <c r="M1" s="294"/>
      <c r="N1" s="294"/>
      <c r="O1" s="294"/>
      <c r="P1" s="294"/>
      <c r="Q1" s="294"/>
      <c r="R1" s="295"/>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5"/>
      <c r="BD1" s="295"/>
      <c r="BE1" s="295"/>
      <c r="BF1" s="295"/>
      <c r="BG1" s="294"/>
      <c r="BH1" s="294"/>
      <c r="BI1" s="294"/>
      <c r="BJ1" s="294"/>
      <c r="BK1" s="294"/>
      <c r="BL1" s="294"/>
      <c r="BM1" s="294"/>
      <c r="BN1" s="294"/>
      <c r="BO1" s="153"/>
      <c r="BP1" s="153"/>
      <c r="BQ1" s="153"/>
      <c r="BR1" s="153"/>
    </row>
    <row r="2" spans="1:143" s="154" customFormat="1" ht="15.75" hidden="1" customHeight="1" x14ac:dyDescent="0.15">
      <c r="A2" s="227" t="s">
        <v>5302</v>
      </c>
      <c r="B2" s="228"/>
      <c r="C2" s="228"/>
      <c r="D2" s="228"/>
      <c r="E2" s="228"/>
      <c r="F2" s="228"/>
      <c r="G2" s="228"/>
      <c r="H2" s="228"/>
      <c r="I2" s="228"/>
      <c r="J2" s="228"/>
      <c r="K2" s="228"/>
      <c r="L2" s="228"/>
      <c r="M2" s="228"/>
      <c r="N2" s="228"/>
      <c r="O2" s="228"/>
      <c r="P2" s="228"/>
      <c r="Q2" s="228"/>
      <c r="R2" s="228"/>
      <c r="S2" s="228"/>
      <c r="T2" s="228"/>
      <c r="U2" s="228"/>
      <c r="V2" s="228"/>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L2" s="547"/>
      <c r="BM2" s="547"/>
      <c r="BN2" s="547"/>
      <c r="BO2" s="547"/>
      <c r="BP2" s="227"/>
      <c r="BQ2" s="227"/>
      <c r="BR2" s="227"/>
    </row>
    <row r="3" spans="1:143" s="317" customFormat="1" ht="138" customHeight="1" x14ac:dyDescent="0.2">
      <c r="A3" s="240"/>
      <c r="B3" s="548" t="str">
        <f>VLOOKUP(B$64,META!$B:$L,5,FALSE)</f>
        <v>Adults with a usual source of care</v>
      </c>
      <c r="C3" s="548"/>
      <c r="D3" s="548"/>
      <c r="E3" s="548"/>
      <c r="F3" s="548" t="str">
        <f>VLOOKUP(F$64,META!$B:$L,5,FALSE)</f>
        <v>Adults with age- and gender-appropriate cancer screenings</v>
      </c>
      <c r="G3" s="548"/>
      <c r="H3" s="548"/>
      <c r="I3" s="548"/>
      <c r="J3" s="548" t="str">
        <f>VLOOKUP(J$64,META!$B:$L,5,FALSE)</f>
        <v>Adults with age-appropriate vaccines</v>
      </c>
      <c r="K3" s="548"/>
      <c r="L3" s="548"/>
      <c r="M3" s="548"/>
      <c r="N3" s="548" t="str">
        <f>VLOOKUP(N$64,META!$B:$L,5,FALSE)</f>
        <v>Children with a medical home</v>
      </c>
      <c r="O3" s="548"/>
      <c r="P3" s="548"/>
      <c r="Q3" s="548"/>
      <c r="R3" s="318" t="str">
        <f>VLOOKUP(R$64,META!$B:$L,5,FALSE)</f>
        <v>Children with a medical and dental preventive care visit in the past year</v>
      </c>
      <c r="S3" s="548" t="str">
        <f>VLOOKUP(S$64,META!$B:$L,5,FALSE)</f>
        <v>Children who received needed mental health care in the past year</v>
      </c>
      <c r="T3" s="548"/>
      <c r="U3" s="548"/>
      <c r="V3" s="548"/>
      <c r="W3" s="548" t="str">
        <f>VLOOKUP(W$64,META!$B:$L,5,FALSE)</f>
        <v>Children ages 19–35 months with all recommended vaccines</v>
      </c>
      <c r="X3" s="548"/>
      <c r="Y3" s="548"/>
      <c r="Z3" s="548"/>
      <c r="AA3" s="548" t="str">
        <f>VLOOKUP(AA$64,META!$B:$L,5,FALSE)</f>
        <v>Medicare beneficiaries received a high-risk drug</v>
      </c>
      <c r="AB3" s="548"/>
      <c r="AC3" s="548"/>
      <c r="AD3" s="548"/>
      <c r="AE3" s="548" t="str">
        <f>VLOOKUP(AE$64,META!$B:$L,5,FALSE)</f>
        <v>Medicare beneficiaries received a contraindicated drug</v>
      </c>
      <c r="AF3" s="548"/>
      <c r="AG3" s="548"/>
      <c r="AH3" s="548"/>
      <c r="AI3" s="548" t="str">
        <f>VLOOKUP(AI$64,META!$B:$L,5,FALSE)</f>
        <v>Medicare patients experienced good communication with provider</v>
      </c>
      <c r="AJ3" s="548"/>
      <c r="AK3" s="548"/>
      <c r="AL3" s="548"/>
      <c r="AM3" s="548" t="str">
        <f>VLOOKUP(AM$64,META!$B:$L,5,FALSE)</f>
        <v>Hospital 30-day mortality</v>
      </c>
      <c r="AN3" s="548"/>
      <c r="AO3" s="548"/>
      <c r="AP3" s="548"/>
      <c r="AQ3" s="548" t="str">
        <f>VLOOKUP(AQ$64,META!$B:$L,5,FALSE)</f>
        <v>Central line-associated bloodstream infections (CLABSI), Standardized Infection Ratio</v>
      </c>
      <c r="AR3" s="548"/>
      <c r="AS3" s="548"/>
      <c r="AT3" s="548"/>
      <c r="AU3" s="548" t="str">
        <f>VLOOKUP(AU$64,META!$B:$L,5,FALSE)</f>
        <v>Hospital discharge instructions for home recovery</v>
      </c>
      <c r="AV3" s="548"/>
      <c r="AW3" s="548"/>
      <c r="AX3" s="548"/>
      <c r="AY3" s="548" t="str">
        <f>VLOOKUP(AY$64,META!$B:$L,5,FALSE)</f>
        <v>Hospitalized adults received patient-centered care</v>
      </c>
      <c r="AZ3" s="548"/>
      <c r="BA3" s="548"/>
      <c r="BB3" s="548"/>
      <c r="BC3" s="548" t="str">
        <f>VLOOKUP(BC$64,META!$B:$L,5,FALSE)</f>
        <v>Home health patients who get better at walking or moving around</v>
      </c>
      <c r="BD3" s="548"/>
      <c r="BE3" s="548"/>
      <c r="BF3" s="548"/>
      <c r="BG3" s="548" t="str">
        <f>VLOOKUP(BG$64,META!$B:$L,5,FALSE)</f>
        <v>Home health patients whose wounds healed after an operation</v>
      </c>
      <c r="BH3" s="548"/>
      <c r="BI3" s="548"/>
      <c r="BJ3" s="548"/>
      <c r="BK3" s="548" t="str">
        <f>VLOOKUP(BK$64,META!$B:$L,5,FALSE)</f>
        <v>High-risk nursing home residents with pressure sores</v>
      </c>
      <c r="BL3" s="548"/>
      <c r="BM3" s="548"/>
      <c r="BN3" s="548"/>
      <c r="BO3" s="548" t="str">
        <f>VLOOKUP(BO$64,META!$B:$L,5,FALSE)</f>
        <v>Nursing home residents with an antipsychotic medication</v>
      </c>
      <c r="BP3" s="548"/>
      <c r="BQ3" s="548"/>
      <c r="BR3" s="550"/>
    </row>
    <row r="4" spans="1:143" ht="30" customHeight="1" x14ac:dyDescent="0.15">
      <c r="A4" s="252"/>
      <c r="B4" s="320" t="str">
        <f>VLOOKUP(BU$5,APPENDIX!$A:$R,8,FALSE)</f>
        <v>2013</v>
      </c>
      <c r="C4" s="321" t="str">
        <f>VLOOKUP(BV$5,APPENDIX!$A:$R,8,FALSE)</f>
        <v>2015</v>
      </c>
      <c r="D4" s="321"/>
      <c r="E4" s="322"/>
      <c r="F4" s="323" t="str">
        <f>VLOOKUP(BY$5,APPENDIX!$A:$R,8,FALSE)</f>
        <v>2012</v>
      </c>
      <c r="G4" s="324" t="str">
        <f>VLOOKUP(BZ$5,APPENDIX!$A:$R,8,FALSE)</f>
        <v>2014</v>
      </c>
      <c r="H4" s="324"/>
      <c r="I4" s="325"/>
      <c r="J4" s="324" t="str">
        <f>VLOOKUP(CC$5,APPENDIX!$A:$R,8,FALSE)</f>
        <v>2013</v>
      </c>
      <c r="K4" s="324" t="str">
        <f>VLOOKUP(CD$5,APPENDIX!$A:$R,8,FALSE)</f>
        <v>2015</v>
      </c>
      <c r="L4" s="324"/>
      <c r="M4" s="324"/>
      <c r="N4" s="320" t="str">
        <f>VLOOKUP(CG$5,APPENDIX!$A:$R,8,FALSE)</f>
        <v>2011/12</v>
      </c>
      <c r="O4" s="328" t="str">
        <f>VLOOKUP(CH$5,APPENDIX!$A:$R,8,FALSE)</f>
        <v>2011/12</v>
      </c>
      <c r="P4" s="321"/>
      <c r="Q4" s="322"/>
      <c r="R4" s="326" t="str">
        <f>VLOOKUP(CG$5,APPENDIX!$A$1:$R$5617,8,FALSE)</f>
        <v>2011/12</v>
      </c>
      <c r="S4" s="323" t="str">
        <f>VLOOKUP(CL$5,APPENDIX!$A:$R,8,FALSE)</f>
        <v>2011/12</v>
      </c>
      <c r="T4" s="327" t="str">
        <f>VLOOKUP(CM$5,APPENDIX!$A:$R,8,FALSE)</f>
        <v>2011/12</v>
      </c>
      <c r="U4" s="324"/>
      <c r="V4" s="325"/>
      <c r="W4" s="320" t="str">
        <f>VLOOKUP(CP$5,APPENDIX!$A:$R,8,FALSE)</f>
        <v>2013</v>
      </c>
      <c r="X4" s="321" t="str">
        <f>VLOOKUP(CQ$5,APPENDIX!$A:$R,8,FALSE)</f>
        <v>2015</v>
      </c>
      <c r="Y4" s="321"/>
      <c r="Z4" s="322"/>
      <c r="AA4" s="323" t="str">
        <f>VLOOKUP(CT$5,APPENDIX!$A:$R,8,FALSE)</f>
        <v>2012</v>
      </c>
      <c r="AB4" s="324" t="str">
        <f>VLOOKUP(CU$5,APPENDIX!$A:$R,8,FALSE)</f>
        <v>2014</v>
      </c>
      <c r="AC4" s="324"/>
      <c r="AD4" s="325"/>
      <c r="AE4" s="320" t="str">
        <f>VLOOKUP(CX$5,APPENDIX!$A:$R,8,FALSE)</f>
        <v>2012</v>
      </c>
      <c r="AF4" s="321" t="str">
        <f>VLOOKUP(CY$5,APPENDIX!$A:$R,8,FALSE)</f>
        <v>2014</v>
      </c>
      <c r="AG4" s="321"/>
      <c r="AH4" s="322"/>
      <c r="AI4" s="320" t="str">
        <f>VLOOKUP(DB$5,APPENDIX!$A:$R,8,FALSE)</f>
        <v>2013</v>
      </c>
      <c r="AJ4" s="321" t="str">
        <f>VLOOKUP(DC$5,APPENDIX!$A:$R,8,FALSE)</f>
        <v>2014</v>
      </c>
      <c r="AK4" s="321"/>
      <c r="AL4" s="322"/>
      <c r="AM4" s="320" t="str">
        <f>VLOOKUP(DF$5,APPENDIX!$A:$R,8,FALSE)</f>
        <v>07/2010 - 06/2013</v>
      </c>
      <c r="AN4" s="321" t="str">
        <f>VLOOKUP(DG$5,APPENDIX!$A:$R,8,FALSE)</f>
        <v>07/2012 - 06/2015</v>
      </c>
      <c r="AO4" s="321"/>
      <c r="AP4" s="322"/>
      <c r="AQ4" s="321" t="str">
        <f>VLOOKUP(DJ$5,APPENDIX!$A:$R,8,FALSE)</f>
        <v>2013</v>
      </c>
      <c r="AR4" s="321" t="str">
        <f>VLOOKUP(DK$5,APPENDIX!$A:$R,8,FALSE)</f>
        <v>2014</v>
      </c>
      <c r="AS4" s="321"/>
      <c r="AT4" s="321"/>
      <c r="AU4" s="323" t="str">
        <f>VLOOKUP(DN$5,APPENDIX!$A:$R,8,FALSE)</f>
        <v>2013</v>
      </c>
      <c r="AV4" s="324" t="str">
        <f>VLOOKUP(DO$5,APPENDIX!$A:$R,8,FALSE)</f>
        <v>2015</v>
      </c>
      <c r="AW4" s="324"/>
      <c r="AX4" s="325"/>
      <c r="AY4" s="323" t="str">
        <f>VLOOKUP(DR$5,APPENDIX!$A:$R,8,FALSE)</f>
        <v>2013</v>
      </c>
      <c r="AZ4" s="324" t="str">
        <f>VLOOKUP(DS$5,APPENDIX!$A:$R,8,FALSE)</f>
        <v>2015</v>
      </c>
      <c r="BA4" s="324"/>
      <c r="BB4" s="325"/>
      <c r="BC4" s="296" t="str">
        <f>VLOOKUP(DV$5,APPENDIX!$A:$R,8,FALSE)</f>
        <v>2013</v>
      </c>
      <c r="BD4" s="321" t="str">
        <f>VLOOKUP(DW$5,APPENDIX!$A:$R,8,FALSE)</f>
        <v>2015</v>
      </c>
      <c r="BE4" s="296"/>
      <c r="BF4" s="297"/>
      <c r="BG4" s="320" t="str">
        <f>VLOOKUP(DZ$5,APPENDIX!$A:$R,8,FALSE)</f>
        <v>2013</v>
      </c>
      <c r="BH4" s="321" t="str">
        <f>VLOOKUP(EA$5,APPENDIX!$A:$R,8,FALSE)</f>
        <v>2015</v>
      </c>
      <c r="BI4" s="296"/>
      <c r="BJ4" s="297"/>
      <c r="BK4" s="323" t="s">
        <v>9561</v>
      </c>
      <c r="BL4" s="324" t="s">
        <v>9562</v>
      </c>
      <c r="BM4" s="324"/>
      <c r="BN4" s="325"/>
      <c r="BO4" s="254" t="s">
        <v>9561</v>
      </c>
      <c r="BP4" s="252" t="s">
        <v>9562</v>
      </c>
      <c r="BQ4" s="316"/>
      <c r="BR4" s="316"/>
      <c r="CK4" s="298"/>
      <c r="CL4" s="298"/>
      <c r="EL4" s="323" t="s">
        <v>9561</v>
      </c>
      <c r="EM4" s="324" t="s">
        <v>9562</v>
      </c>
    </row>
    <row r="5" spans="1:143" s="332" customFormat="1" ht="24" customHeight="1" x14ac:dyDescent="0.2">
      <c r="A5" s="256" t="s">
        <v>192</v>
      </c>
      <c r="B5" s="260">
        <f>IF(VLOOKUP(BU5,APPENDIX!$A:$R,9,FALSE)&lt;&gt;"",VLOOKUP(BU5,APPENDIX!$A:$R,9,FALSE),"--")</f>
        <v>76</v>
      </c>
      <c r="C5" s="259">
        <f>IF(VLOOKUP(BV5,APPENDIX!$A:$R,9,FALSE)&lt;&gt;"",VLOOKUP(BV5,APPENDIX!$A:$R,9,FALSE),"--")</f>
        <v>78</v>
      </c>
      <c r="D5" s="256">
        <f>IF(VLOOKUP(BW5,APPENDIX!$A:$R,12,FALSE)&lt;&gt;"",VLOOKUP(BW5,APPENDIX!$A:$R,12,FALSE),0)</f>
        <v>0.3</v>
      </c>
      <c r="E5" s="261" t="str">
        <f t="shared" ref="E5" si="0">IF(ABS(D5)&gt;=1,"**",IF(ABS(D5)&gt;=0.5,"*",""))</f>
        <v/>
      </c>
      <c r="F5" s="260">
        <f>IF(VLOOKUP(BY5,APPENDIX!$A:$R,9,FALSE)&lt;&gt;"",VLOOKUP(BY5,APPENDIX!$A:$R,9,FALSE),"--")</f>
        <v>69</v>
      </c>
      <c r="G5" s="259">
        <f>IF(VLOOKUP(BZ5,APPENDIX!$A:$R,9,FALSE)&lt;&gt;"",VLOOKUP(BZ5,APPENDIX!$A:$R,9,FALSE),"--")</f>
        <v>68</v>
      </c>
      <c r="H5" s="256">
        <f>IF(VLOOKUP(CA5,APPENDIX!$A:$R,12,FALSE)&lt;&gt;"",VLOOKUP(CA5,APPENDIX!$A:$R,12,FALSE),0)</f>
        <v>-0.2</v>
      </c>
      <c r="I5" s="261" t="str">
        <f t="shared" ref="I5" si="1">IF(ABS(H5)&gt;=1,"**",IF(ABS(H5)&gt;=0.5,"*",""))</f>
        <v/>
      </c>
      <c r="J5" s="260">
        <f>IF(VLOOKUP(CC5,APPENDIX!$A:$R,9,FALSE)&lt;&gt;"",VLOOKUP(CC5,APPENDIX!$A:$R,9,FALSE),"--")</f>
        <v>36</v>
      </c>
      <c r="K5" s="259">
        <f>IF(VLOOKUP(CD5,APPENDIX!$A:$R,9,FALSE)&lt;&gt;"",VLOOKUP(CD5,APPENDIX!$A:$R,9,FALSE),"--")</f>
        <v>38</v>
      </c>
      <c r="L5" s="256">
        <f>IF(VLOOKUP(CE5,APPENDIX!$A:$R,12,FALSE)&lt;&gt;"",VLOOKUP(CE5,APPENDIX!$A:$R,12,FALSE),0)</f>
        <v>0.4</v>
      </c>
      <c r="M5" s="261" t="str">
        <f t="shared" ref="M5" si="2">IF(ABS(L5)&gt;=1,"**",IF(ABS(L5)&gt;=0.5,"*",""))</f>
        <v/>
      </c>
      <c r="N5" s="258">
        <f>IF(VLOOKUP(CG5,APPENDIX!$A:$R,9,FALSE)&lt;&gt;"",VLOOKUP(CG5,APPENDIX!$A:$R,9,FALSE),"--")</f>
        <v>54</v>
      </c>
      <c r="O5" s="262">
        <f>IF(VLOOKUP(CH5,APPENDIX!$A:$R,9,FALSE)&lt;&gt;"",VLOOKUP(CH5,APPENDIX!$A:$R,9,FALSE),"--")</f>
        <v>54</v>
      </c>
      <c r="P5" s="256">
        <f>IF(VLOOKUP(CI5,APPENDIX!$A:$R,12,FALSE)&lt;&gt;"",VLOOKUP(CI5,APPENDIX!$A:$R,12,FALSE),0)</f>
        <v>0</v>
      </c>
      <c r="Q5" s="256" t="str">
        <f t="shared" ref="Q5" si="3">IF(ABS(P5)&gt;=1,"**",IF(ABS(P5)&gt;=0.5,"*",""))</f>
        <v/>
      </c>
      <c r="R5" s="335">
        <f>VLOOKUP(CK5,APPENDIX!$A:$R,9,FALSE)</f>
        <v>68</v>
      </c>
      <c r="S5" s="259">
        <f>IF(VLOOKUP(CL5,APPENDIX!$A:$R,9,FALSE)&lt;&gt;"",VLOOKUP(CL5,APPENDIX!$A:$R,9,FALSE),"--")</f>
        <v>61</v>
      </c>
      <c r="T5" s="262">
        <f>IF(VLOOKUP(CM5,APPENDIX!$A:$R,9,FALSE)&lt;&gt;"",VLOOKUP(CM5,APPENDIX!$A:$R,9,FALSE),"--")</f>
        <v>61</v>
      </c>
      <c r="U5" s="330">
        <f>IF(VLOOKUP(CN5,APPENDIX!$A:$R,12,FALSE)&lt;&gt;"",VLOOKUP(CN5,APPENDIX!$A:$R,12,FALSE),0)</f>
        <v>0</v>
      </c>
      <c r="V5" s="256" t="str">
        <f t="shared" ref="V5" si="4">IF(ABS(U5)&gt;=1,"**",IF(ABS(U5)&gt;=0.5,"*",""))</f>
        <v/>
      </c>
      <c r="W5" s="260">
        <f>IF(VLOOKUP(CP5,APPENDIX!$A:$R,9,FALSE)&lt;&gt;"",VLOOKUP(CP5,APPENDIX!$A:$R,9,FALSE),"--")</f>
        <v>70</v>
      </c>
      <c r="X5" s="259">
        <f>IF(VLOOKUP(CQ5,APPENDIX!$A:$R,9,FALSE)&lt;&gt;"",VLOOKUP(CQ5,APPENDIX!$A:$R,9,FALSE),"--")</f>
        <v>72</v>
      </c>
      <c r="Y5" s="256">
        <f>IF(VLOOKUP(CR5,APPENDIX!$A:$R,12,FALSE)&lt;&gt;"",VLOOKUP(CR5,APPENDIX!$A:$R,12,FALSE),0)</f>
        <v>0.4</v>
      </c>
      <c r="Z5" s="261" t="str">
        <f t="shared" ref="Z5" si="5">IF(ABS(Y5)&gt;=1,"**",IF(ABS(Y5)&gt;=0.5,"*",""))</f>
        <v/>
      </c>
      <c r="AA5" s="260">
        <f>IF(VLOOKUP(CT5,APPENDIX!$A:$R,9,FALSE)&lt;&gt;"",VLOOKUP(CT5,APPENDIX!$A:$R,9,FALSE),"--")</f>
        <v>17</v>
      </c>
      <c r="AB5" s="259">
        <f>IF(VLOOKUP(CU5,APPENDIX!$A:$R,9,FALSE)&lt;&gt;"",VLOOKUP(CU5,APPENDIX!$A:$R,9,FALSE),"--")</f>
        <v>13</v>
      </c>
      <c r="AC5" s="256">
        <f>IF(VLOOKUP(CV5,APPENDIX!$A:$R,12,FALSE)&lt;&gt;"",VLOOKUP(CV5,APPENDIX!$A:$R,12,FALSE),0)</f>
        <v>-1</v>
      </c>
      <c r="AD5" s="261" t="str">
        <f t="shared" ref="AD5" si="6">IF(ABS(AC5)&gt;=1,"**",IF(ABS(AC5)&gt;=0.5,"*",""))</f>
        <v>**</v>
      </c>
      <c r="AE5" s="260">
        <f>IF(VLOOKUP(CX5,APPENDIX!$A:$R,9,FALSE)&lt;&gt;"",VLOOKUP(CX5,APPENDIX!$A:$R,9,FALSE),"--")</f>
        <v>21</v>
      </c>
      <c r="AF5" s="259">
        <f>IF(VLOOKUP(CY5,APPENDIX!$A:$R,9,FALSE)&lt;&gt;"",VLOOKUP(CY5,APPENDIX!$A:$R,9,FALSE),"--")</f>
        <v>18</v>
      </c>
      <c r="AG5" s="256">
        <f>IF(VLOOKUP(CZ5,APPENDIX!$A:$R,12,FALSE)&lt;&gt;"",VLOOKUP(CZ5,APPENDIX!$A:$R,12,FALSE),0)</f>
        <v>-0.8</v>
      </c>
      <c r="AH5" s="261" t="str">
        <f t="shared" ref="AH5" si="7">IF(ABS(AG5)&gt;=1,"**",IF(ABS(AG5)&gt;=0.5,"*",""))</f>
        <v>*</v>
      </c>
      <c r="AI5" s="260">
        <f>IF(VLOOKUP(DB5,APPENDIX!$A:$R,9,FALSE)&lt;&gt;"",VLOOKUP(DB5,APPENDIX!$A:$R,9,FALSE),"--")</f>
        <v>76</v>
      </c>
      <c r="AJ5" s="259">
        <f>IF(VLOOKUP(DC5,APPENDIX!$A:$R,9,FALSE)&lt;&gt;"",VLOOKUP(DC5,APPENDIX!$A:$R,9,FALSE),"--")</f>
        <v>76</v>
      </c>
      <c r="AK5" s="256">
        <f>IF(VLOOKUP(DD5,APPENDIX!$A:$R,12,FALSE)&lt;&gt;"",VLOOKUP(DD5,APPENDIX!$A:$R,12,FALSE),0)</f>
        <v>0</v>
      </c>
      <c r="AL5" s="261" t="str">
        <f t="shared" ref="AL5" si="8">IF(ABS(AK5)&gt;=1,"**",IF(ABS(AK5)&gt;=0.5,"*",""))</f>
        <v/>
      </c>
      <c r="AM5" s="491">
        <f>IF(VLOOKUP(DF5,APPENDIX!$A:$R,9,FALSE)&lt;&gt;"",VLOOKUP(DF5,APPENDIX!$A:$R,9,FALSE),"--")</f>
        <v>13.2</v>
      </c>
      <c r="AN5" s="492">
        <f>IF(VLOOKUP(DG5,APPENDIX!$A:$R,9,FALSE)&lt;&gt;"",VLOOKUP(DG5,APPENDIX!$A:$R,9,FALSE),"--")</f>
        <v>14.5</v>
      </c>
      <c r="AO5" s="256">
        <f>IF(VLOOKUP(DH5,APPENDIX!$A:$R,12,FALSE)&lt;&gt;"",VLOOKUP(DH5,APPENDIX!$A:$R,12,FALSE),0)</f>
        <v>1.6</v>
      </c>
      <c r="AP5" s="261" t="str">
        <f t="shared" ref="AP5" si="9">IF(ABS(AO5)&gt;=1,"**",IF(ABS(AO5)&gt;=0.5,"*",""))</f>
        <v>**</v>
      </c>
      <c r="AQ5" s="256">
        <f>IF(VLOOKUP(DJ5,APPENDIX!$A:$R,9,FALSE)&lt;&gt;"",VLOOKUP(DJ5,APPENDIX!$A:$R,9,FALSE),"--")</f>
        <v>0.54</v>
      </c>
      <c r="AR5" s="331">
        <f>IF(VLOOKUP(DK5,APPENDIX!$A:$R,9,FALSE)&lt;&gt;"",VLOOKUP(DK5,APPENDIX!$A:$R,9,FALSE),"--")</f>
        <v>0.5</v>
      </c>
      <c r="AS5" s="256">
        <f>IF(VLOOKUP(DL5,APPENDIX!$A:$R,12,FALSE)&lt;&gt;"",VLOOKUP(DL5,APPENDIX!$A:$R,12,FALSE),0)</f>
        <v>-0.3</v>
      </c>
      <c r="AT5" s="256" t="str">
        <f t="shared" ref="AT5" si="10">IF(ABS(AS5)&gt;=1,"**",IF(ABS(AS5)&gt;=0.5,"*",""))</f>
        <v/>
      </c>
      <c r="AU5" s="260">
        <f>IF(VLOOKUP(DN5,APPENDIX!$A:$R,9,FALSE)&lt;&gt;"",VLOOKUP(DN5,APPENDIX!$A:$R,9,FALSE),"--")</f>
        <v>86</v>
      </c>
      <c r="AV5" s="259">
        <f>IF(VLOOKUP(DO5,APPENDIX!$A:$R,9,FALSE)&lt;&gt;"",VLOOKUP(DO5,APPENDIX!$A:$R,9,FALSE),"--")</f>
        <v>87</v>
      </c>
      <c r="AW5" s="256">
        <f>IF(VLOOKUP(DP5,APPENDIX!$A:$R,12,FALSE)&lt;&gt;"",VLOOKUP(DP5,APPENDIX!$A:$R,12,FALSE),0)</f>
        <v>0.5</v>
      </c>
      <c r="AX5" s="261" t="str">
        <f t="shared" ref="AX5" si="11">IF(ABS(AW5)&gt;=1,"**",IF(ABS(AW5)&gt;=0.5,"*",""))</f>
        <v>*</v>
      </c>
      <c r="AY5" s="260">
        <f>IF(VLOOKUP(DR5,APPENDIX!$A:$R,9,FALSE)&lt;&gt;"",VLOOKUP(DR5,APPENDIX!$A:$R,9,FALSE),"--")</f>
        <v>68</v>
      </c>
      <c r="AZ5" s="259">
        <f>IF(VLOOKUP(DS5,APPENDIX!$A:$R,9,FALSE)&lt;&gt;"",VLOOKUP(DS5,APPENDIX!$A:$R,9,FALSE),"--")</f>
        <v>68</v>
      </c>
      <c r="BA5" s="256">
        <f>IF(VLOOKUP(DT5,APPENDIX!$A:$R,12,FALSE)&lt;&gt;"",VLOOKUP(DT5,APPENDIX!$A:$R,12,FALSE),0)</f>
        <v>0</v>
      </c>
      <c r="BB5" s="261" t="str">
        <f t="shared" ref="BB5" si="12">IF(ABS(BA5)&gt;=1,"**",IF(ABS(BA5)&gt;=0.5,"*",""))</f>
        <v/>
      </c>
      <c r="BC5" s="260">
        <f>IF(VLOOKUP(DV5,APPENDIX!$A:$R,9,FALSE)&lt;&gt;"",VLOOKUP(DV5,APPENDIX!$A:$R,9,FALSE),"--")</f>
        <v>61</v>
      </c>
      <c r="BD5" s="259">
        <f>IF(VLOOKUP(DW5,APPENDIX!$A:$R,9,FALSE)&lt;&gt;"",VLOOKUP(DW5,APPENDIX!$A:$R,9,FALSE),"--")</f>
        <v>66</v>
      </c>
      <c r="BE5" s="256">
        <f>IF(VLOOKUP(DX5,APPENDIX!$A:$R,12,FALSE)&lt;&gt;"",VLOOKUP(DX5,APPENDIX!$A:$R,12,FALSE),0)</f>
        <v>1.2</v>
      </c>
      <c r="BF5" s="261" t="str">
        <f t="shared" ref="BF5" si="13">IF(ABS(BE5)&gt;=1,"**",IF(ABS(BE5)&gt;=0.5,"*",""))</f>
        <v>**</v>
      </c>
      <c r="BG5" s="260">
        <f>IF(VLOOKUP(DZ5,APPENDIX!$A:$R,9,FALSE)&lt;&gt;"",VLOOKUP(DZ5,APPENDIX!$A:$R,9,FALSE),"--")</f>
        <v>89</v>
      </c>
      <c r="BH5" s="259">
        <f>IF(VLOOKUP(EA5,APPENDIX!$A:$R,9,FALSE)&lt;&gt;"",VLOOKUP(EA5,APPENDIX!$A:$R,9,FALSE),"--")</f>
        <v>90</v>
      </c>
      <c r="BI5" s="256">
        <f>IF(VLOOKUP(EB5,APPENDIX!$A:$R,12,FALSE)&lt;&gt;"",VLOOKUP(EB5,APPENDIX!$A:$R,12,FALSE),0)</f>
        <v>0.3</v>
      </c>
      <c r="BJ5" s="261" t="str">
        <f t="shared" ref="BJ5" si="14">IF(ABS(BI5)&gt;=1,"**",IF(ABS(BI5)&gt;=0.5,"*",""))</f>
        <v/>
      </c>
      <c r="BK5" s="260">
        <f>IF(VLOOKUP(ED5,APPENDIX!$A:$R,9,FALSE)&lt;&gt;"",VLOOKUP(ED5,APPENDIX!$A:$R,9,FALSE),"--")</f>
        <v>6</v>
      </c>
      <c r="BL5" s="259">
        <f>IF(VLOOKUP(EE5,APPENDIX!$A:$R,9,FALSE)&lt;&gt;"",VLOOKUP(EE5,APPENDIX!$A:$R,9,FALSE),"--")</f>
        <v>6</v>
      </c>
      <c r="BM5" s="256">
        <f>IF(VLOOKUP(EF5,APPENDIX!$A:$R,12,FALSE)&lt;&gt;"",VLOOKUP(EF5,APPENDIX!$A:$R,12,FALSE),0)</f>
        <v>0</v>
      </c>
      <c r="BN5" s="261" t="str">
        <f t="shared" ref="BN5" si="15">IF(ABS(BM5)&gt;=1,"**",IF(ABS(BM5)&gt;=0.5,"*",""))</f>
        <v/>
      </c>
      <c r="BO5" s="260">
        <f>IF(VLOOKUP(EH5,APPENDIX!$A:$R,9,FALSE)&lt;&gt;"",VLOOKUP(EH5,APPENDIX!$A:$R,9,FALSE),"--")</f>
        <v>21</v>
      </c>
      <c r="BP5" s="259">
        <f>IF(VLOOKUP(EI5,APPENDIX!$A:$R,9,FALSE)&lt;&gt;"",VLOOKUP(EI5,APPENDIX!$A:$R,9,FALSE),"--")</f>
        <v>17</v>
      </c>
      <c r="BQ5" s="256">
        <f>IF(VLOOKUP(EJ5,APPENDIX!$A:$R,12,FALSE)&lt;&gt;"",VLOOKUP(EJ5,APPENDIX!$A:$R,12,FALSE),0)</f>
        <v>-1.1000000000000001</v>
      </c>
      <c r="BR5" s="256" t="str">
        <f t="shared" ref="BR5" si="16">IF(ABS(BQ5)&gt;=1,"**",IF(ABS(BQ5)&gt;=0.5,"*",""))</f>
        <v>**</v>
      </c>
      <c r="BS5" s="334"/>
      <c r="BT5" s="332" t="s">
        <v>193</v>
      </c>
      <c r="BU5" s="332" t="str">
        <f t="shared" ref="BU5:CR5" si="17">CONCATENATE($BT5,B$62)</f>
        <v>USq002_0</v>
      </c>
      <c r="BV5" s="332" t="str">
        <f t="shared" si="17"/>
        <v>USq002_1</v>
      </c>
      <c r="BW5" s="332" t="str">
        <f t="shared" si="17"/>
        <v>USq002_1</v>
      </c>
      <c r="BX5" s="332" t="str">
        <f t="shared" si="17"/>
        <v>US</v>
      </c>
      <c r="BY5" s="332" t="str">
        <f t="shared" si="17"/>
        <v>USq001a_0</v>
      </c>
      <c r="BZ5" s="332" t="str">
        <f t="shared" si="17"/>
        <v>USq001a_1</v>
      </c>
      <c r="CA5" s="332" t="str">
        <f t="shared" si="17"/>
        <v>USq001a_1</v>
      </c>
      <c r="CB5" s="332" t="str">
        <f t="shared" si="17"/>
        <v>US</v>
      </c>
      <c r="CC5" s="332" t="str">
        <f t="shared" si="17"/>
        <v>USq001b_0</v>
      </c>
      <c r="CD5" s="332" t="str">
        <f t="shared" si="17"/>
        <v>USq001b_1</v>
      </c>
      <c r="CE5" s="332" t="str">
        <f t="shared" si="17"/>
        <v>USq001b_1</v>
      </c>
      <c r="CF5" s="332" t="str">
        <f t="shared" si="17"/>
        <v>US</v>
      </c>
      <c r="CG5" s="332" t="str">
        <f t="shared" si="17"/>
        <v>USq003_0</v>
      </c>
      <c r="CH5" s="332" t="str">
        <f t="shared" si="17"/>
        <v>USq003_1</v>
      </c>
      <c r="CI5" s="332" t="str">
        <f t="shared" si="17"/>
        <v>USq003_1</v>
      </c>
      <c r="CJ5" s="332" t="str">
        <f t="shared" si="17"/>
        <v>US</v>
      </c>
      <c r="CK5" s="333" t="str">
        <f t="shared" si="17"/>
        <v>USq004_1</v>
      </c>
      <c r="CL5" s="333" t="str">
        <f t="shared" si="17"/>
        <v>USq005_0</v>
      </c>
      <c r="CM5" s="332" t="str">
        <f t="shared" si="17"/>
        <v>USq005_1</v>
      </c>
      <c r="CN5" s="332" t="str">
        <f t="shared" si="17"/>
        <v>USq005_1</v>
      </c>
      <c r="CO5" s="332" t="str">
        <f t="shared" si="17"/>
        <v>US</v>
      </c>
      <c r="CP5" s="332" t="str">
        <f t="shared" si="17"/>
        <v>USq006_0</v>
      </c>
      <c r="CQ5" s="332" t="str">
        <f t="shared" si="17"/>
        <v>USq006_1</v>
      </c>
      <c r="CR5" s="332" t="str">
        <f t="shared" si="17"/>
        <v>USq006_1</v>
      </c>
      <c r="CS5" s="332" t="str">
        <f t="shared" ref="CS5" si="18">CONCATENATE($BT5,Z$62)</f>
        <v>US</v>
      </c>
      <c r="CT5" s="332" t="str">
        <f t="shared" ref="CT5" si="19">CONCATENATE($BT5,AA$62)</f>
        <v>USq014_0</v>
      </c>
      <c r="CU5" s="332" t="str">
        <f t="shared" ref="CU5" si="20">CONCATENATE($BT5,AB$62)</f>
        <v>USq014_1</v>
      </c>
      <c r="CV5" s="332" t="str">
        <f t="shared" ref="CV5" si="21">CONCATENATE($BT5,AC$62)</f>
        <v>USq014_1</v>
      </c>
      <c r="CW5" s="332" t="str">
        <f t="shared" ref="CW5" si="22">CONCATENATE($BT5,AD$62)</f>
        <v>US</v>
      </c>
      <c r="CX5" s="332" t="str">
        <f t="shared" ref="CX5" si="23">CONCATENATE($BT5,AE$62)</f>
        <v>USq015_0</v>
      </c>
      <c r="CY5" s="332" t="str">
        <f t="shared" ref="CY5" si="24">CONCATENATE($BT5,AF$62)</f>
        <v>USq015_1</v>
      </c>
      <c r="CZ5" s="332" t="str">
        <f t="shared" ref="CZ5" si="25">CONCATENATE($BT5,AG$62)</f>
        <v>USq015_1</v>
      </c>
      <c r="DA5" s="332" t="str">
        <f t="shared" ref="DA5" si="26">CONCATENATE($BT5,AH$62)</f>
        <v>US</v>
      </c>
      <c r="DB5" s="332" t="str">
        <f t="shared" ref="DB5" si="27">CONCATENATE($BT5,AI$62)</f>
        <v>USq016_0</v>
      </c>
      <c r="DC5" s="332" t="str">
        <f t="shared" ref="DC5" si="28">CONCATENATE($BT5,AJ$62)</f>
        <v>USq016_1</v>
      </c>
      <c r="DD5" s="332" t="str">
        <f t="shared" ref="DD5" si="29">CONCATENATE($BT5,AK$62)</f>
        <v>USq016_1</v>
      </c>
      <c r="DE5" s="332" t="str">
        <f t="shared" ref="DE5" si="30">CONCATENATE($BT5,AL$62)</f>
        <v>US</v>
      </c>
      <c r="DF5" s="332" t="str">
        <f t="shared" ref="DF5" si="31">CONCATENATE($BT5,AM$62)</f>
        <v>USq009_0</v>
      </c>
      <c r="DG5" s="332" t="str">
        <f t="shared" ref="DG5" si="32">CONCATENATE($BT5,AN$62)</f>
        <v>USq009_1</v>
      </c>
      <c r="DH5" s="332" t="str">
        <f t="shared" ref="DH5" si="33">CONCATENATE($BT5,AO$62)</f>
        <v>USq009_1</v>
      </c>
      <c r="DI5" s="332" t="str">
        <f t="shared" ref="DI5" si="34">CONCATENATE($BT5,AP$62)</f>
        <v>US</v>
      </c>
      <c r="DJ5" s="332" t="str">
        <f t="shared" ref="DJ5" si="35">CONCATENATE($BT5,AQ$62)</f>
        <v>USq022_0</v>
      </c>
      <c r="DK5" s="332" t="str">
        <f t="shared" ref="DK5" si="36">CONCATENATE($BT5,AR$62)</f>
        <v>USq022_1</v>
      </c>
      <c r="DL5" s="332" t="str">
        <f t="shared" ref="DL5" si="37">CONCATENATE($BT5,AS$62)</f>
        <v>USq022_1</v>
      </c>
      <c r="DM5" s="332" t="str">
        <f t="shared" ref="DM5" si="38">CONCATENATE($BT5,AT$62)</f>
        <v>US</v>
      </c>
      <c r="DN5" s="332" t="str">
        <f t="shared" ref="DN5" si="39">CONCATENATE($BT5,AU$62)</f>
        <v>USq010_0</v>
      </c>
      <c r="DO5" s="332" t="str">
        <f t="shared" ref="DO5" si="40">CONCATENATE($BT5,AV$62)</f>
        <v>USq010_1</v>
      </c>
      <c r="DP5" s="332" t="str">
        <f t="shared" ref="DP5" si="41">CONCATENATE($BT5,AW$62)</f>
        <v>USq010_1</v>
      </c>
      <c r="DQ5" s="332" t="str">
        <f t="shared" ref="DQ5" si="42">CONCATENATE($BT5,AX$62)</f>
        <v>US</v>
      </c>
      <c r="DR5" s="332" t="str">
        <f t="shared" ref="DR5" si="43">CONCATENATE($BT5,AY$62)</f>
        <v>USq011_0</v>
      </c>
      <c r="DS5" s="332" t="str">
        <f t="shared" ref="DS5" si="44">CONCATENATE($BT5,AZ$62)</f>
        <v>USq011_1</v>
      </c>
      <c r="DT5" s="332" t="str">
        <f t="shared" ref="DT5" si="45">CONCATENATE($BT5,BA$62)</f>
        <v>USq011_1</v>
      </c>
      <c r="DU5" s="332" t="str">
        <f t="shared" ref="DU5" si="46">CONCATENATE($BT5,BB$62)</f>
        <v>US</v>
      </c>
      <c r="DV5" s="332" t="str">
        <f t="shared" ref="DV5" si="47">CONCATENATE($BT5,BC$62)</f>
        <v>USq017_0</v>
      </c>
      <c r="DW5" s="332" t="str">
        <f t="shared" ref="DW5" si="48">CONCATENATE($BT5,BD$62)</f>
        <v>USq017_1</v>
      </c>
      <c r="DX5" s="332" t="str">
        <f t="shared" ref="DX5" si="49">CONCATENATE($BT5,BE$62)</f>
        <v>USq017_1</v>
      </c>
      <c r="DY5" s="332" t="str">
        <f t="shared" ref="DY5" si="50">CONCATENATE($BT5,BF$62)</f>
        <v>US</v>
      </c>
      <c r="DZ5" s="332" t="str">
        <f t="shared" ref="DZ5" si="51">CONCATENATE($BT5,BG$62)</f>
        <v>USq018_0</v>
      </c>
      <c r="EA5" s="332" t="str">
        <f t="shared" ref="EA5" si="52">CONCATENATE($BT5,BH$62)</f>
        <v>USq018_1</v>
      </c>
      <c r="EB5" s="332" t="str">
        <f t="shared" ref="EB5" si="53">CONCATENATE($BT5,BI$62)</f>
        <v>USq018_1</v>
      </c>
      <c r="EC5" s="332" t="str">
        <f t="shared" ref="EC5" si="54">CONCATENATE($BT5,BJ$62)</f>
        <v>US</v>
      </c>
      <c r="ED5" s="332" t="str">
        <f t="shared" ref="ED5" si="55">CONCATENATE($BT5,BK$62)</f>
        <v>USq019_0</v>
      </c>
      <c r="EE5" s="332" t="str">
        <f t="shared" ref="EE5" si="56">CONCATENATE($BT5,BL$62)</f>
        <v>USq019_1</v>
      </c>
      <c r="EF5" s="332" t="str">
        <f t="shared" ref="EF5" si="57">CONCATENATE($BT5,BM$62)</f>
        <v>USq019_1</v>
      </c>
      <c r="EG5" s="332" t="str">
        <f t="shared" ref="EG5:EJ5" si="58">CONCATENATE($BT5,BN$62)</f>
        <v>US</v>
      </c>
      <c r="EH5" s="332" t="str">
        <f t="shared" si="58"/>
        <v>USq020_0</v>
      </c>
      <c r="EI5" s="332" t="str">
        <f t="shared" si="58"/>
        <v>USq020_1</v>
      </c>
      <c r="EJ5" s="332" t="str">
        <f t="shared" si="58"/>
        <v>USq020_1</v>
      </c>
    </row>
    <row r="6" spans="1:143" ht="12.75" customHeight="1" x14ac:dyDescent="0.15">
      <c r="A6" s="231" t="s">
        <v>13</v>
      </c>
      <c r="B6" s="229">
        <f>IF(VLOOKUP(BU6,APPENDIX!$A:$R,9,FALSE)&lt;&gt;"",VLOOKUP(BU6,APPENDIX!$A:$R,9,FALSE),"--")</f>
        <v>78</v>
      </c>
      <c r="C6" s="231">
        <f>IF(VLOOKUP(BV6,APPENDIX!$A:$R,9,FALSE)&lt;&gt;"",VLOOKUP(BV6,APPENDIX!$A:$R,9,FALSE),"--")</f>
        <v>79</v>
      </c>
      <c r="D6" s="231">
        <f>IF(VLOOKUP(BW6,APPENDIX!$A:$R,12,FALSE)&lt;&gt;"",VLOOKUP(BW6,APPENDIX!$A:$R,12,FALSE),0)</f>
        <v>0.2</v>
      </c>
      <c r="E6" s="234" t="str">
        <f t="shared" ref="E6:E56" si="59">IF(ABS(D6)&gt;=1,"**",IF(ABS(D6)&gt;=0.5,"*",""))</f>
        <v/>
      </c>
      <c r="F6" s="299">
        <f>IF(VLOOKUP(BY6,APPENDIX!$A:$R,9,FALSE)&lt;&gt;"",VLOOKUP(BY6,APPENDIX!$A:$R,9,FALSE),"--")</f>
        <v>68</v>
      </c>
      <c r="G6" s="300">
        <f>IF(VLOOKUP(BZ6,APPENDIX!$A:$R,9,FALSE)&lt;&gt;"",VLOOKUP(BZ6,APPENDIX!$A:$R,9,FALSE),"--")</f>
        <v>67</v>
      </c>
      <c r="H6" s="236">
        <f>IF(VLOOKUP(CA6,APPENDIX!$A:$R,12,FALSE)&lt;&gt;"",VLOOKUP(CA6,APPENDIX!$A:$R,12,FALSE),0)</f>
        <v>-0.2</v>
      </c>
      <c r="I6" s="234" t="str">
        <f t="shared" ref="I6:I56" si="60">IF(ABS(H6)&gt;=1,"**",IF(ABS(H6)&gt;=0.5,"*",""))</f>
        <v/>
      </c>
      <c r="J6" s="231">
        <f>IF(VLOOKUP(CC6,APPENDIX!$A:$R,9,FALSE)&lt;&gt;"",VLOOKUP(CC6,APPENDIX!$A:$R,9,FALSE),"--")</f>
        <v>38</v>
      </c>
      <c r="K6" s="231">
        <f>IF(VLOOKUP(CD6,APPENDIX!$A:$R,9,FALSE)&lt;&gt;"",VLOOKUP(CD6,APPENDIX!$A:$R,9,FALSE),"--")</f>
        <v>38</v>
      </c>
      <c r="L6" s="231">
        <f>IF(VLOOKUP(CE6,APPENDIX!$A:$R,12,FALSE)&lt;&gt;"",VLOOKUP(CE6,APPENDIX!$A:$R,12,FALSE),0)</f>
        <v>0</v>
      </c>
      <c r="M6" s="231" t="str">
        <f t="shared" ref="M6:M56" si="61">IF(ABS(L6)&gt;=1,"**",IF(ABS(L6)&gt;=0.5,"*",""))</f>
        <v/>
      </c>
      <c r="N6" s="229">
        <f>IF(VLOOKUP(CG6,APPENDIX!$A:$R,9,FALSE)&lt;&gt;"",VLOOKUP(CG6,APPENDIX!$A:$R,9,FALSE),"--")</f>
        <v>54</v>
      </c>
      <c r="O6" s="307">
        <f>IF(VLOOKUP(CH6,APPENDIX!$A:$R,9,FALSE)&lt;&gt;"",VLOOKUP(CH6,APPENDIX!$A:$R,9,FALSE),"--")</f>
        <v>54</v>
      </c>
      <c r="P6" s="231">
        <f>IF(VLOOKUP(CI6,APPENDIX!$A:$R,12,FALSE)&lt;&gt;"",VLOOKUP(CI6,APPENDIX!$A:$R,12,FALSE),0)</f>
        <v>0</v>
      </c>
      <c r="Q6" s="234" t="str">
        <f t="shared" ref="Q6:Q56" si="62">IF(ABS(P6)&gt;=1,"**",IF(ABS(P6)&gt;=0.5,"*",""))</f>
        <v/>
      </c>
      <c r="R6" s="302">
        <f>VLOOKUP(CK6,APPENDIX!$A:$R,9,FALSE)</f>
        <v>70</v>
      </c>
      <c r="S6" s="299">
        <f>IF(VLOOKUP(CL6,APPENDIX!$A:$R,9,FALSE)&lt;&gt;"",VLOOKUP(CL6,APPENDIX!$A:$R,9,FALSE),"--")</f>
        <v>54</v>
      </c>
      <c r="T6" s="303">
        <f>IF(VLOOKUP(CM6,APPENDIX!$A:$R,9,FALSE)&lt;&gt;"",VLOOKUP(CM6,APPENDIX!$A:$R,9,FALSE),"--")</f>
        <v>54</v>
      </c>
      <c r="U6" s="304">
        <f>IF(VLOOKUP(CN6,APPENDIX!$A:$R,12,FALSE)&lt;&gt;"",VLOOKUP(CN6,APPENDIX!$A:$R,12,FALSE),0)</f>
        <v>0</v>
      </c>
      <c r="V6" s="234" t="str">
        <f t="shared" ref="V6:V56" si="63">IF(ABS(U6)&gt;=1,"**",IF(ABS(U6)&gt;=0.5,"*",""))</f>
        <v/>
      </c>
      <c r="W6" s="229">
        <f>IF(VLOOKUP(CP6,APPENDIX!$A:$R,9,FALSE)&lt;&gt;"",VLOOKUP(CP6,APPENDIX!$A:$R,9,FALSE),"--")</f>
        <v>77</v>
      </c>
      <c r="X6" s="231">
        <f>IF(VLOOKUP(CQ6,APPENDIX!$A:$R,9,FALSE)&lt;&gt;"",VLOOKUP(CQ6,APPENDIX!$A:$R,9,FALSE),"--")</f>
        <v>71</v>
      </c>
      <c r="Y6" s="231">
        <f>IF(VLOOKUP(CR6,APPENDIX!$A:$R,12,FALSE)&lt;&gt;"",VLOOKUP(CR6,APPENDIX!$A:$R,12,FALSE),0)</f>
        <v>-1.3</v>
      </c>
      <c r="Z6" s="234" t="str">
        <f t="shared" ref="Z6:Z56" si="64">IF(ABS(Y6)&gt;=1,"**",IF(ABS(Y6)&gt;=0.5,"*",""))</f>
        <v>**</v>
      </c>
      <c r="AA6" s="299">
        <f>IF(VLOOKUP(CT6,APPENDIX!$A:$R,9,FALSE)&lt;&gt;"",VLOOKUP(CT6,APPENDIX!$A:$R,9,FALSE),"--")</f>
        <v>24</v>
      </c>
      <c r="AB6" s="300">
        <f>IF(VLOOKUP(CU6,APPENDIX!$A:$R,9,FALSE)&lt;&gt;"",VLOOKUP(CU6,APPENDIX!$A:$R,9,FALSE),"--")</f>
        <v>18</v>
      </c>
      <c r="AC6" s="304">
        <f>IF(VLOOKUP(CV6,APPENDIX!$A:$R,12,FALSE)&lt;&gt;"",VLOOKUP(CV6,APPENDIX!$A:$R,12,FALSE),0)</f>
        <v>-1.5</v>
      </c>
      <c r="AD6" s="234" t="str">
        <f t="shared" ref="AD6:AD56" si="65">IF(ABS(AC6)&gt;=1,"**",IF(ABS(AC6)&gt;=0.5,"*",""))</f>
        <v>**</v>
      </c>
      <c r="AE6" s="229">
        <f>IF(VLOOKUP(CX6,APPENDIX!$A:$R,9,FALSE)&lt;&gt;"",VLOOKUP(CX6,APPENDIX!$A:$R,9,FALSE),"--")</f>
        <v>28</v>
      </c>
      <c r="AF6" s="231">
        <f>IF(VLOOKUP(CY6,APPENDIX!$A:$R,9,FALSE)&lt;&gt;"",VLOOKUP(CY6,APPENDIX!$A:$R,9,FALSE),"--")</f>
        <v>23</v>
      </c>
      <c r="AG6" s="231">
        <f>IF(VLOOKUP(CZ6,APPENDIX!$A:$R,12,FALSE)&lt;&gt;"",VLOOKUP(CZ6,APPENDIX!$A:$R,12,FALSE),0)</f>
        <v>-1.4</v>
      </c>
      <c r="AH6" s="234" t="str">
        <f t="shared" ref="AH6:AH56" si="66">IF(ABS(AG6)&gt;=1,"**",IF(ABS(AG6)&gt;=0.5,"*",""))</f>
        <v>**</v>
      </c>
      <c r="AI6" s="229">
        <f>IF(VLOOKUP(DB6,APPENDIX!$A:$R,9,FALSE)&lt;&gt;"",VLOOKUP(DB6,APPENDIX!$A:$R,9,FALSE),"--")</f>
        <v>74</v>
      </c>
      <c r="AJ6" s="372">
        <f>IF(VLOOKUP(DC6,APPENDIX!$A:$R,9,FALSE)&lt;&gt;"",VLOOKUP(DC6,APPENDIX!$A:$R,9,FALSE),"--")</f>
        <v>74</v>
      </c>
      <c r="AK6" s="231">
        <f>IF(VLOOKUP(DD6,APPENDIX!$A:$R,12,FALSE)&lt;&gt;"",VLOOKUP(DD6,APPENDIX!$A:$R,12,FALSE),0)</f>
        <v>0</v>
      </c>
      <c r="AL6" s="234" t="str">
        <f t="shared" ref="AL6:AL56" si="67">IF(ABS(AK6)&gt;=1,"**",IF(ABS(AK6)&gt;=0.5,"*",""))</f>
        <v/>
      </c>
      <c r="AM6" s="305">
        <f>IF(VLOOKUP(DF6,APPENDIX!$A:$R,9,FALSE)&lt;&gt;"",VLOOKUP(DF6,APPENDIX!$A:$R,9,FALSE),"--")</f>
        <v>13.7</v>
      </c>
      <c r="AN6" s="236">
        <f>IF(VLOOKUP(DG6,APPENDIX!$A:$R,9,FALSE)&lt;&gt;"",VLOOKUP(DG6,APPENDIX!$A:$R,9,FALSE),"--")</f>
        <v>15</v>
      </c>
      <c r="AO6" s="231">
        <f>IF(VLOOKUP(DH6,APPENDIX!$A:$R,12,FALSE)&lt;&gt;"",VLOOKUP(DH6,APPENDIX!$A:$R,12,FALSE),0)</f>
        <v>1.6</v>
      </c>
      <c r="AP6" s="234" t="str">
        <f t="shared" ref="AP6:AP56" si="68">IF(ABS(AO6)&gt;=1,"**",IF(ABS(AO6)&gt;=0.5,"*",""))</f>
        <v>**</v>
      </c>
      <c r="AQ6" s="319">
        <f>IF(VLOOKUP(DJ6,APPENDIX!$A:$R,9,FALSE)&lt;&gt;"",VLOOKUP(DJ6,APPENDIX!$A:$R,9,FALSE),"--")</f>
        <v>0.67</v>
      </c>
      <c r="AR6" s="319">
        <f>IF(VLOOKUP(DK6,APPENDIX!$A:$R,9,FALSE)&lt;&gt;"",VLOOKUP(DK6,APPENDIX!$A:$R,9,FALSE),"--")</f>
        <v>0.71</v>
      </c>
      <c r="AS6" s="231">
        <f>IF(VLOOKUP(DL6,APPENDIX!$A:$R,12,FALSE)&lt;&gt;"",VLOOKUP(DL6,APPENDIX!$A:$R,12,FALSE),0)</f>
        <v>0.3</v>
      </c>
      <c r="AT6" s="231" t="str">
        <f t="shared" ref="AT6:AT56" si="69">IF(ABS(AS6)&gt;=1,"**",IF(ABS(AS6)&gt;=0.5,"*",""))</f>
        <v/>
      </c>
      <c r="AU6" s="299">
        <f>IF(VLOOKUP(DN6,APPENDIX!$A:$R,9,FALSE)&lt;&gt;"",VLOOKUP(DN6,APPENDIX!$A:$R,9,FALSE),"--")</f>
        <v>85</v>
      </c>
      <c r="AV6" s="300">
        <f>IF(VLOOKUP(DO6,APPENDIX!$A:$R,9,FALSE)&lt;&gt;"",VLOOKUP(DO6,APPENDIX!$A:$R,9,FALSE),"--")</f>
        <v>86</v>
      </c>
      <c r="AW6" s="236">
        <f>IF(VLOOKUP(DP6,APPENDIX!$A:$R,12,FALSE)&lt;&gt;"",VLOOKUP(DP6,APPENDIX!$A:$R,12,FALSE),0)</f>
        <v>0.5</v>
      </c>
      <c r="AX6" s="234" t="str">
        <f t="shared" ref="AX6:AX56" si="70">IF(ABS(AW6)&gt;=1,"**",IF(ABS(AW6)&gt;=0.5,"*",""))</f>
        <v>*</v>
      </c>
      <c r="AY6" s="299">
        <f>IF(VLOOKUP(DR6,APPENDIX!$A:$R,9,FALSE)&lt;&gt;"",VLOOKUP(DR6,APPENDIX!$A:$R,9,FALSE),"--")</f>
        <v>69</v>
      </c>
      <c r="AZ6" s="300">
        <f>IF(VLOOKUP(DS6,APPENDIX!$A:$R,9,FALSE)&lt;&gt;"",VLOOKUP(DS6,APPENDIX!$A:$R,9,FALSE),"--")</f>
        <v>69</v>
      </c>
      <c r="BA6" s="304">
        <f>IF(VLOOKUP(DT6,APPENDIX!$A:$R,12,FALSE)&lt;&gt;"",VLOOKUP(DT6,APPENDIX!$A:$R,12,FALSE),0)</f>
        <v>0</v>
      </c>
      <c r="BB6" s="234" t="str">
        <f t="shared" ref="BB6:BB56" si="71">IF(ABS(BA6)&gt;=1,"**",IF(ABS(BA6)&gt;=0.5,"*",""))</f>
        <v/>
      </c>
      <c r="BC6" s="301">
        <f>IF(VLOOKUP(DV6,APPENDIX!$A:$R,9,FALSE)&lt;&gt;"",VLOOKUP(DV6,APPENDIX!$A:$R,9,FALSE),"--")</f>
        <v>65</v>
      </c>
      <c r="BD6" s="372">
        <f>IF(VLOOKUP(DW6,APPENDIX!$A:$R,9,FALSE)&lt;&gt;"",VLOOKUP(DW6,APPENDIX!$A:$R,9,FALSE),"--")</f>
        <v>72</v>
      </c>
      <c r="BE6" s="301">
        <f>IF(VLOOKUP(DX6,APPENDIX!$A:$R,12,FALSE)&lt;&gt;"",VLOOKUP(DX6,APPENDIX!$A:$R,12,FALSE),0)</f>
        <v>1.6</v>
      </c>
      <c r="BF6" s="306" t="str">
        <f t="shared" ref="BF6:BF56" si="72">IF(ABS(BE6)&gt;=1,"**",IF(ABS(BE6)&gt;=0.5,"*",""))</f>
        <v>**</v>
      </c>
      <c r="BG6" s="371">
        <f>IF(VLOOKUP(DZ6,APPENDIX!$A:$R,9,FALSE)&lt;&gt;"",VLOOKUP(DZ6,APPENDIX!$A:$R,9,FALSE),"--")</f>
        <v>91</v>
      </c>
      <c r="BH6" s="372">
        <f>IF(VLOOKUP(EA6,APPENDIX!$A:$R,9,FALSE)&lt;&gt;"",VLOOKUP(EA6,APPENDIX!$A:$R,9,FALSE),"--")</f>
        <v>91</v>
      </c>
      <c r="BI6" s="301">
        <f>IF(VLOOKUP(EB6,APPENDIX!$A:$R,12,FALSE)&lt;&gt;"",VLOOKUP(EB6,APPENDIX!$A:$R,12,FALSE),0)</f>
        <v>0</v>
      </c>
      <c r="BJ6" s="306" t="str">
        <f t="shared" ref="BJ6:BJ56" si="73">IF(ABS(BI6)&gt;=1,"**",IF(ABS(BI6)&gt;=0.5,"*",""))</f>
        <v/>
      </c>
      <c r="BK6" s="400">
        <f>IF(VLOOKUP(ED6,APPENDIX!$A:$R,9,FALSE)&lt;&gt;"",VLOOKUP(ED6,APPENDIX!$A:$R,9,FALSE),"--")</f>
        <v>5</v>
      </c>
      <c r="BL6" s="401">
        <f>IF(VLOOKUP(EE6,APPENDIX!$A:$R,9,FALSE)&lt;&gt;"",VLOOKUP(EE6,APPENDIX!$A:$R,9,FALSE),"--")</f>
        <v>6</v>
      </c>
      <c r="BM6" s="309">
        <f>IF(VLOOKUP(EF6,APPENDIX!$A:$R,12,FALSE)&lt;&gt;"",VLOOKUP(EF6,APPENDIX!$A:$R,12,FALSE),0)</f>
        <v>0.7</v>
      </c>
      <c r="BN6" s="310" t="str">
        <f t="shared" ref="BN6:BN56" si="74">IF(ABS(BM6)&gt;=1,"**",IF(ABS(BM6)&gt;=0.5,"*",""))</f>
        <v>*</v>
      </c>
      <c r="BO6" s="371">
        <f>IF(VLOOKUP(EH6,APPENDIX!$A:$R,9,FALSE)&lt;&gt;"",VLOOKUP(EH6,APPENDIX!$A:$R,9,FALSE),"--")</f>
        <v>22</v>
      </c>
      <c r="BP6" s="372">
        <f>IF(VLOOKUP(EI6,APPENDIX!$A:$R,9,FALSE)&lt;&gt;"",VLOOKUP(EI6,APPENDIX!$A:$R,9,FALSE),"--")</f>
        <v>20</v>
      </c>
      <c r="BQ6" s="301">
        <f>IF(VLOOKUP(EJ6,APPENDIX!$A:$R,12,FALSE)&lt;&gt;"",VLOOKUP(EJ6,APPENDIX!$A:$R,12,FALSE),0)</f>
        <v>-0.6</v>
      </c>
      <c r="BR6" s="301" t="str">
        <f t="shared" ref="BR6:BR56" si="75">IF(ABS(BQ6)&gt;=1,"**",IF(ABS(BQ6)&gt;=0.5,"*",""))</f>
        <v>*</v>
      </c>
      <c r="BT6" s="153" t="s">
        <v>14</v>
      </c>
      <c r="BU6" s="153" t="str">
        <f t="shared" ref="BU6:BU56" si="76">CONCATENATE($BT6,B$62)</f>
        <v>ALq002_0</v>
      </c>
      <c r="BV6" s="153" t="str">
        <f t="shared" ref="BV6:BV56" si="77">CONCATENATE($BT6,C$62)</f>
        <v>ALq002_1</v>
      </c>
      <c r="BW6" s="153" t="str">
        <f t="shared" ref="BW6:BW56" si="78">CONCATENATE($BT6,D$62)</f>
        <v>ALq002_1</v>
      </c>
      <c r="BX6" s="153" t="str">
        <f t="shared" ref="BX6:BX56" si="79">CONCATENATE($BT6,E$62)</f>
        <v>AL</v>
      </c>
      <c r="BY6" s="153" t="str">
        <f t="shared" ref="BY6:BY56" si="80">CONCATENATE($BT6,F$62)</f>
        <v>ALq001a_0</v>
      </c>
      <c r="BZ6" s="153" t="str">
        <f t="shared" ref="BZ6:BZ56" si="81">CONCATENATE($BT6,G$62)</f>
        <v>ALq001a_1</v>
      </c>
      <c r="CA6" s="153" t="str">
        <f t="shared" ref="CA6:CA56" si="82">CONCATENATE($BT6,H$62)</f>
        <v>ALq001a_1</v>
      </c>
      <c r="CB6" s="153" t="str">
        <f t="shared" ref="CB6:CB56" si="83">CONCATENATE($BT6,I$62)</f>
        <v>AL</v>
      </c>
      <c r="CC6" s="153" t="str">
        <f t="shared" ref="CC6:CC56" si="84">CONCATENATE($BT6,J$62)</f>
        <v>ALq001b_0</v>
      </c>
      <c r="CD6" s="153" t="str">
        <f t="shared" ref="CD6:CD56" si="85">CONCATENATE($BT6,K$62)</f>
        <v>ALq001b_1</v>
      </c>
      <c r="CE6" s="153" t="str">
        <f t="shared" ref="CE6:CE56" si="86">CONCATENATE($BT6,L$62)</f>
        <v>ALq001b_1</v>
      </c>
      <c r="CF6" s="153" t="str">
        <f t="shared" ref="CF6:CF56" si="87">CONCATENATE($BT6,M$62)</f>
        <v>AL</v>
      </c>
      <c r="CG6" s="153" t="str">
        <f t="shared" ref="CG6:CG56" si="88">CONCATENATE($BT6,N$62)</f>
        <v>ALq003_0</v>
      </c>
      <c r="CH6" s="153" t="str">
        <f t="shared" ref="CH6:CH56" si="89">CONCATENATE($BT6,O$62)</f>
        <v>ALq003_1</v>
      </c>
      <c r="CI6" s="153" t="str">
        <f t="shared" ref="CI6:CI56" si="90">CONCATENATE($BT6,P$62)</f>
        <v>ALq003_1</v>
      </c>
      <c r="CJ6" s="153" t="str">
        <f t="shared" ref="CJ6:CJ56" si="91">CONCATENATE($BT6,Q$62)</f>
        <v>AL</v>
      </c>
      <c r="CK6" s="298" t="str">
        <f t="shared" ref="CK6:CK56" si="92">CONCATENATE($BT6,R$62)</f>
        <v>ALq004_1</v>
      </c>
      <c r="CL6" s="298" t="str">
        <f t="shared" ref="CL6:CL56" si="93">CONCATENATE($BT6,S$62)</f>
        <v>ALq005_0</v>
      </c>
      <c r="CM6" s="153" t="str">
        <f t="shared" ref="CM6:CM56" si="94">CONCATENATE($BT6,T$62)</f>
        <v>ALq005_1</v>
      </c>
      <c r="CN6" s="153" t="str">
        <f t="shared" ref="CN6:CN56" si="95">CONCATENATE($BT6,U$62)</f>
        <v>ALq005_1</v>
      </c>
      <c r="CO6" s="153" t="str">
        <f t="shared" ref="CO6:CO56" si="96">CONCATENATE($BT6,V$62)</f>
        <v>AL</v>
      </c>
      <c r="CP6" s="153" t="str">
        <f t="shared" ref="CP6:CP56" si="97">CONCATENATE($BT6,W$62)</f>
        <v>ALq006_0</v>
      </c>
      <c r="CQ6" s="153" t="str">
        <f t="shared" ref="CQ6:CQ56" si="98">CONCATENATE($BT6,X$62)</f>
        <v>ALq006_1</v>
      </c>
      <c r="CR6" s="153" t="str">
        <f t="shared" ref="CR6:CR56" si="99">CONCATENATE($BT6,Y$62)</f>
        <v>ALq006_1</v>
      </c>
      <c r="CS6" s="153" t="str">
        <f t="shared" ref="CS6:CS56" si="100">CONCATENATE($BT6,Z$62)</f>
        <v>AL</v>
      </c>
      <c r="CT6" s="153" t="str">
        <f t="shared" ref="CT6:CT56" si="101">CONCATENATE($BT6,AA$62)</f>
        <v>ALq014_0</v>
      </c>
      <c r="CU6" s="153" t="str">
        <f t="shared" ref="CU6:CU56" si="102">CONCATENATE($BT6,AB$62)</f>
        <v>ALq014_1</v>
      </c>
      <c r="CV6" s="153" t="str">
        <f t="shared" ref="CV6:CV56" si="103">CONCATENATE($BT6,AC$62)</f>
        <v>ALq014_1</v>
      </c>
      <c r="CW6" s="153" t="str">
        <f t="shared" ref="CW6:CW56" si="104">CONCATENATE($BT6,AD$62)</f>
        <v>AL</v>
      </c>
      <c r="CX6" s="153" t="str">
        <f t="shared" ref="CX6:CX56" si="105">CONCATENATE($BT6,AE$62)</f>
        <v>ALq015_0</v>
      </c>
      <c r="CY6" s="153" t="str">
        <f t="shared" ref="CY6:CY56" si="106">CONCATENATE($BT6,AF$62)</f>
        <v>ALq015_1</v>
      </c>
      <c r="CZ6" s="153" t="str">
        <f t="shared" ref="CZ6:CZ56" si="107">CONCATENATE($BT6,AG$62)</f>
        <v>ALq015_1</v>
      </c>
      <c r="DA6" s="153" t="str">
        <f t="shared" ref="DA6:DA56" si="108">CONCATENATE($BT6,AH$62)</f>
        <v>AL</v>
      </c>
      <c r="DB6" s="153" t="str">
        <f t="shared" ref="DB6:DB56" si="109">CONCATENATE($BT6,AI$62)</f>
        <v>ALq016_0</v>
      </c>
      <c r="DC6" s="153" t="str">
        <f t="shared" ref="DC6:DC56" si="110">CONCATENATE($BT6,AJ$62)</f>
        <v>ALq016_1</v>
      </c>
      <c r="DD6" s="153" t="str">
        <f t="shared" ref="DD6:DD56" si="111">CONCATENATE($BT6,AK$62)</f>
        <v>ALq016_1</v>
      </c>
      <c r="DE6" s="153" t="str">
        <f t="shared" ref="DE6:DE56" si="112">CONCATENATE($BT6,AL$62)</f>
        <v>AL</v>
      </c>
      <c r="DF6" s="153" t="str">
        <f t="shared" ref="DF6:DF56" si="113">CONCATENATE($BT6,AM$62)</f>
        <v>ALq009_0</v>
      </c>
      <c r="DG6" s="153" t="str">
        <f t="shared" ref="DG6:DG56" si="114">CONCATENATE($BT6,AN$62)</f>
        <v>ALq009_1</v>
      </c>
      <c r="DH6" s="153" t="str">
        <f t="shared" ref="DH6:DH56" si="115">CONCATENATE($BT6,AO$62)</f>
        <v>ALq009_1</v>
      </c>
      <c r="DI6" s="153" t="str">
        <f t="shared" ref="DI6:DI56" si="116">CONCATENATE($BT6,AP$62)</f>
        <v>AL</v>
      </c>
      <c r="DJ6" s="153" t="str">
        <f t="shared" ref="DJ6:DJ56" si="117">CONCATENATE($BT6,AQ$62)</f>
        <v>ALq022_0</v>
      </c>
      <c r="DK6" s="153" t="str">
        <f t="shared" ref="DK6:DK56" si="118">CONCATENATE($BT6,AR$62)</f>
        <v>ALq022_1</v>
      </c>
      <c r="DL6" s="153" t="str">
        <f t="shared" ref="DL6:DL56" si="119">CONCATENATE($BT6,AS$62)</f>
        <v>ALq022_1</v>
      </c>
      <c r="DM6" s="153" t="str">
        <f t="shared" ref="DM6:DM56" si="120">CONCATENATE($BT6,AT$62)</f>
        <v>AL</v>
      </c>
      <c r="DN6" s="153" t="str">
        <f t="shared" ref="DN6:DN56" si="121">CONCATENATE($BT6,AU$62)</f>
        <v>ALq010_0</v>
      </c>
      <c r="DO6" s="153" t="str">
        <f t="shared" ref="DO6:DO56" si="122">CONCATENATE($BT6,AV$62)</f>
        <v>ALq010_1</v>
      </c>
      <c r="DP6" s="153" t="str">
        <f t="shared" ref="DP6:DP56" si="123">CONCATENATE($BT6,AW$62)</f>
        <v>ALq010_1</v>
      </c>
      <c r="DQ6" s="153" t="str">
        <f t="shared" ref="DQ6:DQ56" si="124">CONCATENATE($BT6,AX$62)</f>
        <v>AL</v>
      </c>
      <c r="DR6" s="153" t="str">
        <f t="shared" ref="DR6:DR56" si="125">CONCATENATE($BT6,AY$62)</f>
        <v>ALq011_0</v>
      </c>
      <c r="DS6" s="153" t="str">
        <f t="shared" ref="DS6:DS56" si="126">CONCATENATE($BT6,AZ$62)</f>
        <v>ALq011_1</v>
      </c>
      <c r="DT6" s="153" t="str">
        <f t="shared" ref="DT6:DT56" si="127">CONCATENATE($BT6,BA$62)</f>
        <v>ALq011_1</v>
      </c>
      <c r="DU6" s="153" t="str">
        <f t="shared" ref="DU6:DU56" si="128">CONCATENATE($BT6,BB$62)</f>
        <v>AL</v>
      </c>
      <c r="DV6" s="153" t="str">
        <f t="shared" ref="DV6:DV56" si="129">CONCATENATE($BT6,BC$62)</f>
        <v>ALq017_0</v>
      </c>
      <c r="DW6" s="153" t="str">
        <f t="shared" ref="DW6:DW56" si="130">CONCATENATE($BT6,BD$62)</f>
        <v>ALq017_1</v>
      </c>
      <c r="DX6" s="153" t="str">
        <f t="shared" ref="DX6:DX56" si="131">CONCATENATE($BT6,BE$62)</f>
        <v>ALq017_1</v>
      </c>
      <c r="DY6" s="153" t="str">
        <f t="shared" ref="DY6:DY56" si="132">CONCATENATE($BT6,BF$62)</f>
        <v>AL</v>
      </c>
      <c r="DZ6" s="153" t="str">
        <f t="shared" ref="DZ6:DZ56" si="133">CONCATENATE($BT6,BG$62)</f>
        <v>ALq018_0</v>
      </c>
      <c r="EA6" s="153" t="str">
        <f t="shared" ref="EA6:EA56" si="134">CONCATENATE($BT6,BH$62)</f>
        <v>ALq018_1</v>
      </c>
      <c r="EB6" s="153" t="str">
        <f t="shared" ref="EB6:EB56" si="135">CONCATENATE($BT6,BI$62)</f>
        <v>ALq018_1</v>
      </c>
      <c r="EC6" s="153" t="str">
        <f t="shared" ref="EC6:EC56" si="136">CONCATENATE($BT6,BJ$62)</f>
        <v>AL</v>
      </c>
      <c r="ED6" s="153" t="str">
        <f t="shared" ref="ED6:ED56" si="137">CONCATENATE($BT6,BK$62)</f>
        <v>ALq019_0</v>
      </c>
      <c r="EE6" s="153" t="str">
        <f t="shared" ref="EE6:EE56" si="138">CONCATENATE($BT6,BL$62)</f>
        <v>ALq019_1</v>
      </c>
      <c r="EF6" s="153" t="str">
        <f t="shared" ref="EF6:EF56" si="139">CONCATENATE($BT6,BM$62)</f>
        <v>ALq019_1</v>
      </c>
      <c r="EG6" s="153" t="str">
        <f t="shared" ref="EG6:EG56" si="140">CONCATENATE($BT6,BN$62)</f>
        <v>AL</v>
      </c>
      <c r="EH6" s="153" t="str">
        <f t="shared" ref="EH6:EH56" si="141">CONCATENATE($BT6,BO$62)</f>
        <v>ALq020_0</v>
      </c>
      <c r="EI6" s="153" t="str">
        <f t="shared" ref="EI6:EI56" si="142">CONCATENATE($BT6,BP$62)</f>
        <v>ALq020_1</v>
      </c>
      <c r="EJ6" s="153" t="str">
        <f t="shared" ref="EJ6:EJ56" si="143">CONCATENATE($BT6,BQ$62)</f>
        <v>ALq020_1</v>
      </c>
    </row>
    <row r="7" spans="1:143" x14ac:dyDescent="0.15">
      <c r="A7" s="231" t="s">
        <v>21</v>
      </c>
      <c r="B7" s="229">
        <f>IF(VLOOKUP(BU7,APPENDIX!$A:$R,9,FALSE)&lt;&gt;"",VLOOKUP(BU7,APPENDIX!$A:$R,9,FALSE),"--")</f>
        <v>67</v>
      </c>
      <c r="C7" s="231">
        <f>IF(VLOOKUP(BV7,APPENDIX!$A:$R,9,FALSE)&lt;&gt;"",VLOOKUP(BV7,APPENDIX!$A:$R,9,FALSE),"--")</f>
        <v>65</v>
      </c>
      <c r="D7" s="231">
        <f>IF(VLOOKUP(BW7,APPENDIX!$A:$R,12,FALSE)&lt;&gt;"",VLOOKUP(BW7,APPENDIX!$A:$R,12,FALSE),0)</f>
        <v>-0.3</v>
      </c>
      <c r="E7" s="234" t="str">
        <f t="shared" si="59"/>
        <v/>
      </c>
      <c r="F7" s="299">
        <f>IF(VLOOKUP(BY7,APPENDIX!$A:$R,9,FALSE)&lt;&gt;"",VLOOKUP(BY7,APPENDIX!$A:$R,9,FALSE),"--")</f>
        <v>63</v>
      </c>
      <c r="G7" s="300">
        <f>IF(VLOOKUP(BZ7,APPENDIX!$A:$R,9,FALSE)&lt;&gt;"",VLOOKUP(BZ7,APPENDIX!$A:$R,9,FALSE),"--")</f>
        <v>62</v>
      </c>
      <c r="H7" s="236">
        <f>IF(VLOOKUP(CA7,APPENDIX!$A:$R,12,FALSE)&lt;&gt;"",VLOOKUP(CA7,APPENDIX!$A:$R,12,FALSE),0)</f>
        <v>-0.2</v>
      </c>
      <c r="I7" s="234" t="str">
        <f t="shared" si="60"/>
        <v/>
      </c>
      <c r="J7" s="231">
        <f>IF(VLOOKUP(CC7,APPENDIX!$A:$R,9,FALSE)&lt;&gt;"",VLOOKUP(CC7,APPENDIX!$A:$R,9,FALSE),"--")</f>
        <v>33</v>
      </c>
      <c r="K7" s="231">
        <f>IF(VLOOKUP(CD7,APPENDIX!$A:$R,9,FALSE)&lt;&gt;"",VLOOKUP(CD7,APPENDIX!$A:$R,9,FALSE),"--")</f>
        <v>34</v>
      </c>
      <c r="L7" s="231">
        <f>IF(VLOOKUP(CE7,APPENDIX!$A:$R,12,FALSE)&lt;&gt;"",VLOOKUP(CE7,APPENDIX!$A:$R,12,FALSE),0)</f>
        <v>0.2</v>
      </c>
      <c r="M7" s="231" t="str">
        <f t="shared" si="61"/>
        <v/>
      </c>
      <c r="N7" s="229">
        <f>IF(VLOOKUP(CG7,APPENDIX!$A:$R,9,FALSE)&lt;&gt;"",VLOOKUP(CG7,APPENDIX!$A:$R,9,FALSE),"--")</f>
        <v>52</v>
      </c>
      <c r="O7" s="307">
        <f>IF(VLOOKUP(CH7,APPENDIX!$A:$R,9,FALSE)&lt;&gt;"",VLOOKUP(CH7,APPENDIX!$A:$R,9,FALSE),"--")</f>
        <v>52</v>
      </c>
      <c r="P7" s="231">
        <f>IF(VLOOKUP(CI7,APPENDIX!$A:$R,12,FALSE)&lt;&gt;"",VLOOKUP(CI7,APPENDIX!$A:$R,12,FALSE),0)</f>
        <v>0</v>
      </c>
      <c r="Q7" s="234" t="str">
        <f t="shared" si="62"/>
        <v/>
      </c>
      <c r="R7" s="302">
        <f>VLOOKUP(CK7,APPENDIX!$A:$R,9,FALSE)</f>
        <v>59</v>
      </c>
      <c r="S7" s="299">
        <f>IF(VLOOKUP(CL7,APPENDIX!$A:$R,9,FALSE)&lt;&gt;"",VLOOKUP(CL7,APPENDIX!$A:$R,9,FALSE),"--")</f>
        <v>63</v>
      </c>
      <c r="T7" s="303">
        <f>IF(VLOOKUP(CM7,APPENDIX!$A:$R,9,FALSE)&lt;&gt;"",VLOOKUP(CM7,APPENDIX!$A:$R,9,FALSE),"--")</f>
        <v>63</v>
      </c>
      <c r="U7" s="304">
        <f>IF(VLOOKUP(CN7,APPENDIX!$A:$R,12,FALSE)&lt;&gt;"",VLOOKUP(CN7,APPENDIX!$A:$R,12,FALSE),0)</f>
        <v>0</v>
      </c>
      <c r="V7" s="234" t="str">
        <f t="shared" si="63"/>
        <v/>
      </c>
      <c r="W7" s="229">
        <f>IF(VLOOKUP(CP7,APPENDIX!$A:$R,9,FALSE)&lt;&gt;"",VLOOKUP(CP7,APPENDIX!$A:$R,9,FALSE),"--")</f>
        <v>64</v>
      </c>
      <c r="X7" s="231">
        <f>IF(VLOOKUP(CQ7,APPENDIX!$A:$R,9,FALSE)&lt;&gt;"",VLOOKUP(CQ7,APPENDIX!$A:$R,9,FALSE),"--")</f>
        <v>66</v>
      </c>
      <c r="Y7" s="231">
        <f>IF(VLOOKUP(CR7,APPENDIX!$A:$R,12,FALSE)&lt;&gt;"",VLOOKUP(CR7,APPENDIX!$A:$R,12,FALSE),0)</f>
        <v>0.4</v>
      </c>
      <c r="Z7" s="234" t="str">
        <f t="shared" si="64"/>
        <v/>
      </c>
      <c r="AA7" s="299">
        <f>IF(VLOOKUP(CT7,APPENDIX!$A:$R,9,FALSE)&lt;&gt;"",VLOOKUP(CT7,APPENDIX!$A:$R,9,FALSE),"--")</f>
        <v>17</v>
      </c>
      <c r="AB7" s="300">
        <f>IF(VLOOKUP(CU7,APPENDIX!$A:$R,9,FALSE)&lt;&gt;"",VLOOKUP(CU7,APPENDIX!$A:$R,9,FALSE),"--")</f>
        <v>12</v>
      </c>
      <c r="AC7" s="304">
        <f>IF(VLOOKUP(CV7,APPENDIX!$A:$R,12,FALSE)&lt;&gt;"",VLOOKUP(CV7,APPENDIX!$A:$R,12,FALSE),0)</f>
        <v>-1.3</v>
      </c>
      <c r="AD7" s="234" t="str">
        <f t="shared" si="65"/>
        <v>**</v>
      </c>
      <c r="AE7" s="229">
        <f>IF(VLOOKUP(CX7,APPENDIX!$A:$R,9,FALSE)&lt;&gt;"",VLOOKUP(CX7,APPENDIX!$A:$R,9,FALSE),"--")</f>
        <v>17</v>
      </c>
      <c r="AF7" s="231">
        <f>IF(VLOOKUP(CY7,APPENDIX!$A:$R,9,FALSE)&lt;&gt;"",VLOOKUP(CY7,APPENDIX!$A:$R,9,FALSE),"--")</f>
        <v>12</v>
      </c>
      <c r="AG7" s="231">
        <f>IF(VLOOKUP(CZ7,APPENDIX!$A:$R,12,FALSE)&lt;&gt;"",VLOOKUP(CZ7,APPENDIX!$A:$R,12,FALSE),0)</f>
        <v>-1.4</v>
      </c>
      <c r="AH7" s="234" t="str">
        <f t="shared" si="66"/>
        <v>**</v>
      </c>
      <c r="AI7" s="229">
        <f>IF(VLOOKUP(DB7,APPENDIX!$A:$R,9,FALSE)&lt;&gt;"",VLOOKUP(DB7,APPENDIX!$A:$R,9,FALSE),"--")</f>
        <v>76</v>
      </c>
      <c r="AJ7" s="372">
        <f>IF(VLOOKUP(DC7,APPENDIX!$A:$R,9,FALSE)&lt;&gt;"",VLOOKUP(DC7,APPENDIX!$A:$R,9,FALSE),"--")</f>
        <v>75</v>
      </c>
      <c r="AK7" s="231">
        <f>IF(VLOOKUP(DD7,APPENDIX!$A:$R,12,FALSE)&lt;&gt;"",VLOOKUP(DD7,APPENDIX!$A:$R,12,FALSE),0)</f>
        <v>-0.5</v>
      </c>
      <c r="AL7" s="234" t="str">
        <f t="shared" si="67"/>
        <v>*</v>
      </c>
      <c r="AM7" s="305">
        <f>IF(VLOOKUP(DF7,APPENDIX!$A:$R,9,FALSE)&lt;&gt;"",VLOOKUP(DF7,APPENDIX!$A:$R,9,FALSE),"--")</f>
        <v>13.7</v>
      </c>
      <c r="AN7" s="236">
        <f>IF(VLOOKUP(DG7,APPENDIX!$A:$R,9,FALSE)&lt;&gt;"",VLOOKUP(DG7,APPENDIX!$A:$R,9,FALSE),"--")</f>
        <v>15.4</v>
      </c>
      <c r="AO7" s="231">
        <f>IF(VLOOKUP(DH7,APPENDIX!$A:$R,12,FALSE)&lt;&gt;"",VLOOKUP(DH7,APPENDIX!$A:$R,12,FALSE),0)</f>
        <v>2</v>
      </c>
      <c r="AP7" s="234" t="str">
        <f t="shared" si="68"/>
        <v>**</v>
      </c>
      <c r="AQ7" s="319">
        <f>IF(VLOOKUP(DJ7,APPENDIX!$A:$R,9,FALSE)&lt;&gt;"",VLOOKUP(DJ7,APPENDIX!$A:$R,9,FALSE),"--")</f>
        <v>0.28000000000000003</v>
      </c>
      <c r="AR7" s="319">
        <f>IF(VLOOKUP(DK7,APPENDIX!$A:$R,9,FALSE)&lt;&gt;"",VLOOKUP(DK7,APPENDIX!$A:$R,9,FALSE),"--")</f>
        <v>0.65</v>
      </c>
      <c r="AS7" s="231">
        <f>IF(VLOOKUP(DL7,APPENDIX!$A:$R,12,FALSE)&lt;&gt;"",VLOOKUP(DL7,APPENDIX!$A:$R,12,FALSE),0)</f>
        <v>2.8</v>
      </c>
      <c r="AT7" s="231" t="str">
        <f t="shared" si="69"/>
        <v>**</v>
      </c>
      <c r="AU7" s="299">
        <f>IF(VLOOKUP(DN7,APPENDIX!$A:$R,9,FALSE)&lt;&gt;"",VLOOKUP(DN7,APPENDIX!$A:$R,9,FALSE),"--")</f>
        <v>88</v>
      </c>
      <c r="AV7" s="300">
        <f>IF(VLOOKUP(DO7,APPENDIX!$A:$R,9,FALSE)&lt;&gt;"",VLOOKUP(DO7,APPENDIX!$A:$R,9,FALSE),"--")</f>
        <v>89</v>
      </c>
      <c r="AW7" s="236">
        <f>IF(VLOOKUP(DP7,APPENDIX!$A:$R,12,FALSE)&lt;&gt;"",VLOOKUP(DP7,APPENDIX!$A:$R,12,FALSE),0)</f>
        <v>0.5</v>
      </c>
      <c r="AX7" s="234" t="str">
        <f t="shared" si="70"/>
        <v>*</v>
      </c>
      <c r="AY7" s="299">
        <f>IF(VLOOKUP(DR7,APPENDIX!$A:$R,9,FALSE)&lt;&gt;"",VLOOKUP(DR7,APPENDIX!$A:$R,9,FALSE),"--")</f>
        <v>70</v>
      </c>
      <c r="AZ7" s="300">
        <f>IF(VLOOKUP(DS7,APPENDIX!$A:$R,9,FALSE)&lt;&gt;"",VLOOKUP(DS7,APPENDIX!$A:$R,9,FALSE),"--")</f>
        <v>67</v>
      </c>
      <c r="BA7" s="304">
        <f>IF(VLOOKUP(DT7,APPENDIX!$A:$R,12,FALSE)&lt;&gt;"",VLOOKUP(DT7,APPENDIX!$A:$R,12,FALSE),0)</f>
        <v>-1</v>
      </c>
      <c r="BB7" s="234" t="str">
        <f t="shared" si="71"/>
        <v>**</v>
      </c>
      <c r="BC7" s="301">
        <f>IF(VLOOKUP(DV7,APPENDIX!$A:$R,9,FALSE)&lt;&gt;"",VLOOKUP(DV7,APPENDIX!$A:$R,9,FALSE),"--")</f>
        <v>49</v>
      </c>
      <c r="BD7" s="372">
        <f>IF(VLOOKUP(DW7,APPENDIX!$A:$R,9,FALSE)&lt;&gt;"",VLOOKUP(DW7,APPENDIX!$A:$R,9,FALSE),"--")</f>
        <v>54</v>
      </c>
      <c r="BE7" s="301">
        <f>IF(VLOOKUP(DX7,APPENDIX!$A:$R,12,FALSE)&lt;&gt;"",VLOOKUP(DX7,APPENDIX!$A:$R,12,FALSE),0)</f>
        <v>1.2</v>
      </c>
      <c r="BF7" s="306" t="str">
        <f t="shared" si="72"/>
        <v>**</v>
      </c>
      <c r="BG7" s="371">
        <f>IF(VLOOKUP(DZ7,APPENDIX!$A:$R,9,FALSE)&lt;&gt;"",VLOOKUP(DZ7,APPENDIX!$A:$R,9,FALSE),"--")</f>
        <v>80</v>
      </c>
      <c r="BH7" s="372">
        <f>IF(VLOOKUP(EA7,APPENDIX!$A:$R,9,FALSE)&lt;&gt;"",VLOOKUP(EA7,APPENDIX!$A:$R,9,FALSE),"--")</f>
        <v>77</v>
      </c>
      <c r="BI7" s="301">
        <f>IF(VLOOKUP(EB7,APPENDIX!$A:$R,12,FALSE)&lt;&gt;"",VLOOKUP(EB7,APPENDIX!$A:$R,12,FALSE),0)</f>
        <v>-1</v>
      </c>
      <c r="BJ7" s="306" t="str">
        <f t="shared" si="73"/>
        <v>**</v>
      </c>
      <c r="BK7" s="400">
        <f>IF(VLOOKUP(ED7,APPENDIX!$A:$R,9,FALSE)&lt;&gt;"",VLOOKUP(ED7,APPENDIX!$A:$R,9,FALSE),"--")</f>
        <v>6</v>
      </c>
      <c r="BL7" s="401">
        <f>IF(VLOOKUP(EE7,APPENDIX!$A:$R,9,FALSE)&lt;&gt;"",VLOOKUP(EE7,APPENDIX!$A:$R,9,FALSE),"--")</f>
        <v>3</v>
      </c>
      <c r="BM7" s="309">
        <f>IF(VLOOKUP(EF7,APPENDIX!$A:$R,12,FALSE)&lt;&gt;"",VLOOKUP(EF7,APPENDIX!$A:$R,12,FALSE),0)</f>
        <v>-2.2000000000000002</v>
      </c>
      <c r="BN7" s="310" t="str">
        <f t="shared" si="74"/>
        <v>**</v>
      </c>
      <c r="BO7" s="371">
        <f>IF(VLOOKUP(EH7,APPENDIX!$A:$R,9,FALSE)&lt;&gt;"",VLOOKUP(EH7,APPENDIX!$A:$R,9,FALSE),"--")</f>
        <v>13</v>
      </c>
      <c r="BP7" s="372">
        <f>IF(VLOOKUP(EI7,APPENDIX!$A:$R,9,FALSE)&lt;&gt;"",VLOOKUP(EI7,APPENDIX!$A:$R,9,FALSE),"--")</f>
        <v>15</v>
      </c>
      <c r="BQ7" s="301">
        <f>IF(VLOOKUP(EJ7,APPENDIX!$A:$R,12,FALSE)&lt;&gt;"",VLOOKUP(EJ7,APPENDIX!$A:$R,12,FALSE),0)</f>
        <v>0.6</v>
      </c>
      <c r="BR7" s="301" t="str">
        <f t="shared" si="75"/>
        <v>*</v>
      </c>
      <c r="BT7" s="153" t="s">
        <v>22</v>
      </c>
      <c r="BU7" s="153" t="str">
        <f t="shared" si="76"/>
        <v>AKq002_0</v>
      </c>
      <c r="BV7" s="153" t="str">
        <f t="shared" si="77"/>
        <v>AKq002_1</v>
      </c>
      <c r="BW7" s="153" t="str">
        <f t="shared" si="78"/>
        <v>AKq002_1</v>
      </c>
      <c r="BX7" s="153" t="str">
        <f t="shared" si="79"/>
        <v>AK</v>
      </c>
      <c r="BY7" s="153" t="str">
        <f t="shared" si="80"/>
        <v>AKq001a_0</v>
      </c>
      <c r="BZ7" s="153" t="str">
        <f t="shared" si="81"/>
        <v>AKq001a_1</v>
      </c>
      <c r="CA7" s="153" t="str">
        <f t="shared" si="82"/>
        <v>AKq001a_1</v>
      </c>
      <c r="CB7" s="153" t="str">
        <f t="shared" si="83"/>
        <v>AK</v>
      </c>
      <c r="CC7" s="153" t="str">
        <f t="shared" si="84"/>
        <v>AKq001b_0</v>
      </c>
      <c r="CD7" s="153" t="str">
        <f t="shared" si="85"/>
        <v>AKq001b_1</v>
      </c>
      <c r="CE7" s="153" t="str">
        <f t="shared" si="86"/>
        <v>AKq001b_1</v>
      </c>
      <c r="CF7" s="153" t="str">
        <f t="shared" si="87"/>
        <v>AK</v>
      </c>
      <c r="CG7" s="153" t="str">
        <f t="shared" si="88"/>
        <v>AKq003_0</v>
      </c>
      <c r="CH7" s="153" t="str">
        <f t="shared" si="89"/>
        <v>AKq003_1</v>
      </c>
      <c r="CI7" s="153" t="str">
        <f t="shared" si="90"/>
        <v>AKq003_1</v>
      </c>
      <c r="CJ7" s="153" t="str">
        <f t="shared" si="91"/>
        <v>AK</v>
      </c>
      <c r="CK7" s="298" t="str">
        <f t="shared" si="92"/>
        <v>AKq004_1</v>
      </c>
      <c r="CL7" s="298" t="str">
        <f t="shared" si="93"/>
        <v>AKq005_0</v>
      </c>
      <c r="CM7" s="153" t="str">
        <f t="shared" si="94"/>
        <v>AKq005_1</v>
      </c>
      <c r="CN7" s="153" t="str">
        <f t="shared" si="95"/>
        <v>AKq005_1</v>
      </c>
      <c r="CO7" s="153" t="str">
        <f t="shared" si="96"/>
        <v>AK</v>
      </c>
      <c r="CP7" s="153" t="str">
        <f t="shared" si="97"/>
        <v>AKq006_0</v>
      </c>
      <c r="CQ7" s="153" t="str">
        <f t="shared" si="98"/>
        <v>AKq006_1</v>
      </c>
      <c r="CR7" s="153" t="str">
        <f t="shared" si="99"/>
        <v>AKq006_1</v>
      </c>
      <c r="CS7" s="153" t="str">
        <f t="shared" si="100"/>
        <v>AK</v>
      </c>
      <c r="CT7" s="153" t="str">
        <f t="shared" si="101"/>
        <v>AKq014_0</v>
      </c>
      <c r="CU7" s="153" t="str">
        <f t="shared" si="102"/>
        <v>AKq014_1</v>
      </c>
      <c r="CV7" s="153" t="str">
        <f t="shared" si="103"/>
        <v>AKq014_1</v>
      </c>
      <c r="CW7" s="153" t="str">
        <f t="shared" si="104"/>
        <v>AK</v>
      </c>
      <c r="CX7" s="153" t="str">
        <f t="shared" si="105"/>
        <v>AKq015_0</v>
      </c>
      <c r="CY7" s="153" t="str">
        <f t="shared" si="106"/>
        <v>AKq015_1</v>
      </c>
      <c r="CZ7" s="153" t="str">
        <f t="shared" si="107"/>
        <v>AKq015_1</v>
      </c>
      <c r="DA7" s="153" t="str">
        <f t="shared" si="108"/>
        <v>AK</v>
      </c>
      <c r="DB7" s="153" t="str">
        <f t="shared" si="109"/>
        <v>AKq016_0</v>
      </c>
      <c r="DC7" s="153" t="str">
        <f t="shared" si="110"/>
        <v>AKq016_1</v>
      </c>
      <c r="DD7" s="153" t="str">
        <f t="shared" si="111"/>
        <v>AKq016_1</v>
      </c>
      <c r="DE7" s="153" t="str">
        <f t="shared" si="112"/>
        <v>AK</v>
      </c>
      <c r="DF7" s="153" t="str">
        <f t="shared" si="113"/>
        <v>AKq009_0</v>
      </c>
      <c r="DG7" s="153" t="str">
        <f t="shared" si="114"/>
        <v>AKq009_1</v>
      </c>
      <c r="DH7" s="153" t="str">
        <f t="shared" si="115"/>
        <v>AKq009_1</v>
      </c>
      <c r="DI7" s="153" t="str">
        <f t="shared" si="116"/>
        <v>AK</v>
      </c>
      <c r="DJ7" s="153" t="str">
        <f t="shared" si="117"/>
        <v>AKq022_0</v>
      </c>
      <c r="DK7" s="153" t="str">
        <f t="shared" si="118"/>
        <v>AKq022_1</v>
      </c>
      <c r="DL7" s="153" t="str">
        <f t="shared" si="119"/>
        <v>AKq022_1</v>
      </c>
      <c r="DM7" s="153" t="str">
        <f t="shared" si="120"/>
        <v>AK</v>
      </c>
      <c r="DN7" s="153" t="str">
        <f t="shared" si="121"/>
        <v>AKq010_0</v>
      </c>
      <c r="DO7" s="153" t="str">
        <f t="shared" si="122"/>
        <v>AKq010_1</v>
      </c>
      <c r="DP7" s="153" t="str">
        <f t="shared" si="123"/>
        <v>AKq010_1</v>
      </c>
      <c r="DQ7" s="153" t="str">
        <f t="shared" si="124"/>
        <v>AK</v>
      </c>
      <c r="DR7" s="153" t="str">
        <f t="shared" si="125"/>
        <v>AKq011_0</v>
      </c>
      <c r="DS7" s="153" t="str">
        <f t="shared" si="126"/>
        <v>AKq011_1</v>
      </c>
      <c r="DT7" s="153" t="str">
        <f t="shared" si="127"/>
        <v>AKq011_1</v>
      </c>
      <c r="DU7" s="153" t="str">
        <f t="shared" si="128"/>
        <v>AK</v>
      </c>
      <c r="DV7" s="153" t="str">
        <f t="shared" si="129"/>
        <v>AKq017_0</v>
      </c>
      <c r="DW7" s="153" t="str">
        <f t="shared" si="130"/>
        <v>AKq017_1</v>
      </c>
      <c r="DX7" s="153" t="str">
        <f t="shared" si="131"/>
        <v>AKq017_1</v>
      </c>
      <c r="DY7" s="153" t="str">
        <f t="shared" si="132"/>
        <v>AK</v>
      </c>
      <c r="DZ7" s="153" t="str">
        <f t="shared" si="133"/>
        <v>AKq018_0</v>
      </c>
      <c r="EA7" s="153" t="str">
        <f t="shared" si="134"/>
        <v>AKq018_1</v>
      </c>
      <c r="EB7" s="153" t="str">
        <f t="shared" si="135"/>
        <v>AKq018_1</v>
      </c>
      <c r="EC7" s="153" t="str">
        <f t="shared" si="136"/>
        <v>AK</v>
      </c>
      <c r="ED7" s="153" t="str">
        <f t="shared" si="137"/>
        <v>AKq019_0</v>
      </c>
      <c r="EE7" s="153" t="str">
        <f t="shared" si="138"/>
        <v>AKq019_1</v>
      </c>
      <c r="EF7" s="153" t="str">
        <f t="shared" si="139"/>
        <v>AKq019_1</v>
      </c>
      <c r="EG7" s="153" t="str">
        <f t="shared" si="140"/>
        <v>AK</v>
      </c>
      <c r="EH7" s="153" t="str">
        <f t="shared" si="141"/>
        <v>AKq020_0</v>
      </c>
      <c r="EI7" s="153" t="str">
        <f t="shared" si="142"/>
        <v>AKq020_1</v>
      </c>
      <c r="EJ7" s="153" t="str">
        <f t="shared" si="143"/>
        <v>AKq020_1</v>
      </c>
    </row>
    <row r="8" spans="1:143" x14ac:dyDescent="0.15">
      <c r="A8" s="231" t="s">
        <v>25</v>
      </c>
      <c r="B8" s="229">
        <f>IF(VLOOKUP(BU8,APPENDIX!$A:$R,9,FALSE)&lt;&gt;"",VLOOKUP(BU8,APPENDIX!$A:$R,9,FALSE),"--")</f>
        <v>68</v>
      </c>
      <c r="C8" s="231">
        <f>IF(VLOOKUP(BV8,APPENDIX!$A:$R,9,FALSE)&lt;&gt;"",VLOOKUP(BV8,APPENDIX!$A:$R,9,FALSE),"--")</f>
        <v>72</v>
      </c>
      <c r="D8" s="231">
        <f>IF(VLOOKUP(BW8,APPENDIX!$A:$R,12,FALSE)&lt;&gt;"",VLOOKUP(BW8,APPENDIX!$A:$R,12,FALSE),0)</f>
        <v>0.7</v>
      </c>
      <c r="E8" s="234" t="str">
        <f t="shared" si="59"/>
        <v>*</v>
      </c>
      <c r="F8" s="299">
        <f>IF(VLOOKUP(BY8,APPENDIX!$A:$R,9,FALSE)&lt;&gt;"",VLOOKUP(BY8,APPENDIX!$A:$R,9,FALSE),"--")</f>
        <v>63</v>
      </c>
      <c r="G8" s="300">
        <f>IF(VLOOKUP(BZ8,APPENDIX!$A:$R,9,FALSE)&lt;&gt;"",VLOOKUP(BZ8,APPENDIX!$A:$R,9,FALSE),"--")</f>
        <v>66</v>
      </c>
      <c r="H8" s="236">
        <f>IF(VLOOKUP(CA8,APPENDIX!$A:$R,12,FALSE)&lt;&gt;"",VLOOKUP(CA8,APPENDIX!$A:$R,12,FALSE),0)</f>
        <v>0.7</v>
      </c>
      <c r="I8" s="234" t="str">
        <f t="shared" si="60"/>
        <v>*</v>
      </c>
      <c r="J8" s="231">
        <f>IF(VLOOKUP(CC8,APPENDIX!$A:$R,9,FALSE)&lt;&gt;"",VLOOKUP(CC8,APPENDIX!$A:$R,9,FALSE),"--")</f>
        <v>31</v>
      </c>
      <c r="K8" s="231">
        <f>IF(VLOOKUP(CD8,APPENDIX!$A:$R,9,FALSE)&lt;&gt;"",VLOOKUP(CD8,APPENDIX!$A:$R,9,FALSE),"--")</f>
        <v>32</v>
      </c>
      <c r="L8" s="231">
        <f>IF(VLOOKUP(CE8,APPENDIX!$A:$R,12,FALSE)&lt;&gt;"",VLOOKUP(CE8,APPENDIX!$A:$R,12,FALSE),0)</f>
        <v>0.2</v>
      </c>
      <c r="M8" s="231" t="str">
        <f t="shared" si="61"/>
        <v/>
      </c>
      <c r="N8" s="229">
        <f>IF(VLOOKUP(CG8,APPENDIX!$A:$R,9,FALSE)&lt;&gt;"",VLOOKUP(CG8,APPENDIX!$A:$R,9,FALSE),"--")</f>
        <v>46</v>
      </c>
      <c r="O8" s="307">
        <f>IF(VLOOKUP(CH8,APPENDIX!$A:$R,9,FALSE)&lt;&gt;"",VLOOKUP(CH8,APPENDIX!$A:$R,9,FALSE),"--")</f>
        <v>46</v>
      </c>
      <c r="P8" s="231">
        <f>IF(VLOOKUP(CI8,APPENDIX!$A:$R,12,FALSE)&lt;&gt;"",VLOOKUP(CI8,APPENDIX!$A:$R,12,FALSE),0)</f>
        <v>0</v>
      </c>
      <c r="Q8" s="234" t="str">
        <f t="shared" si="62"/>
        <v/>
      </c>
      <c r="R8" s="302">
        <f>VLOOKUP(CK8,APPENDIX!$A:$R,9,FALSE)</f>
        <v>65</v>
      </c>
      <c r="S8" s="299">
        <f>IF(VLOOKUP(CL8,APPENDIX!$A:$R,9,FALSE)&lt;&gt;"",VLOOKUP(CL8,APPENDIX!$A:$R,9,FALSE),"--")</f>
        <v>60</v>
      </c>
      <c r="T8" s="303">
        <f>IF(VLOOKUP(CM8,APPENDIX!$A:$R,9,FALSE)&lt;&gt;"",VLOOKUP(CM8,APPENDIX!$A:$R,9,FALSE),"--")</f>
        <v>60</v>
      </c>
      <c r="U8" s="304">
        <f>IF(VLOOKUP(CN8,APPENDIX!$A:$R,12,FALSE)&lt;&gt;"",VLOOKUP(CN8,APPENDIX!$A:$R,12,FALSE),0)</f>
        <v>0</v>
      </c>
      <c r="V8" s="234" t="str">
        <f t="shared" si="63"/>
        <v/>
      </c>
      <c r="W8" s="229">
        <f>IF(VLOOKUP(CP8,APPENDIX!$A:$R,9,FALSE)&lt;&gt;"",VLOOKUP(CP8,APPENDIX!$A:$R,9,FALSE),"--")</f>
        <v>65</v>
      </c>
      <c r="X8" s="231">
        <f>IF(VLOOKUP(CQ8,APPENDIX!$A:$R,9,FALSE)&lt;&gt;"",VLOOKUP(CQ8,APPENDIX!$A:$R,9,FALSE),"--")</f>
        <v>72</v>
      </c>
      <c r="Y8" s="231">
        <f>IF(VLOOKUP(CR8,APPENDIX!$A:$R,12,FALSE)&lt;&gt;"",VLOOKUP(CR8,APPENDIX!$A:$R,12,FALSE),0)</f>
        <v>1.5</v>
      </c>
      <c r="Z8" s="234" t="str">
        <f t="shared" si="64"/>
        <v>**</v>
      </c>
      <c r="AA8" s="299">
        <f>IF(VLOOKUP(CT8,APPENDIX!$A:$R,9,FALSE)&lt;&gt;"",VLOOKUP(CT8,APPENDIX!$A:$R,9,FALSE),"--")</f>
        <v>17</v>
      </c>
      <c r="AB8" s="300">
        <f>IF(VLOOKUP(CU8,APPENDIX!$A:$R,9,FALSE)&lt;&gt;"",VLOOKUP(CU8,APPENDIX!$A:$R,9,FALSE),"--")</f>
        <v>13</v>
      </c>
      <c r="AC8" s="304">
        <f>IF(VLOOKUP(CV8,APPENDIX!$A:$R,12,FALSE)&lt;&gt;"",VLOOKUP(CV8,APPENDIX!$A:$R,12,FALSE),0)</f>
        <v>-1</v>
      </c>
      <c r="AD8" s="234" t="str">
        <f t="shared" si="65"/>
        <v>**</v>
      </c>
      <c r="AE8" s="229">
        <f>IF(VLOOKUP(CX8,APPENDIX!$A:$R,9,FALSE)&lt;&gt;"",VLOOKUP(CX8,APPENDIX!$A:$R,9,FALSE),"--")</f>
        <v>18</v>
      </c>
      <c r="AF8" s="231">
        <f>IF(VLOOKUP(CY8,APPENDIX!$A:$R,9,FALSE)&lt;&gt;"",VLOOKUP(CY8,APPENDIX!$A:$R,9,FALSE),"--")</f>
        <v>15</v>
      </c>
      <c r="AG8" s="231">
        <f>IF(VLOOKUP(CZ8,APPENDIX!$A:$R,12,FALSE)&lt;&gt;"",VLOOKUP(CZ8,APPENDIX!$A:$R,12,FALSE),0)</f>
        <v>-0.8</v>
      </c>
      <c r="AH8" s="234" t="str">
        <f t="shared" si="66"/>
        <v>*</v>
      </c>
      <c r="AI8" s="229">
        <f>IF(VLOOKUP(DB8,APPENDIX!$A:$R,9,FALSE)&lt;&gt;"",VLOOKUP(DB8,APPENDIX!$A:$R,9,FALSE),"--")</f>
        <v>74</v>
      </c>
      <c r="AJ8" s="372">
        <f>IF(VLOOKUP(DC8,APPENDIX!$A:$R,9,FALSE)&lt;&gt;"",VLOOKUP(DC8,APPENDIX!$A:$R,9,FALSE),"--")</f>
        <v>71</v>
      </c>
      <c r="AK8" s="231">
        <f>IF(VLOOKUP(DD8,APPENDIX!$A:$R,12,FALSE)&lt;&gt;"",VLOOKUP(DD8,APPENDIX!$A:$R,12,FALSE),0)</f>
        <v>-1.6</v>
      </c>
      <c r="AL8" s="234" t="str">
        <f t="shared" si="67"/>
        <v>**</v>
      </c>
      <c r="AM8" s="305">
        <f>IF(VLOOKUP(DF8,APPENDIX!$A:$R,9,FALSE)&lt;&gt;"",VLOOKUP(DF8,APPENDIX!$A:$R,9,FALSE),"--")</f>
        <v>13.1</v>
      </c>
      <c r="AN8" s="236">
        <f>IF(VLOOKUP(DG8,APPENDIX!$A:$R,9,FALSE)&lt;&gt;"",VLOOKUP(DG8,APPENDIX!$A:$R,9,FALSE),"--")</f>
        <v>14.2</v>
      </c>
      <c r="AO8" s="231">
        <f>IF(VLOOKUP(DH8,APPENDIX!$A:$R,12,FALSE)&lt;&gt;"",VLOOKUP(DH8,APPENDIX!$A:$R,12,FALSE),0)</f>
        <v>1.3</v>
      </c>
      <c r="AP8" s="234" t="str">
        <f t="shared" si="68"/>
        <v>**</v>
      </c>
      <c r="AQ8" s="319">
        <f>IF(VLOOKUP(DJ8,APPENDIX!$A:$R,9,FALSE)&lt;&gt;"",VLOOKUP(DJ8,APPENDIX!$A:$R,9,FALSE),"--")</f>
        <v>0.64</v>
      </c>
      <c r="AR8" s="319">
        <f>IF(VLOOKUP(DK8,APPENDIX!$A:$R,9,FALSE)&lt;&gt;"",VLOOKUP(DK8,APPENDIX!$A:$R,9,FALSE),"--")</f>
        <v>0.53</v>
      </c>
      <c r="AS8" s="231">
        <f>IF(VLOOKUP(DL8,APPENDIX!$A:$R,12,FALSE)&lt;&gt;"",VLOOKUP(DL8,APPENDIX!$A:$R,12,FALSE),0)</f>
        <v>-0.8</v>
      </c>
      <c r="AT8" s="231" t="str">
        <f t="shared" si="69"/>
        <v>*</v>
      </c>
      <c r="AU8" s="299">
        <f>IF(VLOOKUP(DN8,APPENDIX!$A:$R,9,FALSE)&lt;&gt;"",VLOOKUP(DN8,APPENDIX!$A:$R,9,FALSE),"--")</f>
        <v>86</v>
      </c>
      <c r="AV8" s="300">
        <f>IF(VLOOKUP(DO8,APPENDIX!$A:$R,9,FALSE)&lt;&gt;"",VLOOKUP(DO8,APPENDIX!$A:$R,9,FALSE),"--")</f>
        <v>87</v>
      </c>
      <c r="AW8" s="236">
        <f>IF(VLOOKUP(DP8,APPENDIX!$A:$R,12,FALSE)&lt;&gt;"",VLOOKUP(DP8,APPENDIX!$A:$R,12,FALSE),0)</f>
        <v>0.5</v>
      </c>
      <c r="AX8" s="234" t="str">
        <f t="shared" si="70"/>
        <v>*</v>
      </c>
      <c r="AY8" s="299">
        <f>IF(VLOOKUP(DR8,APPENDIX!$A:$R,9,FALSE)&lt;&gt;"",VLOOKUP(DR8,APPENDIX!$A:$R,9,FALSE),"--")</f>
        <v>66</v>
      </c>
      <c r="AZ8" s="300">
        <f>IF(VLOOKUP(DS8,APPENDIX!$A:$R,9,FALSE)&lt;&gt;"",VLOOKUP(DS8,APPENDIX!$A:$R,9,FALSE),"--")</f>
        <v>66</v>
      </c>
      <c r="BA8" s="304">
        <f>IF(VLOOKUP(DT8,APPENDIX!$A:$R,12,FALSE)&lt;&gt;"",VLOOKUP(DT8,APPENDIX!$A:$R,12,FALSE),0)</f>
        <v>0</v>
      </c>
      <c r="BB8" s="234" t="str">
        <f t="shared" si="71"/>
        <v/>
      </c>
      <c r="BC8" s="301">
        <f>IF(VLOOKUP(DV8,APPENDIX!$A:$R,9,FALSE)&lt;&gt;"",VLOOKUP(DV8,APPENDIX!$A:$R,9,FALSE),"--")</f>
        <v>58</v>
      </c>
      <c r="BD8" s="372">
        <f>IF(VLOOKUP(DW8,APPENDIX!$A:$R,9,FALSE)&lt;&gt;"",VLOOKUP(DW8,APPENDIX!$A:$R,9,FALSE),"--")</f>
        <v>62</v>
      </c>
      <c r="BE8" s="301">
        <f>IF(VLOOKUP(DX8,APPENDIX!$A:$R,12,FALSE)&lt;&gt;"",VLOOKUP(DX8,APPENDIX!$A:$R,12,FALSE),0)</f>
        <v>0.9</v>
      </c>
      <c r="BF8" s="306" t="str">
        <f t="shared" si="72"/>
        <v>*</v>
      </c>
      <c r="BG8" s="371">
        <f>IF(VLOOKUP(DZ8,APPENDIX!$A:$R,9,FALSE)&lt;&gt;"",VLOOKUP(DZ8,APPENDIX!$A:$R,9,FALSE),"--")</f>
        <v>86</v>
      </c>
      <c r="BH8" s="372">
        <f>IF(VLOOKUP(EA8,APPENDIX!$A:$R,9,FALSE)&lt;&gt;"",VLOOKUP(EA8,APPENDIX!$A:$R,9,FALSE),"--")</f>
        <v>86</v>
      </c>
      <c r="BI8" s="301">
        <f>IF(VLOOKUP(EB8,APPENDIX!$A:$R,12,FALSE)&lt;&gt;"",VLOOKUP(EB8,APPENDIX!$A:$R,12,FALSE),0)</f>
        <v>0</v>
      </c>
      <c r="BJ8" s="306" t="str">
        <f t="shared" si="73"/>
        <v/>
      </c>
      <c r="BK8" s="400">
        <f>IF(VLOOKUP(ED8,APPENDIX!$A:$R,9,FALSE)&lt;&gt;"",VLOOKUP(ED8,APPENDIX!$A:$R,9,FALSE),"--")</f>
        <v>6</v>
      </c>
      <c r="BL8" s="401">
        <f>IF(VLOOKUP(EE8,APPENDIX!$A:$R,9,FALSE)&lt;&gt;"",VLOOKUP(EE8,APPENDIX!$A:$R,9,FALSE),"--")</f>
        <v>5</v>
      </c>
      <c r="BM8" s="309">
        <f>IF(VLOOKUP(EF8,APPENDIX!$A:$R,12,FALSE)&lt;&gt;"",VLOOKUP(EF8,APPENDIX!$A:$R,12,FALSE),0)</f>
        <v>-0.7</v>
      </c>
      <c r="BN8" s="310" t="str">
        <f t="shared" si="74"/>
        <v>*</v>
      </c>
      <c r="BO8" s="371">
        <f>IF(VLOOKUP(EH8,APPENDIX!$A:$R,9,FALSE)&lt;&gt;"",VLOOKUP(EH8,APPENDIX!$A:$R,9,FALSE),"--")</f>
        <v>20</v>
      </c>
      <c r="BP8" s="372">
        <f>IF(VLOOKUP(EI8,APPENDIX!$A:$R,9,FALSE)&lt;&gt;"",VLOOKUP(EI8,APPENDIX!$A:$R,9,FALSE),"--")</f>
        <v>17</v>
      </c>
      <c r="BQ8" s="301">
        <f>IF(VLOOKUP(EJ8,APPENDIX!$A:$R,12,FALSE)&lt;&gt;"",VLOOKUP(EJ8,APPENDIX!$A:$R,12,FALSE),0)</f>
        <v>-0.9</v>
      </c>
      <c r="BR8" s="301" t="str">
        <f t="shared" si="75"/>
        <v>*</v>
      </c>
      <c r="BT8" s="153" t="s">
        <v>26</v>
      </c>
      <c r="BU8" s="153" t="str">
        <f t="shared" si="76"/>
        <v>AZq002_0</v>
      </c>
      <c r="BV8" s="153" t="str">
        <f t="shared" si="77"/>
        <v>AZq002_1</v>
      </c>
      <c r="BW8" s="153" t="str">
        <f t="shared" si="78"/>
        <v>AZq002_1</v>
      </c>
      <c r="BX8" s="153" t="str">
        <f t="shared" si="79"/>
        <v>AZ</v>
      </c>
      <c r="BY8" s="153" t="str">
        <f t="shared" si="80"/>
        <v>AZq001a_0</v>
      </c>
      <c r="BZ8" s="153" t="str">
        <f t="shared" si="81"/>
        <v>AZq001a_1</v>
      </c>
      <c r="CA8" s="153" t="str">
        <f t="shared" si="82"/>
        <v>AZq001a_1</v>
      </c>
      <c r="CB8" s="153" t="str">
        <f t="shared" si="83"/>
        <v>AZ</v>
      </c>
      <c r="CC8" s="153" t="str">
        <f t="shared" si="84"/>
        <v>AZq001b_0</v>
      </c>
      <c r="CD8" s="153" t="str">
        <f t="shared" si="85"/>
        <v>AZq001b_1</v>
      </c>
      <c r="CE8" s="153" t="str">
        <f t="shared" si="86"/>
        <v>AZq001b_1</v>
      </c>
      <c r="CF8" s="153" t="str">
        <f t="shared" si="87"/>
        <v>AZ</v>
      </c>
      <c r="CG8" s="153" t="str">
        <f t="shared" si="88"/>
        <v>AZq003_0</v>
      </c>
      <c r="CH8" s="153" t="str">
        <f t="shared" si="89"/>
        <v>AZq003_1</v>
      </c>
      <c r="CI8" s="153" t="str">
        <f t="shared" si="90"/>
        <v>AZq003_1</v>
      </c>
      <c r="CJ8" s="153" t="str">
        <f t="shared" si="91"/>
        <v>AZ</v>
      </c>
      <c r="CK8" s="298" t="str">
        <f t="shared" si="92"/>
        <v>AZq004_1</v>
      </c>
      <c r="CL8" s="298" t="str">
        <f t="shared" si="93"/>
        <v>AZq005_0</v>
      </c>
      <c r="CM8" s="153" t="str">
        <f t="shared" si="94"/>
        <v>AZq005_1</v>
      </c>
      <c r="CN8" s="153" t="str">
        <f t="shared" si="95"/>
        <v>AZq005_1</v>
      </c>
      <c r="CO8" s="153" t="str">
        <f t="shared" si="96"/>
        <v>AZ</v>
      </c>
      <c r="CP8" s="153" t="str">
        <f t="shared" si="97"/>
        <v>AZq006_0</v>
      </c>
      <c r="CQ8" s="153" t="str">
        <f t="shared" si="98"/>
        <v>AZq006_1</v>
      </c>
      <c r="CR8" s="153" t="str">
        <f t="shared" si="99"/>
        <v>AZq006_1</v>
      </c>
      <c r="CS8" s="153" t="str">
        <f t="shared" si="100"/>
        <v>AZ</v>
      </c>
      <c r="CT8" s="153" t="str">
        <f t="shared" si="101"/>
        <v>AZq014_0</v>
      </c>
      <c r="CU8" s="153" t="str">
        <f t="shared" si="102"/>
        <v>AZq014_1</v>
      </c>
      <c r="CV8" s="153" t="str">
        <f t="shared" si="103"/>
        <v>AZq014_1</v>
      </c>
      <c r="CW8" s="153" t="str">
        <f t="shared" si="104"/>
        <v>AZ</v>
      </c>
      <c r="CX8" s="153" t="str">
        <f t="shared" si="105"/>
        <v>AZq015_0</v>
      </c>
      <c r="CY8" s="153" t="str">
        <f t="shared" si="106"/>
        <v>AZq015_1</v>
      </c>
      <c r="CZ8" s="153" t="str">
        <f t="shared" si="107"/>
        <v>AZq015_1</v>
      </c>
      <c r="DA8" s="153" t="str">
        <f t="shared" si="108"/>
        <v>AZ</v>
      </c>
      <c r="DB8" s="153" t="str">
        <f t="shared" si="109"/>
        <v>AZq016_0</v>
      </c>
      <c r="DC8" s="153" t="str">
        <f t="shared" si="110"/>
        <v>AZq016_1</v>
      </c>
      <c r="DD8" s="153" t="str">
        <f t="shared" si="111"/>
        <v>AZq016_1</v>
      </c>
      <c r="DE8" s="153" t="str">
        <f t="shared" si="112"/>
        <v>AZ</v>
      </c>
      <c r="DF8" s="153" t="str">
        <f t="shared" si="113"/>
        <v>AZq009_0</v>
      </c>
      <c r="DG8" s="153" t="str">
        <f t="shared" si="114"/>
        <v>AZq009_1</v>
      </c>
      <c r="DH8" s="153" t="str">
        <f t="shared" si="115"/>
        <v>AZq009_1</v>
      </c>
      <c r="DI8" s="153" t="str">
        <f t="shared" si="116"/>
        <v>AZ</v>
      </c>
      <c r="DJ8" s="153" t="str">
        <f t="shared" si="117"/>
        <v>AZq022_0</v>
      </c>
      <c r="DK8" s="153" t="str">
        <f t="shared" si="118"/>
        <v>AZq022_1</v>
      </c>
      <c r="DL8" s="153" t="str">
        <f t="shared" si="119"/>
        <v>AZq022_1</v>
      </c>
      <c r="DM8" s="153" t="str">
        <f t="shared" si="120"/>
        <v>AZ</v>
      </c>
      <c r="DN8" s="153" t="str">
        <f t="shared" si="121"/>
        <v>AZq010_0</v>
      </c>
      <c r="DO8" s="153" t="str">
        <f t="shared" si="122"/>
        <v>AZq010_1</v>
      </c>
      <c r="DP8" s="153" t="str">
        <f t="shared" si="123"/>
        <v>AZq010_1</v>
      </c>
      <c r="DQ8" s="153" t="str">
        <f t="shared" si="124"/>
        <v>AZ</v>
      </c>
      <c r="DR8" s="153" t="str">
        <f t="shared" si="125"/>
        <v>AZq011_0</v>
      </c>
      <c r="DS8" s="153" t="str">
        <f t="shared" si="126"/>
        <v>AZq011_1</v>
      </c>
      <c r="DT8" s="153" t="str">
        <f t="shared" si="127"/>
        <v>AZq011_1</v>
      </c>
      <c r="DU8" s="153" t="str">
        <f t="shared" si="128"/>
        <v>AZ</v>
      </c>
      <c r="DV8" s="153" t="str">
        <f t="shared" si="129"/>
        <v>AZq017_0</v>
      </c>
      <c r="DW8" s="153" t="str">
        <f t="shared" si="130"/>
        <v>AZq017_1</v>
      </c>
      <c r="DX8" s="153" t="str">
        <f t="shared" si="131"/>
        <v>AZq017_1</v>
      </c>
      <c r="DY8" s="153" t="str">
        <f t="shared" si="132"/>
        <v>AZ</v>
      </c>
      <c r="DZ8" s="153" t="str">
        <f t="shared" si="133"/>
        <v>AZq018_0</v>
      </c>
      <c r="EA8" s="153" t="str">
        <f t="shared" si="134"/>
        <v>AZq018_1</v>
      </c>
      <c r="EB8" s="153" t="str">
        <f t="shared" si="135"/>
        <v>AZq018_1</v>
      </c>
      <c r="EC8" s="153" t="str">
        <f t="shared" si="136"/>
        <v>AZ</v>
      </c>
      <c r="ED8" s="153" t="str">
        <f t="shared" si="137"/>
        <v>AZq019_0</v>
      </c>
      <c r="EE8" s="153" t="str">
        <f t="shared" si="138"/>
        <v>AZq019_1</v>
      </c>
      <c r="EF8" s="153" t="str">
        <f t="shared" si="139"/>
        <v>AZq019_1</v>
      </c>
      <c r="EG8" s="153" t="str">
        <f t="shared" si="140"/>
        <v>AZ</v>
      </c>
      <c r="EH8" s="153" t="str">
        <f t="shared" si="141"/>
        <v>AZq020_0</v>
      </c>
      <c r="EI8" s="153" t="str">
        <f t="shared" si="142"/>
        <v>AZq020_1</v>
      </c>
      <c r="EJ8" s="153" t="str">
        <f t="shared" si="143"/>
        <v>AZq020_1</v>
      </c>
    </row>
    <row r="9" spans="1:143" x14ac:dyDescent="0.15">
      <c r="A9" s="231" t="s">
        <v>29</v>
      </c>
      <c r="B9" s="229">
        <f>IF(VLOOKUP(BU9,APPENDIX!$A:$R,9,FALSE)&lt;&gt;"",VLOOKUP(BU9,APPENDIX!$A:$R,9,FALSE),"--")</f>
        <v>77</v>
      </c>
      <c r="C9" s="231">
        <f>IF(VLOOKUP(BV9,APPENDIX!$A:$R,9,FALSE)&lt;&gt;"",VLOOKUP(BV9,APPENDIX!$A:$R,9,FALSE),"--")</f>
        <v>83</v>
      </c>
      <c r="D9" s="231">
        <f>IF(VLOOKUP(BW9,APPENDIX!$A:$R,12,FALSE)&lt;&gt;"",VLOOKUP(BW9,APPENDIX!$A:$R,12,FALSE),0)</f>
        <v>1</v>
      </c>
      <c r="E9" s="234" t="str">
        <f t="shared" si="59"/>
        <v>**</v>
      </c>
      <c r="F9" s="299">
        <f>IF(VLOOKUP(BY9,APPENDIX!$A:$R,9,FALSE)&lt;&gt;"",VLOOKUP(BY9,APPENDIX!$A:$R,9,FALSE),"--")</f>
        <v>61</v>
      </c>
      <c r="G9" s="300">
        <f>IF(VLOOKUP(BZ9,APPENDIX!$A:$R,9,FALSE)&lt;&gt;"",VLOOKUP(BZ9,APPENDIX!$A:$R,9,FALSE),"--")</f>
        <v>63</v>
      </c>
      <c r="H9" s="236">
        <f>IF(VLOOKUP(CA9,APPENDIX!$A:$R,12,FALSE)&lt;&gt;"",VLOOKUP(CA9,APPENDIX!$A:$R,12,FALSE),0)</f>
        <v>0.5</v>
      </c>
      <c r="I9" s="234" t="str">
        <f t="shared" si="60"/>
        <v>*</v>
      </c>
      <c r="J9" s="231">
        <f>IF(VLOOKUP(CC9,APPENDIX!$A:$R,9,FALSE)&lt;&gt;"",VLOOKUP(CC9,APPENDIX!$A:$R,9,FALSE),"--")</f>
        <v>37</v>
      </c>
      <c r="K9" s="231">
        <f>IF(VLOOKUP(CD9,APPENDIX!$A:$R,9,FALSE)&lt;&gt;"",VLOOKUP(CD9,APPENDIX!$A:$R,9,FALSE),"--")</f>
        <v>40</v>
      </c>
      <c r="L9" s="231">
        <f>IF(VLOOKUP(CE9,APPENDIX!$A:$R,12,FALSE)&lt;&gt;"",VLOOKUP(CE9,APPENDIX!$A:$R,12,FALSE),0)</f>
        <v>0.7</v>
      </c>
      <c r="M9" s="231" t="str">
        <f t="shared" si="61"/>
        <v>*</v>
      </c>
      <c r="N9" s="229">
        <f>IF(VLOOKUP(CG9,APPENDIX!$A:$R,9,FALSE)&lt;&gt;"",VLOOKUP(CG9,APPENDIX!$A:$R,9,FALSE),"--")</f>
        <v>55</v>
      </c>
      <c r="O9" s="307">
        <f>IF(VLOOKUP(CH9,APPENDIX!$A:$R,9,FALSE)&lt;&gt;"",VLOOKUP(CH9,APPENDIX!$A:$R,9,FALSE),"--")</f>
        <v>55</v>
      </c>
      <c r="P9" s="231">
        <f>IF(VLOOKUP(CI9,APPENDIX!$A:$R,12,FALSE)&lt;&gt;"",VLOOKUP(CI9,APPENDIX!$A:$R,12,FALSE),0)</f>
        <v>0</v>
      </c>
      <c r="Q9" s="234" t="str">
        <f t="shared" si="62"/>
        <v/>
      </c>
      <c r="R9" s="302">
        <f>VLOOKUP(CK9,APPENDIX!$A:$R,9,FALSE)</f>
        <v>62</v>
      </c>
      <c r="S9" s="299">
        <f>IF(VLOOKUP(CL9,APPENDIX!$A:$R,9,FALSE)&lt;&gt;"",VLOOKUP(CL9,APPENDIX!$A:$R,9,FALSE),"--")</f>
        <v>67</v>
      </c>
      <c r="T9" s="303">
        <f>IF(VLOOKUP(CM9,APPENDIX!$A:$R,9,FALSE)&lt;&gt;"",VLOOKUP(CM9,APPENDIX!$A:$R,9,FALSE),"--")</f>
        <v>67</v>
      </c>
      <c r="U9" s="304">
        <f>IF(VLOOKUP(CN9,APPENDIX!$A:$R,12,FALSE)&lt;&gt;"",VLOOKUP(CN9,APPENDIX!$A:$R,12,FALSE),0)</f>
        <v>0</v>
      </c>
      <c r="V9" s="234" t="str">
        <f t="shared" si="63"/>
        <v/>
      </c>
      <c r="W9" s="229">
        <f>IF(VLOOKUP(CP9,APPENDIX!$A:$R,9,FALSE)&lt;&gt;"",VLOOKUP(CP9,APPENDIX!$A:$R,9,FALSE),"--")</f>
        <v>57</v>
      </c>
      <c r="X9" s="231">
        <f>IF(VLOOKUP(CQ9,APPENDIX!$A:$R,9,FALSE)&lt;&gt;"",VLOOKUP(CQ9,APPENDIX!$A:$R,9,FALSE),"--")</f>
        <v>67</v>
      </c>
      <c r="Y9" s="231">
        <f>IF(VLOOKUP(CR9,APPENDIX!$A:$R,12,FALSE)&lt;&gt;"",VLOOKUP(CR9,APPENDIX!$A:$R,12,FALSE),0)</f>
        <v>2.1</v>
      </c>
      <c r="Z9" s="234" t="str">
        <f t="shared" si="64"/>
        <v>**</v>
      </c>
      <c r="AA9" s="299">
        <f>IF(VLOOKUP(CT9,APPENDIX!$A:$R,9,FALSE)&lt;&gt;"",VLOOKUP(CT9,APPENDIX!$A:$R,9,FALSE),"--")</f>
        <v>17</v>
      </c>
      <c r="AB9" s="300">
        <f>IF(VLOOKUP(CU9,APPENDIX!$A:$R,9,FALSE)&lt;&gt;"",VLOOKUP(CU9,APPENDIX!$A:$R,9,FALSE),"--")</f>
        <v>16</v>
      </c>
      <c r="AC9" s="304">
        <f>IF(VLOOKUP(CV9,APPENDIX!$A:$R,12,FALSE)&lt;&gt;"",VLOOKUP(CV9,APPENDIX!$A:$R,12,FALSE),0)</f>
        <v>-0.3</v>
      </c>
      <c r="AD9" s="234" t="str">
        <f t="shared" si="65"/>
        <v/>
      </c>
      <c r="AE9" s="229">
        <f>IF(VLOOKUP(CX9,APPENDIX!$A:$R,9,FALSE)&lt;&gt;"",VLOOKUP(CX9,APPENDIX!$A:$R,9,FALSE),"--")</f>
        <v>23</v>
      </c>
      <c r="AF9" s="231">
        <f>IF(VLOOKUP(CY9,APPENDIX!$A:$R,9,FALSE)&lt;&gt;"",VLOOKUP(CY9,APPENDIX!$A:$R,9,FALSE),"--")</f>
        <v>21</v>
      </c>
      <c r="AG9" s="231">
        <f>IF(VLOOKUP(CZ9,APPENDIX!$A:$R,12,FALSE)&lt;&gt;"",VLOOKUP(CZ9,APPENDIX!$A:$R,12,FALSE),0)</f>
        <v>-0.6</v>
      </c>
      <c r="AH9" s="234" t="str">
        <f t="shared" si="66"/>
        <v>*</v>
      </c>
      <c r="AI9" s="229">
        <f>IF(VLOOKUP(DB9,APPENDIX!$A:$R,9,FALSE)&lt;&gt;"",VLOOKUP(DB9,APPENDIX!$A:$R,9,FALSE),"--")</f>
        <v>72</v>
      </c>
      <c r="AJ9" s="372">
        <f>IF(VLOOKUP(DC9,APPENDIX!$A:$R,9,FALSE)&lt;&gt;"",VLOOKUP(DC9,APPENDIX!$A:$R,9,FALSE),"--")</f>
        <v>74</v>
      </c>
      <c r="AK9" s="231">
        <f>IF(VLOOKUP(DD9,APPENDIX!$A:$R,12,FALSE)&lt;&gt;"",VLOOKUP(DD9,APPENDIX!$A:$R,12,FALSE),0)</f>
        <v>1.1000000000000001</v>
      </c>
      <c r="AL9" s="234" t="str">
        <f t="shared" si="67"/>
        <v>**</v>
      </c>
      <c r="AM9" s="305">
        <f>IF(VLOOKUP(DF9,APPENDIX!$A:$R,9,FALSE)&lt;&gt;"",VLOOKUP(DF9,APPENDIX!$A:$R,9,FALSE),"--")</f>
        <v>14.1</v>
      </c>
      <c r="AN9" s="236">
        <f>IF(VLOOKUP(DG9,APPENDIX!$A:$R,9,FALSE)&lt;&gt;"",VLOOKUP(DG9,APPENDIX!$A:$R,9,FALSE),"--")</f>
        <v>15.5</v>
      </c>
      <c r="AO9" s="231">
        <f>IF(VLOOKUP(DH9,APPENDIX!$A:$R,12,FALSE)&lt;&gt;"",VLOOKUP(DH9,APPENDIX!$A:$R,12,FALSE),0)</f>
        <v>1.7</v>
      </c>
      <c r="AP9" s="234" t="str">
        <f t="shared" si="68"/>
        <v>**</v>
      </c>
      <c r="AQ9" s="319">
        <f>IF(VLOOKUP(DJ9,APPENDIX!$A:$R,9,FALSE)&lt;&gt;"",VLOOKUP(DJ9,APPENDIX!$A:$R,9,FALSE),"--")</f>
        <v>0.55000000000000004</v>
      </c>
      <c r="AR9" s="319">
        <f>IF(VLOOKUP(DK9,APPENDIX!$A:$R,9,FALSE)&lt;&gt;"",VLOOKUP(DK9,APPENDIX!$A:$R,9,FALSE),"--")</f>
        <v>0.56000000000000005</v>
      </c>
      <c r="AS9" s="231">
        <f>IF(VLOOKUP(DL9,APPENDIX!$A:$R,12,FALSE)&lt;&gt;"",VLOOKUP(DL9,APPENDIX!$A:$R,12,FALSE),0)</f>
        <v>0.1</v>
      </c>
      <c r="AT9" s="231" t="str">
        <f t="shared" si="69"/>
        <v/>
      </c>
      <c r="AU9" s="299">
        <f>IF(VLOOKUP(DN9,APPENDIX!$A:$R,9,FALSE)&lt;&gt;"",VLOOKUP(DN9,APPENDIX!$A:$R,9,FALSE),"--")</f>
        <v>83</v>
      </c>
      <c r="AV9" s="300">
        <f>IF(VLOOKUP(DO9,APPENDIX!$A:$R,9,FALSE)&lt;&gt;"",VLOOKUP(DO9,APPENDIX!$A:$R,9,FALSE),"--")</f>
        <v>84</v>
      </c>
      <c r="AW9" s="236">
        <f>IF(VLOOKUP(DP9,APPENDIX!$A:$R,12,FALSE)&lt;&gt;"",VLOOKUP(DP9,APPENDIX!$A:$R,12,FALSE),0)</f>
        <v>0.5</v>
      </c>
      <c r="AX9" s="234" t="str">
        <f t="shared" si="70"/>
        <v>*</v>
      </c>
      <c r="AY9" s="299">
        <f>IF(VLOOKUP(DR9,APPENDIX!$A:$R,9,FALSE)&lt;&gt;"",VLOOKUP(DR9,APPENDIX!$A:$R,9,FALSE),"--")</f>
        <v>68</v>
      </c>
      <c r="AZ9" s="300">
        <f>IF(VLOOKUP(DS9,APPENDIX!$A:$R,9,FALSE)&lt;&gt;"",VLOOKUP(DS9,APPENDIX!$A:$R,9,FALSE),"--")</f>
        <v>69</v>
      </c>
      <c r="BA9" s="304">
        <f>IF(VLOOKUP(DT9,APPENDIX!$A:$R,12,FALSE)&lt;&gt;"",VLOOKUP(DT9,APPENDIX!$A:$R,12,FALSE),0)</f>
        <v>0.3</v>
      </c>
      <c r="BB9" s="234" t="str">
        <f t="shared" si="71"/>
        <v/>
      </c>
      <c r="BC9" s="301">
        <f>IF(VLOOKUP(DV9,APPENDIX!$A:$R,9,FALSE)&lt;&gt;"",VLOOKUP(DV9,APPENDIX!$A:$R,9,FALSE),"--")</f>
        <v>61</v>
      </c>
      <c r="BD9" s="372">
        <f>IF(VLOOKUP(DW9,APPENDIX!$A:$R,9,FALSE)&lt;&gt;"",VLOOKUP(DW9,APPENDIX!$A:$R,9,FALSE),"--")</f>
        <v>70</v>
      </c>
      <c r="BE9" s="301">
        <f>IF(VLOOKUP(DX9,APPENDIX!$A:$R,12,FALSE)&lt;&gt;"",VLOOKUP(DX9,APPENDIX!$A:$R,12,FALSE),0)</f>
        <v>2.1</v>
      </c>
      <c r="BF9" s="306" t="str">
        <f t="shared" si="72"/>
        <v>**</v>
      </c>
      <c r="BG9" s="371">
        <f>IF(VLOOKUP(DZ9,APPENDIX!$A:$R,9,FALSE)&lt;&gt;"",VLOOKUP(DZ9,APPENDIX!$A:$R,9,FALSE),"--")</f>
        <v>90</v>
      </c>
      <c r="BH9" s="372">
        <f>IF(VLOOKUP(EA9,APPENDIX!$A:$R,9,FALSE)&lt;&gt;"",VLOOKUP(EA9,APPENDIX!$A:$R,9,FALSE),"--")</f>
        <v>91</v>
      </c>
      <c r="BI9" s="301">
        <f>IF(VLOOKUP(EB9,APPENDIX!$A:$R,12,FALSE)&lt;&gt;"",VLOOKUP(EB9,APPENDIX!$A:$R,12,FALSE),0)</f>
        <v>0.3</v>
      </c>
      <c r="BJ9" s="306" t="str">
        <f t="shared" si="73"/>
        <v/>
      </c>
      <c r="BK9" s="400">
        <f>IF(VLOOKUP(ED9,APPENDIX!$A:$R,9,FALSE)&lt;&gt;"",VLOOKUP(ED9,APPENDIX!$A:$R,9,FALSE),"--")</f>
        <v>6</v>
      </c>
      <c r="BL9" s="401">
        <f>IF(VLOOKUP(EE9,APPENDIX!$A:$R,9,FALSE)&lt;&gt;"",VLOOKUP(EE9,APPENDIX!$A:$R,9,FALSE),"--")</f>
        <v>5</v>
      </c>
      <c r="BM9" s="309">
        <f>IF(VLOOKUP(EF9,APPENDIX!$A:$R,12,FALSE)&lt;&gt;"",VLOOKUP(EF9,APPENDIX!$A:$R,12,FALSE),0)</f>
        <v>-0.7</v>
      </c>
      <c r="BN9" s="310" t="str">
        <f t="shared" si="74"/>
        <v>*</v>
      </c>
      <c r="BO9" s="371">
        <f>IF(VLOOKUP(EH9,APPENDIX!$A:$R,9,FALSE)&lt;&gt;"",VLOOKUP(EH9,APPENDIX!$A:$R,9,FALSE),"--")</f>
        <v>24</v>
      </c>
      <c r="BP9" s="372">
        <f>IF(VLOOKUP(EI9,APPENDIX!$A:$R,9,FALSE)&lt;&gt;"",VLOOKUP(EI9,APPENDIX!$A:$R,9,FALSE),"--")</f>
        <v>17</v>
      </c>
      <c r="BQ9" s="301">
        <f>IF(VLOOKUP(EJ9,APPENDIX!$A:$R,12,FALSE)&lt;&gt;"",VLOOKUP(EJ9,APPENDIX!$A:$R,12,FALSE),0)</f>
        <v>-2</v>
      </c>
      <c r="BR9" s="301" t="str">
        <f t="shared" si="75"/>
        <v>**</v>
      </c>
      <c r="BT9" s="153" t="s">
        <v>30</v>
      </c>
      <c r="BU9" s="153" t="str">
        <f t="shared" si="76"/>
        <v>ARq002_0</v>
      </c>
      <c r="BV9" s="153" t="str">
        <f t="shared" si="77"/>
        <v>ARq002_1</v>
      </c>
      <c r="BW9" s="153" t="str">
        <f t="shared" si="78"/>
        <v>ARq002_1</v>
      </c>
      <c r="BX9" s="153" t="str">
        <f t="shared" si="79"/>
        <v>AR</v>
      </c>
      <c r="BY9" s="153" t="str">
        <f t="shared" si="80"/>
        <v>ARq001a_0</v>
      </c>
      <c r="BZ9" s="153" t="str">
        <f t="shared" si="81"/>
        <v>ARq001a_1</v>
      </c>
      <c r="CA9" s="153" t="str">
        <f t="shared" si="82"/>
        <v>ARq001a_1</v>
      </c>
      <c r="CB9" s="153" t="str">
        <f t="shared" si="83"/>
        <v>AR</v>
      </c>
      <c r="CC9" s="153" t="str">
        <f t="shared" si="84"/>
        <v>ARq001b_0</v>
      </c>
      <c r="CD9" s="153" t="str">
        <f t="shared" si="85"/>
        <v>ARq001b_1</v>
      </c>
      <c r="CE9" s="153" t="str">
        <f t="shared" si="86"/>
        <v>ARq001b_1</v>
      </c>
      <c r="CF9" s="153" t="str">
        <f t="shared" si="87"/>
        <v>AR</v>
      </c>
      <c r="CG9" s="153" t="str">
        <f t="shared" si="88"/>
        <v>ARq003_0</v>
      </c>
      <c r="CH9" s="153" t="str">
        <f t="shared" si="89"/>
        <v>ARq003_1</v>
      </c>
      <c r="CI9" s="153" t="str">
        <f t="shared" si="90"/>
        <v>ARq003_1</v>
      </c>
      <c r="CJ9" s="153" t="str">
        <f t="shared" si="91"/>
        <v>AR</v>
      </c>
      <c r="CK9" s="298" t="str">
        <f t="shared" si="92"/>
        <v>ARq004_1</v>
      </c>
      <c r="CL9" s="298" t="str">
        <f t="shared" si="93"/>
        <v>ARq005_0</v>
      </c>
      <c r="CM9" s="153" t="str">
        <f t="shared" si="94"/>
        <v>ARq005_1</v>
      </c>
      <c r="CN9" s="153" t="str">
        <f t="shared" si="95"/>
        <v>ARq005_1</v>
      </c>
      <c r="CO9" s="153" t="str">
        <f t="shared" si="96"/>
        <v>AR</v>
      </c>
      <c r="CP9" s="153" t="str">
        <f t="shared" si="97"/>
        <v>ARq006_0</v>
      </c>
      <c r="CQ9" s="153" t="str">
        <f t="shared" si="98"/>
        <v>ARq006_1</v>
      </c>
      <c r="CR9" s="153" t="str">
        <f t="shared" si="99"/>
        <v>ARq006_1</v>
      </c>
      <c r="CS9" s="153" t="str">
        <f t="shared" si="100"/>
        <v>AR</v>
      </c>
      <c r="CT9" s="153" t="str">
        <f t="shared" si="101"/>
        <v>ARq014_0</v>
      </c>
      <c r="CU9" s="153" t="str">
        <f t="shared" si="102"/>
        <v>ARq014_1</v>
      </c>
      <c r="CV9" s="153" t="str">
        <f t="shared" si="103"/>
        <v>ARq014_1</v>
      </c>
      <c r="CW9" s="153" t="str">
        <f t="shared" si="104"/>
        <v>AR</v>
      </c>
      <c r="CX9" s="153" t="str">
        <f t="shared" si="105"/>
        <v>ARq015_0</v>
      </c>
      <c r="CY9" s="153" t="str">
        <f t="shared" si="106"/>
        <v>ARq015_1</v>
      </c>
      <c r="CZ9" s="153" t="str">
        <f t="shared" si="107"/>
        <v>ARq015_1</v>
      </c>
      <c r="DA9" s="153" t="str">
        <f t="shared" si="108"/>
        <v>AR</v>
      </c>
      <c r="DB9" s="153" t="str">
        <f t="shared" si="109"/>
        <v>ARq016_0</v>
      </c>
      <c r="DC9" s="153" t="str">
        <f t="shared" si="110"/>
        <v>ARq016_1</v>
      </c>
      <c r="DD9" s="153" t="str">
        <f t="shared" si="111"/>
        <v>ARq016_1</v>
      </c>
      <c r="DE9" s="153" t="str">
        <f t="shared" si="112"/>
        <v>AR</v>
      </c>
      <c r="DF9" s="153" t="str">
        <f t="shared" si="113"/>
        <v>ARq009_0</v>
      </c>
      <c r="DG9" s="153" t="str">
        <f t="shared" si="114"/>
        <v>ARq009_1</v>
      </c>
      <c r="DH9" s="153" t="str">
        <f t="shared" si="115"/>
        <v>ARq009_1</v>
      </c>
      <c r="DI9" s="153" t="str">
        <f t="shared" si="116"/>
        <v>AR</v>
      </c>
      <c r="DJ9" s="153" t="str">
        <f t="shared" si="117"/>
        <v>ARq022_0</v>
      </c>
      <c r="DK9" s="153" t="str">
        <f t="shared" si="118"/>
        <v>ARq022_1</v>
      </c>
      <c r="DL9" s="153" t="str">
        <f t="shared" si="119"/>
        <v>ARq022_1</v>
      </c>
      <c r="DM9" s="153" t="str">
        <f t="shared" si="120"/>
        <v>AR</v>
      </c>
      <c r="DN9" s="153" t="str">
        <f t="shared" si="121"/>
        <v>ARq010_0</v>
      </c>
      <c r="DO9" s="153" t="str">
        <f t="shared" si="122"/>
        <v>ARq010_1</v>
      </c>
      <c r="DP9" s="153" t="str">
        <f t="shared" si="123"/>
        <v>ARq010_1</v>
      </c>
      <c r="DQ9" s="153" t="str">
        <f t="shared" si="124"/>
        <v>AR</v>
      </c>
      <c r="DR9" s="153" t="str">
        <f t="shared" si="125"/>
        <v>ARq011_0</v>
      </c>
      <c r="DS9" s="153" t="str">
        <f t="shared" si="126"/>
        <v>ARq011_1</v>
      </c>
      <c r="DT9" s="153" t="str">
        <f t="shared" si="127"/>
        <v>ARq011_1</v>
      </c>
      <c r="DU9" s="153" t="str">
        <f t="shared" si="128"/>
        <v>AR</v>
      </c>
      <c r="DV9" s="153" t="str">
        <f t="shared" si="129"/>
        <v>ARq017_0</v>
      </c>
      <c r="DW9" s="153" t="str">
        <f t="shared" si="130"/>
        <v>ARq017_1</v>
      </c>
      <c r="DX9" s="153" t="str">
        <f t="shared" si="131"/>
        <v>ARq017_1</v>
      </c>
      <c r="DY9" s="153" t="str">
        <f t="shared" si="132"/>
        <v>AR</v>
      </c>
      <c r="DZ9" s="153" t="str">
        <f t="shared" si="133"/>
        <v>ARq018_0</v>
      </c>
      <c r="EA9" s="153" t="str">
        <f t="shared" si="134"/>
        <v>ARq018_1</v>
      </c>
      <c r="EB9" s="153" t="str">
        <f t="shared" si="135"/>
        <v>ARq018_1</v>
      </c>
      <c r="EC9" s="153" t="str">
        <f t="shared" si="136"/>
        <v>AR</v>
      </c>
      <c r="ED9" s="153" t="str">
        <f t="shared" si="137"/>
        <v>ARq019_0</v>
      </c>
      <c r="EE9" s="153" t="str">
        <f t="shared" si="138"/>
        <v>ARq019_1</v>
      </c>
      <c r="EF9" s="153" t="str">
        <f t="shared" si="139"/>
        <v>ARq019_1</v>
      </c>
      <c r="EG9" s="153" t="str">
        <f t="shared" si="140"/>
        <v>AR</v>
      </c>
      <c r="EH9" s="153" t="str">
        <f t="shared" si="141"/>
        <v>ARq020_0</v>
      </c>
      <c r="EI9" s="153" t="str">
        <f t="shared" si="142"/>
        <v>ARq020_1</v>
      </c>
      <c r="EJ9" s="153" t="str">
        <f t="shared" si="143"/>
        <v>ARq020_1</v>
      </c>
    </row>
    <row r="10" spans="1:143" x14ac:dyDescent="0.15">
      <c r="A10" s="231" t="s">
        <v>33</v>
      </c>
      <c r="B10" s="229">
        <f>IF(VLOOKUP(BU10,APPENDIX!$A:$R,9,FALSE)&lt;&gt;"",VLOOKUP(BU10,APPENDIX!$A:$R,9,FALSE),"--")</f>
        <v>71</v>
      </c>
      <c r="C10" s="231">
        <f>IF(VLOOKUP(BV10,APPENDIX!$A:$R,9,FALSE)&lt;&gt;"",VLOOKUP(BV10,APPENDIX!$A:$R,9,FALSE),"--")</f>
        <v>77</v>
      </c>
      <c r="D10" s="231">
        <f>IF(VLOOKUP(BW10,APPENDIX!$A:$R,12,FALSE)&lt;&gt;"",VLOOKUP(BW10,APPENDIX!$A:$R,12,FALSE),0)</f>
        <v>1</v>
      </c>
      <c r="E10" s="234" t="str">
        <f t="shared" si="59"/>
        <v>**</v>
      </c>
      <c r="F10" s="299">
        <f>IF(VLOOKUP(BY10,APPENDIX!$A:$R,9,FALSE)&lt;&gt;"",VLOOKUP(BY10,APPENDIX!$A:$R,9,FALSE),"--")</f>
        <v>73</v>
      </c>
      <c r="G10" s="300">
        <f>IF(VLOOKUP(BZ10,APPENDIX!$A:$R,9,FALSE)&lt;&gt;"",VLOOKUP(BZ10,APPENDIX!$A:$R,9,FALSE),"--")</f>
        <v>70</v>
      </c>
      <c r="H10" s="236">
        <f>IF(VLOOKUP(CA10,APPENDIX!$A:$R,12,FALSE)&lt;&gt;"",VLOOKUP(CA10,APPENDIX!$A:$R,12,FALSE),0)</f>
        <v>-0.7</v>
      </c>
      <c r="I10" s="234" t="str">
        <f t="shared" si="60"/>
        <v>*</v>
      </c>
      <c r="J10" s="231">
        <f>IF(VLOOKUP(CC10,APPENDIX!$A:$R,9,FALSE)&lt;&gt;"",VLOOKUP(CC10,APPENDIX!$A:$R,9,FALSE),"--")</f>
        <v>34</v>
      </c>
      <c r="K10" s="231">
        <f>IF(VLOOKUP(CD10,APPENDIX!$A:$R,9,FALSE)&lt;&gt;"",VLOOKUP(CD10,APPENDIX!$A:$R,9,FALSE),"--")</f>
        <v>35</v>
      </c>
      <c r="L10" s="231">
        <f>IF(VLOOKUP(CE10,APPENDIX!$A:$R,12,FALSE)&lt;&gt;"",VLOOKUP(CE10,APPENDIX!$A:$R,12,FALSE),0)</f>
        <v>0.2</v>
      </c>
      <c r="M10" s="231" t="str">
        <f t="shared" si="61"/>
        <v/>
      </c>
      <c r="N10" s="229">
        <f>IF(VLOOKUP(CG10,APPENDIX!$A:$R,9,FALSE)&lt;&gt;"",VLOOKUP(CG10,APPENDIX!$A:$R,9,FALSE),"--")</f>
        <v>45</v>
      </c>
      <c r="O10" s="307">
        <f>IF(VLOOKUP(CH10,APPENDIX!$A:$R,9,FALSE)&lt;&gt;"",VLOOKUP(CH10,APPENDIX!$A:$R,9,FALSE),"--")</f>
        <v>45</v>
      </c>
      <c r="P10" s="231">
        <f>IF(VLOOKUP(CI10,APPENDIX!$A:$R,12,FALSE)&lt;&gt;"",VLOOKUP(CI10,APPENDIX!$A:$R,12,FALSE),0)</f>
        <v>0</v>
      </c>
      <c r="Q10" s="234" t="str">
        <f t="shared" si="62"/>
        <v/>
      </c>
      <c r="R10" s="302">
        <f>VLOOKUP(CK10,APPENDIX!$A:$R,9,FALSE)</f>
        <v>65</v>
      </c>
      <c r="S10" s="299">
        <f>IF(VLOOKUP(CL10,APPENDIX!$A:$R,9,FALSE)&lt;&gt;"",VLOOKUP(CL10,APPENDIX!$A:$R,9,FALSE),"--")</f>
        <v>63</v>
      </c>
      <c r="T10" s="303">
        <f>IF(VLOOKUP(CM10,APPENDIX!$A:$R,9,FALSE)&lt;&gt;"",VLOOKUP(CM10,APPENDIX!$A:$R,9,FALSE),"--")</f>
        <v>63</v>
      </c>
      <c r="U10" s="304">
        <f>IF(VLOOKUP(CN10,APPENDIX!$A:$R,12,FALSE)&lt;&gt;"",VLOOKUP(CN10,APPENDIX!$A:$R,12,FALSE),0)</f>
        <v>0</v>
      </c>
      <c r="V10" s="234" t="str">
        <f t="shared" si="63"/>
        <v/>
      </c>
      <c r="W10" s="229">
        <f>IF(VLOOKUP(CP10,APPENDIX!$A:$R,9,FALSE)&lt;&gt;"",VLOOKUP(CP10,APPENDIX!$A:$R,9,FALSE),"--")</f>
        <v>69</v>
      </c>
      <c r="X10" s="231">
        <f>IF(VLOOKUP(CQ10,APPENDIX!$A:$R,9,FALSE)&lt;&gt;"",VLOOKUP(CQ10,APPENDIX!$A:$R,9,FALSE),"--")</f>
        <v>75</v>
      </c>
      <c r="Y10" s="231">
        <f>IF(VLOOKUP(CR10,APPENDIX!$A:$R,12,FALSE)&lt;&gt;"",VLOOKUP(CR10,APPENDIX!$A:$R,12,FALSE),0)</f>
        <v>1.3</v>
      </c>
      <c r="Z10" s="234" t="str">
        <f t="shared" si="64"/>
        <v>**</v>
      </c>
      <c r="AA10" s="299">
        <f>IF(VLOOKUP(CT10,APPENDIX!$A:$R,9,FALSE)&lt;&gt;"",VLOOKUP(CT10,APPENDIX!$A:$R,9,FALSE),"--")</f>
        <v>16</v>
      </c>
      <c r="AB10" s="300">
        <f>IF(VLOOKUP(CU10,APPENDIX!$A:$R,9,FALSE)&lt;&gt;"",VLOOKUP(CU10,APPENDIX!$A:$R,9,FALSE),"--")</f>
        <v>11</v>
      </c>
      <c r="AC10" s="304">
        <f>IF(VLOOKUP(CV10,APPENDIX!$A:$R,12,FALSE)&lt;&gt;"",VLOOKUP(CV10,APPENDIX!$A:$R,12,FALSE),0)</f>
        <v>-1.3</v>
      </c>
      <c r="AD10" s="234" t="str">
        <f t="shared" si="65"/>
        <v>**</v>
      </c>
      <c r="AE10" s="229">
        <f>IF(VLOOKUP(CX10,APPENDIX!$A:$R,9,FALSE)&lt;&gt;"",VLOOKUP(CX10,APPENDIX!$A:$R,9,FALSE),"--")</f>
        <v>21</v>
      </c>
      <c r="AF10" s="231">
        <f>IF(VLOOKUP(CY10,APPENDIX!$A:$R,9,FALSE)&lt;&gt;"",VLOOKUP(CY10,APPENDIX!$A:$R,9,FALSE),"--")</f>
        <v>18</v>
      </c>
      <c r="AG10" s="231">
        <f>IF(VLOOKUP(CZ10,APPENDIX!$A:$R,12,FALSE)&lt;&gt;"",VLOOKUP(CZ10,APPENDIX!$A:$R,12,FALSE),0)</f>
        <v>-0.8</v>
      </c>
      <c r="AH10" s="234" t="str">
        <f t="shared" si="66"/>
        <v>*</v>
      </c>
      <c r="AI10" s="229">
        <f>IF(VLOOKUP(DB10,APPENDIX!$A:$R,9,FALSE)&lt;&gt;"",VLOOKUP(DB10,APPENDIX!$A:$R,9,FALSE),"--")</f>
        <v>74</v>
      </c>
      <c r="AJ10" s="372">
        <f>IF(VLOOKUP(DC10,APPENDIX!$A:$R,9,FALSE)&lt;&gt;"",VLOOKUP(DC10,APPENDIX!$A:$R,9,FALSE),"--")</f>
        <v>73</v>
      </c>
      <c r="AK10" s="231">
        <f>IF(VLOOKUP(DD10,APPENDIX!$A:$R,12,FALSE)&lt;&gt;"",VLOOKUP(DD10,APPENDIX!$A:$R,12,FALSE),0)</f>
        <v>-0.5</v>
      </c>
      <c r="AL10" s="234" t="str">
        <f t="shared" si="67"/>
        <v>*</v>
      </c>
      <c r="AM10" s="305">
        <f>IF(VLOOKUP(DF10,APPENDIX!$A:$R,9,FALSE)&lt;&gt;"",VLOOKUP(DF10,APPENDIX!$A:$R,9,FALSE),"--")</f>
        <v>13</v>
      </c>
      <c r="AN10" s="236">
        <f>IF(VLOOKUP(DG10,APPENDIX!$A:$R,9,FALSE)&lt;&gt;"",VLOOKUP(DG10,APPENDIX!$A:$R,9,FALSE),"--")</f>
        <v>14</v>
      </c>
      <c r="AO10" s="231">
        <f>IF(VLOOKUP(DH10,APPENDIX!$A:$R,12,FALSE)&lt;&gt;"",VLOOKUP(DH10,APPENDIX!$A:$R,12,FALSE),0)</f>
        <v>1.2</v>
      </c>
      <c r="AP10" s="234" t="str">
        <f t="shared" si="68"/>
        <v>**</v>
      </c>
      <c r="AQ10" s="319">
        <f>IF(VLOOKUP(DJ10,APPENDIX!$A:$R,9,FALSE)&lt;&gt;"",VLOOKUP(DJ10,APPENDIX!$A:$R,9,FALSE),"--")</f>
        <v>0.52</v>
      </c>
      <c r="AR10" s="319">
        <f>IF(VLOOKUP(DK10,APPENDIX!$A:$R,9,FALSE)&lt;&gt;"",VLOOKUP(DK10,APPENDIX!$A:$R,9,FALSE),"--")</f>
        <v>0.51</v>
      </c>
      <c r="AS10" s="231">
        <f>IF(VLOOKUP(DL10,APPENDIX!$A:$R,12,FALSE)&lt;&gt;"",VLOOKUP(DL10,APPENDIX!$A:$R,12,FALSE),0)</f>
        <v>-0.1</v>
      </c>
      <c r="AT10" s="231" t="str">
        <f t="shared" si="69"/>
        <v/>
      </c>
      <c r="AU10" s="299">
        <f>IF(VLOOKUP(DN10,APPENDIX!$A:$R,9,FALSE)&lt;&gt;"",VLOOKUP(DN10,APPENDIX!$A:$R,9,FALSE),"--")</f>
        <v>84</v>
      </c>
      <c r="AV10" s="300">
        <f>IF(VLOOKUP(DO10,APPENDIX!$A:$R,9,FALSE)&lt;&gt;"",VLOOKUP(DO10,APPENDIX!$A:$R,9,FALSE),"--")</f>
        <v>85</v>
      </c>
      <c r="AW10" s="236">
        <f>IF(VLOOKUP(DP10,APPENDIX!$A:$R,12,FALSE)&lt;&gt;"",VLOOKUP(DP10,APPENDIX!$A:$R,12,FALSE),0)</f>
        <v>0.5</v>
      </c>
      <c r="AX10" s="234" t="str">
        <f t="shared" si="70"/>
        <v>*</v>
      </c>
      <c r="AY10" s="299">
        <f>IF(VLOOKUP(DR10,APPENDIX!$A:$R,9,FALSE)&lt;&gt;"",VLOOKUP(DR10,APPENDIX!$A:$R,9,FALSE),"--")</f>
        <v>64</v>
      </c>
      <c r="AZ10" s="300">
        <f>IF(VLOOKUP(DS10,APPENDIX!$A:$R,9,FALSE)&lt;&gt;"",VLOOKUP(DS10,APPENDIX!$A:$R,9,FALSE),"--")</f>
        <v>64</v>
      </c>
      <c r="BA10" s="304">
        <f>IF(VLOOKUP(DT10,APPENDIX!$A:$R,12,FALSE)&lt;&gt;"",VLOOKUP(DT10,APPENDIX!$A:$R,12,FALSE),0)</f>
        <v>0</v>
      </c>
      <c r="BB10" s="234" t="str">
        <f t="shared" si="71"/>
        <v/>
      </c>
      <c r="BC10" s="301">
        <f>IF(VLOOKUP(DV10,APPENDIX!$A:$R,9,FALSE)&lt;&gt;"",VLOOKUP(DV10,APPENDIX!$A:$R,9,FALSE),"--")</f>
        <v>59</v>
      </c>
      <c r="BD10" s="372">
        <f>IF(VLOOKUP(DW10,APPENDIX!$A:$R,9,FALSE)&lt;&gt;"",VLOOKUP(DW10,APPENDIX!$A:$R,9,FALSE),"--")</f>
        <v>65</v>
      </c>
      <c r="BE10" s="301">
        <f>IF(VLOOKUP(DX10,APPENDIX!$A:$R,12,FALSE)&lt;&gt;"",VLOOKUP(DX10,APPENDIX!$A:$R,12,FALSE),0)</f>
        <v>1.4</v>
      </c>
      <c r="BF10" s="306" t="str">
        <f t="shared" si="72"/>
        <v>**</v>
      </c>
      <c r="BG10" s="371">
        <f>IF(VLOOKUP(DZ10,APPENDIX!$A:$R,9,FALSE)&lt;&gt;"",VLOOKUP(DZ10,APPENDIX!$A:$R,9,FALSE),"--")</f>
        <v>91</v>
      </c>
      <c r="BH10" s="372">
        <f>IF(VLOOKUP(EA10,APPENDIX!$A:$R,9,FALSE)&lt;&gt;"",VLOOKUP(EA10,APPENDIX!$A:$R,9,FALSE),"--")</f>
        <v>92</v>
      </c>
      <c r="BI10" s="301">
        <f>IF(VLOOKUP(EB10,APPENDIX!$A:$R,12,FALSE)&lt;&gt;"",VLOOKUP(EB10,APPENDIX!$A:$R,12,FALSE),0)</f>
        <v>0.3</v>
      </c>
      <c r="BJ10" s="306" t="str">
        <f t="shared" si="73"/>
        <v/>
      </c>
      <c r="BK10" s="400">
        <f>IF(VLOOKUP(ED10,APPENDIX!$A:$R,9,FALSE)&lt;&gt;"",VLOOKUP(ED10,APPENDIX!$A:$R,9,FALSE),"--")</f>
        <v>6</v>
      </c>
      <c r="BL10" s="401">
        <f>IF(VLOOKUP(EE10,APPENDIX!$A:$R,9,FALSE)&lt;&gt;"",VLOOKUP(EE10,APPENDIX!$A:$R,9,FALSE),"--")</f>
        <v>6</v>
      </c>
      <c r="BM10" s="309">
        <f>IF(VLOOKUP(EF10,APPENDIX!$A:$R,12,FALSE)&lt;&gt;"",VLOOKUP(EF10,APPENDIX!$A:$R,12,FALSE),0)</f>
        <v>0</v>
      </c>
      <c r="BN10" s="310" t="str">
        <f t="shared" si="74"/>
        <v/>
      </c>
      <c r="BO10" s="371">
        <f>IF(VLOOKUP(EH10,APPENDIX!$A:$R,9,FALSE)&lt;&gt;"",VLOOKUP(EH10,APPENDIX!$A:$R,9,FALSE),"--")</f>
        <v>17</v>
      </c>
      <c r="BP10" s="372">
        <f>IF(VLOOKUP(EI10,APPENDIX!$A:$R,9,FALSE)&lt;&gt;"",VLOOKUP(EI10,APPENDIX!$A:$R,9,FALSE),"--")</f>
        <v>13</v>
      </c>
      <c r="BQ10" s="301">
        <f>IF(VLOOKUP(EJ10,APPENDIX!$A:$R,12,FALSE)&lt;&gt;"",VLOOKUP(EJ10,APPENDIX!$A:$R,12,FALSE),0)</f>
        <v>-1.1000000000000001</v>
      </c>
      <c r="BR10" s="301" t="str">
        <f t="shared" si="75"/>
        <v>**</v>
      </c>
      <c r="BT10" s="153" t="s">
        <v>34</v>
      </c>
      <c r="BU10" s="153" t="str">
        <f t="shared" si="76"/>
        <v>CAq002_0</v>
      </c>
      <c r="BV10" s="153" t="str">
        <f t="shared" si="77"/>
        <v>CAq002_1</v>
      </c>
      <c r="BW10" s="153" t="str">
        <f t="shared" si="78"/>
        <v>CAq002_1</v>
      </c>
      <c r="BX10" s="153" t="str">
        <f t="shared" si="79"/>
        <v>CA</v>
      </c>
      <c r="BY10" s="153" t="str">
        <f t="shared" si="80"/>
        <v>CAq001a_0</v>
      </c>
      <c r="BZ10" s="153" t="str">
        <f t="shared" si="81"/>
        <v>CAq001a_1</v>
      </c>
      <c r="CA10" s="153" t="str">
        <f t="shared" si="82"/>
        <v>CAq001a_1</v>
      </c>
      <c r="CB10" s="153" t="str">
        <f t="shared" si="83"/>
        <v>CA</v>
      </c>
      <c r="CC10" s="153" t="str">
        <f t="shared" si="84"/>
        <v>CAq001b_0</v>
      </c>
      <c r="CD10" s="153" t="str">
        <f t="shared" si="85"/>
        <v>CAq001b_1</v>
      </c>
      <c r="CE10" s="153" t="str">
        <f t="shared" si="86"/>
        <v>CAq001b_1</v>
      </c>
      <c r="CF10" s="153" t="str">
        <f t="shared" si="87"/>
        <v>CA</v>
      </c>
      <c r="CG10" s="153" t="str">
        <f t="shared" si="88"/>
        <v>CAq003_0</v>
      </c>
      <c r="CH10" s="153" t="str">
        <f t="shared" si="89"/>
        <v>CAq003_1</v>
      </c>
      <c r="CI10" s="153" t="str">
        <f t="shared" si="90"/>
        <v>CAq003_1</v>
      </c>
      <c r="CJ10" s="153" t="str">
        <f t="shared" si="91"/>
        <v>CA</v>
      </c>
      <c r="CK10" s="298" t="str">
        <f t="shared" si="92"/>
        <v>CAq004_1</v>
      </c>
      <c r="CL10" s="298" t="str">
        <f t="shared" si="93"/>
        <v>CAq005_0</v>
      </c>
      <c r="CM10" s="153" t="str">
        <f t="shared" si="94"/>
        <v>CAq005_1</v>
      </c>
      <c r="CN10" s="153" t="str">
        <f t="shared" si="95"/>
        <v>CAq005_1</v>
      </c>
      <c r="CO10" s="153" t="str">
        <f t="shared" si="96"/>
        <v>CA</v>
      </c>
      <c r="CP10" s="153" t="str">
        <f t="shared" si="97"/>
        <v>CAq006_0</v>
      </c>
      <c r="CQ10" s="153" t="str">
        <f t="shared" si="98"/>
        <v>CAq006_1</v>
      </c>
      <c r="CR10" s="153" t="str">
        <f t="shared" si="99"/>
        <v>CAq006_1</v>
      </c>
      <c r="CS10" s="153" t="str">
        <f t="shared" si="100"/>
        <v>CA</v>
      </c>
      <c r="CT10" s="153" t="str">
        <f t="shared" si="101"/>
        <v>CAq014_0</v>
      </c>
      <c r="CU10" s="153" t="str">
        <f t="shared" si="102"/>
        <v>CAq014_1</v>
      </c>
      <c r="CV10" s="153" t="str">
        <f t="shared" si="103"/>
        <v>CAq014_1</v>
      </c>
      <c r="CW10" s="153" t="str">
        <f t="shared" si="104"/>
        <v>CA</v>
      </c>
      <c r="CX10" s="153" t="str">
        <f t="shared" si="105"/>
        <v>CAq015_0</v>
      </c>
      <c r="CY10" s="153" t="str">
        <f t="shared" si="106"/>
        <v>CAq015_1</v>
      </c>
      <c r="CZ10" s="153" t="str">
        <f t="shared" si="107"/>
        <v>CAq015_1</v>
      </c>
      <c r="DA10" s="153" t="str">
        <f t="shared" si="108"/>
        <v>CA</v>
      </c>
      <c r="DB10" s="153" t="str">
        <f t="shared" si="109"/>
        <v>CAq016_0</v>
      </c>
      <c r="DC10" s="153" t="str">
        <f t="shared" si="110"/>
        <v>CAq016_1</v>
      </c>
      <c r="DD10" s="153" t="str">
        <f t="shared" si="111"/>
        <v>CAq016_1</v>
      </c>
      <c r="DE10" s="153" t="str">
        <f t="shared" si="112"/>
        <v>CA</v>
      </c>
      <c r="DF10" s="153" t="str">
        <f t="shared" si="113"/>
        <v>CAq009_0</v>
      </c>
      <c r="DG10" s="153" t="str">
        <f t="shared" si="114"/>
        <v>CAq009_1</v>
      </c>
      <c r="DH10" s="153" t="str">
        <f t="shared" si="115"/>
        <v>CAq009_1</v>
      </c>
      <c r="DI10" s="153" t="str">
        <f t="shared" si="116"/>
        <v>CA</v>
      </c>
      <c r="DJ10" s="153" t="str">
        <f t="shared" si="117"/>
        <v>CAq022_0</v>
      </c>
      <c r="DK10" s="153" t="str">
        <f t="shared" si="118"/>
        <v>CAq022_1</v>
      </c>
      <c r="DL10" s="153" t="str">
        <f t="shared" si="119"/>
        <v>CAq022_1</v>
      </c>
      <c r="DM10" s="153" t="str">
        <f t="shared" si="120"/>
        <v>CA</v>
      </c>
      <c r="DN10" s="153" t="str">
        <f t="shared" si="121"/>
        <v>CAq010_0</v>
      </c>
      <c r="DO10" s="153" t="str">
        <f t="shared" si="122"/>
        <v>CAq010_1</v>
      </c>
      <c r="DP10" s="153" t="str">
        <f t="shared" si="123"/>
        <v>CAq010_1</v>
      </c>
      <c r="DQ10" s="153" t="str">
        <f t="shared" si="124"/>
        <v>CA</v>
      </c>
      <c r="DR10" s="153" t="str">
        <f t="shared" si="125"/>
        <v>CAq011_0</v>
      </c>
      <c r="DS10" s="153" t="str">
        <f t="shared" si="126"/>
        <v>CAq011_1</v>
      </c>
      <c r="DT10" s="153" t="str">
        <f t="shared" si="127"/>
        <v>CAq011_1</v>
      </c>
      <c r="DU10" s="153" t="str">
        <f t="shared" si="128"/>
        <v>CA</v>
      </c>
      <c r="DV10" s="153" t="str">
        <f t="shared" si="129"/>
        <v>CAq017_0</v>
      </c>
      <c r="DW10" s="153" t="str">
        <f t="shared" si="130"/>
        <v>CAq017_1</v>
      </c>
      <c r="DX10" s="153" t="str">
        <f t="shared" si="131"/>
        <v>CAq017_1</v>
      </c>
      <c r="DY10" s="153" t="str">
        <f t="shared" si="132"/>
        <v>CA</v>
      </c>
      <c r="DZ10" s="153" t="str">
        <f t="shared" si="133"/>
        <v>CAq018_0</v>
      </c>
      <c r="EA10" s="153" t="str">
        <f t="shared" si="134"/>
        <v>CAq018_1</v>
      </c>
      <c r="EB10" s="153" t="str">
        <f t="shared" si="135"/>
        <v>CAq018_1</v>
      </c>
      <c r="EC10" s="153" t="str">
        <f t="shared" si="136"/>
        <v>CA</v>
      </c>
      <c r="ED10" s="153" t="str">
        <f t="shared" si="137"/>
        <v>CAq019_0</v>
      </c>
      <c r="EE10" s="153" t="str">
        <f t="shared" si="138"/>
        <v>CAq019_1</v>
      </c>
      <c r="EF10" s="153" t="str">
        <f t="shared" si="139"/>
        <v>CAq019_1</v>
      </c>
      <c r="EG10" s="153" t="str">
        <f t="shared" si="140"/>
        <v>CA</v>
      </c>
      <c r="EH10" s="153" t="str">
        <f t="shared" si="141"/>
        <v>CAq020_0</v>
      </c>
      <c r="EI10" s="153" t="str">
        <f t="shared" si="142"/>
        <v>CAq020_1</v>
      </c>
      <c r="EJ10" s="153" t="str">
        <f t="shared" si="143"/>
        <v>CAq020_1</v>
      </c>
    </row>
    <row r="11" spans="1:143" x14ac:dyDescent="0.15">
      <c r="A11" s="231" t="s">
        <v>37</v>
      </c>
      <c r="B11" s="229">
        <f>IF(VLOOKUP(BU11,APPENDIX!$A:$R,9,FALSE)&lt;&gt;"",VLOOKUP(BU11,APPENDIX!$A:$R,9,FALSE),"--")</f>
        <v>76</v>
      </c>
      <c r="C11" s="231">
        <f>IF(VLOOKUP(BV11,APPENDIX!$A:$R,9,FALSE)&lt;&gt;"",VLOOKUP(BV11,APPENDIX!$A:$R,9,FALSE),"--")</f>
        <v>76</v>
      </c>
      <c r="D11" s="231">
        <f>IF(VLOOKUP(BW11,APPENDIX!$A:$R,12,FALSE)&lt;&gt;"",VLOOKUP(BW11,APPENDIX!$A:$R,12,FALSE),0)</f>
        <v>0</v>
      </c>
      <c r="E11" s="234" t="str">
        <f t="shared" si="59"/>
        <v/>
      </c>
      <c r="F11" s="299">
        <f>IF(VLOOKUP(BY11,APPENDIX!$A:$R,9,FALSE)&lt;&gt;"",VLOOKUP(BY11,APPENDIX!$A:$R,9,FALSE),"--")</f>
        <v>69</v>
      </c>
      <c r="G11" s="300">
        <f>IF(VLOOKUP(BZ11,APPENDIX!$A:$R,9,FALSE)&lt;&gt;"",VLOOKUP(BZ11,APPENDIX!$A:$R,9,FALSE),"--")</f>
        <v>68</v>
      </c>
      <c r="H11" s="236">
        <f>IF(VLOOKUP(CA11,APPENDIX!$A:$R,12,FALSE)&lt;&gt;"",VLOOKUP(CA11,APPENDIX!$A:$R,12,FALSE),0)</f>
        <v>-0.2</v>
      </c>
      <c r="I11" s="234" t="str">
        <f t="shared" si="60"/>
        <v/>
      </c>
      <c r="J11" s="231">
        <f>IF(VLOOKUP(CC11,APPENDIX!$A:$R,9,FALSE)&lt;&gt;"",VLOOKUP(CC11,APPENDIX!$A:$R,9,FALSE),"--")</f>
        <v>42</v>
      </c>
      <c r="K11" s="231">
        <f>IF(VLOOKUP(CD11,APPENDIX!$A:$R,9,FALSE)&lt;&gt;"",VLOOKUP(CD11,APPENDIX!$A:$R,9,FALSE),"--")</f>
        <v>43</v>
      </c>
      <c r="L11" s="231">
        <f>IF(VLOOKUP(CE11,APPENDIX!$A:$R,12,FALSE)&lt;&gt;"",VLOOKUP(CE11,APPENDIX!$A:$R,12,FALSE),0)</f>
        <v>0.2</v>
      </c>
      <c r="M11" s="231" t="str">
        <f t="shared" si="61"/>
        <v/>
      </c>
      <c r="N11" s="229">
        <f>IF(VLOOKUP(CG11,APPENDIX!$A:$R,9,FALSE)&lt;&gt;"",VLOOKUP(CG11,APPENDIX!$A:$R,9,FALSE),"--")</f>
        <v>55</v>
      </c>
      <c r="O11" s="307">
        <f>IF(VLOOKUP(CH11,APPENDIX!$A:$R,9,FALSE)&lt;&gt;"",VLOOKUP(CH11,APPENDIX!$A:$R,9,FALSE),"--")</f>
        <v>55</v>
      </c>
      <c r="P11" s="231">
        <f>IF(VLOOKUP(CI11,APPENDIX!$A:$R,12,FALSE)&lt;&gt;"",VLOOKUP(CI11,APPENDIX!$A:$R,12,FALSE),0)</f>
        <v>0</v>
      </c>
      <c r="Q11" s="234" t="str">
        <f t="shared" si="62"/>
        <v/>
      </c>
      <c r="R11" s="302">
        <f>VLOOKUP(CK11,APPENDIX!$A:$R,9,FALSE)</f>
        <v>70</v>
      </c>
      <c r="S11" s="299">
        <f>IF(VLOOKUP(CL11,APPENDIX!$A:$R,9,FALSE)&lt;&gt;"",VLOOKUP(CL11,APPENDIX!$A:$R,9,FALSE),"--")</f>
        <v>65</v>
      </c>
      <c r="T11" s="303">
        <f>IF(VLOOKUP(CM11,APPENDIX!$A:$R,9,FALSE)&lt;&gt;"",VLOOKUP(CM11,APPENDIX!$A:$R,9,FALSE),"--")</f>
        <v>65</v>
      </c>
      <c r="U11" s="304">
        <f>IF(VLOOKUP(CN11,APPENDIX!$A:$R,12,FALSE)&lt;&gt;"",VLOOKUP(CN11,APPENDIX!$A:$R,12,FALSE),0)</f>
        <v>0</v>
      </c>
      <c r="V11" s="234" t="str">
        <f t="shared" si="63"/>
        <v/>
      </c>
      <c r="W11" s="229">
        <f>IF(VLOOKUP(CP11,APPENDIX!$A:$R,9,FALSE)&lt;&gt;"",VLOOKUP(CP11,APPENDIX!$A:$R,9,FALSE),"--")</f>
        <v>69</v>
      </c>
      <c r="X11" s="231">
        <f>IF(VLOOKUP(CQ11,APPENDIX!$A:$R,9,FALSE)&lt;&gt;"",VLOOKUP(CQ11,APPENDIX!$A:$R,9,FALSE),"--")</f>
        <v>75</v>
      </c>
      <c r="Y11" s="231">
        <f>IF(VLOOKUP(CR11,APPENDIX!$A:$R,12,FALSE)&lt;&gt;"",VLOOKUP(CR11,APPENDIX!$A:$R,12,FALSE),0)</f>
        <v>1.3</v>
      </c>
      <c r="Z11" s="234" t="str">
        <f t="shared" si="64"/>
        <v>**</v>
      </c>
      <c r="AA11" s="299">
        <f>IF(VLOOKUP(CT11,APPENDIX!$A:$R,9,FALSE)&lt;&gt;"",VLOOKUP(CT11,APPENDIX!$A:$R,9,FALSE),"--")</f>
        <v>16</v>
      </c>
      <c r="AB11" s="300">
        <f>IF(VLOOKUP(CU11,APPENDIX!$A:$R,9,FALSE)&lt;&gt;"",VLOOKUP(CU11,APPENDIX!$A:$R,9,FALSE),"--")</f>
        <v>12</v>
      </c>
      <c r="AC11" s="304">
        <f>IF(VLOOKUP(CV11,APPENDIX!$A:$R,12,FALSE)&lt;&gt;"",VLOOKUP(CV11,APPENDIX!$A:$R,12,FALSE),0)</f>
        <v>-1</v>
      </c>
      <c r="AD11" s="234" t="str">
        <f t="shared" si="65"/>
        <v>**</v>
      </c>
      <c r="AE11" s="229">
        <f>IF(VLOOKUP(CX11,APPENDIX!$A:$R,9,FALSE)&lt;&gt;"",VLOOKUP(CX11,APPENDIX!$A:$R,9,FALSE),"--")</f>
        <v>18</v>
      </c>
      <c r="AF11" s="231">
        <f>IF(VLOOKUP(CY11,APPENDIX!$A:$R,9,FALSE)&lt;&gt;"",VLOOKUP(CY11,APPENDIX!$A:$R,9,FALSE),"--")</f>
        <v>16</v>
      </c>
      <c r="AG11" s="231">
        <f>IF(VLOOKUP(CZ11,APPENDIX!$A:$R,12,FALSE)&lt;&gt;"",VLOOKUP(CZ11,APPENDIX!$A:$R,12,FALSE),0)</f>
        <v>-0.6</v>
      </c>
      <c r="AH11" s="234" t="str">
        <f t="shared" si="66"/>
        <v>*</v>
      </c>
      <c r="AI11" s="229">
        <f>IF(VLOOKUP(DB11,APPENDIX!$A:$R,9,FALSE)&lt;&gt;"",VLOOKUP(DB11,APPENDIX!$A:$R,9,FALSE),"--")</f>
        <v>76</v>
      </c>
      <c r="AJ11" s="372">
        <f>IF(VLOOKUP(DC11,APPENDIX!$A:$R,9,FALSE)&lt;&gt;"",VLOOKUP(DC11,APPENDIX!$A:$R,9,FALSE),"--")</f>
        <v>75</v>
      </c>
      <c r="AK11" s="231">
        <f>IF(VLOOKUP(DD11,APPENDIX!$A:$R,12,FALSE)&lt;&gt;"",VLOOKUP(DD11,APPENDIX!$A:$R,12,FALSE),0)</f>
        <v>-0.5</v>
      </c>
      <c r="AL11" s="234" t="str">
        <f t="shared" si="67"/>
        <v>*</v>
      </c>
      <c r="AM11" s="305">
        <f>IF(VLOOKUP(DF11,APPENDIX!$A:$R,9,FALSE)&lt;&gt;"",VLOOKUP(DF11,APPENDIX!$A:$R,9,FALSE),"--")</f>
        <v>12.9</v>
      </c>
      <c r="AN11" s="236">
        <f>IF(VLOOKUP(DG11,APPENDIX!$A:$R,9,FALSE)&lt;&gt;"",VLOOKUP(DG11,APPENDIX!$A:$R,9,FALSE),"--")</f>
        <v>14.5</v>
      </c>
      <c r="AO11" s="231">
        <f>IF(VLOOKUP(DH11,APPENDIX!$A:$R,12,FALSE)&lt;&gt;"",VLOOKUP(DH11,APPENDIX!$A:$R,12,FALSE),0)</f>
        <v>1.9</v>
      </c>
      <c r="AP11" s="234" t="str">
        <f t="shared" si="68"/>
        <v>**</v>
      </c>
      <c r="AQ11" s="319">
        <f>IF(VLOOKUP(DJ11,APPENDIX!$A:$R,9,FALSE)&lt;&gt;"",VLOOKUP(DJ11,APPENDIX!$A:$R,9,FALSE),"--")</f>
        <v>0.49</v>
      </c>
      <c r="AR11" s="319">
        <f>IF(VLOOKUP(DK11,APPENDIX!$A:$R,9,FALSE)&lt;&gt;"",VLOOKUP(DK11,APPENDIX!$A:$R,9,FALSE),"--")</f>
        <v>0.41</v>
      </c>
      <c r="AS11" s="231">
        <f>IF(VLOOKUP(DL11,APPENDIX!$A:$R,12,FALSE)&lt;&gt;"",VLOOKUP(DL11,APPENDIX!$A:$R,12,FALSE),0)</f>
        <v>-0.6</v>
      </c>
      <c r="AT11" s="231" t="str">
        <f t="shared" si="69"/>
        <v>*</v>
      </c>
      <c r="AU11" s="299">
        <f>IF(VLOOKUP(DN11,APPENDIX!$A:$R,9,FALSE)&lt;&gt;"",VLOOKUP(DN11,APPENDIX!$A:$R,9,FALSE),"--")</f>
        <v>88</v>
      </c>
      <c r="AV11" s="300">
        <f>IF(VLOOKUP(DO11,APPENDIX!$A:$R,9,FALSE)&lt;&gt;"",VLOOKUP(DO11,APPENDIX!$A:$R,9,FALSE),"--")</f>
        <v>88</v>
      </c>
      <c r="AW11" s="236">
        <f>IF(VLOOKUP(DP11,APPENDIX!$A:$R,12,FALSE)&lt;&gt;"",VLOOKUP(DP11,APPENDIX!$A:$R,12,FALSE),0)</f>
        <v>0</v>
      </c>
      <c r="AX11" s="234" t="str">
        <f t="shared" si="70"/>
        <v/>
      </c>
      <c r="AY11" s="299">
        <f>IF(VLOOKUP(DR11,APPENDIX!$A:$R,9,FALSE)&lt;&gt;"",VLOOKUP(DR11,APPENDIX!$A:$R,9,FALSE),"--")</f>
        <v>70</v>
      </c>
      <c r="AZ11" s="300">
        <f>IF(VLOOKUP(DS11,APPENDIX!$A:$R,9,FALSE)&lt;&gt;"",VLOOKUP(DS11,APPENDIX!$A:$R,9,FALSE),"--")</f>
        <v>69</v>
      </c>
      <c r="BA11" s="304">
        <f>IF(VLOOKUP(DT11,APPENDIX!$A:$R,12,FALSE)&lt;&gt;"",VLOOKUP(DT11,APPENDIX!$A:$R,12,FALSE),0)</f>
        <v>-0.3</v>
      </c>
      <c r="BB11" s="234" t="str">
        <f t="shared" si="71"/>
        <v/>
      </c>
      <c r="BC11" s="301">
        <f>IF(VLOOKUP(DV11,APPENDIX!$A:$R,9,FALSE)&lt;&gt;"",VLOOKUP(DV11,APPENDIX!$A:$R,9,FALSE),"--")</f>
        <v>62</v>
      </c>
      <c r="BD11" s="372">
        <f>IF(VLOOKUP(DW11,APPENDIX!$A:$R,9,FALSE)&lt;&gt;"",VLOOKUP(DW11,APPENDIX!$A:$R,9,FALSE),"--")</f>
        <v>67</v>
      </c>
      <c r="BE11" s="301">
        <f>IF(VLOOKUP(DX11,APPENDIX!$A:$R,12,FALSE)&lt;&gt;"",VLOOKUP(DX11,APPENDIX!$A:$R,12,FALSE),0)</f>
        <v>1.2</v>
      </c>
      <c r="BF11" s="306" t="str">
        <f t="shared" si="72"/>
        <v>**</v>
      </c>
      <c r="BG11" s="371">
        <f>IF(VLOOKUP(DZ11,APPENDIX!$A:$R,9,FALSE)&lt;&gt;"",VLOOKUP(DZ11,APPENDIX!$A:$R,9,FALSE),"--")</f>
        <v>90</v>
      </c>
      <c r="BH11" s="372">
        <f>IF(VLOOKUP(EA11,APPENDIX!$A:$R,9,FALSE)&lt;&gt;"",VLOOKUP(EA11,APPENDIX!$A:$R,9,FALSE),"--")</f>
        <v>91</v>
      </c>
      <c r="BI11" s="301">
        <f>IF(VLOOKUP(EB11,APPENDIX!$A:$R,12,FALSE)&lt;&gt;"",VLOOKUP(EB11,APPENDIX!$A:$R,12,FALSE),0)</f>
        <v>0.3</v>
      </c>
      <c r="BJ11" s="306" t="str">
        <f t="shared" si="73"/>
        <v/>
      </c>
      <c r="BK11" s="400">
        <f>IF(VLOOKUP(ED11,APPENDIX!$A:$R,9,FALSE)&lt;&gt;"",VLOOKUP(ED11,APPENDIX!$A:$R,9,FALSE),"--")</f>
        <v>5</v>
      </c>
      <c r="BL11" s="401">
        <f>IF(VLOOKUP(EE11,APPENDIX!$A:$R,9,FALSE)&lt;&gt;"",VLOOKUP(EE11,APPENDIX!$A:$R,9,FALSE),"--")</f>
        <v>4</v>
      </c>
      <c r="BM11" s="309">
        <f>IF(VLOOKUP(EF11,APPENDIX!$A:$R,12,FALSE)&lt;&gt;"",VLOOKUP(EF11,APPENDIX!$A:$R,12,FALSE),0)</f>
        <v>-0.7</v>
      </c>
      <c r="BN11" s="310" t="str">
        <f t="shared" si="74"/>
        <v>*</v>
      </c>
      <c r="BO11" s="371">
        <f>IF(VLOOKUP(EH11,APPENDIX!$A:$R,9,FALSE)&lt;&gt;"",VLOOKUP(EH11,APPENDIX!$A:$R,9,FALSE),"--")</f>
        <v>17</v>
      </c>
      <c r="BP11" s="372">
        <f>IF(VLOOKUP(EI11,APPENDIX!$A:$R,9,FALSE)&lt;&gt;"",VLOOKUP(EI11,APPENDIX!$A:$R,9,FALSE),"--")</f>
        <v>16</v>
      </c>
      <c r="BQ11" s="301">
        <f>IF(VLOOKUP(EJ11,APPENDIX!$A:$R,12,FALSE)&lt;&gt;"",VLOOKUP(EJ11,APPENDIX!$A:$R,12,FALSE),0)</f>
        <v>-0.3</v>
      </c>
      <c r="BR11" s="301" t="str">
        <f t="shared" si="75"/>
        <v/>
      </c>
      <c r="BT11" s="153" t="s">
        <v>38</v>
      </c>
      <c r="BU11" s="153" t="str">
        <f t="shared" si="76"/>
        <v>COq002_0</v>
      </c>
      <c r="BV11" s="153" t="str">
        <f t="shared" si="77"/>
        <v>COq002_1</v>
      </c>
      <c r="BW11" s="153" t="str">
        <f t="shared" si="78"/>
        <v>COq002_1</v>
      </c>
      <c r="BX11" s="153" t="str">
        <f t="shared" si="79"/>
        <v>CO</v>
      </c>
      <c r="BY11" s="153" t="str">
        <f t="shared" si="80"/>
        <v>COq001a_0</v>
      </c>
      <c r="BZ11" s="153" t="str">
        <f t="shared" si="81"/>
        <v>COq001a_1</v>
      </c>
      <c r="CA11" s="153" t="str">
        <f t="shared" si="82"/>
        <v>COq001a_1</v>
      </c>
      <c r="CB11" s="153" t="str">
        <f t="shared" si="83"/>
        <v>CO</v>
      </c>
      <c r="CC11" s="153" t="str">
        <f t="shared" si="84"/>
        <v>COq001b_0</v>
      </c>
      <c r="CD11" s="153" t="str">
        <f t="shared" si="85"/>
        <v>COq001b_1</v>
      </c>
      <c r="CE11" s="153" t="str">
        <f t="shared" si="86"/>
        <v>COq001b_1</v>
      </c>
      <c r="CF11" s="153" t="str">
        <f t="shared" si="87"/>
        <v>CO</v>
      </c>
      <c r="CG11" s="153" t="str">
        <f t="shared" si="88"/>
        <v>COq003_0</v>
      </c>
      <c r="CH11" s="153" t="str">
        <f t="shared" si="89"/>
        <v>COq003_1</v>
      </c>
      <c r="CI11" s="153" t="str">
        <f t="shared" si="90"/>
        <v>COq003_1</v>
      </c>
      <c r="CJ11" s="153" t="str">
        <f t="shared" si="91"/>
        <v>CO</v>
      </c>
      <c r="CK11" s="298" t="str">
        <f t="shared" si="92"/>
        <v>COq004_1</v>
      </c>
      <c r="CL11" s="298" t="str">
        <f t="shared" si="93"/>
        <v>COq005_0</v>
      </c>
      <c r="CM11" s="153" t="str">
        <f t="shared" si="94"/>
        <v>COq005_1</v>
      </c>
      <c r="CN11" s="153" t="str">
        <f t="shared" si="95"/>
        <v>COq005_1</v>
      </c>
      <c r="CO11" s="153" t="str">
        <f t="shared" si="96"/>
        <v>CO</v>
      </c>
      <c r="CP11" s="153" t="str">
        <f t="shared" si="97"/>
        <v>COq006_0</v>
      </c>
      <c r="CQ11" s="153" t="str">
        <f t="shared" si="98"/>
        <v>COq006_1</v>
      </c>
      <c r="CR11" s="153" t="str">
        <f t="shared" si="99"/>
        <v>COq006_1</v>
      </c>
      <c r="CS11" s="153" t="str">
        <f t="shared" si="100"/>
        <v>CO</v>
      </c>
      <c r="CT11" s="153" t="str">
        <f t="shared" si="101"/>
        <v>COq014_0</v>
      </c>
      <c r="CU11" s="153" t="str">
        <f t="shared" si="102"/>
        <v>COq014_1</v>
      </c>
      <c r="CV11" s="153" t="str">
        <f t="shared" si="103"/>
        <v>COq014_1</v>
      </c>
      <c r="CW11" s="153" t="str">
        <f t="shared" si="104"/>
        <v>CO</v>
      </c>
      <c r="CX11" s="153" t="str">
        <f t="shared" si="105"/>
        <v>COq015_0</v>
      </c>
      <c r="CY11" s="153" t="str">
        <f t="shared" si="106"/>
        <v>COq015_1</v>
      </c>
      <c r="CZ11" s="153" t="str">
        <f t="shared" si="107"/>
        <v>COq015_1</v>
      </c>
      <c r="DA11" s="153" t="str">
        <f t="shared" si="108"/>
        <v>CO</v>
      </c>
      <c r="DB11" s="153" t="str">
        <f t="shared" si="109"/>
        <v>COq016_0</v>
      </c>
      <c r="DC11" s="153" t="str">
        <f t="shared" si="110"/>
        <v>COq016_1</v>
      </c>
      <c r="DD11" s="153" t="str">
        <f t="shared" si="111"/>
        <v>COq016_1</v>
      </c>
      <c r="DE11" s="153" t="str">
        <f t="shared" si="112"/>
        <v>CO</v>
      </c>
      <c r="DF11" s="153" t="str">
        <f t="shared" si="113"/>
        <v>COq009_0</v>
      </c>
      <c r="DG11" s="153" t="str">
        <f t="shared" si="114"/>
        <v>COq009_1</v>
      </c>
      <c r="DH11" s="153" t="str">
        <f t="shared" si="115"/>
        <v>COq009_1</v>
      </c>
      <c r="DI11" s="153" t="str">
        <f t="shared" si="116"/>
        <v>CO</v>
      </c>
      <c r="DJ11" s="153" t="str">
        <f t="shared" si="117"/>
        <v>COq022_0</v>
      </c>
      <c r="DK11" s="153" t="str">
        <f t="shared" si="118"/>
        <v>COq022_1</v>
      </c>
      <c r="DL11" s="153" t="str">
        <f t="shared" si="119"/>
        <v>COq022_1</v>
      </c>
      <c r="DM11" s="153" t="str">
        <f t="shared" si="120"/>
        <v>CO</v>
      </c>
      <c r="DN11" s="153" t="str">
        <f t="shared" si="121"/>
        <v>COq010_0</v>
      </c>
      <c r="DO11" s="153" t="str">
        <f t="shared" si="122"/>
        <v>COq010_1</v>
      </c>
      <c r="DP11" s="153" t="str">
        <f t="shared" si="123"/>
        <v>COq010_1</v>
      </c>
      <c r="DQ11" s="153" t="str">
        <f t="shared" si="124"/>
        <v>CO</v>
      </c>
      <c r="DR11" s="153" t="str">
        <f t="shared" si="125"/>
        <v>COq011_0</v>
      </c>
      <c r="DS11" s="153" t="str">
        <f t="shared" si="126"/>
        <v>COq011_1</v>
      </c>
      <c r="DT11" s="153" t="str">
        <f t="shared" si="127"/>
        <v>COq011_1</v>
      </c>
      <c r="DU11" s="153" t="str">
        <f t="shared" si="128"/>
        <v>CO</v>
      </c>
      <c r="DV11" s="153" t="str">
        <f t="shared" si="129"/>
        <v>COq017_0</v>
      </c>
      <c r="DW11" s="153" t="str">
        <f t="shared" si="130"/>
        <v>COq017_1</v>
      </c>
      <c r="DX11" s="153" t="str">
        <f t="shared" si="131"/>
        <v>COq017_1</v>
      </c>
      <c r="DY11" s="153" t="str">
        <f t="shared" si="132"/>
        <v>CO</v>
      </c>
      <c r="DZ11" s="153" t="str">
        <f t="shared" si="133"/>
        <v>COq018_0</v>
      </c>
      <c r="EA11" s="153" t="str">
        <f t="shared" si="134"/>
        <v>COq018_1</v>
      </c>
      <c r="EB11" s="153" t="str">
        <f t="shared" si="135"/>
        <v>COq018_1</v>
      </c>
      <c r="EC11" s="153" t="str">
        <f t="shared" si="136"/>
        <v>CO</v>
      </c>
      <c r="ED11" s="153" t="str">
        <f t="shared" si="137"/>
        <v>COq019_0</v>
      </c>
      <c r="EE11" s="153" t="str">
        <f t="shared" si="138"/>
        <v>COq019_1</v>
      </c>
      <c r="EF11" s="153" t="str">
        <f t="shared" si="139"/>
        <v>COq019_1</v>
      </c>
      <c r="EG11" s="153" t="str">
        <f t="shared" si="140"/>
        <v>CO</v>
      </c>
      <c r="EH11" s="153" t="str">
        <f t="shared" si="141"/>
        <v>COq020_0</v>
      </c>
      <c r="EI11" s="153" t="str">
        <f t="shared" si="142"/>
        <v>COq020_1</v>
      </c>
      <c r="EJ11" s="153" t="str">
        <f t="shared" si="143"/>
        <v>COq020_1</v>
      </c>
    </row>
    <row r="12" spans="1:143" x14ac:dyDescent="0.15">
      <c r="A12" s="231" t="s">
        <v>41</v>
      </c>
      <c r="B12" s="229">
        <f>IF(VLOOKUP(BU12,APPENDIX!$A:$R,9,FALSE)&lt;&gt;"",VLOOKUP(BU12,APPENDIX!$A:$R,9,FALSE),"--")</f>
        <v>85</v>
      </c>
      <c r="C12" s="231">
        <f>IF(VLOOKUP(BV12,APPENDIX!$A:$R,9,FALSE)&lt;&gt;"",VLOOKUP(BV12,APPENDIX!$A:$R,9,FALSE),"--")</f>
        <v>85</v>
      </c>
      <c r="D12" s="231">
        <f>IF(VLOOKUP(BW12,APPENDIX!$A:$R,12,FALSE)&lt;&gt;"",VLOOKUP(BW12,APPENDIX!$A:$R,12,FALSE),0)</f>
        <v>0</v>
      </c>
      <c r="E12" s="234" t="str">
        <f t="shared" si="59"/>
        <v/>
      </c>
      <c r="F12" s="299">
        <f>IF(VLOOKUP(BY12,APPENDIX!$A:$R,9,FALSE)&lt;&gt;"",VLOOKUP(BY12,APPENDIX!$A:$R,9,FALSE),"--")</f>
        <v>75</v>
      </c>
      <c r="G12" s="300">
        <f>IF(VLOOKUP(BZ12,APPENDIX!$A:$R,9,FALSE)&lt;&gt;"",VLOOKUP(BZ12,APPENDIX!$A:$R,9,FALSE),"--")</f>
        <v>75</v>
      </c>
      <c r="H12" s="236">
        <f>IF(VLOOKUP(CA12,APPENDIX!$A:$R,12,FALSE)&lt;&gt;"",VLOOKUP(CA12,APPENDIX!$A:$R,12,FALSE),0)</f>
        <v>0</v>
      </c>
      <c r="I12" s="234" t="str">
        <f t="shared" si="60"/>
        <v/>
      </c>
      <c r="J12" s="231">
        <f>IF(VLOOKUP(CC12,APPENDIX!$A:$R,9,FALSE)&lt;&gt;"",VLOOKUP(CC12,APPENDIX!$A:$R,9,FALSE),"--")</f>
        <v>37</v>
      </c>
      <c r="K12" s="231">
        <f>IF(VLOOKUP(CD12,APPENDIX!$A:$R,9,FALSE)&lt;&gt;"",VLOOKUP(CD12,APPENDIX!$A:$R,9,FALSE),"--")</f>
        <v>43</v>
      </c>
      <c r="L12" s="231">
        <f>IF(VLOOKUP(CE12,APPENDIX!$A:$R,12,FALSE)&lt;&gt;"",VLOOKUP(CE12,APPENDIX!$A:$R,12,FALSE),0)</f>
        <v>1.3</v>
      </c>
      <c r="M12" s="231" t="str">
        <f t="shared" si="61"/>
        <v>**</v>
      </c>
      <c r="N12" s="229">
        <f>IF(VLOOKUP(CG12,APPENDIX!$A:$R,9,FALSE)&lt;&gt;"",VLOOKUP(CG12,APPENDIX!$A:$R,9,FALSE),"--")</f>
        <v>58</v>
      </c>
      <c r="O12" s="307">
        <f>IF(VLOOKUP(CH12,APPENDIX!$A:$R,9,FALSE)&lt;&gt;"",VLOOKUP(CH12,APPENDIX!$A:$R,9,FALSE),"--")</f>
        <v>58</v>
      </c>
      <c r="P12" s="231">
        <f>IF(VLOOKUP(CI12,APPENDIX!$A:$R,12,FALSE)&lt;&gt;"",VLOOKUP(CI12,APPENDIX!$A:$R,12,FALSE),0)</f>
        <v>0</v>
      </c>
      <c r="Q12" s="234" t="str">
        <f t="shared" si="62"/>
        <v/>
      </c>
      <c r="R12" s="302">
        <f>VLOOKUP(CK12,APPENDIX!$A:$R,9,FALSE)</f>
        <v>79</v>
      </c>
      <c r="S12" s="299">
        <f>IF(VLOOKUP(CL12,APPENDIX!$A:$R,9,FALSE)&lt;&gt;"",VLOOKUP(CL12,APPENDIX!$A:$R,9,FALSE),"--")</f>
        <v>65</v>
      </c>
      <c r="T12" s="303">
        <f>IF(VLOOKUP(CM12,APPENDIX!$A:$R,9,FALSE)&lt;&gt;"",VLOOKUP(CM12,APPENDIX!$A:$R,9,FALSE),"--")</f>
        <v>65</v>
      </c>
      <c r="U12" s="304">
        <f>IF(VLOOKUP(CN12,APPENDIX!$A:$R,12,FALSE)&lt;&gt;"",VLOOKUP(CN12,APPENDIX!$A:$R,12,FALSE),0)</f>
        <v>0</v>
      </c>
      <c r="V12" s="234" t="str">
        <f t="shared" si="63"/>
        <v/>
      </c>
      <c r="W12" s="229">
        <f>IF(VLOOKUP(CP12,APPENDIX!$A:$R,9,FALSE)&lt;&gt;"",VLOOKUP(CP12,APPENDIX!$A:$R,9,FALSE),"--")</f>
        <v>78</v>
      </c>
      <c r="X12" s="231">
        <f>IF(VLOOKUP(CQ12,APPENDIX!$A:$R,9,FALSE)&lt;&gt;"",VLOOKUP(CQ12,APPENDIX!$A:$R,9,FALSE),"--")</f>
        <v>81</v>
      </c>
      <c r="Y12" s="231">
        <f>IF(VLOOKUP(CR12,APPENDIX!$A:$R,12,FALSE)&lt;&gt;"",VLOOKUP(CR12,APPENDIX!$A:$R,12,FALSE),0)</f>
        <v>0.6</v>
      </c>
      <c r="Z12" s="234" t="str">
        <f t="shared" si="64"/>
        <v>*</v>
      </c>
      <c r="AA12" s="299">
        <f>IF(VLOOKUP(CT12,APPENDIX!$A:$R,9,FALSE)&lt;&gt;"",VLOOKUP(CT12,APPENDIX!$A:$R,9,FALSE),"--")</f>
        <v>13</v>
      </c>
      <c r="AB12" s="300">
        <f>IF(VLOOKUP(CU12,APPENDIX!$A:$R,9,FALSE)&lt;&gt;"",VLOOKUP(CU12,APPENDIX!$A:$R,9,FALSE),"--")</f>
        <v>10</v>
      </c>
      <c r="AC12" s="304">
        <f>IF(VLOOKUP(CV12,APPENDIX!$A:$R,12,FALSE)&lt;&gt;"",VLOOKUP(CV12,APPENDIX!$A:$R,12,FALSE),0)</f>
        <v>-0.8</v>
      </c>
      <c r="AD12" s="234" t="str">
        <f t="shared" si="65"/>
        <v>*</v>
      </c>
      <c r="AE12" s="229">
        <f>IF(VLOOKUP(CX12,APPENDIX!$A:$R,9,FALSE)&lt;&gt;"",VLOOKUP(CX12,APPENDIX!$A:$R,9,FALSE),"--")</f>
        <v>15</v>
      </c>
      <c r="AF12" s="231">
        <f>IF(VLOOKUP(CY12,APPENDIX!$A:$R,9,FALSE)&lt;&gt;"",VLOOKUP(CY12,APPENDIX!$A:$R,9,FALSE),"--")</f>
        <v>14</v>
      </c>
      <c r="AG12" s="231">
        <f>IF(VLOOKUP(CZ12,APPENDIX!$A:$R,12,FALSE)&lt;&gt;"",VLOOKUP(CZ12,APPENDIX!$A:$R,12,FALSE),0)</f>
        <v>-0.3</v>
      </c>
      <c r="AH12" s="234" t="str">
        <f t="shared" si="66"/>
        <v/>
      </c>
      <c r="AI12" s="229">
        <f>IF(VLOOKUP(DB12,APPENDIX!$A:$R,9,FALSE)&lt;&gt;"",VLOOKUP(DB12,APPENDIX!$A:$R,9,FALSE),"--")</f>
        <v>77</v>
      </c>
      <c r="AJ12" s="372">
        <f>IF(VLOOKUP(DC12,APPENDIX!$A:$R,9,FALSE)&lt;&gt;"",VLOOKUP(DC12,APPENDIX!$A:$R,9,FALSE),"--")</f>
        <v>77</v>
      </c>
      <c r="AK12" s="231">
        <f>IF(VLOOKUP(DD12,APPENDIX!$A:$R,12,FALSE)&lt;&gt;"",VLOOKUP(DD12,APPENDIX!$A:$R,12,FALSE),0)</f>
        <v>0</v>
      </c>
      <c r="AL12" s="234" t="str">
        <f t="shared" si="67"/>
        <v/>
      </c>
      <c r="AM12" s="305">
        <f>IF(VLOOKUP(DF12,APPENDIX!$A:$R,9,FALSE)&lt;&gt;"",VLOOKUP(DF12,APPENDIX!$A:$R,9,FALSE),"--")</f>
        <v>13</v>
      </c>
      <c r="AN12" s="236">
        <f>IF(VLOOKUP(DG12,APPENDIX!$A:$R,9,FALSE)&lt;&gt;"",VLOOKUP(DG12,APPENDIX!$A:$R,9,FALSE),"--")</f>
        <v>13.9</v>
      </c>
      <c r="AO12" s="231">
        <f>IF(VLOOKUP(DH12,APPENDIX!$A:$R,12,FALSE)&lt;&gt;"",VLOOKUP(DH12,APPENDIX!$A:$R,12,FALSE),0)</f>
        <v>1.1000000000000001</v>
      </c>
      <c r="AP12" s="234" t="str">
        <f t="shared" si="68"/>
        <v>**</v>
      </c>
      <c r="AQ12" s="319">
        <f>IF(VLOOKUP(DJ12,APPENDIX!$A:$R,9,FALSE)&lt;&gt;"",VLOOKUP(DJ12,APPENDIX!$A:$R,9,FALSE),"--")</f>
        <v>0.56000000000000005</v>
      </c>
      <c r="AR12" s="319">
        <f>IF(VLOOKUP(DK12,APPENDIX!$A:$R,9,FALSE)&lt;&gt;"",VLOOKUP(DK12,APPENDIX!$A:$R,9,FALSE),"--")</f>
        <v>0.45</v>
      </c>
      <c r="AS12" s="231">
        <f>IF(VLOOKUP(DL12,APPENDIX!$A:$R,12,FALSE)&lt;&gt;"",VLOOKUP(DL12,APPENDIX!$A:$R,12,FALSE),0)</f>
        <v>-0.8</v>
      </c>
      <c r="AT12" s="231" t="str">
        <f t="shared" si="69"/>
        <v>*</v>
      </c>
      <c r="AU12" s="299">
        <f>IF(VLOOKUP(DN12,APPENDIX!$A:$R,9,FALSE)&lt;&gt;"",VLOOKUP(DN12,APPENDIX!$A:$R,9,FALSE),"--")</f>
        <v>85</v>
      </c>
      <c r="AV12" s="300">
        <f>IF(VLOOKUP(DO12,APPENDIX!$A:$R,9,FALSE)&lt;&gt;"",VLOOKUP(DO12,APPENDIX!$A:$R,9,FALSE),"--")</f>
        <v>87</v>
      </c>
      <c r="AW12" s="236">
        <f>IF(VLOOKUP(DP12,APPENDIX!$A:$R,12,FALSE)&lt;&gt;"",VLOOKUP(DP12,APPENDIX!$A:$R,12,FALSE),0)</f>
        <v>0.9</v>
      </c>
      <c r="AX12" s="234" t="str">
        <f t="shared" si="70"/>
        <v>*</v>
      </c>
      <c r="AY12" s="299">
        <f>IF(VLOOKUP(DR12,APPENDIX!$A:$R,9,FALSE)&lt;&gt;"",VLOOKUP(DR12,APPENDIX!$A:$R,9,FALSE),"--")</f>
        <v>65</v>
      </c>
      <c r="AZ12" s="300">
        <f>IF(VLOOKUP(DS12,APPENDIX!$A:$R,9,FALSE)&lt;&gt;"",VLOOKUP(DS12,APPENDIX!$A:$R,9,FALSE),"--")</f>
        <v>65</v>
      </c>
      <c r="BA12" s="304">
        <f>IF(VLOOKUP(DT12,APPENDIX!$A:$R,12,FALSE)&lt;&gt;"",VLOOKUP(DT12,APPENDIX!$A:$R,12,FALSE),0)</f>
        <v>0</v>
      </c>
      <c r="BB12" s="234" t="str">
        <f t="shared" si="71"/>
        <v/>
      </c>
      <c r="BC12" s="301">
        <f>IF(VLOOKUP(DV12,APPENDIX!$A:$R,9,FALSE)&lt;&gt;"",VLOOKUP(DV12,APPENDIX!$A:$R,9,FALSE),"--")</f>
        <v>59</v>
      </c>
      <c r="BD12" s="372">
        <f>IF(VLOOKUP(DW12,APPENDIX!$A:$R,9,FALSE)&lt;&gt;"",VLOOKUP(DW12,APPENDIX!$A:$R,9,FALSE),"--")</f>
        <v>63</v>
      </c>
      <c r="BE12" s="301">
        <f>IF(VLOOKUP(DX12,APPENDIX!$A:$R,12,FALSE)&lt;&gt;"",VLOOKUP(DX12,APPENDIX!$A:$R,12,FALSE),0)</f>
        <v>0.9</v>
      </c>
      <c r="BF12" s="306" t="str">
        <f t="shared" si="72"/>
        <v>*</v>
      </c>
      <c r="BG12" s="371">
        <f>IF(VLOOKUP(DZ12,APPENDIX!$A:$R,9,FALSE)&lt;&gt;"",VLOOKUP(DZ12,APPENDIX!$A:$R,9,FALSE),"--")</f>
        <v>90</v>
      </c>
      <c r="BH12" s="372">
        <f>IF(VLOOKUP(EA12,APPENDIX!$A:$R,9,FALSE)&lt;&gt;"",VLOOKUP(EA12,APPENDIX!$A:$R,9,FALSE),"--")</f>
        <v>91</v>
      </c>
      <c r="BI12" s="301">
        <f>IF(VLOOKUP(EB12,APPENDIX!$A:$R,12,FALSE)&lt;&gt;"",VLOOKUP(EB12,APPENDIX!$A:$R,12,FALSE),0)</f>
        <v>0.3</v>
      </c>
      <c r="BJ12" s="306" t="str">
        <f t="shared" si="73"/>
        <v/>
      </c>
      <c r="BK12" s="400">
        <f>IF(VLOOKUP(ED12,APPENDIX!$A:$R,9,FALSE)&lt;&gt;"",VLOOKUP(ED12,APPENDIX!$A:$R,9,FALSE),"--")</f>
        <v>4</v>
      </c>
      <c r="BL12" s="401">
        <f>IF(VLOOKUP(EE12,APPENDIX!$A:$R,9,FALSE)&lt;&gt;"",VLOOKUP(EE12,APPENDIX!$A:$R,9,FALSE),"--")</f>
        <v>4</v>
      </c>
      <c r="BM12" s="309">
        <f>IF(VLOOKUP(EF12,APPENDIX!$A:$R,12,FALSE)&lt;&gt;"",VLOOKUP(EF12,APPENDIX!$A:$R,12,FALSE),0)</f>
        <v>0</v>
      </c>
      <c r="BN12" s="310" t="str">
        <f t="shared" si="74"/>
        <v/>
      </c>
      <c r="BO12" s="371">
        <f>IF(VLOOKUP(EH12,APPENDIX!$A:$R,9,FALSE)&lt;&gt;"",VLOOKUP(EH12,APPENDIX!$A:$R,9,FALSE),"--")</f>
        <v>21</v>
      </c>
      <c r="BP12" s="372">
        <f>IF(VLOOKUP(EI12,APPENDIX!$A:$R,9,FALSE)&lt;&gt;"",VLOOKUP(EI12,APPENDIX!$A:$R,9,FALSE),"--")</f>
        <v>17</v>
      </c>
      <c r="BQ12" s="301">
        <f>IF(VLOOKUP(EJ12,APPENDIX!$A:$R,12,FALSE)&lt;&gt;"",VLOOKUP(EJ12,APPENDIX!$A:$R,12,FALSE),0)</f>
        <v>-1.1000000000000001</v>
      </c>
      <c r="BR12" s="301" t="str">
        <f t="shared" si="75"/>
        <v>**</v>
      </c>
      <c r="BT12" s="153" t="s">
        <v>42</v>
      </c>
      <c r="BU12" s="153" t="str">
        <f t="shared" si="76"/>
        <v>CTq002_0</v>
      </c>
      <c r="BV12" s="153" t="str">
        <f t="shared" si="77"/>
        <v>CTq002_1</v>
      </c>
      <c r="BW12" s="153" t="str">
        <f t="shared" si="78"/>
        <v>CTq002_1</v>
      </c>
      <c r="BX12" s="153" t="str">
        <f t="shared" si="79"/>
        <v>CT</v>
      </c>
      <c r="BY12" s="153" t="str">
        <f t="shared" si="80"/>
        <v>CTq001a_0</v>
      </c>
      <c r="BZ12" s="153" t="str">
        <f t="shared" si="81"/>
        <v>CTq001a_1</v>
      </c>
      <c r="CA12" s="153" t="str">
        <f t="shared" si="82"/>
        <v>CTq001a_1</v>
      </c>
      <c r="CB12" s="153" t="str">
        <f t="shared" si="83"/>
        <v>CT</v>
      </c>
      <c r="CC12" s="153" t="str">
        <f t="shared" si="84"/>
        <v>CTq001b_0</v>
      </c>
      <c r="CD12" s="153" t="str">
        <f t="shared" si="85"/>
        <v>CTq001b_1</v>
      </c>
      <c r="CE12" s="153" t="str">
        <f t="shared" si="86"/>
        <v>CTq001b_1</v>
      </c>
      <c r="CF12" s="153" t="str">
        <f t="shared" si="87"/>
        <v>CT</v>
      </c>
      <c r="CG12" s="153" t="str">
        <f t="shared" si="88"/>
        <v>CTq003_0</v>
      </c>
      <c r="CH12" s="153" t="str">
        <f t="shared" si="89"/>
        <v>CTq003_1</v>
      </c>
      <c r="CI12" s="153" t="str">
        <f t="shared" si="90"/>
        <v>CTq003_1</v>
      </c>
      <c r="CJ12" s="153" t="str">
        <f t="shared" si="91"/>
        <v>CT</v>
      </c>
      <c r="CK12" s="298" t="str">
        <f t="shared" si="92"/>
        <v>CTq004_1</v>
      </c>
      <c r="CL12" s="298" t="str">
        <f t="shared" si="93"/>
        <v>CTq005_0</v>
      </c>
      <c r="CM12" s="153" t="str">
        <f t="shared" si="94"/>
        <v>CTq005_1</v>
      </c>
      <c r="CN12" s="153" t="str">
        <f t="shared" si="95"/>
        <v>CTq005_1</v>
      </c>
      <c r="CO12" s="153" t="str">
        <f t="shared" si="96"/>
        <v>CT</v>
      </c>
      <c r="CP12" s="153" t="str">
        <f t="shared" si="97"/>
        <v>CTq006_0</v>
      </c>
      <c r="CQ12" s="153" t="str">
        <f t="shared" si="98"/>
        <v>CTq006_1</v>
      </c>
      <c r="CR12" s="153" t="str">
        <f t="shared" si="99"/>
        <v>CTq006_1</v>
      </c>
      <c r="CS12" s="153" t="str">
        <f t="shared" si="100"/>
        <v>CT</v>
      </c>
      <c r="CT12" s="153" t="str">
        <f t="shared" si="101"/>
        <v>CTq014_0</v>
      </c>
      <c r="CU12" s="153" t="str">
        <f t="shared" si="102"/>
        <v>CTq014_1</v>
      </c>
      <c r="CV12" s="153" t="str">
        <f t="shared" si="103"/>
        <v>CTq014_1</v>
      </c>
      <c r="CW12" s="153" t="str">
        <f t="shared" si="104"/>
        <v>CT</v>
      </c>
      <c r="CX12" s="153" t="str">
        <f t="shared" si="105"/>
        <v>CTq015_0</v>
      </c>
      <c r="CY12" s="153" t="str">
        <f t="shared" si="106"/>
        <v>CTq015_1</v>
      </c>
      <c r="CZ12" s="153" t="str">
        <f t="shared" si="107"/>
        <v>CTq015_1</v>
      </c>
      <c r="DA12" s="153" t="str">
        <f t="shared" si="108"/>
        <v>CT</v>
      </c>
      <c r="DB12" s="153" t="str">
        <f t="shared" si="109"/>
        <v>CTq016_0</v>
      </c>
      <c r="DC12" s="153" t="str">
        <f t="shared" si="110"/>
        <v>CTq016_1</v>
      </c>
      <c r="DD12" s="153" t="str">
        <f t="shared" si="111"/>
        <v>CTq016_1</v>
      </c>
      <c r="DE12" s="153" t="str">
        <f t="shared" si="112"/>
        <v>CT</v>
      </c>
      <c r="DF12" s="153" t="str">
        <f t="shared" si="113"/>
        <v>CTq009_0</v>
      </c>
      <c r="DG12" s="153" t="str">
        <f t="shared" si="114"/>
        <v>CTq009_1</v>
      </c>
      <c r="DH12" s="153" t="str">
        <f t="shared" si="115"/>
        <v>CTq009_1</v>
      </c>
      <c r="DI12" s="153" t="str">
        <f t="shared" si="116"/>
        <v>CT</v>
      </c>
      <c r="DJ12" s="153" t="str">
        <f t="shared" si="117"/>
        <v>CTq022_0</v>
      </c>
      <c r="DK12" s="153" t="str">
        <f t="shared" si="118"/>
        <v>CTq022_1</v>
      </c>
      <c r="DL12" s="153" t="str">
        <f t="shared" si="119"/>
        <v>CTq022_1</v>
      </c>
      <c r="DM12" s="153" t="str">
        <f t="shared" si="120"/>
        <v>CT</v>
      </c>
      <c r="DN12" s="153" t="str">
        <f t="shared" si="121"/>
        <v>CTq010_0</v>
      </c>
      <c r="DO12" s="153" t="str">
        <f t="shared" si="122"/>
        <v>CTq010_1</v>
      </c>
      <c r="DP12" s="153" t="str">
        <f t="shared" si="123"/>
        <v>CTq010_1</v>
      </c>
      <c r="DQ12" s="153" t="str">
        <f t="shared" si="124"/>
        <v>CT</v>
      </c>
      <c r="DR12" s="153" t="str">
        <f t="shared" si="125"/>
        <v>CTq011_0</v>
      </c>
      <c r="DS12" s="153" t="str">
        <f t="shared" si="126"/>
        <v>CTq011_1</v>
      </c>
      <c r="DT12" s="153" t="str">
        <f t="shared" si="127"/>
        <v>CTq011_1</v>
      </c>
      <c r="DU12" s="153" t="str">
        <f t="shared" si="128"/>
        <v>CT</v>
      </c>
      <c r="DV12" s="153" t="str">
        <f t="shared" si="129"/>
        <v>CTq017_0</v>
      </c>
      <c r="DW12" s="153" t="str">
        <f t="shared" si="130"/>
        <v>CTq017_1</v>
      </c>
      <c r="DX12" s="153" t="str">
        <f t="shared" si="131"/>
        <v>CTq017_1</v>
      </c>
      <c r="DY12" s="153" t="str">
        <f t="shared" si="132"/>
        <v>CT</v>
      </c>
      <c r="DZ12" s="153" t="str">
        <f t="shared" si="133"/>
        <v>CTq018_0</v>
      </c>
      <c r="EA12" s="153" t="str">
        <f t="shared" si="134"/>
        <v>CTq018_1</v>
      </c>
      <c r="EB12" s="153" t="str">
        <f t="shared" si="135"/>
        <v>CTq018_1</v>
      </c>
      <c r="EC12" s="153" t="str">
        <f t="shared" si="136"/>
        <v>CT</v>
      </c>
      <c r="ED12" s="153" t="str">
        <f t="shared" si="137"/>
        <v>CTq019_0</v>
      </c>
      <c r="EE12" s="153" t="str">
        <f t="shared" si="138"/>
        <v>CTq019_1</v>
      </c>
      <c r="EF12" s="153" t="str">
        <f t="shared" si="139"/>
        <v>CTq019_1</v>
      </c>
      <c r="EG12" s="153" t="str">
        <f t="shared" si="140"/>
        <v>CT</v>
      </c>
      <c r="EH12" s="153" t="str">
        <f t="shared" si="141"/>
        <v>CTq020_0</v>
      </c>
      <c r="EI12" s="153" t="str">
        <f t="shared" si="142"/>
        <v>CTq020_1</v>
      </c>
      <c r="EJ12" s="153" t="str">
        <f t="shared" si="143"/>
        <v>CTq020_1</v>
      </c>
    </row>
    <row r="13" spans="1:143" x14ac:dyDescent="0.15">
      <c r="A13" s="231" t="s">
        <v>45</v>
      </c>
      <c r="B13" s="229">
        <f>IF(VLOOKUP(BU13,APPENDIX!$A:$R,9,FALSE)&lt;&gt;"",VLOOKUP(BU13,APPENDIX!$A:$R,9,FALSE),"--")</f>
        <v>86</v>
      </c>
      <c r="C13" s="231">
        <f>IF(VLOOKUP(BV13,APPENDIX!$A:$R,9,FALSE)&lt;&gt;"",VLOOKUP(BV13,APPENDIX!$A:$R,9,FALSE),"--")</f>
        <v>85</v>
      </c>
      <c r="D13" s="231">
        <f>IF(VLOOKUP(BW13,APPENDIX!$A:$R,12,FALSE)&lt;&gt;"",VLOOKUP(BW13,APPENDIX!$A:$R,12,FALSE),0)</f>
        <v>-0.2</v>
      </c>
      <c r="E13" s="234" t="str">
        <f t="shared" si="59"/>
        <v/>
      </c>
      <c r="F13" s="299">
        <f>IF(VLOOKUP(BY13,APPENDIX!$A:$R,9,FALSE)&lt;&gt;"",VLOOKUP(BY13,APPENDIX!$A:$R,9,FALSE),"--")</f>
        <v>75</v>
      </c>
      <c r="G13" s="300">
        <f>IF(VLOOKUP(BZ13,APPENDIX!$A:$R,9,FALSE)&lt;&gt;"",VLOOKUP(BZ13,APPENDIX!$A:$R,9,FALSE),"--")</f>
        <v>72</v>
      </c>
      <c r="H13" s="236">
        <f>IF(VLOOKUP(CA13,APPENDIX!$A:$R,12,FALSE)&lt;&gt;"",VLOOKUP(CA13,APPENDIX!$A:$R,12,FALSE),0)</f>
        <v>-0.7</v>
      </c>
      <c r="I13" s="234" t="str">
        <f t="shared" si="60"/>
        <v>*</v>
      </c>
      <c r="J13" s="231">
        <f>IF(VLOOKUP(CC13,APPENDIX!$A:$R,9,FALSE)&lt;&gt;"",VLOOKUP(CC13,APPENDIX!$A:$R,9,FALSE),"--")</f>
        <v>43</v>
      </c>
      <c r="K13" s="231">
        <f>IF(VLOOKUP(CD13,APPENDIX!$A:$R,9,FALSE)&lt;&gt;"",VLOOKUP(CD13,APPENDIX!$A:$R,9,FALSE),"--")</f>
        <v>43</v>
      </c>
      <c r="L13" s="231">
        <f>IF(VLOOKUP(CE13,APPENDIX!$A:$R,12,FALSE)&lt;&gt;"",VLOOKUP(CE13,APPENDIX!$A:$R,12,FALSE),0)</f>
        <v>0</v>
      </c>
      <c r="M13" s="231" t="str">
        <f t="shared" si="61"/>
        <v/>
      </c>
      <c r="N13" s="229">
        <f>IF(VLOOKUP(CG13,APPENDIX!$A:$R,9,FALSE)&lt;&gt;"",VLOOKUP(CG13,APPENDIX!$A:$R,9,FALSE),"--")</f>
        <v>56</v>
      </c>
      <c r="O13" s="307">
        <f>IF(VLOOKUP(CH13,APPENDIX!$A:$R,9,FALSE)&lt;&gt;"",VLOOKUP(CH13,APPENDIX!$A:$R,9,FALSE),"--")</f>
        <v>56</v>
      </c>
      <c r="P13" s="231">
        <f>IF(VLOOKUP(CI13,APPENDIX!$A:$R,12,FALSE)&lt;&gt;"",VLOOKUP(CI13,APPENDIX!$A:$R,12,FALSE),0)</f>
        <v>0</v>
      </c>
      <c r="Q13" s="234" t="str">
        <f t="shared" si="62"/>
        <v/>
      </c>
      <c r="R13" s="302">
        <f>VLOOKUP(CK13,APPENDIX!$A:$R,9,FALSE)</f>
        <v>72</v>
      </c>
      <c r="S13" s="299">
        <f>IF(VLOOKUP(CL13,APPENDIX!$A:$R,9,FALSE)&lt;&gt;"",VLOOKUP(CL13,APPENDIX!$A:$R,9,FALSE),"--")</f>
        <v>67</v>
      </c>
      <c r="T13" s="303">
        <f>IF(VLOOKUP(CM13,APPENDIX!$A:$R,9,FALSE)&lt;&gt;"",VLOOKUP(CM13,APPENDIX!$A:$R,9,FALSE),"--")</f>
        <v>67</v>
      </c>
      <c r="U13" s="304">
        <f>IF(VLOOKUP(CN13,APPENDIX!$A:$R,12,FALSE)&lt;&gt;"",VLOOKUP(CN13,APPENDIX!$A:$R,12,FALSE),0)</f>
        <v>0</v>
      </c>
      <c r="V13" s="234" t="str">
        <f t="shared" si="63"/>
        <v/>
      </c>
      <c r="W13" s="229">
        <f>IF(VLOOKUP(CP13,APPENDIX!$A:$R,9,FALSE)&lt;&gt;"",VLOOKUP(CP13,APPENDIX!$A:$R,9,FALSE),"--")</f>
        <v>72</v>
      </c>
      <c r="X13" s="231">
        <f>IF(VLOOKUP(CQ13,APPENDIX!$A:$R,9,FALSE)&lt;&gt;"",VLOOKUP(CQ13,APPENDIX!$A:$R,9,FALSE),"--")</f>
        <v>79</v>
      </c>
      <c r="Y13" s="231">
        <f>IF(VLOOKUP(CR13,APPENDIX!$A:$R,12,FALSE)&lt;&gt;"",VLOOKUP(CR13,APPENDIX!$A:$R,12,FALSE),0)</f>
        <v>1.5</v>
      </c>
      <c r="Z13" s="234" t="str">
        <f t="shared" si="64"/>
        <v>**</v>
      </c>
      <c r="AA13" s="299">
        <f>IF(VLOOKUP(CT13,APPENDIX!$A:$R,9,FALSE)&lt;&gt;"",VLOOKUP(CT13,APPENDIX!$A:$R,9,FALSE),"--")</f>
        <v>16</v>
      </c>
      <c r="AB13" s="300">
        <f>IF(VLOOKUP(CU13,APPENDIX!$A:$R,9,FALSE)&lt;&gt;"",VLOOKUP(CU13,APPENDIX!$A:$R,9,FALSE),"--")</f>
        <v>11</v>
      </c>
      <c r="AC13" s="304">
        <f>IF(VLOOKUP(CV13,APPENDIX!$A:$R,12,FALSE)&lt;&gt;"",VLOOKUP(CV13,APPENDIX!$A:$R,12,FALSE),0)</f>
        <v>-1.3</v>
      </c>
      <c r="AD13" s="234" t="str">
        <f t="shared" si="65"/>
        <v>**</v>
      </c>
      <c r="AE13" s="229">
        <f>IF(VLOOKUP(CX13,APPENDIX!$A:$R,9,FALSE)&lt;&gt;"",VLOOKUP(CX13,APPENDIX!$A:$R,9,FALSE),"--")</f>
        <v>17</v>
      </c>
      <c r="AF13" s="231">
        <f>IF(VLOOKUP(CY13,APPENDIX!$A:$R,9,FALSE)&lt;&gt;"",VLOOKUP(CY13,APPENDIX!$A:$R,9,FALSE),"--")</f>
        <v>16</v>
      </c>
      <c r="AG13" s="231">
        <f>IF(VLOOKUP(CZ13,APPENDIX!$A:$R,12,FALSE)&lt;&gt;"",VLOOKUP(CZ13,APPENDIX!$A:$R,12,FALSE),0)</f>
        <v>-0.3</v>
      </c>
      <c r="AH13" s="234" t="str">
        <f t="shared" si="66"/>
        <v/>
      </c>
      <c r="AI13" s="229">
        <f>IF(VLOOKUP(DB13,APPENDIX!$A:$R,9,FALSE)&lt;&gt;"",VLOOKUP(DB13,APPENDIX!$A:$R,9,FALSE),"--")</f>
        <v>79</v>
      </c>
      <c r="AJ13" s="372">
        <f>IF(VLOOKUP(DC13,APPENDIX!$A:$R,9,FALSE)&lt;&gt;"",VLOOKUP(DC13,APPENDIX!$A:$R,9,FALSE),"--")</f>
        <v>77</v>
      </c>
      <c r="AK13" s="231">
        <f>IF(VLOOKUP(DD13,APPENDIX!$A:$R,12,FALSE)&lt;&gt;"",VLOOKUP(DD13,APPENDIX!$A:$R,12,FALSE),0)</f>
        <v>-1.1000000000000001</v>
      </c>
      <c r="AL13" s="234" t="str">
        <f t="shared" si="67"/>
        <v>**</v>
      </c>
      <c r="AM13" s="305">
        <f>IF(VLOOKUP(DF13,APPENDIX!$A:$R,9,FALSE)&lt;&gt;"",VLOOKUP(DF13,APPENDIX!$A:$R,9,FALSE),"--")</f>
        <v>12.2</v>
      </c>
      <c r="AN13" s="236">
        <f>IF(VLOOKUP(DG13,APPENDIX!$A:$R,9,FALSE)&lt;&gt;"",VLOOKUP(DG13,APPENDIX!$A:$R,9,FALSE),"--")</f>
        <v>13.1</v>
      </c>
      <c r="AO13" s="231">
        <f>IF(VLOOKUP(DH13,APPENDIX!$A:$R,12,FALSE)&lt;&gt;"",VLOOKUP(DH13,APPENDIX!$A:$R,12,FALSE),0)</f>
        <v>1.1000000000000001</v>
      </c>
      <c r="AP13" s="234" t="str">
        <f t="shared" si="68"/>
        <v>**</v>
      </c>
      <c r="AQ13" s="319">
        <f>IF(VLOOKUP(DJ13,APPENDIX!$A:$R,9,FALSE)&lt;&gt;"",VLOOKUP(DJ13,APPENDIX!$A:$R,9,FALSE),"--")</f>
        <v>0.71</v>
      </c>
      <c r="AR13" s="319">
        <f>IF(VLOOKUP(DK13,APPENDIX!$A:$R,9,FALSE)&lt;&gt;"",VLOOKUP(DK13,APPENDIX!$A:$R,9,FALSE),"--")</f>
        <v>0.55000000000000004</v>
      </c>
      <c r="AS13" s="231">
        <f>IF(VLOOKUP(DL13,APPENDIX!$A:$R,12,FALSE)&lt;&gt;"",VLOOKUP(DL13,APPENDIX!$A:$R,12,FALSE),0)</f>
        <v>-1.2</v>
      </c>
      <c r="AT13" s="231" t="str">
        <f t="shared" si="69"/>
        <v>**</v>
      </c>
      <c r="AU13" s="299">
        <f>IF(VLOOKUP(DN13,APPENDIX!$A:$R,9,FALSE)&lt;&gt;"",VLOOKUP(DN13,APPENDIX!$A:$R,9,FALSE),"--")</f>
        <v>85</v>
      </c>
      <c r="AV13" s="300">
        <f>IF(VLOOKUP(DO13,APPENDIX!$A:$R,9,FALSE)&lt;&gt;"",VLOOKUP(DO13,APPENDIX!$A:$R,9,FALSE),"--")</f>
        <v>87</v>
      </c>
      <c r="AW13" s="236">
        <f>IF(VLOOKUP(DP13,APPENDIX!$A:$R,12,FALSE)&lt;&gt;"",VLOOKUP(DP13,APPENDIX!$A:$R,12,FALSE),0)</f>
        <v>0.9</v>
      </c>
      <c r="AX13" s="234" t="str">
        <f t="shared" si="70"/>
        <v>*</v>
      </c>
      <c r="AY13" s="299">
        <f>IF(VLOOKUP(DR13,APPENDIX!$A:$R,9,FALSE)&lt;&gt;"",VLOOKUP(DR13,APPENDIX!$A:$R,9,FALSE),"--")</f>
        <v>67</v>
      </c>
      <c r="AZ13" s="300">
        <f>IF(VLOOKUP(DS13,APPENDIX!$A:$R,9,FALSE)&lt;&gt;"",VLOOKUP(DS13,APPENDIX!$A:$R,9,FALSE),"--")</f>
        <v>67</v>
      </c>
      <c r="BA13" s="304">
        <f>IF(VLOOKUP(DT13,APPENDIX!$A:$R,12,FALSE)&lt;&gt;"",VLOOKUP(DT13,APPENDIX!$A:$R,12,FALSE),0)</f>
        <v>0</v>
      </c>
      <c r="BB13" s="234" t="str">
        <f t="shared" si="71"/>
        <v/>
      </c>
      <c r="BC13" s="301">
        <f>IF(VLOOKUP(DV13,APPENDIX!$A:$R,9,FALSE)&lt;&gt;"",VLOOKUP(DV13,APPENDIX!$A:$R,9,FALSE),"--")</f>
        <v>58</v>
      </c>
      <c r="BD13" s="372">
        <f>IF(VLOOKUP(DW13,APPENDIX!$A:$R,9,FALSE)&lt;&gt;"",VLOOKUP(DW13,APPENDIX!$A:$R,9,FALSE),"--")</f>
        <v>66</v>
      </c>
      <c r="BE13" s="301">
        <f>IF(VLOOKUP(DX13,APPENDIX!$A:$R,12,FALSE)&lt;&gt;"",VLOOKUP(DX13,APPENDIX!$A:$R,12,FALSE),0)</f>
        <v>1.8</v>
      </c>
      <c r="BF13" s="306" t="str">
        <f t="shared" si="72"/>
        <v>**</v>
      </c>
      <c r="BG13" s="371">
        <f>IF(VLOOKUP(DZ13,APPENDIX!$A:$R,9,FALSE)&lt;&gt;"",VLOOKUP(DZ13,APPENDIX!$A:$R,9,FALSE),"--")</f>
        <v>82</v>
      </c>
      <c r="BH13" s="372">
        <f>IF(VLOOKUP(EA13,APPENDIX!$A:$R,9,FALSE)&lt;&gt;"",VLOOKUP(EA13,APPENDIX!$A:$R,9,FALSE),"--")</f>
        <v>84</v>
      </c>
      <c r="BI13" s="301">
        <f>IF(VLOOKUP(EB13,APPENDIX!$A:$R,12,FALSE)&lt;&gt;"",VLOOKUP(EB13,APPENDIX!$A:$R,12,FALSE),0)</f>
        <v>0.7</v>
      </c>
      <c r="BJ13" s="306" t="str">
        <f t="shared" si="73"/>
        <v>*</v>
      </c>
      <c r="BK13" s="400">
        <f>IF(VLOOKUP(ED13,APPENDIX!$A:$R,9,FALSE)&lt;&gt;"",VLOOKUP(ED13,APPENDIX!$A:$R,9,FALSE),"--")</f>
        <v>6</v>
      </c>
      <c r="BL13" s="401">
        <f>IF(VLOOKUP(EE13,APPENDIX!$A:$R,9,FALSE)&lt;&gt;"",VLOOKUP(EE13,APPENDIX!$A:$R,9,FALSE),"--")</f>
        <v>4</v>
      </c>
      <c r="BM13" s="309">
        <f>IF(VLOOKUP(EF13,APPENDIX!$A:$R,12,FALSE)&lt;&gt;"",VLOOKUP(EF13,APPENDIX!$A:$R,12,FALSE),0)</f>
        <v>-1.4</v>
      </c>
      <c r="BN13" s="310" t="str">
        <f t="shared" si="74"/>
        <v>**</v>
      </c>
      <c r="BO13" s="371">
        <f>IF(VLOOKUP(EH13,APPENDIX!$A:$R,9,FALSE)&lt;&gt;"",VLOOKUP(EH13,APPENDIX!$A:$R,9,FALSE),"--")</f>
        <v>17</v>
      </c>
      <c r="BP13" s="372">
        <f>IF(VLOOKUP(EI13,APPENDIX!$A:$R,9,FALSE)&lt;&gt;"",VLOOKUP(EI13,APPENDIX!$A:$R,9,FALSE),"--")</f>
        <v>13</v>
      </c>
      <c r="BQ13" s="301">
        <f>IF(VLOOKUP(EJ13,APPENDIX!$A:$R,12,FALSE)&lt;&gt;"",VLOOKUP(EJ13,APPENDIX!$A:$R,12,FALSE),0)</f>
        <v>-1.1000000000000001</v>
      </c>
      <c r="BR13" s="301" t="str">
        <f t="shared" si="75"/>
        <v>**</v>
      </c>
      <c r="BT13" s="153" t="s">
        <v>46</v>
      </c>
      <c r="BU13" s="153" t="str">
        <f t="shared" si="76"/>
        <v>DEq002_0</v>
      </c>
      <c r="BV13" s="153" t="str">
        <f t="shared" si="77"/>
        <v>DEq002_1</v>
      </c>
      <c r="BW13" s="153" t="str">
        <f t="shared" si="78"/>
        <v>DEq002_1</v>
      </c>
      <c r="BX13" s="153" t="str">
        <f t="shared" si="79"/>
        <v>DE</v>
      </c>
      <c r="BY13" s="153" t="str">
        <f t="shared" si="80"/>
        <v>DEq001a_0</v>
      </c>
      <c r="BZ13" s="153" t="str">
        <f t="shared" si="81"/>
        <v>DEq001a_1</v>
      </c>
      <c r="CA13" s="153" t="str">
        <f t="shared" si="82"/>
        <v>DEq001a_1</v>
      </c>
      <c r="CB13" s="153" t="str">
        <f t="shared" si="83"/>
        <v>DE</v>
      </c>
      <c r="CC13" s="153" t="str">
        <f t="shared" si="84"/>
        <v>DEq001b_0</v>
      </c>
      <c r="CD13" s="153" t="str">
        <f t="shared" si="85"/>
        <v>DEq001b_1</v>
      </c>
      <c r="CE13" s="153" t="str">
        <f t="shared" si="86"/>
        <v>DEq001b_1</v>
      </c>
      <c r="CF13" s="153" t="str">
        <f t="shared" si="87"/>
        <v>DE</v>
      </c>
      <c r="CG13" s="153" t="str">
        <f t="shared" si="88"/>
        <v>DEq003_0</v>
      </c>
      <c r="CH13" s="153" t="str">
        <f t="shared" si="89"/>
        <v>DEq003_1</v>
      </c>
      <c r="CI13" s="153" t="str">
        <f t="shared" si="90"/>
        <v>DEq003_1</v>
      </c>
      <c r="CJ13" s="153" t="str">
        <f t="shared" si="91"/>
        <v>DE</v>
      </c>
      <c r="CK13" s="298" t="str">
        <f t="shared" si="92"/>
        <v>DEq004_1</v>
      </c>
      <c r="CL13" s="298" t="str">
        <f t="shared" si="93"/>
        <v>DEq005_0</v>
      </c>
      <c r="CM13" s="153" t="str">
        <f t="shared" si="94"/>
        <v>DEq005_1</v>
      </c>
      <c r="CN13" s="153" t="str">
        <f t="shared" si="95"/>
        <v>DEq005_1</v>
      </c>
      <c r="CO13" s="153" t="str">
        <f t="shared" si="96"/>
        <v>DE</v>
      </c>
      <c r="CP13" s="153" t="str">
        <f t="shared" si="97"/>
        <v>DEq006_0</v>
      </c>
      <c r="CQ13" s="153" t="str">
        <f t="shared" si="98"/>
        <v>DEq006_1</v>
      </c>
      <c r="CR13" s="153" t="str">
        <f t="shared" si="99"/>
        <v>DEq006_1</v>
      </c>
      <c r="CS13" s="153" t="str">
        <f t="shared" si="100"/>
        <v>DE</v>
      </c>
      <c r="CT13" s="153" t="str">
        <f t="shared" si="101"/>
        <v>DEq014_0</v>
      </c>
      <c r="CU13" s="153" t="str">
        <f t="shared" si="102"/>
        <v>DEq014_1</v>
      </c>
      <c r="CV13" s="153" t="str">
        <f t="shared" si="103"/>
        <v>DEq014_1</v>
      </c>
      <c r="CW13" s="153" t="str">
        <f t="shared" si="104"/>
        <v>DE</v>
      </c>
      <c r="CX13" s="153" t="str">
        <f t="shared" si="105"/>
        <v>DEq015_0</v>
      </c>
      <c r="CY13" s="153" t="str">
        <f t="shared" si="106"/>
        <v>DEq015_1</v>
      </c>
      <c r="CZ13" s="153" t="str">
        <f t="shared" si="107"/>
        <v>DEq015_1</v>
      </c>
      <c r="DA13" s="153" t="str">
        <f t="shared" si="108"/>
        <v>DE</v>
      </c>
      <c r="DB13" s="153" t="str">
        <f t="shared" si="109"/>
        <v>DEq016_0</v>
      </c>
      <c r="DC13" s="153" t="str">
        <f t="shared" si="110"/>
        <v>DEq016_1</v>
      </c>
      <c r="DD13" s="153" t="str">
        <f t="shared" si="111"/>
        <v>DEq016_1</v>
      </c>
      <c r="DE13" s="153" t="str">
        <f t="shared" si="112"/>
        <v>DE</v>
      </c>
      <c r="DF13" s="153" t="str">
        <f t="shared" si="113"/>
        <v>DEq009_0</v>
      </c>
      <c r="DG13" s="153" t="str">
        <f t="shared" si="114"/>
        <v>DEq009_1</v>
      </c>
      <c r="DH13" s="153" t="str">
        <f t="shared" si="115"/>
        <v>DEq009_1</v>
      </c>
      <c r="DI13" s="153" t="str">
        <f t="shared" si="116"/>
        <v>DE</v>
      </c>
      <c r="DJ13" s="153" t="str">
        <f t="shared" si="117"/>
        <v>DEq022_0</v>
      </c>
      <c r="DK13" s="153" t="str">
        <f t="shared" si="118"/>
        <v>DEq022_1</v>
      </c>
      <c r="DL13" s="153" t="str">
        <f t="shared" si="119"/>
        <v>DEq022_1</v>
      </c>
      <c r="DM13" s="153" t="str">
        <f t="shared" si="120"/>
        <v>DE</v>
      </c>
      <c r="DN13" s="153" t="str">
        <f t="shared" si="121"/>
        <v>DEq010_0</v>
      </c>
      <c r="DO13" s="153" t="str">
        <f t="shared" si="122"/>
        <v>DEq010_1</v>
      </c>
      <c r="DP13" s="153" t="str">
        <f t="shared" si="123"/>
        <v>DEq010_1</v>
      </c>
      <c r="DQ13" s="153" t="str">
        <f t="shared" si="124"/>
        <v>DE</v>
      </c>
      <c r="DR13" s="153" t="str">
        <f t="shared" si="125"/>
        <v>DEq011_0</v>
      </c>
      <c r="DS13" s="153" t="str">
        <f t="shared" si="126"/>
        <v>DEq011_1</v>
      </c>
      <c r="DT13" s="153" t="str">
        <f t="shared" si="127"/>
        <v>DEq011_1</v>
      </c>
      <c r="DU13" s="153" t="str">
        <f t="shared" si="128"/>
        <v>DE</v>
      </c>
      <c r="DV13" s="153" t="str">
        <f t="shared" si="129"/>
        <v>DEq017_0</v>
      </c>
      <c r="DW13" s="153" t="str">
        <f t="shared" si="130"/>
        <v>DEq017_1</v>
      </c>
      <c r="DX13" s="153" t="str">
        <f t="shared" si="131"/>
        <v>DEq017_1</v>
      </c>
      <c r="DY13" s="153" t="str">
        <f t="shared" si="132"/>
        <v>DE</v>
      </c>
      <c r="DZ13" s="153" t="str">
        <f t="shared" si="133"/>
        <v>DEq018_0</v>
      </c>
      <c r="EA13" s="153" t="str">
        <f t="shared" si="134"/>
        <v>DEq018_1</v>
      </c>
      <c r="EB13" s="153" t="str">
        <f t="shared" si="135"/>
        <v>DEq018_1</v>
      </c>
      <c r="EC13" s="153" t="str">
        <f t="shared" si="136"/>
        <v>DE</v>
      </c>
      <c r="ED13" s="153" t="str">
        <f t="shared" si="137"/>
        <v>DEq019_0</v>
      </c>
      <c r="EE13" s="153" t="str">
        <f t="shared" si="138"/>
        <v>DEq019_1</v>
      </c>
      <c r="EF13" s="153" t="str">
        <f t="shared" si="139"/>
        <v>DEq019_1</v>
      </c>
      <c r="EG13" s="153" t="str">
        <f t="shared" si="140"/>
        <v>DE</v>
      </c>
      <c r="EH13" s="153" t="str">
        <f t="shared" si="141"/>
        <v>DEq020_0</v>
      </c>
      <c r="EI13" s="153" t="str">
        <f t="shared" si="142"/>
        <v>DEq020_1</v>
      </c>
      <c r="EJ13" s="153" t="str">
        <f t="shared" si="143"/>
        <v>DEq020_1</v>
      </c>
    </row>
    <row r="14" spans="1:143" x14ac:dyDescent="0.15">
      <c r="A14" s="231" t="s">
        <v>49</v>
      </c>
      <c r="B14" s="229">
        <f>IF(VLOOKUP(BU14,APPENDIX!$A:$R,9,FALSE)&lt;&gt;"",VLOOKUP(BU14,APPENDIX!$A:$R,9,FALSE),"--")</f>
        <v>76</v>
      </c>
      <c r="C14" s="231">
        <f>IF(VLOOKUP(BV14,APPENDIX!$A:$R,9,FALSE)&lt;&gt;"",VLOOKUP(BV14,APPENDIX!$A:$R,9,FALSE),"--")</f>
        <v>80</v>
      </c>
      <c r="D14" s="231">
        <f>IF(VLOOKUP(BW14,APPENDIX!$A:$R,12,FALSE)&lt;&gt;"",VLOOKUP(BW14,APPENDIX!$A:$R,12,FALSE),0)</f>
        <v>0.7</v>
      </c>
      <c r="E14" s="234" t="str">
        <f t="shared" si="59"/>
        <v>*</v>
      </c>
      <c r="F14" s="299">
        <f>IF(VLOOKUP(BY14,APPENDIX!$A:$R,9,FALSE)&lt;&gt;"",VLOOKUP(BY14,APPENDIX!$A:$R,9,FALSE),"--")</f>
        <v>75</v>
      </c>
      <c r="G14" s="300">
        <f>IF(VLOOKUP(BZ14,APPENDIX!$A:$R,9,FALSE)&lt;&gt;"",VLOOKUP(BZ14,APPENDIX!$A:$R,9,FALSE),"--")</f>
        <v>73</v>
      </c>
      <c r="H14" s="236">
        <f>IF(VLOOKUP(CA14,APPENDIX!$A:$R,12,FALSE)&lt;&gt;"",VLOOKUP(CA14,APPENDIX!$A:$R,12,FALSE),0)</f>
        <v>-0.5</v>
      </c>
      <c r="I14" s="234" t="str">
        <f t="shared" si="60"/>
        <v>*</v>
      </c>
      <c r="J14" s="231">
        <f>IF(VLOOKUP(CC14,APPENDIX!$A:$R,9,FALSE)&lt;&gt;"",VLOOKUP(CC14,APPENDIX!$A:$R,9,FALSE),"--")</f>
        <v>36</v>
      </c>
      <c r="K14" s="231">
        <f>IF(VLOOKUP(CD14,APPENDIX!$A:$R,9,FALSE)&lt;&gt;"",VLOOKUP(CD14,APPENDIX!$A:$R,9,FALSE),"--")</f>
        <v>39</v>
      </c>
      <c r="L14" s="231">
        <f>IF(VLOOKUP(CE14,APPENDIX!$A:$R,12,FALSE)&lt;&gt;"",VLOOKUP(CE14,APPENDIX!$A:$R,12,FALSE),0)</f>
        <v>0.7</v>
      </c>
      <c r="M14" s="231" t="str">
        <f t="shared" si="61"/>
        <v>*</v>
      </c>
      <c r="N14" s="229">
        <f>IF(VLOOKUP(CG14,APPENDIX!$A:$R,9,FALSE)&lt;&gt;"",VLOOKUP(CG14,APPENDIX!$A:$R,9,FALSE),"--")</f>
        <v>50</v>
      </c>
      <c r="O14" s="307">
        <f>IF(VLOOKUP(CH14,APPENDIX!$A:$R,9,FALSE)&lt;&gt;"",VLOOKUP(CH14,APPENDIX!$A:$R,9,FALSE),"--")</f>
        <v>50</v>
      </c>
      <c r="P14" s="231">
        <f>IF(VLOOKUP(CI14,APPENDIX!$A:$R,12,FALSE)&lt;&gt;"",VLOOKUP(CI14,APPENDIX!$A:$R,12,FALSE),0)</f>
        <v>0</v>
      </c>
      <c r="Q14" s="234" t="str">
        <f t="shared" si="62"/>
        <v/>
      </c>
      <c r="R14" s="302">
        <f>VLOOKUP(CK14,APPENDIX!$A:$R,9,FALSE)</f>
        <v>77</v>
      </c>
      <c r="S14" s="299">
        <f>IF(VLOOKUP(CL14,APPENDIX!$A:$R,9,FALSE)&lt;&gt;"",VLOOKUP(CL14,APPENDIX!$A:$R,9,FALSE),"--")</f>
        <v>59</v>
      </c>
      <c r="T14" s="303">
        <f>IF(VLOOKUP(CM14,APPENDIX!$A:$R,9,FALSE)&lt;&gt;"",VLOOKUP(CM14,APPENDIX!$A:$R,9,FALSE),"--")</f>
        <v>59</v>
      </c>
      <c r="U14" s="304">
        <f>IF(VLOOKUP(CN14,APPENDIX!$A:$R,12,FALSE)&lt;&gt;"",VLOOKUP(CN14,APPENDIX!$A:$R,12,FALSE),0)</f>
        <v>0</v>
      </c>
      <c r="V14" s="234" t="str">
        <f t="shared" si="63"/>
        <v/>
      </c>
      <c r="W14" s="229">
        <f>IF(VLOOKUP(CP14,APPENDIX!$A:$R,9,FALSE)&lt;&gt;"",VLOOKUP(CP14,APPENDIX!$A:$R,9,FALSE),"--")</f>
        <v>77</v>
      </c>
      <c r="X14" s="231">
        <f>IF(VLOOKUP(CQ14,APPENDIX!$A:$R,9,FALSE)&lt;&gt;"",VLOOKUP(CQ14,APPENDIX!$A:$R,9,FALSE),"--")</f>
        <v>76</v>
      </c>
      <c r="Y14" s="231">
        <f>IF(VLOOKUP(CR14,APPENDIX!$A:$R,12,FALSE)&lt;&gt;"",VLOOKUP(CR14,APPENDIX!$A:$R,12,FALSE),0)</f>
        <v>-0.2</v>
      </c>
      <c r="Z14" s="234" t="str">
        <f t="shared" si="64"/>
        <v/>
      </c>
      <c r="AA14" s="299">
        <f>IF(VLOOKUP(CT14,APPENDIX!$A:$R,9,FALSE)&lt;&gt;"",VLOOKUP(CT14,APPENDIX!$A:$R,9,FALSE),"--")</f>
        <v>13</v>
      </c>
      <c r="AB14" s="300">
        <f>IF(VLOOKUP(CU14,APPENDIX!$A:$R,9,FALSE)&lt;&gt;"",VLOOKUP(CU14,APPENDIX!$A:$R,9,FALSE),"--")</f>
        <v>12</v>
      </c>
      <c r="AC14" s="304">
        <f>IF(VLOOKUP(CV14,APPENDIX!$A:$R,12,FALSE)&lt;&gt;"",VLOOKUP(CV14,APPENDIX!$A:$R,12,FALSE),0)</f>
        <v>-0.3</v>
      </c>
      <c r="AD14" s="234" t="str">
        <f t="shared" si="65"/>
        <v/>
      </c>
      <c r="AE14" s="229">
        <f>IF(VLOOKUP(CX14,APPENDIX!$A:$R,9,FALSE)&lt;&gt;"",VLOOKUP(CX14,APPENDIX!$A:$R,9,FALSE),"--")</f>
        <v>20</v>
      </c>
      <c r="AF14" s="231">
        <f>IF(VLOOKUP(CY14,APPENDIX!$A:$R,9,FALSE)&lt;&gt;"",VLOOKUP(CY14,APPENDIX!$A:$R,9,FALSE),"--")</f>
        <v>13</v>
      </c>
      <c r="AG14" s="231">
        <f>IF(VLOOKUP(CZ14,APPENDIX!$A:$R,12,FALSE)&lt;&gt;"",VLOOKUP(CZ14,APPENDIX!$A:$R,12,FALSE),0)</f>
        <v>-1.9</v>
      </c>
      <c r="AH14" s="234" t="str">
        <f t="shared" si="66"/>
        <v>**</v>
      </c>
      <c r="AI14" s="229">
        <f>IF(VLOOKUP(DB14,APPENDIX!$A:$R,9,FALSE)&lt;&gt;"",VLOOKUP(DB14,APPENDIX!$A:$R,9,FALSE),"--")</f>
        <v>79</v>
      </c>
      <c r="AJ14" s="372">
        <f>IF(VLOOKUP(DC14,APPENDIX!$A:$R,9,FALSE)&lt;&gt;"",VLOOKUP(DC14,APPENDIX!$A:$R,9,FALSE),"--")</f>
        <v>76</v>
      </c>
      <c r="AK14" s="231">
        <f>IF(VLOOKUP(DD14,APPENDIX!$A:$R,12,FALSE)&lt;&gt;"",VLOOKUP(DD14,APPENDIX!$A:$R,12,FALSE),0)</f>
        <v>-1.6</v>
      </c>
      <c r="AL14" s="234" t="str">
        <f t="shared" si="67"/>
        <v>**</v>
      </c>
      <c r="AM14" s="305">
        <f>IF(VLOOKUP(DF14,APPENDIX!$A:$R,9,FALSE)&lt;&gt;"",VLOOKUP(DF14,APPENDIX!$A:$R,9,FALSE),"--")</f>
        <v>12.4</v>
      </c>
      <c r="AN14" s="236">
        <f>IF(VLOOKUP(DG14,APPENDIX!$A:$R,9,FALSE)&lt;&gt;"",VLOOKUP(DG14,APPENDIX!$A:$R,9,FALSE),"--")</f>
        <v>13.6</v>
      </c>
      <c r="AO14" s="231">
        <f>IF(VLOOKUP(DH14,APPENDIX!$A:$R,12,FALSE)&lt;&gt;"",VLOOKUP(DH14,APPENDIX!$A:$R,12,FALSE),0)</f>
        <v>1.4</v>
      </c>
      <c r="AP14" s="234" t="str">
        <f t="shared" si="68"/>
        <v>**</v>
      </c>
      <c r="AQ14" s="319">
        <f>IF(VLOOKUP(DJ14,APPENDIX!$A:$R,9,FALSE)&lt;&gt;"",VLOOKUP(DJ14,APPENDIX!$A:$R,9,FALSE),"--")</f>
        <v>0.7</v>
      </c>
      <c r="AR14" s="319">
        <f>IF(VLOOKUP(DK14,APPENDIX!$A:$R,9,FALSE)&lt;&gt;"",VLOOKUP(DK14,APPENDIX!$A:$R,9,FALSE),"--")</f>
        <v>0.6</v>
      </c>
      <c r="AS14" s="231">
        <f>IF(VLOOKUP(DL14,APPENDIX!$A:$R,12,FALSE)&lt;&gt;"",VLOOKUP(DL14,APPENDIX!$A:$R,12,FALSE),0)</f>
        <v>-0.8</v>
      </c>
      <c r="AT14" s="231" t="str">
        <f t="shared" si="69"/>
        <v>*</v>
      </c>
      <c r="AU14" s="299">
        <f>IF(VLOOKUP(DN14,APPENDIX!$A:$R,9,FALSE)&lt;&gt;"",VLOOKUP(DN14,APPENDIX!$A:$R,9,FALSE),"--")</f>
        <v>78</v>
      </c>
      <c r="AV14" s="300">
        <f>IF(VLOOKUP(DO14,APPENDIX!$A:$R,9,FALSE)&lt;&gt;"",VLOOKUP(DO14,APPENDIX!$A:$R,9,FALSE),"--")</f>
        <v>81</v>
      </c>
      <c r="AW14" s="236">
        <f>IF(VLOOKUP(DP14,APPENDIX!$A:$R,12,FALSE)&lt;&gt;"",VLOOKUP(DP14,APPENDIX!$A:$R,12,FALSE),0)</f>
        <v>1.4</v>
      </c>
      <c r="AX14" s="234" t="str">
        <f t="shared" si="70"/>
        <v>**</v>
      </c>
      <c r="AY14" s="299">
        <f>IF(VLOOKUP(DR14,APPENDIX!$A:$R,9,FALSE)&lt;&gt;"",VLOOKUP(DR14,APPENDIX!$A:$R,9,FALSE),"--")</f>
        <v>58</v>
      </c>
      <c r="AZ14" s="300">
        <f>IF(VLOOKUP(DS14,APPENDIX!$A:$R,9,FALSE)&lt;&gt;"",VLOOKUP(DS14,APPENDIX!$A:$R,9,FALSE),"--")</f>
        <v>58</v>
      </c>
      <c r="BA14" s="304">
        <f>IF(VLOOKUP(DT14,APPENDIX!$A:$R,12,FALSE)&lt;&gt;"",VLOOKUP(DT14,APPENDIX!$A:$R,12,FALSE),0)</f>
        <v>0</v>
      </c>
      <c r="BB14" s="234" t="str">
        <f t="shared" si="71"/>
        <v/>
      </c>
      <c r="BC14" s="301">
        <f>IF(VLOOKUP(DV14,APPENDIX!$A:$R,9,FALSE)&lt;&gt;"",VLOOKUP(DV14,APPENDIX!$A:$R,9,FALSE),"--")</f>
        <v>60</v>
      </c>
      <c r="BD14" s="372">
        <f>IF(VLOOKUP(DW14,APPENDIX!$A:$R,9,FALSE)&lt;&gt;"",VLOOKUP(DW14,APPENDIX!$A:$R,9,FALSE),"--")</f>
        <v>70</v>
      </c>
      <c r="BE14" s="301">
        <f>IF(VLOOKUP(DX14,APPENDIX!$A:$R,12,FALSE)&lt;&gt;"",VLOOKUP(DX14,APPENDIX!$A:$R,12,FALSE),0)</f>
        <v>2.2999999999999998</v>
      </c>
      <c r="BF14" s="306" t="str">
        <f t="shared" si="72"/>
        <v>**</v>
      </c>
      <c r="BG14" s="371">
        <f>IF(VLOOKUP(DZ14,APPENDIX!$A:$R,9,FALSE)&lt;&gt;"",VLOOKUP(DZ14,APPENDIX!$A:$R,9,FALSE),"--")</f>
        <v>90</v>
      </c>
      <c r="BH14" s="372">
        <f>IF(VLOOKUP(EA14,APPENDIX!$A:$R,9,FALSE)&lt;&gt;"",VLOOKUP(EA14,APPENDIX!$A:$R,9,FALSE),"--")</f>
        <v>94</v>
      </c>
      <c r="BI14" s="301">
        <f>IF(VLOOKUP(EB14,APPENDIX!$A:$R,12,FALSE)&lt;&gt;"",VLOOKUP(EB14,APPENDIX!$A:$R,12,FALSE),0)</f>
        <v>1.3</v>
      </c>
      <c r="BJ14" s="306" t="str">
        <f t="shared" si="73"/>
        <v>**</v>
      </c>
      <c r="BK14" s="400">
        <f>IF(VLOOKUP(ED14,APPENDIX!$A:$R,9,FALSE)&lt;&gt;"",VLOOKUP(ED14,APPENDIX!$A:$R,9,FALSE),"--")</f>
        <v>9</v>
      </c>
      <c r="BL14" s="401">
        <f>IF(VLOOKUP(EE14,APPENDIX!$A:$R,9,FALSE)&lt;&gt;"",VLOOKUP(EE14,APPENDIX!$A:$R,9,FALSE),"--")</f>
        <v>9</v>
      </c>
      <c r="BM14" s="309">
        <f>IF(VLOOKUP(EF14,APPENDIX!$A:$R,12,FALSE)&lt;&gt;"",VLOOKUP(EF14,APPENDIX!$A:$R,12,FALSE),0)</f>
        <v>0</v>
      </c>
      <c r="BN14" s="310" t="str">
        <f t="shared" si="74"/>
        <v/>
      </c>
      <c r="BO14" s="371">
        <f>IF(VLOOKUP(EH14,APPENDIX!$A:$R,9,FALSE)&lt;&gt;"",VLOOKUP(EH14,APPENDIX!$A:$R,9,FALSE),"--")</f>
        <v>16</v>
      </c>
      <c r="BP14" s="372">
        <f>IF(VLOOKUP(EI14,APPENDIX!$A:$R,9,FALSE)&lt;&gt;"",VLOOKUP(EI14,APPENDIX!$A:$R,9,FALSE),"--")</f>
        <v>14</v>
      </c>
      <c r="BQ14" s="301">
        <f>IF(VLOOKUP(EJ14,APPENDIX!$A:$R,12,FALSE)&lt;&gt;"",VLOOKUP(EJ14,APPENDIX!$A:$R,12,FALSE),0)</f>
        <v>-0.6</v>
      </c>
      <c r="BR14" s="301" t="str">
        <f t="shared" si="75"/>
        <v>*</v>
      </c>
      <c r="BT14" s="153" t="s">
        <v>50</v>
      </c>
      <c r="BU14" s="153" t="str">
        <f t="shared" si="76"/>
        <v>DCq002_0</v>
      </c>
      <c r="BV14" s="153" t="str">
        <f t="shared" si="77"/>
        <v>DCq002_1</v>
      </c>
      <c r="BW14" s="153" t="str">
        <f t="shared" si="78"/>
        <v>DCq002_1</v>
      </c>
      <c r="BX14" s="153" t="str">
        <f t="shared" si="79"/>
        <v>DC</v>
      </c>
      <c r="BY14" s="153" t="str">
        <f t="shared" si="80"/>
        <v>DCq001a_0</v>
      </c>
      <c r="BZ14" s="153" t="str">
        <f t="shared" si="81"/>
        <v>DCq001a_1</v>
      </c>
      <c r="CA14" s="153" t="str">
        <f t="shared" si="82"/>
        <v>DCq001a_1</v>
      </c>
      <c r="CB14" s="153" t="str">
        <f t="shared" si="83"/>
        <v>DC</v>
      </c>
      <c r="CC14" s="153" t="str">
        <f t="shared" si="84"/>
        <v>DCq001b_0</v>
      </c>
      <c r="CD14" s="153" t="str">
        <f t="shared" si="85"/>
        <v>DCq001b_1</v>
      </c>
      <c r="CE14" s="153" t="str">
        <f t="shared" si="86"/>
        <v>DCq001b_1</v>
      </c>
      <c r="CF14" s="153" t="str">
        <f t="shared" si="87"/>
        <v>DC</v>
      </c>
      <c r="CG14" s="153" t="str">
        <f t="shared" si="88"/>
        <v>DCq003_0</v>
      </c>
      <c r="CH14" s="153" t="str">
        <f t="shared" si="89"/>
        <v>DCq003_1</v>
      </c>
      <c r="CI14" s="153" t="str">
        <f t="shared" si="90"/>
        <v>DCq003_1</v>
      </c>
      <c r="CJ14" s="153" t="str">
        <f t="shared" si="91"/>
        <v>DC</v>
      </c>
      <c r="CK14" s="298" t="str">
        <f t="shared" si="92"/>
        <v>DCq004_1</v>
      </c>
      <c r="CL14" s="298" t="str">
        <f t="shared" si="93"/>
        <v>DCq005_0</v>
      </c>
      <c r="CM14" s="153" t="str">
        <f t="shared" si="94"/>
        <v>DCq005_1</v>
      </c>
      <c r="CN14" s="153" t="str">
        <f t="shared" si="95"/>
        <v>DCq005_1</v>
      </c>
      <c r="CO14" s="153" t="str">
        <f t="shared" si="96"/>
        <v>DC</v>
      </c>
      <c r="CP14" s="153" t="str">
        <f t="shared" si="97"/>
        <v>DCq006_0</v>
      </c>
      <c r="CQ14" s="153" t="str">
        <f t="shared" si="98"/>
        <v>DCq006_1</v>
      </c>
      <c r="CR14" s="153" t="str">
        <f t="shared" si="99"/>
        <v>DCq006_1</v>
      </c>
      <c r="CS14" s="153" t="str">
        <f t="shared" si="100"/>
        <v>DC</v>
      </c>
      <c r="CT14" s="153" t="str">
        <f t="shared" si="101"/>
        <v>DCq014_0</v>
      </c>
      <c r="CU14" s="153" t="str">
        <f t="shared" si="102"/>
        <v>DCq014_1</v>
      </c>
      <c r="CV14" s="153" t="str">
        <f t="shared" si="103"/>
        <v>DCq014_1</v>
      </c>
      <c r="CW14" s="153" t="str">
        <f t="shared" si="104"/>
        <v>DC</v>
      </c>
      <c r="CX14" s="153" t="str">
        <f t="shared" si="105"/>
        <v>DCq015_0</v>
      </c>
      <c r="CY14" s="153" t="str">
        <f t="shared" si="106"/>
        <v>DCq015_1</v>
      </c>
      <c r="CZ14" s="153" t="str">
        <f t="shared" si="107"/>
        <v>DCq015_1</v>
      </c>
      <c r="DA14" s="153" t="str">
        <f t="shared" si="108"/>
        <v>DC</v>
      </c>
      <c r="DB14" s="153" t="str">
        <f t="shared" si="109"/>
        <v>DCq016_0</v>
      </c>
      <c r="DC14" s="153" t="str">
        <f t="shared" si="110"/>
        <v>DCq016_1</v>
      </c>
      <c r="DD14" s="153" t="str">
        <f t="shared" si="111"/>
        <v>DCq016_1</v>
      </c>
      <c r="DE14" s="153" t="str">
        <f t="shared" si="112"/>
        <v>DC</v>
      </c>
      <c r="DF14" s="153" t="str">
        <f t="shared" si="113"/>
        <v>DCq009_0</v>
      </c>
      <c r="DG14" s="153" t="str">
        <f t="shared" si="114"/>
        <v>DCq009_1</v>
      </c>
      <c r="DH14" s="153" t="str">
        <f t="shared" si="115"/>
        <v>DCq009_1</v>
      </c>
      <c r="DI14" s="153" t="str">
        <f t="shared" si="116"/>
        <v>DC</v>
      </c>
      <c r="DJ14" s="153" t="str">
        <f t="shared" si="117"/>
        <v>DCq022_0</v>
      </c>
      <c r="DK14" s="153" t="str">
        <f t="shared" si="118"/>
        <v>DCq022_1</v>
      </c>
      <c r="DL14" s="153" t="str">
        <f t="shared" si="119"/>
        <v>DCq022_1</v>
      </c>
      <c r="DM14" s="153" t="str">
        <f t="shared" si="120"/>
        <v>DC</v>
      </c>
      <c r="DN14" s="153" t="str">
        <f t="shared" si="121"/>
        <v>DCq010_0</v>
      </c>
      <c r="DO14" s="153" t="str">
        <f t="shared" si="122"/>
        <v>DCq010_1</v>
      </c>
      <c r="DP14" s="153" t="str">
        <f t="shared" si="123"/>
        <v>DCq010_1</v>
      </c>
      <c r="DQ14" s="153" t="str">
        <f t="shared" si="124"/>
        <v>DC</v>
      </c>
      <c r="DR14" s="153" t="str">
        <f t="shared" si="125"/>
        <v>DCq011_0</v>
      </c>
      <c r="DS14" s="153" t="str">
        <f t="shared" si="126"/>
        <v>DCq011_1</v>
      </c>
      <c r="DT14" s="153" t="str">
        <f t="shared" si="127"/>
        <v>DCq011_1</v>
      </c>
      <c r="DU14" s="153" t="str">
        <f t="shared" si="128"/>
        <v>DC</v>
      </c>
      <c r="DV14" s="153" t="str">
        <f t="shared" si="129"/>
        <v>DCq017_0</v>
      </c>
      <c r="DW14" s="153" t="str">
        <f t="shared" si="130"/>
        <v>DCq017_1</v>
      </c>
      <c r="DX14" s="153" t="str">
        <f t="shared" si="131"/>
        <v>DCq017_1</v>
      </c>
      <c r="DY14" s="153" t="str">
        <f t="shared" si="132"/>
        <v>DC</v>
      </c>
      <c r="DZ14" s="153" t="str">
        <f t="shared" si="133"/>
        <v>DCq018_0</v>
      </c>
      <c r="EA14" s="153" t="str">
        <f t="shared" si="134"/>
        <v>DCq018_1</v>
      </c>
      <c r="EB14" s="153" t="str">
        <f t="shared" si="135"/>
        <v>DCq018_1</v>
      </c>
      <c r="EC14" s="153" t="str">
        <f t="shared" si="136"/>
        <v>DC</v>
      </c>
      <c r="ED14" s="153" t="str">
        <f t="shared" si="137"/>
        <v>DCq019_0</v>
      </c>
      <c r="EE14" s="153" t="str">
        <f t="shared" si="138"/>
        <v>DCq019_1</v>
      </c>
      <c r="EF14" s="153" t="str">
        <f t="shared" si="139"/>
        <v>DCq019_1</v>
      </c>
      <c r="EG14" s="153" t="str">
        <f t="shared" si="140"/>
        <v>DC</v>
      </c>
      <c r="EH14" s="153" t="str">
        <f t="shared" si="141"/>
        <v>DCq020_0</v>
      </c>
      <c r="EI14" s="153" t="str">
        <f t="shared" si="142"/>
        <v>DCq020_1</v>
      </c>
      <c r="EJ14" s="153" t="str">
        <f t="shared" si="143"/>
        <v>DCq020_1</v>
      </c>
    </row>
    <row r="15" spans="1:143" x14ac:dyDescent="0.15">
      <c r="A15" s="231" t="s">
        <v>53</v>
      </c>
      <c r="B15" s="229">
        <f>IF(VLOOKUP(BU15,APPENDIX!$A:$R,9,FALSE)&lt;&gt;"",VLOOKUP(BU15,APPENDIX!$A:$R,9,FALSE),"--")</f>
        <v>73</v>
      </c>
      <c r="C15" s="231">
        <f>IF(VLOOKUP(BV15,APPENDIX!$A:$R,9,FALSE)&lt;&gt;"",VLOOKUP(BV15,APPENDIX!$A:$R,9,FALSE),"--")</f>
        <v>78</v>
      </c>
      <c r="D15" s="231">
        <f>IF(VLOOKUP(BW15,APPENDIX!$A:$R,12,FALSE)&lt;&gt;"",VLOOKUP(BW15,APPENDIX!$A:$R,12,FALSE),0)</f>
        <v>0.8</v>
      </c>
      <c r="E15" s="234" t="str">
        <f t="shared" si="59"/>
        <v>*</v>
      </c>
      <c r="F15" s="299">
        <f>IF(VLOOKUP(BY15,APPENDIX!$A:$R,9,FALSE)&lt;&gt;"",VLOOKUP(BY15,APPENDIX!$A:$R,9,FALSE),"--")</f>
        <v>68</v>
      </c>
      <c r="G15" s="300">
        <f>IF(VLOOKUP(BZ15,APPENDIX!$A:$R,9,FALSE)&lt;&gt;"",VLOOKUP(BZ15,APPENDIX!$A:$R,9,FALSE),"--")</f>
        <v>67</v>
      </c>
      <c r="H15" s="236">
        <f>IF(VLOOKUP(CA15,APPENDIX!$A:$R,12,FALSE)&lt;&gt;"",VLOOKUP(CA15,APPENDIX!$A:$R,12,FALSE),0)</f>
        <v>-0.2</v>
      </c>
      <c r="I15" s="234" t="str">
        <f t="shared" si="60"/>
        <v/>
      </c>
      <c r="J15" s="231">
        <f>IF(VLOOKUP(CC15,APPENDIX!$A:$R,9,FALSE)&lt;&gt;"",VLOOKUP(CC15,APPENDIX!$A:$R,9,FALSE),"--")</f>
        <v>28</v>
      </c>
      <c r="K15" s="231">
        <f>IF(VLOOKUP(CD15,APPENDIX!$A:$R,9,FALSE)&lt;&gt;"",VLOOKUP(CD15,APPENDIX!$A:$R,9,FALSE),"--")</f>
        <v>29</v>
      </c>
      <c r="L15" s="231">
        <f>IF(VLOOKUP(CE15,APPENDIX!$A:$R,12,FALSE)&lt;&gt;"",VLOOKUP(CE15,APPENDIX!$A:$R,12,FALSE),0)</f>
        <v>0.2</v>
      </c>
      <c r="M15" s="231" t="str">
        <f t="shared" si="61"/>
        <v/>
      </c>
      <c r="N15" s="229">
        <f>IF(VLOOKUP(CG15,APPENDIX!$A:$R,9,FALSE)&lt;&gt;"",VLOOKUP(CG15,APPENDIX!$A:$R,9,FALSE),"--")</f>
        <v>50</v>
      </c>
      <c r="O15" s="307">
        <f>IF(VLOOKUP(CH15,APPENDIX!$A:$R,9,FALSE)&lt;&gt;"",VLOOKUP(CH15,APPENDIX!$A:$R,9,FALSE),"--")</f>
        <v>50</v>
      </c>
      <c r="P15" s="231">
        <f>IF(VLOOKUP(CI15,APPENDIX!$A:$R,12,FALSE)&lt;&gt;"",VLOOKUP(CI15,APPENDIX!$A:$R,12,FALSE),0)</f>
        <v>0</v>
      </c>
      <c r="Q15" s="234" t="str">
        <f t="shared" si="62"/>
        <v/>
      </c>
      <c r="R15" s="302">
        <f>VLOOKUP(CK15,APPENDIX!$A:$R,9,FALSE)</f>
        <v>60</v>
      </c>
      <c r="S15" s="299">
        <f>IF(VLOOKUP(CL15,APPENDIX!$A:$R,9,FALSE)&lt;&gt;"",VLOOKUP(CL15,APPENDIX!$A:$R,9,FALSE),"--")</f>
        <v>58</v>
      </c>
      <c r="T15" s="303">
        <f>IF(VLOOKUP(CM15,APPENDIX!$A:$R,9,FALSE)&lt;&gt;"",VLOOKUP(CM15,APPENDIX!$A:$R,9,FALSE),"--")</f>
        <v>58</v>
      </c>
      <c r="U15" s="304">
        <f>IF(VLOOKUP(CN15,APPENDIX!$A:$R,12,FALSE)&lt;&gt;"",VLOOKUP(CN15,APPENDIX!$A:$R,12,FALSE),0)</f>
        <v>0</v>
      </c>
      <c r="V15" s="234" t="str">
        <f t="shared" si="63"/>
        <v/>
      </c>
      <c r="W15" s="229">
        <f>IF(VLOOKUP(CP15,APPENDIX!$A:$R,9,FALSE)&lt;&gt;"",VLOOKUP(CP15,APPENDIX!$A:$R,9,FALSE),"--")</f>
        <v>70</v>
      </c>
      <c r="X15" s="231">
        <f>IF(VLOOKUP(CQ15,APPENDIX!$A:$R,9,FALSE)&lt;&gt;"",VLOOKUP(CQ15,APPENDIX!$A:$R,9,FALSE),"--")</f>
        <v>67</v>
      </c>
      <c r="Y15" s="231">
        <f>IF(VLOOKUP(CR15,APPENDIX!$A:$R,12,FALSE)&lt;&gt;"",VLOOKUP(CR15,APPENDIX!$A:$R,12,FALSE),0)</f>
        <v>-0.6</v>
      </c>
      <c r="Z15" s="234" t="str">
        <f t="shared" si="64"/>
        <v>*</v>
      </c>
      <c r="AA15" s="299">
        <f>IF(VLOOKUP(CT15,APPENDIX!$A:$R,9,FALSE)&lt;&gt;"",VLOOKUP(CT15,APPENDIX!$A:$R,9,FALSE),"--")</f>
        <v>16</v>
      </c>
      <c r="AB15" s="300">
        <f>IF(VLOOKUP(CU15,APPENDIX!$A:$R,9,FALSE)&lt;&gt;"",VLOOKUP(CU15,APPENDIX!$A:$R,9,FALSE),"--")</f>
        <v>14</v>
      </c>
      <c r="AC15" s="304">
        <f>IF(VLOOKUP(CV15,APPENDIX!$A:$R,12,FALSE)&lt;&gt;"",VLOOKUP(CV15,APPENDIX!$A:$R,12,FALSE),0)</f>
        <v>-0.5</v>
      </c>
      <c r="AD15" s="234" t="str">
        <f t="shared" si="65"/>
        <v>*</v>
      </c>
      <c r="AE15" s="229">
        <f>IF(VLOOKUP(CX15,APPENDIX!$A:$R,9,FALSE)&lt;&gt;"",VLOOKUP(CX15,APPENDIX!$A:$R,9,FALSE),"--")</f>
        <v>21</v>
      </c>
      <c r="AF15" s="231">
        <f>IF(VLOOKUP(CY15,APPENDIX!$A:$R,9,FALSE)&lt;&gt;"",VLOOKUP(CY15,APPENDIX!$A:$R,9,FALSE),"--")</f>
        <v>19</v>
      </c>
      <c r="AG15" s="231">
        <f>IF(VLOOKUP(CZ15,APPENDIX!$A:$R,12,FALSE)&lt;&gt;"",VLOOKUP(CZ15,APPENDIX!$A:$R,12,FALSE),0)</f>
        <v>-0.6</v>
      </c>
      <c r="AH15" s="234" t="str">
        <f t="shared" si="66"/>
        <v>*</v>
      </c>
      <c r="AI15" s="229">
        <f>IF(VLOOKUP(DB15,APPENDIX!$A:$R,9,FALSE)&lt;&gt;"",VLOOKUP(DB15,APPENDIX!$A:$R,9,FALSE),"--")</f>
        <v>76</v>
      </c>
      <c r="AJ15" s="372">
        <f>IF(VLOOKUP(DC15,APPENDIX!$A:$R,9,FALSE)&lt;&gt;"",VLOOKUP(DC15,APPENDIX!$A:$R,9,FALSE),"--")</f>
        <v>75</v>
      </c>
      <c r="AK15" s="231">
        <f>IF(VLOOKUP(DD15,APPENDIX!$A:$R,12,FALSE)&lt;&gt;"",VLOOKUP(DD15,APPENDIX!$A:$R,12,FALSE),0)</f>
        <v>-0.5</v>
      </c>
      <c r="AL15" s="234" t="str">
        <f t="shared" si="67"/>
        <v>*</v>
      </c>
      <c r="AM15" s="305">
        <f>IF(VLOOKUP(DF15,APPENDIX!$A:$R,9,FALSE)&lt;&gt;"",VLOOKUP(DF15,APPENDIX!$A:$R,9,FALSE),"--")</f>
        <v>13.1</v>
      </c>
      <c r="AN15" s="236">
        <f>IF(VLOOKUP(DG15,APPENDIX!$A:$R,9,FALSE)&lt;&gt;"",VLOOKUP(DG15,APPENDIX!$A:$R,9,FALSE),"--")</f>
        <v>14.2</v>
      </c>
      <c r="AO15" s="231">
        <f>IF(VLOOKUP(DH15,APPENDIX!$A:$R,12,FALSE)&lt;&gt;"",VLOOKUP(DH15,APPENDIX!$A:$R,12,FALSE),0)</f>
        <v>1.3</v>
      </c>
      <c r="AP15" s="234" t="str">
        <f t="shared" si="68"/>
        <v>**</v>
      </c>
      <c r="AQ15" s="319">
        <f>IF(VLOOKUP(DJ15,APPENDIX!$A:$R,9,FALSE)&lt;&gt;"",VLOOKUP(DJ15,APPENDIX!$A:$R,9,FALSE),"--")</f>
        <v>0.59</v>
      </c>
      <c r="AR15" s="319">
        <f>IF(VLOOKUP(DK15,APPENDIX!$A:$R,9,FALSE)&lt;&gt;"",VLOOKUP(DK15,APPENDIX!$A:$R,9,FALSE),"--")</f>
        <v>0.51</v>
      </c>
      <c r="AS15" s="231">
        <f>IF(VLOOKUP(DL15,APPENDIX!$A:$R,12,FALSE)&lt;&gt;"",VLOOKUP(DL15,APPENDIX!$A:$R,12,FALSE),0)</f>
        <v>-0.6</v>
      </c>
      <c r="AT15" s="231" t="str">
        <f t="shared" si="69"/>
        <v>*</v>
      </c>
      <c r="AU15" s="299">
        <f>IF(VLOOKUP(DN15,APPENDIX!$A:$R,9,FALSE)&lt;&gt;"",VLOOKUP(DN15,APPENDIX!$A:$R,9,FALSE),"--")</f>
        <v>83</v>
      </c>
      <c r="AV15" s="300">
        <f>IF(VLOOKUP(DO15,APPENDIX!$A:$R,9,FALSE)&lt;&gt;"",VLOOKUP(DO15,APPENDIX!$A:$R,9,FALSE),"--")</f>
        <v>85</v>
      </c>
      <c r="AW15" s="236">
        <f>IF(VLOOKUP(DP15,APPENDIX!$A:$R,12,FALSE)&lt;&gt;"",VLOOKUP(DP15,APPENDIX!$A:$R,12,FALSE),0)</f>
        <v>0.9</v>
      </c>
      <c r="AX15" s="234" t="str">
        <f t="shared" si="70"/>
        <v>*</v>
      </c>
      <c r="AY15" s="299">
        <f>IF(VLOOKUP(DR15,APPENDIX!$A:$R,9,FALSE)&lt;&gt;"",VLOOKUP(DR15,APPENDIX!$A:$R,9,FALSE),"--")</f>
        <v>63</v>
      </c>
      <c r="AZ15" s="300">
        <f>IF(VLOOKUP(DS15,APPENDIX!$A:$R,9,FALSE)&lt;&gt;"",VLOOKUP(DS15,APPENDIX!$A:$R,9,FALSE),"--")</f>
        <v>64</v>
      </c>
      <c r="BA15" s="304">
        <f>IF(VLOOKUP(DT15,APPENDIX!$A:$R,12,FALSE)&lt;&gt;"",VLOOKUP(DT15,APPENDIX!$A:$R,12,FALSE),0)</f>
        <v>0.3</v>
      </c>
      <c r="BB15" s="234" t="str">
        <f t="shared" si="71"/>
        <v/>
      </c>
      <c r="BC15" s="301">
        <f>IF(VLOOKUP(DV15,APPENDIX!$A:$R,9,FALSE)&lt;&gt;"",VLOOKUP(DV15,APPENDIX!$A:$R,9,FALSE),"--")</f>
        <v>65</v>
      </c>
      <c r="BD15" s="372">
        <f>IF(VLOOKUP(DW15,APPENDIX!$A:$R,9,FALSE)&lt;&gt;"",VLOOKUP(DW15,APPENDIX!$A:$R,9,FALSE),"--")</f>
        <v>69</v>
      </c>
      <c r="BE15" s="301">
        <f>IF(VLOOKUP(DX15,APPENDIX!$A:$R,12,FALSE)&lt;&gt;"",VLOOKUP(DX15,APPENDIX!$A:$R,12,FALSE),0)</f>
        <v>0.9</v>
      </c>
      <c r="BF15" s="306" t="str">
        <f t="shared" si="72"/>
        <v>*</v>
      </c>
      <c r="BG15" s="371">
        <f>IF(VLOOKUP(DZ15,APPENDIX!$A:$R,9,FALSE)&lt;&gt;"",VLOOKUP(DZ15,APPENDIX!$A:$R,9,FALSE),"--")</f>
        <v>92</v>
      </c>
      <c r="BH15" s="372">
        <f>IF(VLOOKUP(EA15,APPENDIX!$A:$R,9,FALSE)&lt;&gt;"",VLOOKUP(EA15,APPENDIX!$A:$R,9,FALSE),"--")</f>
        <v>92</v>
      </c>
      <c r="BI15" s="301">
        <f>IF(VLOOKUP(EB15,APPENDIX!$A:$R,12,FALSE)&lt;&gt;"",VLOOKUP(EB15,APPENDIX!$A:$R,12,FALSE),0)</f>
        <v>0</v>
      </c>
      <c r="BJ15" s="306" t="str">
        <f t="shared" si="73"/>
        <v/>
      </c>
      <c r="BK15" s="400">
        <f>IF(VLOOKUP(ED15,APPENDIX!$A:$R,9,FALSE)&lt;&gt;"",VLOOKUP(ED15,APPENDIX!$A:$R,9,FALSE),"--")</f>
        <v>6</v>
      </c>
      <c r="BL15" s="401">
        <f>IF(VLOOKUP(EE15,APPENDIX!$A:$R,9,FALSE)&lt;&gt;"",VLOOKUP(EE15,APPENDIX!$A:$R,9,FALSE),"--")</f>
        <v>6</v>
      </c>
      <c r="BM15" s="309">
        <f>IF(VLOOKUP(EF15,APPENDIX!$A:$R,12,FALSE)&lt;&gt;"",VLOOKUP(EF15,APPENDIX!$A:$R,12,FALSE),0)</f>
        <v>0</v>
      </c>
      <c r="BN15" s="310" t="str">
        <f t="shared" si="74"/>
        <v/>
      </c>
      <c r="BO15" s="371">
        <f>IF(VLOOKUP(EH15,APPENDIX!$A:$R,9,FALSE)&lt;&gt;"",VLOOKUP(EH15,APPENDIX!$A:$R,9,FALSE),"--")</f>
        <v>22</v>
      </c>
      <c r="BP15" s="372">
        <f>IF(VLOOKUP(EI15,APPENDIX!$A:$R,9,FALSE)&lt;&gt;"",VLOOKUP(EI15,APPENDIX!$A:$R,9,FALSE),"--")</f>
        <v>18</v>
      </c>
      <c r="BQ15" s="301">
        <f>IF(VLOOKUP(EJ15,APPENDIX!$A:$R,12,FALSE)&lt;&gt;"",VLOOKUP(EJ15,APPENDIX!$A:$R,12,FALSE),0)</f>
        <v>-1.1000000000000001</v>
      </c>
      <c r="BR15" s="301" t="str">
        <f t="shared" si="75"/>
        <v>**</v>
      </c>
      <c r="BT15" s="153" t="s">
        <v>54</v>
      </c>
      <c r="BU15" s="153" t="str">
        <f t="shared" si="76"/>
        <v>FLq002_0</v>
      </c>
      <c r="BV15" s="153" t="str">
        <f t="shared" si="77"/>
        <v>FLq002_1</v>
      </c>
      <c r="BW15" s="153" t="str">
        <f t="shared" si="78"/>
        <v>FLq002_1</v>
      </c>
      <c r="BX15" s="153" t="str">
        <f t="shared" si="79"/>
        <v>FL</v>
      </c>
      <c r="BY15" s="153" t="str">
        <f t="shared" si="80"/>
        <v>FLq001a_0</v>
      </c>
      <c r="BZ15" s="153" t="str">
        <f t="shared" si="81"/>
        <v>FLq001a_1</v>
      </c>
      <c r="CA15" s="153" t="str">
        <f t="shared" si="82"/>
        <v>FLq001a_1</v>
      </c>
      <c r="CB15" s="153" t="str">
        <f t="shared" si="83"/>
        <v>FL</v>
      </c>
      <c r="CC15" s="153" t="str">
        <f t="shared" si="84"/>
        <v>FLq001b_0</v>
      </c>
      <c r="CD15" s="153" t="str">
        <f t="shared" si="85"/>
        <v>FLq001b_1</v>
      </c>
      <c r="CE15" s="153" t="str">
        <f t="shared" si="86"/>
        <v>FLq001b_1</v>
      </c>
      <c r="CF15" s="153" t="str">
        <f t="shared" si="87"/>
        <v>FL</v>
      </c>
      <c r="CG15" s="153" t="str">
        <f t="shared" si="88"/>
        <v>FLq003_0</v>
      </c>
      <c r="CH15" s="153" t="str">
        <f t="shared" si="89"/>
        <v>FLq003_1</v>
      </c>
      <c r="CI15" s="153" t="str">
        <f t="shared" si="90"/>
        <v>FLq003_1</v>
      </c>
      <c r="CJ15" s="153" t="str">
        <f t="shared" si="91"/>
        <v>FL</v>
      </c>
      <c r="CK15" s="298" t="str">
        <f t="shared" si="92"/>
        <v>FLq004_1</v>
      </c>
      <c r="CL15" s="298" t="str">
        <f t="shared" si="93"/>
        <v>FLq005_0</v>
      </c>
      <c r="CM15" s="153" t="str">
        <f t="shared" si="94"/>
        <v>FLq005_1</v>
      </c>
      <c r="CN15" s="153" t="str">
        <f t="shared" si="95"/>
        <v>FLq005_1</v>
      </c>
      <c r="CO15" s="153" t="str">
        <f t="shared" si="96"/>
        <v>FL</v>
      </c>
      <c r="CP15" s="153" t="str">
        <f t="shared" si="97"/>
        <v>FLq006_0</v>
      </c>
      <c r="CQ15" s="153" t="str">
        <f t="shared" si="98"/>
        <v>FLq006_1</v>
      </c>
      <c r="CR15" s="153" t="str">
        <f t="shared" si="99"/>
        <v>FLq006_1</v>
      </c>
      <c r="CS15" s="153" t="str">
        <f t="shared" si="100"/>
        <v>FL</v>
      </c>
      <c r="CT15" s="153" t="str">
        <f t="shared" si="101"/>
        <v>FLq014_0</v>
      </c>
      <c r="CU15" s="153" t="str">
        <f t="shared" si="102"/>
        <v>FLq014_1</v>
      </c>
      <c r="CV15" s="153" t="str">
        <f t="shared" si="103"/>
        <v>FLq014_1</v>
      </c>
      <c r="CW15" s="153" t="str">
        <f t="shared" si="104"/>
        <v>FL</v>
      </c>
      <c r="CX15" s="153" t="str">
        <f t="shared" si="105"/>
        <v>FLq015_0</v>
      </c>
      <c r="CY15" s="153" t="str">
        <f t="shared" si="106"/>
        <v>FLq015_1</v>
      </c>
      <c r="CZ15" s="153" t="str">
        <f t="shared" si="107"/>
        <v>FLq015_1</v>
      </c>
      <c r="DA15" s="153" t="str">
        <f t="shared" si="108"/>
        <v>FL</v>
      </c>
      <c r="DB15" s="153" t="str">
        <f t="shared" si="109"/>
        <v>FLq016_0</v>
      </c>
      <c r="DC15" s="153" t="str">
        <f t="shared" si="110"/>
        <v>FLq016_1</v>
      </c>
      <c r="DD15" s="153" t="str">
        <f t="shared" si="111"/>
        <v>FLq016_1</v>
      </c>
      <c r="DE15" s="153" t="str">
        <f t="shared" si="112"/>
        <v>FL</v>
      </c>
      <c r="DF15" s="153" t="str">
        <f t="shared" si="113"/>
        <v>FLq009_0</v>
      </c>
      <c r="DG15" s="153" t="str">
        <f t="shared" si="114"/>
        <v>FLq009_1</v>
      </c>
      <c r="DH15" s="153" t="str">
        <f t="shared" si="115"/>
        <v>FLq009_1</v>
      </c>
      <c r="DI15" s="153" t="str">
        <f t="shared" si="116"/>
        <v>FL</v>
      </c>
      <c r="DJ15" s="153" t="str">
        <f t="shared" si="117"/>
        <v>FLq022_0</v>
      </c>
      <c r="DK15" s="153" t="str">
        <f t="shared" si="118"/>
        <v>FLq022_1</v>
      </c>
      <c r="DL15" s="153" t="str">
        <f t="shared" si="119"/>
        <v>FLq022_1</v>
      </c>
      <c r="DM15" s="153" t="str">
        <f t="shared" si="120"/>
        <v>FL</v>
      </c>
      <c r="DN15" s="153" t="str">
        <f t="shared" si="121"/>
        <v>FLq010_0</v>
      </c>
      <c r="DO15" s="153" t="str">
        <f t="shared" si="122"/>
        <v>FLq010_1</v>
      </c>
      <c r="DP15" s="153" t="str">
        <f t="shared" si="123"/>
        <v>FLq010_1</v>
      </c>
      <c r="DQ15" s="153" t="str">
        <f t="shared" si="124"/>
        <v>FL</v>
      </c>
      <c r="DR15" s="153" t="str">
        <f t="shared" si="125"/>
        <v>FLq011_0</v>
      </c>
      <c r="DS15" s="153" t="str">
        <f t="shared" si="126"/>
        <v>FLq011_1</v>
      </c>
      <c r="DT15" s="153" t="str">
        <f t="shared" si="127"/>
        <v>FLq011_1</v>
      </c>
      <c r="DU15" s="153" t="str">
        <f t="shared" si="128"/>
        <v>FL</v>
      </c>
      <c r="DV15" s="153" t="str">
        <f t="shared" si="129"/>
        <v>FLq017_0</v>
      </c>
      <c r="DW15" s="153" t="str">
        <f t="shared" si="130"/>
        <v>FLq017_1</v>
      </c>
      <c r="DX15" s="153" t="str">
        <f t="shared" si="131"/>
        <v>FLq017_1</v>
      </c>
      <c r="DY15" s="153" t="str">
        <f t="shared" si="132"/>
        <v>FL</v>
      </c>
      <c r="DZ15" s="153" t="str">
        <f t="shared" si="133"/>
        <v>FLq018_0</v>
      </c>
      <c r="EA15" s="153" t="str">
        <f t="shared" si="134"/>
        <v>FLq018_1</v>
      </c>
      <c r="EB15" s="153" t="str">
        <f t="shared" si="135"/>
        <v>FLq018_1</v>
      </c>
      <c r="EC15" s="153" t="str">
        <f t="shared" si="136"/>
        <v>FL</v>
      </c>
      <c r="ED15" s="153" t="str">
        <f t="shared" si="137"/>
        <v>FLq019_0</v>
      </c>
      <c r="EE15" s="153" t="str">
        <f t="shared" si="138"/>
        <v>FLq019_1</v>
      </c>
      <c r="EF15" s="153" t="str">
        <f t="shared" si="139"/>
        <v>FLq019_1</v>
      </c>
      <c r="EG15" s="153" t="str">
        <f t="shared" si="140"/>
        <v>FL</v>
      </c>
      <c r="EH15" s="153" t="str">
        <f t="shared" si="141"/>
        <v>FLq020_0</v>
      </c>
      <c r="EI15" s="153" t="str">
        <f t="shared" si="142"/>
        <v>FLq020_1</v>
      </c>
      <c r="EJ15" s="153" t="str">
        <f t="shared" si="143"/>
        <v>FLq020_1</v>
      </c>
    </row>
    <row r="16" spans="1:143" x14ac:dyDescent="0.15">
      <c r="A16" s="231" t="s">
        <v>57</v>
      </c>
      <c r="B16" s="229">
        <f>IF(VLOOKUP(BU16,APPENDIX!$A:$R,9,FALSE)&lt;&gt;"",VLOOKUP(BU16,APPENDIX!$A:$R,9,FALSE),"--")</f>
        <v>72</v>
      </c>
      <c r="C16" s="231">
        <f>IF(VLOOKUP(BV16,APPENDIX!$A:$R,9,FALSE)&lt;&gt;"",VLOOKUP(BV16,APPENDIX!$A:$R,9,FALSE),"--")</f>
        <v>72</v>
      </c>
      <c r="D16" s="231">
        <f>IF(VLOOKUP(BW16,APPENDIX!$A:$R,12,FALSE)&lt;&gt;"",VLOOKUP(BW16,APPENDIX!$A:$R,12,FALSE),0)</f>
        <v>0</v>
      </c>
      <c r="E16" s="234" t="str">
        <f t="shared" si="59"/>
        <v/>
      </c>
      <c r="F16" s="299">
        <f>IF(VLOOKUP(BY16,APPENDIX!$A:$R,9,FALSE)&lt;&gt;"",VLOOKUP(BY16,APPENDIX!$A:$R,9,FALSE),"--")</f>
        <v>72</v>
      </c>
      <c r="G16" s="300">
        <f>IF(VLOOKUP(BZ16,APPENDIX!$A:$R,9,FALSE)&lt;&gt;"",VLOOKUP(BZ16,APPENDIX!$A:$R,9,FALSE),"--")</f>
        <v>70</v>
      </c>
      <c r="H16" s="236">
        <f>IF(VLOOKUP(CA16,APPENDIX!$A:$R,12,FALSE)&lt;&gt;"",VLOOKUP(CA16,APPENDIX!$A:$R,12,FALSE),0)</f>
        <v>-0.5</v>
      </c>
      <c r="I16" s="234" t="str">
        <f t="shared" si="60"/>
        <v>*</v>
      </c>
      <c r="J16" s="231">
        <f>IF(VLOOKUP(CC16,APPENDIX!$A:$R,9,FALSE)&lt;&gt;"",VLOOKUP(CC16,APPENDIX!$A:$R,9,FALSE),"--")</f>
        <v>32</v>
      </c>
      <c r="K16" s="231">
        <f>IF(VLOOKUP(CD16,APPENDIX!$A:$R,9,FALSE)&lt;&gt;"",VLOOKUP(CD16,APPENDIX!$A:$R,9,FALSE),"--")</f>
        <v>34</v>
      </c>
      <c r="L16" s="231">
        <f>IF(VLOOKUP(CE16,APPENDIX!$A:$R,12,FALSE)&lt;&gt;"",VLOOKUP(CE16,APPENDIX!$A:$R,12,FALSE),0)</f>
        <v>0.4</v>
      </c>
      <c r="M16" s="231" t="str">
        <f t="shared" si="61"/>
        <v/>
      </c>
      <c r="N16" s="229">
        <f>IF(VLOOKUP(CG16,APPENDIX!$A:$R,9,FALSE)&lt;&gt;"",VLOOKUP(CG16,APPENDIX!$A:$R,9,FALSE),"--")</f>
        <v>52</v>
      </c>
      <c r="O16" s="307">
        <f>IF(VLOOKUP(CH16,APPENDIX!$A:$R,9,FALSE)&lt;&gt;"",VLOOKUP(CH16,APPENDIX!$A:$R,9,FALSE),"--")</f>
        <v>52</v>
      </c>
      <c r="P16" s="231">
        <f>IF(VLOOKUP(CI16,APPENDIX!$A:$R,12,FALSE)&lt;&gt;"",VLOOKUP(CI16,APPENDIX!$A:$R,12,FALSE),0)</f>
        <v>0</v>
      </c>
      <c r="Q16" s="234" t="str">
        <f t="shared" si="62"/>
        <v/>
      </c>
      <c r="R16" s="302">
        <f>VLOOKUP(CK16,APPENDIX!$A:$R,9,FALSE)</f>
        <v>65</v>
      </c>
      <c r="S16" s="299">
        <f>IF(VLOOKUP(CL16,APPENDIX!$A:$R,9,FALSE)&lt;&gt;"",VLOOKUP(CL16,APPENDIX!$A:$R,9,FALSE),"--")</f>
        <v>53</v>
      </c>
      <c r="T16" s="303">
        <f>IF(VLOOKUP(CM16,APPENDIX!$A:$R,9,FALSE)&lt;&gt;"",VLOOKUP(CM16,APPENDIX!$A:$R,9,FALSE),"--")</f>
        <v>53</v>
      </c>
      <c r="U16" s="304">
        <f>IF(VLOOKUP(CN16,APPENDIX!$A:$R,12,FALSE)&lt;&gt;"",VLOOKUP(CN16,APPENDIX!$A:$R,12,FALSE),0)</f>
        <v>0</v>
      </c>
      <c r="V16" s="234" t="str">
        <f t="shared" si="63"/>
        <v/>
      </c>
      <c r="W16" s="229">
        <f>IF(VLOOKUP(CP16,APPENDIX!$A:$R,9,FALSE)&lt;&gt;"",VLOOKUP(CP16,APPENDIX!$A:$R,9,FALSE),"--")</f>
        <v>70</v>
      </c>
      <c r="X16" s="231">
        <f>IF(VLOOKUP(CQ16,APPENDIX!$A:$R,9,FALSE)&lt;&gt;"",VLOOKUP(CQ16,APPENDIX!$A:$R,9,FALSE),"--")</f>
        <v>76</v>
      </c>
      <c r="Y16" s="231">
        <f>IF(VLOOKUP(CR16,APPENDIX!$A:$R,12,FALSE)&lt;&gt;"",VLOOKUP(CR16,APPENDIX!$A:$R,12,FALSE),0)</f>
        <v>1.3</v>
      </c>
      <c r="Z16" s="234" t="str">
        <f t="shared" si="64"/>
        <v>**</v>
      </c>
      <c r="AA16" s="299">
        <f>IF(VLOOKUP(CT16,APPENDIX!$A:$R,9,FALSE)&lt;&gt;"",VLOOKUP(CT16,APPENDIX!$A:$R,9,FALSE),"--")</f>
        <v>21</v>
      </c>
      <c r="AB16" s="300">
        <f>IF(VLOOKUP(CU16,APPENDIX!$A:$R,9,FALSE)&lt;&gt;"",VLOOKUP(CU16,APPENDIX!$A:$R,9,FALSE),"--")</f>
        <v>16</v>
      </c>
      <c r="AC16" s="304">
        <f>IF(VLOOKUP(CV16,APPENDIX!$A:$R,12,FALSE)&lt;&gt;"",VLOOKUP(CV16,APPENDIX!$A:$R,12,FALSE),0)</f>
        <v>-1.3</v>
      </c>
      <c r="AD16" s="234" t="str">
        <f t="shared" si="65"/>
        <v>**</v>
      </c>
      <c r="AE16" s="229">
        <f>IF(VLOOKUP(CX16,APPENDIX!$A:$R,9,FALSE)&lt;&gt;"",VLOOKUP(CX16,APPENDIX!$A:$R,9,FALSE),"--")</f>
        <v>21</v>
      </c>
      <c r="AF16" s="231">
        <f>IF(VLOOKUP(CY16,APPENDIX!$A:$R,9,FALSE)&lt;&gt;"",VLOOKUP(CY16,APPENDIX!$A:$R,9,FALSE),"--")</f>
        <v>19</v>
      </c>
      <c r="AG16" s="231">
        <f>IF(VLOOKUP(CZ16,APPENDIX!$A:$R,12,FALSE)&lt;&gt;"",VLOOKUP(CZ16,APPENDIX!$A:$R,12,FALSE),0)</f>
        <v>-0.6</v>
      </c>
      <c r="AH16" s="234" t="str">
        <f t="shared" si="66"/>
        <v>*</v>
      </c>
      <c r="AI16" s="229">
        <f>IF(VLOOKUP(DB16,APPENDIX!$A:$R,9,FALSE)&lt;&gt;"",VLOOKUP(DB16,APPENDIX!$A:$R,9,FALSE),"--")</f>
        <v>76</v>
      </c>
      <c r="AJ16" s="372">
        <f>IF(VLOOKUP(DC16,APPENDIX!$A:$R,9,FALSE)&lt;&gt;"",VLOOKUP(DC16,APPENDIX!$A:$R,9,FALSE),"--")</f>
        <v>76</v>
      </c>
      <c r="AK16" s="231">
        <f>IF(VLOOKUP(DD16,APPENDIX!$A:$R,12,FALSE)&lt;&gt;"",VLOOKUP(DD16,APPENDIX!$A:$R,12,FALSE),0)</f>
        <v>0</v>
      </c>
      <c r="AL16" s="234" t="str">
        <f t="shared" si="67"/>
        <v/>
      </c>
      <c r="AM16" s="305">
        <f>IF(VLOOKUP(DF16,APPENDIX!$A:$R,9,FALSE)&lt;&gt;"",VLOOKUP(DF16,APPENDIX!$A:$R,9,FALSE),"--")</f>
        <v>13.4</v>
      </c>
      <c r="AN16" s="236">
        <f>IF(VLOOKUP(DG16,APPENDIX!$A:$R,9,FALSE)&lt;&gt;"",VLOOKUP(DG16,APPENDIX!$A:$R,9,FALSE),"--")</f>
        <v>14.7</v>
      </c>
      <c r="AO16" s="231">
        <f>IF(VLOOKUP(DH16,APPENDIX!$A:$R,12,FALSE)&lt;&gt;"",VLOOKUP(DH16,APPENDIX!$A:$R,12,FALSE),0)</f>
        <v>1.6</v>
      </c>
      <c r="AP16" s="234" t="str">
        <f t="shared" si="68"/>
        <v>**</v>
      </c>
      <c r="AQ16" s="319">
        <f>IF(VLOOKUP(DJ16,APPENDIX!$A:$R,9,FALSE)&lt;&gt;"",VLOOKUP(DJ16,APPENDIX!$A:$R,9,FALSE),"--")</f>
        <v>0.72</v>
      </c>
      <c r="AR16" s="319">
        <f>IF(VLOOKUP(DK16,APPENDIX!$A:$R,9,FALSE)&lt;&gt;"",VLOOKUP(DK16,APPENDIX!$A:$R,9,FALSE),"--")</f>
        <v>0.64</v>
      </c>
      <c r="AS16" s="231">
        <f>IF(VLOOKUP(DL16,APPENDIX!$A:$R,12,FALSE)&lt;&gt;"",VLOOKUP(DL16,APPENDIX!$A:$R,12,FALSE),0)</f>
        <v>-0.6</v>
      </c>
      <c r="AT16" s="231" t="str">
        <f t="shared" si="69"/>
        <v>*</v>
      </c>
      <c r="AU16" s="299">
        <f>IF(VLOOKUP(DN16,APPENDIX!$A:$R,9,FALSE)&lt;&gt;"",VLOOKUP(DN16,APPENDIX!$A:$R,9,FALSE),"--")</f>
        <v>84</v>
      </c>
      <c r="AV16" s="300">
        <f>IF(VLOOKUP(DO16,APPENDIX!$A:$R,9,FALSE)&lt;&gt;"",VLOOKUP(DO16,APPENDIX!$A:$R,9,FALSE),"--")</f>
        <v>86</v>
      </c>
      <c r="AW16" s="236">
        <f>IF(VLOOKUP(DP16,APPENDIX!$A:$R,12,FALSE)&lt;&gt;"",VLOOKUP(DP16,APPENDIX!$A:$R,12,FALSE),0)</f>
        <v>0.9</v>
      </c>
      <c r="AX16" s="234" t="str">
        <f t="shared" si="70"/>
        <v>*</v>
      </c>
      <c r="AY16" s="299">
        <f>IF(VLOOKUP(DR16,APPENDIX!$A:$R,9,FALSE)&lt;&gt;"",VLOOKUP(DR16,APPENDIX!$A:$R,9,FALSE),"--")</f>
        <v>66</v>
      </c>
      <c r="AZ16" s="300">
        <f>IF(VLOOKUP(DS16,APPENDIX!$A:$R,9,FALSE)&lt;&gt;"",VLOOKUP(DS16,APPENDIX!$A:$R,9,FALSE),"--")</f>
        <v>67</v>
      </c>
      <c r="BA16" s="304">
        <f>IF(VLOOKUP(DT16,APPENDIX!$A:$R,12,FALSE)&lt;&gt;"",VLOOKUP(DT16,APPENDIX!$A:$R,12,FALSE),0)</f>
        <v>0.3</v>
      </c>
      <c r="BB16" s="234" t="str">
        <f t="shared" si="71"/>
        <v/>
      </c>
      <c r="BC16" s="301">
        <f>IF(VLOOKUP(DV16,APPENDIX!$A:$R,9,FALSE)&lt;&gt;"",VLOOKUP(DV16,APPENDIX!$A:$R,9,FALSE),"--")</f>
        <v>61</v>
      </c>
      <c r="BD16" s="372">
        <f>IF(VLOOKUP(DW16,APPENDIX!$A:$R,9,FALSE)&lt;&gt;"",VLOOKUP(DW16,APPENDIX!$A:$R,9,FALSE),"--")</f>
        <v>68</v>
      </c>
      <c r="BE16" s="301">
        <f>IF(VLOOKUP(DX16,APPENDIX!$A:$R,12,FALSE)&lt;&gt;"",VLOOKUP(DX16,APPENDIX!$A:$R,12,FALSE),0)</f>
        <v>1.6</v>
      </c>
      <c r="BF16" s="306" t="str">
        <f t="shared" si="72"/>
        <v>**</v>
      </c>
      <c r="BG16" s="371">
        <f>IF(VLOOKUP(DZ16,APPENDIX!$A:$R,9,FALSE)&lt;&gt;"",VLOOKUP(DZ16,APPENDIX!$A:$R,9,FALSE),"--")</f>
        <v>90</v>
      </c>
      <c r="BH16" s="372">
        <f>IF(VLOOKUP(EA16,APPENDIX!$A:$R,9,FALSE)&lt;&gt;"",VLOOKUP(EA16,APPENDIX!$A:$R,9,FALSE),"--")</f>
        <v>91</v>
      </c>
      <c r="BI16" s="301">
        <f>IF(VLOOKUP(EB16,APPENDIX!$A:$R,12,FALSE)&lt;&gt;"",VLOOKUP(EB16,APPENDIX!$A:$R,12,FALSE),0)</f>
        <v>0.3</v>
      </c>
      <c r="BJ16" s="306" t="str">
        <f t="shared" si="73"/>
        <v/>
      </c>
      <c r="BK16" s="400">
        <f>IF(VLOOKUP(ED16,APPENDIX!$A:$R,9,FALSE)&lt;&gt;"",VLOOKUP(ED16,APPENDIX!$A:$R,9,FALSE),"--")</f>
        <v>7</v>
      </c>
      <c r="BL16" s="401">
        <f>IF(VLOOKUP(EE16,APPENDIX!$A:$R,9,FALSE)&lt;&gt;"",VLOOKUP(EE16,APPENDIX!$A:$R,9,FALSE),"--")</f>
        <v>7</v>
      </c>
      <c r="BM16" s="309">
        <f>IF(VLOOKUP(EF16,APPENDIX!$A:$R,12,FALSE)&lt;&gt;"",VLOOKUP(EF16,APPENDIX!$A:$R,12,FALSE),0)</f>
        <v>0</v>
      </c>
      <c r="BN16" s="310" t="str">
        <f t="shared" si="74"/>
        <v/>
      </c>
      <c r="BO16" s="371">
        <f>IF(VLOOKUP(EH16,APPENDIX!$A:$R,9,FALSE)&lt;&gt;"",VLOOKUP(EH16,APPENDIX!$A:$R,9,FALSE),"--")</f>
        <v>22</v>
      </c>
      <c r="BP16" s="372">
        <f>IF(VLOOKUP(EI16,APPENDIX!$A:$R,9,FALSE)&lt;&gt;"",VLOOKUP(EI16,APPENDIX!$A:$R,9,FALSE),"--")</f>
        <v>20</v>
      </c>
      <c r="BQ16" s="301">
        <f>IF(VLOOKUP(EJ16,APPENDIX!$A:$R,12,FALSE)&lt;&gt;"",VLOOKUP(EJ16,APPENDIX!$A:$R,12,FALSE),0)</f>
        <v>-0.6</v>
      </c>
      <c r="BR16" s="301" t="str">
        <f t="shared" si="75"/>
        <v>*</v>
      </c>
      <c r="BT16" s="153" t="s">
        <v>58</v>
      </c>
      <c r="BU16" s="153" t="str">
        <f t="shared" si="76"/>
        <v>GAq002_0</v>
      </c>
      <c r="BV16" s="153" t="str">
        <f t="shared" si="77"/>
        <v>GAq002_1</v>
      </c>
      <c r="BW16" s="153" t="str">
        <f t="shared" si="78"/>
        <v>GAq002_1</v>
      </c>
      <c r="BX16" s="153" t="str">
        <f t="shared" si="79"/>
        <v>GA</v>
      </c>
      <c r="BY16" s="153" t="str">
        <f t="shared" si="80"/>
        <v>GAq001a_0</v>
      </c>
      <c r="BZ16" s="153" t="str">
        <f t="shared" si="81"/>
        <v>GAq001a_1</v>
      </c>
      <c r="CA16" s="153" t="str">
        <f t="shared" si="82"/>
        <v>GAq001a_1</v>
      </c>
      <c r="CB16" s="153" t="str">
        <f t="shared" si="83"/>
        <v>GA</v>
      </c>
      <c r="CC16" s="153" t="str">
        <f t="shared" si="84"/>
        <v>GAq001b_0</v>
      </c>
      <c r="CD16" s="153" t="str">
        <f t="shared" si="85"/>
        <v>GAq001b_1</v>
      </c>
      <c r="CE16" s="153" t="str">
        <f t="shared" si="86"/>
        <v>GAq001b_1</v>
      </c>
      <c r="CF16" s="153" t="str">
        <f t="shared" si="87"/>
        <v>GA</v>
      </c>
      <c r="CG16" s="153" t="str">
        <f t="shared" si="88"/>
        <v>GAq003_0</v>
      </c>
      <c r="CH16" s="153" t="str">
        <f t="shared" si="89"/>
        <v>GAq003_1</v>
      </c>
      <c r="CI16" s="153" t="str">
        <f t="shared" si="90"/>
        <v>GAq003_1</v>
      </c>
      <c r="CJ16" s="153" t="str">
        <f t="shared" si="91"/>
        <v>GA</v>
      </c>
      <c r="CK16" s="298" t="str">
        <f t="shared" si="92"/>
        <v>GAq004_1</v>
      </c>
      <c r="CL16" s="298" t="str">
        <f t="shared" si="93"/>
        <v>GAq005_0</v>
      </c>
      <c r="CM16" s="153" t="str">
        <f t="shared" si="94"/>
        <v>GAq005_1</v>
      </c>
      <c r="CN16" s="153" t="str">
        <f t="shared" si="95"/>
        <v>GAq005_1</v>
      </c>
      <c r="CO16" s="153" t="str">
        <f t="shared" si="96"/>
        <v>GA</v>
      </c>
      <c r="CP16" s="153" t="str">
        <f t="shared" si="97"/>
        <v>GAq006_0</v>
      </c>
      <c r="CQ16" s="153" t="str">
        <f t="shared" si="98"/>
        <v>GAq006_1</v>
      </c>
      <c r="CR16" s="153" t="str">
        <f t="shared" si="99"/>
        <v>GAq006_1</v>
      </c>
      <c r="CS16" s="153" t="str">
        <f t="shared" si="100"/>
        <v>GA</v>
      </c>
      <c r="CT16" s="153" t="str">
        <f t="shared" si="101"/>
        <v>GAq014_0</v>
      </c>
      <c r="CU16" s="153" t="str">
        <f t="shared" si="102"/>
        <v>GAq014_1</v>
      </c>
      <c r="CV16" s="153" t="str">
        <f t="shared" si="103"/>
        <v>GAq014_1</v>
      </c>
      <c r="CW16" s="153" t="str">
        <f t="shared" si="104"/>
        <v>GA</v>
      </c>
      <c r="CX16" s="153" t="str">
        <f t="shared" si="105"/>
        <v>GAq015_0</v>
      </c>
      <c r="CY16" s="153" t="str">
        <f t="shared" si="106"/>
        <v>GAq015_1</v>
      </c>
      <c r="CZ16" s="153" t="str">
        <f t="shared" si="107"/>
        <v>GAq015_1</v>
      </c>
      <c r="DA16" s="153" t="str">
        <f t="shared" si="108"/>
        <v>GA</v>
      </c>
      <c r="DB16" s="153" t="str">
        <f t="shared" si="109"/>
        <v>GAq016_0</v>
      </c>
      <c r="DC16" s="153" t="str">
        <f t="shared" si="110"/>
        <v>GAq016_1</v>
      </c>
      <c r="DD16" s="153" t="str">
        <f t="shared" si="111"/>
        <v>GAq016_1</v>
      </c>
      <c r="DE16" s="153" t="str">
        <f t="shared" si="112"/>
        <v>GA</v>
      </c>
      <c r="DF16" s="153" t="str">
        <f t="shared" si="113"/>
        <v>GAq009_0</v>
      </c>
      <c r="DG16" s="153" t="str">
        <f t="shared" si="114"/>
        <v>GAq009_1</v>
      </c>
      <c r="DH16" s="153" t="str">
        <f t="shared" si="115"/>
        <v>GAq009_1</v>
      </c>
      <c r="DI16" s="153" t="str">
        <f t="shared" si="116"/>
        <v>GA</v>
      </c>
      <c r="DJ16" s="153" t="str">
        <f t="shared" si="117"/>
        <v>GAq022_0</v>
      </c>
      <c r="DK16" s="153" t="str">
        <f t="shared" si="118"/>
        <v>GAq022_1</v>
      </c>
      <c r="DL16" s="153" t="str">
        <f t="shared" si="119"/>
        <v>GAq022_1</v>
      </c>
      <c r="DM16" s="153" t="str">
        <f t="shared" si="120"/>
        <v>GA</v>
      </c>
      <c r="DN16" s="153" t="str">
        <f t="shared" si="121"/>
        <v>GAq010_0</v>
      </c>
      <c r="DO16" s="153" t="str">
        <f t="shared" si="122"/>
        <v>GAq010_1</v>
      </c>
      <c r="DP16" s="153" t="str">
        <f t="shared" si="123"/>
        <v>GAq010_1</v>
      </c>
      <c r="DQ16" s="153" t="str">
        <f t="shared" si="124"/>
        <v>GA</v>
      </c>
      <c r="DR16" s="153" t="str">
        <f t="shared" si="125"/>
        <v>GAq011_0</v>
      </c>
      <c r="DS16" s="153" t="str">
        <f t="shared" si="126"/>
        <v>GAq011_1</v>
      </c>
      <c r="DT16" s="153" t="str">
        <f t="shared" si="127"/>
        <v>GAq011_1</v>
      </c>
      <c r="DU16" s="153" t="str">
        <f t="shared" si="128"/>
        <v>GA</v>
      </c>
      <c r="DV16" s="153" t="str">
        <f t="shared" si="129"/>
        <v>GAq017_0</v>
      </c>
      <c r="DW16" s="153" t="str">
        <f t="shared" si="130"/>
        <v>GAq017_1</v>
      </c>
      <c r="DX16" s="153" t="str">
        <f t="shared" si="131"/>
        <v>GAq017_1</v>
      </c>
      <c r="DY16" s="153" t="str">
        <f t="shared" si="132"/>
        <v>GA</v>
      </c>
      <c r="DZ16" s="153" t="str">
        <f t="shared" si="133"/>
        <v>GAq018_0</v>
      </c>
      <c r="EA16" s="153" t="str">
        <f t="shared" si="134"/>
        <v>GAq018_1</v>
      </c>
      <c r="EB16" s="153" t="str">
        <f t="shared" si="135"/>
        <v>GAq018_1</v>
      </c>
      <c r="EC16" s="153" t="str">
        <f t="shared" si="136"/>
        <v>GA</v>
      </c>
      <c r="ED16" s="153" t="str">
        <f t="shared" si="137"/>
        <v>GAq019_0</v>
      </c>
      <c r="EE16" s="153" t="str">
        <f t="shared" si="138"/>
        <v>GAq019_1</v>
      </c>
      <c r="EF16" s="153" t="str">
        <f t="shared" si="139"/>
        <v>GAq019_1</v>
      </c>
      <c r="EG16" s="153" t="str">
        <f t="shared" si="140"/>
        <v>GA</v>
      </c>
      <c r="EH16" s="153" t="str">
        <f t="shared" si="141"/>
        <v>GAq020_0</v>
      </c>
      <c r="EI16" s="153" t="str">
        <f t="shared" si="142"/>
        <v>GAq020_1</v>
      </c>
      <c r="EJ16" s="153" t="str">
        <f t="shared" si="143"/>
        <v>GAq020_1</v>
      </c>
    </row>
    <row r="17" spans="1:140" x14ac:dyDescent="0.15">
      <c r="A17" s="231" t="s">
        <v>61</v>
      </c>
      <c r="B17" s="229">
        <f>IF(VLOOKUP(BU17,APPENDIX!$A:$R,9,FALSE)&lt;&gt;"",VLOOKUP(BU17,APPENDIX!$A:$R,9,FALSE),"--")</f>
        <v>85</v>
      </c>
      <c r="C17" s="231">
        <f>IF(VLOOKUP(BV17,APPENDIX!$A:$R,9,FALSE)&lt;&gt;"",VLOOKUP(BV17,APPENDIX!$A:$R,9,FALSE),"--")</f>
        <v>85</v>
      </c>
      <c r="D17" s="231">
        <f>IF(VLOOKUP(BW17,APPENDIX!$A:$R,12,FALSE)&lt;&gt;"",VLOOKUP(BW17,APPENDIX!$A:$R,12,FALSE),0)</f>
        <v>0</v>
      </c>
      <c r="E17" s="234" t="str">
        <f t="shared" si="59"/>
        <v/>
      </c>
      <c r="F17" s="299">
        <f>IF(VLOOKUP(BY17,APPENDIX!$A:$R,9,FALSE)&lt;&gt;"",VLOOKUP(BY17,APPENDIX!$A:$R,9,FALSE),"--")</f>
        <v>70</v>
      </c>
      <c r="G17" s="300">
        <f>IF(VLOOKUP(BZ17,APPENDIX!$A:$R,9,FALSE)&lt;&gt;"",VLOOKUP(BZ17,APPENDIX!$A:$R,9,FALSE),"--")</f>
        <v>70</v>
      </c>
      <c r="H17" s="236">
        <f>IF(VLOOKUP(CA17,APPENDIX!$A:$R,12,FALSE)&lt;&gt;"",VLOOKUP(CA17,APPENDIX!$A:$R,12,FALSE),0)</f>
        <v>0</v>
      </c>
      <c r="I17" s="234" t="str">
        <f t="shared" si="60"/>
        <v/>
      </c>
      <c r="J17" s="231">
        <f>IF(VLOOKUP(CC17,APPENDIX!$A:$R,9,FALSE)&lt;&gt;"",VLOOKUP(CC17,APPENDIX!$A:$R,9,FALSE),"--")</f>
        <v>43</v>
      </c>
      <c r="K17" s="231">
        <f>IF(VLOOKUP(CD17,APPENDIX!$A:$R,9,FALSE)&lt;&gt;"",VLOOKUP(CD17,APPENDIX!$A:$R,9,FALSE),"--")</f>
        <v>38</v>
      </c>
      <c r="L17" s="231">
        <f>IF(VLOOKUP(CE17,APPENDIX!$A:$R,12,FALSE)&lt;&gt;"",VLOOKUP(CE17,APPENDIX!$A:$R,12,FALSE),0)</f>
        <v>-1.1000000000000001</v>
      </c>
      <c r="M17" s="231" t="str">
        <f t="shared" si="61"/>
        <v>**</v>
      </c>
      <c r="N17" s="229">
        <f>IF(VLOOKUP(CG17,APPENDIX!$A:$R,9,FALSE)&lt;&gt;"",VLOOKUP(CG17,APPENDIX!$A:$R,9,FALSE),"--")</f>
        <v>57</v>
      </c>
      <c r="O17" s="307">
        <f>IF(VLOOKUP(CH17,APPENDIX!$A:$R,9,FALSE)&lt;&gt;"",VLOOKUP(CH17,APPENDIX!$A:$R,9,FALSE),"--")</f>
        <v>57</v>
      </c>
      <c r="P17" s="231">
        <f>IF(VLOOKUP(CI17,APPENDIX!$A:$R,12,FALSE)&lt;&gt;"",VLOOKUP(CI17,APPENDIX!$A:$R,12,FALSE),0)</f>
        <v>0</v>
      </c>
      <c r="Q17" s="234" t="str">
        <f t="shared" si="62"/>
        <v/>
      </c>
      <c r="R17" s="302">
        <f>VLOOKUP(CK17,APPENDIX!$A:$R,9,FALSE)</f>
        <v>73</v>
      </c>
      <c r="S17" s="299">
        <f>IF(VLOOKUP(CL17,APPENDIX!$A:$R,9,FALSE)&lt;&gt;"",VLOOKUP(CL17,APPENDIX!$A:$R,9,FALSE),"--")</f>
        <v>58</v>
      </c>
      <c r="T17" s="303">
        <f>IF(VLOOKUP(CM17,APPENDIX!$A:$R,9,FALSE)&lt;&gt;"",VLOOKUP(CM17,APPENDIX!$A:$R,9,FALSE),"--")</f>
        <v>58</v>
      </c>
      <c r="U17" s="304">
        <f>IF(VLOOKUP(CN17,APPENDIX!$A:$R,12,FALSE)&lt;&gt;"",VLOOKUP(CN17,APPENDIX!$A:$R,12,FALSE),0)</f>
        <v>0</v>
      </c>
      <c r="V17" s="234" t="str">
        <f t="shared" si="63"/>
        <v/>
      </c>
      <c r="W17" s="229">
        <f>IF(VLOOKUP(CP17,APPENDIX!$A:$R,9,FALSE)&lt;&gt;"",VLOOKUP(CP17,APPENDIX!$A:$R,9,FALSE),"--")</f>
        <v>67</v>
      </c>
      <c r="X17" s="231">
        <f>IF(VLOOKUP(CQ17,APPENDIX!$A:$R,9,FALSE)&lt;&gt;"",VLOOKUP(CQ17,APPENDIX!$A:$R,9,FALSE),"--")</f>
        <v>74</v>
      </c>
      <c r="Y17" s="231">
        <f>IF(VLOOKUP(CR17,APPENDIX!$A:$R,12,FALSE)&lt;&gt;"",VLOOKUP(CR17,APPENDIX!$A:$R,12,FALSE),0)</f>
        <v>1.5</v>
      </c>
      <c r="Z17" s="234" t="str">
        <f t="shared" si="64"/>
        <v>**</v>
      </c>
      <c r="AA17" s="299">
        <f>IF(VLOOKUP(CT17,APPENDIX!$A:$R,9,FALSE)&lt;&gt;"",VLOOKUP(CT17,APPENDIX!$A:$R,9,FALSE),"--")</f>
        <v>21</v>
      </c>
      <c r="AB17" s="300">
        <f>IF(VLOOKUP(CU17,APPENDIX!$A:$R,9,FALSE)&lt;&gt;"",VLOOKUP(CU17,APPENDIX!$A:$R,9,FALSE),"--")</f>
        <v>9</v>
      </c>
      <c r="AC17" s="304">
        <f>IF(VLOOKUP(CV17,APPENDIX!$A:$R,12,FALSE)&lt;&gt;"",VLOOKUP(CV17,APPENDIX!$A:$R,12,FALSE),0)</f>
        <v>-3.1</v>
      </c>
      <c r="AD17" s="234" t="str">
        <f t="shared" si="65"/>
        <v>**</v>
      </c>
      <c r="AE17" s="229">
        <f>IF(VLOOKUP(CX17,APPENDIX!$A:$R,9,FALSE)&lt;&gt;"",VLOOKUP(CX17,APPENDIX!$A:$R,9,FALSE),"--")</f>
        <v>18</v>
      </c>
      <c r="AF17" s="231">
        <f>IF(VLOOKUP(CY17,APPENDIX!$A:$R,9,FALSE)&lt;&gt;"",VLOOKUP(CY17,APPENDIX!$A:$R,9,FALSE),"--")</f>
        <v>13</v>
      </c>
      <c r="AG17" s="231">
        <f>IF(VLOOKUP(CZ17,APPENDIX!$A:$R,12,FALSE)&lt;&gt;"",VLOOKUP(CZ17,APPENDIX!$A:$R,12,FALSE),0)</f>
        <v>-1.4</v>
      </c>
      <c r="AH17" s="234" t="str">
        <f t="shared" si="66"/>
        <v>**</v>
      </c>
      <c r="AI17" s="229">
        <f>IF(VLOOKUP(DB17,APPENDIX!$A:$R,9,FALSE)&lt;&gt;"",VLOOKUP(DB17,APPENDIX!$A:$R,9,FALSE),"--")</f>
        <v>77</v>
      </c>
      <c r="AJ17" s="372">
        <f>IF(VLOOKUP(DC17,APPENDIX!$A:$R,9,FALSE)&lt;&gt;"",VLOOKUP(DC17,APPENDIX!$A:$R,9,FALSE),"--")</f>
        <v>77</v>
      </c>
      <c r="AK17" s="231">
        <f>IF(VLOOKUP(DD17,APPENDIX!$A:$R,12,FALSE)&lt;&gt;"",VLOOKUP(DD17,APPENDIX!$A:$R,12,FALSE),0)</f>
        <v>0</v>
      </c>
      <c r="AL17" s="234" t="str">
        <f t="shared" si="67"/>
        <v/>
      </c>
      <c r="AM17" s="305">
        <f>IF(VLOOKUP(DF17,APPENDIX!$A:$R,9,FALSE)&lt;&gt;"",VLOOKUP(DF17,APPENDIX!$A:$R,9,FALSE),"--")</f>
        <v>13.4</v>
      </c>
      <c r="AN17" s="236">
        <f>IF(VLOOKUP(DG17,APPENDIX!$A:$R,9,FALSE)&lt;&gt;"",VLOOKUP(DG17,APPENDIX!$A:$R,9,FALSE),"--")</f>
        <v>14.7</v>
      </c>
      <c r="AO17" s="231">
        <f>IF(VLOOKUP(DH17,APPENDIX!$A:$R,12,FALSE)&lt;&gt;"",VLOOKUP(DH17,APPENDIX!$A:$R,12,FALSE),0)</f>
        <v>1.6</v>
      </c>
      <c r="AP17" s="234" t="str">
        <f t="shared" si="68"/>
        <v>**</v>
      </c>
      <c r="AQ17" s="319">
        <f>IF(VLOOKUP(DJ17,APPENDIX!$A:$R,9,FALSE)&lt;&gt;"",VLOOKUP(DJ17,APPENDIX!$A:$R,9,FALSE),"--")</f>
        <v>0.25</v>
      </c>
      <c r="AR17" s="319">
        <f>IF(VLOOKUP(DK17,APPENDIX!$A:$R,9,FALSE)&lt;&gt;"",VLOOKUP(DK17,APPENDIX!$A:$R,9,FALSE),"--")</f>
        <v>0.23</v>
      </c>
      <c r="AS17" s="231">
        <f>IF(VLOOKUP(DL17,APPENDIX!$A:$R,12,FALSE)&lt;&gt;"",VLOOKUP(DL17,APPENDIX!$A:$R,12,FALSE),0)</f>
        <v>-0.2</v>
      </c>
      <c r="AT17" s="231" t="str">
        <f t="shared" si="69"/>
        <v/>
      </c>
      <c r="AU17" s="299">
        <f>IF(VLOOKUP(DN17,APPENDIX!$A:$R,9,FALSE)&lt;&gt;"",VLOOKUP(DN17,APPENDIX!$A:$R,9,FALSE),"--")</f>
        <v>85</v>
      </c>
      <c r="AV17" s="300">
        <f>IF(VLOOKUP(DO17,APPENDIX!$A:$R,9,FALSE)&lt;&gt;"",VLOOKUP(DO17,APPENDIX!$A:$R,9,FALSE),"--")</f>
        <v>83</v>
      </c>
      <c r="AW17" s="236">
        <f>IF(VLOOKUP(DP17,APPENDIX!$A:$R,12,FALSE)&lt;&gt;"",VLOOKUP(DP17,APPENDIX!$A:$R,12,FALSE),0)</f>
        <v>-0.9</v>
      </c>
      <c r="AX17" s="234" t="str">
        <f t="shared" si="70"/>
        <v>*</v>
      </c>
      <c r="AY17" s="299">
        <f>IF(VLOOKUP(DR17,APPENDIX!$A:$R,9,FALSE)&lt;&gt;"",VLOOKUP(DR17,APPENDIX!$A:$R,9,FALSE),"--")</f>
        <v>69</v>
      </c>
      <c r="AZ17" s="300">
        <f>IF(VLOOKUP(DS17,APPENDIX!$A:$R,9,FALSE)&lt;&gt;"",VLOOKUP(DS17,APPENDIX!$A:$R,9,FALSE),"--")</f>
        <v>70</v>
      </c>
      <c r="BA17" s="304">
        <f>IF(VLOOKUP(DT17,APPENDIX!$A:$R,12,FALSE)&lt;&gt;"",VLOOKUP(DT17,APPENDIX!$A:$R,12,FALSE),0)</f>
        <v>0.3</v>
      </c>
      <c r="BB17" s="234" t="str">
        <f t="shared" si="71"/>
        <v/>
      </c>
      <c r="BC17" s="301">
        <f>IF(VLOOKUP(DV17,APPENDIX!$A:$R,9,FALSE)&lt;&gt;"",VLOOKUP(DV17,APPENDIX!$A:$R,9,FALSE),"--")</f>
        <v>55</v>
      </c>
      <c r="BD17" s="372">
        <f>IF(VLOOKUP(DW17,APPENDIX!$A:$R,9,FALSE)&lt;&gt;"",VLOOKUP(DW17,APPENDIX!$A:$R,9,FALSE),"--")</f>
        <v>61</v>
      </c>
      <c r="BE17" s="301">
        <f>IF(VLOOKUP(DX17,APPENDIX!$A:$R,12,FALSE)&lt;&gt;"",VLOOKUP(DX17,APPENDIX!$A:$R,12,FALSE),0)</f>
        <v>1.4</v>
      </c>
      <c r="BF17" s="306" t="str">
        <f t="shared" si="72"/>
        <v>**</v>
      </c>
      <c r="BG17" s="371">
        <f>IF(VLOOKUP(DZ17,APPENDIX!$A:$R,9,FALSE)&lt;&gt;"",VLOOKUP(DZ17,APPENDIX!$A:$R,9,FALSE),"--")</f>
        <v>83</v>
      </c>
      <c r="BH17" s="372">
        <f>IF(VLOOKUP(EA17,APPENDIX!$A:$R,9,FALSE)&lt;&gt;"",VLOOKUP(EA17,APPENDIX!$A:$R,9,FALSE),"--")</f>
        <v>83</v>
      </c>
      <c r="BI17" s="301">
        <f>IF(VLOOKUP(EB17,APPENDIX!$A:$R,12,FALSE)&lt;&gt;"",VLOOKUP(EB17,APPENDIX!$A:$R,12,FALSE),0)</f>
        <v>0</v>
      </c>
      <c r="BJ17" s="306" t="str">
        <f t="shared" si="73"/>
        <v/>
      </c>
      <c r="BK17" s="400">
        <f>IF(VLOOKUP(ED17,APPENDIX!$A:$R,9,FALSE)&lt;&gt;"",VLOOKUP(ED17,APPENDIX!$A:$R,9,FALSE),"--")</f>
        <v>3</v>
      </c>
      <c r="BL17" s="401">
        <f>IF(VLOOKUP(EE17,APPENDIX!$A:$R,9,FALSE)&lt;&gt;"",VLOOKUP(EE17,APPENDIX!$A:$R,9,FALSE),"--")</f>
        <v>4</v>
      </c>
      <c r="BM17" s="309">
        <f>IF(VLOOKUP(EF17,APPENDIX!$A:$R,12,FALSE)&lt;&gt;"",VLOOKUP(EF17,APPENDIX!$A:$R,12,FALSE),0)</f>
        <v>0.7</v>
      </c>
      <c r="BN17" s="310" t="str">
        <f t="shared" si="74"/>
        <v>*</v>
      </c>
      <c r="BO17" s="371">
        <f>IF(VLOOKUP(EH17,APPENDIX!$A:$R,9,FALSE)&lt;&gt;"",VLOOKUP(EH17,APPENDIX!$A:$R,9,FALSE),"--")</f>
        <v>11</v>
      </c>
      <c r="BP17" s="372">
        <f>IF(VLOOKUP(EI17,APPENDIX!$A:$R,9,FALSE)&lt;&gt;"",VLOOKUP(EI17,APPENDIX!$A:$R,9,FALSE),"--")</f>
        <v>8</v>
      </c>
      <c r="BQ17" s="301">
        <f>IF(VLOOKUP(EJ17,APPENDIX!$A:$R,12,FALSE)&lt;&gt;"",VLOOKUP(EJ17,APPENDIX!$A:$R,12,FALSE),0)</f>
        <v>-0.9</v>
      </c>
      <c r="BR17" s="301" t="str">
        <f t="shared" si="75"/>
        <v>*</v>
      </c>
      <c r="BT17" s="153" t="s">
        <v>62</v>
      </c>
      <c r="BU17" s="153" t="str">
        <f t="shared" si="76"/>
        <v>HIq002_0</v>
      </c>
      <c r="BV17" s="153" t="str">
        <f t="shared" si="77"/>
        <v>HIq002_1</v>
      </c>
      <c r="BW17" s="153" t="str">
        <f t="shared" si="78"/>
        <v>HIq002_1</v>
      </c>
      <c r="BX17" s="153" t="str">
        <f t="shared" si="79"/>
        <v>HI</v>
      </c>
      <c r="BY17" s="153" t="str">
        <f t="shared" si="80"/>
        <v>HIq001a_0</v>
      </c>
      <c r="BZ17" s="153" t="str">
        <f t="shared" si="81"/>
        <v>HIq001a_1</v>
      </c>
      <c r="CA17" s="153" t="str">
        <f t="shared" si="82"/>
        <v>HIq001a_1</v>
      </c>
      <c r="CB17" s="153" t="str">
        <f t="shared" si="83"/>
        <v>HI</v>
      </c>
      <c r="CC17" s="153" t="str">
        <f t="shared" si="84"/>
        <v>HIq001b_0</v>
      </c>
      <c r="CD17" s="153" t="str">
        <f t="shared" si="85"/>
        <v>HIq001b_1</v>
      </c>
      <c r="CE17" s="153" t="str">
        <f t="shared" si="86"/>
        <v>HIq001b_1</v>
      </c>
      <c r="CF17" s="153" t="str">
        <f t="shared" si="87"/>
        <v>HI</v>
      </c>
      <c r="CG17" s="153" t="str">
        <f t="shared" si="88"/>
        <v>HIq003_0</v>
      </c>
      <c r="CH17" s="153" t="str">
        <f t="shared" si="89"/>
        <v>HIq003_1</v>
      </c>
      <c r="CI17" s="153" t="str">
        <f t="shared" si="90"/>
        <v>HIq003_1</v>
      </c>
      <c r="CJ17" s="153" t="str">
        <f t="shared" si="91"/>
        <v>HI</v>
      </c>
      <c r="CK17" s="298" t="str">
        <f t="shared" si="92"/>
        <v>HIq004_1</v>
      </c>
      <c r="CL17" s="298" t="str">
        <f t="shared" si="93"/>
        <v>HIq005_0</v>
      </c>
      <c r="CM17" s="153" t="str">
        <f t="shared" si="94"/>
        <v>HIq005_1</v>
      </c>
      <c r="CN17" s="153" t="str">
        <f t="shared" si="95"/>
        <v>HIq005_1</v>
      </c>
      <c r="CO17" s="153" t="str">
        <f t="shared" si="96"/>
        <v>HI</v>
      </c>
      <c r="CP17" s="153" t="str">
        <f t="shared" si="97"/>
        <v>HIq006_0</v>
      </c>
      <c r="CQ17" s="153" t="str">
        <f t="shared" si="98"/>
        <v>HIq006_1</v>
      </c>
      <c r="CR17" s="153" t="str">
        <f t="shared" si="99"/>
        <v>HIq006_1</v>
      </c>
      <c r="CS17" s="153" t="str">
        <f t="shared" si="100"/>
        <v>HI</v>
      </c>
      <c r="CT17" s="153" t="str">
        <f t="shared" si="101"/>
        <v>HIq014_0</v>
      </c>
      <c r="CU17" s="153" t="str">
        <f t="shared" si="102"/>
        <v>HIq014_1</v>
      </c>
      <c r="CV17" s="153" t="str">
        <f t="shared" si="103"/>
        <v>HIq014_1</v>
      </c>
      <c r="CW17" s="153" t="str">
        <f t="shared" si="104"/>
        <v>HI</v>
      </c>
      <c r="CX17" s="153" t="str">
        <f t="shared" si="105"/>
        <v>HIq015_0</v>
      </c>
      <c r="CY17" s="153" t="str">
        <f t="shared" si="106"/>
        <v>HIq015_1</v>
      </c>
      <c r="CZ17" s="153" t="str">
        <f t="shared" si="107"/>
        <v>HIq015_1</v>
      </c>
      <c r="DA17" s="153" t="str">
        <f t="shared" si="108"/>
        <v>HI</v>
      </c>
      <c r="DB17" s="153" t="str">
        <f t="shared" si="109"/>
        <v>HIq016_0</v>
      </c>
      <c r="DC17" s="153" t="str">
        <f t="shared" si="110"/>
        <v>HIq016_1</v>
      </c>
      <c r="DD17" s="153" t="str">
        <f t="shared" si="111"/>
        <v>HIq016_1</v>
      </c>
      <c r="DE17" s="153" t="str">
        <f t="shared" si="112"/>
        <v>HI</v>
      </c>
      <c r="DF17" s="153" t="str">
        <f t="shared" si="113"/>
        <v>HIq009_0</v>
      </c>
      <c r="DG17" s="153" t="str">
        <f t="shared" si="114"/>
        <v>HIq009_1</v>
      </c>
      <c r="DH17" s="153" t="str">
        <f t="shared" si="115"/>
        <v>HIq009_1</v>
      </c>
      <c r="DI17" s="153" t="str">
        <f t="shared" si="116"/>
        <v>HI</v>
      </c>
      <c r="DJ17" s="153" t="str">
        <f t="shared" si="117"/>
        <v>HIq022_0</v>
      </c>
      <c r="DK17" s="153" t="str">
        <f t="shared" si="118"/>
        <v>HIq022_1</v>
      </c>
      <c r="DL17" s="153" t="str">
        <f t="shared" si="119"/>
        <v>HIq022_1</v>
      </c>
      <c r="DM17" s="153" t="str">
        <f t="shared" si="120"/>
        <v>HI</v>
      </c>
      <c r="DN17" s="153" t="str">
        <f t="shared" si="121"/>
        <v>HIq010_0</v>
      </c>
      <c r="DO17" s="153" t="str">
        <f t="shared" si="122"/>
        <v>HIq010_1</v>
      </c>
      <c r="DP17" s="153" t="str">
        <f t="shared" si="123"/>
        <v>HIq010_1</v>
      </c>
      <c r="DQ17" s="153" t="str">
        <f t="shared" si="124"/>
        <v>HI</v>
      </c>
      <c r="DR17" s="153" t="str">
        <f t="shared" si="125"/>
        <v>HIq011_0</v>
      </c>
      <c r="DS17" s="153" t="str">
        <f t="shared" si="126"/>
        <v>HIq011_1</v>
      </c>
      <c r="DT17" s="153" t="str">
        <f t="shared" si="127"/>
        <v>HIq011_1</v>
      </c>
      <c r="DU17" s="153" t="str">
        <f t="shared" si="128"/>
        <v>HI</v>
      </c>
      <c r="DV17" s="153" t="str">
        <f t="shared" si="129"/>
        <v>HIq017_0</v>
      </c>
      <c r="DW17" s="153" t="str">
        <f t="shared" si="130"/>
        <v>HIq017_1</v>
      </c>
      <c r="DX17" s="153" t="str">
        <f t="shared" si="131"/>
        <v>HIq017_1</v>
      </c>
      <c r="DY17" s="153" t="str">
        <f t="shared" si="132"/>
        <v>HI</v>
      </c>
      <c r="DZ17" s="153" t="str">
        <f t="shared" si="133"/>
        <v>HIq018_0</v>
      </c>
      <c r="EA17" s="153" t="str">
        <f t="shared" si="134"/>
        <v>HIq018_1</v>
      </c>
      <c r="EB17" s="153" t="str">
        <f t="shared" si="135"/>
        <v>HIq018_1</v>
      </c>
      <c r="EC17" s="153" t="str">
        <f t="shared" si="136"/>
        <v>HI</v>
      </c>
      <c r="ED17" s="153" t="str">
        <f t="shared" si="137"/>
        <v>HIq019_0</v>
      </c>
      <c r="EE17" s="153" t="str">
        <f t="shared" si="138"/>
        <v>HIq019_1</v>
      </c>
      <c r="EF17" s="153" t="str">
        <f t="shared" si="139"/>
        <v>HIq019_1</v>
      </c>
      <c r="EG17" s="153" t="str">
        <f t="shared" si="140"/>
        <v>HI</v>
      </c>
      <c r="EH17" s="153" t="str">
        <f t="shared" si="141"/>
        <v>HIq020_0</v>
      </c>
      <c r="EI17" s="153" t="str">
        <f t="shared" si="142"/>
        <v>HIq020_1</v>
      </c>
      <c r="EJ17" s="153" t="str">
        <f t="shared" si="143"/>
        <v>HIq020_1</v>
      </c>
    </row>
    <row r="18" spans="1:140" x14ac:dyDescent="0.15">
      <c r="A18" s="231" t="s">
        <v>65</v>
      </c>
      <c r="B18" s="229">
        <f>IF(VLOOKUP(BU18,APPENDIX!$A:$R,9,FALSE)&lt;&gt;"",VLOOKUP(BU18,APPENDIX!$A:$R,9,FALSE),"--")</f>
        <v>72</v>
      </c>
      <c r="C18" s="231">
        <f>IF(VLOOKUP(BV18,APPENDIX!$A:$R,9,FALSE)&lt;&gt;"",VLOOKUP(BV18,APPENDIX!$A:$R,9,FALSE),"--")</f>
        <v>73</v>
      </c>
      <c r="D18" s="231">
        <f>IF(VLOOKUP(BW18,APPENDIX!$A:$R,12,FALSE)&lt;&gt;"",VLOOKUP(BW18,APPENDIX!$A:$R,12,FALSE),0)</f>
        <v>0.2</v>
      </c>
      <c r="E18" s="234" t="str">
        <f t="shared" si="59"/>
        <v/>
      </c>
      <c r="F18" s="299">
        <f>IF(VLOOKUP(BY18,APPENDIX!$A:$R,9,FALSE)&lt;&gt;"",VLOOKUP(BY18,APPENDIX!$A:$R,9,FALSE),"--")</f>
        <v>61</v>
      </c>
      <c r="G18" s="300">
        <f>IF(VLOOKUP(BZ18,APPENDIX!$A:$R,9,FALSE)&lt;&gt;"",VLOOKUP(BZ18,APPENDIX!$A:$R,9,FALSE),"--")</f>
        <v>60</v>
      </c>
      <c r="H18" s="236">
        <f>IF(VLOOKUP(CA18,APPENDIX!$A:$R,12,FALSE)&lt;&gt;"",VLOOKUP(CA18,APPENDIX!$A:$R,12,FALSE),0)</f>
        <v>-0.2</v>
      </c>
      <c r="I18" s="234" t="str">
        <f t="shared" si="60"/>
        <v/>
      </c>
      <c r="J18" s="231">
        <f>IF(VLOOKUP(CC18,APPENDIX!$A:$R,9,FALSE)&lt;&gt;"",VLOOKUP(CC18,APPENDIX!$A:$R,9,FALSE),"--")</f>
        <v>32</v>
      </c>
      <c r="K18" s="231">
        <f>IF(VLOOKUP(CD18,APPENDIX!$A:$R,9,FALSE)&lt;&gt;"",VLOOKUP(CD18,APPENDIX!$A:$R,9,FALSE),"--")</f>
        <v>33</v>
      </c>
      <c r="L18" s="231">
        <f>IF(VLOOKUP(CE18,APPENDIX!$A:$R,12,FALSE)&lt;&gt;"",VLOOKUP(CE18,APPENDIX!$A:$R,12,FALSE),0)</f>
        <v>0.2</v>
      </c>
      <c r="M18" s="231" t="str">
        <f t="shared" si="61"/>
        <v/>
      </c>
      <c r="N18" s="229">
        <f>IF(VLOOKUP(CG18,APPENDIX!$A:$R,9,FALSE)&lt;&gt;"",VLOOKUP(CG18,APPENDIX!$A:$R,9,FALSE),"--")</f>
        <v>57</v>
      </c>
      <c r="O18" s="307">
        <f>IF(VLOOKUP(CH18,APPENDIX!$A:$R,9,FALSE)&lt;&gt;"",VLOOKUP(CH18,APPENDIX!$A:$R,9,FALSE),"--")</f>
        <v>57</v>
      </c>
      <c r="P18" s="231">
        <f>IF(VLOOKUP(CI18,APPENDIX!$A:$R,12,FALSE)&lt;&gt;"",VLOOKUP(CI18,APPENDIX!$A:$R,12,FALSE),0)</f>
        <v>0</v>
      </c>
      <c r="Q18" s="234" t="str">
        <f t="shared" si="62"/>
        <v/>
      </c>
      <c r="R18" s="302">
        <f>VLOOKUP(CK18,APPENDIX!$A:$R,9,FALSE)</f>
        <v>59</v>
      </c>
      <c r="S18" s="299">
        <f>IF(VLOOKUP(CL18,APPENDIX!$A:$R,9,FALSE)&lt;&gt;"",VLOOKUP(CL18,APPENDIX!$A:$R,9,FALSE),"--")</f>
        <v>56</v>
      </c>
      <c r="T18" s="303">
        <f>IF(VLOOKUP(CM18,APPENDIX!$A:$R,9,FALSE)&lt;&gt;"",VLOOKUP(CM18,APPENDIX!$A:$R,9,FALSE),"--")</f>
        <v>56</v>
      </c>
      <c r="U18" s="304">
        <f>IF(VLOOKUP(CN18,APPENDIX!$A:$R,12,FALSE)&lt;&gt;"",VLOOKUP(CN18,APPENDIX!$A:$R,12,FALSE),0)</f>
        <v>0</v>
      </c>
      <c r="V18" s="234" t="str">
        <f t="shared" si="63"/>
        <v/>
      </c>
      <c r="W18" s="229">
        <f>IF(VLOOKUP(CP18,APPENDIX!$A:$R,9,FALSE)&lt;&gt;"",VLOOKUP(CP18,APPENDIX!$A:$R,9,FALSE),"--")</f>
        <v>70</v>
      </c>
      <c r="X18" s="231">
        <f>IF(VLOOKUP(CQ18,APPENDIX!$A:$R,9,FALSE)&lt;&gt;"",VLOOKUP(CQ18,APPENDIX!$A:$R,9,FALSE),"--")</f>
        <v>72</v>
      </c>
      <c r="Y18" s="231">
        <f>IF(VLOOKUP(CR18,APPENDIX!$A:$R,12,FALSE)&lt;&gt;"",VLOOKUP(CR18,APPENDIX!$A:$R,12,FALSE),0)</f>
        <v>0.4</v>
      </c>
      <c r="Z18" s="234" t="str">
        <f t="shared" si="64"/>
        <v/>
      </c>
      <c r="AA18" s="299">
        <f>IF(VLOOKUP(CT18,APPENDIX!$A:$R,9,FALSE)&lt;&gt;"",VLOOKUP(CT18,APPENDIX!$A:$R,9,FALSE),"--")</f>
        <v>16</v>
      </c>
      <c r="AB18" s="300">
        <f>IF(VLOOKUP(CU18,APPENDIX!$A:$R,9,FALSE)&lt;&gt;"",VLOOKUP(CU18,APPENDIX!$A:$R,9,FALSE),"--")</f>
        <v>13</v>
      </c>
      <c r="AC18" s="304">
        <f>IF(VLOOKUP(CV18,APPENDIX!$A:$R,12,FALSE)&lt;&gt;"",VLOOKUP(CV18,APPENDIX!$A:$R,12,FALSE),0)</f>
        <v>-0.8</v>
      </c>
      <c r="AD18" s="234" t="str">
        <f t="shared" si="65"/>
        <v>*</v>
      </c>
      <c r="AE18" s="229">
        <f>IF(VLOOKUP(CX18,APPENDIX!$A:$R,9,FALSE)&lt;&gt;"",VLOOKUP(CX18,APPENDIX!$A:$R,9,FALSE),"--")</f>
        <v>22</v>
      </c>
      <c r="AF18" s="231">
        <f>IF(VLOOKUP(CY18,APPENDIX!$A:$R,9,FALSE)&lt;&gt;"",VLOOKUP(CY18,APPENDIX!$A:$R,9,FALSE),"--")</f>
        <v>16</v>
      </c>
      <c r="AG18" s="231">
        <f>IF(VLOOKUP(CZ18,APPENDIX!$A:$R,12,FALSE)&lt;&gt;"",VLOOKUP(CZ18,APPENDIX!$A:$R,12,FALSE),0)</f>
        <v>-1.7</v>
      </c>
      <c r="AH18" s="234" t="str">
        <f t="shared" si="66"/>
        <v>**</v>
      </c>
      <c r="AI18" s="229">
        <f>IF(VLOOKUP(DB18,APPENDIX!$A:$R,9,FALSE)&lt;&gt;"",VLOOKUP(DB18,APPENDIX!$A:$R,9,FALSE),"--")</f>
        <v>74</v>
      </c>
      <c r="AJ18" s="372">
        <f>IF(VLOOKUP(DC18,APPENDIX!$A:$R,9,FALSE)&lt;&gt;"",VLOOKUP(DC18,APPENDIX!$A:$R,9,FALSE),"--")</f>
        <v>74</v>
      </c>
      <c r="AK18" s="231">
        <f>IF(VLOOKUP(DD18,APPENDIX!$A:$R,12,FALSE)&lt;&gt;"",VLOOKUP(DD18,APPENDIX!$A:$R,12,FALSE),0)</f>
        <v>0</v>
      </c>
      <c r="AL18" s="234" t="str">
        <f t="shared" si="67"/>
        <v/>
      </c>
      <c r="AM18" s="305">
        <f>IF(VLOOKUP(DF18,APPENDIX!$A:$R,9,FALSE)&lt;&gt;"",VLOOKUP(DF18,APPENDIX!$A:$R,9,FALSE),"--")</f>
        <v>13.6</v>
      </c>
      <c r="AN18" s="236">
        <f>IF(VLOOKUP(DG18,APPENDIX!$A:$R,9,FALSE)&lt;&gt;"",VLOOKUP(DG18,APPENDIX!$A:$R,9,FALSE),"--")</f>
        <v>15</v>
      </c>
      <c r="AO18" s="231">
        <f>IF(VLOOKUP(DH18,APPENDIX!$A:$R,12,FALSE)&lt;&gt;"",VLOOKUP(DH18,APPENDIX!$A:$R,12,FALSE),0)</f>
        <v>1.7</v>
      </c>
      <c r="AP18" s="234" t="str">
        <f t="shared" si="68"/>
        <v>**</v>
      </c>
      <c r="AQ18" s="319">
        <f>IF(VLOOKUP(DJ18,APPENDIX!$A:$R,9,FALSE)&lt;&gt;"",VLOOKUP(DJ18,APPENDIX!$A:$R,9,FALSE),"--")</f>
        <v>0.28999999999999998</v>
      </c>
      <c r="AR18" s="319">
        <f>IF(VLOOKUP(DK18,APPENDIX!$A:$R,9,FALSE)&lt;&gt;"",VLOOKUP(DK18,APPENDIX!$A:$R,9,FALSE),"--")</f>
        <v>0.35</v>
      </c>
      <c r="AS18" s="231">
        <f>IF(VLOOKUP(DL18,APPENDIX!$A:$R,12,FALSE)&lt;&gt;"",VLOOKUP(DL18,APPENDIX!$A:$R,12,FALSE),0)</f>
        <v>0.5</v>
      </c>
      <c r="AT18" s="231" t="str">
        <f t="shared" si="69"/>
        <v>*</v>
      </c>
      <c r="AU18" s="299">
        <f>IF(VLOOKUP(DN18,APPENDIX!$A:$R,9,FALSE)&lt;&gt;"",VLOOKUP(DN18,APPENDIX!$A:$R,9,FALSE),"--")</f>
        <v>88</v>
      </c>
      <c r="AV18" s="300">
        <f>IF(VLOOKUP(DO18,APPENDIX!$A:$R,9,FALSE)&lt;&gt;"",VLOOKUP(DO18,APPENDIX!$A:$R,9,FALSE),"--")</f>
        <v>90</v>
      </c>
      <c r="AW18" s="236">
        <f>IF(VLOOKUP(DP18,APPENDIX!$A:$R,12,FALSE)&lt;&gt;"",VLOOKUP(DP18,APPENDIX!$A:$R,12,FALSE),0)</f>
        <v>0.9</v>
      </c>
      <c r="AX18" s="234" t="str">
        <f t="shared" si="70"/>
        <v>*</v>
      </c>
      <c r="AY18" s="299">
        <f>IF(VLOOKUP(DR18,APPENDIX!$A:$R,9,FALSE)&lt;&gt;"",VLOOKUP(DR18,APPENDIX!$A:$R,9,FALSE),"--")</f>
        <v>70</v>
      </c>
      <c r="AZ18" s="300">
        <f>IF(VLOOKUP(DS18,APPENDIX!$A:$R,9,FALSE)&lt;&gt;"",VLOOKUP(DS18,APPENDIX!$A:$R,9,FALSE),"--")</f>
        <v>74</v>
      </c>
      <c r="BA18" s="304">
        <f>IF(VLOOKUP(DT18,APPENDIX!$A:$R,12,FALSE)&lt;&gt;"",VLOOKUP(DT18,APPENDIX!$A:$R,12,FALSE),0)</f>
        <v>1.3</v>
      </c>
      <c r="BB18" s="234" t="str">
        <f t="shared" si="71"/>
        <v>**</v>
      </c>
      <c r="BC18" s="301">
        <f>IF(VLOOKUP(DV18,APPENDIX!$A:$R,9,FALSE)&lt;&gt;"",VLOOKUP(DV18,APPENDIX!$A:$R,9,FALSE),"--")</f>
        <v>63</v>
      </c>
      <c r="BD18" s="372">
        <f>IF(VLOOKUP(DW18,APPENDIX!$A:$R,9,FALSE)&lt;&gt;"",VLOOKUP(DW18,APPENDIX!$A:$R,9,FALSE),"--")</f>
        <v>68</v>
      </c>
      <c r="BE18" s="301">
        <f>IF(VLOOKUP(DX18,APPENDIX!$A:$R,12,FALSE)&lt;&gt;"",VLOOKUP(DX18,APPENDIX!$A:$R,12,FALSE),0)</f>
        <v>1.2</v>
      </c>
      <c r="BF18" s="306" t="str">
        <f t="shared" si="72"/>
        <v>**</v>
      </c>
      <c r="BG18" s="371">
        <f>IF(VLOOKUP(DZ18,APPENDIX!$A:$R,9,FALSE)&lt;&gt;"",VLOOKUP(DZ18,APPENDIX!$A:$R,9,FALSE),"--")</f>
        <v>91</v>
      </c>
      <c r="BH18" s="372">
        <f>IF(VLOOKUP(EA18,APPENDIX!$A:$R,9,FALSE)&lt;&gt;"",VLOOKUP(EA18,APPENDIX!$A:$R,9,FALSE),"--")</f>
        <v>91</v>
      </c>
      <c r="BI18" s="301">
        <f>IF(VLOOKUP(EB18,APPENDIX!$A:$R,12,FALSE)&lt;&gt;"",VLOOKUP(EB18,APPENDIX!$A:$R,12,FALSE),0)</f>
        <v>0</v>
      </c>
      <c r="BJ18" s="306" t="str">
        <f t="shared" si="73"/>
        <v/>
      </c>
      <c r="BK18" s="400">
        <f>IF(VLOOKUP(ED18,APPENDIX!$A:$R,9,FALSE)&lt;&gt;"",VLOOKUP(ED18,APPENDIX!$A:$R,9,FALSE),"--")</f>
        <v>4</v>
      </c>
      <c r="BL18" s="401">
        <f>IF(VLOOKUP(EE18,APPENDIX!$A:$R,9,FALSE)&lt;&gt;"",VLOOKUP(EE18,APPENDIX!$A:$R,9,FALSE),"--")</f>
        <v>3</v>
      </c>
      <c r="BM18" s="309">
        <f>IF(VLOOKUP(EF18,APPENDIX!$A:$R,12,FALSE)&lt;&gt;"",VLOOKUP(EF18,APPENDIX!$A:$R,12,FALSE),0)</f>
        <v>-0.7</v>
      </c>
      <c r="BN18" s="310" t="str">
        <f t="shared" si="74"/>
        <v>*</v>
      </c>
      <c r="BO18" s="371">
        <f>IF(VLOOKUP(EH18,APPENDIX!$A:$R,9,FALSE)&lt;&gt;"",VLOOKUP(EH18,APPENDIX!$A:$R,9,FALSE),"--")</f>
        <v>20</v>
      </c>
      <c r="BP18" s="372">
        <f>IF(VLOOKUP(EI18,APPENDIX!$A:$R,9,FALSE)&lt;&gt;"",VLOOKUP(EI18,APPENDIX!$A:$R,9,FALSE),"--")</f>
        <v>16</v>
      </c>
      <c r="BQ18" s="301">
        <f>IF(VLOOKUP(EJ18,APPENDIX!$A:$R,12,FALSE)&lt;&gt;"",VLOOKUP(EJ18,APPENDIX!$A:$R,12,FALSE),0)</f>
        <v>-1.1000000000000001</v>
      </c>
      <c r="BR18" s="301" t="str">
        <f t="shared" si="75"/>
        <v>**</v>
      </c>
      <c r="BT18" s="153" t="s">
        <v>1</v>
      </c>
      <c r="BU18" s="153" t="str">
        <f t="shared" si="76"/>
        <v>IDq002_0</v>
      </c>
      <c r="BV18" s="153" t="str">
        <f t="shared" si="77"/>
        <v>IDq002_1</v>
      </c>
      <c r="BW18" s="153" t="str">
        <f t="shared" si="78"/>
        <v>IDq002_1</v>
      </c>
      <c r="BX18" s="153" t="str">
        <f t="shared" si="79"/>
        <v>ID</v>
      </c>
      <c r="BY18" s="153" t="str">
        <f t="shared" si="80"/>
        <v>IDq001a_0</v>
      </c>
      <c r="BZ18" s="153" t="str">
        <f t="shared" si="81"/>
        <v>IDq001a_1</v>
      </c>
      <c r="CA18" s="153" t="str">
        <f t="shared" si="82"/>
        <v>IDq001a_1</v>
      </c>
      <c r="CB18" s="153" t="str">
        <f t="shared" si="83"/>
        <v>ID</v>
      </c>
      <c r="CC18" s="153" t="str">
        <f t="shared" si="84"/>
        <v>IDq001b_0</v>
      </c>
      <c r="CD18" s="153" t="str">
        <f t="shared" si="85"/>
        <v>IDq001b_1</v>
      </c>
      <c r="CE18" s="153" t="str">
        <f t="shared" si="86"/>
        <v>IDq001b_1</v>
      </c>
      <c r="CF18" s="153" t="str">
        <f t="shared" si="87"/>
        <v>ID</v>
      </c>
      <c r="CG18" s="153" t="str">
        <f t="shared" si="88"/>
        <v>IDq003_0</v>
      </c>
      <c r="CH18" s="153" t="str">
        <f t="shared" si="89"/>
        <v>IDq003_1</v>
      </c>
      <c r="CI18" s="153" t="str">
        <f t="shared" si="90"/>
        <v>IDq003_1</v>
      </c>
      <c r="CJ18" s="153" t="str">
        <f t="shared" si="91"/>
        <v>ID</v>
      </c>
      <c r="CK18" s="298" t="str">
        <f t="shared" si="92"/>
        <v>IDq004_1</v>
      </c>
      <c r="CL18" s="298" t="str">
        <f t="shared" si="93"/>
        <v>IDq005_0</v>
      </c>
      <c r="CM18" s="153" t="str">
        <f t="shared" si="94"/>
        <v>IDq005_1</v>
      </c>
      <c r="CN18" s="153" t="str">
        <f t="shared" si="95"/>
        <v>IDq005_1</v>
      </c>
      <c r="CO18" s="153" t="str">
        <f t="shared" si="96"/>
        <v>ID</v>
      </c>
      <c r="CP18" s="153" t="str">
        <f t="shared" si="97"/>
        <v>IDq006_0</v>
      </c>
      <c r="CQ18" s="153" t="str">
        <f t="shared" si="98"/>
        <v>IDq006_1</v>
      </c>
      <c r="CR18" s="153" t="str">
        <f t="shared" si="99"/>
        <v>IDq006_1</v>
      </c>
      <c r="CS18" s="153" t="str">
        <f t="shared" si="100"/>
        <v>ID</v>
      </c>
      <c r="CT18" s="153" t="str">
        <f t="shared" si="101"/>
        <v>IDq014_0</v>
      </c>
      <c r="CU18" s="153" t="str">
        <f t="shared" si="102"/>
        <v>IDq014_1</v>
      </c>
      <c r="CV18" s="153" t="str">
        <f t="shared" si="103"/>
        <v>IDq014_1</v>
      </c>
      <c r="CW18" s="153" t="str">
        <f t="shared" si="104"/>
        <v>ID</v>
      </c>
      <c r="CX18" s="153" t="str">
        <f t="shared" si="105"/>
        <v>IDq015_0</v>
      </c>
      <c r="CY18" s="153" t="str">
        <f t="shared" si="106"/>
        <v>IDq015_1</v>
      </c>
      <c r="CZ18" s="153" t="str">
        <f t="shared" si="107"/>
        <v>IDq015_1</v>
      </c>
      <c r="DA18" s="153" t="str">
        <f t="shared" si="108"/>
        <v>ID</v>
      </c>
      <c r="DB18" s="153" t="str">
        <f t="shared" si="109"/>
        <v>IDq016_0</v>
      </c>
      <c r="DC18" s="153" t="str">
        <f t="shared" si="110"/>
        <v>IDq016_1</v>
      </c>
      <c r="DD18" s="153" t="str">
        <f t="shared" si="111"/>
        <v>IDq016_1</v>
      </c>
      <c r="DE18" s="153" t="str">
        <f t="shared" si="112"/>
        <v>ID</v>
      </c>
      <c r="DF18" s="153" t="str">
        <f t="shared" si="113"/>
        <v>IDq009_0</v>
      </c>
      <c r="DG18" s="153" t="str">
        <f t="shared" si="114"/>
        <v>IDq009_1</v>
      </c>
      <c r="DH18" s="153" t="str">
        <f t="shared" si="115"/>
        <v>IDq009_1</v>
      </c>
      <c r="DI18" s="153" t="str">
        <f t="shared" si="116"/>
        <v>ID</v>
      </c>
      <c r="DJ18" s="153" t="str">
        <f t="shared" si="117"/>
        <v>IDq022_0</v>
      </c>
      <c r="DK18" s="153" t="str">
        <f t="shared" si="118"/>
        <v>IDq022_1</v>
      </c>
      <c r="DL18" s="153" t="str">
        <f t="shared" si="119"/>
        <v>IDq022_1</v>
      </c>
      <c r="DM18" s="153" t="str">
        <f t="shared" si="120"/>
        <v>ID</v>
      </c>
      <c r="DN18" s="153" t="str">
        <f t="shared" si="121"/>
        <v>IDq010_0</v>
      </c>
      <c r="DO18" s="153" t="str">
        <f t="shared" si="122"/>
        <v>IDq010_1</v>
      </c>
      <c r="DP18" s="153" t="str">
        <f t="shared" si="123"/>
        <v>IDq010_1</v>
      </c>
      <c r="DQ18" s="153" t="str">
        <f t="shared" si="124"/>
        <v>ID</v>
      </c>
      <c r="DR18" s="153" t="str">
        <f t="shared" si="125"/>
        <v>IDq011_0</v>
      </c>
      <c r="DS18" s="153" t="str">
        <f t="shared" si="126"/>
        <v>IDq011_1</v>
      </c>
      <c r="DT18" s="153" t="str">
        <f t="shared" si="127"/>
        <v>IDq011_1</v>
      </c>
      <c r="DU18" s="153" t="str">
        <f t="shared" si="128"/>
        <v>ID</v>
      </c>
      <c r="DV18" s="153" t="str">
        <f t="shared" si="129"/>
        <v>IDq017_0</v>
      </c>
      <c r="DW18" s="153" t="str">
        <f t="shared" si="130"/>
        <v>IDq017_1</v>
      </c>
      <c r="DX18" s="153" t="str">
        <f t="shared" si="131"/>
        <v>IDq017_1</v>
      </c>
      <c r="DY18" s="153" t="str">
        <f t="shared" si="132"/>
        <v>ID</v>
      </c>
      <c r="DZ18" s="153" t="str">
        <f t="shared" si="133"/>
        <v>IDq018_0</v>
      </c>
      <c r="EA18" s="153" t="str">
        <f t="shared" si="134"/>
        <v>IDq018_1</v>
      </c>
      <c r="EB18" s="153" t="str">
        <f t="shared" si="135"/>
        <v>IDq018_1</v>
      </c>
      <c r="EC18" s="153" t="str">
        <f t="shared" si="136"/>
        <v>ID</v>
      </c>
      <c r="ED18" s="153" t="str">
        <f t="shared" si="137"/>
        <v>IDq019_0</v>
      </c>
      <c r="EE18" s="153" t="str">
        <f t="shared" si="138"/>
        <v>IDq019_1</v>
      </c>
      <c r="EF18" s="153" t="str">
        <f t="shared" si="139"/>
        <v>IDq019_1</v>
      </c>
      <c r="EG18" s="153" t="str">
        <f t="shared" si="140"/>
        <v>ID</v>
      </c>
      <c r="EH18" s="153" t="str">
        <f t="shared" si="141"/>
        <v>IDq020_0</v>
      </c>
      <c r="EI18" s="153" t="str">
        <f t="shared" si="142"/>
        <v>IDq020_1</v>
      </c>
      <c r="EJ18" s="153" t="str">
        <f t="shared" si="143"/>
        <v>IDq020_1</v>
      </c>
    </row>
    <row r="19" spans="1:140" x14ac:dyDescent="0.15">
      <c r="A19" s="231" t="s">
        <v>68</v>
      </c>
      <c r="B19" s="229">
        <f>IF(VLOOKUP(BU19,APPENDIX!$A:$R,9,FALSE)&lt;&gt;"",VLOOKUP(BU19,APPENDIX!$A:$R,9,FALSE),"--")</f>
        <v>80</v>
      </c>
      <c r="C19" s="231">
        <f>IF(VLOOKUP(BV19,APPENDIX!$A:$R,9,FALSE)&lt;&gt;"",VLOOKUP(BV19,APPENDIX!$A:$R,9,FALSE),"--")</f>
        <v>83</v>
      </c>
      <c r="D19" s="231">
        <f>IF(VLOOKUP(BW19,APPENDIX!$A:$R,12,FALSE)&lt;&gt;"",VLOOKUP(BW19,APPENDIX!$A:$R,12,FALSE),0)</f>
        <v>0.5</v>
      </c>
      <c r="E19" s="234" t="str">
        <f t="shared" si="59"/>
        <v>*</v>
      </c>
      <c r="F19" s="299">
        <f>IF(VLOOKUP(BY19,APPENDIX!$A:$R,9,FALSE)&lt;&gt;"",VLOOKUP(BY19,APPENDIX!$A:$R,9,FALSE),"--")</f>
        <v>67</v>
      </c>
      <c r="G19" s="300">
        <f>IF(VLOOKUP(BZ19,APPENDIX!$A:$R,9,FALSE)&lt;&gt;"",VLOOKUP(BZ19,APPENDIX!$A:$R,9,FALSE),"--")</f>
        <v>66</v>
      </c>
      <c r="H19" s="236">
        <f>IF(VLOOKUP(CA19,APPENDIX!$A:$R,12,FALSE)&lt;&gt;"",VLOOKUP(CA19,APPENDIX!$A:$R,12,FALSE),0)</f>
        <v>-0.2</v>
      </c>
      <c r="I19" s="234" t="str">
        <f t="shared" si="60"/>
        <v/>
      </c>
      <c r="J19" s="231">
        <f>IF(VLOOKUP(CC19,APPENDIX!$A:$R,9,FALSE)&lt;&gt;"",VLOOKUP(CC19,APPENDIX!$A:$R,9,FALSE),"--")</f>
        <v>34</v>
      </c>
      <c r="K19" s="231">
        <f>IF(VLOOKUP(CD19,APPENDIX!$A:$R,9,FALSE)&lt;&gt;"",VLOOKUP(CD19,APPENDIX!$A:$R,9,FALSE),"--")</f>
        <v>35</v>
      </c>
      <c r="L19" s="231">
        <f>IF(VLOOKUP(CE19,APPENDIX!$A:$R,12,FALSE)&lt;&gt;"",VLOOKUP(CE19,APPENDIX!$A:$R,12,FALSE),0)</f>
        <v>0.2</v>
      </c>
      <c r="M19" s="231" t="str">
        <f t="shared" si="61"/>
        <v/>
      </c>
      <c r="N19" s="229">
        <f>IF(VLOOKUP(CG19,APPENDIX!$A:$R,9,FALSE)&lt;&gt;"",VLOOKUP(CG19,APPENDIX!$A:$R,9,FALSE),"--")</f>
        <v>56</v>
      </c>
      <c r="O19" s="307">
        <f>IF(VLOOKUP(CH19,APPENDIX!$A:$R,9,FALSE)&lt;&gt;"",VLOOKUP(CH19,APPENDIX!$A:$R,9,FALSE),"--")</f>
        <v>56</v>
      </c>
      <c r="P19" s="231">
        <f>IF(VLOOKUP(CI19,APPENDIX!$A:$R,12,FALSE)&lt;&gt;"",VLOOKUP(CI19,APPENDIX!$A:$R,12,FALSE),0)</f>
        <v>0</v>
      </c>
      <c r="Q19" s="234" t="str">
        <f t="shared" si="62"/>
        <v/>
      </c>
      <c r="R19" s="302">
        <f>VLOOKUP(CK19,APPENDIX!$A:$R,9,FALSE)</f>
        <v>74</v>
      </c>
      <c r="S19" s="299">
        <f>IF(VLOOKUP(CL19,APPENDIX!$A:$R,9,FALSE)&lt;&gt;"",VLOOKUP(CL19,APPENDIX!$A:$R,9,FALSE),"--")</f>
        <v>55</v>
      </c>
      <c r="T19" s="303">
        <f>IF(VLOOKUP(CM19,APPENDIX!$A:$R,9,FALSE)&lt;&gt;"",VLOOKUP(CM19,APPENDIX!$A:$R,9,FALSE),"--")</f>
        <v>55</v>
      </c>
      <c r="U19" s="304">
        <f>IF(VLOOKUP(CN19,APPENDIX!$A:$R,12,FALSE)&lt;&gt;"",VLOOKUP(CN19,APPENDIX!$A:$R,12,FALSE),0)</f>
        <v>0</v>
      </c>
      <c r="V19" s="234" t="str">
        <f t="shared" si="63"/>
        <v/>
      </c>
      <c r="W19" s="229">
        <f>IF(VLOOKUP(CP19,APPENDIX!$A:$R,9,FALSE)&lt;&gt;"",VLOOKUP(CP19,APPENDIX!$A:$R,9,FALSE),"--")</f>
        <v>67</v>
      </c>
      <c r="X19" s="231">
        <f>IF(VLOOKUP(CQ19,APPENDIX!$A:$R,9,FALSE)&lt;&gt;"",VLOOKUP(CQ19,APPENDIX!$A:$R,9,FALSE),"--")</f>
        <v>71</v>
      </c>
      <c r="Y19" s="231">
        <f>IF(VLOOKUP(CR19,APPENDIX!$A:$R,12,FALSE)&lt;&gt;"",VLOOKUP(CR19,APPENDIX!$A:$R,12,FALSE),0)</f>
        <v>0.9</v>
      </c>
      <c r="Z19" s="234" t="str">
        <f t="shared" si="64"/>
        <v>*</v>
      </c>
      <c r="AA19" s="299">
        <f>IF(VLOOKUP(CT19,APPENDIX!$A:$R,9,FALSE)&lt;&gt;"",VLOOKUP(CT19,APPENDIX!$A:$R,9,FALSE),"--")</f>
        <v>13</v>
      </c>
      <c r="AB19" s="300">
        <f>IF(VLOOKUP(CU19,APPENDIX!$A:$R,9,FALSE)&lt;&gt;"",VLOOKUP(CU19,APPENDIX!$A:$R,9,FALSE),"--")</f>
        <v>10</v>
      </c>
      <c r="AC19" s="304">
        <f>IF(VLOOKUP(CV19,APPENDIX!$A:$R,12,FALSE)&lt;&gt;"",VLOOKUP(CV19,APPENDIX!$A:$R,12,FALSE),0)</f>
        <v>-0.8</v>
      </c>
      <c r="AD19" s="234" t="str">
        <f t="shared" si="65"/>
        <v>*</v>
      </c>
      <c r="AE19" s="229">
        <f>IF(VLOOKUP(CX19,APPENDIX!$A:$R,9,FALSE)&lt;&gt;"",VLOOKUP(CX19,APPENDIX!$A:$R,9,FALSE),"--")</f>
        <v>18</v>
      </c>
      <c r="AF19" s="231">
        <f>IF(VLOOKUP(CY19,APPENDIX!$A:$R,9,FALSE)&lt;&gt;"",VLOOKUP(CY19,APPENDIX!$A:$R,9,FALSE),"--")</f>
        <v>16</v>
      </c>
      <c r="AG19" s="231">
        <f>IF(VLOOKUP(CZ19,APPENDIX!$A:$R,12,FALSE)&lt;&gt;"",VLOOKUP(CZ19,APPENDIX!$A:$R,12,FALSE),0)</f>
        <v>-0.6</v>
      </c>
      <c r="AH19" s="234" t="str">
        <f t="shared" si="66"/>
        <v>*</v>
      </c>
      <c r="AI19" s="229">
        <f>IF(VLOOKUP(DB19,APPENDIX!$A:$R,9,FALSE)&lt;&gt;"",VLOOKUP(DB19,APPENDIX!$A:$R,9,FALSE),"--")</f>
        <v>77</v>
      </c>
      <c r="AJ19" s="372">
        <f>IF(VLOOKUP(DC19,APPENDIX!$A:$R,9,FALSE)&lt;&gt;"",VLOOKUP(DC19,APPENDIX!$A:$R,9,FALSE),"--")</f>
        <v>78</v>
      </c>
      <c r="AK19" s="231">
        <f>IF(VLOOKUP(DD19,APPENDIX!$A:$R,12,FALSE)&lt;&gt;"",VLOOKUP(DD19,APPENDIX!$A:$R,12,FALSE),0)</f>
        <v>0.5</v>
      </c>
      <c r="AL19" s="234" t="str">
        <f t="shared" si="67"/>
        <v>*</v>
      </c>
      <c r="AM19" s="305">
        <f>IF(VLOOKUP(DF19,APPENDIX!$A:$R,9,FALSE)&lt;&gt;"",VLOOKUP(DF19,APPENDIX!$A:$R,9,FALSE),"--")</f>
        <v>12.9</v>
      </c>
      <c r="AN19" s="236">
        <f>IF(VLOOKUP(DG19,APPENDIX!$A:$R,9,FALSE)&lt;&gt;"",VLOOKUP(DG19,APPENDIX!$A:$R,9,FALSE),"--")</f>
        <v>14.1</v>
      </c>
      <c r="AO19" s="231">
        <f>IF(VLOOKUP(DH19,APPENDIX!$A:$R,12,FALSE)&lt;&gt;"",VLOOKUP(DH19,APPENDIX!$A:$R,12,FALSE),0)</f>
        <v>1.4</v>
      </c>
      <c r="AP19" s="234" t="str">
        <f t="shared" si="68"/>
        <v>**</v>
      </c>
      <c r="AQ19" s="319">
        <f>IF(VLOOKUP(DJ19,APPENDIX!$A:$R,9,FALSE)&lt;&gt;"",VLOOKUP(DJ19,APPENDIX!$A:$R,9,FALSE),"--")</f>
        <v>0.47</v>
      </c>
      <c r="AR19" s="319">
        <f>IF(VLOOKUP(DK19,APPENDIX!$A:$R,9,FALSE)&lt;&gt;"",VLOOKUP(DK19,APPENDIX!$A:$R,9,FALSE),"--")</f>
        <v>0.43</v>
      </c>
      <c r="AS19" s="231">
        <f>IF(VLOOKUP(DL19,APPENDIX!$A:$R,12,FALSE)&lt;&gt;"",VLOOKUP(DL19,APPENDIX!$A:$R,12,FALSE),0)</f>
        <v>-0.3</v>
      </c>
      <c r="AT19" s="231" t="str">
        <f t="shared" si="69"/>
        <v/>
      </c>
      <c r="AU19" s="299">
        <f>IF(VLOOKUP(DN19,APPENDIX!$A:$R,9,FALSE)&lt;&gt;"",VLOOKUP(DN19,APPENDIX!$A:$R,9,FALSE),"--")</f>
        <v>86</v>
      </c>
      <c r="AV19" s="300">
        <f>IF(VLOOKUP(DO19,APPENDIX!$A:$R,9,FALSE)&lt;&gt;"",VLOOKUP(DO19,APPENDIX!$A:$R,9,FALSE),"--")</f>
        <v>87</v>
      </c>
      <c r="AW19" s="236">
        <f>IF(VLOOKUP(DP19,APPENDIX!$A:$R,12,FALSE)&lt;&gt;"",VLOOKUP(DP19,APPENDIX!$A:$R,12,FALSE),0)</f>
        <v>0.5</v>
      </c>
      <c r="AX19" s="234" t="str">
        <f t="shared" si="70"/>
        <v>*</v>
      </c>
      <c r="AY19" s="299">
        <f>IF(VLOOKUP(DR19,APPENDIX!$A:$R,9,FALSE)&lt;&gt;"",VLOOKUP(DR19,APPENDIX!$A:$R,9,FALSE),"--")</f>
        <v>67</v>
      </c>
      <c r="AZ19" s="300">
        <f>IF(VLOOKUP(DS19,APPENDIX!$A:$R,9,FALSE)&lt;&gt;"",VLOOKUP(DS19,APPENDIX!$A:$R,9,FALSE),"--")</f>
        <v>68</v>
      </c>
      <c r="BA19" s="304">
        <f>IF(VLOOKUP(DT19,APPENDIX!$A:$R,12,FALSE)&lt;&gt;"",VLOOKUP(DT19,APPENDIX!$A:$R,12,FALSE),0)</f>
        <v>0.3</v>
      </c>
      <c r="BB19" s="234" t="str">
        <f t="shared" si="71"/>
        <v/>
      </c>
      <c r="BC19" s="301">
        <f>IF(VLOOKUP(DV19,APPENDIX!$A:$R,9,FALSE)&lt;&gt;"",VLOOKUP(DV19,APPENDIX!$A:$R,9,FALSE),"--")</f>
        <v>61</v>
      </c>
      <c r="BD19" s="372">
        <f>IF(VLOOKUP(DW19,APPENDIX!$A:$R,9,FALSE)&lt;&gt;"",VLOOKUP(DW19,APPENDIX!$A:$R,9,FALSE),"--")</f>
        <v>67</v>
      </c>
      <c r="BE19" s="301">
        <f>IF(VLOOKUP(DX19,APPENDIX!$A:$R,12,FALSE)&lt;&gt;"",VLOOKUP(DX19,APPENDIX!$A:$R,12,FALSE),0)</f>
        <v>1.4</v>
      </c>
      <c r="BF19" s="306" t="str">
        <f t="shared" si="72"/>
        <v>**</v>
      </c>
      <c r="BG19" s="371">
        <f>IF(VLOOKUP(DZ19,APPENDIX!$A:$R,9,FALSE)&lt;&gt;"",VLOOKUP(DZ19,APPENDIX!$A:$R,9,FALSE),"--")</f>
        <v>88</v>
      </c>
      <c r="BH19" s="372">
        <f>IF(VLOOKUP(EA19,APPENDIX!$A:$R,9,FALSE)&lt;&gt;"",VLOOKUP(EA19,APPENDIX!$A:$R,9,FALSE),"--")</f>
        <v>89</v>
      </c>
      <c r="BI19" s="301">
        <f>IF(VLOOKUP(EB19,APPENDIX!$A:$R,12,FALSE)&lt;&gt;"",VLOOKUP(EB19,APPENDIX!$A:$R,12,FALSE),0)</f>
        <v>0.3</v>
      </c>
      <c r="BJ19" s="306" t="str">
        <f t="shared" si="73"/>
        <v/>
      </c>
      <c r="BK19" s="400">
        <f>IF(VLOOKUP(ED19,APPENDIX!$A:$R,9,FALSE)&lt;&gt;"",VLOOKUP(ED19,APPENDIX!$A:$R,9,FALSE),"--")</f>
        <v>7</v>
      </c>
      <c r="BL19" s="401">
        <f>IF(VLOOKUP(EE19,APPENDIX!$A:$R,9,FALSE)&lt;&gt;"",VLOOKUP(EE19,APPENDIX!$A:$R,9,FALSE),"--")</f>
        <v>6</v>
      </c>
      <c r="BM19" s="309">
        <f>IF(VLOOKUP(EF19,APPENDIX!$A:$R,12,FALSE)&lt;&gt;"",VLOOKUP(EF19,APPENDIX!$A:$R,12,FALSE),0)</f>
        <v>-0.7</v>
      </c>
      <c r="BN19" s="310" t="str">
        <f t="shared" si="74"/>
        <v>*</v>
      </c>
      <c r="BO19" s="371">
        <f>IF(VLOOKUP(EH19,APPENDIX!$A:$R,9,FALSE)&lt;&gt;"",VLOOKUP(EH19,APPENDIX!$A:$R,9,FALSE),"--")</f>
        <v>25</v>
      </c>
      <c r="BP19" s="372">
        <f>IF(VLOOKUP(EI19,APPENDIX!$A:$R,9,FALSE)&lt;&gt;"",VLOOKUP(EI19,APPENDIX!$A:$R,9,FALSE),"--")</f>
        <v>21</v>
      </c>
      <c r="BQ19" s="301">
        <f>IF(VLOOKUP(EJ19,APPENDIX!$A:$R,12,FALSE)&lt;&gt;"",VLOOKUP(EJ19,APPENDIX!$A:$R,12,FALSE),0)</f>
        <v>-1.1000000000000001</v>
      </c>
      <c r="BR19" s="301" t="str">
        <f t="shared" si="75"/>
        <v>**</v>
      </c>
      <c r="BT19" s="153" t="s">
        <v>69</v>
      </c>
      <c r="BU19" s="153" t="str">
        <f t="shared" si="76"/>
        <v>ILq002_0</v>
      </c>
      <c r="BV19" s="153" t="str">
        <f t="shared" si="77"/>
        <v>ILq002_1</v>
      </c>
      <c r="BW19" s="153" t="str">
        <f t="shared" si="78"/>
        <v>ILq002_1</v>
      </c>
      <c r="BX19" s="153" t="str">
        <f t="shared" si="79"/>
        <v>IL</v>
      </c>
      <c r="BY19" s="153" t="str">
        <f t="shared" si="80"/>
        <v>ILq001a_0</v>
      </c>
      <c r="BZ19" s="153" t="str">
        <f t="shared" si="81"/>
        <v>ILq001a_1</v>
      </c>
      <c r="CA19" s="153" t="str">
        <f t="shared" si="82"/>
        <v>ILq001a_1</v>
      </c>
      <c r="CB19" s="153" t="str">
        <f t="shared" si="83"/>
        <v>IL</v>
      </c>
      <c r="CC19" s="153" t="str">
        <f t="shared" si="84"/>
        <v>ILq001b_0</v>
      </c>
      <c r="CD19" s="153" t="str">
        <f t="shared" si="85"/>
        <v>ILq001b_1</v>
      </c>
      <c r="CE19" s="153" t="str">
        <f t="shared" si="86"/>
        <v>ILq001b_1</v>
      </c>
      <c r="CF19" s="153" t="str">
        <f t="shared" si="87"/>
        <v>IL</v>
      </c>
      <c r="CG19" s="153" t="str">
        <f t="shared" si="88"/>
        <v>ILq003_0</v>
      </c>
      <c r="CH19" s="153" t="str">
        <f t="shared" si="89"/>
        <v>ILq003_1</v>
      </c>
      <c r="CI19" s="153" t="str">
        <f t="shared" si="90"/>
        <v>ILq003_1</v>
      </c>
      <c r="CJ19" s="153" t="str">
        <f t="shared" si="91"/>
        <v>IL</v>
      </c>
      <c r="CK19" s="298" t="str">
        <f t="shared" si="92"/>
        <v>ILq004_1</v>
      </c>
      <c r="CL19" s="298" t="str">
        <f t="shared" si="93"/>
        <v>ILq005_0</v>
      </c>
      <c r="CM19" s="153" t="str">
        <f t="shared" si="94"/>
        <v>ILq005_1</v>
      </c>
      <c r="CN19" s="153" t="str">
        <f t="shared" si="95"/>
        <v>ILq005_1</v>
      </c>
      <c r="CO19" s="153" t="str">
        <f t="shared" si="96"/>
        <v>IL</v>
      </c>
      <c r="CP19" s="153" t="str">
        <f t="shared" si="97"/>
        <v>ILq006_0</v>
      </c>
      <c r="CQ19" s="153" t="str">
        <f t="shared" si="98"/>
        <v>ILq006_1</v>
      </c>
      <c r="CR19" s="153" t="str">
        <f t="shared" si="99"/>
        <v>ILq006_1</v>
      </c>
      <c r="CS19" s="153" t="str">
        <f t="shared" si="100"/>
        <v>IL</v>
      </c>
      <c r="CT19" s="153" t="str">
        <f t="shared" si="101"/>
        <v>ILq014_0</v>
      </c>
      <c r="CU19" s="153" t="str">
        <f t="shared" si="102"/>
        <v>ILq014_1</v>
      </c>
      <c r="CV19" s="153" t="str">
        <f t="shared" si="103"/>
        <v>ILq014_1</v>
      </c>
      <c r="CW19" s="153" t="str">
        <f t="shared" si="104"/>
        <v>IL</v>
      </c>
      <c r="CX19" s="153" t="str">
        <f t="shared" si="105"/>
        <v>ILq015_0</v>
      </c>
      <c r="CY19" s="153" t="str">
        <f t="shared" si="106"/>
        <v>ILq015_1</v>
      </c>
      <c r="CZ19" s="153" t="str">
        <f t="shared" si="107"/>
        <v>ILq015_1</v>
      </c>
      <c r="DA19" s="153" t="str">
        <f t="shared" si="108"/>
        <v>IL</v>
      </c>
      <c r="DB19" s="153" t="str">
        <f t="shared" si="109"/>
        <v>ILq016_0</v>
      </c>
      <c r="DC19" s="153" t="str">
        <f t="shared" si="110"/>
        <v>ILq016_1</v>
      </c>
      <c r="DD19" s="153" t="str">
        <f t="shared" si="111"/>
        <v>ILq016_1</v>
      </c>
      <c r="DE19" s="153" t="str">
        <f t="shared" si="112"/>
        <v>IL</v>
      </c>
      <c r="DF19" s="153" t="str">
        <f t="shared" si="113"/>
        <v>ILq009_0</v>
      </c>
      <c r="DG19" s="153" t="str">
        <f t="shared" si="114"/>
        <v>ILq009_1</v>
      </c>
      <c r="DH19" s="153" t="str">
        <f t="shared" si="115"/>
        <v>ILq009_1</v>
      </c>
      <c r="DI19" s="153" t="str">
        <f t="shared" si="116"/>
        <v>IL</v>
      </c>
      <c r="DJ19" s="153" t="str">
        <f t="shared" si="117"/>
        <v>ILq022_0</v>
      </c>
      <c r="DK19" s="153" t="str">
        <f t="shared" si="118"/>
        <v>ILq022_1</v>
      </c>
      <c r="DL19" s="153" t="str">
        <f t="shared" si="119"/>
        <v>ILq022_1</v>
      </c>
      <c r="DM19" s="153" t="str">
        <f t="shared" si="120"/>
        <v>IL</v>
      </c>
      <c r="DN19" s="153" t="str">
        <f t="shared" si="121"/>
        <v>ILq010_0</v>
      </c>
      <c r="DO19" s="153" t="str">
        <f t="shared" si="122"/>
        <v>ILq010_1</v>
      </c>
      <c r="DP19" s="153" t="str">
        <f t="shared" si="123"/>
        <v>ILq010_1</v>
      </c>
      <c r="DQ19" s="153" t="str">
        <f t="shared" si="124"/>
        <v>IL</v>
      </c>
      <c r="DR19" s="153" t="str">
        <f t="shared" si="125"/>
        <v>ILq011_0</v>
      </c>
      <c r="DS19" s="153" t="str">
        <f t="shared" si="126"/>
        <v>ILq011_1</v>
      </c>
      <c r="DT19" s="153" t="str">
        <f t="shared" si="127"/>
        <v>ILq011_1</v>
      </c>
      <c r="DU19" s="153" t="str">
        <f t="shared" si="128"/>
        <v>IL</v>
      </c>
      <c r="DV19" s="153" t="str">
        <f t="shared" si="129"/>
        <v>ILq017_0</v>
      </c>
      <c r="DW19" s="153" t="str">
        <f t="shared" si="130"/>
        <v>ILq017_1</v>
      </c>
      <c r="DX19" s="153" t="str">
        <f t="shared" si="131"/>
        <v>ILq017_1</v>
      </c>
      <c r="DY19" s="153" t="str">
        <f t="shared" si="132"/>
        <v>IL</v>
      </c>
      <c r="DZ19" s="153" t="str">
        <f t="shared" si="133"/>
        <v>ILq018_0</v>
      </c>
      <c r="EA19" s="153" t="str">
        <f t="shared" si="134"/>
        <v>ILq018_1</v>
      </c>
      <c r="EB19" s="153" t="str">
        <f t="shared" si="135"/>
        <v>ILq018_1</v>
      </c>
      <c r="EC19" s="153" t="str">
        <f t="shared" si="136"/>
        <v>IL</v>
      </c>
      <c r="ED19" s="153" t="str">
        <f t="shared" si="137"/>
        <v>ILq019_0</v>
      </c>
      <c r="EE19" s="153" t="str">
        <f t="shared" si="138"/>
        <v>ILq019_1</v>
      </c>
      <c r="EF19" s="153" t="str">
        <f t="shared" si="139"/>
        <v>ILq019_1</v>
      </c>
      <c r="EG19" s="153" t="str">
        <f t="shared" si="140"/>
        <v>IL</v>
      </c>
      <c r="EH19" s="153" t="str">
        <f t="shared" si="141"/>
        <v>ILq020_0</v>
      </c>
      <c r="EI19" s="153" t="str">
        <f t="shared" si="142"/>
        <v>ILq020_1</v>
      </c>
      <c r="EJ19" s="153" t="str">
        <f t="shared" si="143"/>
        <v>ILq020_1</v>
      </c>
    </row>
    <row r="20" spans="1:140" x14ac:dyDescent="0.15">
      <c r="A20" s="231" t="s">
        <v>72</v>
      </c>
      <c r="B20" s="229">
        <f>IF(VLOOKUP(BU20,APPENDIX!$A:$R,9,FALSE)&lt;&gt;"",VLOOKUP(BU20,APPENDIX!$A:$R,9,FALSE),"--")</f>
        <v>80</v>
      </c>
      <c r="C20" s="231">
        <f>IF(VLOOKUP(BV20,APPENDIX!$A:$R,9,FALSE)&lt;&gt;"",VLOOKUP(BV20,APPENDIX!$A:$R,9,FALSE),"--")</f>
        <v>81</v>
      </c>
      <c r="D20" s="231">
        <f>IF(VLOOKUP(BW20,APPENDIX!$A:$R,12,FALSE)&lt;&gt;"",VLOOKUP(BW20,APPENDIX!$A:$R,12,FALSE),0)</f>
        <v>0.2</v>
      </c>
      <c r="E20" s="234" t="str">
        <f t="shared" si="59"/>
        <v/>
      </c>
      <c r="F20" s="299">
        <f>IF(VLOOKUP(BY20,APPENDIX!$A:$R,9,FALSE)&lt;&gt;"",VLOOKUP(BY20,APPENDIX!$A:$R,9,FALSE),"--")</f>
        <v>63</v>
      </c>
      <c r="G20" s="300">
        <f>IF(VLOOKUP(BZ20,APPENDIX!$A:$R,9,FALSE)&lt;&gt;"",VLOOKUP(BZ20,APPENDIX!$A:$R,9,FALSE),"--")</f>
        <v>62</v>
      </c>
      <c r="H20" s="236">
        <f>IF(VLOOKUP(CA20,APPENDIX!$A:$R,12,FALSE)&lt;&gt;"",VLOOKUP(CA20,APPENDIX!$A:$R,12,FALSE),0)</f>
        <v>-0.2</v>
      </c>
      <c r="I20" s="234" t="str">
        <f t="shared" si="60"/>
        <v/>
      </c>
      <c r="J20" s="231">
        <f>IF(VLOOKUP(CC20,APPENDIX!$A:$R,9,FALSE)&lt;&gt;"",VLOOKUP(CC20,APPENDIX!$A:$R,9,FALSE),"--")</f>
        <v>33</v>
      </c>
      <c r="K20" s="231">
        <f>IF(VLOOKUP(CD20,APPENDIX!$A:$R,9,FALSE)&lt;&gt;"",VLOOKUP(CD20,APPENDIX!$A:$R,9,FALSE),"--")</f>
        <v>36</v>
      </c>
      <c r="L20" s="231">
        <f>IF(VLOOKUP(CE20,APPENDIX!$A:$R,12,FALSE)&lt;&gt;"",VLOOKUP(CE20,APPENDIX!$A:$R,12,FALSE),0)</f>
        <v>0.7</v>
      </c>
      <c r="M20" s="231" t="str">
        <f t="shared" si="61"/>
        <v>*</v>
      </c>
      <c r="N20" s="229">
        <f>IF(VLOOKUP(CG20,APPENDIX!$A:$R,9,FALSE)&lt;&gt;"",VLOOKUP(CG20,APPENDIX!$A:$R,9,FALSE),"--")</f>
        <v>58</v>
      </c>
      <c r="O20" s="307">
        <f>IF(VLOOKUP(CH20,APPENDIX!$A:$R,9,FALSE)&lt;&gt;"",VLOOKUP(CH20,APPENDIX!$A:$R,9,FALSE),"--")</f>
        <v>58</v>
      </c>
      <c r="P20" s="231">
        <f>IF(VLOOKUP(CI20,APPENDIX!$A:$R,12,FALSE)&lt;&gt;"",VLOOKUP(CI20,APPENDIX!$A:$R,12,FALSE),0)</f>
        <v>0</v>
      </c>
      <c r="Q20" s="234" t="str">
        <f t="shared" si="62"/>
        <v/>
      </c>
      <c r="R20" s="302">
        <f>VLOOKUP(CK20,APPENDIX!$A:$R,9,FALSE)</f>
        <v>69</v>
      </c>
      <c r="S20" s="299">
        <f>IF(VLOOKUP(CL20,APPENDIX!$A:$R,9,FALSE)&lt;&gt;"",VLOOKUP(CL20,APPENDIX!$A:$R,9,FALSE),"--")</f>
        <v>58</v>
      </c>
      <c r="T20" s="303">
        <f>IF(VLOOKUP(CM20,APPENDIX!$A:$R,9,FALSE)&lt;&gt;"",VLOOKUP(CM20,APPENDIX!$A:$R,9,FALSE),"--")</f>
        <v>58</v>
      </c>
      <c r="U20" s="304">
        <f>IF(VLOOKUP(CN20,APPENDIX!$A:$R,12,FALSE)&lt;&gt;"",VLOOKUP(CN20,APPENDIX!$A:$R,12,FALSE),0)</f>
        <v>0</v>
      </c>
      <c r="V20" s="234" t="str">
        <f t="shared" si="63"/>
        <v/>
      </c>
      <c r="W20" s="229">
        <f>IF(VLOOKUP(CP20,APPENDIX!$A:$R,9,FALSE)&lt;&gt;"",VLOOKUP(CP20,APPENDIX!$A:$R,9,FALSE),"--")</f>
        <v>69</v>
      </c>
      <c r="X20" s="231">
        <f>IF(VLOOKUP(CQ20,APPENDIX!$A:$R,9,FALSE)&lt;&gt;"",VLOOKUP(CQ20,APPENDIX!$A:$R,9,FALSE),"--")</f>
        <v>75</v>
      </c>
      <c r="Y20" s="231">
        <f>IF(VLOOKUP(CR20,APPENDIX!$A:$R,12,FALSE)&lt;&gt;"",VLOOKUP(CR20,APPENDIX!$A:$R,12,FALSE),0)</f>
        <v>1.3</v>
      </c>
      <c r="Z20" s="234" t="str">
        <f t="shared" si="64"/>
        <v>**</v>
      </c>
      <c r="AA20" s="299">
        <f>IF(VLOOKUP(CT20,APPENDIX!$A:$R,9,FALSE)&lt;&gt;"",VLOOKUP(CT20,APPENDIX!$A:$R,9,FALSE),"--")</f>
        <v>17</v>
      </c>
      <c r="AB20" s="300">
        <f>IF(VLOOKUP(CU20,APPENDIX!$A:$R,9,FALSE)&lt;&gt;"",VLOOKUP(CU20,APPENDIX!$A:$R,9,FALSE),"--")</f>
        <v>13</v>
      </c>
      <c r="AC20" s="304">
        <f>IF(VLOOKUP(CV20,APPENDIX!$A:$R,12,FALSE)&lt;&gt;"",VLOOKUP(CV20,APPENDIX!$A:$R,12,FALSE),0)</f>
        <v>-1</v>
      </c>
      <c r="AD20" s="234" t="str">
        <f t="shared" si="65"/>
        <v>**</v>
      </c>
      <c r="AE20" s="229">
        <f>IF(VLOOKUP(CX20,APPENDIX!$A:$R,9,FALSE)&lt;&gt;"",VLOOKUP(CX20,APPENDIX!$A:$R,9,FALSE),"--")</f>
        <v>21</v>
      </c>
      <c r="AF20" s="231">
        <f>IF(VLOOKUP(CY20,APPENDIX!$A:$R,9,FALSE)&lt;&gt;"",VLOOKUP(CY20,APPENDIX!$A:$R,9,FALSE),"--")</f>
        <v>18</v>
      </c>
      <c r="AG20" s="231">
        <f>IF(VLOOKUP(CZ20,APPENDIX!$A:$R,12,FALSE)&lt;&gt;"",VLOOKUP(CZ20,APPENDIX!$A:$R,12,FALSE),0)</f>
        <v>-0.8</v>
      </c>
      <c r="AH20" s="234" t="str">
        <f t="shared" si="66"/>
        <v>*</v>
      </c>
      <c r="AI20" s="229">
        <f>IF(VLOOKUP(DB20,APPENDIX!$A:$R,9,FALSE)&lt;&gt;"",VLOOKUP(DB20,APPENDIX!$A:$R,9,FALSE),"--")</f>
        <v>76</v>
      </c>
      <c r="AJ20" s="372">
        <f>IF(VLOOKUP(DC20,APPENDIX!$A:$R,9,FALSE)&lt;&gt;"",VLOOKUP(DC20,APPENDIX!$A:$R,9,FALSE),"--")</f>
        <v>75</v>
      </c>
      <c r="AK20" s="231">
        <f>IF(VLOOKUP(DD20,APPENDIX!$A:$R,12,FALSE)&lt;&gt;"",VLOOKUP(DD20,APPENDIX!$A:$R,12,FALSE),0)</f>
        <v>-0.5</v>
      </c>
      <c r="AL20" s="234" t="str">
        <f t="shared" si="67"/>
        <v>*</v>
      </c>
      <c r="AM20" s="305">
        <f>IF(VLOOKUP(DF20,APPENDIX!$A:$R,9,FALSE)&lt;&gt;"",VLOOKUP(DF20,APPENDIX!$A:$R,9,FALSE),"--")</f>
        <v>13.4</v>
      </c>
      <c r="AN20" s="236">
        <f>IF(VLOOKUP(DG20,APPENDIX!$A:$R,9,FALSE)&lt;&gt;"",VLOOKUP(DG20,APPENDIX!$A:$R,9,FALSE),"--")</f>
        <v>14.6</v>
      </c>
      <c r="AO20" s="231">
        <f>IF(VLOOKUP(DH20,APPENDIX!$A:$R,12,FALSE)&lt;&gt;"",VLOOKUP(DH20,APPENDIX!$A:$R,12,FALSE),0)</f>
        <v>1.4</v>
      </c>
      <c r="AP20" s="234" t="str">
        <f t="shared" si="68"/>
        <v>**</v>
      </c>
      <c r="AQ20" s="319">
        <f>IF(VLOOKUP(DJ20,APPENDIX!$A:$R,9,FALSE)&lt;&gt;"",VLOOKUP(DJ20,APPENDIX!$A:$R,9,FALSE),"--")</f>
        <v>0.69</v>
      </c>
      <c r="AR20" s="319">
        <f>IF(VLOOKUP(DK20,APPENDIX!$A:$R,9,FALSE)&lt;&gt;"",VLOOKUP(DK20,APPENDIX!$A:$R,9,FALSE),"--")</f>
        <v>0.61</v>
      </c>
      <c r="AS20" s="231">
        <f>IF(VLOOKUP(DL20,APPENDIX!$A:$R,12,FALSE)&lt;&gt;"",VLOOKUP(DL20,APPENDIX!$A:$R,12,FALSE),0)</f>
        <v>-0.6</v>
      </c>
      <c r="AT20" s="231" t="str">
        <f t="shared" si="69"/>
        <v>*</v>
      </c>
      <c r="AU20" s="299">
        <f>IF(VLOOKUP(DN20,APPENDIX!$A:$R,9,FALSE)&lt;&gt;"",VLOOKUP(DN20,APPENDIX!$A:$R,9,FALSE),"--")</f>
        <v>87</v>
      </c>
      <c r="AV20" s="300">
        <f>IF(VLOOKUP(DO20,APPENDIX!$A:$R,9,FALSE)&lt;&gt;"",VLOOKUP(DO20,APPENDIX!$A:$R,9,FALSE),"--")</f>
        <v>88</v>
      </c>
      <c r="AW20" s="236">
        <f>IF(VLOOKUP(DP20,APPENDIX!$A:$R,12,FALSE)&lt;&gt;"",VLOOKUP(DP20,APPENDIX!$A:$R,12,FALSE),0)</f>
        <v>0.5</v>
      </c>
      <c r="AX20" s="234" t="str">
        <f t="shared" si="70"/>
        <v>*</v>
      </c>
      <c r="AY20" s="299">
        <f>IF(VLOOKUP(DR20,APPENDIX!$A:$R,9,FALSE)&lt;&gt;"",VLOOKUP(DR20,APPENDIX!$A:$R,9,FALSE),"--")</f>
        <v>69</v>
      </c>
      <c r="AZ20" s="300">
        <f>IF(VLOOKUP(DS20,APPENDIX!$A:$R,9,FALSE)&lt;&gt;"",VLOOKUP(DS20,APPENDIX!$A:$R,9,FALSE),"--")</f>
        <v>69</v>
      </c>
      <c r="BA20" s="304">
        <f>IF(VLOOKUP(DT20,APPENDIX!$A:$R,12,FALSE)&lt;&gt;"",VLOOKUP(DT20,APPENDIX!$A:$R,12,FALSE),0)</f>
        <v>0</v>
      </c>
      <c r="BB20" s="234" t="str">
        <f t="shared" si="71"/>
        <v/>
      </c>
      <c r="BC20" s="301">
        <f>IF(VLOOKUP(DV20,APPENDIX!$A:$R,9,FALSE)&lt;&gt;"",VLOOKUP(DV20,APPENDIX!$A:$R,9,FALSE),"--")</f>
        <v>59</v>
      </c>
      <c r="BD20" s="372">
        <f>IF(VLOOKUP(DW20,APPENDIX!$A:$R,9,FALSE)&lt;&gt;"",VLOOKUP(DW20,APPENDIX!$A:$R,9,FALSE),"--")</f>
        <v>66</v>
      </c>
      <c r="BE20" s="301">
        <f>IF(VLOOKUP(DX20,APPENDIX!$A:$R,12,FALSE)&lt;&gt;"",VLOOKUP(DX20,APPENDIX!$A:$R,12,FALSE),0)</f>
        <v>1.6</v>
      </c>
      <c r="BF20" s="306" t="str">
        <f t="shared" si="72"/>
        <v>**</v>
      </c>
      <c r="BG20" s="371">
        <f>IF(VLOOKUP(DZ20,APPENDIX!$A:$R,9,FALSE)&lt;&gt;"",VLOOKUP(DZ20,APPENDIX!$A:$R,9,FALSE),"--")</f>
        <v>89</v>
      </c>
      <c r="BH20" s="372">
        <f>IF(VLOOKUP(EA20,APPENDIX!$A:$R,9,FALSE)&lt;&gt;"",VLOOKUP(EA20,APPENDIX!$A:$R,9,FALSE),"--")</f>
        <v>90</v>
      </c>
      <c r="BI20" s="301">
        <f>IF(VLOOKUP(EB20,APPENDIX!$A:$R,12,FALSE)&lt;&gt;"",VLOOKUP(EB20,APPENDIX!$A:$R,12,FALSE),0)</f>
        <v>0.3</v>
      </c>
      <c r="BJ20" s="306" t="str">
        <f t="shared" si="73"/>
        <v/>
      </c>
      <c r="BK20" s="400">
        <f>IF(VLOOKUP(ED20,APPENDIX!$A:$R,9,FALSE)&lt;&gt;"",VLOOKUP(ED20,APPENDIX!$A:$R,9,FALSE),"--")</f>
        <v>7</v>
      </c>
      <c r="BL20" s="401">
        <f>IF(VLOOKUP(EE20,APPENDIX!$A:$R,9,FALSE)&lt;&gt;"",VLOOKUP(EE20,APPENDIX!$A:$R,9,FALSE),"--")</f>
        <v>6</v>
      </c>
      <c r="BM20" s="309">
        <f>IF(VLOOKUP(EF20,APPENDIX!$A:$R,12,FALSE)&lt;&gt;"",VLOOKUP(EF20,APPENDIX!$A:$R,12,FALSE),0)</f>
        <v>-0.7</v>
      </c>
      <c r="BN20" s="310" t="str">
        <f t="shared" si="74"/>
        <v>*</v>
      </c>
      <c r="BO20" s="371">
        <f>IF(VLOOKUP(EH20,APPENDIX!$A:$R,9,FALSE)&lt;&gt;"",VLOOKUP(EH20,APPENDIX!$A:$R,9,FALSE),"--")</f>
        <v>21</v>
      </c>
      <c r="BP20" s="372">
        <f>IF(VLOOKUP(EI20,APPENDIX!$A:$R,9,FALSE)&lt;&gt;"",VLOOKUP(EI20,APPENDIX!$A:$R,9,FALSE),"--")</f>
        <v>17</v>
      </c>
      <c r="BQ20" s="301">
        <f>IF(VLOOKUP(EJ20,APPENDIX!$A:$R,12,FALSE)&lt;&gt;"",VLOOKUP(EJ20,APPENDIX!$A:$R,12,FALSE),0)</f>
        <v>-1.1000000000000001</v>
      </c>
      <c r="BR20" s="301" t="str">
        <f t="shared" si="75"/>
        <v>**</v>
      </c>
      <c r="BT20" s="153" t="s">
        <v>73</v>
      </c>
      <c r="BU20" s="153" t="str">
        <f t="shared" si="76"/>
        <v>INq002_0</v>
      </c>
      <c r="BV20" s="153" t="str">
        <f t="shared" si="77"/>
        <v>INq002_1</v>
      </c>
      <c r="BW20" s="153" t="str">
        <f t="shared" si="78"/>
        <v>INq002_1</v>
      </c>
      <c r="BX20" s="153" t="str">
        <f t="shared" si="79"/>
        <v>IN</v>
      </c>
      <c r="BY20" s="153" t="str">
        <f t="shared" si="80"/>
        <v>INq001a_0</v>
      </c>
      <c r="BZ20" s="153" t="str">
        <f t="shared" si="81"/>
        <v>INq001a_1</v>
      </c>
      <c r="CA20" s="153" t="str">
        <f t="shared" si="82"/>
        <v>INq001a_1</v>
      </c>
      <c r="CB20" s="153" t="str">
        <f t="shared" si="83"/>
        <v>IN</v>
      </c>
      <c r="CC20" s="153" t="str">
        <f t="shared" si="84"/>
        <v>INq001b_0</v>
      </c>
      <c r="CD20" s="153" t="str">
        <f t="shared" si="85"/>
        <v>INq001b_1</v>
      </c>
      <c r="CE20" s="153" t="str">
        <f t="shared" si="86"/>
        <v>INq001b_1</v>
      </c>
      <c r="CF20" s="153" t="str">
        <f t="shared" si="87"/>
        <v>IN</v>
      </c>
      <c r="CG20" s="153" t="str">
        <f t="shared" si="88"/>
        <v>INq003_0</v>
      </c>
      <c r="CH20" s="153" t="str">
        <f t="shared" si="89"/>
        <v>INq003_1</v>
      </c>
      <c r="CI20" s="153" t="str">
        <f t="shared" si="90"/>
        <v>INq003_1</v>
      </c>
      <c r="CJ20" s="153" t="str">
        <f t="shared" si="91"/>
        <v>IN</v>
      </c>
      <c r="CK20" s="298" t="str">
        <f t="shared" si="92"/>
        <v>INq004_1</v>
      </c>
      <c r="CL20" s="298" t="str">
        <f t="shared" si="93"/>
        <v>INq005_0</v>
      </c>
      <c r="CM20" s="153" t="str">
        <f t="shared" si="94"/>
        <v>INq005_1</v>
      </c>
      <c r="CN20" s="153" t="str">
        <f t="shared" si="95"/>
        <v>INq005_1</v>
      </c>
      <c r="CO20" s="153" t="str">
        <f t="shared" si="96"/>
        <v>IN</v>
      </c>
      <c r="CP20" s="153" t="str">
        <f t="shared" si="97"/>
        <v>INq006_0</v>
      </c>
      <c r="CQ20" s="153" t="str">
        <f t="shared" si="98"/>
        <v>INq006_1</v>
      </c>
      <c r="CR20" s="153" t="str">
        <f t="shared" si="99"/>
        <v>INq006_1</v>
      </c>
      <c r="CS20" s="153" t="str">
        <f t="shared" si="100"/>
        <v>IN</v>
      </c>
      <c r="CT20" s="153" t="str">
        <f t="shared" si="101"/>
        <v>INq014_0</v>
      </c>
      <c r="CU20" s="153" t="str">
        <f t="shared" si="102"/>
        <v>INq014_1</v>
      </c>
      <c r="CV20" s="153" t="str">
        <f t="shared" si="103"/>
        <v>INq014_1</v>
      </c>
      <c r="CW20" s="153" t="str">
        <f t="shared" si="104"/>
        <v>IN</v>
      </c>
      <c r="CX20" s="153" t="str">
        <f t="shared" si="105"/>
        <v>INq015_0</v>
      </c>
      <c r="CY20" s="153" t="str">
        <f t="shared" si="106"/>
        <v>INq015_1</v>
      </c>
      <c r="CZ20" s="153" t="str">
        <f t="shared" si="107"/>
        <v>INq015_1</v>
      </c>
      <c r="DA20" s="153" t="str">
        <f t="shared" si="108"/>
        <v>IN</v>
      </c>
      <c r="DB20" s="153" t="str">
        <f t="shared" si="109"/>
        <v>INq016_0</v>
      </c>
      <c r="DC20" s="153" t="str">
        <f t="shared" si="110"/>
        <v>INq016_1</v>
      </c>
      <c r="DD20" s="153" t="str">
        <f t="shared" si="111"/>
        <v>INq016_1</v>
      </c>
      <c r="DE20" s="153" t="str">
        <f t="shared" si="112"/>
        <v>IN</v>
      </c>
      <c r="DF20" s="153" t="str">
        <f t="shared" si="113"/>
        <v>INq009_0</v>
      </c>
      <c r="DG20" s="153" t="str">
        <f t="shared" si="114"/>
        <v>INq009_1</v>
      </c>
      <c r="DH20" s="153" t="str">
        <f t="shared" si="115"/>
        <v>INq009_1</v>
      </c>
      <c r="DI20" s="153" t="str">
        <f t="shared" si="116"/>
        <v>IN</v>
      </c>
      <c r="DJ20" s="153" t="str">
        <f t="shared" si="117"/>
        <v>INq022_0</v>
      </c>
      <c r="DK20" s="153" t="str">
        <f t="shared" si="118"/>
        <v>INq022_1</v>
      </c>
      <c r="DL20" s="153" t="str">
        <f t="shared" si="119"/>
        <v>INq022_1</v>
      </c>
      <c r="DM20" s="153" t="str">
        <f t="shared" si="120"/>
        <v>IN</v>
      </c>
      <c r="DN20" s="153" t="str">
        <f t="shared" si="121"/>
        <v>INq010_0</v>
      </c>
      <c r="DO20" s="153" t="str">
        <f t="shared" si="122"/>
        <v>INq010_1</v>
      </c>
      <c r="DP20" s="153" t="str">
        <f t="shared" si="123"/>
        <v>INq010_1</v>
      </c>
      <c r="DQ20" s="153" t="str">
        <f t="shared" si="124"/>
        <v>IN</v>
      </c>
      <c r="DR20" s="153" t="str">
        <f t="shared" si="125"/>
        <v>INq011_0</v>
      </c>
      <c r="DS20" s="153" t="str">
        <f t="shared" si="126"/>
        <v>INq011_1</v>
      </c>
      <c r="DT20" s="153" t="str">
        <f t="shared" si="127"/>
        <v>INq011_1</v>
      </c>
      <c r="DU20" s="153" t="str">
        <f t="shared" si="128"/>
        <v>IN</v>
      </c>
      <c r="DV20" s="153" t="str">
        <f t="shared" si="129"/>
        <v>INq017_0</v>
      </c>
      <c r="DW20" s="153" t="str">
        <f t="shared" si="130"/>
        <v>INq017_1</v>
      </c>
      <c r="DX20" s="153" t="str">
        <f t="shared" si="131"/>
        <v>INq017_1</v>
      </c>
      <c r="DY20" s="153" t="str">
        <f t="shared" si="132"/>
        <v>IN</v>
      </c>
      <c r="DZ20" s="153" t="str">
        <f t="shared" si="133"/>
        <v>INq018_0</v>
      </c>
      <c r="EA20" s="153" t="str">
        <f t="shared" si="134"/>
        <v>INq018_1</v>
      </c>
      <c r="EB20" s="153" t="str">
        <f t="shared" si="135"/>
        <v>INq018_1</v>
      </c>
      <c r="EC20" s="153" t="str">
        <f t="shared" si="136"/>
        <v>IN</v>
      </c>
      <c r="ED20" s="153" t="str">
        <f t="shared" si="137"/>
        <v>INq019_0</v>
      </c>
      <c r="EE20" s="153" t="str">
        <f t="shared" si="138"/>
        <v>INq019_1</v>
      </c>
      <c r="EF20" s="153" t="str">
        <f t="shared" si="139"/>
        <v>INq019_1</v>
      </c>
      <c r="EG20" s="153" t="str">
        <f t="shared" si="140"/>
        <v>IN</v>
      </c>
      <c r="EH20" s="153" t="str">
        <f t="shared" si="141"/>
        <v>INq020_0</v>
      </c>
      <c r="EI20" s="153" t="str">
        <f t="shared" si="142"/>
        <v>INq020_1</v>
      </c>
      <c r="EJ20" s="153" t="str">
        <f t="shared" si="143"/>
        <v>INq020_1</v>
      </c>
    </row>
    <row r="21" spans="1:140" x14ac:dyDescent="0.15">
      <c r="A21" s="231" t="s">
        <v>76</v>
      </c>
      <c r="B21" s="229">
        <f>IF(VLOOKUP(BU21,APPENDIX!$A:$R,9,FALSE)&lt;&gt;"",VLOOKUP(BU21,APPENDIX!$A:$R,9,FALSE),"--")</f>
        <v>81</v>
      </c>
      <c r="C21" s="231">
        <f>IF(VLOOKUP(BV21,APPENDIX!$A:$R,9,FALSE)&lt;&gt;"",VLOOKUP(BV21,APPENDIX!$A:$R,9,FALSE),"--")</f>
        <v>81</v>
      </c>
      <c r="D21" s="231">
        <f>IF(VLOOKUP(BW21,APPENDIX!$A:$R,12,FALSE)&lt;&gt;"",VLOOKUP(BW21,APPENDIX!$A:$R,12,FALSE),0)</f>
        <v>0</v>
      </c>
      <c r="E21" s="234" t="str">
        <f t="shared" si="59"/>
        <v/>
      </c>
      <c r="F21" s="299">
        <f>IF(VLOOKUP(BY21,APPENDIX!$A:$R,9,FALSE)&lt;&gt;"",VLOOKUP(BY21,APPENDIX!$A:$R,9,FALSE),"--")</f>
        <v>71</v>
      </c>
      <c r="G21" s="300">
        <f>IF(VLOOKUP(BZ21,APPENDIX!$A:$R,9,FALSE)&lt;&gt;"",VLOOKUP(BZ21,APPENDIX!$A:$R,9,FALSE),"--")</f>
        <v>70</v>
      </c>
      <c r="H21" s="236">
        <f>IF(VLOOKUP(CA21,APPENDIX!$A:$R,12,FALSE)&lt;&gt;"",VLOOKUP(CA21,APPENDIX!$A:$R,12,FALSE),0)</f>
        <v>-0.2</v>
      </c>
      <c r="I21" s="234" t="str">
        <f t="shared" si="60"/>
        <v/>
      </c>
      <c r="J21" s="231">
        <f>IF(VLOOKUP(CC21,APPENDIX!$A:$R,9,FALSE)&lt;&gt;"",VLOOKUP(CC21,APPENDIX!$A:$R,9,FALSE),"--")</f>
        <v>44</v>
      </c>
      <c r="K21" s="231">
        <f>IF(VLOOKUP(CD21,APPENDIX!$A:$R,9,FALSE)&lt;&gt;"",VLOOKUP(CD21,APPENDIX!$A:$R,9,FALSE),"--")</f>
        <v>47</v>
      </c>
      <c r="L21" s="231">
        <f>IF(VLOOKUP(CE21,APPENDIX!$A:$R,12,FALSE)&lt;&gt;"",VLOOKUP(CE21,APPENDIX!$A:$R,12,FALSE),0)</f>
        <v>0.7</v>
      </c>
      <c r="M21" s="231" t="str">
        <f t="shared" si="61"/>
        <v>*</v>
      </c>
      <c r="N21" s="229">
        <f>IF(VLOOKUP(CG21,APPENDIX!$A:$R,9,FALSE)&lt;&gt;"",VLOOKUP(CG21,APPENDIX!$A:$R,9,FALSE),"--")</f>
        <v>67</v>
      </c>
      <c r="O21" s="307">
        <f>IF(VLOOKUP(CH21,APPENDIX!$A:$R,9,FALSE)&lt;&gt;"",VLOOKUP(CH21,APPENDIX!$A:$R,9,FALSE),"--")</f>
        <v>67</v>
      </c>
      <c r="P21" s="231">
        <f>IF(VLOOKUP(CI21,APPENDIX!$A:$R,12,FALSE)&lt;&gt;"",VLOOKUP(CI21,APPENDIX!$A:$R,12,FALSE),0)</f>
        <v>0</v>
      </c>
      <c r="Q21" s="234" t="str">
        <f t="shared" si="62"/>
        <v/>
      </c>
      <c r="R21" s="302">
        <f>VLOOKUP(CK21,APPENDIX!$A:$R,9,FALSE)</f>
        <v>70</v>
      </c>
      <c r="S21" s="299">
        <f>IF(VLOOKUP(CL21,APPENDIX!$A:$R,9,FALSE)&lt;&gt;"",VLOOKUP(CL21,APPENDIX!$A:$R,9,FALSE),"--")</f>
        <v>66</v>
      </c>
      <c r="T21" s="303">
        <f>IF(VLOOKUP(CM21,APPENDIX!$A:$R,9,FALSE)&lt;&gt;"",VLOOKUP(CM21,APPENDIX!$A:$R,9,FALSE),"--")</f>
        <v>66</v>
      </c>
      <c r="U21" s="304">
        <f>IF(VLOOKUP(CN21,APPENDIX!$A:$R,12,FALSE)&lt;&gt;"",VLOOKUP(CN21,APPENDIX!$A:$R,12,FALSE),0)</f>
        <v>0</v>
      </c>
      <c r="V21" s="234" t="str">
        <f t="shared" si="63"/>
        <v/>
      </c>
      <c r="W21" s="229">
        <f>IF(VLOOKUP(CP21,APPENDIX!$A:$R,9,FALSE)&lt;&gt;"",VLOOKUP(CP21,APPENDIX!$A:$R,9,FALSE),"--")</f>
        <v>78</v>
      </c>
      <c r="X21" s="231">
        <f>IF(VLOOKUP(CQ21,APPENDIX!$A:$R,9,FALSE)&lt;&gt;"",VLOOKUP(CQ21,APPENDIX!$A:$R,9,FALSE),"--")</f>
        <v>78</v>
      </c>
      <c r="Y21" s="231">
        <f>IF(VLOOKUP(CR21,APPENDIX!$A:$R,12,FALSE)&lt;&gt;"",VLOOKUP(CR21,APPENDIX!$A:$R,12,FALSE),0)</f>
        <v>0</v>
      </c>
      <c r="Z21" s="234" t="str">
        <f t="shared" si="64"/>
        <v/>
      </c>
      <c r="AA21" s="299">
        <f>IF(VLOOKUP(CT21,APPENDIX!$A:$R,9,FALSE)&lt;&gt;"",VLOOKUP(CT21,APPENDIX!$A:$R,9,FALSE),"--")</f>
        <v>12</v>
      </c>
      <c r="AB21" s="300">
        <f>IF(VLOOKUP(CU21,APPENDIX!$A:$R,9,FALSE)&lt;&gt;"",VLOOKUP(CU21,APPENDIX!$A:$R,9,FALSE),"--")</f>
        <v>9</v>
      </c>
      <c r="AC21" s="304">
        <f>IF(VLOOKUP(CV21,APPENDIX!$A:$R,12,FALSE)&lt;&gt;"",VLOOKUP(CV21,APPENDIX!$A:$R,12,FALSE),0)</f>
        <v>-0.8</v>
      </c>
      <c r="AD21" s="234" t="str">
        <f t="shared" si="65"/>
        <v>*</v>
      </c>
      <c r="AE21" s="229">
        <f>IF(VLOOKUP(CX21,APPENDIX!$A:$R,9,FALSE)&lt;&gt;"",VLOOKUP(CX21,APPENDIX!$A:$R,9,FALSE),"--")</f>
        <v>17</v>
      </c>
      <c r="AF21" s="231">
        <f>IF(VLOOKUP(CY21,APPENDIX!$A:$R,9,FALSE)&lt;&gt;"",VLOOKUP(CY21,APPENDIX!$A:$R,9,FALSE),"--")</f>
        <v>14</v>
      </c>
      <c r="AG21" s="231">
        <f>IF(VLOOKUP(CZ21,APPENDIX!$A:$R,12,FALSE)&lt;&gt;"",VLOOKUP(CZ21,APPENDIX!$A:$R,12,FALSE),0)</f>
        <v>-0.8</v>
      </c>
      <c r="AH21" s="234" t="str">
        <f t="shared" si="66"/>
        <v>*</v>
      </c>
      <c r="AI21" s="229">
        <f>IF(VLOOKUP(DB21,APPENDIX!$A:$R,9,FALSE)&lt;&gt;"",VLOOKUP(DB21,APPENDIX!$A:$R,9,FALSE),"--")</f>
        <v>75</v>
      </c>
      <c r="AJ21" s="372">
        <f>IF(VLOOKUP(DC21,APPENDIX!$A:$R,9,FALSE)&lt;&gt;"",VLOOKUP(DC21,APPENDIX!$A:$R,9,FALSE),"--")</f>
        <v>76</v>
      </c>
      <c r="AK21" s="231">
        <f>IF(VLOOKUP(DD21,APPENDIX!$A:$R,12,FALSE)&lt;&gt;"",VLOOKUP(DD21,APPENDIX!$A:$R,12,FALSE),0)</f>
        <v>0.5</v>
      </c>
      <c r="AL21" s="234" t="str">
        <f t="shared" si="67"/>
        <v>*</v>
      </c>
      <c r="AM21" s="305">
        <f>IF(VLOOKUP(DF21,APPENDIX!$A:$R,9,FALSE)&lt;&gt;"",VLOOKUP(DF21,APPENDIX!$A:$R,9,FALSE),"--")</f>
        <v>13.4</v>
      </c>
      <c r="AN21" s="236">
        <f>IF(VLOOKUP(DG21,APPENDIX!$A:$R,9,FALSE)&lt;&gt;"",VLOOKUP(DG21,APPENDIX!$A:$R,9,FALSE),"--")</f>
        <v>15.1</v>
      </c>
      <c r="AO21" s="231">
        <f>IF(VLOOKUP(DH21,APPENDIX!$A:$R,12,FALSE)&lt;&gt;"",VLOOKUP(DH21,APPENDIX!$A:$R,12,FALSE),0)</f>
        <v>2</v>
      </c>
      <c r="AP21" s="234" t="str">
        <f t="shared" si="68"/>
        <v>**</v>
      </c>
      <c r="AQ21" s="319">
        <f>IF(VLOOKUP(DJ21,APPENDIX!$A:$R,9,FALSE)&lt;&gt;"",VLOOKUP(DJ21,APPENDIX!$A:$R,9,FALSE),"--")</f>
        <v>0.54</v>
      </c>
      <c r="AR21" s="319">
        <f>IF(VLOOKUP(DK21,APPENDIX!$A:$R,9,FALSE)&lt;&gt;"",VLOOKUP(DK21,APPENDIX!$A:$R,9,FALSE),"--")</f>
        <v>0.46</v>
      </c>
      <c r="AS21" s="231">
        <f>IF(VLOOKUP(DL21,APPENDIX!$A:$R,12,FALSE)&lt;&gt;"",VLOOKUP(DL21,APPENDIX!$A:$R,12,FALSE),0)</f>
        <v>-0.6</v>
      </c>
      <c r="AT21" s="231" t="str">
        <f t="shared" si="69"/>
        <v>*</v>
      </c>
      <c r="AU21" s="299">
        <f>IF(VLOOKUP(DN21,APPENDIX!$A:$R,9,FALSE)&lt;&gt;"",VLOOKUP(DN21,APPENDIX!$A:$R,9,FALSE),"--")</f>
        <v>88</v>
      </c>
      <c r="AV21" s="300">
        <f>IF(VLOOKUP(DO21,APPENDIX!$A:$R,9,FALSE)&lt;&gt;"",VLOOKUP(DO21,APPENDIX!$A:$R,9,FALSE),"--")</f>
        <v>88</v>
      </c>
      <c r="AW21" s="236">
        <f>IF(VLOOKUP(DP21,APPENDIX!$A:$R,12,FALSE)&lt;&gt;"",VLOOKUP(DP21,APPENDIX!$A:$R,12,FALSE),0)</f>
        <v>0</v>
      </c>
      <c r="AX21" s="234" t="str">
        <f t="shared" si="70"/>
        <v/>
      </c>
      <c r="AY21" s="299">
        <f>IF(VLOOKUP(DR21,APPENDIX!$A:$R,9,FALSE)&lt;&gt;"",VLOOKUP(DR21,APPENDIX!$A:$R,9,FALSE),"--")</f>
        <v>69</v>
      </c>
      <c r="AZ21" s="300">
        <f>IF(VLOOKUP(DS21,APPENDIX!$A:$R,9,FALSE)&lt;&gt;"",VLOOKUP(DS21,APPENDIX!$A:$R,9,FALSE),"--")</f>
        <v>71</v>
      </c>
      <c r="BA21" s="304">
        <f>IF(VLOOKUP(DT21,APPENDIX!$A:$R,12,FALSE)&lt;&gt;"",VLOOKUP(DT21,APPENDIX!$A:$R,12,FALSE),0)</f>
        <v>0.7</v>
      </c>
      <c r="BB21" s="234" t="str">
        <f t="shared" si="71"/>
        <v>*</v>
      </c>
      <c r="BC21" s="301">
        <f>IF(VLOOKUP(DV21,APPENDIX!$A:$R,9,FALSE)&lt;&gt;"",VLOOKUP(DV21,APPENDIX!$A:$R,9,FALSE),"--")</f>
        <v>62</v>
      </c>
      <c r="BD21" s="372">
        <f>IF(VLOOKUP(DW21,APPENDIX!$A:$R,9,FALSE)&lt;&gt;"",VLOOKUP(DW21,APPENDIX!$A:$R,9,FALSE),"--")</f>
        <v>67</v>
      </c>
      <c r="BE21" s="301">
        <f>IF(VLOOKUP(DX21,APPENDIX!$A:$R,12,FALSE)&lt;&gt;"",VLOOKUP(DX21,APPENDIX!$A:$R,12,FALSE),0)</f>
        <v>1.2</v>
      </c>
      <c r="BF21" s="306" t="str">
        <f t="shared" si="72"/>
        <v>**</v>
      </c>
      <c r="BG21" s="371">
        <f>IF(VLOOKUP(DZ21,APPENDIX!$A:$R,9,FALSE)&lt;&gt;"",VLOOKUP(DZ21,APPENDIX!$A:$R,9,FALSE),"--")</f>
        <v>88</v>
      </c>
      <c r="BH21" s="372">
        <f>IF(VLOOKUP(EA21,APPENDIX!$A:$R,9,FALSE)&lt;&gt;"",VLOOKUP(EA21,APPENDIX!$A:$R,9,FALSE),"--")</f>
        <v>88</v>
      </c>
      <c r="BI21" s="301">
        <f>IF(VLOOKUP(EB21,APPENDIX!$A:$R,12,FALSE)&lt;&gt;"",VLOOKUP(EB21,APPENDIX!$A:$R,12,FALSE),0)</f>
        <v>0</v>
      </c>
      <c r="BJ21" s="306" t="str">
        <f t="shared" si="73"/>
        <v/>
      </c>
      <c r="BK21" s="400">
        <f>IF(VLOOKUP(ED21,APPENDIX!$A:$R,9,FALSE)&lt;&gt;"",VLOOKUP(ED21,APPENDIX!$A:$R,9,FALSE),"--")</f>
        <v>5</v>
      </c>
      <c r="BL21" s="401">
        <f>IF(VLOOKUP(EE21,APPENDIX!$A:$R,9,FALSE)&lt;&gt;"",VLOOKUP(EE21,APPENDIX!$A:$R,9,FALSE),"--")</f>
        <v>4</v>
      </c>
      <c r="BM21" s="309">
        <f>IF(VLOOKUP(EF21,APPENDIX!$A:$R,12,FALSE)&lt;&gt;"",VLOOKUP(EF21,APPENDIX!$A:$R,12,FALSE),0)</f>
        <v>-0.7</v>
      </c>
      <c r="BN21" s="310" t="str">
        <f t="shared" si="74"/>
        <v>*</v>
      </c>
      <c r="BO21" s="371">
        <f>IF(VLOOKUP(EH21,APPENDIX!$A:$R,9,FALSE)&lt;&gt;"",VLOOKUP(EH21,APPENDIX!$A:$R,9,FALSE),"--")</f>
        <v>20</v>
      </c>
      <c r="BP21" s="372">
        <f>IF(VLOOKUP(EI21,APPENDIX!$A:$R,9,FALSE)&lt;&gt;"",VLOOKUP(EI21,APPENDIX!$A:$R,9,FALSE),"--")</f>
        <v>17</v>
      </c>
      <c r="BQ21" s="301">
        <f>IF(VLOOKUP(EJ21,APPENDIX!$A:$R,12,FALSE)&lt;&gt;"",VLOOKUP(EJ21,APPENDIX!$A:$R,12,FALSE),0)</f>
        <v>-0.9</v>
      </c>
      <c r="BR21" s="301" t="str">
        <f t="shared" si="75"/>
        <v>*</v>
      </c>
      <c r="BT21" s="153" t="s">
        <v>77</v>
      </c>
      <c r="BU21" s="153" t="str">
        <f t="shared" si="76"/>
        <v>IAq002_0</v>
      </c>
      <c r="BV21" s="153" t="str">
        <f t="shared" si="77"/>
        <v>IAq002_1</v>
      </c>
      <c r="BW21" s="153" t="str">
        <f t="shared" si="78"/>
        <v>IAq002_1</v>
      </c>
      <c r="BX21" s="153" t="str">
        <f t="shared" si="79"/>
        <v>IA</v>
      </c>
      <c r="BY21" s="153" t="str">
        <f t="shared" si="80"/>
        <v>IAq001a_0</v>
      </c>
      <c r="BZ21" s="153" t="str">
        <f t="shared" si="81"/>
        <v>IAq001a_1</v>
      </c>
      <c r="CA21" s="153" t="str">
        <f t="shared" si="82"/>
        <v>IAq001a_1</v>
      </c>
      <c r="CB21" s="153" t="str">
        <f t="shared" si="83"/>
        <v>IA</v>
      </c>
      <c r="CC21" s="153" t="str">
        <f t="shared" si="84"/>
        <v>IAq001b_0</v>
      </c>
      <c r="CD21" s="153" t="str">
        <f t="shared" si="85"/>
        <v>IAq001b_1</v>
      </c>
      <c r="CE21" s="153" t="str">
        <f t="shared" si="86"/>
        <v>IAq001b_1</v>
      </c>
      <c r="CF21" s="153" t="str">
        <f t="shared" si="87"/>
        <v>IA</v>
      </c>
      <c r="CG21" s="153" t="str">
        <f t="shared" si="88"/>
        <v>IAq003_0</v>
      </c>
      <c r="CH21" s="153" t="str">
        <f t="shared" si="89"/>
        <v>IAq003_1</v>
      </c>
      <c r="CI21" s="153" t="str">
        <f t="shared" si="90"/>
        <v>IAq003_1</v>
      </c>
      <c r="CJ21" s="153" t="str">
        <f t="shared" si="91"/>
        <v>IA</v>
      </c>
      <c r="CK21" s="298" t="str">
        <f t="shared" si="92"/>
        <v>IAq004_1</v>
      </c>
      <c r="CL21" s="298" t="str">
        <f t="shared" si="93"/>
        <v>IAq005_0</v>
      </c>
      <c r="CM21" s="153" t="str">
        <f t="shared" si="94"/>
        <v>IAq005_1</v>
      </c>
      <c r="CN21" s="153" t="str">
        <f t="shared" si="95"/>
        <v>IAq005_1</v>
      </c>
      <c r="CO21" s="153" t="str">
        <f t="shared" si="96"/>
        <v>IA</v>
      </c>
      <c r="CP21" s="153" t="str">
        <f t="shared" si="97"/>
        <v>IAq006_0</v>
      </c>
      <c r="CQ21" s="153" t="str">
        <f t="shared" si="98"/>
        <v>IAq006_1</v>
      </c>
      <c r="CR21" s="153" t="str">
        <f t="shared" si="99"/>
        <v>IAq006_1</v>
      </c>
      <c r="CS21" s="153" t="str">
        <f t="shared" si="100"/>
        <v>IA</v>
      </c>
      <c r="CT21" s="153" t="str">
        <f t="shared" si="101"/>
        <v>IAq014_0</v>
      </c>
      <c r="CU21" s="153" t="str">
        <f t="shared" si="102"/>
        <v>IAq014_1</v>
      </c>
      <c r="CV21" s="153" t="str">
        <f t="shared" si="103"/>
        <v>IAq014_1</v>
      </c>
      <c r="CW21" s="153" t="str">
        <f t="shared" si="104"/>
        <v>IA</v>
      </c>
      <c r="CX21" s="153" t="str">
        <f t="shared" si="105"/>
        <v>IAq015_0</v>
      </c>
      <c r="CY21" s="153" t="str">
        <f t="shared" si="106"/>
        <v>IAq015_1</v>
      </c>
      <c r="CZ21" s="153" t="str">
        <f t="shared" si="107"/>
        <v>IAq015_1</v>
      </c>
      <c r="DA21" s="153" t="str">
        <f t="shared" si="108"/>
        <v>IA</v>
      </c>
      <c r="DB21" s="153" t="str">
        <f t="shared" si="109"/>
        <v>IAq016_0</v>
      </c>
      <c r="DC21" s="153" t="str">
        <f t="shared" si="110"/>
        <v>IAq016_1</v>
      </c>
      <c r="DD21" s="153" t="str">
        <f t="shared" si="111"/>
        <v>IAq016_1</v>
      </c>
      <c r="DE21" s="153" t="str">
        <f t="shared" si="112"/>
        <v>IA</v>
      </c>
      <c r="DF21" s="153" t="str">
        <f t="shared" si="113"/>
        <v>IAq009_0</v>
      </c>
      <c r="DG21" s="153" t="str">
        <f t="shared" si="114"/>
        <v>IAq009_1</v>
      </c>
      <c r="DH21" s="153" t="str">
        <f t="shared" si="115"/>
        <v>IAq009_1</v>
      </c>
      <c r="DI21" s="153" t="str">
        <f t="shared" si="116"/>
        <v>IA</v>
      </c>
      <c r="DJ21" s="153" t="str">
        <f t="shared" si="117"/>
        <v>IAq022_0</v>
      </c>
      <c r="DK21" s="153" t="str">
        <f t="shared" si="118"/>
        <v>IAq022_1</v>
      </c>
      <c r="DL21" s="153" t="str">
        <f t="shared" si="119"/>
        <v>IAq022_1</v>
      </c>
      <c r="DM21" s="153" t="str">
        <f t="shared" si="120"/>
        <v>IA</v>
      </c>
      <c r="DN21" s="153" t="str">
        <f t="shared" si="121"/>
        <v>IAq010_0</v>
      </c>
      <c r="DO21" s="153" t="str">
        <f t="shared" si="122"/>
        <v>IAq010_1</v>
      </c>
      <c r="DP21" s="153" t="str">
        <f t="shared" si="123"/>
        <v>IAq010_1</v>
      </c>
      <c r="DQ21" s="153" t="str">
        <f t="shared" si="124"/>
        <v>IA</v>
      </c>
      <c r="DR21" s="153" t="str">
        <f t="shared" si="125"/>
        <v>IAq011_0</v>
      </c>
      <c r="DS21" s="153" t="str">
        <f t="shared" si="126"/>
        <v>IAq011_1</v>
      </c>
      <c r="DT21" s="153" t="str">
        <f t="shared" si="127"/>
        <v>IAq011_1</v>
      </c>
      <c r="DU21" s="153" t="str">
        <f t="shared" si="128"/>
        <v>IA</v>
      </c>
      <c r="DV21" s="153" t="str">
        <f t="shared" si="129"/>
        <v>IAq017_0</v>
      </c>
      <c r="DW21" s="153" t="str">
        <f t="shared" si="130"/>
        <v>IAq017_1</v>
      </c>
      <c r="DX21" s="153" t="str">
        <f t="shared" si="131"/>
        <v>IAq017_1</v>
      </c>
      <c r="DY21" s="153" t="str">
        <f t="shared" si="132"/>
        <v>IA</v>
      </c>
      <c r="DZ21" s="153" t="str">
        <f t="shared" si="133"/>
        <v>IAq018_0</v>
      </c>
      <c r="EA21" s="153" t="str">
        <f t="shared" si="134"/>
        <v>IAq018_1</v>
      </c>
      <c r="EB21" s="153" t="str">
        <f t="shared" si="135"/>
        <v>IAq018_1</v>
      </c>
      <c r="EC21" s="153" t="str">
        <f t="shared" si="136"/>
        <v>IA</v>
      </c>
      <c r="ED21" s="153" t="str">
        <f t="shared" si="137"/>
        <v>IAq019_0</v>
      </c>
      <c r="EE21" s="153" t="str">
        <f t="shared" si="138"/>
        <v>IAq019_1</v>
      </c>
      <c r="EF21" s="153" t="str">
        <f t="shared" si="139"/>
        <v>IAq019_1</v>
      </c>
      <c r="EG21" s="153" t="str">
        <f t="shared" si="140"/>
        <v>IA</v>
      </c>
      <c r="EH21" s="153" t="str">
        <f t="shared" si="141"/>
        <v>IAq020_0</v>
      </c>
      <c r="EI21" s="153" t="str">
        <f t="shared" si="142"/>
        <v>IAq020_1</v>
      </c>
      <c r="EJ21" s="153" t="str">
        <f t="shared" si="143"/>
        <v>IAq020_1</v>
      </c>
    </row>
    <row r="22" spans="1:140" x14ac:dyDescent="0.15">
      <c r="A22" s="231" t="s">
        <v>80</v>
      </c>
      <c r="B22" s="229">
        <f>IF(VLOOKUP(BU22,APPENDIX!$A:$R,9,FALSE)&lt;&gt;"",VLOOKUP(BU22,APPENDIX!$A:$R,9,FALSE),"--")</f>
        <v>78</v>
      </c>
      <c r="C22" s="231">
        <f>IF(VLOOKUP(BV22,APPENDIX!$A:$R,9,FALSE)&lt;&gt;"",VLOOKUP(BV22,APPENDIX!$A:$R,9,FALSE),"--")</f>
        <v>80</v>
      </c>
      <c r="D22" s="231">
        <f>IF(VLOOKUP(BW22,APPENDIX!$A:$R,12,FALSE)&lt;&gt;"",VLOOKUP(BW22,APPENDIX!$A:$R,12,FALSE),0)</f>
        <v>0.3</v>
      </c>
      <c r="E22" s="234" t="str">
        <f t="shared" si="59"/>
        <v/>
      </c>
      <c r="F22" s="299">
        <f>IF(VLOOKUP(BY22,APPENDIX!$A:$R,9,FALSE)&lt;&gt;"",VLOOKUP(BY22,APPENDIX!$A:$R,9,FALSE),"--")</f>
        <v>68</v>
      </c>
      <c r="G22" s="300">
        <f>IF(VLOOKUP(BZ22,APPENDIX!$A:$R,9,FALSE)&lt;&gt;"",VLOOKUP(BZ22,APPENDIX!$A:$R,9,FALSE),"--")</f>
        <v>66</v>
      </c>
      <c r="H22" s="236">
        <f>IF(VLOOKUP(CA22,APPENDIX!$A:$R,12,FALSE)&lt;&gt;"",VLOOKUP(CA22,APPENDIX!$A:$R,12,FALSE),0)</f>
        <v>-0.5</v>
      </c>
      <c r="I22" s="234" t="str">
        <f t="shared" si="60"/>
        <v>*</v>
      </c>
      <c r="J22" s="231">
        <f>IF(VLOOKUP(CC22,APPENDIX!$A:$R,9,FALSE)&lt;&gt;"",VLOOKUP(CC22,APPENDIX!$A:$R,9,FALSE),"--")</f>
        <v>40</v>
      </c>
      <c r="K22" s="231">
        <f>IF(VLOOKUP(CD22,APPENDIX!$A:$R,9,FALSE)&lt;&gt;"",VLOOKUP(CD22,APPENDIX!$A:$R,9,FALSE),"--")</f>
        <v>41</v>
      </c>
      <c r="L22" s="231">
        <f>IF(VLOOKUP(CE22,APPENDIX!$A:$R,12,FALSE)&lt;&gt;"",VLOOKUP(CE22,APPENDIX!$A:$R,12,FALSE),0)</f>
        <v>0.2</v>
      </c>
      <c r="M22" s="231" t="str">
        <f t="shared" si="61"/>
        <v/>
      </c>
      <c r="N22" s="229">
        <f>IF(VLOOKUP(CG22,APPENDIX!$A:$R,9,FALSE)&lt;&gt;"",VLOOKUP(CG22,APPENDIX!$A:$R,9,FALSE),"--")</f>
        <v>59</v>
      </c>
      <c r="O22" s="307">
        <f>IF(VLOOKUP(CH22,APPENDIX!$A:$R,9,FALSE)&lt;&gt;"",VLOOKUP(CH22,APPENDIX!$A:$R,9,FALSE),"--")</f>
        <v>59</v>
      </c>
      <c r="P22" s="231">
        <f>IF(VLOOKUP(CI22,APPENDIX!$A:$R,12,FALSE)&lt;&gt;"",VLOOKUP(CI22,APPENDIX!$A:$R,12,FALSE),0)</f>
        <v>0</v>
      </c>
      <c r="Q22" s="234" t="str">
        <f t="shared" si="62"/>
        <v/>
      </c>
      <c r="R22" s="302">
        <f>VLOOKUP(CK22,APPENDIX!$A:$R,9,FALSE)</f>
        <v>70</v>
      </c>
      <c r="S22" s="299">
        <f>IF(VLOOKUP(CL22,APPENDIX!$A:$R,9,FALSE)&lt;&gt;"",VLOOKUP(CL22,APPENDIX!$A:$R,9,FALSE),"--")</f>
        <v>72</v>
      </c>
      <c r="T22" s="303">
        <f>IF(VLOOKUP(CM22,APPENDIX!$A:$R,9,FALSE)&lt;&gt;"",VLOOKUP(CM22,APPENDIX!$A:$R,9,FALSE),"--")</f>
        <v>72</v>
      </c>
      <c r="U22" s="304">
        <f>IF(VLOOKUP(CN22,APPENDIX!$A:$R,12,FALSE)&lt;&gt;"",VLOOKUP(CN22,APPENDIX!$A:$R,12,FALSE),0)</f>
        <v>0</v>
      </c>
      <c r="V22" s="234" t="str">
        <f t="shared" si="63"/>
        <v/>
      </c>
      <c r="W22" s="229">
        <f>IF(VLOOKUP(CP22,APPENDIX!$A:$R,9,FALSE)&lt;&gt;"",VLOOKUP(CP22,APPENDIX!$A:$R,9,FALSE),"--")</f>
        <v>69</v>
      </c>
      <c r="X22" s="231">
        <f>IF(VLOOKUP(CQ22,APPENDIX!$A:$R,9,FALSE)&lt;&gt;"",VLOOKUP(CQ22,APPENDIX!$A:$R,9,FALSE),"--")</f>
        <v>75</v>
      </c>
      <c r="Y22" s="231">
        <f>IF(VLOOKUP(CR22,APPENDIX!$A:$R,12,FALSE)&lt;&gt;"",VLOOKUP(CR22,APPENDIX!$A:$R,12,FALSE),0)</f>
        <v>1.3</v>
      </c>
      <c r="Z22" s="234" t="str">
        <f t="shared" si="64"/>
        <v>**</v>
      </c>
      <c r="AA22" s="299">
        <f>IF(VLOOKUP(CT22,APPENDIX!$A:$R,9,FALSE)&lt;&gt;"",VLOOKUP(CT22,APPENDIX!$A:$R,9,FALSE),"--")</f>
        <v>15</v>
      </c>
      <c r="AB22" s="300">
        <f>IF(VLOOKUP(CU22,APPENDIX!$A:$R,9,FALSE)&lt;&gt;"",VLOOKUP(CU22,APPENDIX!$A:$R,9,FALSE),"--")</f>
        <v>12</v>
      </c>
      <c r="AC22" s="304">
        <f>IF(VLOOKUP(CV22,APPENDIX!$A:$R,12,FALSE)&lt;&gt;"",VLOOKUP(CV22,APPENDIX!$A:$R,12,FALSE),0)</f>
        <v>-0.8</v>
      </c>
      <c r="AD22" s="234" t="str">
        <f t="shared" si="65"/>
        <v>*</v>
      </c>
      <c r="AE22" s="229">
        <f>IF(VLOOKUP(CX22,APPENDIX!$A:$R,9,FALSE)&lt;&gt;"",VLOOKUP(CX22,APPENDIX!$A:$R,9,FALSE),"--")</f>
        <v>20</v>
      </c>
      <c r="AF22" s="231">
        <f>IF(VLOOKUP(CY22,APPENDIX!$A:$R,9,FALSE)&lt;&gt;"",VLOOKUP(CY22,APPENDIX!$A:$R,9,FALSE),"--")</f>
        <v>17</v>
      </c>
      <c r="AG22" s="231">
        <f>IF(VLOOKUP(CZ22,APPENDIX!$A:$R,12,FALSE)&lt;&gt;"",VLOOKUP(CZ22,APPENDIX!$A:$R,12,FALSE),0)</f>
        <v>-0.8</v>
      </c>
      <c r="AH22" s="234" t="str">
        <f t="shared" si="66"/>
        <v>*</v>
      </c>
      <c r="AI22" s="229">
        <f>IF(VLOOKUP(DB22,APPENDIX!$A:$R,9,FALSE)&lt;&gt;"",VLOOKUP(DB22,APPENDIX!$A:$R,9,FALSE),"--")</f>
        <v>75</v>
      </c>
      <c r="AJ22" s="372">
        <f>IF(VLOOKUP(DC22,APPENDIX!$A:$R,9,FALSE)&lt;&gt;"",VLOOKUP(DC22,APPENDIX!$A:$R,9,FALSE),"--")</f>
        <v>73</v>
      </c>
      <c r="AK22" s="231">
        <f>IF(VLOOKUP(DD22,APPENDIX!$A:$R,12,FALSE)&lt;&gt;"",VLOOKUP(DD22,APPENDIX!$A:$R,12,FALSE),0)</f>
        <v>-1.1000000000000001</v>
      </c>
      <c r="AL22" s="234" t="str">
        <f t="shared" si="67"/>
        <v>**</v>
      </c>
      <c r="AM22" s="305">
        <f>IF(VLOOKUP(DF22,APPENDIX!$A:$R,9,FALSE)&lt;&gt;"",VLOOKUP(DF22,APPENDIX!$A:$R,9,FALSE),"--")</f>
        <v>13</v>
      </c>
      <c r="AN22" s="236">
        <f>IF(VLOOKUP(DG22,APPENDIX!$A:$R,9,FALSE)&lt;&gt;"",VLOOKUP(DG22,APPENDIX!$A:$R,9,FALSE),"--")</f>
        <v>14.9</v>
      </c>
      <c r="AO22" s="231">
        <f>IF(VLOOKUP(DH22,APPENDIX!$A:$R,12,FALSE)&lt;&gt;"",VLOOKUP(DH22,APPENDIX!$A:$R,12,FALSE),0)</f>
        <v>2.2999999999999998</v>
      </c>
      <c r="AP22" s="234" t="str">
        <f t="shared" si="68"/>
        <v>**</v>
      </c>
      <c r="AQ22" s="319">
        <f>IF(VLOOKUP(DJ22,APPENDIX!$A:$R,9,FALSE)&lt;&gt;"",VLOOKUP(DJ22,APPENDIX!$A:$R,9,FALSE),"--")</f>
        <v>0.57999999999999996</v>
      </c>
      <c r="AR22" s="319">
        <f>IF(VLOOKUP(DK22,APPENDIX!$A:$R,9,FALSE)&lt;&gt;"",VLOOKUP(DK22,APPENDIX!$A:$R,9,FALSE),"--")</f>
        <v>0.61</v>
      </c>
      <c r="AS22" s="231">
        <f>IF(VLOOKUP(DL22,APPENDIX!$A:$R,12,FALSE)&lt;&gt;"",VLOOKUP(DL22,APPENDIX!$A:$R,12,FALSE),0)</f>
        <v>0.2</v>
      </c>
      <c r="AT22" s="231" t="str">
        <f t="shared" si="69"/>
        <v/>
      </c>
      <c r="AU22" s="299">
        <f>IF(VLOOKUP(DN22,APPENDIX!$A:$R,9,FALSE)&lt;&gt;"",VLOOKUP(DN22,APPENDIX!$A:$R,9,FALSE),"--")</f>
        <v>86</v>
      </c>
      <c r="AV22" s="300">
        <f>IF(VLOOKUP(DO22,APPENDIX!$A:$R,9,FALSE)&lt;&gt;"",VLOOKUP(DO22,APPENDIX!$A:$R,9,FALSE),"--")</f>
        <v>88</v>
      </c>
      <c r="AW22" s="236">
        <f>IF(VLOOKUP(DP22,APPENDIX!$A:$R,12,FALSE)&lt;&gt;"",VLOOKUP(DP22,APPENDIX!$A:$R,12,FALSE),0)</f>
        <v>0.9</v>
      </c>
      <c r="AX22" s="234" t="str">
        <f t="shared" si="70"/>
        <v>*</v>
      </c>
      <c r="AY22" s="299">
        <f>IF(VLOOKUP(DR22,APPENDIX!$A:$R,9,FALSE)&lt;&gt;"",VLOOKUP(DR22,APPENDIX!$A:$R,9,FALSE),"--")</f>
        <v>70</v>
      </c>
      <c r="AZ22" s="300">
        <f>IF(VLOOKUP(DS22,APPENDIX!$A:$R,9,FALSE)&lt;&gt;"",VLOOKUP(DS22,APPENDIX!$A:$R,9,FALSE),"--")</f>
        <v>70</v>
      </c>
      <c r="BA22" s="304">
        <f>IF(VLOOKUP(DT22,APPENDIX!$A:$R,12,FALSE)&lt;&gt;"",VLOOKUP(DT22,APPENDIX!$A:$R,12,FALSE),0)</f>
        <v>0</v>
      </c>
      <c r="BB22" s="234" t="str">
        <f t="shared" si="71"/>
        <v/>
      </c>
      <c r="BC22" s="301">
        <f>IF(VLOOKUP(DV22,APPENDIX!$A:$R,9,FALSE)&lt;&gt;"",VLOOKUP(DV22,APPENDIX!$A:$R,9,FALSE),"--")</f>
        <v>61</v>
      </c>
      <c r="BD22" s="372">
        <f>IF(VLOOKUP(DW22,APPENDIX!$A:$R,9,FALSE)&lt;&gt;"",VLOOKUP(DW22,APPENDIX!$A:$R,9,FALSE),"--")</f>
        <v>67</v>
      </c>
      <c r="BE22" s="301">
        <f>IF(VLOOKUP(DX22,APPENDIX!$A:$R,12,FALSE)&lt;&gt;"",VLOOKUP(DX22,APPENDIX!$A:$R,12,FALSE),0)</f>
        <v>1.4</v>
      </c>
      <c r="BF22" s="306" t="str">
        <f t="shared" si="72"/>
        <v>**</v>
      </c>
      <c r="BG22" s="371">
        <f>IF(VLOOKUP(DZ22,APPENDIX!$A:$R,9,FALSE)&lt;&gt;"",VLOOKUP(DZ22,APPENDIX!$A:$R,9,FALSE),"--")</f>
        <v>88</v>
      </c>
      <c r="BH22" s="372">
        <f>IF(VLOOKUP(EA22,APPENDIX!$A:$R,9,FALSE)&lt;&gt;"",VLOOKUP(EA22,APPENDIX!$A:$R,9,FALSE),"--")</f>
        <v>90</v>
      </c>
      <c r="BI22" s="301">
        <f>IF(VLOOKUP(EB22,APPENDIX!$A:$R,12,FALSE)&lt;&gt;"",VLOOKUP(EB22,APPENDIX!$A:$R,12,FALSE),0)</f>
        <v>0.7</v>
      </c>
      <c r="BJ22" s="306" t="str">
        <f t="shared" si="73"/>
        <v>*</v>
      </c>
      <c r="BK22" s="400">
        <f>IF(VLOOKUP(ED22,APPENDIX!$A:$R,9,FALSE)&lt;&gt;"",VLOOKUP(ED22,APPENDIX!$A:$R,9,FALSE),"--")</f>
        <v>5</v>
      </c>
      <c r="BL22" s="401">
        <f>IF(VLOOKUP(EE22,APPENDIX!$A:$R,9,FALSE)&lt;&gt;"",VLOOKUP(EE22,APPENDIX!$A:$R,9,FALSE),"--")</f>
        <v>5</v>
      </c>
      <c r="BM22" s="309">
        <f>IF(VLOOKUP(EF22,APPENDIX!$A:$R,12,FALSE)&lt;&gt;"",VLOOKUP(EF22,APPENDIX!$A:$R,12,FALSE),0)</f>
        <v>0</v>
      </c>
      <c r="BN22" s="310" t="str">
        <f t="shared" si="74"/>
        <v/>
      </c>
      <c r="BO22" s="371">
        <f>IF(VLOOKUP(EH22,APPENDIX!$A:$R,9,FALSE)&lt;&gt;"",VLOOKUP(EH22,APPENDIX!$A:$R,9,FALSE),"--")</f>
        <v>22</v>
      </c>
      <c r="BP22" s="372">
        <f>IF(VLOOKUP(EI22,APPENDIX!$A:$R,9,FALSE)&lt;&gt;"",VLOOKUP(EI22,APPENDIX!$A:$R,9,FALSE),"--")</f>
        <v>19</v>
      </c>
      <c r="BQ22" s="301">
        <f>IF(VLOOKUP(EJ22,APPENDIX!$A:$R,12,FALSE)&lt;&gt;"",VLOOKUP(EJ22,APPENDIX!$A:$R,12,FALSE),0)</f>
        <v>-0.9</v>
      </c>
      <c r="BR22" s="301" t="str">
        <f t="shared" si="75"/>
        <v>*</v>
      </c>
      <c r="BT22" s="153" t="s">
        <v>81</v>
      </c>
      <c r="BU22" s="153" t="str">
        <f t="shared" si="76"/>
        <v>KSq002_0</v>
      </c>
      <c r="BV22" s="153" t="str">
        <f t="shared" si="77"/>
        <v>KSq002_1</v>
      </c>
      <c r="BW22" s="153" t="str">
        <f t="shared" si="78"/>
        <v>KSq002_1</v>
      </c>
      <c r="BX22" s="153" t="str">
        <f t="shared" si="79"/>
        <v>KS</v>
      </c>
      <c r="BY22" s="153" t="str">
        <f t="shared" si="80"/>
        <v>KSq001a_0</v>
      </c>
      <c r="BZ22" s="153" t="str">
        <f t="shared" si="81"/>
        <v>KSq001a_1</v>
      </c>
      <c r="CA22" s="153" t="str">
        <f t="shared" si="82"/>
        <v>KSq001a_1</v>
      </c>
      <c r="CB22" s="153" t="str">
        <f t="shared" si="83"/>
        <v>KS</v>
      </c>
      <c r="CC22" s="153" t="str">
        <f t="shared" si="84"/>
        <v>KSq001b_0</v>
      </c>
      <c r="CD22" s="153" t="str">
        <f t="shared" si="85"/>
        <v>KSq001b_1</v>
      </c>
      <c r="CE22" s="153" t="str">
        <f t="shared" si="86"/>
        <v>KSq001b_1</v>
      </c>
      <c r="CF22" s="153" t="str">
        <f t="shared" si="87"/>
        <v>KS</v>
      </c>
      <c r="CG22" s="153" t="str">
        <f t="shared" si="88"/>
        <v>KSq003_0</v>
      </c>
      <c r="CH22" s="153" t="str">
        <f t="shared" si="89"/>
        <v>KSq003_1</v>
      </c>
      <c r="CI22" s="153" t="str">
        <f t="shared" si="90"/>
        <v>KSq003_1</v>
      </c>
      <c r="CJ22" s="153" t="str">
        <f t="shared" si="91"/>
        <v>KS</v>
      </c>
      <c r="CK22" s="298" t="str">
        <f t="shared" si="92"/>
        <v>KSq004_1</v>
      </c>
      <c r="CL22" s="298" t="str">
        <f t="shared" si="93"/>
        <v>KSq005_0</v>
      </c>
      <c r="CM22" s="153" t="str">
        <f t="shared" si="94"/>
        <v>KSq005_1</v>
      </c>
      <c r="CN22" s="153" t="str">
        <f t="shared" si="95"/>
        <v>KSq005_1</v>
      </c>
      <c r="CO22" s="153" t="str">
        <f t="shared" si="96"/>
        <v>KS</v>
      </c>
      <c r="CP22" s="153" t="str">
        <f t="shared" si="97"/>
        <v>KSq006_0</v>
      </c>
      <c r="CQ22" s="153" t="str">
        <f t="shared" si="98"/>
        <v>KSq006_1</v>
      </c>
      <c r="CR22" s="153" t="str">
        <f t="shared" si="99"/>
        <v>KSq006_1</v>
      </c>
      <c r="CS22" s="153" t="str">
        <f t="shared" si="100"/>
        <v>KS</v>
      </c>
      <c r="CT22" s="153" t="str">
        <f t="shared" si="101"/>
        <v>KSq014_0</v>
      </c>
      <c r="CU22" s="153" t="str">
        <f t="shared" si="102"/>
        <v>KSq014_1</v>
      </c>
      <c r="CV22" s="153" t="str">
        <f t="shared" si="103"/>
        <v>KSq014_1</v>
      </c>
      <c r="CW22" s="153" t="str">
        <f t="shared" si="104"/>
        <v>KS</v>
      </c>
      <c r="CX22" s="153" t="str">
        <f t="shared" si="105"/>
        <v>KSq015_0</v>
      </c>
      <c r="CY22" s="153" t="str">
        <f t="shared" si="106"/>
        <v>KSq015_1</v>
      </c>
      <c r="CZ22" s="153" t="str">
        <f t="shared" si="107"/>
        <v>KSq015_1</v>
      </c>
      <c r="DA22" s="153" t="str">
        <f t="shared" si="108"/>
        <v>KS</v>
      </c>
      <c r="DB22" s="153" t="str">
        <f t="shared" si="109"/>
        <v>KSq016_0</v>
      </c>
      <c r="DC22" s="153" t="str">
        <f t="shared" si="110"/>
        <v>KSq016_1</v>
      </c>
      <c r="DD22" s="153" t="str">
        <f t="shared" si="111"/>
        <v>KSq016_1</v>
      </c>
      <c r="DE22" s="153" t="str">
        <f t="shared" si="112"/>
        <v>KS</v>
      </c>
      <c r="DF22" s="153" t="str">
        <f t="shared" si="113"/>
        <v>KSq009_0</v>
      </c>
      <c r="DG22" s="153" t="str">
        <f t="shared" si="114"/>
        <v>KSq009_1</v>
      </c>
      <c r="DH22" s="153" t="str">
        <f t="shared" si="115"/>
        <v>KSq009_1</v>
      </c>
      <c r="DI22" s="153" t="str">
        <f t="shared" si="116"/>
        <v>KS</v>
      </c>
      <c r="DJ22" s="153" t="str">
        <f t="shared" si="117"/>
        <v>KSq022_0</v>
      </c>
      <c r="DK22" s="153" t="str">
        <f t="shared" si="118"/>
        <v>KSq022_1</v>
      </c>
      <c r="DL22" s="153" t="str">
        <f t="shared" si="119"/>
        <v>KSq022_1</v>
      </c>
      <c r="DM22" s="153" t="str">
        <f t="shared" si="120"/>
        <v>KS</v>
      </c>
      <c r="DN22" s="153" t="str">
        <f t="shared" si="121"/>
        <v>KSq010_0</v>
      </c>
      <c r="DO22" s="153" t="str">
        <f t="shared" si="122"/>
        <v>KSq010_1</v>
      </c>
      <c r="DP22" s="153" t="str">
        <f t="shared" si="123"/>
        <v>KSq010_1</v>
      </c>
      <c r="DQ22" s="153" t="str">
        <f t="shared" si="124"/>
        <v>KS</v>
      </c>
      <c r="DR22" s="153" t="str">
        <f t="shared" si="125"/>
        <v>KSq011_0</v>
      </c>
      <c r="DS22" s="153" t="str">
        <f t="shared" si="126"/>
        <v>KSq011_1</v>
      </c>
      <c r="DT22" s="153" t="str">
        <f t="shared" si="127"/>
        <v>KSq011_1</v>
      </c>
      <c r="DU22" s="153" t="str">
        <f t="shared" si="128"/>
        <v>KS</v>
      </c>
      <c r="DV22" s="153" t="str">
        <f t="shared" si="129"/>
        <v>KSq017_0</v>
      </c>
      <c r="DW22" s="153" t="str">
        <f t="shared" si="130"/>
        <v>KSq017_1</v>
      </c>
      <c r="DX22" s="153" t="str">
        <f t="shared" si="131"/>
        <v>KSq017_1</v>
      </c>
      <c r="DY22" s="153" t="str">
        <f t="shared" si="132"/>
        <v>KS</v>
      </c>
      <c r="DZ22" s="153" t="str">
        <f t="shared" si="133"/>
        <v>KSq018_0</v>
      </c>
      <c r="EA22" s="153" t="str">
        <f t="shared" si="134"/>
        <v>KSq018_1</v>
      </c>
      <c r="EB22" s="153" t="str">
        <f t="shared" si="135"/>
        <v>KSq018_1</v>
      </c>
      <c r="EC22" s="153" t="str">
        <f t="shared" si="136"/>
        <v>KS</v>
      </c>
      <c r="ED22" s="153" t="str">
        <f t="shared" si="137"/>
        <v>KSq019_0</v>
      </c>
      <c r="EE22" s="153" t="str">
        <f t="shared" si="138"/>
        <v>KSq019_1</v>
      </c>
      <c r="EF22" s="153" t="str">
        <f t="shared" si="139"/>
        <v>KSq019_1</v>
      </c>
      <c r="EG22" s="153" t="str">
        <f t="shared" si="140"/>
        <v>KS</v>
      </c>
      <c r="EH22" s="153" t="str">
        <f t="shared" si="141"/>
        <v>KSq020_0</v>
      </c>
      <c r="EI22" s="153" t="str">
        <f t="shared" si="142"/>
        <v>KSq020_1</v>
      </c>
      <c r="EJ22" s="153" t="str">
        <f t="shared" si="143"/>
        <v>KSq020_1</v>
      </c>
    </row>
    <row r="23" spans="1:140" x14ac:dyDescent="0.15">
      <c r="A23" s="231" t="s">
        <v>84</v>
      </c>
      <c r="B23" s="229">
        <f>IF(VLOOKUP(BU23,APPENDIX!$A:$R,9,FALSE)&lt;&gt;"",VLOOKUP(BU23,APPENDIX!$A:$R,9,FALSE),"--")</f>
        <v>78</v>
      </c>
      <c r="C23" s="231">
        <f>IF(VLOOKUP(BV23,APPENDIX!$A:$R,9,FALSE)&lt;&gt;"",VLOOKUP(BV23,APPENDIX!$A:$R,9,FALSE),"--")</f>
        <v>83</v>
      </c>
      <c r="D23" s="231">
        <f>IF(VLOOKUP(BW23,APPENDIX!$A:$R,12,FALSE)&lt;&gt;"",VLOOKUP(BW23,APPENDIX!$A:$R,12,FALSE),0)</f>
        <v>0.8</v>
      </c>
      <c r="E23" s="234" t="str">
        <f t="shared" si="59"/>
        <v>*</v>
      </c>
      <c r="F23" s="299">
        <f>IF(VLOOKUP(BY23,APPENDIX!$A:$R,9,FALSE)&lt;&gt;"",VLOOKUP(BY23,APPENDIX!$A:$R,9,FALSE),"--")</f>
        <v>65</v>
      </c>
      <c r="G23" s="300">
        <f>IF(VLOOKUP(BZ23,APPENDIX!$A:$R,9,FALSE)&lt;&gt;"",VLOOKUP(BZ23,APPENDIX!$A:$R,9,FALSE),"--")</f>
        <v>67</v>
      </c>
      <c r="H23" s="236">
        <f>IF(VLOOKUP(CA23,APPENDIX!$A:$R,12,FALSE)&lt;&gt;"",VLOOKUP(CA23,APPENDIX!$A:$R,12,FALSE),0)</f>
        <v>0.5</v>
      </c>
      <c r="I23" s="234" t="str">
        <f t="shared" si="60"/>
        <v>*</v>
      </c>
      <c r="J23" s="231">
        <f>IF(VLOOKUP(CC23,APPENDIX!$A:$R,9,FALSE)&lt;&gt;"",VLOOKUP(CC23,APPENDIX!$A:$R,9,FALSE),"--")</f>
        <v>38</v>
      </c>
      <c r="K23" s="231">
        <f>IF(VLOOKUP(CD23,APPENDIX!$A:$R,9,FALSE)&lt;&gt;"",VLOOKUP(CD23,APPENDIX!$A:$R,9,FALSE),"--")</f>
        <v>43</v>
      </c>
      <c r="L23" s="231">
        <f>IF(VLOOKUP(CE23,APPENDIX!$A:$R,12,FALSE)&lt;&gt;"",VLOOKUP(CE23,APPENDIX!$A:$R,12,FALSE),0)</f>
        <v>1.1000000000000001</v>
      </c>
      <c r="M23" s="231" t="str">
        <f t="shared" si="61"/>
        <v>**</v>
      </c>
      <c r="N23" s="229">
        <f>IF(VLOOKUP(CG23,APPENDIX!$A:$R,9,FALSE)&lt;&gt;"",VLOOKUP(CG23,APPENDIX!$A:$R,9,FALSE),"--")</f>
        <v>56</v>
      </c>
      <c r="O23" s="307">
        <f>IF(VLOOKUP(CH23,APPENDIX!$A:$R,9,FALSE)&lt;&gt;"",VLOOKUP(CH23,APPENDIX!$A:$R,9,FALSE),"--")</f>
        <v>56</v>
      </c>
      <c r="P23" s="231">
        <f>IF(VLOOKUP(CI23,APPENDIX!$A:$R,12,FALSE)&lt;&gt;"",VLOOKUP(CI23,APPENDIX!$A:$R,12,FALSE),0)</f>
        <v>0</v>
      </c>
      <c r="Q23" s="234" t="str">
        <f t="shared" si="62"/>
        <v/>
      </c>
      <c r="R23" s="302">
        <f>VLOOKUP(CK23,APPENDIX!$A:$R,9,FALSE)</f>
        <v>68</v>
      </c>
      <c r="S23" s="299">
        <f>IF(VLOOKUP(CL23,APPENDIX!$A:$R,9,FALSE)&lt;&gt;"",VLOOKUP(CL23,APPENDIX!$A:$R,9,FALSE),"--")</f>
        <v>66</v>
      </c>
      <c r="T23" s="303">
        <f>IF(VLOOKUP(CM23,APPENDIX!$A:$R,9,FALSE)&lt;&gt;"",VLOOKUP(CM23,APPENDIX!$A:$R,9,FALSE),"--")</f>
        <v>66</v>
      </c>
      <c r="U23" s="304">
        <f>IF(VLOOKUP(CN23,APPENDIX!$A:$R,12,FALSE)&lt;&gt;"",VLOOKUP(CN23,APPENDIX!$A:$R,12,FALSE),0)</f>
        <v>0</v>
      </c>
      <c r="V23" s="234" t="str">
        <f t="shared" si="63"/>
        <v/>
      </c>
      <c r="W23" s="229">
        <f>IF(VLOOKUP(CP23,APPENDIX!$A:$R,9,FALSE)&lt;&gt;"",VLOOKUP(CP23,APPENDIX!$A:$R,9,FALSE),"--")</f>
        <v>73</v>
      </c>
      <c r="X23" s="231">
        <f>IF(VLOOKUP(CQ23,APPENDIX!$A:$R,9,FALSE)&lt;&gt;"",VLOOKUP(CQ23,APPENDIX!$A:$R,9,FALSE),"--")</f>
        <v>73</v>
      </c>
      <c r="Y23" s="231">
        <f>IF(VLOOKUP(CR23,APPENDIX!$A:$R,12,FALSE)&lt;&gt;"",VLOOKUP(CR23,APPENDIX!$A:$R,12,FALSE),0)</f>
        <v>0</v>
      </c>
      <c r="Z23" s="234" t="str">
        <f t="shared" si="64"/>
        <v/>
      </c>
      <c r="AA23" s="299">
        <f>IF(VLOOKUP(CT23,APPENDIX!$A:$R,9,FALSE)&lt;&gt;"",VLOOKUP(CT23,APPENDIX!$A:$R,9,FALSE),"--")</f>
        <v>23</v>
      </c>
      <c r="AB23" s="300">
        <f>IF(VLOOKUP(CU23,APPENDIX!$A:$R,9,FALSE)&lt;&gt;"",VLOOKUP(CU23,APPENDIX!$A:$R,9,FALSE),"--")</f>
        <v>17</v>
      </c>
      <c r="AC23" s="304">
        <f>IF(VLOOKUP(CV23,APPENDIX!$A:$R,12,FALSE)&lt;&gt;"",VLOOKUP(CV23,APPENDIX!$A:$R,12,FALSE),0)</f>
        <v>-1.5</v>
      </c>
      <c r="AD23" s="234" t="str">
        <f t="shared" si="65"/>
        <v>**</v>
      </c>
      <c r="AE23" s="229">
        <f>IF(VLOOKUP(CX23,APPENDIX!$A:$R,9,FALSE)&lt;&gt;"",VLOOKUP(CX23,APPENDIX!$A:$R,9,FALSE),"--")</f>
        <v>24</v>
      </c>
      <c r="AF23" s="231">
        <f>IF(VLOOKUP(CY23,APPENDIX!$A:$R,9,FALSE)&lt;&gt;"",VLOOKUP(CY23,APPENDIX!$A:$R,9,FALSE),"--")</f>
        <v>20</v>
      </c>
      <c r="AG23" s="231">
        <f>IF(VLOOKUP(CZ23,APPENDIX!$A:$R,12,FALSE)&lt;&gt;"",VLOOKUP(CZ23,APPENDIX!$A:$R,12,FALSE),0)</f>
        <v>-1.1000000000000001</v>
      </c>
      <c r="AH23" s="234" t="str">
        <f t="shared" si="66"/>
        <v>**</v>
      </c>
      <c r="AI23" s="229">
        <f>IF(VLOOKUP(DB23,APPENDIX!$A:$R,9,FALSE)&lt;&gt;"",VLOOKUP(DB23,APPENDIX!$A:$R,9,FALSE),"--")</f>
        <v>77</v>
      </c>
      <c r="AJ23" s="372">
        <f>IF(VLOOKUP(DC23,APPENDIX!$A:$R,9,FALSE)&lt;&gt;"",VLOOKUP(DC23,APPENDIX!$A:$R,9,FALSE),"--")</f>
        <v>75</v>
      </c>
      <c r="AK23" s="231">
        <f>IF(VLOOKUP(DD23,APPENDIX!$A:$R,12,FALSE)&lt;&gt;"",VLOOKUP(DD23,APPENDIX!$A:$R,12,FALSE),0)</f>
        <v>-1.1000000000000001</v>
      </c>
      <c r="AL23" s="234" t="str">
        <f t="shared" si="67"/>
        <v>**</v>
      </c>
      <c r="AM23" s="305">
        <f>IF(VLOOKUP(DF23,APPENDIX!$A:$R,9,FALSE)&lt;&gt;"",VLOOKUP(DF23,APPENDIX!$A:$R,9,FALSE),"--")</f>
        <v>13.3</v>
      </c>
      <c r="AN23" s="236">
        <f>IF(VLOOKUP(DG23,APPENDIX!$A:$R,9,FALSE)&lt;&gt;"",VLOOKUP(DG23,APPENDIX!$A:$R,9,FALSE),"--")</f>
        <v>14.7</v>
      </c>
      <c r="AO23" s="231">
        <f>IF(VLOOKUP(DH23,APPENDIX!$A:$R,12,FALSE)&lt;&gt;"",VLOOKUP(DH23,APPENDIX!$A:$R,12,FALSE),0)</f>
        <v>1.7</v>
      </c>
      <c r="AP23" s="234" t="str">
        <f t="shared" si="68"/>
        <v>**</v>
      </c>
      <c r="AQ23" s="319">
        <f>IF(VLOOKUP(DJ23,APPENDIX!$A:$R,9,FALSE)&lt;&gt;"",VLOOKUP(DJ23,APPENDIX!$A:$R,9,FALSE),"--")</f>
        <v>0.67</v>
      </c>
      <c r="AR23" s="319">
        <f>IF(VLOOKUP(DK23,APPENDIX!$A:$R,9,FALSE)&lt;&gt;"",VLOOKUP(DK23,APPENDIX!$A:$R,9,FALSE),"--")</f>
        <v>0.55000000000000004</v>
      </c>
      <c r="AS23" s="231">
        <f>IF(VLOOKUP(DL23,APPENDIX!$A:$R,12,FALSE)&lt;&gt;"",VLOOKUP(DL23,APPENDIX!$A:$R,12,FALSE),0)</f>
        <v>-0.9</v>
      </c>
      <c r="AT23" s="231" t="str">
        <f t="shared" si="69"/>
        <v>*</v>
      </c>
      <c r="AU23" s="299">
        <f>IF(VLOOKUP(DN23,APPENDIX!$A:$R,9,FALSE)&lt;&gt;"",VLOOKUP(DN23,APPENDIX!$A:$R,9,FALSE),"--")</f>
        <v>86</v>
      </c>
      <c r="AV23" s="300">
        <f>IF(VLOOKUP(DO23,APPENDIX!$A:$R,9,FALSE)&lt;&gt;"",VLOOKUP(DO23,APPENDIX!$A:$R,9,FALSE),"--")</f>
        <v>87</v>
      </c>
      <c r="AW23" s="236">
        <f>IF(VLOOKUP(DP23,APPENDIX!$A:$R,12,FALSE)&lt;&gt;"",VLOOKUP(DP23,APPENDIX!$A:$R,12,FALSE),0)</f>
        <v>0.5</v>
      </c>
      <c r="AX23" s="234" t="str">
        <f t="shared" si="70"/>
        <v>*</v>
      </c>
      <c r="AY23" s="299">
        <f>IF(VLOOKUP(DR23,APPENDIX!$A:$R,9,FALSE)&lt;&gt;"",VLOOKUP(DR23,APPENDIX!$A:$R,9,FALSE),"--")</f>
        <v>69</v>
      </c>
      <c r="AZ23" s="300">
        <f>IF(VLOOKUP(DS23,APPENDIX!$A:$R,9,FALSE)&lt;&gt;"",VLOOKUP(DS23,APPENDIX!$A:$R,9,FALSE),"--")</f>
        <v>69</v>
      </c>
      <c r="BA23" s="304">
        <f>IF(VLOOKUP(DT23,APPENDIX!$A:$R,12,FALSE)&lt;&gt;"",VLOOKUP(DT23,APPENDIX!$A:$R,12,FALSE),0)</f>
        <v>0</v>
      </c>
      <c r="BB23" s="234" t="str">
        <f t="shared" si="71"/>
        <v/>
      </c>
      <c r="BC23" s="301">
        <f>IF(VLOOKUP(DV23,APPENDIX!$A:$R,9,FALSE)&lt;&gt;"",VLOOKUP(DV23,APPENDIX!$A:$R,9,FALSE),"--")</f>
        <v>64</v>
      </c>
      <c r="BD23" s="372">
        <f>IF(VLOOKUP(DW23,APPENDIX!$A:$R,9,FALSE)&lt;&gt;"",VLOOKUP(DW23,APPENDIX!$A:$R,9,FALSE),"--")</f>
        <v>70</v>
      </c>
      <c r="BE23" s="301">
        <f>IF(VLOOKUP(DX23,APPENDIX!$A:$R,12,FALSE)&lt;&gt;"",VLOOKUP(DX23,APPENDIX!$A:$R,12,FALSE),0)</f>
        <v>1.4</v>
      </c>
      <c r="BF23" s="306" t="str">
        <f t="shared" si="72"/>
        <v>**</v>
      </c>
      <c r="BG23" s="371">
        <f>IF(VLOOKUP(DZ23,APPENDIX!$A:$R,9,FALSE)&lt;&gt;"",VLOOKUP(DZ23,APPENDIX!$A:$R,9,FALSE),"--")</f>
        <v>91</v>
      </c>
      <c r="BH23" s="372">
        <f>IF(VLOOKUP(EA23,APPENDIX!$A:$R,9,FALSE)&lt;&gt;"",VLOOKUP(EA23,APPENDIX!$A:$R,9,FALSE),"--")</f>
        <v>91</v>
      </c>
      <c r="BI23" s="301">
        <f>IF(VLOOKUP(EB23,APPENDIX!$A:$R,12,FALSE)&lt;&gt;"",VLOOKUP(EB23,APPENDIX!$A:$R,12,FALSE),0)</f>
        <v>0</v>
      </c>
      <c r="BJ23" s="306" t="str">
        <f t="shared" si="73"/>
        <v/>
      </c>
      <c r="BK23" s="400">
        <f>IF(VLOOKUP(ED23,APPENDIX!$A:$R,9,FALSE)&lt;&gt;"",VLOOKUP(ED23,APPENDIX!$A:$R,9,FALSE),"--")</f>
        <v>7</v>
      </c>
      <c r="BL23" s="401">
        <f>IF(VLOOKUP(EE23,APPENDIX!$A:$R,9,FALSE)&lt;&gt;"",VLOOKUP(EE23,APPENDIX!$A:$R,9,FALSE),"--")</f>
        <v>7</v>
      </c>
      <c r="BM23" s="309">
        <f>IF(VLOOKUP(EF23,APPENDIX!$A:$R,12,FALSE)&lt;&gt;"",VLOOKUP(EF23,APPENDIX!$A:$R,12,FALSE),0)</f>
        <v>0</v>
      </c>
      <c r="BN23" s="310" t="str">
        <f t="shared" si="74"/>
        <v/>
      </c>
      <c r="BO23" s="371">
        <f>IF(VLOOKUP(EH23,APPENDIX!$A:$R,9,FALSE)&lt;&gt;"",VLOOKUP(EH23,APPENDIX!$A:$R,9,FALSE),"--")</f>
        <v>22</v>
      </c>
      <c r="BP23" s="372">
        <f>IF(VLOOKUP(EI23,APPENDIX!$A:$R,9,FALSE)&lt;&gt;"",VLOOKUP(EI23,APPENDIX!$A:$R,9,FALSE),"--")</f>
        <v>20</v>
      </c>
      <c r="BQ23" s="301">
        <f>IF(VLOOKUP(EJ23,APPENDIX!$A:$R,12,FALSE)&lt;&gt;"",VLOOKUP(EJ23,APPENDIX!$A:$R,12,FALSE),0)</f>
        <v>-0.6</v>
      </c>
      <c r="BR23" s="301" t="str">
        <f t="shared" si="75"/>
        <v>*</v>
      </c>
      <c r="BT23" s="153" t="s">
        <v>85</v>
      </c>
      <c r="BU23" s="153" t="str">
        <f t="shared" si="76"/>
        <v>KYq002_0</v>
      </c>
      <c r="BV23" s="153" t="str">
        <f t="shared" si="77"/>
        <v>KYq002_1</v>
      </c>
      <c r="BW23" s="153" t="str">
        <f t="shared" si="78"/>
        <v>KYq002_1</v>
      </c>
      <c r="BX23" s="153" t="str">
        <f t="shared" si="79"/>
        <v>KY</v>
      </c>
      <c r="BY23" s="153" t="str">
        <f t="shared" si="80"/>
        <v>KYq001a_0</v>
      </c>
      <c r="BZ23" s="153" t="str">
        <f t="shared" si="81"/>
        <v>KYq001a_1</v>
      </c>
      <c r="CA23" s="153" t="str">
        <f t="shared" si="82"/>
        <v>KYq001a_1</v>
      </c>
      <c r="CB23" s="153" t="str">
        <f t="shared" si="83"/>
        <v>KY</v>
      </c>
      <c r="CC23" s="153" t="str">
        <f t="shared" si="84"/>
        <v>KYq001b_0</v>
      </c>
      <c r="CD23" s="153" t="str">
        <f t="shared" si="85"/>
        <v>KYq001b_1</v>
      </c>
      <c r="CE23" s="153" t="str">
        <f t="shared" si="86"/>
        <v>KYq001b_1</v>
      </c>
      <c r="CF23" s="153" t="str">
        <f t="shared" si="87"/>
        <v>KY</v>
      </c>
      <c r="CG23" s="153" t="str">
        <f t="shared" si="88"/>
        <v>KYq003_0</v>
      </c>
      <c r="CH23" s="153" t="str">
        <f t="shared" si="89"/>
        <v>KYq003_1</v>
      </c>
      <c r="CI23" s="153" t="str">
        <f t="shared" si="90"/>
        <v>KYq003_1</v>
      </c>
      <c r="CJ23" s="153" t="str">
        <f t="shared" si="91"/>
        <v>KY</v>
      </c>
      <c r="CK23" s="298" t="str">
        <f t="shared" si="92"/>
        <v>KYq004_1</v>
      </c>
      <c r="CL23" s="298" t="str">
        <f t="shared" si="93"/>
        <v>KYq005_0</v>
      </c>
      <c r="CM23" s="153" t="str">
        <f t="shared" si="94"/>
        <v>KYq005_1</v>
      </c>
      <c r="CN23" s="153" t="str">
        <f t="shared" si="95"/>
        <v>KYq005_1</v>
      </c>
      <c r="CO23" s="153" t="str">
        <f t="shared" si="96"/>
        <v>KY</v>
      </c>
      <c r="CP23" s="153" t="str">
        <f t="shared" si="97"/>
        <v>KYq006_0</v>
      </c>
      <c r="CQ23" s="153" t="str">
        <f t="shared" si="98"/>
        <v>KYq006_1</v>
      </c>
      <c r="CR23" s="153" t="str">
        <f t="shared" si="99"/>
        <v>KYq006_1</v>
      </c>
      <c r="CS23" s="153" t="str">
        <f t="shared" si="100"/>
        <v>KY</v>
      </c>
      <c r="CT23" s="153" t="str">
        <f t="shared" si="101"/>
        <v>KYq014_0</v>
      </c>
      <c r="CU23" s="153" t="str">
        <f t="shared" si="102"/>
        <v>KYq014_1</v>
      </c>
      <c r="CV23" s="153" t="str">
        <f t="shared" si="103"/>
        <v>KYq014_1</v>
      </c>
      <c r="CW23" s="153" t="str">
        <f t="shared" si="104"/>
        <v>KY</v>
      </c>
      <c r="CX23" s="153" t="str">
        <f t="shared" si="105"/>
        <v>KYq015_0</v>
      </c>
      <c r="CY23" s="153" t="str">
        <f t="shared" si="106"/>
        <v>KYq015_1</v>
      </c>
      <c r="CZ23" s="153" t="str">
        <f t="shared" si="107"/>
        <v>KYq015_1</v>
      </c>
      <c r="DA23" s="153" t="str">
        <f t="shared" si="108"/>
        <v>KY</v>
      </c>
      <c r="DB23" s="153" t="str">
        <f t="shared" si="109"/>
        <v>KYq016_0</v>
      </c>
      <c r="DC23" s="153" t="str">
        <f t="shared" si="110"/>
        <v>KYq016_1</v>
      </c>
      <c r="DD23" s="153" t="str">
        <f t="shared" si="111"/>
        <v>KYq016_1</v>
      </c>
      <c r="DE23" s="153" t="str">
        <f t="shared" si="112"/>
        <v>KY</v>
      </c>
      <c r="DF23" s="153" t="str">
        <f t="shared" si="113"/>
        <v>KYq009_0</v>
      </c>
      <c r="DG23" s="153" t="str">
        <f t="shared" si="114"/>
        <v>KYq009_1</v>
      </c>
      <c r="DH23" s="153" t="str">
        <f t="shared" si="115"/>
        <v>KYq009_1</v>
      </c>
      <c r="DI23" s="153" t="str">
        <f t="shared" si="116"/>
        <v>KY</v>
      </c>
      <c r="DJ23" s="153" t="str">
        <f t="shared" si="117"/>
        <v>KYq022_0</v>
      </c>
      <c r="DK23" s="153" t="str">
        <f t="shared" si="118"/>
        <v>KYq022_1</v>
      </c>
      <c r="DL23" s="153" t="str">
        <f t="shared" si="119"/>
        <v>KYq022_1</v>
      </c>
      <c r="DM23" s="153" t="str">
        <f t="shared" si="120"/>
        <v>KY</v>
      </c>
      <c r="DN23" s="153" t="str">
        <f t="shared" si="121"/>
        <v>KYq010_0</v>
      </c>
      <c r="DO23" s="153" t="str">
        <f t="shared" si="122"/>
        <v>KYq010_1</v>
      </c>
      <c r="DP23" s="153" t="str">
        <f t="shared" si="123"/>
        <v>KYq010_1</v>
      </c>
      <c r="DQ23" s="153" t="str">
        <f t="shared" si="124"/>
        <v>KY</v>
      </c>
      <c r="DR23" s="153" t="str">
        <f t="shared" si="125"/>
        <v>KYq011_0</v>
      </c>
      <c r="DS23" s="153" t="str">
        <f t="shared" si="126"/>
        <v>KYq011_1</v>
      </c>
      <c r="DT23" s="153" t="str">
        <f t="shared" si="127"/>
        <v>KYq011_1</v>
      </c>
      <c r="DU23" s="153" t="str">
        <f t="shared" si="128"/>
        <v>KY</v>
      </c>
      <c r="DV23" s="153" t="str">
        <f t="shared" si="129"/>
        <v>KYq017_0</v>
      </c>
      <c r="DW23" s="153" t="str">
        <f t="shared" si="130"/>
        <v>KYq017_1</v>
      </c>
      <c r="DX23" s="153" t="str">
        <f t="shared" si="131"/>
        <v>KYq017_1</v>
      </c>
      <c r="DY23" s="153" t="str">
        <f t="shared" si="132"/>
        <v>KY</v>
      </c>
      <c r="DZ23" s="153" t="str">
        <f t="shared" si="133"/>
        <v>KYq018_0</v>
      </c>
      <c r="EA23" s="153" t="str">
        <f t="shared" si="134"/>
        <v>KYq018_1</v>
      </c>
      <c r="EB23" s="153" t="str">
        <f t="shared" si="135"/>
        <v>KYq018_1</v>
      </c>
      <c r="EC23" s="153" t="str">
        <f t="shared" si="136"/>
        <v>KY</v>
      </c>
      <c r="ED23" s="153" t="str">
        <f t="shared" si="137"/>
        <v>KYq019_0</v>
      </c>
      <c r="EE23" s="153" t="str">
        <f t="shared" si="138"/>
        <v>KYq019_1</v>
      </c>
      <c r="EF23" s="153" t="str">
        <f t="shared" si="139"/>
        <v>KYq019_1</v>
      </c>
      <c r="EG23" s="153" t="str">
        <f t="shared" si="140"/>
        <v>KY</v>
      </c>
      <c r="EH23" s="153" t="str">
        <f t="shared" si="141"/>
        <v>KYq020_0</v>
      </c>
      <c r="EI23" s="153" t="str">
        <f t="shared" si="142"/>
        <v>KYq020_1</v>
      </c>
      <c r="EJ23" s="153" t="str">
        <f t="shared" si="143"/>
        <v>KYq020_1</v>
      </c>
    </row>
    <row r="24" spans="1:140" x14ac:dyDescent="0.15">
      <c r="A24" s="231" t="s">
        <v>88</v>
      </c>
      <c r="B24" s="229">
        <f>IF(VLOOKUP(BU24,APPENDIX!$A:$R,9,FALSE)&lt;&gt;"",VLOOKUP(BU24,APPENDIX!$A:$R,9,FALSE),"--")</f>
        <v>74</v>
      </c>
      <c r="C24" s="231">
        <f>IF(VLOOKUP(BV24,APPENDIX!$A:$R,9,FALSE)&lt;&gt;"",VLOOKUP(BV24,APPENDIX!$A:$R,9,FALSE),"--")</f>
        <v>77</v>
      </c>
      <c r="D24" s="231">
        <f>IF(VLOOKUP(BW24,APPENDIX!$A:$R,12,FALSE)&lt;&gt;"",VLOOKUP(BW24,APPENDIX!$A:$R,12,FALSE),0)</f>
        <v>0.5</v>
      </c>
      <c r="E24" s="234" t="str">
        <f t="shared" si="59"/>
        <v>*</v>
      </c>
      <c r="F24" s="299">
        <f>IF(VLOOKUP(BY24,APPENDIX!$A:$R,9,FALSE)&lt;&gt;"",VLOOKUP(BY24,APPENDIX!$A:$R,9,FALSE),"--")</f>
        <v>67</v>
      </c>
      <c r="G24" s="300">
        <f>IF(VLOOKUP(BZ24,APPENDIX!$A:$R,9,FALSE)&lt;&gt;"",VLOOKUP(BZ24,APPENDIX!$A:$R,9,FALSE),"--")</f>
        <v>67</v>
      </c>
      <c r="H24" s="236">
        <f>IF(VLOOKUP(CA24,APPENDIX!$A:$R,12,FALSE)&lt;&gt;"",VLOOKUP(CA24,APPENDIX!$A:$R,12,FALSE),0)</f>
        <v>0</v>
      </c>
      <c r="I24" s="234" t="str">
        <f t="shared" si="60"/>
        <v/>
      </c>
      <c r="J24" s="231">
        <f>IF(VLOOKUP(CC24,APPENDIX!$A:$R,9,FALSE)&lt;&gt;"",VLOOKUP(CC24,APPENDIX!$A:$R,9,FALSE),"--")</f>
        <v>39</v>
      </c>
      <c r="K24" s="231">
        <f>IF(VLOOKUP(CD24,APPENDIX!$A:$R,9,FALSE)&lt;&gt;"",VLOOKUP(CD24,APPENDIX!$A:$R,9,FALSE),"--")</f>
        <v>37</v>
      </c>
      <c r="L24" s="231">
        <f>IF(VLOOKUP(CE24,APPENDIX!$A:$R,12,FALSE)&lt;&gt;"",VLOOKUP(CE24,APPENDIX!$A:$R,12,FALSE),0)</f>
        <v>-0.4</v>
      </c>
      <c r="M24" s="231" t="str">
        <f t="shared" si="61"/>
        <v/>
      </c>
      <c r="N24" s="229">
        <f>IF(VLOOKUP(CG24,APPENDIX!$A:$R,9,FALSE)&lt;&gt;"",VLOOKUP(CG24,APPENDIX!$A:$R,9,FALSE),"--")</f>
        <v>56</v>
      </c>
      <c r="O24" s="307">
        <f>IF(VLOOKUP(CH24,APPENDIX!$A:$R,9,FALSE)&lt;&gt;"",VLOOKUP(CH24,APPENDIX!$A:$R,9,FALSE),"--")</f>
        <v>56</v>
      </c>
      <c r="P24" s="231">
        <f>IF(VLOOKUP(CI24,APPENDIX!$A:$R,12,FALSE)&lt;&gt;"",VLOOKUP(CI24,APPENDIX!$A:$R,12,FALSE),0)</f>
        <v>0</v>
      </c>
      <c r="Q24" s="234" t="str">
        <f t="shared" si="62"/>
        <v/>
      </c>
      <c r="R24" s="302">
        <f>VLOOKUP(CK24,APPENDIX!$A:$R,9,FALSE)</f>
        <v>67</v>
      </c>
      <c r="S24" s="299">
        <f>IF(VLOOKUP(CL24,APPENDIX!$A:$R,9,FALSE)&lt;&gt;"",VLOOKUP(CL24,APPENDIX!$A:$R,9,FALSE),"--")</f>
        <v>40</v>
      </c>
      <c r="T24" s="303">
        <f>IF(VLOOKUP(CM24,APPENDIX!$A:$R,9,FALSE)&lt;&gt;"",VLOOKUP(CM24,APPENDIX!$A:$R,9,FALSE),"--")</f>
        <v>40</v>
      </c>
      <c r="U24" s="304">
        <f>IF(VLOOKUP(CN24,APPENDIX!$A:$R,12,FALSE)&lt;&gt;"",VLOOKUP(CN24,APPENDIX!$A:$R,12,FALSE),0)</f>
        <v>0</v>
      </c>
      <c r="V24" s="234" t="str">
        <f t="shared" si="63"/>
        <v/>
      </c>
      <c r="W24" s="229">
        <f>IF(VLOOKUP(CP24,APPENDIX!$A:$R,9,FALSE)&lt;&gt;"",VLOOKUP(CP24,APPENDIX!$A:$R,9,FALSE),"--")</f>
        <v>69</v>
      </c>
      <c r="X24" s="231">
        <f>IF(VLOOKUP(CQ24,APPENDIX!$A:$R,9,FALSE)&lt;&gt;"",VLOOKUP(CQ24,APPENDIX!$A:$R,9,FALSE),"--")</f>
        <v>71</v>
      </c>
      <c r="Y24" s="231">
        <f>IF(VLOOKUP(CR24,APPENDIX!$A:$R,12,FALSE)&lt;&gt;"",VLOOKUP(CR24,APPENDIX!$A:$R,12,FALSE),0)</f>
        <v>0.4</v>
      </c>
      <c r="Z24" s="234" t="str">
        <f t="shared" si="64"/>
        <v/>
      </c>
      <c r="AA24" s="299">
        <f>IF(VLOOKUP(CT24,APPENDIX!$A:$R,9,FALSE)&lt;&gt;"",VLOOKUP(CT24,APPENDIX!$A:$R,9,FALSE),"--")</f>
        <v>24</v>
      </c>
      <c r="AB24" s="300">
        <f>IF(VLOOKUP(CU24,APPENDIX!$A:$R,9,FALSE)&lt;&gt;"",VLOOKUP(CU24,APPENDIX!$A:$R,9,FALSE),"--")</f>
        <v>21</v>
      </c>
      <c r="AC24" s="304">
        <f>IF(VLOOKUP(CV24,APPENDIX!$A:$R,12,FALSE)&lt;&gt;"",VLOOKUP(CV24,APPENDIX!$A:$R,12,FALSE),0)</f>
        <v>-0.8</v>
      </c>
      <c r="AD24" s="234" t="str">
        <f t="shared" si="65"/>
        <v>*</v>
      </c>
      <c r="AE24" s="229">
        <f>IF(VLOOKUP(CX24,APPENDIX!$A:$R,9,FALSE)&lt;&gt;"",VLOOKUP(CX24,APPENDIX!$A:$R,9,FALSE),"--")</f>
        <v>23</v>
      </c>
      <c r="AF24" s="231">
        <f>IF(VLOOKUP(CY24,APPENDIX!$A:$R,9,FALSE)&lt;&gt;"",VLOOKUP(CY24,APPENDIX!$A:$R,9,FALSE),"--")</f>
        <v>21</v>
      </c>
      <c r="AG24" s="231">
        <f>IF(VLOOKUP(CZ24,APPENDIX!$A:$R,12,FALSE)&lt;&gt;"",VLOOKUP(CZ24,APPENDIX!$A:$R,12,FALSE),0)</f>
        <v>-0.6</v>
      </c>
      <c r="AH24" s="234" t="str">
        <f t="shared" si="66"/>
        <v>*</v>
      </c>
      <c r="AI24" s="229">
        <f>IF(VLOOKUP(DB24,APPENDIX!$A:$R,9,FALSE)&lt;&gt;"",VLOOKUP(DB24,APPENDIX!$A:$R,9,FALSE),"--")</f>
        <v>80</v>
      </c>
      <c r="AJ24" s="372">
        <f>IF(VLOOKUP(DC24,APPENDIX!$A:$R,9,FALSE)&lt;&gt;"",VLOOKUP(DC24,APPENDIX!$A:$R,9,FALSE),"--")</f>
        <v>78</v>
      </c>
      <c r="AK24" s="231">
        <f>IF(VLOOKUP(DD24,APPENDIX!$A:$R,12,FALSE)&lt;&gt;"",VLOOKUP(DD24,APPENDIX!$A:$R,12,FALSE),0)</f>
        <v>-1.1000000000000001</v>
      </c>
      <c r="AL24" s="234" t="str">
        <f t="shared" si="67"/>
        <v>**</v>
      </c>
      <c r="AM24" s="305">
        <f>IF(VLOOKUP(DF24,APPENDIX!$A:$R,9,FALSE)&lt;&gt;"",VLOOKUP(DF24,APPENDIX!$A:$R,9,FALSE),"--")</f>
        <v>13.3</v>
      </c>
      <c r="AN24" s="236">
        <f>IF(VLOOKUP(DG24,APPENDIX!$A:$R,9,FALSE)&lt;&gt;"",VLOOKUP(DG24,APPENDIX!$A:$R,9,FALSE),"--")</f>
        <v>14.2</v>
      </c>
      <c r="AO24" s="231">
        <f>IF(VLOOKUP(DH24,APPENDIX!$A:$R,12,FALSE)&lt;&gt;"",VLOOKUP(DH24,APPENDIX!$A:$R,12,FALSE),0)</f>
        <v>1.1000000000000001</v>
      </c>
      <c r="AP24" s="234" t="str">
        <f t="shared" si="68"/>
        <v>**</v>
      </c>
      <c r="AQ24" s="319">
        <f>IF(VLOOKUP(DJ24,APPENDIX!$A:$R,9,FALSE)&lt;&gt;"",VLOOKUP(DJ24,APPENDIX!$A:$R,9,FALSE),"--")</f>
        <v>0.69</v>
      </c>
      <c r="AR24" s="319">
        <f>IF(VLOOKUP(DK24,APPENDIX!$A:$R,9,FALSE)&lt;&gt;"",VLOOKUP(DK24,APPENDIX!$A:$R,9,FALSE),"--")</f>
        <v>0.6</v>
      </c>
      <c r="AS24" s="231">
        <f>IF(VLOOKUP(DL24,APPENDIX!$A:$R,12,FALSE)&lt;&gt;"",VLOOKUP(DL24,APPENDIX!$A:$R,12,FALSE),0)</f>
        <v>-0.7</v>
      </c>
      <c r="AT24" s="231" t="str">
        <f t="shared" si="69"/>
        <v>*</v>
      </c>
      <c r="AU24" s="299">
        <f>IF(VLOOKUP(DN24,APPENDIX!$A:$R,9,FALSE)&lt;&gt;"",VLOOKUP(DN24,APPENDIX!$A:$R,9,FALSE),"--")</f>
        <v>86</v>
      </c>
      <c r="AV24" s="300">
        <f>IF(VLOOKUP(DO24,APPENDIX!$A:$R,9,FALSE)&lt;&gt;"",VLOOKUP(DO24,APPENDIX!$A:$R,9,FALSE),"--")</f>
        <v>86</v>
      </c>
      <c r="AW24" s="236">
        <f>IF(VLOOKUP(DP24,APPENDIX!$A:$R,12,FALSE)&lt;&gt;"",VLOOKUP(DP24,APPENDIX!$A:$R,12,FALSE),0)</f>
        <v>0</v>
      </c>
      <c r="AX24" s="234" t="str">
        <f t="shared" si="70"/>
        <v/>
      </c>
      <c r="AY24" s="299">
        <f>IF(VLOOKUP(DR24,APPENDIX!$A:$R,9,FALSE)&lt;&gt;"",VLOOKUP(DR24,APPENDIX!$A:$R,9,FALSE),"--")</f>
        <v>72</v>
      </c>
      <c r="AZ24" s="300">
        <f>IF(VLOOKUP(DS24,APPENDIX!$A:$R,9,FALSE)&lt;&gt;"",VLOOKUP(DS24,APPENDIX!$A:$R,9,FALSE),"--")</f>
        <v>73</v>
      </c>
      <c r="BA24" s="304">
        <f>IF(VLOOKUP(DT24,APPENDIX!$A:$R,12,FALSE)&lt;&gt;"",VLOOKUP(DT24,APPENDIX!$A:$R,12,FALSE),0)</f>
        <v>0.3</v>
      </c>
      <c r="BB24" s="234" t="str">
        <f t="shared" si="71"/>
        <v/>
      </c>
      <c r="BC24" s="301">
        <f>IF(VLOOKUP(DV24,APPENDIX!$A:$R,9,FALSE)&lt;&gt;"",VLOOKUP(DV24,APPENDIX!$A:$R,9,FALSE),"--")</f>
        <v>60</v>
      </c>
      <c r="BD24" s="372">
        <f>IF(VLOOKUP(DW24,APPENDIX!$A:$R,9,FALSE)&lt;&gt;"",VLOOKUP(DW24,APPENDIX!$A:$R,9,FALSE),"--")</f>
        <v>66</v>
      </c>
      <c r="BE24" s="301">
        <f>IF(VLOOKUP(DX24,APPENDIX!$A:$R,12,FALSE)&lt;&gt;"",VLOOKUP(DX24,APPENDIX!$A:$R,12,FALSE),0)</f>
        <v>1.4</v>
      </c>
      <c r="BF24" s="306" t="str">
        <f t="shared" si="72"/>
        <v>**</v>
      </c>
      <c r="BG24" s="371">
        <f>IF(VLOOKUP(DZ24,APPENDIX!$A:$R,9,FALSE)&lt;&gt;"",VLOOKUP(DZ24,APPENDIX!$A:$R,9,FALSE),"--")</f>
        <v>92</v>
      </c>
      <c r="BH24" s="372">
        <f>IF(VLOOKUP(EA24,APPENDIX!$A:$R,9,FALSE)&lt;&gt;"",VLOOKUP(EA24,APPENDIX!$A:$R,9,FALSE),"--")</f>
        <v>91</v>
      </c>
      <c r="BI24" s="301">
        <f>IF(VLOOKUP(EB24,APPENDIX!$A:$R,12,FALSE)&lt;&gt;"",VLOOKUP(EB24,APPENDIX!$A:$R,12,FALSE),0)</f>
        <v>-0.3</v>
      </c>
      <c r="BJ24" s="306" t="str">
        <f t="shared" si="73"/>
        <v/>
      </c>
      <c r="BK24" s="400">
        <f>IF(VLOOKUP(ED24,APPENDIX!$A:$R,9,FALSE)&lt;&gt;"",VLOOKUP(ED24,APPENDIX!$A:$R,9,FALSE),"--")</f>
        <v>9</v>
      </c>
      <c r="BL24" s="401">
        <f>IF(VLOOKUP(EE24,APPENDIX!$A:$R,9,FALSE)&lt;&gt;"",VLOOKUP(EE24,APPENDIX!$A:$R,9,FALSE),"--")</f>
        <v>7</v>
      </c>
      <c r="BM24" s="309">
        <f>IF(VLOOKUP(EF24,APPENDIX!$A:$R,12,FALSE)&lt;&gt;"",VLOOKUP(EF24,APPENDIX!$A:$R,12,FALSE),0)</f>
        <v>-1.4</v>
      </c>
      <c r="BN24" s="310" t="str">
        <f t="shared" si="74"/>
        <v>**</v>
      </c>
      <c r="BO24" s="371">
        <f>IF(VLOOKUP(EH24,APPENDIX!$A:$R,9,FALSE)&lt;&gt;"",VLOOKUP(EH24,APPENDIX!$A:$R,9,FALSE),"--")</f>
        <v>27</v>
      </c>
      <c r="BP24" s="372">
        <f>IF(VLOOKUP(EI24,APPENDIX!$A:$R,9,FALSE)&lt;&gt;"",VLOOKUP(EI24,APPENDIX!$A:$R,9,FALSE),"--")</f>
        <v>22</v>
      </c>
      <c r="BQ24" s="301">
        <f>IF(VLOOKUP(EJ24,APPENDIX!$A:$R,12,FALSE)&lt;&gt;"",VLOOKUP(EJ24,APPENDIX!$A:$R,12,FALSE),0)</f>
        <v>-1.4</v>
      </c>
      <c r="BR24" s="301" t="str">
        <f t="shared" si="75"/>
        <v>**</v>
      </c>
      <c r="BT24" s="153" t="s">
        <v>89</v>
      </c>
      <c r="BU24" s="153" t="str">
        <f t="shared" si="76"/>
        <v>LAq002_0</v>
      </c>
      <c r="BV24" s="153" t="str">
        <f t="shared" si="77"/>
        <v>LAq002_1</v>
      </c>
      <c r="BW24" s="153" t="str">
        <f t="shared" si="78"/>
        <v>LAq002_1</v>
      </c>
      <c r="BX24" s="153" t="str">
        <f t="shared" si="79"/>
        <v>LA</v>
      </c>
      <c r="BY24" s="153" t="str">
        <f t="shared" si="80"/>
        <v>LAq001a_0</v>
      </c>
      <c r="BZ24" s="153" t="str">
        <f t="shared" si="81"/>
        <v>LAq001a_1</v>
      </c>
      <c r="CA24" s="153" t="str">
        <f t="shared" si="82"/>
        <v>LAq001a_1</v>
      </c>
      <c r="CB24" s="153" t="str">
        <f t="shared" si="83"/>
        <v>LA</v>
      </c>
      <c r="CC24" s="153" t="str">
        <f t="shared" si="84"/>
        <v>LAq001b_0</v>
      </c>
      <c r="CD24" s="153" t="str">
        <f t="shared" si="85"/>
        <v>LAq001b_1</v>
      </c>
      <c r="CE24" s="153" t="str">
        <f t="shared" si="86"/>
        <v>LAq001b_1</v>
      </c>
      <c r="CF24" s="153" t="str">
        <f t="shared" si="87"/>
        <v>LA</v>
      </c>
      <c r="CG24" s="153" t="str">
        <f t="shared" si="88"/>
        <v>LAq003_0</v>
      </c>
      <c r="CH24" s="153" t="str">
        <f t="shared" si="89"/>
        <v>LAq003_1</v>
      </c>
      <c r="CI24" s="153" t="str">
        <f t="shared" si="90"/>
        <v>LAq003_1</v>
      </c>
      <c r="CJ24" s="153" t="str">
        <f t="shared" si="91"/>
        <v>LA</v>
      </c>
      <c r="CK24" s="298" t="str">
        <f t="shared" si="92"/>
        <v>LAq004_1</v>
      </c>
      <c r="CL24" s="298" t="str">
        <f t="shared" si="93"/>
        <v>LAq005_0</v>
      </c>
      <c r="CM24" s="153" t="str">
        <f t="shared" si="94"/>
        <v>LAq005_1</v>
      </c>
      <c r="CN24" s="153" t="str">
        <f t="shared" si="95"/>
        <v>LAq005_1</v>
      </c>
      <c r="CO24" s="153" t="str">
        <f t="shared" si="96"/>
        <v>LA</v>
      </c>
      <c r="CP24" s="153" t="str">
        <f t="shared" si="97"/>
        <v>LAq006_0</v>
      </c>
      <c r="CQ24" s="153" t="str">
        <f t="shared" si="98"/>
        <v>LAq006_1</v>
      </c>
      <c r="CR24" s="153" t="str">
        <f t="shared" si="99"/>
        <v>LAq006_1</v>
      </c>
      <c r="CS24" s="153" t="str">
        <f t="shared" si="100"/>
        <v>LA</v>
      </c>
      <c r="CT24" s="153" t="str">
        <f t="shared" si="101"/>
        <v>LAq014_0</v>
      </c>
      <c r="CU24" s="153" t="str">
        <f t="shared" si="102"/>
        <v>LAq014_1</v>
      </c>
      <c r="CV24" s="153" t="str">
        <f t="shared" si="103"/>
        <v>LAq014_1</v>
      </c>
      <c r="CW24" s="153" t="str">
        <f t="shared" si="104"/>
        <v>LA</v>
      </c>
      <c r="CX24" s="153" t="str">
        <f t="shared" si="105"/>
        <v>LAq015_0</v>
      </c>
      <c r="CY24" s="153" t="str">
        <f t="shared" si="106"/>
        <v>LAq015_1</v>
      </c>
      <c r="CZ24" s="153" t="str">
        <f t="shared" si="107"/>
        <v>LAq015_1</v>
      </c>
      <c r="DA24" s="153" t="str">
        <f t="shared" si="108"/>
        <v>LA</v>
      </c>
      <c r="DB24" s="153" t="str">
        <f t="shared" si="109"/>
        <v>LAq016_0</v>
      </c>
      <c r="DC24" s="153" t="str">
        <f t="shared" si="110"/>
        <v>LAq016_1</v>
      </c>
      <c r="DD24" s="153" t="str">
        <f t="shared" si="111"/>
        <v>LAq016_1</v>
      </c>
      <c r="DE24" s="153" t="str">
        <f t="shared" si="112"/>
        <v>LA</v>
      </c>
      <c r="DF24" s="153" t="str">
        <f t="shared" si="113"/>
        <v>LAq009_0</v>
      </c>
      <c r="DG24" s="153" t="str">
        <f t="shared" si="114"/>
        <v>LAq009_1</v>
      </c>
      <c r="DH24" s="153" t="str">
        <f t="shared" si="115"/>
        <v>LAq009_1</v>
      </c>
      <c r="DI24" s="153" t="str">
        <f t="shared" si="116"/>
        <v>LA</v>
      </c>
      <c r="DJ24" s="153" t="str">
        <f t="shared" si="117"/>
        <v>LAq022_0</v>
      </c>
      <c r="DK24" s="153" t="str">
        <f t="shared" si="118"/>
        <v>LAq022_1</v>
      </c>
      <c r="DL24" s="153" t="str">
        <f t="shared" si="119"/>
        <v>LAq022_1</v>
      </c>
      <c r="DM24" s="153" t="str">
        <f t="shared" si="120"/>
        <v>LA</v>
      </c>
      <c r="DN24" s="153" t="str">
        <f t="shared" si="121"/>
        <v>LAq010_0</v>
      </c>
      <c r="DO24" s="153" t="str">
        <f t="shared" si="122"/>
        <v>LAq010_1</v>
      </c>
      <c r="DP24" s="153" t="str">
        <f t="shared" si="123"/>
        <v>LAq010_1</v>
      </c>
      <c r="DQ24" s="153" t="str">
        <f t="shared" si="124"/>
        <v>LA</v>
      </c>
      <c r="DR24" s="153" t="str">
        <f t="shared" si="125"/>
        <v>LAq011_0</v>
      </c>
      <c r="DS24" s="153" t="str">
        <f t="shared" si="126"/>
        <v>LAq011_1</v>
      </c>
      <c r="DT24" s="153" t="str">
        <f t="shared" si="127"/>
        <v>LAq011_1</v>
      </c>
      <c r="DU24" s="153" t="str">
        <f t="shared" si="128"/>
        <v>LA</v>
      </c>
      <c r="DV24" s="153" t="str">
        <f t="shared" si="129"/>
        <v>LAq017_0</v>
      </c>
      <c r="DW24" s="153" t="str">
        <f t="shared" si="130"/>
        <v>LAq017_1</v>
      </c>
      <c r="DX24" s="153" t="str">
        <f t="shared" si="131"/>
        <v>LAq017_1</v>
      </c>
      <c r="DY24" s="153" t="str">
        <f t="shared" si="132"/>
        <v>LA</v>
      </c>
      <c r="DZ24" s="153" t="str">
        <f t="shared" si="133"/>
        <v>LAq018_0</v>
      </c>
      <c r="EA24" s="153" t="str">
        <f t="shared" si="134"/>
        <v>LAq018_1</v>
      </c>
      <c r="EB24" s="153" t="str">
        <f t="shared" si="135"/>
        <v>LAq018_1</v>
      </c>
      <c r="EC24" s="153" t="str">
        <f t="shared" si="136"/>
        <v>LA</v>
      </c>
      <c r="ED24" s="153" t="str">
        <f t="shared" si="137"/>
        <v>LAq019_0</v>
      </c>
      <c r="EE24" s="153" t="str">
        <f t="shared" si="138"/>
        <v>LAq019_1</v>
      </c>
      <c r="EF24" s="153" t="str">
        <f t="shared" si="139"/>
        <v>LAq019_1</v>
      </c>
      <c r="EG24" s="153" t="str">
        <f t="shared" si="140"/>
        <v>LA</v>
      </c>
      <c r="EH24" s="153" t="str">
        <f t="shared" si="141"/>
        <v>LAq020_0</v>
      </c>
      <c r="EI24" s="153" t="str">
        <f t="shared" si="142"/>
        <v>LAq020_1</v>
      </c>
      <c r="EJ24" s="153" t="str">
        <f t="shared" si="143"/>
        <v>LAq020_1</v>
      </c>
    </row>
    <row r="25" spans="1:140" x14ac:dyDescent="0.15">
      <c r="A25" s="231" t="s">
        <v>92</v>
      </c>
      <c r="B25" s="229">
        <f>IF(VLOOKUP(BU25,APPENDIX!$A:$R,9,FALSE)&lt;&gt;"",VLOOKUP(BU25,APPENDIX!$A:$R,9,FALSE),"--")</f>
        <v>87</v>
      </c>
      <c r="C25" s="231">
        <f>IF(VLOOKUP(BV25,APPENDIX!$A:$R,9,FALSE)&lt;&gt;"",VLOOKUP(BV25,APPENDIX!$A:$R,9,FALSE),"--")</f>
        <v>88</v>
      </c>
      <c r="D25" s="231">
        <f>IF(VLOOKUP(BW25,APPENDIX!$A:$R,12,FALSE)&lt;&gt;"",VLOOKUP(BW25,APPENDIX!$A:$R,12,FALSE),0)</f>
        <v>0.2</v>
      </c>
      <c r="E25" s="234" t="str">
        <f t="shared" si="59"/>
        <v/>
      </c>
      <c r="F25" s="299">
        <f>IF(VLOOKUP(BY25,APPENDIX!$A:$R,9,FALSE)&lt;&gt;"",VLOOKUP(BY25,APPENDIX!$A:$R,9,FALSE),"--")</f>
        <v>73</v>
      </c>
      <c r="G25" s="300">
        <f>IF(VLOOKUP(BZ25,APPENDIX!$A:$R,9,FALSE)&lt;&gt;"",VLOOKUP(BZ25,APPENDIX!$A:$R,9,FALSE),"--")</f>
        <v>73</v>
      </c>
      <c r="H25" s="236">
        <f>IF(VLOOKUP(CA25,APPENDIX!$A:$R,12,FALSE)&lt;&gt;"",VLOOKUP(CA25,APPENDIX!$A:$R,12,FALSE),0)</f>
        <v>0</v>
      </c>
      <c r="I25" s="234" t="str">
        <f t="shared" si="60"/>
        <v/>
      </c>
      <c r="J25" s="231">
        <f>IF(VLOOKUP(CC25,APPENDIX!$A:$R,9,FALSE)&lt;&gt;"",VLOOKUP(CC25,APPENDIX!$A:$R,9,FALSE),"--")</f>
        <v>41</v>
      </c>
      <c r="K25" s="231">
        <f>IF(VLOOKUP(CD25,APPENDIX!$A:$R,9,FALSE)&lt;&gt;"",VLOOKUP(CD25,APPENDIX!$A:$R,9,FALSE),"--")</f>
        <v>41</v>
      </c>
      <c r="L25" s="231">
        <f>IF(VLOOKUP(CE25,APPENDIX!$A:$R,12,FALSE)&lt;&gt;"",VLOOKUP(CE25,APPENDIX!$A:$R,12,FALSE),0)</f>
        <v>0</v>
      </c>
      <c r="M25" s="231" t="str">
        <f t="shared" si="61"/>
        <v/>
      </c>
      <c r="N25" s="229">
        <f>IF(VLOOKUP(CG25,APPENDIX!$A:$R,9,FALSE)&lt;&gt;"",VLOOKUP(CG25,APPENDIX!$A:$R,9,FALSE),"--")</f>
        <v>63</v>
      </c>
      <c r="O25" s="307">
        <f>IF(VLOOKUP(CH25,APPENDIX!$A:$R,9,FALSE)&lt;&gt;"",VLOOKUP(CH25,APPENDIX!$A:$R,9,FALSE),"--")</f>
        <v>63</v>
      </c>
      <c r="P25" s="231">
        <f>IF(VLOOKUP(CI25,APPENDIX!$A:$R,12,FALSE)&lt;&gt;"",VLOOKUP(CI25,APPENDIX!$A:$R,12,FALSE),0)</f>
        <v>0</v>
      </c>
      <c r="Q25" s="234" t="str">
        <f t="shared" si="62"/>
        <v/>
      </c>
      <c r="R25" s="302">
        <f>VLOOKUP(CK25,APPENDIX!$A:$R,9,FALSE)</f>
        <v>73</v>
      </c>
      <c r="S25" s="299">
        <f>IF(VLOOKUP(CL25,APPENDIX!$A:$R,9,FALSE)&lt;&gt;"",VLOOKUP(CL25,APPENDIX!$A:$R,9,FALSE),"--")</f>
        <v>78</v>
      </c>
      <c r="T25" s="303">
        <f>IF(VLOOKUP(CM25,APPENDIX!$A:$R,9,FALSE)&lt;&gt;"",VLOOKUP(CM25,APPENDIX!$A:$R,9,FALSE),"--")</f>
        <v>78</v>
      </c>
      <c r="U25" s="304">
        <f>IF(VLOOKUP(CN25,APPENDIX!$A:$R,12,FALSE)&lt;&gt;"",VLOOKUP(CN25,APPENDIX!$A:$R,12,FALSE),0)</f>
        <v>0</v>
      </c>
      <c r="V25" s="234" t="str">
        <f t="shared" si="63"/>
        <v/>
      </c>
      <c r="W25" s="229">
        <f>IF(VLOOKUP(CP25,APPENDIX!$A:$R,9,FALSE)&lt;&gt;"",VLOOKUP(CP25,APPENDIX!$A:$R,9,FALSE),"--")</f>
        <v>68</v>
      </c>
      <c r="X25" s="231">
        <f>IF(VLOOKUP(CQ25,APPENDIX!$A:$R,9,FALSE)&lt;&gt;"",VLOOKUP(CQ25,APPENDIX!$A:$R,9,FALSE),"--")</f>
        <v>72</v>
      </c>
      <c r="Y25" s="231">
        <f>IF(VLOOKUP(CR25,APPENDIX!$A:$R,12,FALSE)&lt;&gt;"",VLOOKUP(CR25,APPENDIX!$A:$R,12,FALSE),0)</f>
        <v>0.9</v>
      </c>
      <c r="Z25" s="234" t="str">
        <f t="shared" si="64"/>
        <v>*</v>
      </c>
      <c r="AA25" s="299">
        <f>IF(VLOOKUP(CT25,APPENDIX!$A:$R,9,FALSE)&lt;&gt;"",VLOOKUP(CT25,APPENDIX!$A:$R,9,FALSE),"--")</f>
        <v>12</v>
      </c>
      <c r="AB25" s="300">
        <f>IF(VLOOKUP(CU25,APPENDIX!$A:$R,9,FALSE)&lt;&gt;"",VLOOKUP(CU25,APPENDIX!$A:$R,9,FALSE),"--")</f>
        <v>12</v>
      </c>
      <c r="AC25" s="304">
        <f>IF(VLOOKUP(CV25,APPENDIX!$A:$R,12,FALSE)&lt;&gt;"",VLOOKUP(CV25,APPENDIX!$A:$R,12,FALSE),0)</f>
        <v>0</v>
      </c>
      <c r="AD25" s="234" t="str">
        <f t="shared" si="65"/>
        <v/>
      </c>
      <c r="AE25" s="229">
        <f>IF(VLOOKUP(CX25,APPENDIX!$A:$R,9,FALSE)&lt;&gt;"",VLOOKUP(CX25,APPENDIX!$A:$R,9,FALSE),"--")</f>
        <v>13</v>
      </c>
      <c r="AF25" s="231">
        <f>IF(VLOOKUP(CY25,APPENDIX!$A:$R,9,FALSE)&lt;&gt;"",VLOOKUP(CY25,APPENDIX!$A:$R,9,FALSE),"--")</f>
        <v>12</v>
      </c>
      <c r="AG25" s="231">
        <f>IF(VLOOKUP(CZ25,APPENDIX!$A:$R,12,FALSE)&lt;&gt;"",VLOOKUP(CZ25,APPENDIX!$A:$R,12,FALSE),0)</f>
        <v>-0.3</v>
      </c>
      <c r="AH25" s="234" t="str">
        <f t="shared" si="66"/>
        <v/>
      </c>
      <c r="AI25" s="229">
        <f>IF(VLOOKUP(DB25,APPENDIX!$A:$R,9,FALSE)&lt;&gt;"",VLOOKUP(DB25,APPENDIX!$A:$R,9,FALSE),"--")</f>
        <v>77</v>
      </c>
      <c r="AJ25" s="372">
        <f>IF(VLOOKUP(DC25,APPENDIX!$A:$R,9,FALSE)&lt;&gt;"",VLOOKUP(DC25,APPENDIX!$A:$R,9,FALSE),"--")</f>
        <v>78</v>
      </c>
      <c r="AK25" s="231">
        <f>IF(VLOOKUP(DD25,APPENDIX!$A:$R,12,FALSE)&lt;&gt;"",VLOOKUP(DD25,APPENDIX!$A:$R,12,FALSE),0)</f>
        <v>0.5</v>
      </c>
      <c r="AL25" s="234" t="str">
        <f t="shared" si="67"/>
        <v>*</v>
      </c>
      <c r="AM25" s="305">
        <f>IF(VLOOKUP(DF25,APPENDIX!$A:$R,9,FALSE)&lt;&gt;"",VLOOKUP(DF25,APPENDIX!$A:$R,9,FALSE),"--")</f>
        <v>13.4</v>
      </c>
      <c r="AN25" s="236">
        <f>IF(VLOOKUP(DG25,APPENDIX!$A:$R,9,FALSE)&lt;&gt;"",VLOOKUP(DG25,APPENDIX!$A:$R,9,FALSE),"--")</f>
        <v>14.4</v>
      </c>
      <c r="AO25" s="231">
        <f>IF(VLOOKUP(DH25,APPENDIX!$A:$R,12,FALSE)&lt;&gt;"",VLOOKUP(DH25,APPENDIX!$A:$R,12,FALSE),0)</f>
        <v>1.2</v>
      </c>
      <c r="AP25" s="234" t="str">
        <f t="shared" si="68"/>
        <v>**</v>
      </c>
      <c r="AQ25" s="319">
        <f>IF(VLOOKUP(DJ25,APPENDIX!$A:$R,9,FALSE)&lt;&gt;"",VLOOKUP(DJ25,APPENDIX!$A:$R,9,FALSE),"--")</f>
        <v>0.66</v>
      </c>
      <c r="AR25" s="319">
        <f>IF(VLOOKUP(DK25,APPENDIX!$A:$R,9,FALSE)&lt;&gt;"",VLOOKUP(DK25,APPENDIX!$A:$R,9,FALSE),"--")</f>
        <v>0.87</v>
      </c>
      <c r="AS25" s="231">
        <f>IF(VLOOKUP(DL25,APPENDIX!$A:$R,12,FALSE)&lt;&gt;"",VLOOKUP(DL25,APPENDIX!$A:$R,12,FALSE),0)</f>
        <v>1.6</v>
      </c>
      <c r="AT25" s="231" t="str">
        <f t="shared" si="69"/>
        <v>**</v>
      </c>
      <c r="AU25" s="299">
        <f>IF(VLOOKUP(DN25,APPENDIX!$A:$R,9,FALSE)&lt;&gt;"",VLOOKUP(DN25,APPENDIX!$A:$R,9,FALSE),"--")</f>
        <v>89</v>
      </c>
      <c r="AV25" s="300">
        <f>IF(VLOOKUP(DO25,APPENDIX!$A:$R,9,FALSE)&lt;&gt;"",VLOOKUP(DO25,APPENDIX!$A:$R,9,FALSE),"--")</f>
        <v>89</v>
      </c>
      <c r="AW25" s="236">
        <f>IF(VLOOKUP(DP25,APPENDIX!$A:$R,12,FALSE)&lt;&gt;"",VLOOKUP(DP25,APPENDIX!$A:$R,12,FALSE),0)</f>
        <v>0</v>
      </c>
      <c r="AX25" s="234" t="str">
        <f t="shared" si="70"/>
        <v/>
      </c>
      <c r="AY25" s="299">
        <f>IF(VLOOKUP(DR25,APPENDIX!$A:$R,9,FALSE)&lt;&gt;"",VLOOKUP(DR25,APPENDIX!$A:$R,9,FALSE),"--")</f>
        <v>72</v>
      </c>
      <c r="AZ25" s="300">
        <f>IF(VLOOKUP(DS25,APPENDIX!$A:$R,9,FALSE)&lt;&gt;"",VLOOKUP(DS25,APPENDIX!$A:$R,9,FALSE),"--")</f>
        <v>71</v>
      </c>
      <c r="BA25" s="304">
        <f>IF(VLOOKUP(DT25,APPENDIX!$A:$R,12,FALSE)&lt;&gt;"",VLOOKUP(DT25,APPENDIX!$A:$R,12,FALSE),0)</f>
        <v>-0.3</v>
      </c>
      <c r="BB25" s="234" t="str">
        <f t="shared" si="71"/>
        <v/>
      </c>
      <c r="BC25" s="301">
        <f>IF(VLOOKUP(DV25,APPENDIX!$A:$R,9,FALSE)&lt;&gt;"",VLOOKUP(DV25,APPENDIX!$A:$R,9,FALSE),"--")</f>
        <v>62</v>
      </c>
      <c r="BD25" s="372">
        <f>IF(VLOOKUP(DW25,APPENDIX!$A:$R,9,FALSE)&lt;&gt;"",VLOOKUP(DW25,APPENDIX!$A:$R,9,FALSE),"--")</f>
        <v>66</v>
      </c>
      <c r="BE25" s="301">
        <f>IF(VLOOKUP(DX25,APPENDIX!$A:$R,12,FALSE)&lt;&gt;"",VLOOKUP(DX25,APPENDIX!$A:$R,12,FALSE),0)</f>
        <v>0.9</v>
      </c>
      <c r="BF25" s="306" t="str">
        <f t="shared" si="72"/>
        <v>*</v>
      </c>
      <c r="BG25" s="371">
        <f>IF(VLOOKUP(DZ25,APPENDIX!$A:$R,9,FALSE)&lt;&gt;"",VLOOKUP(DZ25,APPENDIX!$A:$R,9,FALSE),"--")</f>
        <v>88</v>
      </c>
      <c r="BH25" s="372">
        <f>IF(VLOOKUP(EA25,APPENDIX!$A:$R,9,FALSE)&lt;&gt;"",VLOOKUP(EA25,APPENDIX!$A:$R,9,FALSE),"--")</f>
        <v>90</v>
      </c>
      <c r="BI25" s="301">
        <f>IF(VLOOKUP(EB25,APPENDIX!$A:$R,12,FALSE)&lt;&gt;"",VLOOKUP(EB25,APPENDIX!$A:$R,12,FALSE),0)</f>
        <v>0.7</v>
      </c>
      <c r="BJ25" s="306" t="str">
        <f t="shared" si="73"/>
        <v>*</v>
      </c>
      <c r="BK25" s="400">
        <f>IF(VLOOKUP(ED25,APPENDIX!$A:$R,9,FALSE)&lt;&gt;"",VLOOKUP(ED25,APPENDIX!$A:$R,9,FALSE),"--")</f>
        <v>5</v>
      </c>
      <c r="BL25" s="401">
        <f>IF(VLOOKUP(EE25,APPENDIX!$A:$R,9,FALSE)&lt;&gt;"",VLOOKUP(EE25,APPENDIX!$A:$R,9,FALSE),"--")</f>
        <v>5</v>
      </c>
      <c r="BM25" s="309">
        <f>IF(VLOOKUP(EF25,APPENDIX!$A:$R,12,FALSE)&lt;&gt;"",VLOOKUP(EF25,APPENDIX!$A:$R,12,FALSE),0)</f>
        <v>0</v>
      </c>
      <c r="BN25" s="310" t="str">
        <f t="shared" si="74"/>
        <v/>
      </c>
      <c r="BO25" s="371">
        <f>IF(VLOOKUP(EH25,APPENDIX!$A:$R,9,FALSE)&lt;&gt;"",VLOOKUP(EH25,APPENDIX!$A:$R,9,FALSE),"--")</f>
        <v>21</v>
      </c>
      <c r="BP25" s="372">
        <f>IF(VLOOKUP(EI25,APPENDIX!$A:$R,9,FALSE)&lt;&gt;"",VLOOKUP(EI25,APPENDIX!$A:$R,9,FALSE),"--")</f>
        <v>18</v>
      </c>
      <c r="BQ25" s="301">
        <f>IF(VLOOKUP(EJ25,APPENDIX!$A:$R,12,FALSE)&lt;&gt;"",VLOOKUP(EJ25,APPENDIX!$A:$R,12,FALSE),0)</f>
        <v>-0.9</v>
      </c>
      <c r="BR25" s="301" t="str">
        <f t="shared" si="75"/>
        <v>*</v>
      </c>
      <c r="BT25" s="153" t="s">
        <v>93</v>
      </c>
      <c r="BU25" s="153" t="str">
        <f t="shared" si="76"/>
        <v>MEq002_0</v>
      </c>
      <c r="BV25" s="153" t="str">
        <f t="shared" si="77"/>
        <v>MEq002_1</v>
      </c>
      <c r="BW25" s="153" t="str">
        <f t="shared" si="78"/>
        <v>MEq002_1</v>
      </c>
      <c r="BX25" s="153" t="str">
        <f t="shared" si="79"/>
        <v>ME</v>
      </c>
      <c r="BY25" s="153" t="str">
        <f t="shared" si="80"/>
        <v>MEq001a_0</v>
      </c>
      <c r="BZ25" s="153" t="str">
        <f t="shared" si="81"/>
        <v>MEq001a_1</v>
      </c>
      <c r="CA25" s="153" t="str">
        <f t="shared" si="82"/>
        <v>MEq001a_1</v>
      </c>
      <c r="CB25" s="153" t="str">
        <f t="shared" si="83"/>
        <v>ME</v>
      </c>
      <c r="CC25" s="153" t="str">
        <f t="shared" si="84"/>
        <v>MEq001b_0</v>
      </c>
      <c r="CD25" s="153" t="str">
        <f t="shared" si="85"/>
        <v>MEq001b_1</v>
      </c>
      <c r="CE25" s="153" t="str">
        <f t="shared" si="86"/>
        <v>MEq001b_1</v>
      </c>
      <c r="CF25" s="153" t="str">
        <f t="shared" si="87"/>
        <v>ME</v>
      </c>
      <c r="CG25" s="153" t="str">
        <f t="shared" si="88"/>
        <v>MEq003_0</v>
      </c>
      <c r="CH25" s="153" t="str">
        <f t="shared" si="89"/>
        <v>MEq003_1</v>
      </c>
      <c r="CI25" s="153" t="str">
        <f t="shared" si="90"/>
        <v>MEq003_1</v>
      </c>
      <c r="CJ25" s="153" t="str">
        <f t="shared" si="91"/>
        <v>ME</v>
      </c>
      <c r="CK25" s="298" t="str">
        <f t="shared" si="92"/>
        <v>MEq004_1</v>
      </c>
      <c r="CL25" s="298" t="str">
        <f t="shared" si="93"/>
        <v>MEq005_0</v>
      </c>
      <c r="CM25" s="153" t="str">
        <f t="shared" si="94"/>
        <v>MEq005_1</v>
      </c>
      <c r="CN25" s="153" t="str">
        <f t="shared" si="95"/>
        <v>MEq005_1</v>
      </c>
      <c r="CO25" s="153" t="str">
        <f t="shared" si="96"/>
        <v>ME</v>
      </c>
      <c r="CP25" s="153" t="str">
        <f t="shared" si="97"/>
        <v>MEq006_0</v>
      </c>
      <c r="CQ25" s="153" t="str">
        <f t="shared" si="98"/>
        <v>MEq006_1</v>
      </c>
      <c r="CR25" s="153" t="str">
        <f t="shared" si="99"/>
        <v>MEq006_1</v>
      </c>
      <c r="CS25" s="153" t="str">
        <f t="shared" si="100"/>
        <v>ME</v>
      </c>
      <c r="CT25" s="153" t="str">
        <f t="shared" si="101"/>
        <v>MEq014_0</v>
      </c>
      <c r="CU25" s="153" t="str">
        <f t="shared" si="102"/>
        <v>MEq014_1</v>
      </c>
      <c r="CV25" s="153" t="str">
        <f t="shared" si="103"/>
        <v>MEq014_1</v>
      </c>
      <c r="CW25" s="153" t="str">
        <f t="shared" si="104"/>
        <v>ME</v>
      </c>
      <c r="CX25" s="153" t="str">
        <f t="shared" si="105"/>
        <v>MEq015_0</v>
      </c>
      <c r="CY25" s="153" t="str">
        <f t="shared" si="106"/>
        <v>MEq015_1</v>
      </c>
      <c r="CZ25" s="153" t="str">
        <f t="shared" si="107"/>
        <v>MEq015_1</v>
      </c>
      <c r="DA25" s="153" t="str">
        <f t="shared" si="108"/>
        <v>ME</v>
      </c>
      <c r="DB25" s="153" t="str">
        <f t="shared" si="109"/>
        <v>MEq016_0</v>
      </c>
      <c r="DC25" s="153" t="str">
        <f t="shared" si="110"/>
        <v>MEq016_1</v>
      </c>
      <c r="DD25" s="153" t="str">
        <f t="shared" si="111"/>
        <v>MEq016_1</v>
      </c>
      <c r="DE25" s="153" t="str">
        <f t="shared" si="112"/>
        <v>ME</v>
      </c>
      <c r="DF25" s="153" t="str">
        <f t="shared" si="113"/>
        <v>MEq009_0</v>
      </c>
      <c r="DG25" s="153" t="str">
        <f t="shared" si="114"/>
        <v>MEq009_1</v>
      </c>
      <c r="DH25" s="153" t="str">
        <f t="shared" si="115"/>
        <v>MEq009_1</v>
      </c>
      <c r="DI25" s="153" t="str">
        <f t="shared" si="116"/>
        <v>ME</v>
      </c>
      <c r="DJ25" s="153" t="str">
        <f t="shared" si="117"/>
        <v>MEq022_0</v>
      </c>
      <c r="DK25" s="153" t="str">
        <f t="shared" si="118"/>
        <v>MEq022_1</v>
      </c>
      <c r="DL25" s="153" t="str">
        <f t="shared" si="119"/>
        <v>MEq022_1</v>
      </c>
      <c r="DM25" s="153" t="str">
        <f t="shared" si="120"/>
        <v>ME</v>
      </c>
      <c r="DN25" s="153" t="str">
        <f t="shared" si="121"/>
        <v>MEq010_0</v>
      </c>
      <c r="DO25" s="153" t="str">
        <f t="shared" si="122"/>
        <v>MEq010_1</v>
      </c>
      <c r="DP25" s="153" t="str">
        <f t="shared" si="123"/>
        <v>MEq010_1</v>
      </c>
      <c r="DQ25" s="153" t="str">
        <f t="shared" si="124"/>
        <v>ME</v>
      </c>
      <c r="DR25" s="153" t="str">
        <f t="shared" si="125"/>
        <v>MEq011_0</v>
      </c>
      <c r="DS25" s="153" t="str">
        <f t="shared" si="126"/>
        <v>MEq011_1</v>
      </c>
      <c r="DT25" s="153" t="str">
        <f t="shared" si="127"/>
        <v>MEq011_1</v>
      </c>
      <c r="DU25" s="153" t="str">
        <f t="shared" si="128"/>
        <v>ME</v>
      </c>
      <c r="DV25" s="153" t="str">
        <f t="shared" si="129"/>
        <v>MEq017_0</v>
      </c>
      <c r="DW25" s="153" t="str">
        <f t="shared" si="130"/>
        <v>MEq017_1</v>
      </c>
      <c r="DX25" s="153" t="str">
        <f t="shared" si="131"/>
        <v>MEq017_1</v>
      </c>
      <c r="DY25" s="153" t="str">
        <f t="shared" si="132"/>
        <v>ME</v>
      </c>
      <c r="DZ25" s="153" t="str">
        <f t="shared" si="133"/>
        <v>MEq018_0</v>
      </c>
      <c r="EA25" s="153" t="str">
        <f t="shared" si="134"/>
        <v>MEq018_1</v>
      </c>
      <c r="EB25" s="153" t="str">
        <f t="shared" si="135"/>
        <v>MEq018_1</v>
      </c>
      <c r="EC25" s="153" t="str">
        <f t="shared" si="136"/>
        <v>ME</v>
      </c>
      <c r="ED25" s="153" t="str">
        <f t="shared" si="137"/>
        <v>MEq019_0</v>
      </c>
      <c r="EE25" s="153" t="str">
        <f t="shared" si="138"/>
        <v>MEq019_1</v>
      </c>
      <c r="EF25" s="153" t="str">
        <f t="shared" si="139"/>
        <v>MEq019_1</v>
      </c>
      <c r="EG25" s="153" t="str">
        <f t="shared" si="140"/>
        <v>ME</v>
      </c>
      <c r="EH25" s="153" t="str">
        <f t="shared" si="141"/>
        <v>MEq020_0</v>
      </c>
      <c r="EI25" s="153" t="str">
        <f t="shared" si="142"/>
        <v>MEq020_1</v>
      </c>
      <c r="EJ25" s="153" t="str">
        <f t="shared" si="143"/>
        <v>MEq020_1</v>
      </c>
    </row>
    <row r="26" spans="1:140" x14ac:dyDescent="0.15">
      <c r="A26" s="231" t="s">
        <v>96</v>
      </c>
      <c r="B26" s="229">
        <f>IF(VLOOKUP(BU26,APPENDIX!$A:$R,9,FALSE)&lt;&gt;"",VLOOKUP(BU26,APPENDIX!$A:$R,9,FALSE),"--")</f>
        <v>79</v>
      </c>
      <c r="C26" s="231">
        <f>IF(VLOOKUP(BV26,APPENDIX!$A:$R,9,FALSE)&lt;&gt;"",VLOOKUP(BV26,APPENDIX!$A:$R,9,FALSE),"--")</f>
        <v>85</v>
      </c>
      <c r="D26" s="231">
        <f>IF(VLOOKUP(BW26,APPENDIX!$A:$R,12,FALSE)&lt;&gt;"",VLOOKUP(BW26,APPENDIX!$A:$R,12,FALSE),0)</f>
        <v>1</v>
      </c>
      <c r="E26" s="234" t="str">
        <f t="shared" si="59"/>
        <v>**</v>
      </c>
      <c r="F26" s="299">
        <f>IF(VLOOKUP(BY26,APPENDIX!$A:$R,9,FALSE)&lt;&gt;"",VLOOKUP(BY26,APPENDIX!$A:$R,9,FALSE),"--")</f>
        <v>75</v>
      </c>
      <c r="G26" s="300">
        <f>IF(VLOOKUP(BZ26,APPENDIX!$A:$R,9,FALSE)&lt;&gt;"",VLOOKUP(BZ26,APPENDIX!$A:$R,9,FALSE),"--")</f>
        <v>73</v>
      </c>
      <c r="H26" s="236">
        <f>IF(VLOOKUP(CA26,APPENDIX!$A:$R,12,FALSE)&lt;&gt;"",VLOOKUP(CA26,APPENDIX!$A:$R,12,FALSE),0)</f>
        <v>-0.5</v>
      </c>
      <c r="I26" s="234" t="str">
        <f t="shared" si="60"/>
        <v>*</v>
      </c>
      <c r="J26" s="231">
        <f>IF(VLOOKUP(CC26,APPENDIX!$A:$R,9,FALSE)&lt;&gt;"",VLOOKUP(CC26,APPENDIX!$A:$R,9,FALSE),"--")</f>
        <v>42</v>
      </c>
      <c r="K26" s="231">
        <f>IF(VLOOKUP(CD26,APPENDIX!$A:$R,9,FALSE)&lt;&gt;"",VLOOKUP(CD26,APPENDIX!$A:$R,9,FALSE),"--")</f>
        <v>41</v>
      </c>
      <c r="L26" s="231">
        <f>IF(VLOOKUP(CE26,APPENDIX!$A:$R,12,FALSE)&lt;&gt;"",VLOOKUP(CE26,APPENDIX!$A:$R,12,FALSE),0)</f>
        <v>-0.2</v>
      </c>
      <c r="M26" s="231" t="str">
        <f t="shared" si="61"/>
        <v/>
      </c>
      <c r="N26" s="229">
        <f>IF(VLOOKUP(CG26,APPENDIX!$A:$R,9,FALSE)&lt;&gt;"",VLOOKUP(CG26,APPENDIX!$A:$R,9,FALSE),"--")</f>
        <v>57</v>
      </c>
      <c r="O26" s="307">
        <f>IF(VLOOKUP(CH26,APPENDIX!$A:$R,9,FALSE)&lt;&gt;"",VLOOKUP(CH26,APPENDIX!$A:$R,9,FALSE),"--")</f>
        <v>57</v>
      </c>
      <c r="P26" s="231">
        <f>IF(VLOOKUP(CI26,APPENDIX!$A:$R,12,FALSE)&lt;&gt;"",VLOOKUP(CI26,APPENDIX!$A:$R,12,FALSE),0)</f>
        <v>0</v>
      </c>
      <c r="Q26" s="234" t="str">
        <f t="shared" si="62"/>
        <v/>
      </c>
      <c r="R26" s="302">
        <f>VLOOKUP(CK26,APPENDIX!$A:$R,9,FALSE)</f>
        <v>73</v>
      </c>
      <c r="S26" s="299">
        <f>IF(VLOOKUP(CL26,APPENDIX!$A:$R,9,FALSE)&lt;&gt;"",VLOOKUP(CL26,APPENDIX!$A:$R,9,FALSE),"--")</f>
        <v>59</v>
      </c>
      <c r="T26" s="303">
        <f>IF(VLOOKUP(CM26,APPENDIX!$A:$R,9,FALSE)&lt;&gt;"",VLOOKUP(CM26,APPENDIX!$A:$R,9,FALSE),"--")</f>
        <v>59</v>
      </c>
      <c r="U26" s="304">
        <f>IF(VLOOKUP(CN26,APPENDIX!$A:$R,12,FALSE)&lt;&gt;"",VLOOKUP(CN26,APPENDIX!$A:$R,12,FALSE),0)</f>
        <v>0</v>
      </c>
      <c r="V26" s="234" t="str">
        <f t="shared" si="63"/>
        <v/>
      </c>
      <c r="W26" s="229">
        <f>IF(VLOOKUP(CP26,APPENDIX!$A:$R,9,FALSE)&lt;&gt;"",VLOOKUP(CP26,APPENDIX!$A:$R,9,FALSE),"--")</f>
        <v>76</v>
      </c>
      <c r="X26" s="231">
        <f>IF(VLOOKUP(CQ26,APPENDIX!$A:$R,9,FALSE)&lt;&gt;"",VLOOKUP(CQ26,APPENDIX!$A:$R,9,FALSE),"--")</f>
        <v>77</v>
      </c>
      <c r="Y26" s="231">
        <f>IF(VLOOKUP(CR26,APPENDIX!$A:$R,12,FALSE)&lt;&gt;"",VLOOKUP(CR26,APPENDIX!$A:$R,12,FALSE),0)</f>
        <v>0.2</v>
      </c>
      <c r="Z26" s="234" t="str">
        <f t="shared" si="64"/>
        <v/>
      </c>
      <c r="AA26" s="299">
        <f>IF(VLOOKUP(CT26,APPENDIX!$A:$R,9,FALSE)&lt;&gt;"",VLOOKUP(CT26,APPENDIX!$A:$R,9,FALSE),"--")</f>
        <v>15</v>
      </c>
      <c r="AB26" s="300">
        <f>IF(VLOOKUP(CU26,APPENDIX!$A:$R,9,FALSE)&lt;&gt;"",VLOOKUP(CU26,APPENDIX!$A:$R,9,FALSE),"--")</f>
        <v>12</v>
      </c>
      <c r="AC26" s="304">
        <f>IF(VLOOKUP(CV26,APPENDIX!$A:$R,12,FALSE)&lt;&gt;"",VLOOKUP(CV26,APPENDIX!$A:$R,12,FALSE),0)</f>
        <v>-0.8</v>
      </c>
      <c r="AD26" s="234" t="str">
        <f t="shared" si="65"/>
        <v>*</v>
      </c>
      <c r="AE26" s="229">
        <f>IF(VLOOKUP(CX26,APPENDIX!$A:$R,9,FALSE)&lt;&gt;"",VLOOKUP(CX26,APPENDIX!$A:$R,9,FALSE),"--")</f>
        <v>18</v>
      </c>
      <c r="AF26" s="231">
        <f>IF(VLOOKUP(CY26,APPENDIX!$A:$R,9,FALSE)&lt;&gt;"",VLOOKUP(CY26,APPENDIX!$A:$R,9,FALSE),"--")</f>
        <v>16</v>
      </c>
      <c r="AG26" s="231">
        <f>IF(VLOOKUP(CZ26,APPENDIX!$A:$R,12,FALSE)&lt;&gt;"",VLOOKUP(CZ26,APPENDIX!$A:$R,12,FALSE),0)</f>
        <v>-0.6</v>
      </c>
      <c r="AH26" s="234" t="str">
        <f t="shared" si="66"/>
        <v>*</v>
      </c>
      <c r="AI26" s="229">
        <f>IF(VLOOKUP(DB26,APPENDIX!$A:$R,9,FALSE)&lt;&gt;"",VLOOKUP(DB26,APPENDIX!$A:$R,9,FALSE),"--")</f>
        <v>76</v>
      </c>
      <c r="AJ26" s="372">
        <f>IF(VLOOKUP(DC26,APPENDIX!$A:$R,9,FALSE)&lt;&gt;"",VLOOKUP(DC26,APPENDIX!$A:$R,9,FALSE),"--")</f>
        <v>76</v>
      </c>
      <c r="AK26" s="231">
        <f>IF(VLOOKUP(DD26,APPENDIX!$A:$R,12,FALSE)&lt;&gt;"",VLOOKUP(DD26,APPENDIX!$A:$R,12,FALSE),0)</f>
        <v>0</v>
      </c>
      <c r="AL26" s="234" t="str">
        <f t="shared" si="67"/>
        <v/>
      </c>
      <c r="AM26" s="305">
        <f>IF(VLOOKUP(DF26,APPENDIX!$A:$R,9,FALSE)&lt;&gt;"",VLOOKUP(DF26,APPENDIX!$A:$R,9,FALSE),"--")</f>
        <v>12.8</v>
      </c>
      <c r="AN26" s="479" t="str">
        <f>IF(VLOOKUP(DG26,APPENDIX!$A:$R,9,FALSE)&lt;&gt;"",VLOOKUP(DG26,APPENDIX!$A:$R,9,FALSE),"—")</f>
        <v>—</v>
      </c>
      <c r="AO26" s="231">
        <f>IF(VLOOKUP(DH26,APPENDIX!$A:$R,12,FALSE)&lt;&gt;"",VLOOKUP(DH26,APPENDIX!$A:$R,12,FALSE),0)</f>
        <v>0</v>
      </c>
      <c r="AP26" s="234" t="str">
        <f t="shared" si="68"/>
        <v/>
      </c>
      <c r="AQ26" s="319">
        <f>IF(VLOOKUP(DJ26,APPENDIX!$A:$R,9,FALSE)&lt;&gt;"",VLOOKUP(DJ26,APPENDIX!$A:$R,9,FALSE),"--")</f>
        <v>0.51</v>
      </c>
      <c r="AR26" s="319">
        <f>IF(VLOOKUP(DK26,APPENDIX!$A:$R,9,FALSE)&lt;&gt;"",VLOOKUP(DK26,APPENDIX!$A:$R,9,FALSE),"--")</f>
        <v>0.53</v>
      </c>
      <c r="AS26" s="231">
        <f>IF(VLOOKUP(DL26,APPENDIX!$A:$R,12,FALSE)&lt;&gt;"",VLOOKUP(DL26,APPENDIX!$A:$R,12,FALSE),0)</f>
        <v>0.2</v>
      </c>
      <c r="AT26" s="231" t="str">
        <f t="shared" si="69"/>
        <v/>
      </c>
      <c r="AU26" s="299">
        <f>IF(VLOOKUP(DN26,APPENDIX!$A:$R,9,FALSE)&lt;&gt;"",VLOOKUP(DN26,APPENDIX!$A:$R,9,FALSE),"--")</f>
        <v>85</v>
      </c>
      <c r="AV26" s="300">
        <f>IF(VLOOKUP(DO26,APPENDIX!$A:$R,9,FALSE)&lt;&gt;"",VLOOKUP(DO26,APPENDIX!$A:$R,9,FALSE),"--")</f>
        <v>86</v>
      </c>
      <c r="AW26" s="236">
        <f>IF(VLOOKUP(DP26,APPENDIX!$A:$R,12,FALSE)&lt;&gt;"",VLOOKUP(DP26,APPENDIX!$A:$R,12,FALSE),0)</f>
        <v>0.5</v>
      </c>
      <c r="AX26" s="234" t="str">
        <f t="shared" si="70"/>
        <v>*</v>
      </c>
      <c r="AY26" s="299">
        <f>IF(VLOOKUP(DR26,APPENDIX!$A:$R,9,FALSE)&lt;&gt;"",VLOOKUP(DR26,APPENDIX!$A:$R,9,FALSE),"--")</f>
        <v>61</v>
      </c>
      <c r="AZ26" s="300">
        <f>IF(VLOOKUP(DS26,APPENDIX!$A:$R,9,FALSE)&lt;&gt;"",VLOOKUP(DS26,APPENDIX!$A:$R,9,FALSE),"--")</f>
        <v>62</v>
      </c>
      <c r="BA26" s="304">
        <f>IF(VLOOKUP(DT26,APPENDIX!$A:$R,12,FALSE)&lt;&gt;"",VLOOKUP(DT26,APPENDIX!$A:$R,12,FALSE),0)</f>
        <v>0.3</v>
      </c>
      <c r="BB26" s="234" t="str">
        <f t="shared" si="71"/>
        <v/>
      </c>
      <c r="BC26" s="301">
        <f>IF(VLOOKUP(DV26,APPENDIX!$A:$R,9,FALSE)&lt;&gt;"",VLOOKUP(DV26,APPENDIX!$A:$R,9,FALSE),"--")</f>
        <v>63</v>
      </c>
      <c r="BD26" s="372">
        <f>IF(VLOOKUP(DW26,APPENDIX!$A:$R,9,FALSE)&lt;&gt;"",VLOOKUP(DW26,APPENDIX!$A:$R,9,FALSE),"--")</f>
        <v>68</v>
      </c>
      <c r="BE26" s="301">
        <f>IF(VLOOKUP(DX26,APPENDIX!$A:$R,12,FALSE)&lt;&gt;"",VLOOKUP(DX26,APPENDIX!$A:$R,12,FALSE),0)</f>
        <v>1.2</v>
      </c>
      <c r="BF26" s="306" t="str">
        <f t="shared" si="72"/>
        <v>**</v>
      </c>
      <c r="BG26" s="371">
        <f>IF(VLOOKUP(DZ26,APPENDIX!$A:$R,9,FALSE)&lt;&gt;"",VLOOKUP(DZ26,APPENDIX!$A:$R,9,FALSE),"--")</f>
        <v>89</v>
      </c>
      <c r="BH26" s="372">
        <f>IF(VLOOKUP(EA26,APPENDIX!$A:$R,9,FALSE)&lt;&gt;"",VLOOKUP(EA26,APPENDIX!$A:$R,9,FALSE),"--")</f>
        <v>91</v>
      </c>
      <c r="BI26" s="301">
        <f>IF(VLOOKUP(EB26,APPENDIX!$A:$R,12,FALSE)&lt;&gt;"",VLOOKUP(EB26,APPENDIX!$A:$R,12,FALSE),0)</f>
        <v>0.7</v>
      </c>
      <c r="BJ26" s="306" t="str">
        <f t="shared" si="73"/>
        <v>*</v>
      </c>
      <c r="BK26" s="400">
        <f>IF(VLOOKUP(ED26,APPENDIX!$A:$R,9,FALSE)&lt;&gt;"",VLOOKUP(ED26,APPENDIX!$A:$R,9,FALSE),"--")</f>
        <v>7</v>
      </c>
      <c r="BL26" s="401">
        <f>IF(VLOOKUP(EE26,APPENDIX!$A:$R,9,FALSE)&lt;&gt;"",VLOOKUP(EE26,APPENDIX!$A:$R,9,FALSE),"--")</f>
        <v>7</v>
      </c>
      <c r="BM26" s="309">
        <f>IF(VLOOKUP(EF26,APPENDIX!$A:$R,12,FALSE)&lt;&gt;"",VLOOKUP(EF26,APPENDIX!$A:$R,12,FALSE),0)</f>
        <v>0</v>
      </c>
      <c r="BN26" s="310" t="str">
        <f t="shared" si="74"/>
        <v/>
      </c>
      <c r="BO26" s="371">
        <f>IF(VLOOKUP(EH26,APPENDIX!$A:$R,9,FALSE)&lt;&gt;"",VLOOKUP(EH26,APPENDIX!$A:$R,9,FALSE),"--")</f>
        <v>16</v>
      </c>
      <c r="BP26" s="372">
        <f>IF(VLOOKUP(EI26,APPENDIX!$A:$R,9,FALSE)&lt;&gt;"",VLOOKUP(EI26,APPENDIX!$A:$R,9,FALSE),"--")</f>
        <v>14</v>
      </c>
      <c r="BQ26" s="301">
        <f>IF(VLOOKUP(EJ26,APPENDIX!$A:$R,12,FALSE)&lt;&gt;"",VLOOKUP(EJ26,APPENDIX!$A:$R,12,FALSE),0)</f>
        <v>-0.6</v>
      </c>
      <c r="BR26" s="301" t="str">
        <f t="shared" si="75"/>
        <v>*</v>
      </c>
      <c r="BT26" s="153" t="s">
        <v>97</v>
      </c>
      <c r="BU26" s="153" t="str">
        <f t="shared" si="76"/>
        <v>MDq002_0</v>
      </c>
      <c r="BV26" s="153" t="str">
        <f t="shared" si="77"/>
        <v>MDq002_1</v>
      </c>
      <c r="BW26" s="153" t="str">
        <f t="shared" si="78"/>
        <v>MDq002_1</v>
      </c>
      <c r="BX26" s="153" t="str">
        <f t="shared" si="79"/>
        <v>MD</v>
      </c>
      <c r="BY26" s="153" t="str">
        <f t="shared" si="80"/>
        <v>MDq001a_0</v>
      </c>
      <c r="BZ26" s="153" t="str">
        <f t="shared" si="81"/>
        <v>MDq001a_1</v>
      </c>
      <c r="CA26" s="153" t="str">
        <f t="shared" si="82"/>
        <v>MDq001a_1</v>
      </c>
      <c r="CB26" s="153" t="str">
        <f t="shared" si="83"/>
        <v>MD</v>
      </c>
      <c r="CC26" s="153" t="str">
        <f t="shared" si="84"/>
        <v>MDq001b_0</v>
      </c>
      <c r="CD26" s="153" t="str">
        <f t="shared" si="85"/>
        <v>MDq001b_1</v>
      </c>
      <c r="CE26" s="153" t="str">
        <f t="shared" si="86"/>
        <v>MDq001b_1</v>
      </c>
      <c r="CF26" s="153" t="str">
        <f t="shared" si="87"/>
        <v>MD</v>
      </c>
      <c r="CG26" s="153" t="str">
        <f t="shared" si="88"/>
        <v>MDq003_0</v>
      </c>
      <c r="CH26" s="153" t="str">
        <f t="shared" si="89"/>
        <v>MDq003_1</v>
      </c>
      <c r="CI26" s="153" t="str">
        <f t="shared" si="90"/>
        <v>MDq003_1</v>
      </c>
      <c r="CJ26" s="153" t="str">
        <f t="shared" si="91"/>
        <v>MD</v>
      </c>
      <c r="CK26" s="298" t="str">
        <f t="shared" si="92"/>
        <v>MDq004_1</v>
      </c>
      <c r="CL26" s="298" t="str">
        <f t="shared" si="93"/>
        <v>MDq005_0</v>
      </c>
      <c r="CM26" s="153" t="str">
        <f t="shared" si="94"/>
        <v>MDq005_1</v>
      </c>
      <c r="CN26" s="153" t="str">
        <f t="shared" si="95"/>
        <v>MDq005_1</v>
      </c>
      <c r="CO26" s="153" t="str">
        <f t="shared" si="96"/>
        <v>MD</v>
      </c>
      <c r="CP26" s="153" t="str">
        <f t="shared" si="97"/>
        <v>MDq006_0</v>
      </c>
      <c r="CQ26" s="153" t="str">
        <f t="shared" si="98"/>
        <v>MDq006_1</v>
      </c>
      <c r="CR26" s="153" t="str">
        <f t="shared" si="99"/>
        <v>MDq006_1</v>
      </c>
      <c r="CS26" s="153" t="str">
        <f t="shared" si="100"/>
        <v>MD</v>
      </c>
      <c r="CT26" s="153" t="str">
        <f t="shared" si="101"/>
        <v>MDq014_0</v>
      </c>
      <c r="CU26" s="153" t="str">
        <f t="shared" si="102"/>
        <v>MDq014_1</v>
      </c>
      <c r="CV26" s="153" t="str">
        <f t="shared" si="103"/>
        <v>MDq014_1</v>
      </c>
      <c r="CW26" s="153" t="str">
        <f t="shared" si="104"/>
        <v>MD</v>
      </c>
      <c r="CX26" s="153" t="str">
        <f t="shared" si="105"/>
        <v>MDq015_0</v>
      </c>
      <c r="CY26" s="153" t="str">
        <f t="shared" si="106"/>
        <v>MDq015_1</v>
      </c>
      <c r="CZ26" s="153" t="str">
        <f t="shared" si="107"/>
        <v>MDq015_1</v>
      </c>
      <c r="DA26" s="153" t="str">
        <f t="shared" si="108"/>
        <v>MD</v>
      </c>
      <c r="DB26" s="153" t="str">
        <f t="shared" si="109"/>
        <v>MDq016_0</v>
      </c>
      <c r="DC26" s="153" t="str">
        <f t="shared" si="110"/>
        <v>MDq016_1</v>
      </c>
      <c r="DD26" s="153" t="str">
        <f t="shared" si="111"/>
        <v>MDq016_1</v>
      </c>
      <c r="DE26" s="153" t="str">
        <f t="shared" si="112"/>
        <v>MD</v>
      </c>
      <c r="DF26" s="153" t="str">
        <f t="shared" si="113"/>
        <v>MDq009_0</v>
      </c>
      <c r="DG26" s="153" t="str">
        <f t="shared" si="114"/>
        <v>MDq009_1</v>
      </c>
      <c r="DH26" s="153" t="str">
        <f t="shared" si="115"/>
        <v>MDq009_1</v>
      </c>
      <c r="DI26" s="153" t="str">
        <f t="shared" si="116"/>
        <v>MD</v>
      </c>
      <c r="DJ26" s="153" t="str">
        <f t="shared" si="117"/>
        <v>MDq022_0</v>
      </c>
      <c r="DK26" s="153" t="str">
        <f t="shared" si="118"/>
        <v>MDq022_1</v>
      </c>
      <c r="DL26" s="153" t="str">
        <f t="shared" si="119"/>
        <v>MDq022_1</v>
      </c>
      <c r="DM26" s="153" t="str">
        <f t="shared" si="120"/>
        <v>MD</v>
      </c>
      <c r="DN26" s="153" t="str">
        <f t="shared" si="121"/>
        <v>MDq010_0</v>
      </c>
      <c r="DO26" s="153" t="str">
        <f t="shared" si="122"/>
        <v>MDq010_1</v>
      </c>
      <c r="DP26" s="153" t="str">
        <f t="shared" si="123"/>
        <v>MDq010_1</v>
      </c>
      <c r="DQ26" s="153" t="str">
        <f t="shared" si="124"/>
        <v>MD</v>
      </c>
      <c r="DR26" s="153" t="str">
        <f t="shared" si="125"/>
        <v>MDq011_0</v>
      </c>
      <c r="DS26" s="153" t="str">
        <f t="shared" si="126"/>
        <v>MDq011_1</v>
      </c>
      <c r="DT26" s="153" t="str">
        <f t="shared" si="127"/>
        <v>MDq011_1</v>
      </c>
      <c r="DU26" s="153" t="str">
        <f t="shared" si="128"/>
        <v>MD</v>
      </c>
      <c r="DV26" s="153" t="str">
        <f t="shared" si="129"/>
        <v>MDq017_0</v>
      </c>
      <c r="DW26" s="153" t="str">
        <f t="shared" si="130"/>
        <v>MDq017_1</v>
      </c>
      <c r="DX26" s="153" t="str">
        <f t="shared" si="131"/>
        <v>MDq017_1</v>
      </c>
      <c r="DY26" s="153" t="str">
        <f t="shared" si="132"/>
        <v>MD</v>
      </c>
      <c r="DZ26" s="153" t="str">
        <f t="shared" si="133"/>
        <v>MDq018_0</v>
      </c>
      <c r="EA26" s="153" t="str">
        <f t="shared" si="134"/>
        <v>MDq018_1</v>
      </c>
      <c r="EB26" s="153" t="str">
        <f t="shared" si="135"/>
        <v>MDq018_1</v>
      </c>
      <c r="EC26" s="153" t="str">
        <f t="shared" si="136"/>
        <v>MD</v>
      </c>
      <c r="ED26" s="153" t="str">
        <f t="shared" si="137"/>
        <v>MDq019_0</v>
      </c>
      <c r="EE26" s="153" t="str">
        <f t="shared" si="138"/>
        <v>MDq019_1</v>
      </c>
      <c r="EF26" s="153" t="str">
        <f t="shared" si="139"/>
        <v>MDq019_1</v>
      </c>
      <c r="EG26" s="153" t="str">
        <f t="shared" si="140"/>
        <v>MD</v>
      </c>
      <c r="EH26" s="153" t="str">
        <f t="shared" si="141"/>
        <v>MDq020_0</v>
      </c>
      <c r="EI26" s="153" t="str">
        <f t="shared" si="142"/>
        <v>MDq020_1</v>
      </c>
      <c r="EJ26" s="153" t="str">
        <f t="shared" si="143"/>
        <v>MDq020_1</v>
      </c>
    </row>
    <row r="27" spans="1:140" x14ac:dyDescent="0.15">
      <c r="A27" s="231" t="s">
        <v>100</v>
      </c>
      <c r="B27" s="229">
        <f>IF(VLOOKUP(BU27,APPENDIX!$A:$R,9,FALSE)&lt;&gt;"",VLOOKUP(BU27,APPENDIX!$A:$R,9,FALSE),"--")</f>
        <v>88</v>
      </c>
      <c r="C27" s="231">
        <f>IF(VLOOKUP(BV27,APPENDIX!$A:$R,9,FALSE)&lt;&gt;"",VLOOKUP(BV27,APPENDIX!$A:$R,9,FALSE),"--")</f>
        <v>89</v>
      </c>
      <c r="D27" s="231">
        <f>IF(VLOOKUP(BW27,APPENDIX!$A:$R,12,FALSE)&lt;&gt;"",VLOOKUP(BW27,APPENDIX!$A:$R,12,FALSE),0)</f>
        <v>0.2</v>
      </c>
      <c r="E27" s="234" t="str">
        <f t="shared" si="59"/>
        <v/>
      </c>
      <c r="F27" s="299">
        <f>IF(VLOOKUP(BY27,APPENDIX!$A:$R,9,FALSE)&lt;&gt;"",VLOOKUP(BY27,APPENDIX!$A:$R,9,FALSE),"--")</f>
        <v>79</v>
      </c>
      <c r="G27" s="300">
        <f>IF(VLOOKUP(BZ27,APPENDIX!$A:$R,9,FALSE)&lt;&gt;"",VLOOKUP(BZ27,APPENDIX!$A:$R,9,FALSE),"--")</f>
        <v>77</v>
      </c>
      <c r="H27" s="236">
        <f>IF(VLOOKUP(CA27,APPENDIX!$A:$R,12,FALSE)&lt;&gt;"",VLOOKUP(CA27,APPENDIX!$A:$R,12,FALSE),0)</f>
        <v>-0.5</v>
      </c>
      <c r="I27" s="234" t="str">
        <f t="shared" si="60"/>
        <v>*</v>
      </c>
      <c r="J27" s="231">
        <f>IF(VLOOKUP(CC27,APPENDIX!$A:$R,9,FALSE)&lt;&gt;"",VLOOKUP(CC27,APPENDIX!$A:$R,9,FALSE),"--")</f>
        <v>47</v>
      </c>
      <c r="K27" s="231">
        <f>IF(VLOOKUP(CD27,APPENDIX!$A:$R,9,FALSE)&lt;&gt;"",VLOOKUP(CD27,APPENDIX!$A:$R,9,FALSE),"--")</f>
        <v>42</v>
      </c>
      <c r="L27" s="231">
        <f>IF(VLOOKUP(CE27,APPENDIX!$A:$R,12,FALSE)&lt;&gt;"",VLOOKUP(CE27,APPENDIX!$A:$R,12,FALSE),0)</f>
        <v>-1.1000000000000001</v>
      </c>
      <c r="M27" s="231" t="str">
        <f t="shared" si="61"/>
        <v>**</v>
      </c>
      <c r="N27" s="229">
        <f>IF(VLOOKUP(CG27,APPENDIX!$A:$R,9,FALSE)&lt;&gt;"",VLOOKUP(CG27,APPENDIX!$A:$R,9,FALSE),"--")</f>
        <v>63</v>
      </c>
      <c r="O27" s="307">
        <f>IF(VLOOKUP(CH27,APPENDIX!$A:$R,9,FALSE)&lt;&gt;"",VLOOKUP(CH27,APPENDIX!$A:$R,9,FALSE),"--")</f>
        <v>63</v>
      </c>
      <c r="P27" s="231">
        <f>IF(VLOOKUP(CI27,APPENDIX!$A:$R,12,FALSE)&lt;&gt;"",VLOOKUP(CI27,APPENDIX!$A:$R,12,FALSE),0)</f>
        <v>0</v>
      </c>
      <c r="Q27" s="234" t="str">
        <f t="shared" si="62"/>
        <v/>
      </c>
      <c r="R27" s="302">
        <f>VLOOKUP(CK27,APPENDIX!$A:$R,9,FALSE)</f>
        <v>79</v>
      </c>
      <c r="S27" s="299">
        <f>IF(VLOOKUP(CL27,APPENDIX!$A:$R,9,FALSE)&lt;&gt;"",VLOOKUP(CL27,APPENDIX!$A:$R,9,FALSE),"--")</f>
        <v>65</v>
      </c>
      <c r="T27" s="303">
        <f>IF(VLOOKUP(CM27,APPENDIX!$A:$R,9,FALSE)&lt;&gt;"",VLOOKUP(CM27,APPENDIX!$A:$R,9,FALSE),"--")</f>
        <v>65</v>
      </c>
      <c r="U27" s="304">
        <f>IF(VLOOKUP(CN27,APPENDIX!$A:$R,12,FALSE)&lt;&gt;"",VLOOKUP(CN27,APPENDIX!$A:$R,12,FALSE),0)</f>
        <v>0</v>
      </c>
      <c r="V27" s="234" t="str">
        <f t="shared" si="63"/>
        <v/>
      </c>
      <c r="W27" s="229">
        <f>IF(VLOOKUP(CP27,APPENDIX!$A:$R,9,FALSE)&lt;&gt;"",VLOOKUP(CP27,APPENDIX!$A:$R,9,FALSE),"--")</f>
        <v>79</v>
      </c>
      <c r="X27" s="231">
        <f>IF(VLOOKUP(CQ27,APPENDIX!$A:$R,9,FALSE)&lt;&gt;"",VLOOKUP(CQ27,APPENDIX!$A:$R,9,FALSE),"--")</f>
        <v>79</v>
      </c>
      <c r="Y27" s="231">
        <f>IF(VLOOKUP(CR27,APPENDIX!$A:$R,12,FALSE)&lt;&gt;"",VLOOKUP(CR27,APPENDIX!$A:$R,12,FALSE),0)</f>
        <v>0</v>
      </c>
      <c r="Z27" s="234" t="str">
        <f t="shared" si="64"/>
        <v/>
      </c>
      <c r="AA27" s="299">
        <f>IF(VLOOKUP(CT27,APPENDIX!$A:$R,9,FALSE)&lt;&gt;"",VLOOKUP(CT27,APPENDIX!$A:$R,9,FALSE),"--")</f>
        <v>9</v>
      </c>
      <c r="AB27" s="300">
        <f>IF(VLOOKUP(CU27,APPENDIX!$A:$R,9,FALSE)&lt;&gt;"",VLOOKUP(CU27,APPENDIX!$A:$R,9,FALSE),"--")</f>
        <v>9</v>
      </c>
      <c r="AC27" s="304">
        <f>IF(VLOOKUP(CV27,APPENDIX!$A:$R,12,FALSE)&lt;&gt;"",VLOOKUP(CV27,APPENDIX!$A:$R,12,FALSE),0)</f>
        <v>0</v>
      </c>
      <c r="AD27" s="234" t="str">
        <f t="shared" si="65"/>
        <v/>
      </c>
      <c r="AE27" s="229">
        <f>IF(VLOOKUP(CX27,APPENDIX!$A:$R,9,FALSE)&lt;&gt;"",VLOOKUP(CX27,APPENDIX!$A:$R,9,FALSE),"--")</f>
        <v>15</v>
      </c>
      <c r="AF27" s="231">
        <f>IF(VLOOKUP(CY27,APPENDIX!$A:$R,9,FALSE)&lt;&gt;"",VLOOKUP(CY27,APPENDIX!$A:$R,9,FALSE),"--")</f>
        <v>13</v>
      </c>
      <c r="AG27" s="231">
        <f>IF(VLOOKUP(CZ27,APPENDIX!$A:$R,12,FALSE)&lt;&gt;"",VLOOKUP(CZ27,APPENDIX!$A:$R,12,FALSE),0)</f>
        <v>-0.6</v>
      </c>
      <c r="AH27" s="234" t="str">
        <f t="shared" si="66"/>
        <v>*</v>
      </c>
      <c r="AI27" s="229">
        <f>IF(VLOOKUP(DB27,APPENDIX!$A:$R,9,FALSE)&lt;&gt;"",VLOOKUP(DB27,APPENDIX!$A:$R,9,FALSE),"--")</f>
        <v>77</v>
      </c>
      <c r="AJ27" s="372">
        <f>IF(VLOOKUP(DC27,APPENDIX!$A:$R,9,FALSE)&lt;&gt;"",VLOOKUP(DC27,APPENDIX!$A:$R,9,FALSE),"--")</f>
        <v>79</v>
      </c>
      <c r="AK27" s="231">
        <f>IF(VLOOKUP(DD27,APPENDIX!$A:$R,12,FALSE)&lt;&gt;"",VLOOKUP(DD27,APPENDIX!$A:$R,12,FALSE),0)</f>
        <v>1.1000000000000001</v>
      </c>
      <c r="AL27" s="234" t="str">
        <f t="shared" si="67"/>
        <v>**</v>
      </c>
      <c r="AM27" s="305">
        <f>IF(VLOOKUP(DF27,APPENDIX!$A:$R,9,FALSE)&lt;&gt;"",VLOOKUP(DF27,APPENDIX!$A:$R,9,FALSE),"--")</f>
        <v>12.4</v>
      </c>
      <c r="AN27" s="236">
        <f>IF(VLOOKUP(DG27,APPENDIX!$A:$R,9,FALSE)&lt;&gt;"",VLOOKUP(DG27,APPENDIX!$A:$R,9,FALSE),"--")</f>
        <v>13.2</v>
      </c>
      <c r="AO27" s="231">
        <f>IF(VLOOKUP(DH27,APPENDIX!$A:$R,12,FALSE)&lt;&gt;"",VLOOKUP(DH27,APPENDIX!$A:$R,12,FALSE),0)</f>
        <v>1</v>
      </c>
      <c r="AP27" s="234" t="str">
        <f t="shared" si="68"/>
        <v>**</v>
      </c>
      <c r="AQ27" s="319">
        <f>IF(VLOOKUP(DJ27,APPENDIX!$A:$R,9,FALSE)&lt;&gt;"",VLOOKUP(DJ27,APPENDIX!$A:$R,9,FALSE),"--")</f>
        <v>0.51</v>
      </c>
      <c r="AR27" s="319">
        <f>IF(VLOOKUP(DK27,APPENDIX!$A:$R,9,FALSE)&lt;&gt;"",VLOOKUP(DK27,APPENDIX!$A:$R,9,FALSE),"--")</f>
        <v>0.5</v>
      </c>
      <c r="AS27" s="231">
        <f>IF(VLOOKUP(DL27,APPENDIX!$A:$R,12,FALSE)&lt;&gt;"",VLOOKUP(DL27,APPENDIX!$A:$R,12,FALSE),0)</f>
        <v>-0.1</v>
      </c>
      <c r="AT27" s="231" t="str">
        <f t="shared" si="69"/>
        <v/>
      </c>
      <c r="AU27" s="299">
        <f>IF(VLOOKUP(DN27,APPENDIX!$A:$R,9,FALSE)&lt;&gt;"",VLOOKUP(DN27,APPENDIX!$A:$R,9,FALSE),"--")</f>
        <v>87</v>
      </c>
      <c r="AV27" s="300">
        <f>IF(VLOOKUP(DO27,APPENDIX!$A:$R,9,FALSE)&lt;&gt;"",VLOOKUP(DO27,APPENDIX!$A:$R,9,FALSE),"--")</f>
        <v>89</v>
      </c>
      <c r="AW27" s="236">
        <f>IF(VLOOKUP(DP27,APPENDIX!$A:$R,12,FALSE)&lt;&gt;"",VLOOKUP(DP27,APPENDIX!$A:$R,12,FALSE),0)</f>
        <v>0.9</v>
      </c>
      <c r="AX27" s="234" t="str">
        <f t="shared" si="70"/>
        <v>*</v>
      </c>
      <c r="AY27" s="299">
        <f>IF(VLOOKUP(DR27,APPENDIX!$A:$R,9,FALSE)&lt;&gt;"",VLOOKUP(DR27,APPENDIX!$A:$R,9,FALSE),"--")</f>
        <v>67</v>
      </c>
      <c r="AZ27" s="300">
        <f>IF(VLOOKUP(DS27,APPENDIX!$A:$R,9,FALSE)&lt;&gt;"",VLOOKUP(DS27,APPENDIX!$A:$R,9,FALSE),"--")</f>
        <v>67</v>
      </c>
      <c r="BA27" s="304">
        <f>IF(VLOOKUP(DT27,APPENDIX!$A:$R,12,FALSE)&lt;&gt;"",VLOOKUP(DT27,APPENDIX!$A:$R,12,FALSE),0)</f>
        <v>0</v>
      </c>
      <c r="BB27" s="234" t="str">
        <f t="shared" si="71"/>
        <v/>
      </c>
      <c r="BC27" s="301">
        <f>IF(VLOOKUP(DV27,APPENDIX!$A:$R,9,FALSE)&lt;&gt;"",VLOOKUP(DV27,APPENDIX!$A:$R,9,FALSE),"--")</f>
        <v>63</v>
      </c>
      <c r="BD27" s="372">
        <f>IF(VLOOKUP(DW27,APPENDIX!$A:$R,9,FALSE)&lt;&gt;"",VLOOKUP(DW27,APPENDIX!$A:$R,9,FALSE),"--")</f>
        <v>68</v>
      </c>
      <c r="BE27" s="301">
        <f>IF(VLOOKUP(DX27,APPENDIX!$A:$R,12,FALSE)&lt;&gt;"",VLOOKUP(DX27,APPENDIX!$A:$R,12,FALSE),0)</f>
        <v>1.2</v>
      </c>
      <c r="BF27" s="306" t="str">
        <f t="shared" si="72"/>
        <v>**</v>
      </c>
      <c r="BG27" s="371">
        <f>IF(VLOOKUP(DZ27,APPENDIX!$A:$R,9,FALSE)&lt;&gt;"",VLOOKUP(DZ27,APPENDIX!$A:$R,9,FALSE),"--")</f>
        <v>92</v>
      </c>
      <c r="BH27" s="372">
        <f>IF(VLOOKUP(EA27,APPENDIX!$A:$R,9,FALSE)&lt;&gt;"",VLOOKUP(EA27,APPENDIX!$A:$R,9,FALSE),"--")</f>
        <v>93</v>
      </c>
      <c r="BI27" s="301">
        <f>IF(VLOOKUP(EB27,APPENDIX!$A:$R,12,FALSE)&lt;&gt;"",VLOOKUP(EB27,APPENDIX!$A:$R,12,FALSE),0)</f>
        <v>0.3</v>
      </c>
      <c r="BJ27" s="306" t="str">
        <f t="shared" si="73"/>
        <v/>
      </c>
      <c r="BK27" s="400">
        <f>IF(VLOOKUP(ED27,APPENDIX!$A:$R,9,FALSE)&lt;&gt;"",VLOOKUP(ED27,APPENDIX!$A:$R,9,FALSE),"--")</f>
        <v>5</v>
      </c>
      <c r="BL27" s="401">
        <f>IF(VLOOKUP(EE27,APPENDIX!$A:$R,9,FALSE)&lt;&gt;"",VLOOKUP(EE27,APPENDIX!$A:$R,9,FALSE),"--")</f>
        <v>5</v>
      </c>
      <c r="BM27" s="309">
        <f>IF(VLOOKUP(EF27,APPENDIX!$A:$R,12,FALSE)&lt;&gt;"",VLOOKUP(EF27,APPENDIX!$A:$R,12,FALSE),0)</f>
        <v>0</v>
      </c>
      <c r="BN27" s="310" t="str">
        <f t="shared" si="74"/>
        <v/>
      </c>
      <c r="BO27" s="371">
        <f>IF(VLOOKUP(EH27,APPENDIX!$A:$R,9,FALSE)&lt;&gt;"",VLOOKUP(EH27,APPENDIX!$A:$R,9,FALSE),"--")</f>
        <v>22</v>
      </c>
      <c r="BP27" s="372">
        <f>IF(VLOOKUP(EI27,APPENDIX!$A:$R,9,FALSE)&lt;&gt;"",VLOOKUP(EI27,APPENDIX!$A:$R,9,FALSE),"--")</f>
        <v>19</v>
      </c>
      <c r="BQ27" s="301">
        <f>IF(VLOOKUP(EJ27,APPENDIX!$A:$R,12,FALSE)&lt;&gt;"",VLOOKUP(EJ27,APPENDIX!$A:$R,12,FALSE),0)</f>
        <v>-0.9</v>
      </c>
      <c r="BR27" s="301" t="str">
        <f t="shared" si="75"/>
        <v>*</v>
      </c>
      <c r="BT27" s="153" t="s">
        <v>101</v>
      </c>
      <c r="BU27" s="153" t="str">
        <f t="shared" si="76"/>
        <v>MAq002_0</v>
      </c>
      <c r="BV27" s="153" t="str">
        <f t="shared" si="77"/>
        <v>MAq002_1</v>
      </c>
      <c r="BW27" s="153" t="str">
        <f t="shared" si="78"/>
        <v>MAq002_1</v>
      </c>
      <c r="BX27" s="153" t="str">
        <f t="shared" si="79"/>
        <v>MA</v>
      </c>
      <c r="BY27" s="153" t="str">
        <f t="shared" si="80"/>
        <v>MAq001a_0</v>
      </c>
      <c r="BZ27" s="153" t="str">
        <f t="shared" si="81"/>
        <v>MAq001a_1</v>
      </c>
      <c r="CA27" s="153" t="str">
        <f t="shared" si="82"/>
        <v>MAq001a_1</v>
      </c>
      <c r="CB27" s="153" t="str">
        <f t="shared" si="83"/>
        <v>MA</v>
      </c>
      <c r="CC27" s="153" t="str">
        <f t="shared" si="84"/>
        <v>MAq001b_0</v>
      </c>
      <c r="CD27" s="153" t="str">
        <f t="shared" si="85"/>
        <v>MAq001b_1</v>
      </c>
      <c r="CE27" s="153" t="str">
        <f t="shared" si="86"/>
        <v>MAq001b_1</v>
      </c>
      <c r="CF27" s="153" t="str">
        <f t="shared" si="87"/>
        <v>MA</v>
      </c>
      <c r="CG27" s="153" t="str">
        <f t="shared" si="88"/>
        <v>MAq003_0</v>
      </c>
      <c r="CH27" s="153" t="str">
        <f t="shared" si="89"/>
        <v>MAq003_1</v>
      </c>
      <c r="CI27" s="153" t="str">
        <f t="shared" si="90"/>
        <v>MAq003_1</v>
      </c>
      <c r="CJ27" s="153" t="str">
        <f t="shared" si="91"/>
        <v>MA</v>
      </c>
      <c r="CK27" s="298" t="str">
        <f t="shared" si="92"/>
        <v>MAq004_1</v>
      </c>
      <c r="CL27" s="298" t="str">
        <f t="shared" si="93"/>
        <v>MAq005_0</v>
      </c>
      <c r="CM27" s="153" t="str">
        <f t="shared" si="94"/>
        <v>MAq005_1</v>
      </c>
      <c r="CN27" s="153" t="str">
        <f t="shared" si="95"/>
        <v>MAq005_1</v>
      </c>
      <c r="CO27" s="153" t="str">
        <f t="shared" si="96"/>
        <v>MA</v>
      </c>
      <c r="CP27" s="153" t="str">
        <f t="shared" si="97"/>
        <v>MAq006_0</v>
      </c>
      <c r="CQ27" s="153" t="str">
        <f t="shared" si="98"/>
        <v>MAq006_1</v>
      </c>
      <c r="CR27" s="153" t="str">
        <f t="shared" si="99"/>
        <v>MAq006_1</v>
      </c>
      <c r="CS27" s="153" t="str">
        <f t="shared" si="100"/>
        <v>MA</v>
      </c>
      <c r="CT27" s="153" t="str">
        <f t="shared" si="101"/>
        <v>MAq014_0</v>
      </c>
      <c r="CU27" s="153" t="str">
        <f t="shared" si="102"/>
        <v>MAq014_1</v>
      </c>
      <c r="CV27" s="153" t="str">
        <f t="shared" si="103"/>
        <v>MAq014_1</v>
      </c>
      <c r="CW27" s="153" t="str">
        <f t="shared" si="104"/>
        <v>MA</v>
      </c>
      <c r="CX27" s="153" t="str">
        <f t="shared" si="105"/>
        <v>MAq015_0</v>
      </c>
      <c r="CY27" s="153" t="str">
        <f t="shared" si="106"/>
        <v>MAq015_1</v>
      </c>
      <c r="CZ27" s="153" t="str">
        <f t="shared" si="107"/>
        <v>MAq015_1</v>
      </c>
      <c r="DA27" s="153" t="str">
        <f t="shared" si="108"/>
        <v>MA</v>
      </c>
      <c r="DB27" s="153" t="str">
        <f t="shared" si="109"/>
        <v>MAq016_0</v>
      </c>
      <c r="DC27" s="153" t="str">
        <f t="shared" si="110"/>
        <v>MAq016_1</v>
      </c>
      <c r="DD27" s="153" t="str">
        <f t="shared" si="111"/>
        <v>MAq016_1</v>
      </c>
      <c r="DE27" s="153" t="str">
        <f t="shared" si="112"/>
        <v>MA</v>
      </c>
      <c r="DF27" s="153" t="str">
        <f t="shared" si="113"/>
        <v>MAq009_0</v>
      </c>
      <c r="DG27" s="153" t="str">
        <f t="shared" si="114"/>
        <v>MAq009_1</v>
      </c>
      <c r="DH27" s="153" t="str">
        <f t="shared" si="115"/>
        <v>MAq009_1</v>
      </c>
      <c r="DI27" s="153" t="str">
        <f t="shared" si="116"/>
        <v>MA</v>
      </c>
      <c r="DJ27" s="153" t="str">
        <f t="shared" si="117"/>
        <v>MAq022_0</v>
      </c>
      <c r="DK27" s="153" t="str">
        <f t="shared" si="118"/>
        <v>MAq022_1</v>
      </c>
      <c r="DL27" s="153" t="str">
        <f t="shared" si="119"/>
        <v>MAq022_1</v>
      </c>
      <c r="DM27" s="153" t="str">
        <f t="shared" si="120"/>
        <v>MA</v>
      </c>
      <c r="DN27" s="153" t="str">
        <f t="shared" si="121"/>
        <v>MAq010_0</v>
      </c>
      <c r="DO27" s="153" t="str">
        <f t="shared" si="122"/>
        <v>MAq010_1</v>
      </c>
      <c r="DP27" s="153" t="str">
        <f t="shared" si="123"/>
        <v>MAq010_1</v>
      </c>
      <c r="DQ27" s="153" t="str">
        <f t="shared" si="124"/>
        <v>MA</v>
      </c>
      <c r="DR27" s="153" t="str">
        <f t="shared" si="125"/>
        <v>MAq011_0</v>
      </c>
      <c r="DS27" s="153" t="str">
        <f t="shared" si="126"/>
        <v>MAq011_1</v>
      </c>
      <c r="DT27" s="153" t="str">
        <f t="shared" si="127"/>
        <v>MAq011_1</v>
      </c>
      <c r="DU27" s="153" t="str">
        <f t="shared" si="128"/>
        <v>MA</v>
      </c>
      <c r="DV27" s="153" t="str">
        <f t="shared" si="129"/>
        <v>MAq017_0</v>
      </c>
      <c r="DW27" s="153" t="str">
        <f t="shared" si="130"/>
        <v>MAq017_1</v>
      </c>
      <c r="DX27" s="153" t="str">
        <f t="shared" si="131"/>
        <v>MAq017_1</v>
      </c>
      <c r="DY27" s="153" t="str">
        <f t="shared" si="132"/>
        <v>MA</v>
      </c>
      <c r="DZ27" s="153" t="str">
        <f t="shared" si="133"/>
        <v>MAq018_0</v>
      </c>
      <c r="EA27" s="153" t="str">
        <f t="shared" si="134"/>
        <v>MAq018_1</v>
      </c>
      <c r="EB27" s="153" t="str">
        <f t="shared" si="135"/>
        <v>MAq018_1</v>
      </c>
      <c r="EC27" s="153" t="str">
        <f t="shared" si="136"/>
        <v>MA</v>
      </c>
      <c r="ED27" s="153" t="str">
        <f t="shared" si="137"/>
        <v>MAq019_0</v>
      </c>
      <c r="EE27" s="153" t="str">
        <f t="shared" si="138"/>
        <v>MAq019_1</v>
      </c>
      <c r="EF27" s="153" t="str">
        <f t="shared" si="139"/>
        <v>MAq019_1</v>
      </c>
      <c r="EG27" s="153" t="str">
        <f t="shared" si="140"/>
        <v>MA</v>
      </c>
      <c r="EH27" s="153" t="str">
        <f t="shared" si="141"/>
        <v>MAq020_0</v>
      </c>
      <c r="EI27" s="153" t="str">
        <f t="shared" si="142"/>
        <v>MAq020_1</v>
      </c>
      <c r="EJ27" s="153" t="str">
        <f t="shared" si="143"/>
        <v>MAq020_1</v>
      </c>
    </row>
    <row r="28" spans="1:140" x14ac:dyDescent="0.15">
      <c r="A28" s="231" t="s">
        <v>104</v>
      </c>
      <c r="B28" s="229">
        <f>IF(VLOOKUP(BU28,APPENDIX!$A:$R,9,FALSE)&lt;&gt;"",VLOOKUP(BU28,APPENDIX!$A:$R,9,FALSE),"--")</f>
        <v>83</v>
      </c>
      <c r="C28" s="231">
        <f>IF(VLOOKUP(BV28,APPENDIX!$A:$R,9,FALSE)&lt;&gt;"",VLOOKUP(BV28,APPENDIX!$A:$R,9,FALSE),"--")</f>
        <v>85</v>
      </c>
      <c r="D28" s="231">
        <f>IF(VLOOKUP(BW28,APPENDIX!$A:$R,12,FALSE)&lt;&gt;"",VLOOKUP(BW28,APPENDIX!$A:$R,12,FALSE),0)</f>
        <v>0.3</v>
      </c>
      <c r="E28" s="234" t="str">
        <f t="shared" si="59"/>
        <v/>
      </c>
      <c r="F28" s="299">
        <f>IF(VLOOKUP(BY28,APPENDIX!$A:$R,9,FALSE)&lt;&gt;"",VLOOKUP(BY28,APPENDIX!$A:$R,9,FALSE),"--")</f>
        <v>71</v>
      </c>
      <c r="G28" s="300">
        <f>IF(VLOOKUP(BZ28,APPENDIX!$A:$R,9,FALSE)&lt;&gt;"",VLOOKUP(BZ28,APPENDIX!$A:$R,9,FALSE),"--")</f>
        <v>71</v>
      </c>
      <c r="H28" s="236">
        <f>IF(VLOOKUP(CA28,APPENDIX!$A:$R,12,FALSE)&lt;&gt;"",VLOOKUP(CA28,APPENDIX!$A:$R,12,FALSE),0)</f>
        <v>0</v>
      </c>
      <c r="I28" s="234" t="str">
        <f t="shared" si="60"/>
        <v/>
      </c>
      <c r="J28" s="231">
        <f>IF(VLOOKUP(CC28,APPENDIX!$A:$R,9,FALSE)&lt;&gt;"",VLOOKUP(CC28,APPENDIX!$A:$R,9,FALSE),"--")</f>
        <v>33</v>
      </c>
      <c r="K28" s="231">
        <f>IF(VLOOKUP(CD28,APPENDIX!$A:$R,9,FALSE)&lt;&gt;"",VLOOKUP(CD28,APPENDIX!$A:$R,9,FALSE),"--")</f>
        <v>34</v>
      </c>
      <c r="L28" s="231">
        <f>IF(VLOOKUP(CE28,APPENDIX!$A:$R,12,FALSE)&lt;&gt;"",VLOOKUP(CE28,APPENDIX!$A:$R,12,FALSE),0)</f>
        <v>0.2</v>
      </c>
      <c r="M28" s="231" t="str">
        <f t="shared" si="61"/>
        <v/>
      </c>
      <c r="N28" s="229">
        <f>IF(VLOOKUP(CG28,APPENDIX!$A:$R,9,FALSE)&lt;&gt;"",VLOOKUP(CG28,APPENDIX!$A:$R,9,FALSE),"--")</f>
        <v>59</v>
      </c>
      <c r="O28" s="307">
        <f>IF(VLOOKUP(CH28,APPENDIX!$A:$R,9,FALSE)&lt;&gt;"",VLOOKUP(CH28,APPENDIX!$A:$R,9,FALSE),"--")</f>
        <v>59</v>
      </c>
      <c r="P28" s="231">
        <f>IF(VLOOKUP(CI28,APPENDIX!$A:$R,12,FALSE)&lt;&gt;"",VLOOKUP(CI28,APPENDIX!$A:$R,12,FALSE),0)</f>
        <v>0</v>
      </c>
      <c r="Q28" s="234" t="str">
        <f t="shared" si="62"/>
        <v/>
      </c>
      <c r="R28" s="302">
        <f>VLOOKUP(CK28,APPENDIX!$A:$R,9,FALSE)</f>
        <v>68</v>
      </c>
      <c r="S28" s="299">
        <f>IF(VLOOKUP(CL28,APPENDIX!$A:$R,9,FALSE)&lt;&gt;"",VLOOKUP(CL28,APPENDIX!$A:$R,9,FALSE),"--")</f>
        <v>68</v>
      </c>
      <c r="T28" s="303">
        <f>IF(VLOOKUP(CM28,APPENDIX!$A:$R,9,FALSE)&lt;&gt;"",VLOOKUP(CM28,APPENDIX!$A:$R,9,FALSE),"--")</f>
        <v>68</v>
      </c>
      <c r="U28" s="304">
        <f>IF(VLOOKUP(CN28,APPENDIX!$A:$R,12,FALSE)&lt;&gt;"",VLOOKUP(CN28,APPENDIX!$A:$R,12,FALSE),0)</f>
        <v>0</v>
      </c>
      <c r="V28" s="234" t="str">
        <f t="shared" si="63"/>
        <v/>
      </c>
      <c r="W28" s="229">
        <f>IF(VLOOKUP(CP28,APPENDIX!$A:$R,9,FALSE)&lt;&gt;"",VLOOKUP(CP28,APPENDIX!$A:$R,9,FALSE),"--")</f>
        <v>70</v>
      </c>
      <c r="X28" s="231">
        <f>IF(VLOOKUP(CQ28,APPENDIX!$A:$R,9,FALSE)&lt;&gt;"",VLOOKUP(CQ28,APPENDIX!$A:$R,9,FALSE),"--")</f>
        <v>68</v>
      </c>
      <c r="Y28" s="231">
        <f>IF(VLOOKUP(CR28,APPENDIX!$A:$R,12,FALSE)&lt;&gt;"",VLOOKUP(CR28,APPENDIX!$A:$R,12,FALSE),0)</f>
        <v>-0.4</v>
      </c>
      <c r="Z28" s="234" t="str">
        <f t="shared" si="64"/>
        <v/>
      </c>
      <c r="AA28" s="299">
        <f>IF(VLOOKUP(CT28,APPENDIX!$A:$R,9,FALSE)&lt;&gt;"",VLOOKUP(CT28,APPENDIX!$A:$R,9,FALSE),"--")</f>
        <v>14</v>
      </c>
      <c r="AB28" s="300">
        <f>IF(VLOOKUP(CU28,APPENDIX!$A:$R,9,FALSE)&lt;&gt;"",VLOOKUP(CU28,APPENDIX!$A:$R,9,FALSE),"--")</f>
        <v>12</v>
      </c>
      <c r="AC28" s="304">
        <f>IF(VLOOKUP(CV28,APPENDIX!$A:$R,12,FALSE)&lt;&gt;"",VLOOKUP(CV28,APPENDIX!$A:$R,12,FALSE),0)</f>
        <v>-0.5</v>
      </c>
      <c r="AD28" s="234" t="str">
        <f t="shared" si="65"/>
        <v>*</v>
      </c>
      <c r="AE28" s="229">
        <f>IF(VLOOKUP(CX28,APPENDIX!$A:$R,9,FALSE)&lt;&gt;"",VLOOKUP(CX28,APPENDIX!$A:$R,9,FALSE),"--")</f>
        <v>19</v>
      </c>
      <c r="AF28" s="231">
        <f>IF(VLOOKUP(CY28,APPENDIX!$A:$R,9,FALSE)&lt;&gt;"",VLOOKUP(CY28,APPENDIX!$A:$R,9,FALSE),"--")</f>
        <v>17</v>
      </c>
      <c r="AG28" s="231">
        <f>IF(VLOOKUP(CZ28,APPENDIX!$A:$R,12,FALSE)&lt;&gt;"",VLOOKUP(CZ28,APPENDIX!$A:$R,12,FALSE),0)</f>
        <v>-0.6</v>
      </c>
      <c r="AH28" s="234" t="str">
        <f t="shared" si="66"/>
        <v>*</v>
      </c>
      <c r="AI28" s="229">
        <f>IF(VLOOKUP(DB28,APPENDIX!$A:$R,9,FALSE)&lt;&gt;"",VLOOKUP(DB28,APPENDIX!$A:$R,9,FALSE),"--")</f>
        <v>75</v>
      </c>
      <c r="AJ28" s="372">
        <f>IF(VLOOKUP(DC28,APPENDIX!$A:$R,9,FALSE)&lt;&gt;"",VLOOKUP(DC28,APPENDIX!$A:$R,9,FALSE),"--")</f>
        <v>77</v>
      </c>
      <c r="AK28" s="231">
        <f>IF(VLOOKUP(DD28,APPENDIX!$A:$R,12,FALSE)&lt;&gt;"",VLOOKUP(DD28,APPENDIX!$A:$R,12,FALSE),0)</f>
        <v>1.1000000000000001</v>
      </c>
      <c r="AL28" s="234" t="str">
        <f t="shared" si="67"/>
        <v>**</v>
      </c>
      <c r="AM28" s="305">
        <f>IF(VLOOKUP(DF28,APPENDIX!$A:$R,9,FALSE)&lt;&gt;"",VLOOKUP(DF28,APPENDIX!$A:$R,9,FALSE),"--")</f>
        <v>13</v>
      </c>
      <c r="AN28" s="236">
        <f>IF(VLOOKUP(DG28,APPENDIX!$A:$R,9,FALSE)&lt;&gt;"",VLOOKUP(DG28,APPENDIX!$A:$R,9,FALSE),"--")</f>
        <v>14.2</v>
      </c>
      <c r="AO28" s="231">
        <f>IF(VLOOKUP(DH28,APPENDIX!$A:$R,12,FALSE)&lt;&gt;"",VLOOKUP(DH28,APPENDIX!$A:$R,12,FALSE),0)</f>
        <v>1.4</v>
      </c>
      <c r="AP28" s="234" t="str">
        <f t="shared" si="68"/>
        <v>**</v>
      </c>
      <c r="AQ28" s="319">
        <f>IF(VLOOKUP(DJ28,APPENDIX!$A:$R,9,FALSE)&lt;&gt;"",VLOOKUP(DJ28,APPENDIX!$A:$R,9,FALSE),"--")</f>
        <v>0.44</v>
      </c>
      <c r="AR28" s="319">
        <f>IF(VLOOKUP(DK28,APPENDIX!$A:$R,9,FALSE)&lt;&gt;"",VLOOKUP(DK28,APPENDIX!$A:$R,9,FALSE),"--")</f>
        <v>0.4</v>
      </c>
      <c r="AS28" s="231">
        <f>IF(VLOOKUP(DL28,APPENDIX!$A:$R,12,FALSE)&lt;&gt;"",VLOOKUP(DL28,APPENDIX!$A:$R,12,FALSE),0)</f>
        <v>-0.3</v>
      </c>
      <c r="AT28" s="231" t="str">
        <f t="shared" si="69"/>
        <v/>
      </c>
      <c r="AU28" s="299">
        <f>IF(VLOOKUP(DN28,APPENDIX!$A:$R,9,FALSE)&lt;&gt;"",VLOOKUP(DN28,APPENDIX!$A:$R,9,FALSE),"--")</f>
        <v>87</v>
      </c>
      <c r="AV28" s="300">
        <f>IF(VLOOKUP(DO28,APPENDIX!$A:$R,9,FALSE)&lt;&gt;"",VLOOKUP(DO28,APPENDIX!$A:$R,9,FALSE),"--")</f>
        <v>88</v>
      </c>
      <c r="AW28" s="236">
        <f>IF(VLOOKUP(DP28,APPENDIX!$A:$R,12,FALSE)&lt;&gt;"",VLOOKUP(DP28,APPENDIX!$A:$R,12,FALSE),0)</f>
        <v>0.5</v>
      </c>
      <c r="AX28" s="234" t="str">
        <f t="shared" si="70"/>
        <v>*</v>
      </c>
      <c r="AY28" s="299">
        <f>IF(VLOOKUP(DR28,APPENDIX!$A:$R,9,FALSE)&lt;&gt;"",VLOOKUP(DR28,APPENDIX!$A:$R,9,FALSE),"--")</f>
        <v>68</v>
      </c>
      <c r="AZ28" s="300">
        <f>IF(VLOOKUP(DS28,APPENDIX!$A:$R,9,FALSE)&lt;&gt;"",VLOOKUP(DS28,APPENDIX!$A:$R,9,FALSE),"--")</f>
        <v>70</v>
      </c>
      <c r="BA28" s="304">
        <f>IF(VLOOKUP(DT28,APPENDIX!$A:$R,12,FALSE)&lt;&gt;"",VLOOKUP(DT28,APPENDIX!$A:$R,12,FALSE),0)</f>
        <v>0.7</v>
      </c>
      <c r="BB28" s="234" t="str">
        <f t="shared" si="71"/>
        <v>*</v>
      </c>
      <c r="BC28" s="301">
        <f>IF(VLOOKUP(DV28,APPENDIX!$A:$R,9,FALSE)&lt;&gt;"",VLOOKUP(DV28,APPENDIX!$A:$R,9,FALSE),"--")</f>
        <v>61</v>
      </c>
      <c r="BD28" s="372">
        <f>IF(VLOOKUP(DW28,APPENDIX!$A:$R,9,FALSE)&lt;&gt;"",VLOOKUP(DW28,APPENDIX!$A:$R,9,FALSE),"--")</f>
        <v>66</v>
      </c>
      <c r="BE28" s="301">
        <f>IF(VLOOKUP(DX28,APPENDIX!$A:$R,12,FALSE)&lt;&gt;"",VLOOKUP(DX28,APPENDIX!$A:$R,12,FALSE),0)</f>
        <v>1.2</v>
      </c>
      <c r="BF28" s="306" t="str">
        <f t="shared" si="72"/>
        <v>**</v>
      </c>
      <c r="BG28" s="371">
        <f>IF(VLOOKUP(DZ28,APPENDIX!$A:$R,9,FALSE)&lt;&gt;"",VLOOKUP(DZ28,APPENDIX!$A:$R,9,FALSE),"--")</f>
        <v>87</v>
      </c>
      <c r="BH28" s="372">
        <f>IF(VLOOKUP(EA28,APPENDIX!$A:$R,9,FALSE)&lt;&gt;"",VLOOKUP(EA28,APPENDIX!$A:$R,9,FALSE),"--")</f>
        <v>87</v>
      </c>
      <c r="BI28" s="301">
        <f>IF(VLOOKUP(EB28,APPENDIX!$A:$R,12,FALSE)&lt;&gt;"",VLOOKUP(EB28,APPENDIX!$A:$R,12,FALSE),0)</f>
        <v>0</v>
      </c>
      <c r="BJ28" s="306" t="str">
        <f t="shared" si="73"/>
        <v/>
      </c>
      <c r="BK28" s="400">
        <f>IF(VLOOKUP(ED28,APPENDIX!$A:$R,9,FALSE)&lt;&gt;"",VLOOKUP(ED28,APPENDIX!$A:$R,9,FALSE),"--")</f>
        <v>6</v>
      </c>
      <c r="BL28" s="401">
        <f>IF(VLOOKUP(EE28,APPENDIX!$A:$R,9,FALSE)&lt;&gt;"",VLOOKUP(EE28,APPENDIX!$A:$R,9,FALSE),"--")</f>
        <v>6</v>
      </c>
      <c r="BM28" s="309">
        <f>IF(VLOOKUP(EF28,APPENDIX!$A:$R,12,FALSE)&lt;&gt;"",VLOOKUP(EF28,APPENDIX!$A:$R,12,FALSE),0)</f>
        <v>0</v>
      </c>
      <c r="BN28" s="310" t="str">
        <f t="shared" si="74"/>
        <v/>
      </c>
      <c r="BO28" s="371">
        <f>IF(VLOOKUP(EH28,APPENDIX!$A:$R,9,FALSE)&lt;&gt;"",VLOOKUP(EH28,APPENDIX!$A:$R,9,FALSE),"--")</f>
        <v>15</v>
      </c>
      <c r="BP28" s="372">
        <f>IF(VLOOKUP(EI28,APPENDIX!$A:$R,9,FALSE)&lt;&gt;"",VLOOKUP(EI28,APPENDIX!$A:$R,9,FALSE),"--")</f>
        <v>13</v>
      </c>
      <c r="BQ28" s="301">
        <f>IF(VLOOKUP(EJ28,APPENDIX!$A:$R,12,FALSE)&lt;&gt;"",VLOOKUP(EJ28,APPENDIX!$A:$R,12,FALSE),0)</f>
        <v>-0.6</v>
      </c>
      <c r="BR28" s="301" t="str">
        <f t="shared" si="75"/>
        <v>*</v>
      </c>
      <c r="BT28" s="153" t="s">
        <v>105</v>
      </c>
      <c r="BU28" s="153" t="str">
        <f t="shared" si="76"/>
        <v>MIq002_0</v>
      </c>
      <c r="BV28" s="153" t="str">
        <f t="shared" si="77"/>
        <v>MIq002_1</v>
      </c>
      <c r="BW28" s="153" t="str">
        <f t="shared" si="78"/>
        <v>MIq002_1</v>
      </c>
      <c r="BX28" s="153" t="str">
        <f t="shared" si="79"/>
        <v>MI</v>
      </c>
      <c r="BY28" s="153" t="str">
        <f t="shared" si="80"/>
        <v>MIq001a_0</v>
      </c>
      <c r="BZ28" s="153" t="str">
        <f t="shared" si="81"/>
        <v>MIq001a_1</v>
      </c>
      <c r="CA28" s="153" t="str">
        <f t="shared" si="82"/>
        <v>MIq001a_1</v>
      </c>
      <c r="CB28" s="153" t="str">
        <f t="shared" si="83"/>
        <v>MI</v>
      </c>
      <c r="CC28" s="153" t="str">
        <f t="shared" si="84"/>
        <v>MIq001b_0</v>
      </c>
      <c r="CD28" s="153" t="str">
        <f t="shared" si="85"/>
        <v>MIq001b_1</v>
      </c>
      <c r="CE28" s="153" t="str">
        <f t="shared" si="86"/>
        <v>MIq001b_1</v>
      </c>
      <c r="CF28" s="153" t="str">
        <f t="shared" si="87"/>
        <v>MI</v>
      </c>
      <c r="CG28" s="153" t="str">
        <f t="shared" si="88"/>
        <v>MIq003_0</v>
      </c>
      <c r="CH28" s="153" t="str">
        <f t="shared" si="89"/>
        <v>MIq003_1</v>
      </c>
      <c r="CI28" s="153" t="str">
        <f t="shared" si="90"/>
        <v>MIq003_1</v>
      </c>
      <c r="CJ28" s="153" t="str">
        <f t="shared" si="91"/>
        <v>MI</v>
      </c>
      <c r="CK28" s="298" t="str">
        <f t="shared" si="92"/>
        <v>MIq004_1</v>
      </c>
      <c r="CL28" s="298" t="str">
        <f t="shared" si="93"/>
        <v>MIq005_0</v>
      </c>
      <c r="CM28" s="153" t="str">
        <f t="shared" si="94"/>
        <v>MIq005_1</v>
      </c>
      <c r="CN28" s="153" t="str">
        <f t="shared" si="95"/>
        <v>MIq005_1</v>
      </c>
      <c r="CO28" s="153" t="str">
        <f t="shared" si="96"/>
        <v>MI</v>
      </c>
      <c r="CP28" s="153" t="str">
        <f t="shared" si="97"/>
        <v>MIq006_0</v>
      </c>
      <c r="CQ28" s="153" t="str">
        <f t="shared" si="98"/>
        <v>MIq006_1</v>
      </c>
      <c r="CR28" s="153" t="str">
        <f t="shared" si="99"/>
        <v>MIq006_1</v>
      </c>
      <c r="CS28" s="153" t="str">
        <f t="shared" si="100"/>
        <v>MI</v>
      </c>
      <c r="CT28" s="153" t="str">
        <f t="shared" si="101"/>
        <v>MIq014_0</v>
      </c>
      <c r="CU28" s="153" t="str">
        <f t="shared" si="102"/>
        <v>MIq014_1</v>
      </c>
      <c r="CV28" s="153" t="str">
        <f t="shared" si="103"/>
        <v>MIq014_1</v>
      </c>
      <c r="CW28" s="153" t="str">
        <f t="shared" si="104"/>
        <v>MI</v>
      </c>
      <c r="CX28" s="153" t="str">
        <f t="shared" si="105"/>
        <v>MIq015_0</v>
      </c>
      <c r="CY28" s="153" t="str">
        <f t="shared" si="106"/>
        <v>MIq015_1</v>
      </c>
      <c r="CZ28" s="153" t="str">
        <f t="shared" si="107"/>
        <v>MIq015_1</v>
      </c>
      <c r="DA28" s="153" t="str">
        <f t="shared" si="108"/>
        <v>MI</v>
      </c>
      <c r="DB28" s="153" t="str">
        <f t="shared" si="109"/>
        <v>MIq016_0</v>
      </c>
      <c r="DC28" s="153" t="str">
        <f t="shared" si="110"/>
        <v>MIq016_1</v>
      </c>
      <c r="DD28" s="153" t="str">
        <f t="shared" si="111"/>
        <v>MIq016_1</v>
      </c>
      <c r="DE28" s="153" t="str">
        <f t="shared" si="112"/>
        <v>MI</v>
      </c>
      <c r="DF28" s="153" t="str">
        <f t="shared" si="113"/>
        <v>MIq009_0</v>
      </c>
      <c r="DG28" s="153" t="str">
        <f t="shared" si="114"/>
        <v>MIq009_1</v>
      </c>
      <c r="DH28" s="153" t="str">
        <f t="shared" si="115"/>
        <v>MIq009_1</v>
      </c>
      <c r="DI28" s="153" t="str">
        <f t="shared" si="116"/>
        <v>MI</v>
      </c>
      <c r="DJ28" s="153" t="str">
        <f t="shared" si="117"/>
        <v>MIq022_0</v>
      </c>
      <c r="DK28" s="153" t="str">
        <f t="shared" si="118"/>
        <v>MIq022_1</v>
      </c>
      <c r="DL28" s="153" t="str">
        <f t="shared" si="119"/>
        <v>MIq022_1</v>
      </c>
      <c r="DM28" s="153" t="str">
        <f t="shared" si="120"/>
        <v>MI</v>
      </c>
      <c r="DN28" s="153" t="str">
        <f t="shared" si="121"/>
        <v>MIq010_0</v>
      </c>
      <c r="DO28" s="153" t="str">
        <f t="shared" si="122"/>
        <v>MIq010_1</v>
      </c>
      <c r="DP28" s="153" t="str">
        <f t="shared" si="123"/>
        <v>MIq010_1</v>
      </c>
      <c r="DQ28" s="153" t="str">
        <f t="shared" si="124"/>
        <v>MI</v>
      </c>
      <c r="DR28" s="153" t="str">
        <f t="shared" si="125"/>
        <v>MIq011_0</v>
      </c>
      <c r="DS28" s="153" t="str">
        <f t="shared" si="126"/>
        <v>MIq011_1</v>
      </c>
      <c r="DT28" s="153" t="str">
        <f t="shared" si="127"/>
        <v>MIq011_1</v>
      </c>
      <c r="DU28" s="153" t="str">
        <f t="shared" si="128"/>
        <v>MI</v>
      </c>
      <c r="DV28" s="153" t="str">
        <f t="shared" si="129"/>
        <v>MIq017_0</v>
      </c>
      <c r="DW28" s="153" t="str">
        <f t="shared" si="130"/>
        <v>MIq017_1</v>
      </c>
      <c r="DX28" s="153" t="str">
        <f t="shared" si="131"/>
        <v>MIq017_1</v>
      </c>
      <c r="DY28" s="153" t="str">
        <f t="shared" si="132"/>
        <v>MI</v>
      </c>
      <c r="DZ28" s="153" t="str">
        <f t="shared" si="133"/>
        <v>MIq018_0</v>
      </c>
      <c r="EA28" s="153" t="str">
        <f t="shared" si="134"/>
        <v>MIq018_1</v>
      </c>
      <c r="EB28" s="153" t="str">
        <f t="shared" si="135"/>
        <v>MIq018_1</v>
      </c>
      <c r="EC28" s="153" t="str">
        <f t="shared" si="136"/>
        <v>MI</v>
      </c>
      <c r="ED28" s="153" t="str">
        <f t="shared" si="137"/>
        <v>MIq019_0</v>
      </c>
      <c r="EE28" s="153" t="str">
        <f t="shared" si="138"/>
        <v>MIq019_1</v>
      </c>
      <c r="EF28" s="153" t="str">
        <f t="shared" si="139"/>
        <v>MIq019_1</v>
      </c>
      <c r="EG28" s="153" t="str">
        <f t="shared" si="140"/>
        <v>MI</v>
      </c>
      <c r="EH28" s="153" t="str">
        <f t="shared" si="141"/>
        <v>MIq020_0</v>
      </c>
      <c r="EI28" s="153" t="str">
        <f t="shared" si="142"/>
        <v>MIq020_1</v>
      </c>
      <c r="EJ28" s="153" t="str">
        <f t="shared" si="143"/>
        <v>MIq020_1</v>
      </c>
    </row>
    <row r="29" spans="1:140" x14ac:dyDescent="0.15">
      <c r="A29" s="231" t="s">
        <v>108</v>
      </c>
      <c r="B29" s="229">
        <f>IF(VLOOKUP(BU29,APPENDIX!$A:$R,9,FALSE)&lt;&gt;"",VLOOKUP(BU29,APPENDIX!$A:$R,9,FALSE),"--")</f>
        <v>73</v>
      </c>
      <c r="C29" s="231">
        <f>IF(VLOOKUP(BV29,APPENDIX!$A:$R,9,FALSE)&lt;&gt;"",VLOOKUP(BV29,APPENDIX!$A:$R,9,FALSE),"--")</f>
        <v>77</v>
      </c>
      <c r="D29" s="231">
        <f>IF(VLOOKUP(BW29,APPENDIX!$A:$R,12,FALSE)&lt;&gt;"",VLOOKUP(BW29,APPENDIX!$A:$R,12,FALSE),0)</f>
        <v>0.7</v>
      </c>
      <c r="E29" s="234" t="str">
        <f t="shared" si="59"/>
        <v>*</v>
      </c>
      <c r="F29" s="299">
        <f>IF(VLOOKUP(BY29,APPENDIX!$A:$R,9,FALSE)&lt;&gt;"",VLOOKUP(BY29,APPENDIX!$A:$R,9,FALSE),"--")</f>
        <v>73</v>
      </c>
      <c r="G29" s="300">
        <f>IF(VLOOKUP(BZ29,APPENDIX!$A:$R,9,FALSE)&lt;&gt;"",VLOOKUP(BZ29,APPENDIX!$A:$R,9,FALSE),"--")</f>
        <v>72</v>
      </c>
      <c r="H29" s="236">
        <f>IF(VLOOKUP(CA29,APPENDIX!$A:$R,12,FALSE)&lt;&gt;"",VLOOKUP(CA29,APPENDIX!$A:$R,12,FALSE),0)</f>
        <v>-0.2</v>
      </c>
      <c r="I29" s="234" t="str">
        <f t="shared" si="60"/>
        <v/>
      </c>
      <c r="J29" s="231">
        <f>IF(VLOOKUP(CC29,APPENDIX!$A:$R,9,FALSE)&lt;&gt;"",VLOOKUP(CC29,APPENDIX!$A:$R,9,FALSE),"--")</f>
        <v>44</v>
      </c>
      <c r="K29" s="231">
        <f>IF(VLOOKUP(CD29,APPENDIX!$A:$R,9,FALSE)&lt;&gt;"",VLOOKUP(CD29,APPENDIX!$A:$R,9,FALSE),"--")</f>
        <v>45</v>
      </c>
      <c r="L29" s="231">
        <f>IF(VLOOKUP(CE29,APPENDIX!$A:$R,12,FALSE)&lt;&gt;"",VLOOKUP(CE29,APPENDIX!$A:$R,12,FALSE),0)</f>
        <v>0.2</v>
      </c>
      <c r="M29" s="231" t="str">
        <f t="shared" si="61"/>
        <v/>
      </c>
      <c r="N29" s="229">
        <f>IF(VLOOKUP(CG29,APPENDIX!$A:$R,9,FALSE)&lt;&gt;"",VLOOKUP(CG29,APPENDIX!$A:$R,9,FALSE),"--")</f>
        <v>61</v>
      </c>
      <c r="O29" s="307">
        <f>IF(VLOOKUP(CH29,APPENDIX!$A:$R,9,FALSE)&lt;&gt;"",VLOOKUP(CH29,APPENDIX!$A:$R,9,FALSE),"--")</f>
        <v>61</v>
      </c>
      <c r="P29" s="231">
        <f>IF(VLOOKUP(CI29,APPENDIX!$A:$R,12,FALSE)&lt;&gt;"",VLOOKUP(CI29,APPENDIX!$A:$R,12,FALSE),0)</f>
        <v>0</v>
      </c>
      <c r="Q29" s="234" t="str">
        <f t="shared" si="62"/>
        <v/>
      </c>
      <c r="R29" s="302">
        <f>VLOOKUP(CK29,APPENDIX!$A:$R,9,FALSE)</f>
        <v>60</v>
      </c>
      <c r="S29" s="299">
        <f>IF(VLOOKUP(CL29,APPENDIX!$A:$R,9,FALSE)&lt;&gt;"",VLOOKUP(CL29,APPENDIX!$A:$R,9,FALSE),"--")</f>
        <v>72</v>
      </c>
      <c r="T29" s="303">
        <f>IF(VLOOKUP(CM29,APPENDIX!$A:$R,9,FALSE)&lt;&gt;"",VLOOKUP(CM29,APPENDIX!$A:$R,9,FALSE),"--")</f>
        <v>72</v>
      </c>
      <c r="U29" s="304">
        <f>IF(VLOOKUP(CN29,APPENDIX!$A:$R,12,FALSE)&lt;&gt;"",VLOOKUP(CN29,APPENDIX!$A:$R,12,FALSE),0)</f>
        <v>0</v>
      </c>
      <c r="V29" s="234" t="str">
        <f t="shared" si="63"/>
        <v/>
      </c>
      <c r="W29" s="229">
        <f>IF(VLOOKUP(CP29,APPENDIX!$A:$R,9,FALSE)&lt;&gt;"",VLOOKUP(CP29,APPENDIX!$A:$R,9,FALSE),"--")</f>
        <v>74</v>
      </c>
      <c r="X29" s="231">
        <f>IF(VLOOKUP(CQ29,APPENDIX!$A:$R,9,FALSE)&lt;&gt;"",VLOOKUP(CQ29,APPENDIX!$A:$R,9,FALSE),"--")</f>
        <v>73</v>
      </c>
      <c r="Y29" s="231">
        <f>IF(VLOOKUP(CR29,APPENDIX!$A:$R,12,FALSE)&lt;&gt;"",VLOOKUP(CR29,APPENDIX!$A:$R,12,FALSE),0)</f>
        <v>-0.2</v>
      </c>
      <c r="Z29" s="234" t="str">
        <f t="shared" si="64"/>
        <v/>
      </c>
      <c r="AA29" s="299">
        <f>IF(VLOOKUP(CT29,APPENDIX!$A:$R,9,FALSE)&lt;&gt;"",VLOOKUP(CT29,APPENDIX!$A:$R,9,FALSE),"--")</f>
        <v>10</v>
      </c>
      <c r="AB29" s="300">
        <f>IF(VLOOKUP(CU29,APPENDIX!$A:$R,9,FALSE)&lt;&gt;"",VLOOKUP(CU29,APPENDIX!$A:$R,9,FALSE),"--")</f>
        <v>7</v>
      </c>
      <c r="AC29" s="304">
        <f>IF(VLOOKUP(CV29,APPENDIX!$A:$R,12,FALSE)&lt;&gt;"",VLOOKUP(CV29,APPENDIX!$A:$R,12,FALSE),0)</f>
        <v>-0.8</v>
      </c>
      <c r="AD29" s="234" t="str">
        <f t="shared" si="65"/>
        <v>*</v>
      </c>
      <c r="AE29" s="229">
        <f>IF(VLOOKUP(CX29,APPENDIX!$A:$R,9,FALSE)&lt;&gt;"",VLOOKUP(CX29,APPENDIX!$A:$R,9,FALSE),"--")</f>
        <v>15</v>
      </c>
      <c r="AF29" s="231">
        <f>IF(VLOOKUP(CY29,APPENDIX!$A:$R,9,FALSE)&lt;&gt;"",VLOOKUP(CY29,APPENDIX!$A:$R,9,FALSE),"--")</f>
        <v>13</v>
      </c>
      <c r="AG29" s="231">
        <f>IF(VLOOKUP(CZ29,APPENDIX!$A:$R,12,FALSE)&lt;&gt;"",VLOOKUP(CZ29,APPENDIX!$A:$R,12,FALSE),0)</f>
        <v>-0.6</v>
      </c>
      <c r="AH29" s="234" t="str">
        <f t="shared" si="66"/>
        <v>*</v>
      </c>
      <c r="AI29" s="229">
        <f>IF(VLOOKUP(DB29,APPENDIX!$A:$R,9,FALSE)&lt;&gt;"",VLOOKUP(DB29,APPENDIX!$A:$R,9,FALSE),"--")</f>
        <v>78</v>
      </c>
      <c r="AJ29" s="372">
        <f>IF(VLOOKUP(DC29,APPENDIX!$A:$R,9,FALSE)&lt;&gt;"",VLOOKUP(DC29,APPENDIX!$A:$R,9,FALSE),"--")</f>
        <v>80</v>
      </c>
      <c r="AK29" s="231">
        <f>IF(VLOOKUP(DD29,APPENDIX!$A:$R,12,FALSE)&lt;&gt;"",VLOOKUP(DD29,APPENDIX!$A:$R,12,FALSE),0)</f>
        <v>1.1000000000000001</v>
      </c>
      <c r="AL29" s="234" t="str">
        <f t="shared" si="67"/>
        <v>**</v>
      </c>
      <c r="AM29" s="305">
        <f>IF(VLOOKUP(DF29,APPENDIX!$A:$R,9,FALSE)&lt;&gt;"",VLOOKUP(DF29,APPENDIX!$A:$R,9,FALSE),"--")</f>
        <v>12.8</v>
      </c>
      <c r="AN29" s="236">
        <f>IF(VLOOKUP(DG29,APPENDIX!$A:$R,9,FALSE)&lt;&gt;"",VLOOKUP(DG29,APPENDIX!$A:$R,9,FALSE),"--")</f>
        <v>14.3</v>
      </c>
      <c r="AO29" s="231">
        <f>IF(VLOOKUP(DH29,APPENDIX!$A:$R,12,FALSE)&lt;&gt;"",VLOOKUP(DH29,APPENDIX!$A:$R,12,FALSE),0)</f>
        <v>1.8</v>
      </c>
      <c r="AP29" s="234" t="str">
        <f t="shared" si="68"/>
        <v>**</v>
      </c>
      <c r="AQ29" s="319">
        <f>IF(VLOOKUP(DJ29,APPENDIX!$A:$R,9,FALSE)&lt;&gt;"",VLOOKUP(DJ29,APPENDIX!$A:$R,9,FALSE),"--")</f>
        <v>0.44</v>
      </c>
      <c r="AR29" s="319">
        <f>IF(VLOOKUP(DK29,APPENDIX!$A:$R,9,FALSE)&lt;&gt;"",VLOOKUP(DK29,APPENDIX!$A:$R,9,FALSE),"--")</f>
        <v>0.45</v>
      </c>
      <c r="AS29" s="231">
        <f>IF(VLOOKUP(DL29,APPENDIX!$A:$R,12,FALSE)&lt;&gt;"",VLOOKUP(DL29,APPENDIX!$A:$R,12,FALSE),0)</f>
        <v>0.1</v>
      </c>
      <c r="AT29" s="231" t="str">
        <f t="shared" si="69"/>
        <v/>
      </c>
      <c r="AU29" s="299">
        <f>IF(VLOOKUP(DN29,APPENDIX!$A:$R,9,FALSE)&lt;&gt;"",VLOOKUP(DN29,APPENDIX!$A:$R,9,FALSE),"--")</f>
        <v>88</v>
      </c>
      <c r="AV29" s="300">
        <f>IF(VLOOKUP(DO29,APPENDIX!$A:$R,9,FALSE)&lt;&gt;"",VLOOKUP(DO29,APPENDIX!$A:$R,9,FALSE),"--")</f>
        <v>89</v>
      </c>
      <c r="AW29" s="236">
        <f>IF(VLOOKUP(DP29,APPENDIX!$A:$R,12,FALSE)&lt;&gt;"",VLOOKUP(DP29,APPENDIX!$A:$R,12,FALSE),0)</f>
        <v>0.5</v>
      </c>
      <c r="AX29" s="234" t="str">
        <f t="shared" si="70"/>
        <v>*</v>
      </c>
      <c r="AY29" s="299">
        <f>IF(VLOOKUP(DR29,APPENDIX!$A:$R,9,FALSE)&lt;&gt;"",VLOOKUP(DR29,APPENDIX!$A:$R,9,FALSE),"--")</f>
        <v>71</v>
      </c>
      <c r="AZ29" s="300">
        <f>IF(VLOOKUP(DS29,APPENDIX!$A:$R,9,FALSE)&lt;&gt;"",VLOOKUP(DS29,APPENDIX!$A:$R,9,FALSE),"--")</f>
        <v>71</v>
      </c>
      <c r="BA29" s="304">
        <f>IF(VLOOKUP(DT29,APPENDIX!$A:$R,12,FALSE)&lt;&gt;"",VLOOKUP(DT29,APPENDIX!$A:$R,12,FALSE),0)</f>
        <v>0</v>
      </c>
      <c r="BB29" s="234" t="str">
        <f t="shared" si="71"/>
        <v/>
      </c>
      <c r="BC29" s="301">
        <f>IF(VLOOKUP(DV29,APPENDIX!$A:$R,9,FALSE)&lt;&gt;"",VLOOKUP(DV29,APPENDIX!$A:$R,9,FALSE),"--")</f>
        <v>57</v>
      </c>
      <c r="BD29" s="372">
        <f>IF(VLOOKUP(DW29,APPENDIX!$A:$R,9,FALSE)&lt;&gt;"",VLOOKUP(DW29,APPENDIX!$A:$R,9,FALSE),"--")</f>
        <v>62</v>
      </c>
      <c r="BE29" s="301">
        <f>IF(VLOOKUP(DX29,APPENDIX!$A:$R,12,FALSE)&lt;&gt;"",VLOOKUP(DX29,APPENDIX!$A:$R,12,FALSE),0)</f>
        <v>1.2</v>
      </c>
      <c r="BF29" s="306" t="str">
        <f t="shared" si="72"/>
        <v>**</v>
      </c>
      <c r="BG29" s="371">
        <f>IF(VLOOKUP(DZ29,APPENDIX!$A:$R,9,FALSE)&lt;&gt;"",VLOOKUP(DZ29,APPENDIX!$A:$R,9,FALSE),"--")</f>
        <v>85</v>
      </c>
      <c r="BH29" s="372">
        <f>IF(VLOOKUP(EA29,APPENDIX!$A:$R,9,FALSE)&lt;&gt;"",VLOOKUP(EA29,APPENDIX!$A:$R,9,FALSE),"--")</f>
        <v>85</v>
      </c>
      <c r="BI29" s="301">
        <f>IF(VLOOKUP(EB29,APPENDIX!$A:$R,12,FALSE)&lt;&gt;"",VLOOKUP(EB29,APPENDIX!$A:$R,12,FALSE),0)</f>
        <v>0</v>
      </c>
      <c r="BJ29" s="306" t="str">
        <f t="shared" si="73"/>
        <v/>
      </c>
      <c r="BK29" s="400">
        <f>IF(VLOOKUP(ED29,APPENDIX!$A:$R,9,FALSE)&lt;&gt;"",VLOOKUP(ED29,APPENDIX!$A:$R,9,FALSE),"--")</f>
        <v>4</v>
      </c>
      <c r="BL29" s="401">
        <f>IF(VLOOKUP(EE29,APPENDIX!$A:$R,9,FALSE)&lt;&gt;"",VLOOKUP(EE29,APPENDIX!$A:$R,9,FALSE),"--")</f>
        <v>4</v>
      </c>
      <c r="BM29" s="309">
        <f>IF(VLOOKUP(EF29,APPENDIX!$A:$R,12,FALSE)&lt;&gt;"",VLOOKUP(EF29,APPENDIX!$A:$R,12,FALSE),0)</f>
        <v>0</v>
      </c>
      <c r="BN29" s="310" t="str">
        <f t="shared" si="74"/>
        <v/>
      </c>
      <c r="BO29" s="371">
        <f>IF(VLOOKUP(EH29,APPENDIX!$A:$R,9,FALSE)&lt;&gt;"",VLOOKUP(EH29,APPENDIX!$A:$R,9,FALSE),"--")</f>
        <v>16</v>
      </c>
      <c r="BP29" s="372">
        <f>IF(VLOOKUP(EI29,APPENDIX!$A:$R,9,FALSE)&lt;&gt;"",VLOOKUP(EI29,APPENDIX!$A:$R,9,FALSE),"--")</f>
        <v>13</v>
      </c>
      <c r="BQ29" s="301">
        <f>IF(VLOOKUP(EJ29,APPENDIX!$A:$R,12,FALSE)&lt;&gt;"",VLOOKUP(EJ29,APPENDIX!$A:$R,12,FALSE),0)</f>
        <v>-0.9</v>
      </c>
      <c r="BR29" s="301" t="str">
        <f t="shared" si="75"/>
        <v>*</v>
      </c>
      <c r="BT29" s="153" t="s">
        <v>109</v>
      </c>
      <c r="BU29" s="153" t="str">
        <f t="shared" si="76"/>
        <v>MNq002_0</v>
      </c>
      <c r="BV29" s="153" t="str">
        <f t="shared" si="77"/>
        <v>MNq002_1</v>
      </c>
      <c r="BW29" s="153" t="str">
        <f t="shared" si="78"/>
        <v>MNq002_1</v>
      </c>
      <c r="BX29" s="153" t="str">
        <f t="shared" si="79"/>
        <v>MN</v>
      </c>
      <c r="BY29" s="153" t="str">
        <f t="shared" si="80"/>
        <v>MNq001a_0</v>
      </c>
      <c r="BZ29" s="153" t="str">
        <f t="shared" si="81"/>
        <v>MNq001a_1</v>
      </c>
      <c r="CA29" s="153" t="str">
        <f t="shared" si="82"/>
        <v>MNq001a_1</v>
      </c>
      <c r="CB29" s="153" t="str">
        <f t="shared" si="83"/>
        <v>MN</v>
      </c>
      <c r="CC29" s="153" t="str">
        <f t="shared" si="84"/>
        <v>MNq001b_0</v>
      </c>
      <c r="CD29" s="153" t="str">
        <f t="shared" si="85"/>
        <v>MNq001b_1</v>
      </c>
      <c r="CE29" s="153" t="str">
        <f t="shared" si="86"/>
        <v>MNq001b_1</v>
      </c>
      <c r="CF29" s="153" t="str">
        <f t="shared" si="87"/>
        <v>MN</v>
      </c>
      <c r="CG29" s="153" t="str">
        <f t="shared" si="88"/>
        <v>MNq003_0</v>
      </c>
      <c r="CH29" s="153" t="str">
        <f t="shared" si="89"/>
        <v>MNq003_1</v>
      </c>
      <c r="CI29" s="153" t="str">
        <f t="shared" si="90"/>
        <v>MNq003_1</v>
      </c>
      <c r="CJ29" s="153" t="str">
        <f t="shared" si="91"/>
        <v>MN</v>
      </c>
      <c r="CK29" s="298" t="str">
        <f t="shared" si="92"/>
        <v>MNq004_1</v>
      </c>
      <c r="CL29" s="298" t="str">
        <f t="shared" si="93"/>
        <v>MNq005_0</v>
      </c>
      <c r="CM29" s="153" t="str">
        <f t="shared" si="94"/>
        <v>MNq005_1</v>
      </c>
      <c r="CN29" s="153" t="str">
        <f t="shared" si="95"/>
        <v>MNq005_1</v>
      </c>
      <c r="CO29" s="153" t="str">
        <f t="shared" si="96"/>
        <v>MN</v>
      </c>
      <c r="CP29" s="153" t="str">
        <f t="shared" si="97"/>
        <v>MNq006_0</v>
      </c>
      <c r="CQ29" s="153" t="str">
        <f t="shared" si="98"/>
        <v>MNq006_1</v>
      </c>
      <c r="CR29" s="153" t="str">
        <f t="shared" si="99"/>
        <v>MNq006_1</v>
      </c>
      <c r="CS29" s="153" t="str">
        <f t="shared" si="100"/>
        <v>MN</v>
      </c>
      <c r="CT29" s="153" t="str">
        <f t="shared" si="101"/>
        <v>MNq014_0</v>
      </c>
      <c r="CU29" s="153" t="str">
        <f t="shared" si="102"/>
        <v>MNq014_1</v>
      </c>
      <c r="CV29" s="153" t="str">
        <f t="shared" si="103"/>
        <v>MNq014_1</v>
      </c>
      <c r="CW29" s="153" t="str">
        <f t="shared" si="104"/>
        <v>MN</v>
      </c>
      <c r="CX29" s="153" t="str">
        <f t="shared" si="105"/>
        <v>MNq015_0</v>
      </c>
      <c r="CY29" s="153" t="str">
        <f t="shared" si="106"/>
        <v>MNq015_1</v>
      </c>
      <c r="CZ29" s="153" t="str">
        <f t="shared" si="107"/>
        <v>MNq015_1</v>
      </c>
      <c r="DA29" s="153" t="str">
        <f t="shared" si="108"/>
        <v>MN</v>
      </c>
      <c r="DB29" s="153" t="str">
        <f t="shared" si="109"/>
        <v>MNq016_0</v>
      </c>
      <c r="DC29" s="153" t="str">
        <f t="shared" si="110"/>
        <v>MNq016_1</v>
      </c>
      <c r="DD29" s="153" t="str">
        <f t="shared" si="111"/>
        <v>MNq016_1</v>
      </c>
      <c r="DE29" s="153" t="str">
        <f t="shared" si="112"/>
        <v>MN</v>
      </c>
      <c r="DF29" s="153" t="str">
        <f t="shared" si="113"/>
        <v>MNq009_0</v>
      </c>
      <c r="DG29" s="153" t="str">
        <f t="shared" si="114"/>
        <v>MNq009_1</v>
      </c>
      <c r="DH29" s="153" t="str">
        <f t="shared" si="115"/>
        <v>MNq009_1</v>
      </c>
      <c r="DI29" s="153" t="str">
        <f t="shared" si="116"/>
        <v>MN</v>
      </c>
      <c r="DJ29" s="153" t="str">
        <f t="shared" si="117"/>
        <v>MNq022_0</v>
      </c>
      <c r="DK29" s="153" t="str">
        <f t="shared" si="118"/>
        <v>MNq022_1</v>
      </c>
      <c r="DL29" s="153" t="str">
        <f t="shared" si="119"/>
        <v>MNq022_1</v>
      </c>
      <c r="DM29" s="153" t="str">
        <f t="shared" si="120"/>
        <v>MN</v>
      </c>
      <c r="DN29" s="153" t="str">
        <f t="shared" si="121"/>
        <v>MNq010_0</v>
      </c>
      <c r="DO29" s="153" t="str">
        <f t="shared" si="122"/>
        <v>MNq010_1</v>
      </c>
      <c r="DP29" s="153" t="str">
        <f t="shared" si="123"/>
        <v>MNq010_1</v>
      </c>
      <c r="DQ29" s="153" t="str">
        <f t="shared" si="124"/>
        <v>MN</v>
      </c>
      <c r="DR29" s="153" t="str">
        <f t="shared" si="125"/>
        <v>MNq011_0</v>
      </c>
      <c r="DS29" s="153" t="str">
        <f t="shared" si="126"/>
        <v>MNq011_1</v>
      </c>
      <c r="DT29" s="153" t="str">
        <f t="shared" si="127"/>
        <v>MNq011_1</v>
      </c>
      <c r="DU29" s="153" t="str">
        <f t="shared" si="128"/>
        <v>MN</v>
      </c>
      <c r="DV29" s="153" t="str">
        <f t="shared" si="129"/>
        <v>MNq017_0</v>
      </c>
      <c r="DW29" s="153" t="str">
        <f t="shared" si="130"/>
        <v>MNq017_1</v>
      </c>
      <c r="DX29" s="153" t="str">
        <f t="shared" si="131"/>
        <v>MNq017_1</v>
      </c>
      <c r="DY29" s="153" t="str">
        <f t="shared" si="132"/>
        <v>MN</v>
      </c>
      <c r="DZ29" s="153" t="str">
        <f t="shared" si="133"/>
        <v>MNq018_0</v>
      </c>
      <c r="EA29" s="153" t="str">
        <f t="shared" si="134"/>
        <v>MNq018_1</v>
      </c>
      <c r="EB29" s="153" t="str">
        <f t="shared" si="135"/>
        <v>MNq018_1</v>
      </c>
      <c r="EC29" s="153" t="str">
        <f t="shared" si="136"/>
        <v>MN</v>
      </c>
      <c r="ED29" s="153" t="str">
        <f t="shared" si="137"/>
        <v>MNq019_0</v>
      </c>
      <c r="EE29" s="153" t="str">
        <f t="shared" si="138"/>
        <v>MNq019_1</v>
      </c>
      <c r="EF29" s="153" t="str">
        <f t="shared" si="139"/>
        <v>MNq019_1</v>
      </c>
      <c r="EG29" s="153" t="str">
        <f t="shared" si="140"/>
        <v>MN</v>
      </c>
      <c r="EH29" s="153" t="str">
        <f t="shared" si="141"/>
        <v>MNq020_0</v>
      </c>
      <c r="EI29" s="153" t="str">
        <f t="shared" si="142"/>
        <v>MNq020_1</v>
      </c>
      <c r="EJ29" s="153" t="str">
        <f t="shared" si="143"/>
        <v>MNq020_1</v>
      </c>
    </row>
    <row r="30" spans="1:140" x14ac:dyDescent="0.15">
      <c r="A30" s="231" t="s">
        <v>112</v>
      </c>
      <c r="B30" s="229">
        <f>IF(VLOOKUP(BU30,APPENDIX!$A:$R,9,FALSE)&lt;&gt;"",VLOOKUP(BU30,APPENDIX!$A:$R,9,FALSE),"--")</f>
        <v>77</v>
      </c>
      <c r="C30" s="231">
        <f>IF(VLOOKUP(BV30,APPENDIX!$A:$R,9,FALSE)&lt;&gt;"",VLOOKUP(BV30,APPENDIX!$A:$R,9,FALSE),"--")</f>
        <v>78</v>
      </c>
      <c r="D30" s="231">
        <f>IF(VLOOKUP(BW30,APPENDIX!$A:$R,12,FALSE)&lt;&gt;"",VLOOKUP(BW30,APPENDIX!$A:$R,12,FALSE),0)</f>
        <v>0.2</v>
      </c>
      <c r="E30" s="234" t="str">
        <f t="shared" si="59"/>
        <v/>
      </c>
      <c r="F30" s="299">
        <f>IF(VLOOKUP(BY30,APPENDIX!$A:$R,9,FALSE)&lt;&gt;"",VLOOKUP(BY30,APPENDIX!$A:$R,9,FALSE),"--")</f>
        <v>63</v>
      </c>
      <c r="G30" s="300">
        <f>IF(VLOOKUP(BZ30,APPENDIX!$A:$R,9,FALSE)&lt;&gt;"",VLOOKUP(BZ30,APPENDIX!$A:$R,9,FALSE),"--")</f>
        <v>64</v>
      </c>
      <c r="H30" s="236">
        <f>IF(VLOOKUP(CA30,APPENDIX!$A:$R,12,FALSE)&lt;&gt;"",VLOOKUP(CA30,APPENDIX!$A:$R,12,FALSE),0)</f>
        <v>0.2</v>
      </c>
      <c r="I30" s="234" t="str">
        <f t="shared" si="60"/>
        <v/>
      </c>
      <c r="J30" s="231">
        <f>IF(VLOOKUP(CC30,APPENDIX!$A:$R,9,FALSE)&lt;&gt;"",VLOOKUP(CC30,APPENDIX!$A:$R,9,FALSE),"--")</f>
        <v>35</v>
      </c>
      <c r="K30" s="231">
        <f>IF(VLOOKUP(CD30,APPENDIX!$A:$R,9,FALSE)&lt;&gt;"",VLOOKUP(CD30,APPENDIX!$A:$R,9,FALSE),"--")</f>
        <v>38</v>
      </c>
      <c r="L30" s="231">
        <f>IF(VLOOKUP(CE30,APPENDIX!$A:$R,12,FALSE)&lt;&gt;"",VLOOKUP(CE30,APPENDIX!$A:$R,12,FALSE),0)</f>
        <v>0.7</v>
      </c>
      <c r="M30" s="231" t="str">
        <f t="shared" si="61"/>
        <v>*</v>
      </c>
      <c r="N30" s="229">
        <f>IF(VLOOKUP(CG30,APPENDIX!$A:$R,9,FALSE)&lt;&gt;"",VLOOKUP(CG30,APPENDIX!$A:$R,9,FALSE),"--")</f>
        <v>49</v>
      </c>
      <c r="O30" s="307">
        <f>IF(VLOOKUP(CH30,APPENDIX!$A:$R,9,FALSE)&lt;&gt;"",VLOOKUP(CH30,APPENDIX!$A:$R,9,FALSE),"--")</f>
        <v>49</v>
      </c>
      <c r="P30" s="231">
        <f>IF(VLOOKUP(CI30,APPENDIX!$A:$R,12,FALSE)&lt;&gt;"",VLOOKUP(CI30,APPENDIX!$A:$R,12,FALSE),0)</f>
        <v>0</v>
      </c>
      <c r="Q30" s="234" t="str">
        <f t="shared" si="62"/>
        <v/>
      </c>
      <c r="R30" s="302">
        <f>VLOOKUP(CK30,APPENDIX!$A:$R,9,FALSE)</f>
        <v>60</v>
      </c>
      <c r="S30" s="299">
        <f>IF(VLOOKUP(CL30,APPENDIX!$A:$R,9,FALSE)&lt;&gt;"",VLOOKUP(CL30,APPENDIX!$A:$R,9,FALSE),"--")</f>
        <v>53</v>
      </c>
      <c r="T30" s="303">
        <f>IF(VLOOKUP(CM30,APPENDIX!$A:$R,9,FALSE)&lt;&gt;"",VLOOKUP(CM30,APPENDIX!$A:$R,9,FALSE),"--")</f>
        <v>53</v>
      </c>
      <c r="U30" s="304">
        <f>IF(VLOOKUP(CN30,APPENDIX!$A:$R,12,FALSE)&lt;&gt;"",VLOOKUP(CN30,APPENDIX!$A:$R,12,FALSE),0)</f>
        <v>0</v>
      </c>
      <c r="V30" s="234" t="str">
        <f t="shared" si="63"/>
        <v/>
      </c>
      <c r="W30" s="229">
        <f>IF(VLOOKUP(CP30,APPENDIX!$A:$R,9,FALSE)&lt;&gt;"",VLOOKUP(CP30,APPENDIX!$A:$R,9,FALSE),"--")</f>
        <v>75</v>
      </c>
      <c r="X30" s="231">
        <f>IF(VLOOKUP(CQ30,APPENDIX!$A:$R,9,FALSE)&lt;&gt;"",VLOOKUP(CQ30,APPENDIX!$A:$R,9,FALSE),"--")</f>
        <v>71</v>
      </c>
      <c r="Y30" s="231">
        <f>IF(VLOOKUP(CR30,APPENDIX!$A:$R,12,FALSE)&lt;&gt;"",VLOOKUP(CR30,APPENDIX!$A:$R,12,FALSE),0)</f>
        <v>-0.9</v>
      </c>
      <c r="Z30" s="234" t="str">
        <f t="shared" si="64"/>
        <v>*</v>
      </c>
      <c r="AA30" s="299">
        <f>IF(VLOOKUP(CT30,APPENDIX!$A:$R,9,FALSE)&lt;&gt;"",VLOOKUP(CT30,APPENDIX!$A:$R,9,FALSE),"--")</f>
        <v>22</v>
      </c>
      <c r="AB30" s="300">
        <f>IF(VLOOKUP(CU30,APPENDIX!$A:$R,9,FALSE)&lt;&gt;"",VLOOKUP(CU30,APPENDIX!$A:$R,9,FALSE),"--")</f>
        <v>19</v>
      </c>
      <c r="AC30" s="304">
        <f>IF(VLOOKUP(CV30,APPENDIX!$A:$R,12,FALSE)&lt;&gt;"",VLOOKUP(CV30,APPENDIX!$A:$R,12,FALSE),0)</f>
        <v>-0.8</v>
      </c>
      <c r="AD30" s="234" t="str">
        <f t="shared" si="65"/>
        <v>*</v>
      </c>
      <c r="AE30" s="229">
        <f>IF(VLOOKUP(CX30,APPENDIX!$A:$R,9,FALSE)&lt;&gt;"",VLOOKUP(CX30,APPENDIX!$A:$R,9,FALSE),"--")</f>
        <v>26</v>
      </c>
      <c r="AF30" s="231">
        <f>IF(VLOOKUP(CY30,APPENDIX!$A:$R,9,FALSE)&lt;&gt;"",VLOOKUP(CY30,APPENDIX!$A:$R,9,FALSE),"--")</f>
        <v>23</v>
      </c>
      <c r="AG30" s="231">
        <f>IF(VLOOKUP(CZ30,APPENDIX!$A:$R,12,FALSE)&lt;&gt;"",VLOOKUP(CZ30,APPENDIX!$A:$R,12,FALSE),0)</f>
        <v>-0.8</v>
      </c>
      <c r="AH30" s="234" t="str">
        <f t="shared" si="66"/>
        <v>*</v>
      </c>
      <c r="AI30" s="229">
        <f>IF(VLOOKUP(DB30,APPENDIX!$A:$R,9,FALSE)&lt;&gt;"",VLOOKUP(DB30,APPENDIX!$A:$R,9,FALSE),"--")</f>
        <v>78</v>
      </c>
      <c r="AJ30" s="372">
        <f>IF(VLOOKUP(DC30,APPENDIX!$A:$R,9,FALSE)&lt;&gt;"",VLOOKUP(DC30,APPENDIX!$A:$R,9,FALSE),"--")</f>
        <v>75</v>
      </c>
      <c r="AK30" s="231">
        <f>IF(VLOOKUP(DD30,APPENDIX!$A:$R,12,FALSE)&lt;&gt;"",VLOOKUP(DD30,APPENDIX!$A:$R,12,FALSE),0)</f>
        <v>-1.6</v>
      </c>
      <c r="AL30" s="234" t="str">
        <f t="shared" si="67"/>
        <v>**</v>
      </c>
      <c r="AM30" s="305">
        <f>IF(VLOOKUP(DF30,APPENDIX!$A:$R,9,FALSE)&lt;&gt;"",VLOOKUP(DF30,APPENDIX!$A:$R,9,FALSE),"--")</f>
        <v>13.4</v>
      </c>
      <c r="AN30" s="236">
        <f>IF(VLOOKUP(DG30,APPENDIX!$A:$R,9,FALSE)&lt;&gt;"",VLOOKUP(DG30,APPENDIX!$A:$R,9,FALSE),"--")</f>
        <v>14.9</v>
      </c>
      <c r="AO30" s="231">
        <f>IF(VLOOKUP(DH30,APPENDIX!$A:$R,12,FALSE)&lt;&gt;"",VLOOKUP(DH30,APPENDIX!$A:$R,12,FALSE),0)</f>
        <v>1.8</v>
      </c>
      <c r="AP30" s="234" t="str">
        <f t="shared" si="68"/>
        <v>**</v>
      </c>
      <c r="AQ30" s="319">
        <f>IF(VLOOKUP(DJ30,APPENDIX!$A:$R,9,FALSE)&lt;&gt;"",VLOOKUP(DJ30,APPENDIX!$A:$R,9,FALSE),"--")</f>
        <v>0.77</v>
      </c>
      <c r="AR30" s="319">
        <f>IF(VLOOKUP(DK30,APPENDIX!$A:$R,9,FALSE)&lt;&gt;"",VLOOKUP(DK30,APPENDIX!$A:$R,9,FALSE),"--")</f>
        <v>0.76</v>
      </c>
      <c r="AS30" s="231">
        <f>IF(VLOOKUP(DL30,APPENDIX!$A:$R,12,FALSE)&lt;&gt;"",VLOOKUP(DL30,APPENDIX!$A:$R,12,FALSE),0)</f>
        <v>-0.1</v>
      </c>
      <c r="AT30" s="231" t="str">
        <f t="shared" si="69"/>
        <v/>
      </c>
      <c r="AU30" s="299">
        <f>IF(VLOOKUP(DN30,APPENDIX!$A:$R,9,FALSE)&lt;&gt;"",VLOOKUP(DN30,APPENDIX!$A:$R,9,FALSE),"--")</f>
        <v>83</v>
      </c>
      <c r="AV30" s="300">
        <f>IF(VLOOKUP(DO30,APPENDIX!$A:$R,9,FALSE)&lt;&gt;"",VLOOKUP(DO30,APPENDIX!$A:$R,9,FALSE),"--")</f>
        <v>85</v>
      </c>
      <c r="AW30" s="236">
        <f>IF(VLOOKUP(DP30,APPENDIX!$A:$R,12,FALSE)&lt;&gt;"",VLOOKUP(DP30,APPENDIX!$A:$R,12,FALSE),0)</f>
        <v>0.9</v>
      </c>
      <c r="AX30" s="234" t="str">
        <f t="shared" si="70"/>
        <v>*</v>
      </c>
      <c r="AY30" s="299">
        <f>IF(VLOOKUP(DR30,APPENDIX!$A:$R,9,FALSE)&lt;&gt;"",VLOOKUP(DR30,APPENDIX!$A:$R,9,FALSE),"--")</f>
        <v>70</v>
      </c>
      <c r="AZ30" s="300">
        <f>IF(VLOOKUP(DS30,APPENDIX!$A:$R,9,FALSE)&lt;&gt;"",VLOOKUP(DS30,APPENDIX!$A:$R,9,FALSE),"--")</f>
        <v>70</v>
      </c>
      <c r="BA30" s="304">
        <f>IF(VLOOKUP(DT30,APPENDIX!$A:$R,12,FALSE)&lt;&gt;"",VLOOKUP(DT30,APPENDIX!$A:$R,12,FALSE),0)</f>
        <v>0</v>
      </c>
      <c r="BB30" s="234" t="str">
        <f t="shared" si="71"/>
        <v/>
      </c>
      <c r="BC30" s="301">
        <f>IF(VLOOKUP(DV30,APPENDIX!$A:$R,9,FALSE)&lt;&gt;"",VLOOKUP(DV30,APPENDIX!$A:$R,9,FALSE),"--")</f>
        <v>64</v>
      </c>
      <c r="BD30" s="372">
        <f>IF(VLOOKUP(DW30,APPENDIX!$A:$R,9,FALSE)&lt;&gt;"",VLOOKUP(DW30,APPENDIX!$A:$R,9,FALSE),"--")</f>
        <v>71</v>
      </c>
      <c r="BE30" s="301">
        <f>IF(VLOOKUP(DX30,APPENDIX!$A:$R,12,FALSE)&lt;&gt;"",VLOOKUP(DX30,APPENDIX!$A:$R,12,FALSE),0)</f>
        <v>1.6</v>
      </c>
      <c r="BF30" s="306" t="str">
        <f t="shared" si="72"/>
        <v>**</v>
      </c>
      <c r="BG30" s="371">
        <f>IF(VLOOKUP(DZ30,APPENDIX!$A:$R,9,FALSE)&lt;&gt;"",VLOOKUP(DZ30,APPENDIX!$A:$R,9,FALSE),"--")</f>
        <v>92</v>
      </c>
      <c r="BH30" s="372">
        <f>IF(VLOOKUP(EA30,APPENDIX!$A:$R,9,FALSE)&lt;&gt;"",VLOOKUP(EA30,APPENDIX!$A:$R,9,FALSE),"--")</f>
        <v>94</v>
      </c>
      <c r="BI30" s="301">
        <f>IF(VLOOKUP(EB30,APPENDIX!$A:$R,12,FALSE)&lt;&gt;"",VLOOKUP(EB30,APPENDIX!$A:$R,12,FALSE),0)</f>
        <v>0.7</v>
      </c>
      <c r="BJ30" s="306" t="str">
        <f t="shared" si="73"/>
        <v>*</v>
      </c>
      <c r="BK30" s="400">
        <f>IF(VLOOKUP(ED30,APPENDIX!$A:$R,9,FALSE)&lt;&gt;"",VLOOKUP(ED30,APPENDIX!$A:$R,9,FALSE),"--")</f>
        <v>8</v>
      </c>
      <c r="BL30" s="401">
        <f>IF(VLOOKUP(EE30,APPENDIX!$A:$R,9,FALSE)&lt;&gt;"",VLOOKUP(EE30,APPENDIX!$A:$R,9,FALSE),"--")</f>
        <v>8</v>
      </c>
      <c r="BM30" s="309">
        <f>IF(VLOOKUP(EF30,APPENDIX!$A:$R,12,FALSE)&lt;&gt;"",VLOOKUP(EF30,APPENDIX!$A:$R,12,FALSE),0)</f>
        <v>0</v>
      </c>
      <c r="BN30" s="310" t="str">
        <f t="shared" si="74"/>
        <v/>
      </c>
      <c r="BO30" s="371">
        <f>IF(VLOOKUP(EH30,APPENDIX!$A:$R,9,FALSE)&lt;&gt;"",VLOOKUP(EH30,APPENDIX!$A:$R,9,FALSE),"--")</f>
        <v>25</v>
      </c>
      <c r="BP30" s="372">
        <f>IF(VLOOKUP(EI30,APPENDIX!$A:$R,9,FALSE)&lt;&gt;"",VLOOKUP(EI30,APPENDIX!$A:$R,9,FALSE),"--")</f>
        <v>21</v>
      </c>
      <c r="BQ30" s="301">
        <f>IF(VLOOKUP(EJ30,APPENDIX!$A:$R,12,FALSE)&lt;&gt;"",VLOOKUP(EJ30,APPENDIX!$A:$R,12,FALSE),0)</f>
        <v>-1.1000000000000001</v>
      </c>
      <c r="BR30" s="301" t="str">
        <f t="shared" si="75"/>
        <v>**</v>
      </c>
      <c r="BT30" s="153" t="s">
        <v>113</v>
      </c>
      <c r="BU30" s="153" t="str">
        <f t="shared" si="76"/>
        <v>MSq002_0</v>
      </c>
      <c r="BV30" s="153" t="str">
        <f t="shared" si="77"/>
        <v>MSq002_1</v>
      </c>
      <c r="BW30" s="153" t="str">
        <f t="shared" si="78"/>
        <v>MSq002_1</v>
      </c>
      <c r="BX30" s="153" t="str">
        <f t="shared" si="79"/>
        <v>MS</v>
      </c>
      <c r="BY30" s="153" t="str">
        <f t="shared" si="80"/>
        <v>MSq001a_0</v>
      </c>
      <c r="BZ30" s="153" t="str">
        <f t="shared" si="81"/>
        <v>MSq001a_1</v>
      </c>
      <c r="CA30" s="153" t="str">
        <f t="shared" si="82"/>
        <v>MSq001a_1</v>
      </c>
      <c r="CB30" s="153" t="str">
        <f t="shared" si="83"/>
        <v>MS</v>
      </c>
      <c r="CC30" s="153" t="str">
        <f t="shared" si="84"/>
        <v>MSq001b_0</v>
      </c>
      <c r="CD30" s="153" t="str">
        <f t="shared" si="85"/>
        <v>MSq001b_1</v>
      </c>
      <c r="CE30" s="153" t="str">
        <f t="shared" si="86"/>
        <v>MSq001b_1</v>
      </c>
      <c r="CF30" s="153" t="str">
        <f t="shared" si="87"/>
        <v>MS</v>
      </c>
      <c r="CG30" s="153" t="str">
        <f t="shared" si="88"/>
        <v>MSq003_0</v>
      </c>
      <c r="CH30" s="153" t="str">
        <f t="shared" si="89"/>
        <v>MSq003_1</v>
      </c>
      <c r="CI30" s="153" t="str">
        <f t="shared" si="90"/>
        <v>MSq003_1</v>
      </c>
      <c r="CJ30" s="153" t="str">
        <f t="shared" si="91"/>
        <v>MS</v>
      </c>
      <c r="CK30" s="298" t="str">
        <f t="shared" si="92"/>
        <v>MSq004_1</v>
      </c>
      <c r="CL30" s="298" t="str">
        <f t="shared" si="93"/>
        <v>MSq005_0</v>
      </c>
      <c r="CM30" s="153" t="str">
        <f t="shared" si="94"/>
        <v>MSq005_1</v>
      </c>
      <c r="CN30" s="153" t="str">
        <f t="shared" si="95"/>
        <v>MSq005_1</v>
      </c>
      <c r="CO30" s="153" t="str">
        <f t="shared" si="96"/>
        <v>MS</v>
      </c>
      <c r="CP30" s="153" t="str">
        <f t="shared" si="97"/>
        <v>MSq006_0</v>
      </c>
      <c r="CQ30" s="153" t="str">
        <f t="shared" si="98"/>
        <v>MSq006_1</v>
      </c>
      <c r="CR30" s="153" t="str">
        <f t="shared" si="99"/>
        <v>MSq006_1</v>
      </c>
      <c r="CS30" s="153" t="str">
        <f t="shared" si="100"/>
        <v>MS</v>
      </c>
      <c r="CT30" s="153" t="str">
        <f t="shared" si="101"/>
        <v>MSq014_0</v>
      </c>
      <c r="CU30" s="153" t="str">
        <f t="shared" si="102"/>
        <v>MSq014_1</v>
      </c>
      <c r="CV30" s="153" t="str">
        <f t="shared" si="103"/>
        <v>MSq014_1</v>
      </c>
      <c r="CW30" s="153" t="str">
        <f t="shared" si="104"/>
        <v>MS</v>
      </c>
      <c r="CX30" s="153" t="str">
        <f t="shared" si="105"/>
        <v>MSq015_0</v>
      </c>
      <c r="CY30" s="153" t="str">
        <f t="shared" si="106"/>
        <v>MSq015_1</v>
      </c>
      <c r="CZ30" s="153" t="str">
        <f t="shared" si="107"/>
        <v>MSq015_1</v>
      </c>
      <c r="DA30" s="153" t="str">
        <f t="shared" si="108"/>
        <v>MS</v>
      </c>
      <c r="DB30" s="153" t="str">
        <f t="shared" si="109"/>
        <v>MSq016_0</v>
      </c>
      <c r="DC30" s="153" t="str">
        <f t="shared" si="110"/>
        <v>MSq016_1</v>
      </c>
      <c r="DD30" s="153" t="str">
        <f t="shared" si="111"/>
        <v>MSq016_1</v>
      </c>
      <c r="DE30" s="153" t="str">
        <f t="shared" si="112"/>
        <v>MS</v>
      </c>
      <c r="DF30" s="153" t="str">
        <f t="shared" si="113"/>
        <v>MSq009_0</v>
      </c>
      <c r="DG30" s="153" t="str">
        <f t="shared" si="114"/>
        <v>MSq009_1</v>
      </c>
      <c r="DH30" s="153" t="str">
        <f t="shared" si="115"/>
        <v>MSq009_1</v>
      </c>
      <c r="DI30" s="153" t="str">
        <f t="shared" si="116"/>
        <v>MS</v>
      </c>
      <c r="DJ30" s="153" t="str">
        <f t="shared" si="117"/>
        <v>MSq022_0</v>
      </c>
      <c r="DK30" s="153" t="str">
        <f t="shared" si="118"/>
        <v>MSq022_1</v>
      </c>
      <c r="DL30" s="153" t="str">
        <f t="shared" si="119"/>
        <v>MSq022_1</v>
      </c>
      <c r="DM30" s="153" t="str">
        <f t="shared" si="120"/>
        <v>MS</v>
      </c>
      <c r="DN30" s="153" t="str">
        <f t="shared" si="121"/>
        <v>MSq010_0</v>
      </c>
      <c r="DO30" s="153" t="str">
        <f t="shared" si="122"/>
        <v>MSq010_1</v>
      </c>
      <c r="DP30" s="153" t="str">
        <f t="shared" si="123"/>
        <v>MSq010_1</v>
      </c>
      <c r="DQ30" s="153" t="str">
        <f t="shared" si="124"/>
        <v>MS</v>
      </c>
      <c r="DR30" s="153" t="str">
        <f t="shared" si="125"/>
        <v>MSq011_0</v>
      </c>
      <c r="DS30" s="153" t="str">
        <f t="shared" si="126"/>
        <v>MSq011_1</v>
      </c>
      <c r="DT30" s="153" t="str">
        <f t="shared" si="127"/>
        <v>MSq011_1</v>
      </c>
      <c r="DU30" s="153" t="str">
        <f t="shared" si="128"/>
        <v>MS</v>
      </c>
      <c r="DV30" s="153" t="str">
        <f t="shared" si="129"/>
        <v>MSq017_0</v>
      </c>
      <c r="DW30" s="153" t="str">
        <f t="shared" si="130"/>
        <v>MSq017_1</v>
      </c>
      <c r="DX30" s="153" t="str">
        <f t="shared" si="131"/>
        <v>MSq017_1</v>
      </c>
      <c r="DY30" s="153" t="str">
        <f t="shared" si="132"/>
        <v>MS</v>
      </c>
      <c r="DZ30" s="153" t="str">
        <f t="shared" si="133"/>
        <v>MSq018_0</v>
      </c>
      <c r="EA30" s="153" t="str">
        <f t="shared" si="134"/>
        <v>MSq018_1</v>
      </c>
      <c r="EB30" s="153" t="str">
        <f t="shared" si="135"/>
        <v>MSq018_1</v>
      </c>
      <c r="EC30" s="153" t="str">
        <f t="shared" si="136"/>
        <v>MS</v>
      </c>
      <c r="ED30" s="153" t="str">
        <f t="shared" si="137"/>
        <v>MSq019_0</v>
      </c>
      <c r="EE30" s="153" t="str">
        <f t="shared" si="138"/>
        <v>MSq019_1</v>
      </c>
      <c r="EF30" s="153" t="str">
        <f t="shared" si="139"/>
        <v>MSq019_1</v>
      </c>
      <c r="EG30" s="153" t="str">
        <f t="shared" si="140"/>
        <v>MS</v>
      </c>
      <c r="EH30" s="153" t="str">
        <f t="shared" si="141"/>
        <v>MSq020_0</v>
      </c>
      <c r="EI30" s="153" t="str">
        <f t="shared" si="142"/>
        <v>MSq020_1</v>
      </c>
      <c r="EJ30" s="153" t="str">
        <f t="shared" si="143"/>
        <v>MSq020_1</v>
      </c>
    </row>
    <row r="31" spans="1:140" x14ac:dyDescent="0.15">
      <c r="A31" s="231" t="s">
        <v>116</v>
      </c>
      <c r="B31" s="229">
        <f>IF(VLOOKUP(BU31,APPENDIX!$A:$R,9,FALSE)&lt;&gt;"",VLOOKUP(BU31,APPENDIX!$A:$R,9,FALSE),"--")</f>
        <v>79</v>
      </c>
      <c r="C31" s="231">
        <f>IF(VLOOKUP(BV31,APPENDIX!$A:$R,9,FALSE)&lt;&gt;"",VLOOKUP(BV31,APPENDIX!$A:$R,9,FALSE),"--")</f>
        <v>78</v>
      </c>
      <c r="D31" s="231">
        <f>IF(VLOOKUP(BW31,APPENDIX!$A:$R,12,FALSE)&lt;&gt;"",VLOOKUP(BW31,APPENDIX!$A:$R,12,FALSE),0)</f>
        <v>-0.2</v>
      </c>
      <c r="E31" s="234" t="str">
        <f t="shared" si="59"/>
        <v/>
      </c>
      <c r="F31" s="299">
        <f>IF(VLOOKUP(BY31,APPENDIX!$A:$R,9,FALSE)&lt;&gt;"",VLOOKUP(BY31,APPENDIX!$A:$R,9,FALSE),"--")</f>
        <v>66</v>
      </c>
      <c r="G31" s="300">
        <f>IF(VLOOKUP(BZ31,APPENDIX!$A:$R,9,FALSE)&lt;&gt;"",VLOOKUP(BZ31,APPENDIX!$A:$R,9,FALSE),"--")</f>
        <v>64</v>
      </c>
      <c r="H31" s="236">
        <f>IF(VLOOKUP(CA31,APPENDIX!$A:$R,12,FALSE)&lt;&gt;"",VLOOKUP(CA31,APPENDIX!$A:$R,12,FALSE),0)</f>
        <v>-0.5</v>
      </c>
      <c r="I31" s="234" t="str">
        <f t="shared" si="60"/>
        <v>*</v>
      </c>
      <c r="J31" s="231">
        <f>IF(VLOOKUP(CC31,APPENDIX!$A:$R,9,FALSE)&lt;&gt;"",VLOOKUP(CC31,APPENDIX!$A:$R,9,FALSE),"--")</f>
        <v>40</v>
      </c>
      <c r="K31" s="231">
        <f>IF(VLOOKUP(CD31,APPENDIX!$A:$R,9,FALSE)&lt;&gt;"",VLOOKUP(CD31,APPENDIX!$A:$R,9,FALSE),"--")</f>
        <v>43</v>
      </c>
      <c r="L31" s="231">
        <f>IF(VLOOKUP(CE31,APPENDIX!$A:$R,12,FALSE)&lt;&gt;"",VLOOKUP(CE31,APPENDIX!$A:$R,12,FALSE),0)</f>
        <v>0.7</v>
      </c>
      <c r="M31" s="231" t="str">
        <f t="shared" si="61"/>
        <v>*</v>
      </c>
      <c r="N31" s="229">
        <f>IF(VLOOKUP(CG31,APPENDIX!$A:$R,9,FALSE)&lt;&gt;"",VLOOKUP(CG31,APPENDIX!$A:$R,9,FALSE),"--")</f>
        <v>62</v>
      </c>
      <c r="O31" s="307">
        <f>IF(VLOOKUP(CH31,APPENDIX!$A:$R,9,FALSE)&lt;&gt;"",VLOOKUP(CH31,APPENDIX!$A:$R,9,FALSE),"--")</f>
        <v>62</v>
      </c>
      <c r="P31" s="231">
        <f>IF(VLOOKUP(CI31,APPENDIX!$A:$R,12,FALSE)&lt;&gt;"",VLOOKUP(CI31,APPENDIX!$A:$R,12,FALSE),0)</f>
        <v>0</v>
      </c>
      <c r="Q31" s="234" t="str">
        <f t="shared" si="62"/>
        <v/>
      </c>
      <c r="R31" s="302">
        <f>VLOOKUP(CK31,APPENDIX!$A:$R,9,FALSE)</f>
        <v>65</v>
      </c>
      <c r="S31" s="299">
        <f>IF(VLOOKUP(CL31,APPENDIX!$A:$R,9,FALSE)&lt;&gt;"",VLOOKUP(CL31,APPENDIX!$A:$R,9,FALSE),"--")</f>
        <v>63</v>
      </c>
      <c r="T31" s="303">
        <f>IF(VLOOKUP(CM31,APPENDIX!$A:$R,9,FALSE)&lt;&gt;"",VLOOKUP(CM31,APPENDIX!$A:$R,9,FALSE),"--")</f>
        <v>63</v>
      </c>
      <c r="U31" s="304">
        <f>IF(VLOOKUP(CN31,APPENDIX!$A:$R,12,FALSE)&lt;&gt;"",VLOOKUP(CN31,APPENDIX!$A:$R,12,FALSE),0)</f>
        <v>0</v>
      </c>
      <c r="V31" s="234" t="str">
        <f t="shared" si="63"/>
        <v/>
      </c>
      <c r="W31" s="229">
        <f>IF(VLOOKUP(CP31,APPENDIX!$A:$R,9,FALSE)&lt;&gt;"",VLOOKUP(CP31,APPENDIX!$A:$R,9,FALSE),"--")</f>
        <v>68</v>
      </c>
      <c r="X31" s="231">
        <f>IF(VLOOKUP(CQ31,APPENDIX!$A:$R,9,FALSE)&lt;&gt;"",VLOOKUP(CQ31,APPENDIX!$A:$R,9,FALSE),"--")</f>
        <v>71</v>
      </c>
      <c r="Y31" s="231">
        <f>IF(VLOOKUP(CR31,APPENDIX!$A:$R,12,FALSE)&lt;&gt;"",VLOOKUP(CR31,APPENDIX!$A:$R,12,FALSE),0)</f>
        <v>0.6</v>
      </c>
      <c r="Z31" s="234" t="str">
        <f t="shared" si="64"/>
        <v>*</v>
      </c>
      <c r="AA31" s="299">
        <f>IF(VLOOKUP(CT31,APPENDIX!$A:$R,9,FALSE)&lt;&gt;"",VLOOKUP(CT31,APPENDIX!$A:$R,9,FALSE),"--")</f>
        <v>16</v>
      </c>
      <c r="AB31" s="300">
        <f>IF(VLOOKUP(CU31,APPENDIX!$A:$R,9,FALSE)&lt;&gt;"",VLOOKUP(CU31,APPENDIX!$A:$R,9,FALSE),"--")</f>
        <v>14</v>
      </c>
      <c r="AC31" s="304">
        <f>IF(VLOOKUP(CV31,APPENDIX!$A:$R,12,FALSE)&lt;&gt;"",VLOOKUP(CV31,APPENDIX!$A:$R,12,FALSE),0)</f>
        <v>-0.5</v>
      </c>
      <c r="AD31" s="234" t="str">
        <f t="shared" si="65"/>
        <v>*</v>
      </c>
      <c r="AE31" s="229">
        <f>IF(VLOOKUP(CX31,APPENDIX!$A:$R,9,FALSE)&lt;&gt;"",VLOOKUP(CX31,APPENDIX!$A:$R,9,FALSE),"--")</f>
        <v>21</v>
      </c>
      <c r="AF31" s="231">
        <f>IF(VLOOKUP(CY31,APPENDIX!$A:$R,9,FALSE)&lt;&gt;"",VLOOKUP(CY31,APPENDIX!$A:$R,9,FALSE),"--")</f>
        <v>18</v>
      </c>
      <c r="AG31" s="231">
        <f>IF(VLOOKUP(CZ31,APPENDIX!$A:$R,12,FALSE)&lt;&gt;"",VLOOKUP(CZ31,APPENDIX!$A:$R,12,FALSE),0)</f>
        <v>-0.8</v>
      </c>
      <c r="AH31" s="234" t="str">
        <f t="shared" si="66"/>
        <v>*</v>
      </c>
      <c r="AI31" s="229">
        <f>IF(VLOOKUP(DB31,APPENDIX!$A:$R,9,FALSE)&lt;&gt;"",VLOOKUP(DB31,APPENDIX!$A:$R,9,FALSE),"--")</f>
        <v>77</v>
      </c>
      <c r="AJ31" s="372">
        <f>IF(VLOOKUP(DC31,APPENDIX!$A:$R,9,FALSE)&lt;&gt;"",VLOOKUP(DC31,APPENDIX!$A:$R,9,FALSE),"--")</f>
        <v>74</v>
      </c>
      <c r="AK31" s="231">
        <f>IF(VLOOKUP(DD31,APPENDIX!$A:$R,12,FALSE)&lt;&gt;"",VLOOKUP(DD31,APPENDIX!$A:$R,12,FALSE),0)</f>
        <v>-1.6</v>
      </c>
      <c r="AL31" s="234" t="str">
        <f t="shared" si="67"/>
        <v>**</v>
      </c>
      <c r="AM31" s="305">
        <f>IF(VLOOKUP(DF31,APPENDIX!$A:$R,9,FALSE)&lt;&gt;"",VLOOKUP(DF31,APPENDIX!$A:$R,9,FALSE),"--")</f>
        <v>13.2</v>
      </c>
      <c r="AN31" s="236">
        <f>IF(VLOOKUP(DG31,APPENDIX!$A:$R,9,FALSE)&lt;&gt;"",VLOOKUP(DG31,APPENDIX!$A:$R,9,FALSE),"--")</f>
        <v>14.5</v>
      </c>
      <c r="AO31" s="231">
        <f>IF(VLOOKUP(DH31,APPENDIX!$A:$R,12,FALSE)&lt;&gt;"",VLOOKUP(DH31,APPENDIX!$A:$R,12,FALSE),0)</f>
        <v>1.6</v>
      </c>
      <c r="AP31" s="234" t="str">
        <f t="shared" si="68"/>
        <v>**</v>
      </c>
      <c r="AQ31" s="319">
        <f>IF(VLOOKUP(DJ31,APPENDIX!$A:$R,9,FALSE)&lt;&gt;"",VLOOKUP(DJ31,APPENDIX!$A:$R,9,FALSE),"--")</f>
        <v>0.42</v>
      </c>
      <c r="AR31" s="319">
        <f>IF(VLOOKUP(DK31,APPENDIX!$A:$R,9,FALSE)&lt;&gt;"",VLOOKUP(DK31,APPENDIX!$A:$R,9,FALSE),"--")</f>
        <v>0.48</v>
      </c>
      <c r="AS31" s="231">
        <f>IF(VLOOKUP(DL31,APPENDIX!$A:$R,12,FALSE)&lt;&gt;"",VLOOKUP(DL31,APPENDIX!$A:$R,12,FALSE),0)</f>
        <v>0.5</v>
      </c>
      <c r="AT31" s="231" t="str">
        <f t="shared" si="69"/>
        <v>*</v>
      </c>
      <c r="AU31" s="299">
        <f>IF(VLOOKUP(DN31,APPENDIX!$A:$R,9,FALSE)&lt;&gt;"",VLOOKUP(DN31,APPENDIX!$A:$R,9,FALSE),"--")</f>
        <v>87</v>
      </c>
      <c r="AV31" s="300">
        <f>IF(VLOOKUP(DO31,APPENDIX!$A:$R,9,FALSE)&lt;&gt;"",VLOOKUP(DO31,APPENDIX!$A:$R,9,FALSE),"--")</f>
        <v>88</v>
      </c>
      <c r="AW31" s="236">
        <f>IF(VLOOKUP(DP31,APPENDIX!$A:$R,12,FALSE)&lt;&gt;"",VLOOKUP(DP31,APPENDIX!$A:$R,12,FALSE),0)</f>
        <v>0.5</v>
      </c>
      <c r="AX31" s="234" t="str">
        <f t="shared" si="70"/>
        <v>*</v>
      </c>
      <c r="AY31" s="299">
        <f>IF(VLOOKUP(DR31,APPENDIX!$A:$R,9,FALSE)&lt;&gt;"",VLOOKUP(DR31,APPENDIX!$A:$R,9,FALSE),"--")</f>
        <v>67</v>
      </c>
      <c r="AZ31" s="300">
        <f>IF(VLOOKUP(DS31,APPENDIX!$A:$R,9,FALSE)&lt;&gt;"",VLOOKUP(DS31,APPENDIX!$A:$R,9,FALSE),"--")</f>
        <v>67</v>
      </c>
      <c r="BA31" s="304">
        <f>IF(VLOOKUP(DT31,APPENDIX!$A:$R,12,FALSE)&lt;&gt;"",VLOOKUP(DT31,APPENDIX!$A:$R,12,FALSE),0)</f>
        <v>0</v>
      </c>
      <c r="BB31" s="234" t="str">
        <f t="shared" si="71"/>
        <v/>
      </c>
      <c r="BC31" s="301">
        <f>IF(VLOOKUP(DV31,APPENDIX!$A:$R,9,FALSE)&lt;&gt;"",VLOOKUP(DV31,APPENDIX!$A:$R,9,FALSE),"--")</f>
        <v>62</v>
      </c>
      <c r="BD31" s="372">
        <f>IF(VLOOKUP(DW31,APPENDIX!$A:$R,9,FALSE)&lt;&gt;"",VLOOKUP(DW31,APPENDIX!$A:$R,9,FALSE),"--")</f>
        <v>68</v>
      </c>
      <c r="BE31" s="301">
        <f>IF(VLOOKUP(DX31,APPENDIX!$A:$R,12,FALSE)&lt;&gt;"",VLOOKUP(DX31,APPENDIX!$A:$R,12,FALSE),0)</f>
        <v>1.4</v>
      </c>
      <c r="BF31" s="306" t="str">
        <f t="shared" si="72"/>
        <v>**</v>
      </c>
      <c r="BG31" s="371">
        <f>IF(VLOOKUP(DZ31,APPENDIX!$A:$R,9,FALSE)&lt;&gt;"",VLOOKUP(DZ31,APPENDIX!$A:$R,9,FALSE),"--")</f>
        <v>90</v>
      </c>
      <c r="BH31" s="372">
        <f>IF(VLOOKUP(EA31,APPENDIX!$A:$R,9,FALSE)&lt;&gt;"",VLOOKUP(EA31,APPENDIX!$A:$R,9,FALSE),"--")</f>
        <v>91</v>
      </c>
      <c r="BI31" s="301">
        <f>IF(VLOOKUP(EB31,APPENDIX!$A:$R,12,FALSE)&lt;&gt;"",VLOOKUP(EB31,APPENDIX!$A:$R,12,FALSE),0)</f>
        <v>0.3</v>
      </c>
      <c r="BJ31" s="306" t="str">
        <f t="shared" si="73"/>
        <v/>
      </c>
      <c r="BK31" s="400">
        <f>IF(VLOOKUP(ED31,APPENDIX!$A:$R,9,FALSE)&lt;&gt;"",VLOOKUP(ED31,APPENDIX!$A:$R,9,FALSE),"--")</f>
        <v>6</v>
      </c>
      <c r="BL31" s="401">
        <f>IF(VLOOKUP(EE31,APPENDIX!$A:$R,9,FALSE)&lt;&gt;"",VLOOKUP(EE31,APPENDIX!$A:$R,9,FALSE),"--")</f>
        <v>6</v>
      </c>
      <c r="BM31" s="309">
        <f>IF(VLOOKUP(EF31,APPENDIX!$A:$R,12,FALSE)&lt;&gt;"",VLOOKUP(EF31,APPENDIX!$A:$R,12,FALSE),0)</f>
        <v>0</v>
      </c>
      <c r="BN31" s="310" t="str">
        <f t="shared" si="74"/>
        <v/>
      </c>
      <c r="BO31" s="371">
        <f>IF(VLOOKUP(EH31,APPENDIX!$A:$R,9,FALSE)&lt;&gt;"",VLOOKUP(EH31,APPENDIX!$A:$R,9,FALSE),"--")</f>
        <v>24</v>
      </c>
      <c r="BP31" s="372">
        <f>IF(VLOOKUP(EI31,APPENDIX!$A:$R,9,FALSE)&lt;&gt;"",VLOOKUP(EI31,APPENDIX!$A:$R,9,FALSE),"--")</f>
        <v>19</v>
      </c>
      <c r="BQ31" s="301">
        <f>IF(VLOOKUP(EJ31,APPENDIX!$A:$R,12,FALSE)&lt;&gt;"",VLOOKUP(EJ31,APPENDIX!$A:$R,12,FALSE),0)</f>
        <v>-1.4</v>
      </c>
      <c r="BR31" s="301" t="str">
        <f t="shared" si="75"/>
        <v>**</v>
      </c>
      <c r="BT31" s="153" t="s">
        <v>117</v>
      </c>
      <c r="BU31" s="153" t="str">
        <f t="shared" si="76"/>
        <v>MOq002_0</v>
      </c>
      <c r="BV31" s="153" t="str">
        <f t="shared" si="77"/>
        <v>MOq002_1</v>
      </c>
      <c r="BW31" s="153" t="str">
        <f t="shared" si="78"/>
        <v>MOq002_1</v>
      </c>
      <c r="BX31" s="153" t="str">
        <f t="shared" si="79"/>
        <v>MO</v>
      </c>
      <c r="BY31" s="153" t="str">
        <f t="shared" si="80"/>
        <v>MOq001a_0</v>
      </c>
      <c r="BZ31" s="153" t="str">
        <f t="shared" si="81"/>
        <v>MOq001a_1</v>
      </c>
      <c r="CA31" s="153" t="str">
        <f t="shared" si="82"/>
        <v>MOq001a_1</v>
      </c>
      <c r="CB31" s="153" t="str">
        <f t="shared" si="83"/>
        <v>MO</v>
      </c>
      <c r="CC31" s="153" t="str">
        <f t="shared" si="84"/>
        <v>MOq001b_0</v>
      </c>
      <c r="CD31" s="153" t="str">
        <f t="shared" si="85"/>
        <v>MOq001b_1</v>
      </c>
      <c r="CE31" s="153" t="str">
        <f t="shared" si="86"/>
        <v>MOq001b_1</v>
      </c>
      <c r="CF31" s="153" t="str">
        <f t="shared" si="87"/>
        <v>MO</v>
      </c>
      <c r="CG31" s="153" t="str">
        <f t="shared" si="88"/>
        <v>MOq003_0</v>
      </c>
      <c r="CH31" s="153" t="str">
        <f t="shared" si="89"/>
        <v>MOq003_1</v>
      </c>
      <c r="CI31" s="153" t="str">
        <f t="shared" si="90"/>
        <v>MOq003_1</v>
      </c>
      <c r="CJ31" s="153" t="str">
        <f t="shared" si="91"/>
        <v>MO</v>
      </c>
      <c r="CK31" s="298" t="str">
        <f t="shared" si="92"/>
        <v>MOq004_1</v>
      </c>
      <c r="CL31" s="298" t="str">
        <f t="shared" si="93"/>
        <v>MOq005_0</v>
      </c>
      <c r="CM31" s="153" t="str">
        <f t="shared" si="94"/>
        <v>MOq005_1</v>
      </c>
      <c r="CN31" s="153" t="str">
        <f t="shared" si="95"/>
        <v>MOq005_1</v>
      </c>
      <c r="CO31" s="153" t="str">
        <f t="shared" si="96"/>
        <v>MO</v>
      </c>
      <c r="CP31" s="153" t="str">
        <f t="shared" si="97"/>
        <v>MOq006_0</v>
      </c>
      <c r="CQ31" s="153" t="str">
        <f t="shared" si="98"/>
        <v>MOq006_1</v>
      </c>
      <c r="CR31" s="153" t="str">
        <f t="shared" si="99"/>
        <v>MOq006_1</v>
      </c>
      <c r="CS31" s="153" t="str">
        <f t="shared" si="100"/>
        <v>MO</v>
      </c>
      <c r="CT31" s="153" t="str">
        <f t="shared" si="101"/>
        <v>MOq014_0</v>
      </c>
      <c r="CU31" s="153" t="str">
        <f t="shared" si="102"/>
        <v>MOq014_1</v>
      </c>
      <c r="CV31" s="153" t="str">
        <f t="shared" si="103"/>
        <v>MOq014_1</v>
      </c>
      <c r="CW31" s="153" t="str">
        <f t="shared" si="104"/>
        <v>MO</v>
      </c>
      <c r="CX31" s="153" t="str">
        <f t="shared" si="105"/>
        <v>MOq015_0</v>
      </c>
      <c r="CY31" s="153" t="str">
        <f t="shared" si="106"/>
        <v>MOq015_1</v>
      </c>
      <c r="CZ31" s="153" t="str">
        <f t="shared" si="107"/>
        <v>MOq015_1</v>
      </c>
      <c r="DA31" s="153" t="str">
        <f t="shared" si="108"/>
        <v>MO</v>
      </c>
      <c r="DB31" s="153" t="str">
        <f t="shared" si="109"/>
        <v>MOq016_0</v>
      </c>
      <c r="DC31" s="153" t="str">
        <f t="shared" si="110"/>
        <v>MOq016_1</v>
      </c>
      <c r="DD31" s="153" t="str">
        <f t="shared" si="111"/>
        <v>MOq016_1</v>
      </c>
      <c r="DE31" s="153" t="str">
        <f t="shared" si="112"/>
        <v>MO</v>
      </c>
      <c r="DF31" s="153" t="str">
        <f t="shared" si="113"/>
        <v>MOq009_0</v>
      </c>
      <c r="DG31" s="153" t="str">
        <f t="shared" si="114"/>
        <v>MOq009_1</v>
      </c>
      <c r="DH31" s="153" t="str">
        <f t="shared" si="115"/>
        <v>MOq009_1</v>
      </c>
      <c r="DI31" s="153" t="str">
        <f t="shared" si="116"/>
        <v>MO</v>
      </c>
      <c r="DJ31" s="153" t="str">
        <f t="shared" si="117"/>
        <v>MOq022_0</v>
      </c>
      <c r="DK31" s="153" t="str">
        <f t="shared" si="118"/>
        <v>MOq022_1</v>
      </c>
      <c r="DL31" s="153" t="str">
        <f t="shared" si="119"/>
        <v>MOq022_1</v>
      </c>
      <c r="DM31" s="153" t="str">
        <f t="shared" si="120"/>
        <v>MO</v>
      </c>
      <c r="DN31" s="153" t="str">
        <f t="shared" si="121"/>
        <v>MOq010_0</v>
      </c>
      <c r="DO31" s="153" t="str">
        <f t="shared" si="122"/>
        <v>MOq010_1</v>
      </c>
      <c r="DP31" s="153" t="str">
        <f t="shared" si="123"/>
        <v>MOq010_1</v>
      </c>
      <c r="DQ31" s="153" t="str">
        <f t="shared" si="124"/>
        <v>MO</v>
      </c>
      <c r="DR31" s="153" t="str">
        <f t="shared" si="125"/>
        <v>MOq011_0</v>
      </c>
      <c r="DS31" s="153" t="str">
        <f t="shared" si="126"/>
        <v>MOq011_1</v>
      </c>
      <c r="DT31" s="153" t="str">
        <f t="shared" si="127"/>
        <v>MOq011_1</v>
      </c>
      <c r="DU31" s="153" t="str">
        <f t="shared" si="128"/>
        <v>MO</v>
      </c>
      <c r="DV31" s="153" t="str">
        <f t="shared" si="129"/>
        <v>MOq017_0</v>
      </c>
      <c r="DW31" s="153" t="str">
        <f t="shared" si="130"/>
        <v>MOq017_1</v>
      </c>
      <c r="DX31" s="153" t="str">
        <f t="shared" si="131"/>
        <v>MOq017_1</v>
      </c>
      <c r="DY31" s="153" t="str">
        <f t="shared" si="132"/>
        <v>MO</v>
      </c>
      <c r="DZ31" s="153" t="str">
        <f t="shared" si="133"/>
        <v>MOq018_0</v>
      </c>
      <c r="EA31" s="153" t="str">
        <f t="shared" si="134"/>
        <v>MOq018_1</v>
      </c>
      <c r="EB31" s="153" t="str">
        <f t="shared" si="135"/>
        <v>MOq018_1</v>
      </c>
      <c r="EC31" s="153" t="str">
        <f t="shared" si="136"/>
        <v>MO</v>
      </c>
      <c r="ED31" s="153" t="str">
        <f t="shared" si="137"/>
        <v>MOq019_0</v>
      </c>
      <c r="EE31" s="153" t="str">
        <f t="shared" si="138"/>
        <v>MOq019_1</v>
      </c>
      <c r="EF31" s="153" t="str">
        <f t="shared" si="139"/>
        <v>MOq019_1</v>
      </c>
      <c r="EG31" s="153" t="str">
        <f t="shared" si="140"/>
        <v>MO</v>
      </c>
      <c r="EH31" s="153" t="str">
        <f t="shared" si="141"/>
        <v>MOq020_0</v>
      </c>
      <c r="EI31" s="153" t="str">
        <f t="shared" si="142"/>
        <v>MOq020_1</v>
      </c>
      <c r="EJ31" s="153" t="str">
        <f t="shared" si="143"/>
        <v>MOq020_1</v>
      </c>
    </row>
    <row r="32" spans="1:140" x14ac:dyDescent="0.15">
      <c r="A32" s="231" t="s">
        <v>120</v>
      </c>
      <c r="B32" s="229">
        <f>IF(VLOOKUP(BU32,APPENDIX!$A:$R,9,FALSE)&lt;&gt;"",VLOOKUP(BU32,APPENDIX!$A:$R,9,FALSE),"--")</f>
        <v>70</v>
      </c>
      <c r="C32" s="231">
        <f>IF(VLOOKUP(BV32,APPENDIX!$A:$R,9,FALSE)&lt;&gt;"",VLOOKUP(BV32,APPENDIX!$A:$R,9,FALSE),"--")</f>
        <v>74</v>
      </c>
      <c r="D32" s="231">
        <f>IF(VLOOKUP(BW32,APPENDIX!$A:$R,12,FALSE)&lt;&gt;"",VLOOKUP(BW32,APPENDIX!$A:$R,12,FALSE),0)</f>
        <v>0.7</v>
      </c>
      <c r="E32" s="234" t="str">
        <f t="shared" si="59"/>
        <v>*</v>
      </c>
      <c r="F32" s="299">
        <f>IF(VLOOKUP(BY32,APPENDIX!$A:$R,9,FALSE)&lt;&gt;"",VLOOKUP(BY32,APPENDIX!$A:$R,9,FALSE),"--")</f>
        <v>60</v>
      </c>
      <c r="G32" s="300">
        <f>IF(VLOOKUP(BZ32,APPENDIX!$A:$R,9,FALSE)&lt;&gt;"",VLOOKUP(BZ32,APPENDIX!$A:$R,9,FALSE),"--")</f>
        <v>63</v>
      </c>
      <c r="H32" s="236">
        <f>IF(VLOOKUP(CA32,APPENDIX!$A:$R,12,FALSE)&lt;&gt;"",VLOOKUP(CA32,APPENDIX!$A:$R,12,FALSE),0)</f>
        <v>0.7</v>
      </c>
      <c r="I32" s="234" t="str">
        <f t="shared" si="60"/>
        <v>*</v>
      </c>
      <c r="J32" s="231">
        <f>IF(VLOOKUP(CC32,APPENDIX!$A:$R,9,FALSE)&lt;&gt;"",VLOOKUP(CC32,APPENDIX!$A:$R,9,FALSE),"--")</f>
        <v>37</v>
      </c>
      <c r="K32" s="231">
        <f>IF(VLOOKUP(CD32,APPENDIX!$A:$R,9,FALSE)&lt;&gt;"",VLOOKUP(CD32,APPENDIX!$A:$R,9,FALSE),"--")</f>
        <v>39</v>
      </c>
      <c r="L32" s="231">
        <f>IF(VLOOKUP(CE32,APPENDIX!$A:$R,12,FALSE)&lt;&gt;"",VLOOKUP(CE32,APPENDIX!$A:$R,12,FALSE),0)</f>
        <v>0.4</v>
      </c>
      <c r="M32" s="231" t="str">
        <f t="shared" si="61"/>
        <v/>
      </c>
      <c r="N32" s="229">
        <f>IF(VLOOKUP(CG32,APPENDIX!$A:$R,9,FALSE)&lt;&gt;"",VLOOKUP(CG32,APPENDIX!$A:$R,9,FALSE),"--")</f>
        <v>58</v>
      </c>
      <c r="O32" s="307">
        <f>IF(VLOOKUP(CH32,APPENDIX!$A:$R,9,FALSE)&lt;&gt;"",VLOOKUP(CH32,APPENDIX!$A:$R,9,FALSE),"--")</f>
        <v>58</v>
      </c>
      <c r="P32" s="231">
        <f>IF(VLOOKUP(CI32,APPENDIX!$A:$R,12,FALSE)&lt;&gt;"",VLOOKUP(CI32,APPENDIX!$A:$R,12,FALSE),0)</f>
        <v>0</v>
      </c>
      <c r="Q32" s="234" t="str">
        <f t="shared" si="62"/>
        <v/>
      </c>
      <c r="R32" s="302">
        <f>VLOOKUP(CK32,APPENDIX!$A:$R,9,FALSE)</f>
        <v>61</v>
      </c>
      <c r="S32" s="299">
        <f>IF(VLOOKUP(CL32,APPENDIX!$A:$R,9,FALSE)&lt;&gt;"",VLOOKUP(CL32,APPENDIX!$A:$R,9,FALSE),"--")</f>
        <v>60</v>
      </c>
      <c r="T32" s="303">
        <f>IF(VLOOKUP(CM32,APPENDIX!$A:$R,9,FALSE)&lt;&gt;"",VLOOKUP(CM32,APPENDIX!$A:$R,9,FALSE),"--")</f>
        <v>60</v>
      </c>
      <c r="U32" s="304">
        <f>IF(VLOOKUP(CN32,APPENDIX!$A:$R,12,FALSE)&lt;&gt;"",VLOOKUP(CN32,APPENDIX!$A:$R,12,FALSE),0)</f>
        <v>0</v>
      </c>
      <c r="V32" s="234" t="str">
        <f t="shared" si="63"/>
        <v/>
      </c>
      <c r="W32" s="229">
        <f>IF(VLOOKUP(CP32,APPENDIX!$A:$R,9,FALSE)&lt;&gt;"",VLOOKUP(CP32,APPENDIX!$A:$R,9,FALSE),"--")</f>
        <v>65</v>
      </c>
      <c r="X32" s="231">
        <f>IF(VLOOKUP(CQ32,APPENDIX!$A:$R,9,FALSE)&lt;&gt;"",VLOOKUP(CQ32,APPENDIX!$A:$R,9,FALSE),"--")</f>
        <v>68</v>
      </c>
      <c r="Y32" s="231">
        <f>IF(VLOOKUP(CR32,APPENDIX!$A:$R,12,FALSE)&lt;&gt;"",VLOOKUP(CR32,APPENDIX!$A:$R,12,FALSE),0)</f>
        <v>0.6</v>
      </c>
      <c r="Z32" s="234" t="str">
        <f t="shared" si="64"/>
        <v>*</v>
      </c>
      <c r="AA32" s="299">
        <f>IF(VLOOKUP(CT32,APPENDIX!$A:$R,9,FALSE)&lt;&gt;"",VLOOKUP(CT32,APPENDIX!$A:$R,9,FALSE),"--")</f>
        <v>13</v>
      </c>
      <c r="AB32" s="300">
        <f>IF(VLOOKUP(CU32,APPENDIX!$A:$R,9,FALSE)&lt;&gt;"",VLOOKUP(CU32,APPENDIX!$A:$R,9,FALSE),"--")</f>
        <v>10</v>
      </c>
      <c r="AC32" s="304">
        <f>IF(VLOOKUP(CV32,APPENDIX!$A:$R,12,FALSE)&lt;&gt;"",VLOOKUP(CV32,APPENDIX!$A:$R,12,FALSE),0)</f>
        <v>-0.8</v>
      </c>
      <c r="AD32" s="234" t="str">
        <f t="shared" si="65"/>
        <v>*</v>
      </c>
      <c r="AE32" s="229">
        <f>IF(VLOOKUP(CX32,APPENDIX!$A:$R,9,FALSE)&lt;&gt;"",VLOOKUP(CX32,APPENDIX!$A:$R,9,FALSE),"--")</f>
        <v>17</v>
      </c>
      <c r="AF32" s="231">
        <f>IF(VLOOKUP(CY32,APPENDIX!$A:$R,9,FALSE)&lt;&gt;"",VLOOKUP(CY32,APPENDIX!$A:$R,9,FALSE),"--")</f>
        <v>13</v>
      </c>
      <c r="AG32" s="231">
        <f>IF(VLOOKUP(CZ32,APPENDIX!$A:$R,12,FALSE)&lt;&gt;"",VLOOKUP(CZ32,APPENDIX!$A:$R,12,FALSE),0)</f>
        <v>-1.1000000000000001</v>
      </c>
      <c r="AH32" s="234" t="str">
        <f t="shared" si="66"/>
        <v>**</v>
      </c>
      <c r="AI32" s="229">
        <f>IF(VLOOKUP(DB32,APPENDIX!$A:$R,9,FALSE)&lt;&gt;"",VLOOKUP(DB32,APPENDIX!$A:$R,9,FALSE),"--")</f>
        <v>77</v>
      </c>
      <c r="AJ32" s="372">
        <f>IF(VLOOKUP(DC32,APPENDIX!$A:$R,9,FALSE)&lt;&gt;"",VLOOKUP(DC32,APPENDIX!$A:$R,9,FALSE),"--")</f>
        <v>74</v>
      </c>
      <c r="AK32" s="231">
        <f>IF(VLOOKUP(DD32,APPENDIX!$A:$R,12,FALSE)&lt;&gt;"",VLOOKUP(DD32,APPENDIX!$A:$R,12,FALSE),0)</f>
        <v>-1.6</v>
      </c>
      <c r="AL32" s="234" t="str">
        <f t="shared" si="67"/>
        <v>**</v>
      </c>
      <c r="AM32" s="305">
        <f>IF(VLOOKUP(DF32,APPENDIX!$A:$R,9,FALSE)&lt;&gt;"",VLOOKUP(DF32,APPENDIX!$A:$R,9,FALSE),"--")</f>
        <v>13.2</v>
      </c>
      <c r="AN32" s="236">
        <f>IF(VLOOKUP(DG32,APPENDIX!$A:$R,9,FALSE)&lt;&gt;"",VLOOKUP(DG32,APPENDIX!$A:$R,9,FALSE),"--")</f>
        <v>15.2</v>
      </c>
      <c r="AO32" s="231">
        <f>IF(VLOOKUP(DH32,APPENDIX!$A:$R,12,FALSE)&lt;&gt;"",VLOOKUP(DH32,APPENDIX!$A:$R,12,FALSE),0)</f>
        <v>2.4</v>
      </c>
      <c r="AP32" s="234" t="str">
        <f t="shared" si="68"/>
        <v>**</v>
      </c>
      <c r="AQ32" s="319">
        <f>IF(VLOOKUP(DJ32,APPENDIX!$A:$R,9,FALSE)&lt;&gt;"",VLOOKUP(DJ32,APPENDIX!$A:$R,9,FALSE),"--")</f>
        <v>0.63</v>
      </c>
      <c r="AR32" s="319">
        <f>IF(VLOOKUP(DK32,APPENDIX!$A:$R,9,FALSE)&lt;&gt;"",VLOOKUP(DK32,APPENDIX!$A:$R,9,FALSE),"--")</f>
        <v>0.56000000000000005</v>
      </c>
      <c r="AS32" s="231">
        <f>IF(VLOOKUP(DL32,APPENDIX!$A:$R,12,FALSE)&lt;&gt;"",VLOOKUP(DL32,APPENDIX!$A:$R,12,FALSE),0)</f>
        <v>-0.5</v>
      </c>
      <c r="AT32" s="231" t="str">
        <f t="shared" si="69"/>
        <v>*</v>
      </c>
      <c r="AU32" s="299">
        <f>IF(VLOOKUP(DN32,APPENDIX!$A:$R,9,FALSE)&lt;&gt;"",VLOOKUP(DN32,APPENDIX!$A:$R,9,FALSE),"--")</f>
        <v>85</v>
      </c>
      <c r="AV32" s="300">
        <f>IF(VLOOKUP(DO32,APPENDIX!$A:$R,9,FALSE)&lt;&gt;"",VLOOKUP(DO32,APPENDIX!$A:$R,9,FALSE),"--")</f>
        <v>87</v>
      </c>
      <c r="AW32" s="236">
        <f>IF(VLOOKUP(DP32,APPENDIX!$A:$R,12,FALSE)&lt;&gt;"",VLOOKUP(DP32,APPENDIX!$A:$R,12,FALSE),0)</f>
        <v>0.9</v>
      </c>
      <c r="AX32" s="234" t="str">
        <f t="shared" si="70"/>
        <v>*</v>
      </c>
      <c r="AY32" s="299">
        <f>IF(VLOOKUP(DR32,APPENDIX!$A:$R,9,FALSE)&lt;&gt;"",VLOOKUP(DR32,APPENDIX!$A:$R,9,FALSE),"--")</f>
        <v>67</v>
      </c>
      <c r="AZ32" s="300">
        <f>IF(VLOOKUP(DS32,APPENDIX!$A:$R,9,FALSE)&lt;&gt;"",VLOOKUP(DS32,APPENDIX!$A:$R,9,FALSE),"--")</f>
        <v>70</v>
      </c>
      <c r="BA32" s="304">
        <f>IF(VLOOKUP(DT32,APPENDIX!$A:$R,12,FALSE)&lt;&gt;"",VLOOKUP(DT32,APPENDIX!$A:$R,12,FALSE),0)</f>
        <v>1</v>
      </c>
      <c r="BB32" s="234" t="str">
        <f t="shared" si="71"/>
        <v>**</v>
      </c>
      <c r="BC32" s="301">
        <f>IF(VLOOKUP(DV32,APPENDIX!$A:$R,9,FALSE)&lt;&gt;"",VLOOKUP(DV32,APPENDIX!$A:$R,9,FALSE),"--")</f>
        <v>56</v>
      </c>
      <c r="BD32" s="372">
        <f>IF(VLOOKUP(DW32,APPENDIX!$A:$R,9,FALSE)&lt;&gt;"",VLOOKUP(DW32,APPENDIX!$A:$R,9,FALSE),"--")</f>
        <v>63</v>
      </c>
      <c r="BE32" s="301">
        <f>IF(VLOOKUP(DX32,APPENDIX!$A:$R,12,FALSE)&lt;&gt;"",VLOOKUP(DX32,APPENDIX!$A:$R,12,FALSE),0)</f>
        <v>1.6</v>
      </c>
      <c r="BF32" s="306" t="str">
        <f t="shared" si="72"/>
        <v>**</v>
      </c>
      <c r="BG32" s="371">
        <f>IF(VLOOKUP(DZ32,APPENDIX!$A:$R,9,FALSE)&lt;&gt;"",VLOOKUP(DZ32,APPENDIX!$A:$R,9,FALSE),"--")</f>
        <v>92</v>
      </c>
      <c r="BH32" s="372">
        <f>IF(VLOOKUP(EA32,APPENDIX!$A:$R,9,FALSE)&lt;&gt;"",VLOOKUP(EA32,APPENDIX!$A:$R,9,FALSE),"--")</f>
        <v>92</v>
      </c>
      <c r="BI32" s="301">
        <f>IF(VLOOKUP(EB32,APPENDIX!$A:$R,12,FALSE)&lt;&gt;"",VLOOKUP(EB32,APPENDIX!$A:$R,12,FALSE),0)</f>
        <v>0</v>
      </c>
      <c r="BJ32" s="306" t="str">
        <f t="shared" si="73"/>
        <v/>
      </c>
      <c r="BK32" s="400">
        <f>IF(VLOOKUP(ED32,APPENDIX!$A:$R,9,FALSE)&lt;&gt;"",VLOOKUP(ED32,APPENDIX!$A:$R,9,FALSE),"--")</f>
        <v>5</v>
      </c>
      <c r="BL32" s="401">
        <f>IF(VLOOKUP(EE32,APPENDIX!$A:$R,9,FALSE)&lt;&gt;"",VLOOKUP(EE32,APPENDIX!$A:$R,9,FALSE),"--")</f>
        <v>6</v>
      </c>
      <c r="BM32" s="309">
        <f>IF(VLOOKUP(EF32,APPENDIX!$A:$R,12,FALSE)&lt;&gt;"",VLOOKUP(EF32,APPENDIX!$A:$R,12,FALSE),0)</f>
        <v>0.7</v>
      </c>
      <c r="BN32" s="310" t="str">
        <f t="shared" si="74"/>
        <v>*</v>
      </c>
      <c r="BO32" s="371">
        <f>IF(VLOOKUP(EH32,APPENDIX!$A:$R,9,FALSE)&lt;&gt;"",VLOOKUP(EH32,APPENDIX!$A:$R,9,FALSE),"--")</f>
        <v>18</v>
      </c>
      <c r="BP32" s="372">
        <f>IF(VLOOKUP(EI32,APPENDIX!$A:$R,9,FALSE)&lt;&gt;"",VLOOKUP(EI32,APPENDIX!$A:$R,9,FALSE),"--")</f>
        <v>15</v>
      </c>
      <c r="BQ32" s="301">
        <f>IF(VLOOKUP(EJ32,APPENDIX!$A:$R,12,FALSE)&lt;&gt;"",VLOOKUP(EJ32,APPENDIX!$A:$R,12,FALSE),0)</f>
        <v>-0.9</v>
      </c>
      <c r="BR32" s="301" t="str">
        <f t="shared" si="75"/>
        <v>*</v>
      </c>
      <c r="BT32" s="153" t="s">
        <v>121</v>
      </c>
      <c r="BU32" s="153" t="str">
        <f t="shared" si="76"/>
        <v>MTq002_0</v>
      </c>
      <c r="BV32" s="153" t="str">
        <f t="shared" si="77"/>
        <v>MTq002_1</v>
      </c>
      <c r="BW32" s="153" t="str">
        <f t="shared" si="78"/>
        <v>MTq002_1</v>
      </c>
      <c r="BX32" s="153" t="str">
        <f t="shared" si="79"/>
        <v>MT</v>
      </c>
      <c r="BY32" s="153" t="str">
        <f t="shared" si="80"/>
        <v>MTq001a_0</v>
      </c>
      <c r="BZ32" s="153" t="str">
        <f t="shared" si="81"/>
        <v>MTq001a_1</v>
      </c>
      <c r="CA32" s="153" t="str">
        <f t="shared" si="82"/>
        <v>MTq001a_1</v>
      </c>
      <c r="CB32" s="153" t="str">
        <f t="shared" si="83"/>
        <v>MT</v>
      </c>
      <c r="CC32" s="153" t="str">
        <f t="shared" si="84"/>
        <v>MTq001b_0</v>
      </c>
      <c r="CD32" s="153" t="str">
        <f t="shared" si="85"/>
        <v>MTq001b_1</v>
      </c>
      <c r="CE32" s="153" t="str">
        <f t="shared" si="86"/>
        <v>MTq001b_1</v>
      </c>
      <c r="CF32" s="153" t="str">
        <f t="shared" si="87"/>
        <v>MT</v>
      </c>
      <c r="CG32" s="153" t="str">
        <f t="shared" si="88"/>
        <v>MTq003_0</v>
      </c>
      <c r="CH32" s="153" t="str">
        <f t="shared" si="89"/>
        <v>MTq003_1</v>
      </c>
      <c r="CI32" s="153" t="str">
        <f t="shared" si="90"/>
        <v>MTq003_1</v>
      </c>
      <c r="CJ32" s="153" t="str">
        <f t="shared" si="91"/>
        <v>MT</v>
      </c>
      <c r="CK32" s="298" t="str">
        <f t="shared" si="92"/>
        <v>MTq004_1</v>
      </c>
      <c r="CL32" s="298" t="str">
        <f t="shared" si="93"/>
        <v>MTq005_0</v>
      </c>
      <c r="CM32" s="153" t="str">
        <f t="shared" si="94"/>
        <v>MTq005_1</v>
      </c>
      <c r="CN32" s="153" t="str">
        <f t="shared" si="95"/>
        <v>MTq005_1</v>
      </c>
      <c r="CO32" s="153" t="str">
        <f t="shared" si="96"/>
        <v>MT</v>
      </c>
      <c r="CP32" s="153" t="str">
        <f t="shared" si="97"/>
        <v>MTq006_0</v>
      </c>
      <c r="CQ32" s="153" t="str">
        <f t="shared" si="98"/>
        <v>MTq006_1</v>
      </c>
      <c r="CR32" s="153" t="str">
        <f t="shared" si="99"/>
        <v>MTq006_1</v>
      </c>
      <c r="CS32" s="153" t="str">
        <f t="shared" si="100"/>
        <v>MT</v>
      </c>
      <c r="CT32" s="153" t="str">
        <f t="shared" si="101"/>
        <v>MTq014_0</v>
      </c>
      <c r="CU32" s="153" t="str">
        <f t="shared" si="102"/>
        <v>MTq014_1</v>
      </c>
      <c r="CV32" s="153" t="str">
        <f t="shared" si="103"/>
        <v>MTq014_1</v>
      </c>
      <c r="CW32" s="153" t="str">
        <f t="shared" si="104"/>
        <v>MT</v>
      </c>
      <c r="CX32" s="153" t="str">
        <f t="shared" si="105"/>
        <v>MTq015_0</v>
      </c>
      <c r="CY32" s="153" t="str">
        <f t="shared" si="106"/>
        <v>MTq015_1</v>
      </c>
      <c r="CZ32" s="153" t="str">
        <f t="shared" si="107"/>
        <v>MTq015_1</v>
      </c>
      <c r="DA32" s="153" t="str">
        <f t="shared" si="108"/>
        <v>MT</v>
      </c>
      <c r="DB32" s="153" t="str">
        <f t="shared" si="109"/>
        <v>MTq016_0</v>
      </c>
      <c r="DC32" s="153" t="str">
        <f t="shared" si="110"/>
        <v>MTq016_1</v>
      </c>
      <c r="DD32" s="153" t="str">
        <f t="shared" si="111"/>
        <v>MTq016_1</v>
      </c>
      <c r="DE32" s="153" t="str">
        <f t="shared" si="112"/>
        <v>MT</v>
      </c>
      <c r="DF32" s="153" t="str">
        <f t="shared" si="113"/>
        <v>MTq009_0</v>
      </c>
      <c r="DG32" s="153" t="str">
        <f t="shared" si="114"/>
        <v>MTq009_1</v>
      </c>
      <c r="DH32" s="153" t="str">
        <f t="shared" si="115"/>
        <v>MTq009_1</v>
      </c>
      <c r="DI32" s="153" t="str">
        <f t="shared" si="116"/>
        <v>MT</v>
      </c>
      <c r="DJ32" s="153" t="str">
        <f t="shared" si="117"/>
        <v>MTq022_0</v>
      </c>
      <c r="DK32" s="153" t="str">
        <f t="shared" si="118"/>
        <v>MTq022_1</v>
      </c>
      <c r="DL32" s="153" t="str">
        <f t="shared" si="119"/>
        <v>MTq022_1</v>
      </c>
      <c r="DM32" s="153" t="str">
        <f t="shared" si="120"/>
        <v>MT</v>
      </c>
      <c r="DN32" s="153" t="str">
        <f t="shared" si="121"/>
        <v>MTq010_0</v>
      </c>
      <c r="DO32" s="153" t="str">
        <f t="shared" si="122"/>
        <v>MTq010_1</v>
      </c>
      <c r="DP32" s="153" t="str">
        <f t="shared" si="123"/>
        <v>MTq010_1</v>
      </c>
      <c r="DQ32" s="153" t="str">
        <f t="shared" si="124"/>
        <v>MT</v>
      </c>
      <c r="DR32" s="153" t="str">
        <f t="shared" si="125"/>
        <v>MTq011_0</v>
      </c>
      <c r="DS32" s="153" t="str">
        <f t="shared" si="126"/>
        <v>MTq011_1</v>
      </c>
      <c r="DT32" s="153" t="str">
        <f t="shared" si="127"/>
        <v>MTq011_1</v>
      </c>
      <c r="DU32" s="153" t="str">
        <f t="shared" si="128"/>
        <v>MT</v>
      </c>
      <c r="DV32" s="153" t="str">
        <f t="shared" si="129"/>
        <v>MTq017_0</v>
      </c>
      <c r="DW32" s="153" t="str">
        <f t="shared" si="130"/>
        <v>MTq017_1</v>
      </c>
      <c r="DX32" s="153" t="str">
        <f t="shared" si="131"/>
        <v>MTq017_1</v>
      </c>
      <c r="DY32" s="153" t="str">
        <f t="shared" si="132"/>
        <v>MT</v>
      </c>
      <c r="DZ32" s="153" t="str">
        <f t="shared" si="133"/>
        <v>MTq018_0</v>
      </c>
      <c r="EA32" s="153" t="str">
        <f t="shared" si="134"/>
        <v>MTq018_1</v>
      </c>
      <c r="EB32" s="153" t="str">
        <f t="shared" si="135"/>
        <v>MTq018_1</v>
      </c>
      <c r="EC32" s="153" t="str">
        <f t="shared" si="136"/>
        <v>MT</v>
      </c>
      <c r="ED32" s="153" t="str">
        <f t="shared" si="137"/>
        <v>MTq019_0</v>
      </c>
      <c r="EE32" s="153" t="str">
        <f t="shared" si="138"/>
        <v>MTq019_1</v>
      </c>
      <c r="EF32" s="153" t="str">
        <f t="shared" si="139"/>
        <v>MTq019_1</v>
      </c>
      <c r="EG32" s="153" t="str">
        <f t="shared" si="140"/>
        <v>MT</v>
      </c>
      <c r="EH32" s="153" t="str">
        <f t="shared" si="141"/>
        <v>MTq020_0</v>
      </c>
      <c r="EI32" s="153" t="str">
        <f t="shared" si="142"/>
        <v>MTq020_1</v>
      </c>
      <c r="EJ32" s="153" t="str">
        <f t="shared" si="143"/>
        <v>MTq020_1</v>
      </c>
    </row>
    <row r="33" spans="1:140" x14ac:dyDescent="0.15">
      <c r="A33" s="231" t="s">
        <v>124</v>
      </c>
      <c r="B33" s="229">
        <f>IF(VLOOKUP(BU33,APPENDIX!$A:$R,9,FALSE)&lt;&gt;"",VLOOKUP(BU33,APPENDIX!$A:$R,9,FALSE),"--")</f>
        <v>79</v>
      </c>
      <c r="C33" s="231">
        <f>IF(VLOOKUP(BV33,APPENDIX!$A:$R,9,FALSE)&lt;&gt;"",VLOOKUP(BV33,APPENDIX!$A:$R,9,FALSE),"--")</f>
        <v>80</v>
      </c>
      <c r="D33" s="231">
        <f>IF(VLOOKUP(BW33,APPENDIX!$A:$R,12,FALSE)&lt;&gt;"",VLOOKUP(BW33,APPENDIX!$A:$R,12,FALSE),0)</f>
        <v>0.2</v>
      </c>
      <c r="E33" s="234" t="str">
        <f t="shared" si="59"/>
        <v/>
      </c>
      <c r="F33" s="299">
        <f>IF(VLOOKUP(BY33,APPENDIX!$A:$R,9,FALSE)&lt;&gt;"",VLOOKUP(BY33,APPENDIX!$A:$R,9,FALSE),"--")</f>
        <v>66</v>
      </c>
      <c r="G33" s="300">
        <f>IF(VLOOKUP(BZ33,APPENDIX!$A:$R,9,FALSE)&lt;&gt;"",VLOOKUP(BZ33,APPENDIX!$A:$R,9,FALSE),"--")</f>
        <v>67</v>
      </c>
      <c r="H33" s="236">
        <f>IF(VLOOKUP(CA33,APPENDIX!$A:$R,12,FALSE)&lt;&gt;"",VLOOKUP(CA33,APPENDIX!$A:$R,12,FALSE),0)</f>
        <v>0.2</v>
      </c>
      <c r="I33" s="234" t="str">
        <f t="shared" si="60"/>
        <v/>
      </c>
      <c r="J33" s="231">
        <f>IF(VLOOKUP(CC33,APPENDIX!$A:$R,9,FALSE)&lt;&gt;"",VLOOKUP(CC33,APPENDIX!$A:$R,9,FALSE),"--")</f>
        <v>43</v>
      </c>
      <c r="K33" s="231">
        <f>IF(VLOOKUP(CD33,APPENDIX!$A:$R,9,FALSE)&lt;&gt;"",VLOOKUP(CD33,APPENDIX!$A:$R,9,FALSE),"--")</f>
        <v>45</v>
      </c>
      <c r="L33" s="231">
        <f>IF(VLOOKUP(CE33,APPENDIX!$A:$R,12,FALSE)&lt;&gt;"",VLOOKUP(CE33,APPENDIX!$A:$R,12,FALSE),0)</f>
        <v>0.4</v>
      </c>
      <c r="M33" s="231" t="str">
        <f t="shared" si="61"/>
        <v/>
      </c>
      <c r="N33" s="229">
        <f>IF(VLOOKUP(CG33,APPENDIX!$A:$R,9,FALSE)&lt;&gt;"",VLOOKUP(CG33,APPENDIX!$A:$R,9,FALSE),"--")</f>
        <v>61</v>
      </c>
      <c r="O33" s="307">
        <f>IF(VLOOKUP(CH33,APPENDIX!$A:$R,9,FALSE)&lt;&gt;"",VLOOKUP(CH33,APPENDIX!$A:$R,9,FALSE),"--")</f>
        <v>61</v>
      </c>
      <c r="P33" s="231">
        <f>IF(VLOOKUP(CI33,APPENDIX!$A:$R,12,FALSE)&lt;&gt;"",VLOOKUP(CI33,APPENDIX!$A:$R,12,FALSE),0)</f>
        <v>0</v>
      </c>
      <c r="Q33" s="234" t="str">
        <f t="shared" si="62"/>
        <v/>
      </c>
      <c r="R33" s="302">
        <f>VLOOKUP(CK33,APPENDIX!$A:$R,9,FALSE)</f>
        <v>70</v>
      </c>
      <c r="S33" s="299">
        <f>IF(VLOOKUP(CL33,APPENDIX!$A:$R,9,FALSE)&lt;&gt;"",VLOOKUP(CL33,APPENDIX!$A:$R,9,FALSE),"--")</f>
        <v>71</v>
      </c>
      <c r="T33" s="303">
        <f>IF(VLOOKUP(CM33,APPENDIX!$A:$R,9,FALSE)&lt;&gt;"",VLOOKUP(CM33,APPENDIX!$A:$R,9,FALSE),"--")</f>
        <v>71</v>
      </c>
      <c r="U33" s="304">
        <f>IF(VLOOKUP(CN33,APPENDIX!$A:$R,12,FALSE)&lt;&gt;"",VLOOKUP(CN33,APPENDIX!$A:$R,12,FALSE),0)</f>
        <v>0</v>
      </c>
      <c r="V33" s="234" t="str">
        <f t="shared" si="63"/>
        <v/>
      </c>
      <c r="W33" s="229">
        <f>IF(VLOOKUP(CP33,APPENDIX!$A:$R,9,FALSE)&lt;&gt;"",VLOOKUP(CP33,APPENDIX!$A:$R,9,FALSE),"--")</f>
        <v>79</v>
      </c>
      <c r="X33" s="231">
        <f>IF(VLOOKUP(CQ33,APPENDIX!$A:$R,9,FALSE)&lt;&gt;"",VLOOKUP(CQ33,APPENDIX!$A:$R,9,FALSE),"--")</f>
        <v>74</v>
      </c>
      <c r="Y33" s="231">
        <f>IF(VLOOKUP(CR33,APPENDIX!$A:$R,12,FALSE)&lt;&gt;"",VLOOKUP(CR33,APPENDIX!$A:$R,12,FALSE),0)</f>
        <v>-1.1000000000000001</v>
      </c>
      <c r="Z33" s="234" t="str">
        <f t="shared" si="64"/>
        <v>**</v>
      </c>
      <c r="AA33" s="299">
        <f>IF(VLOOKUP(CT33,APPENDIX!$A:$R,9,FALSE)&lt;&gt;"",VLOOKUP(CT33,APPENDIX!$A:$R,9,FALSE),"--")</f>
        <v>13</v>
      </c>
      <c r="AB33" s="300">
        <f>IF(VLOOKUP(CU33,APPENDIX!$A:$R,9,FALSE)&lt;&gt;"",VLOOKUP(CU33,APPENDIX!$A:$R,9,FALSE),"--")</f>
        <v>10</v>
      </c>
      <c r="AC33" s="304">
        <f>IF(VLOOKUP(CV33,APPENDIX!$A:$R,12,FALSE)&lt;&gt;"",VLOOKUP(CV33,APPENDIX!$A:$R,12,FALSE),0)</f>
        <v>-0.8</v>
      </c>
      <c r="AD33" s="234" t="str">
        <f t="shared" si="65"/>
        <v>*</v>
      </c>
      <c r="AE33" s="229">
        <f>IF(VLOOKUP(CX33,APPENDIX!$A:$R,9,FALSE)&lt;&gt;"",VLOOKUP(CX33,APPENDIX!$A:$R,9,FALSE),"--")</f>
        <v>21</v>
      </c>
      <c r="AF33" s="231">
        <f>IF(VLOOKUP(CY33,APPENDIX!$A:$R,9,FALSE)&lt;&gt;"",VLOOKUP(CY33,APPENDIX!$A:$R,9,FALSE),"--")</f>
        <v>18</v>
      </c>
      <c r="AG33" s="231">
        <f>IF(VLOOKUP(CZ33,APPENDIX!$A:$R,12,FALSE)&lt;&gt;"",VLOOKUP(CZ33,APPENDIX!$A:$R,12,FALSE),0)</f>
        <v>-0.8</v>
      </c>
      <c r="AH33" s="234" t="str">
        <f t="shared" si="66"/>
        <v>*</v>
      </c>
      <c r="AI33" s="229">
        <f>IF(VLOOKUP(DB33,APPENDIX!$A:$R,9,FALSE)&lt;&gt;"",VLOOKUP(DB33,APPENDIX!$A:$R,9,FALSE),"--")</f>
        <v>79</v>
      </c>
      <c r="AJ33" s="372">
        <f>IF(VLOOKUP(DC33,APPENDIX!$A:$R,9,FALSE)&lt;&gt;"",VLOOKUP(DC33,APPENDIX!$A:$R,9,FALSE),"--")</f>
        <v>77</v>
      </c>
      <c r="AK33" s="231">
        <f>IF(VLOOKUP(DD33,APPENDIX!$A:$R,12,FALSE)&lt;&gt;"",VLOOKUP(DD33,APPENDIX!$A:$R,12,FALSE),0)</f>
        <v>-1.1000000000000001</v>
      </c>
      <c r="AL33" s="234" t="str">
        <f t="shared" si="67"/>
        <v>**</v>
      </c>
      <c r="AM33" s="305">
        <f>IF(VLOOKUP(DF33,APPENDIX!$A:$R,9,FALSE)&lt;&gt;"",VLOOKUP(DF33,APPENDIX!$A:$R,9,FALSE),"--")</f>
        <v>13.3</v>
      </c>
      <c r="AN33" s="236">
        <f>IF(VLOOKUP(DG33,APPENDIX!$A:$R,9,FALSE)&lt;&gt;"",VLOOKUP(DG33,APPENDIX!$A:$R,9,FALSE),"--")</f>
        <v>15.3</v>
      </c>
      <c r="AO33" s="231">
        <f>IF(VLOOKUP(DH33,APPENDIX!$A:$R,12,FALSE)&lt;&gt;"",VLOOKUP(DH33,APPENDIX!$A:$R,12,FALSE),0)</f>
        <v>2.4</v>
      </c>
      <c r="AP33" s="234" t="str">
        <f t="shared" si="68"/>
        <v>**</v>
      </c>
      <c r="AQ33" s="319">
        <f>IF(VLOOKUP(DJ33,APPENDIX!$A:$R,9,FALSE)&lt;&gt;"",VLOOKUP(DJ33,APPENDIX!$A:$R,9,FALSE),"--")</f>
        <v>0.71</v>
      </c>
      <c r="AR33" s="319">
        <f>IF(VLOOKUP(DK33,APPENDIX!$A:$R,9,FALSE)&lt;&gt;"",VLOOKUP(DK33,APPENDIX!$A:$R,9,FALSE),"--")</f>
        <v>0.72</v>
      </c>
      <c r="AS33" s="231">
        <f>IF(VLOOKUP(DL33,APPENDIX!$A:$R,12,FALSE)&lt;&gt;"",VLOOKUP(DL33,APPENDIX!$A:$R,12,FALSE),0)</f>
        <v>0.1</v>
      </c>
      <c r="AT33" s="231" t="str">
        <f t="shared" si="69"/>
        <v/>
      </c>
      <c r="AU33" s="299">
        <f>IF(VLOOKUP(DN33,APPENDIX!$A:$R,9,FALSE)&lt;&gt;"",VLOOKUP(DN33,APPENDIX!$A:$R,9,FALSE),"--")</f>
        <v>88</v>
      </c>
      <c r="AV33" s="300">
        <f>IF(VLOOKUP(DO33,APPENDIX!$A:$R,9,FALSE)&lt;&gt;"",VLOOKUP(DO33,APPENDIX!$A:$R,9,FALSE),"--")</f>
        <v>89</v>
      </c>
      <c r="AW33" s="236">
        <f>IF(VLOOKUP(DP33,APPENDIX!$A:$R,12,FALSE)&lt;&gt;"",VLOOKUP(DP33,APPENDIX!$A:$R,12,FALSE),0)</f>
        <v>0.5</v>
      </c>
      <c r="AX33" s="234" t="str">
        <f t="shared" si="70"/>
        <v>*</v>
      </c>
      <c r="AY33" s="299">
        <f>IF(VLOOKUP(DR33,APPENDIX!$A:$R,9,FALSE)&lt;&gt;"",VLOOKUP(DR33,APPENDIX!$A:$R,9,FALSE),"--")</f>
        <v>72</v>
      </c>
      <c r="AZ33" s="300">
        <f>IF(VLOOKUP(DS33,APPENDIX!$A:$R,9,FALSE)&lt;&gt;"",VLOOKUP(DS33,APPENDIX!$A:$R,9,FALSE),"--")</f>
        <v>72</v>
      </c>
      <c r="BA33" s="304">
        <f>IF(VLOOKUP(DT33,APPENDIX!$A:$R,12,FALSE)&lt;&gt;"",VLOOKUP(DT33,APPENDIX!$A:$R,12,FALSE),0)</f>
        <v>0</v>
      </c>
      <c r="BB33" s="234" t="str">
        <f t="shared" si="71"/>
        <v/>
      </c>
      <c r="BC33" s="301">
        <f>IF(VLOOKUP(DV33,APPENDIX!$A:$R,9,FALSE)&lt;&gt;"",VLOOKUP(DV33,APPENDIX!$A:$R,9,FALSE),"--")</f>
        <v>59</v>
      </c>
      <c r="BD33" s="372">
        <f>IF(VLOOKUP(DW33,APPENDIX!$A:$R,9,FALSE)&lt;&gt;"",VLOOKUP(DW33,APPENDIX!$A:$R,9,FALSE),"--")</f>
        <v>67</v>
      </c>
      <c r="BE33" s="301">
        <f>IF(VLOOKUP(DX33,APPENDIX!$A:$R,12,FALSE)&lt;&gt;"",VLOOKUP(DX33,APPENDIX!$A:$R,12,FALSE),0)</f>
        <v>1.8</v>
      </c>
      <c r="BF33" s="306" t="str">
        <f t="shared" si="72"/>
        <v>**</v>
      </c>
      <c r="BG33" s="371">
        <f>IF(VLOOKUP(DZ33,APPENDIX!$A:$R,9,FALSE)&lt;&gt;"",VLOOKUP(DZ33,APPENDIX!$A:$R,9,FALSE),"--")</f>
        <v>83</v>
      </c>
      <c r="BH33" s="372">
        <f>IF(VLOOKUP(EA33,APPENDIX!$A:$R,9,FALSE)&lt;&gt;"",VLOOKUP(EA33,APPENDIX!$A:$R,9,FALSE),"--")</f>
        <v>82</v>
      </c>
      <c r="BI33" s="301">
        <f>IF(VLOOKUP(EB33,APPENDIX!$A:$R,12,FALSE)&lt;&gt;"",VLOOKUP(EB33,APPENDIX!$A:$R,12,FALSE),0)</f>
        <v>-0.3</v>
      </c>
      <c r="BJ33" s="306" t="str">
        <f t="shared" si="73"/>
        <v/>
      </c>
      <c r="BK33" s="400">
        <f>IF(VLOOKUP(ED33,APPENDIX!$A:$R,9,FALSE)&lt;&gt;"",VLOOKUP(ED33,APPENDIX!$A:$R,9,FALSE),"--")</f>
        <v>4</v>
      </c>
      <c r="BL33" s="401">
        <f>IF(VLOOKUP(EE33,APPENDIX!$A:$R,9,FALSE)&lt;&gt;"",VLOOKUP(EE33,APPENDIX!$A:$R,9,FALSE),"--")</f>
        <v>4</v>
      </c>
      <c r="BM33" s="309">
        <f>IF(VLOOKUP(EF33,APPENDIX!$A:$R,12,FALSE)&lt;&gt;"",VLOOKUP(EF33,APPENDIX!$A:$R,12,FALSE),0)</f>
        <v>0</v>
      </c>
      <c r="BN33" s="310" t="str">
        <f t="shared" si="74"/>
        <v/>
      </c>
      <c r="BO33" s="371">
        <f>IF(VLOOKUP(EH33,APPENDIX!$A:$R,9,FALSE)&lt;&gt;"",VLOOKUP(EH33,APPENDIX!$A:$R,9,FALSE),"--")</f>
        <v>23</v>
      </c>
      <c r="BP33" s="372">
        <f>IF(VLOOKUP(EI33,APPENDIX!$A:$R,9,FALSE)&lt;&gt;"",VLOOKUP(EI33,APPENDIX!$A:$R,9,FALSE),"--")</f>
        <v>20</v>
      </c>
      <c r="BQ33" s="301">
        <f>IF(VLOOKUP(EJ33,APPENDIX!$A:$R,12,FALSE)&lt;&gt;"",VLOOKUP(EJ33,APPENDIX!$A:$R,12,FALSE),0)</f>
        <v>-0.9</v>
      </c>
      <c r="BR33" s="301" t="str">
        <f t="shared" si="75"/>
        <v>*</v>
      </c>
      <c r="BT33" s="153" t="s">
        <v>125</v>
      </c>
      <c r="BU33" s="153" t="str">
        <f t="shared" si="76"/>
        <v>NEq002_0</v>
      </c>
      <c r="BV33" s="153" t="str">
        <f t="shared" si="77"/>
        <v>NEq002_1</v>
      </c>
      <c r="BW33" s="153" t="str">
        <f t="shared" si="78"/>
        <v>NEq002_1</v>
      </c>
      <c r="BX33" s="153" t="str">
        <f t="shared" si="79"/>
        <v>NE</v>
      </c>
      <c r="BY33" s="153" t="str">
        <f t="shared" si="80"/>
        <v>NEq001a_0</v>
      </c>
      <c r="BZ33" s="153" t="str">
        <f t="shared" si="81"/>
        <v>NEq001a_1</v>
      </c>
      <c r="CA33" s="153" t="str">
        <f t="shared" si="82"/>
        <v>NEq001a_1</v>
      </c>
      <c r="CB33" s="153" t="str">
        <f t="shared" si="83"/>
        <v>NE</v>
      </c>
      <c r="CC33" s="153" t="str">
        <f t="shared" si="84"/>
        <v>NEq001b_0</v>
      </c>
      <c r="CD33" s="153" t="str">
        <f t="shared" si="85"/>
        <v>NEq001b_1</v>
      </c>
      <c r="CE33" s="153" t="str">
        <f t="shared" si="86"/>
        <v>NEq001b_1</v>
      </c>
      <c r="CF33" s="153" t="str">
        <f t="shared" si="87"/>
        <v>NE</v>
      </c>
      <c r="CG33" s="153" t="str">
        <f t="shared" si="88"/>
        <v>NEq003_0</v>
      </c>
      <c r="CH33" s="153" t="str">
        <f t="shared" si="89"/>
        <v>NEq003_1</v>
      </c>
      <c r="CI33" s="153" t="str">
        <f t="shared" si="90"/>
        <v>NEq003_1</v>
      </c>
      <c r="CJ33" s="153" t="str">
        <f t="shared" si="91"/>
        <v>NE</v>
      </c>
      <c r="CK33" s="298" t="str">
        <f t="shared" si="92"/>
        <v>NEq004_1</v>
      </c>
      <c r="CL33" s="298" t="str">
        <f t="shared" si="93"/>
        <v>NEq005_0</v>
      </c>
      <c r="CM33" s="153" t="str">
        <f t="shared" si="94"/>
        <v>NEq005_1</v>
      </c>
      <c r="CN33" s="153" t="str">
        <f t="shared" si="95"/>
        <v>NEq005_1</v>
      </c>
      <c r="CO33" s="153" t="str">
        <f t="shared" si="96"/>
        <v>NE</v>
      </c>
      <c r="CP33" s="153" t="str">
        <f t="shared" si="97"/>
        <v>NEq006_0</v>
      </c>
      <c r="CQ33" s="153" t="str">
        <f t="shared" si="98"/>
        <v>NEq006_1</v>
      </c>
      <c r="CR33" s="153" t="str">
        <f t="shared" si="99"/>
        <v>NEq006_1</v>
      </c>
      <c r="CS33" s="153" t="str">
        <f t="shared" si="100"/>
        <v>NE</v>
      </c>
      <c r="CT33" s="153" t="str">
        <f t="shared" si="101"/>
        <v>NEq014_0</v>
      </c>
      <c r="CU33" s="153" t="str">
        <f t="shared" si="102"/>
        <v>NEq014_1</v>
      </c>
      <c r="CV33" s="153" t="str">
        <f t="shared" si="103"/>
        <v>NEq014_1</v>
      </c>
      <c r="CW33" s="153" t="str">
        <f t="shared" si="104"/>
        <v>NE</v>
      </c>
      <c r="CX33" s="153" t="str">
        <f t="shared" si="105"/>
        <v>NEq015_0</v>
      </c>
      <c r="CY33" s="153" t="str">
        <f t="shared" si="106"/>
        <v>NEq015_1</v>
      </c>
      <c r="CZ33" s="153" t="str">
        <f t="shared" si="107"/>
        <v>NEq015_1</v>
      </c>
      <c r="DA33" s="153" t="str">
        <f t="shared" si="108"/>
        <v>NE</v>
      </c>
      <c r="DB33" s="153" t="str">
        <f t="shared" si="109"/>
        <v>NEq016_0</v>
      </c>
      <c r="DC33" s="153" t="str">
        <f t="shared" si="110"/>
        <v>NEq016_1</v>
      </c>
      <c r="DD33" s="153" t="str">
        <f t="shared" si="111"/>
        <v>NEq016_1</v>
      </c>
      <c r="DE33" s="153" t="str">
        <f t="shared" si="112"/>
        <v>NE</v>
      </c>
      <c r="DF33" s="153" t="str">
        <f t="shared" si="113"/>
        <v>NEq009_0</v>
      </c>
      <c r="DG33" s="153" t="str">
        <f t="shared" si="114"/>
        <v>NEq009_1</v>
      </c>
      <c r="DH33" s="153" t="str">
        <f t="shared" si="115"/>
        <v>NEq009_1</v>
      </c>
      <c r="DI33" s="153" t="str">
        <f t="shared" si="116"/>
        <v>NE</v>
      </c>
      <c r="DJ33" s="153" t="str">
        <f t="shared" si="117"/>
        <v>NEq022_0</v>
      </c>
      <c r="DK33" s="153" t="str">
        <f t="shared" si="118"/>
        <v>NEq022_1</v>
      </c>
      <c r="DL33" s="153" t="str">
        <f t="shared" si="119"/>
        <v>NEq022_1</v>
      </c>
      <c r="DM33" s="153" t="str">
        <f t="shared" si="120"/>
        <v>NE</v>
      </c>
      <c r="DN33" s="153" t="str">
        <f t="shared" si="121"/>
        <v>NEq010_0</v>
      </c>
      <c r="DO33" s="153" t="str">
        <f t="shared" si="122"/>
        <v>NEq010_1</v>
      </c>
      <c r="DP33" s="153" t="str">
        <f t="shared" si="123"/>
        <v>NEq010_1</v>
      </c>
      <c r="DQ33" s="153" t="str">
        <f t="shared" si="124"/>
        <v>NE</v>
      </c>
      <c r="DR33" s="153" t="str">
        <f t="shared" si="125"/>
        <v>NEq011_0</v>
      </c>
      <c r="DS33" s="153" t="str">
        <f t="shared" si="126"/>
        <v>NEq011_1</v>
      </c>
      <c r="DT33" s="153" t="str">
        <f t="shared" si="127"/>
        <v>NEq011_1</v>
      </c>
      <c r="DU33" s="153" t="str">
        <f t="shared" si="128"/>
        <v>NE</v>
      </c>
      <c r="DV33" s="153" t="str">
        <f t="shared" si="129"/>
        <v>NEq017_0</v>
      </c>
      <c r="DW33" s="153" t="str">
        <f t="shared" si="130"/>
        <v>NEq017_1</v>
      </c>
      <c r="DX33" s="153" t="str">
        <f t="shared" si="131"/>
        <v>NEq017_1</v>
      </c>
      <c r="DY33" s="153" t="str">
        <f t="shared" si="132"/>
        <v>NE</v>
      </c>
      <c r="DZ33" s="153" t="str">
        <f t="shared" si="133"/>
        <v>NEq018_0</v>
      </c>
      <c r="EA33" s="153" t="str">
        <f t="shared" si="134"/>
        <v>NEq018_1</v>
      </c>
      <c r="EB33" s="153" t="str">
        <f t="shared" si="135"/>
        <v>NEq018_1</v>
      </c>
      <c r="EC33" s="153" t="str">
        <f t="shared" si="136"/>
        <v>NE</v>
      </c>
      <c r="ED33" s="153" t="str">
        <f t="shared" si="137"/>
        <v>NEq019_0</v>
      </c>
      <c r="EE33" s="153" t="str">
        <f t="shared" si="138"/>
        <v>NEq019_1</v>
      </c>
      <c r="EF33" s="153" t="str">
        <f t="shared" si="139"/>
        <v>NEq019_1</v>
      </c>
      <c r="EG33" s="153" t="str">
        <f t="shared" si="140"/>
        <v>NE</v>
      </c>
      <c r="EH33" s="153" t="str">
        <f t="shared" si="141"/>
        <v>NEq020_0</v>
      </c>
      <c r="EI33" s="153" t="str">
        <f t="shared" si="142"/>
        <v>NEq020_1</v>
      </c>
      <c r="EJ33" s="153" t="str">
        <f t="shared" si="143"/>
        <v>NEq020_1</v>
      </c>
    </row>
    <row r="34" spans="1:140" x14ac:dyDescent="0.15">
      <c r="A34" s="231" t="s">
        <v>128</v>
      </c>
      <c r="B34" s="229">
        <f>IF(VLOOKUP(BU34,APPENDIX!$A:$R,9,FALSE)&lt;&gt;"",VLOOKUP(BU34,APPENDIX!$A:$R,9,FALSE),"--")</f>
        <v>65</v>
      </c>
      <c r="C34" s="231">
        <f>IF(VLOOKUP(BV34,APPENDIX!$A:$R,9,FALSE)&lt;&gt;"",VLOOKUP(BV34,APPENDIX!$A:$R,9,FALSE),"--")</f>
        <v>67</v>
      </c>
      <c r="D34" s="231">
        <f>IF(VLOOKUP(BW34,APPENDIX!$A:$R,12,FALSE)&lt;&gt;"",VLOOKUP(BW34,APPENDIX!$A:$R,12,FALSE),0)</f>
        <v>0.3</v>
      </c>
      <c r="E34" s="234" t="str">
        <f t="shared" si="59"/>
        <v/>
      </c>
      <c r="F34" s="299">
        <f>IF(VLOOKUP(BY34,APPENDIX!$A:$R,9,FALSE)&lt;&gt;"",VLOOKUP(BY34,APPENDIX!$A:$R,9,FALSE),"--")</f>
        <v>63</v>
      </c>
      <c r="G34" s="300">
        <f>IF(VLOOKUP(BZ34,APPENDIX!$A:$R,9,FALSE)&lt;&gt;"",VLOOKUP(BZ34,APPENDIX!$A:$R,9,FALSE),"--")</f>
        <v>63</v>
      </c>
      <c r="H34" s="236">
        <f>IF(VLOOKUP(CA34,APPENDIX!$A:$R,12,FALSE)&lt;&gt;"",VLOOKUP(CA34,APPENDIX!$A:$R,12,FALSE),0)</f>
        <v>0</v>
      </c>
      <c r="I34" s="234" t="str">
        <f t="shared" si="60"/>
        <v/>
      </c>
      <c r="J34" s="231">
        <f>IF(VLOOKUP(CC34,APPENDIX!$A:$R,9,FALSE)&lt;&gt;"",VLOOKUP(CC34,APPENDIX!$A:$R,9,FALSE),"--")</f>
        <v>29</v>
      </c>
      <c r="K34" s="231">
        <f>IF(VLOOKUP(CD34,APPENDIX!$A:$R,9,FALSE)&lt;&gt;"",VLOOKUP(CD34,APPENDIX!$A:$R,9,FALSE),"--")</f>
        <v>31</v>
      </c>
      <c r="L34" s="231">
        <f>IF(VLOOKUP(CE34,APPENDIX!$A:$R,12,FALSE)&lt;&gt;"",VLOOKUP(CE34,APPENDIX!$A:$R,12,FALSE),0)</f>
        <v>0.4</v>
      </c>
      <c r="M34" s="231" t="str">
        <f t="shared" si="61"/>
        <v/>
      </c>
      <c r="N34" s="229">
        <f>IF(VLOOKUP(CG34,APPENDIX!$A:$R,9,FALSE)&lt;&gt;"",VLOOKUP(CG34,APPENDIX!$A:$R,9,FALSE),"--")</f>
        <v>45</v>
      </c>
      <c r="O34" s="307">
        <f>IF(VLOOKUP(CH34,APPENDIX!$A:$R,9,FALSE)&lt;&gt;"",VLOOKUP(CH34,APPENDIX!$A:$R,9,FALSE),"--")</f>
        <v>45</v>
      </c>
      <c r="P34" s="231">
        <f>IF(VLOOKUP(CI34,APPENDIX!$A:$R,12,FALSE)&lt;&gt;"",VLOOKUP(CI34,APPENDIX!$A:$R,12,FALSE),0)</f>
        <v>0</v>
      </c>
      <c r="Q34" s="234" t="str">
        <f t="shared" si="62"/>
        <v/>
      </c>
      <c r="R34" s="302">
        <f>VLOOKUP(CK34,APPENDIX!$A:$R,9,FALSE)</f>
        <v>56</v>
      </c>
      <c r="S34" s="299">
        <f>IF(VLOOKUP(CL34,APPENDIX!$A:$R,9,FALSE)&lt;&gt;"",VLOOKUP(CL34,APPENDIX!$A:$R,9,FALSE),"--")</f>
        <v>49</v>
      </c>
      <c r="T34" s="303">
        <f>IF(VLOOKUP(CM34,APPENDIX!$A:$R,9,FALSE)&lt;&gt;"",VLOOKUP(CM34,APPENDIX!$A:$R,9,FALSE),"--")</f>
        <v>49</v>
      </c>
      <c r="U34" s="304">
        <f>IF(VLOOKUP(CN34,APPENDIX!$A:$R,12,FALSE)&lt;&gt;"",VLOOKUP(CN34,APPENDIX!$A:$R,12,FALSE),0)</f>
        <v>0</v>
      </c>
      <c r="V34" s="234" t="str">
        <f t="shared" si="63"/>
        <v/>
      </c>
      <c r="W34" s="229">
        <f>IF(VLOOKUP(CP34,APPENDIX!$A:$R,9,FALSE)&lt;&gt;"",VLOOKUP(CP34,APPENDIX!$A:$R,9,FALSE),"--")</f>
        <v>61</v>
      </c>
      <c r="X34" s="231">
        <f>IF(VLOOKUP(CQ34,APPENDIX!$A:$R,9,FALSE)&lt;&gt;"",VLOOKUP(CQ34,APPENDIX!$A:$R,9,FALSE),"--")</f>
        <v>71</v>
      </c>
      <c r="Y34" s="231">
        <f>IF(VLOOKUP(CR34,APPENDIX!$A:$R,12,FALSE)&lt;&gt;"",VLOOKUP(CR34,APPENDIX!$A:$R,12,FALSE),0)</f>
        <v>2.1</v>
      </c>
      <c r="Z34" s="234" t="str">
        <f t="shared" si="64"/>
        <v>**</v>
      </c>
      <c r="AA34" s="299">
        <f>IF(VLOOKUP(CT34,APPENDIX!$A:$R,9,FALSE)&lt;&gt;"",VLOOKUP(CT34,APPENDIX!$A:$R,9,FALSE),"--")</f>
        <v>17</v>
      </c>
      <c r="AB34" s="300">
        <f>IF(VLOOKUP(CU34,APPENDIX!$A:$R,9,FALSE)&lt;&gt;"",VLOOKUP(CU34,APPENDIX!$A:$R,9,FALSE),"--")</f>
        <v>13</v>
      </c>
      <c r="AC34" s="304">
        <f>IF(VLOOKUP(CV34,APPENDIX!$A:$R,12,FALSE)&lt;&gt;"",VLOOKUP(CV34,APPENDIX!$A:$R,12,FALSE),0)</f>
        <v>-1</v>
      </c>
      <c r="AD34" s="234" t="str">
        <f t="shared" si="65"/>
        <v>**</v>
      </c>
      <c r="AE34" s="229">
        <f>IF(VLOOKUP(CX34,APPENDIX!$A:$R,9,FALSE)&lt;&gt;"",VLOOKUP(CX34,APPENDIX!$A:$R,9,FALSE),"--")</f>
        <v>18</v>
      </c>
      <c r="AF34" s="231">
        <f>IF(VLOOKUP(CY34,APPENDIX!$A:$R,9,FALSE)&lt;&gt;"",VLOOKUP(CY34,APPENDIX!$A:$R,9,FALSE),"--")</f>
        <v>15</v>
      </c>
      <c r="AG34" s="231">
        <f>IF(VLOOKUP(CZ34,APPENDIX!$A:$R,12,FALSE)&lt;&gt;"",VLOOKUP(CZ34,APPENDIX!$A:$R,12,FALSE),0)</f>
        <v>-0.8</v>
      </c>
      <c r="AH34" s="234" t="str">
        <f t="shared" si="66"/>
        <v>*</v>
      </c>
      <c r="AI34" s="229">
        <f>IF(VLOOKUP(DB34,APPENDIX!$A:$R,9,FALSE)&lt;&gt;"",VLOOKUP(DB34,APPENDIX!$A:$R,9,FALSE),"--")</f>
        <v>73</v>
      </c>
      <c r="AJ34" s="372">
        <f>IF(VLOOKUP(DC34,APPENDIX!$A:$R,9,FALSE)&lt;&gt;"",VLOOKUP(DC34,APPENDIX!$A:$R,9,FALSE),"--")</f>
        <v>73</v>
      </c>
      <c r="AK34" s="231">
        <f>IF(VLOOKUP(DD34,APPENDIX!$A:$R,12,FALSE)&lt;&gt;"",VLOOKUP(DD34,APPENDIX!$A:$R,12,FALSE),0)</f>
        <v>0</v>
      </c>
      <c r="AL34" s="234" t="str">
        <f t="shared" si="67"/>
        <v/>
      </c>
      <c r="AM34" s="305">
        <f>IF(VLOOKUP(DF34,APPENDIX!$A:$R,9,FALSE)&lt;&gt;"",VLOOKUP(DF34,APPENDIX!$A:$R,9,FALSE),"--")</f>
        <v>13.8</v>
      </c>
      <c r="AN34" s="236">
        <f>IF(VLOOKUP(DG34,APPENDIX!$A:$R,9,FALSE)&lt;&gt;"",VLOOKUP(DG34,APPENDIX!$A:$R,9,FALSE),"--")</f>
        <v>15.2</v>
      </c>
      <c r="AO34" s="231">
        <f>IF(VLOOKUP(DH34,APPENDIX!$A:$R,12,FALSE)&lt;&gt;"",VLOOKUP(DH34,APPENDIX!$A:$R,12,FALSE),0)</f>
        <v>1.7</v>
      </c>
      <c r="AP34" s="234" t="str">
        <f t="shared" si="68"/>
        <v>**</v>
      </c>
      <c r="AQ34" s="319">
        <f>IF(VLOOKUP(DJ34,APPENDIX!$A:$R,9,FALSE)&lt;&gt;"",VLOOKUP(DJ34,APPENDIX!$A:$R,9,FALSE),"--")</f>
        <v>0.63</v>
      </c>
      <c r="AR34" s="319">
        <f>IF(VLOOKUP(DK34,APPENDIX!$A:$R,9,FALSE)&lt;&gt;"",VLOOKUP(DK34,APPENDIX!$A:$R,9,FALSE),"--")</f>
        <v>0.57999999999999996</v>
      </c>
      <c r="AS34" s="231">
        <f>IF(VLOOKUP(DL34,APPENDIX!$A:$R,12,FALSE)&lt;&gt;"",VLOOKUP(DL34,APPENDIX!$A:$R,12,FALSE),0)</f>
        <v>-0.4</v>
      </c>
      <c r="AT34" s="231" t="str">
        <f t="shared" si="69"/>
        <v/>
      </c>
      <c r="AU34" s="299">
        <f>IF(VLOOKUP(DN34,APPENDIX!$A:$R,9,FALSE)&lt;&gt;"",VLOOKUP(DN34,APPENDIX!$A:$R,9,FALSE),"--")</f>
        <v>84</v>
      </c>
      <c r="AV34" s="300">
        <f>IF(VLOOKUP(DO34,APPENDIX!$A:$R,9,FALSE)&lt;&gt;"",VLOOKUP(DO34,APPENDIX!$A:$R,9,FALSE),"--")</f>
        <v>84</v>
      </c>
      <c r="AW34" s="236">
        <f>IF(VLOOKUP(DP34,APPENDIX!$A:$R,12,FALSE)&lt;&gt;"",VLOOKUP(DP34,APPENDIX!$A:$R,12,FALSE),0)</f>
        <v>0</v>
      </c>
      <c r="AX34" s="234" t="str">
        <f t="shared" si="70"/>
        <v/>
      </c>
      <c r="AY34" s="299">
        <f>IF(VLOOKUP(DR34,APPENDIX!$A:$R,9,FALSE)&lt;&gt;"",VLOOKUP(DR34,APPENDIX!$A:$R,9,FALSE),"--")</f>
        <v>64</v>
      </c>
      <c r="AZ34" s="300">
        <f>IF(VLOOKUP(DS34,APPENDIX!$A:$R,9,FALSE)&lt;&gt;"",VLOOKUP(DS34,APPENDIX!$A:$R,9,FALSE),"--")</f>
        <v>62</v>
      </c>
      <c r="BA34" s="304">
        <f>IF(VLOOKUP(DT34,APPENDIX!$A:$R,12,FALSE)&lt;&gt;"",VLOOKUP(DT34,APPENDIX!$A:$R,12,FALSE),0)</f>
        <v>-0.7</v>
      </c>
      <c r="BB34" s="234" t="str">
        <f t="shared" si="71"/>
        <v>*</v>
      </c>
      <c r="BC34" s="301">
        <f>IF(VLOOKUP(DV34,APPENDIX!$A:$R,9,FALSE)&lt;&gt;"",VLOOKUP(DV34,APPENDIX!$A:$R,9,FALSE),"--")</f>
        <v>60</v>
      </c>
      <c r="BD34" s="372">
        <f>IF(VLOOKUP(DW34,APPENDIX!$A:$R,9,FALSE)&lt;&gt;"",VLOOKUP(DW34,APPENDIX!$A:$R,9,FALSE),"--")</f>
        <v>64</v>
      </c>
      <c r="BE34" s="301">
        <f>IF(VLOOKUP(DX34,APPENDIX!$A:$R,12,FALSE)&lt;&gt;"",VLOOKUP(DX34,APPENDIX!$A:$R,12,FALSE),0)</f>
        <v>0.9</v>
      </c>
      <c r="BF34" s="306" t="str">
        <f t="shared" si="72"/>
        <v>*</v>
      </c>
      <c r="BG34" s="371">
        <f>IF(VLOOKUP(DZ34,APPENDIX!$A:$R,9,FALSE)&lt;&gt;"",VLOOKUP(DZ34,APPENDIX!$A:$R,9,FALSE),"--")</f>
        <v>91</v>
      </c>
      <c r="BH34" s="372">
        <f>IF(VLOOKUP(EA34,APPENDIX!$A:$R,9,FALSE)&lt;&gt;"",VLOOKUP(EA34,APPENDIX!$A:$R,9,FALSE),"--")</f>
        <v>91</v>
      </c>
      <c r="BI34" s="301">
        <f>IF(VLOOKUP(EB34,APPENDIX!$A:$R,12,FALSE)&lt;&gt;"",VLOOKUP(EB34,APPENDIX!$A:$R,12,FALSE),0)</f>
        <v>0</v>
      </c>
      <c r="BJ34" s="306" t="str">
        <f t="shared" si="73"/>
        <v/>
      </c>
      <c r="BK34" s="400">
        <f>IF(VLOOKUP(ED34,APPENDIX!$A:$R,9,FALSE)&lt;&gt;"",VLOOKUP(ED34,APPENDIX!$A:$R,9,FALSE),"--")</f>
        <v>7</v>
      </c>
      <c r="BL34" s="401">
        <f>IF(VLOOKUP(EE34,APPENDIX!$A:$R,9,FALSE)&lt;&gt;"",VLOOKUP(EE34,APPENDIX!$A:$R,9,FALSE),"--")</f>
        <v>7</v>
      </c>
      <c r="BM34" s="309">
        <f>IF(VLOOKUP(EF34,APPENDIX!$A:$R,12,FALSE)&lt;&gt;"",VLOOKUP(EF34,APPENDIX!$A:$R,12,FALSE),0)</f>
        <v>0</v>
      </c>
      <c r="BN34" s="310" t="str">
        <f t="shared" si="74"/>
        <v/>
      </c>
      <c r="BO34" s="371">
        <f>IF(VLOOKUP(EH34,APPENDIX!$A:$R,9,FALSE)&lt;&gt;"",VLOOKUP(EH34,APPENDIX!$A:$R,9,FALSE),"--")</f>
        <v>21</v>
      </c>
      <c r="BP34" s="372">
        <f>IF(VLOOKUP(EI34,APPENDIX!$A:$R,9,FALSE)&lt;&gt;"",VLOOKUP(EI34,APPENDIX!$A:$R,9,FALSE),"--")</f>
        <v>17</v>
      </c>
      <c r="BQ34" s="301">
        <f>IF(VLOOKUP(EJ34,APPENDIX!$A:$R,12,FALSE)&lt;&gt;"",VLOOKUP(EJ34,APPENDIX!$A:$R,12,FALSE),0)</f>
        <v>-1.1000000000000001</v>
      </c>
      <c r="BR34" s="301" t="str">
        <f t="shared" si="75"/>
        <v>**</v>
      </c>
      <c r="BT34" s="153" t="s">
        <v>129</v>
      </c>
      <c r="BU34" s="153" t="str">
        <f t="shared" si="76"/>
        <v>NVq002_0</v>
      </c>
      <c r="BV34" s="153" t="str">
        <f t="shared" si="77"/>
        <v>NVq002_1</v>
      </c>
      <c r="BW34" s="153" t="str">
        <f t="shared" si="78"/>
        <v>NVq002_1</v>
      </c>
      <c r="BX34" s="153" t="str">
        <f t="shared" si="79"/>
        <v>NV</v>
      </c>
      <c r="BY34" s="153" t="str">
        <f t="shared" si="80"/>
        <v>NVq001a_0</v>
      </c>
      <c r="BZ34" s="153" t="str">
        <f t="shared" si="81"/>
        <v>NVq001a_1</v>
      </c>
      <c r="CA34" s="153" t="str">
        <f t="shared" si="82"/>
        <v>NVq001a_1</v>
      </c>
      <c r="CB34" s="153" t="str">
        <f t="shared" si="83"/>
        <v>NV</v>
      </c>
      <c r="CC34" s="153" t="str">
        <f t="shared" si="84"/>
        <v>NVq001b_0</v>
      </c>
      <c r="CD34" s="153" t="str">
        <f t="shared" si="85"/>
        <v>NVq001b_1</v>
      </c>
      <c r="CE34" s="153" t="str">
        <f t="shared" si="86"/>
        <v>NVq001b_1</v>
      </c>
      <c r="CF34" s="153" t="str">
        <f t="shared" si="87"/>
        <v>NV</v>
      </c>
      <c r="CG34" s="153" t="str">
        <f t="shared" si="88"/>
        <v>NVq003_0</v>
      </c>
      <c r="CH34" s="153" t="str">
        <f t="shared" si="89"/>
        <v>NVq003_1</v>
      </c>
      <c r="CI34" s="153" t="str">
        <f t="shared" si="90"/>
        <v>NVq003_1</v>
      </c>
      <c r="CJ34" s="153" t="str">
        <f t="shared" si="91"/>
        <v>NV</v>
      </c>
      <c r="CK34" s="298" t="str">
        <f t="shared" si="92"/>
        <v>NVq004_1</v>
      </c>
      <c r="CL34" s="298" t="str">
        <f t="shared" si="93"/>
        <v>NVq005_0</v>
      </c>
      <c r="CM34" s="153" t="str">
        <f t="shared" si="94"/>
        <v>NVq005_1</v>
      </c>
      <c r="CN34" s="153" t="str">
        <f t="shared" si="95"/>
        <v>NVq005_1</v>
      </c>
      <c r="CO34" s="153" t="str">
        <f t="shared" si="96"/>
        <v>NV</v>
      </c>
      <c r="CP34" s="153" t="str">
        <f t="shared" si="97"/>
        <v>NVq006_0</v>
      </c>
      <c r="CQ34" s="153" t="str">
        <f t="shared" si="98"/>
        <v>NVq006_1</v>
      </c>
      <c r="CR34" s="153" t="str">
        <f t="shared" si="99"/>
        <v>NVq006_1</v>
      </c>
      <c r="CS34" s="153" t="str">
        <f t="shared" si="100"/>
        <v>NV</v>
      </c>
      <c r="CT34" s="153" t="str">
        <f t="shared" si="101"/>
        <v>NVq014_0</v>
      </c>
      <c r="CU34" s="153" t="str">
        <f t="shared" si="102"/>
        <v>NVq014_1</v>
      </c>
      <c r="CV34" s="153" t="str">
        <f t="shared" si="103"/>
        <v>NVq014_1</v>
      </c>
      <c r="CW34" s="153" t="str">
        <f t="shared" si="104"/>
        <v>NV</v>
      </c>
      <c r="CX34" s="153" t="str">
        <f t="shared" si="105"/>
        <v>NVq015_0</v>
      </c>
      <c r="CY34" s="153" t="str">
        <f t="shared" si="106"/>
        <v>NVq015_1</v>
      </c>
      <c r="CZ34" s="153" t="str">
        <f t="shared" si="107"/>
        <v>NVq015_1</v>
      </c>
      <c r="DA34" s="153" t="str">
        <f t="shared" si="108"/>
        <v>NV</v>
      </c>
      <c r="DB34" s="153" t="str">
        <f t="shared" si="109"/>
        <v>NVq016_0</v>
      </c>
      <c r="DC34" s="153" t="str">
        <f t="shared" si="110"/>
        <v>NVq016_1</v>
      </c>
      <c r="DD34" s="153" t="str">
        <f t="shared" si="111"/>
        <v>NVq016_1</v>
      </c>
      <c r="DE34" s="153" t="str">
        <f t="shared" si="112"/>
        <v>NV</v>
      </c>
      <c r="DF34" s="153" t="str">
        <f t="shared" si="113"/>
        <v>NVq009_0</v>
      </c>
      <c r="DG34" s="153" t="str">
        <f t="shared" si="114"/>
        <v>NVq009_1</v>
      </c>
      <c r="DH34" s="153" t="str">
        <f t="shared" si="115"/>
        <v>NVq009_1</v>
      </c>
      <c r="DI34" s="153" t="str">
        <f t="shared" si="116"/>
        <v>NV</v>
      </c>
      <c r="DJ34" s="153" t="str">
        <f t="shared" si="117"/>
        <v>NVq022_0</v>
      </c>
      <c r="DK34" s="153" t="str">
        <f t="shared" si="118"/>
        <v>NVq022_1</v>
      </c>
      <c r="DL34" s="153" t="str">
        <f t="shared" si="119"/>
        <v>NVq022_1</v>
      </c>
      <c r="DM34" s="153" t="str">
        <f t="shared" si="120"/>
        <v>NV</v>
      </c>
      <c r="DN34" s="153" t="str">
        <f t="shared" si="121"/>
        <v>NVq010_0</v>
      </c>
      <c r="DO34" s="153" t="str">
        <f t="shared" si="122"/>
        <v>NVq010_1</v>
      </c>
      <c r="DP34" s="153" t="str">
        <f t="shared" si="123"/>
        <v>NVq010_1</v>
      </c>
      <c r="DQ34" s="153" t="str">
        <f t="shared" si="124"/>
        <v>NV</v>
      </c>
      <c r="DR34" s="153" t="str">
        <f t="shared" si="125"/>
        <v>NVq011_0</v>
      </c>
      <c r="DS34" s="153" t="str">
        <f t="shared" si="126"/>
        <v>NVq011_1</v>
      </c>
      <c r="DT34" s="153" t="str">
        <f t="shared" si="127"/>
        <v>NVq011_1</v>
      </c>
      <c r="DU34" s="153" t="str">
        <f t="shared" si="128"/>
        <v>NV</v>
      </c>
      <c r="DV34" s="153" t="str">
        <f t="shared" si="129"/>
        <v>NVq017_0</v>
      </c>
      <c r="DW34" s="153" t="str">
        <f t="shared" si="130"/>
        <v>NVq017_1</v>
      </c>
      <c r="DX34" s="153" t="str">
        <f t="shared" si="131"/>
        <v>NVq017_1</v>
      </c>
      <c r="DY34" s="153" t="str">
        <f t="shared" si="132"/>
        <v>NV</v>
      </c>
      <c r="DZ34" s="153" t="str">
        <f t="shared" si="133"/>
        <v>NVq018_0</v>
      </c>
      <c r="EA34" s="153" t="str">
        <f t="shared" si="134"/>
        <v>NVq018_1</v>
      </c>
      <c r="EB34" s="153" t="str">
        <f t="shared" si="135"/>
        <v>NVq018_1</v>
      </c>
      <c r="EC34" s="153" t="str">
        <f t="shared" si="136"/>
        <v>NV</v>
      </c>
      <c r="ED34" s="153" t="str">
        <f t="shared" si="137"/>
        <v>NVq019_0</v>
      </c>
      <c r="EE34" s="153" t="str">
        <f t="shared" si="138"/>
        <v>NVq019_1</v>
      </c>
      <c r="EF34" s="153" t="str">
        <f t="shared" si="139"/>
        <v>NVq019_1</v>
      </c>
      <c r="EG34" s="153" t="str">
        <f t="shared" si="140"/>
        <v>NV</v>
      </c>
      <c r="EH34" s="153" t="str">
        <f t="shared" si="141"/>
        <v>NVq020_0</v>
      </c>
      <c r="EI34" s="153" t="str">
        <f t="shared" si="142"/>
        <v>NVq020_1</v>
      </c>
      <c r="EJ34" s="153" t="str">
        <f t="shared" si="143"/>
        <v>NVq020_1</v>
      </c>
    </row>
    <row r="35" spans="1:140" x14ac:dyDescent="0.15">
      <c r="A35" s="231" t="s">
        <v>132</v>
      </c>
      <c r="B35" s="229">
        <f>IF(VLOOKUP(BU35,APPENDIX!$A:$R,9,FALSE)&lt;&gt;"",VLOOKUP(BU35,APPENDIX!$A:$R,9,FALSE),"--")</f>
        <v>88</v>
      </c>
      <c r="C35" s="231">
        <f>IF(VLOOKUP(BV35,APPENDIX!$A:$R,9,FALSE)&lt;&gt;"",VLOOKUP(BV35,APPENDIX!$A:$R,9,FALSE),"--")</f>
        <v>88</v>
      </c>
      <c r="D35" s="231">
        <f>IF(VLOOKUP(BW35,APPENDIX!$A:$R,12,FALSE)&lt;&gt;"",VLOOKUP(BW35,APPENDIX!$A:$R,12,FALSE),0)</f>
        <v>0</v>
      </c>
      <c r="E35" s="234" t="str">
        <f t="shared" si="59"/>
        <v/>
      </c>
      <c r="F35" s="299">
        <f>IF(VLOOKUP(BY35,APPENDIX!$A:$R,9,FALSE)&lt;&gt;"",VLOOKUP(BY35,APPENDIX!$A:$R,9,FALSE),"--")</f>
        <v>75</v>
      </c>
      <c r="G35" s="300">
        <f>IF(VLOOKUP(BZ35,APPENDIX!$A:$R,9,FALSE)&lt;&gt;"",VLOOKUP(BZ35,APPENDIX!$A:$R,9,FALSE),"--")</f>
        <v>72</v>
      </c>
      <c r="H35" s="236">
        <f>IF(VLOOKUP(CA35,APPENDIX!$A:$R,12,FALSE)&lt;&gt;"",VLOOKUP(CA35,APPENDIX!$A:$R,12,FALSE),0)</f>
        <v>-0.7</v>
      </c>
      <c r="I35" s="234" t="str">
        <f t="shared" si="60"/>
        <v>*</v>
      </c>
      <c r="J35" s="231">
        <f>IF(VLOOKUP(CC35,APPENDIX!$A:$R,9,FALSE)&lt;&gt;"",VLOOKUP(CC35,APPENDIX!$A:$R,9,FALSE),"--")</f>
        <v>39</v>
      </c>
      <c r="K35" s="231">
        <f>IF(VLOOKUP(CD35,APPENDIX!$A:$R,9,FALSE)&lt;&gt;"",VLOOKUP(CD35,APPENDIX!$A:$R,9,FALSE),"--")</f>
        <v>44</v>
      </c>
      <c r="L35" s="231">
        <f>IF(VLOOKUP(CE35,APPENDIX!$A:$R,12,FALSE)&lt;&gt;"",VLOOKUP(CE35,APPENDIX!$A:$R,12,FALSE),0)</f>
        <v>1.1000000000000001</v>
      </c>
      <c r="M35" s="231" t="str">
        <f t="shared" si="61"/>
        <v>**</v>
      </c>
      <c r="N35" s="229">
        <f>IF(VLOOKUP(CG35,APPENDIX!$A:$R,9,FALSE)&lt;&gt;"",VLOOKUP(CG35,APPENDIX!$A:$R,9,FALSE),"--")</f>
        <v>67</v>
      </c>
      <c r="O35" s="307">
        <f>IF(VLOOKUP(CH35,APPENDIX!$A:$R,9,FALSE)&lt;&gt;"",VLOOKUP(CH35,APPENDIX!$A:$R,9,FALSE),"--")</f>
        <v>67</v>
      </c>
      <c r="P35" s="231">
        <f>IF(VLOOKUP(CI35,APPENDIX!$A:$R,12,FALSE)&lt;&gt;"",VLOOKUP(CI35,APPENDIX!$A:$R,12,FALSE),0)</f>
        <v>0</v>
      </c>
      <c r="Q35" s="234" t="str">
        <f t="shared" si="62"/>
        <v/>
      </c>
      <c r="R35" s="302">
        <f>VLOOKUP(CK35,APPENDIX!$A:$R,9,FALSE)</f>
        <v>79</v>
      </c>
      <c r="S35" s="299">
        <f>IF(VLOOKUP(CL35,APPENDIX!$A:$R,9,FALSE)&lt;&gt;"",VLOOKUP(CL35,APPENDIX!$A:$R,9,FALSE),"--")</f>
        <v>66</v>
      </c>
      <c r="T35" s="303">
        <f>IF(VLOOKUP(CM35,APPENDIX!$A:$R,9,FALSE)&lt;&gt;"",VLOOKUP(CM35,APPENDIX!$A:$R,9,FALSE),"--")</f>
        <v>66</v>
      </c>
      <c r="U35" s="304">
        <f>IF(VLOOKUP(CN35,APPENDIX!$A:$R,12,FALSE)&lt;&gt;"",VLOOKUP(CN35,APPENDIX!$A:$R,12,FALSE),0)</f>
        <v>0</v>
      </c>
      <c r="V35" s="234" t="str">
        <f t="shared" si="63"/>
        <v/>
      </c>
      <c r="W35" s="229">
        <f>IF(VLOOKUP(CP35,APPENDIX!$A:$R,9,FALSE)&lt;&gt;"",VLOOKUP(CP35,APPENDIX!$A:$R,9,FALSE),"--")</f>
        <v>75</v>
      </c>
      <c r="X35" s="231">
        <f>IF(VLOOKUP(CQ35,APPENDIX!$A:$R,9,FALSE)&lt;&gt;"",VLOOKUP(CQ35,APPENDIX!$A:$R,9,FALSE),"--")</f>
        <v>74</v>
      </c>
      <c r="Y35" s="231">
        <f>IF(VLOOKUP(CR35,APPENDIX!$A:$R,12,FALSE)&lt;&gt;"",VLOOKUP(CR35,APPENDIX!$A:$R,12,FALSE),0)</f>
        <v>-0.2</v>
      </c>
      <c r="Z35" s="234" t="str">
        <f t="shared" si="64"/>
        <v/>
      </c>
      <c r="AA35" s="299">
        <f>IF(VLOOKUP(CT35,APPENDIX!$A:$R,9,FALSE)&lt;&gt;"",VLOOKUP(CT35,APPENDIX!$A:$R,9,FALSE),"--")</f>
        <v>13</v>
      </c>
      <c r="AB35" s="300">
        <f>IF(VLOOKUP(CU35,APPENDIX!$A:$R,9,FALSE)&lt;&gt;"",VLOOKUP(CU35,APPENDIX!$A:$R,9,FALSE),"--")</f>
        <v>11</v>
      </c>
      <c r="AC35" s="304">
        <f>IF(VLOOKUP(CV35,APPENDIX!$A:$R,12,FALSE)&lt;&gt;"",VLOOKUP(CV35,APPENDIX!$A:$R,12,FALSE),0)</f>
        <v>-0.5</v>
      </c>
      <c r="AD35" s="234" t="str">
        <f t="shared" si="65"/>
        <v>*</v>
      </c>
      <c r="AE35" s="229">
        <f>IF(VLOOKUP(CX35,APPENDIX!$A:$R,9,FALSE)&lt;&gt;"",VLOOKUP(CX35,APPENDIX!$A:$R,9,FALSE),"--")</f>
        <v>19</v>
      </c>
      <c r="AF35" s="231">
        <f>IF(VLOOKUP(CY35,APPENDIX!$A:$R,9,FALSE)&lt;&gt;"",VLOOKUP(CY35,APPENDIX!$A:$R,9,FALSE),"--")</f>
        <v>14</v>
      </c>
      <c r="AG35" s="231">
        <f>IF(VLOOKUP(CZ35,APPENDIX!$A:$R,12,FALSE)&lt;&gt;"",VLOOKUP(CZ35,APPENDIX!$A:$R,12,FALSE),0)</f>
        <v>-1.4</v>
      </c>
      <c r="AH35" s="234" t="str">
        <f t="shared" si="66"/>
        <v>**</v>
      </c>
      <c r="AI35" s="229">
        <f>IF(VLOOKUP(DB35,APPENDIX!$A:$R,9,FALSE)&lt;&gt;"",VLOOKUP(DB35,APPENDIX!$A:$R,9,FALSE),"--")</f>
        <v>78</v>
      </c>
      <c r="AJ35" s="372">
        <f>IF(VLOOKUP(DC35,APPENDIX!$A:$R,9,FALSE)&lt;&gt;"",VLOOKUP(DC35,APPENDIX!$A:$R,9,FALSE),"--")</f>
        <v>77</v>
      </c>
      <c r="AK35" s="231">
        <f>IF(VLOOKUP(DD35,APPENDIX!$A:$R,12,FALSE)&lt;&gt;"",VLOOKUP(DD35,APPENDIX!$A:$R,12,FALSE),0)</f>
        <v>-0.5</v>
      </c>
      <c r="AL35" s="234" t="str">
        <f t="shared" si="67"/>
        <v>*</v>
      </c>
      <c r="AM35" s="305">
        <f>IF(VLOOKUP(DF35,APPENDIX!$A:$R,9,FALSE)&lt;&gt;"",VLOOKUP(DF35,APPENDIX!$A:$R,9,FALSE),"--")</f>
        <v>13.3</v>
      </c>
      <c r="AN35" s="236">
        <f>IF(VLOOKUP(DG35,APPENDIX!$A:$R,9,FALSE)&lt;&gt;"",VLOOKUP(DG35,APPENDIX!$A:$R,9,FALSE),"--")</f>
        <v>14.4</v>
      </c>
      <c r="AO35" s="231">
        <f>IF(VLOOKUP(DH35,APPENDIX!$A:$R,12,FALSE)&lt;&gt;"",VLOOKUP(DH35,APPENDIX!$A:$R,12,FALSE),0)</f>
        <v>1.3</v>
      </c>
      <c r="AP35" s="234" t="str">
        <f t="shared" si="68"/>
        <v>**</v>
      </c>
      <c r="AQ35" s="319">
        <f>IF(VLOOKUP(DJ35,APPENDIX!$A:$R,9,FALSE)&lt;&gt;"",VLOOKUP(DJ35,APPENDIX!$A:$R,9,FALSE),"--")</f>
        <v>0.35</v>
      </c>
      <c r="AR35" s="319">
        <f>IF(VLOOKUP(DK35,APPENDIX!$A:$R,9,FALSE)&lt;&gt;"",VLOOKUP(DK35,APPENDIX!$A:$R,9,FALSE),"--")</f>
        <v>0.55000000000000004</v>
      </c>
      <c r="AS35" s="231">
        <f>IF(VLOOKUP(DL35,APPENDIX!$A:$R,12,FALSE)&lt;&gt;"",VLOOKUP(DL35,APPENDIX!$A:$R,12,FALSE),0)</f>
        <v>1.5</v>
      </c>
      <c r="AT35" s="231" t="str">
        <f t="shared" si="69"/>
        <v>**</v>
      </c>
      <c r="AU35" s="299">
        <f>IF(VLOOKUP(DN35,APPENDIX!$A:$R,9,FALSE)&lt;&gt;"",VLOOKUP(DN35,APPENDIX!$A:$R,9,FALSE),"--")</f>
        <v>88</v>
      </c>
      <c r="AV35" s="300">
        <f>IF(VLOOKUP(DO35,APPENDIX!$A:$R,9,FALSE)&lt;&gt;"",VLOOKUP(DO35,APPENDIX!$A:$R,9,FALSE),"--")</f>
        <v>90</v>
      </c>
      <c r="AW35" s="236">
        <f>IF(VLOOKUP(DP35,APPENDIX!$A:$R,12,FALSE)&lt;&gt;"",VLOOKUP(DP35,APPENDIX!$A:$R,12,FALSE),0)</f>
        <v>0.9</v>
      </c>
      <c r="AX35" s="234" t="str">
        <f t="shared" si="70"/>
        <v>*</v>
      </c>
      <c r="AY35" s="299">
        <f>IF(VLOOKUP(DR35,APPENDIX!$A:$R,9,FALSE)&lt;&gt;"",VLOOKUP(DR35,APPENDIX!$A:$R,9,FALSE),"--")</f>
        <v>69</v>
      </c>
      <c r="AZ35" s="300">
        <f>IF(VLOOKUP(DS35,APPENDIX!$A:$R,9,FALSE)&lt;&gt;"",VLOOKUP(DS35,APPENDIX!$A:$R,9,FALSE),"--")</f>
        <v>70</v>
      </c>
      <c r="BA35" s="304">
        <f>IF(VLOOKUP(DT35,APPENDIX!$A:$R,12,FALSE)&lt;&gt;"",VLOOKUP(DT35,APPENDIX!$A:$R,12,FALSE),0)</f>
        <v>0.3</v>
      </c>
      <c r="BB35" s="234" t="str">
        <f t="shared" si="71"/>
        <v/>
      </c>
      <c r="BC35" s="301">
        <f>IF(VLOOKUP(DV35,APPENDIX!$A:$R,9,FALSE)&lt;&gt;"",VLOOKUP(DV35,APPENDIX!$A:$R,9,FALSE),"--")</f>
        <v>59</v>
      </c>
      <c r="BD35" s="372">
        <f>IF(VLOOKUP(DW35,APPENDIX!$A:$R,9,FALSE)&lt;&gt;"",VLOOKUP(DW35,APPENDIX!$A:$R,9,FALSE),"--")</f>
        <v>65</v>
      </c>
      <c r="BE35" s="301">
        <f>IF(VLOOKUP(DX35,APPENDIX!$A:$R,12,FALSE)&lt;&gt;"",VLOOKUP(DX35,APPENDIX!$A:$R,12,FALSE),0)</f>
        <v>1.4</v>
      </c>
      <c r="BF35" s="306" t="str">
        <f t="shared" si="72"/>
        <v>**</v>
      </c>
      <c r="BG35" s="371">
        <f>IF(VLOOKUP(DZ35,APPENDIX!$A:$R,9,FALSE)&lt;&gt;"",VLOOKUP(DZ35,APPENDIX!$A:$R,9,FALSE),"--")</f>
        <v>87</v>
      </c>
      <c r="BH35" s="372">
        <f>IF(VLOOKUP(EA35,APPENDIX!$A:$R,9,FALSE)&lt;&gt;"",VLOOKUP(EA35,APPENDIX!$A:$R,9,FALSE),"--")</f>
        <v>88</v>
      </c>
      <c r="BI35" s="301">
        <f>IF(VLOOKUP(EB35,APPENDIX!$A:$R,12,FALSE)&lt;&gt;"",VLOOKUP(EB35,APPENDIX!$A:$R,12,FALSE),0)</f>
        <v>0.3</v>
      </c>
      <c r="BJ35" s="306" t="str">
        <f t="shared" si="73"/>
        <v/>
      </c>
      <c r="BK35" s="400">
        <f>IF(VLOOKUP(ED35,APPENDIX!$A:$R,9,FALSE)&lt;&gt;"",VLOOKUP(ED35,APPENDIX!$A:$R,9,FALSE),"--")</f>
        <v>4</v>
      </c>
      <c r="BL35" s="401">
        <f>IF(VLOOKUP(EE35,APPENDIX!$A:$R,9,FALSE)&lt;&gt;"",VLOOKUP(EE35,APPENDIX!$A:$R,9,FALSE),"--")</f>
        <v>3</v>
      </c>
      <c r="BM35" s="309">
        <f>IF(VLOOKUP(EF35,APPENDIX!$A:$R,12,FALSE)&lt;&gt;"",VLOOKUP(EF35,APPENDIX!$A:$R,12,FALSE),0)</f>
        <v>-0.7</v>
      </c>
      <c r="BN35" s="310" t="str">
        <f t="shared" si="74"/>
        <v>*</v>
      </c>
      <c r="BO35" s="371">
        <f>IF(VLOOKUP(EH35,APPENDIX!$A:$R,9,FALSE)&lt;&gt;"",VLOOKUP(EH35,APPENDIX!$A:$R,9,FALSE),"--")</f>
        <v>21</v>
      </c>
      <c r="BP35" s="372">
        <f>IF(VLOOKUP(EI35,APPENDIX!$A:$R,9,FALSE)&lt;&gt;"",VLOOKUP(EI35,APPENDIX!$A:$R,9,FALSE),"--")</f>
        <v>17</v>
      </c>
      <c r="BQ35" s="301">
        <f>IF(VLOOKUP(EJ35,APPENDIX!$A:$R,12,FALSE)&lt;&gt;"",VLOOKUP(EJ35,APPENDIX!$A:$R,12,FALSE),0)</f>
        <v>-1.1000000000000001</v>
      </c>
      <c r="BR35" s="301" t="str">
        <f t="shared" si="75"/>
        <v>**</v>
      </c>
      <c r="BT35" s="153" t="s">
        <v>133</v>
      </c>
      <c r="BU35" s="153" t="str">
        <f t="shared" si="76"/>
        <v>NHq002_0</v>
      </c>
      <c r="BV35" s="153" t="str">
        <f t="shared" si="77"/>
        <v>NHq002_1</v>
      </c>
      <c r="BW35" s="153" t="str">
        <f t="shared" si="78"/>
        <v>NHq002_1</v>
      </c>
      <c r="BX35" s="153" t="str">
        <f t="shared" si="79"/>
        <v>NH</v>
      </c>
      <c r="BY35" s="153" t="str">
        <f t="shared" si="80"/>
        <v>NHq001a_0</v>
      </c>
      <c r="BZ35" s="153" t="str">
        <f t="shared" si="81"/>
        <v>NHq001a_1</v>
      </c>
      <c r="CA35" s="153" t="str">
        <f t="shared" si="82"/>
        <v>NHq001a_1</v>
      </c>
      <c r="CB35" s="153" t="str">
        <f t="shared" si="83"/>
        <v>NH</v>
      </c>
      <c r="CC35" s="153" t="str">
        <f t="shared" si="84"/>
        <v>NHq001b_0</v>
      </c>
      <c r="CD35" s="153" t="str">
        <f t="shared" si="85"/>
        <v>NHq001b_1</v>
      </c>
      <c r="CE35" s="153" t="str">
        <f t="shared" si="86"/>
        <v>NHq001b_1</v>
      </c>
      <c r="CF35" s="153" t="str">
        <f t="shared" si="87"/>
        <v>NH</v>
      </c>
      <c r="CG35" s="153" t="str">
        <f t="shared" si="88"/>
        <v>NHq003_0</v>
      </c>
      <c r="CH35" s="153" t="str">
        <f t="shared" si="89"/>
        <v>NHq003_1</v>
      </c>
      <c r="CI35" s="153" t="str">
        <f t="shared" si="90"/>
        <v>NHq003_1</v>
      </c>
      <c r="CJ35" s="153" t="str">
        <f t="shared" si="91"/>
        <v>NH</v>
      </c>
      <c r="CK35" s="298" t="str">
        <f t="shared" si="92"/>
        <v>NHq004_1</v>
      </c>
      <c r="CL35" s="298" t="str">
        <f t="shared" si="93"/>
        <v>NHq005_0</v>
      </c>
      <c r="CM35" s="153" t="str">
        <f t="shared" si="94"/>
        <v>NHq005_1</v>
      </c>
      <c r="CN35" s="153" t="str">
        <f t="shared" si="95"/>
        <v>NHq005_1</v>
      </c>
      <c r="CO35" s="153" t="str">
        <f t="shared" si="96"/>
        <v>NH</v>
      </c>
      <c r="CP35" s="153" t="str">
        <f t="shared" si="97"/>
        <v>NHq006_0</v>
      </c>
      <c r="CQ35" s="153" t="str">
        <f t="shared" si="98"/>
        <v>NHq006_1</v>
      </c>
      <c r="CR35" s="153" t="str">
        <f t="shared" si="99"/>
        <v>NHq006_1</v>
      </c>
      <c r="CS35" s="153" t="str">
        <f t="shared" si="100"/>
        <v>NH</v>
      </c>
      <c r="CT35" s="153" t="str">
        <f t="shared" si="101"/>
        <v>NHq014_0</v>
      </c>
      <c r="CU35" s="153" t="str">
        <f t="shared" si="102"/>
        <v>NHq014_1</v>
      </c>
      <c r="CV35" s="153" t="str">
        <f t="shared" si="103"/>
        <v>NHq014_1</v>
      </c>
      <c r="CW35" s="153" t="str">
        <f t="shared" si="104"/>
        <v>NH</v>
      </c>
      <c r="CX35" s="153" t="str">
        <f t="shared" si="105"/>
        <v>NHq015_0</v>
      </c>
      <c r="CY35" s="153" t="str">
        <f t="shared" si="106"/>
        <v>NHq015_1</v>
      </c>
      <c r="CZ35" s="153" t="str">
        <f t="shared" si="107"/>
        <v>NHq015_1</v>
      </c>
      <c r="DA35" s="153" t="str">
        <f t="shared" si="108"/>
        <v>NH</v>
      </c>
      <c r="DB35" s="153" t="str">
        <f t="shared" si="109"/>
        <v>NHq016_0</v>
      </c>
      <c r="DC35" s="153" t="str">
        <f t="shared" si="110"/>
        <v>NHq016_1</v>
      </c>
      <c r="DD35" s="153" t="str">
        <f t="shared" si="111"/>
        <v>NHq016_1</v>
      </c>
      <c r="DE35" s="153" t="str">
        <f t="shared" si="112"/>
        <v>NH</v>
      </c>
      <c r="DF35" s="153" t="str">
        <f t="shared" si="113"/>
        <v>NHq009_0</v>
      </c>
      <c r="DG35" s="153" t="str">
        <f t="shared" si="114"/>
        <v>NHq009_1</v>
      </c>
      <c r="DH35" s="153" t="str">
        <f t="shared" si="115"/>
        <v>NHq009_1</v>
      </c>
      <c r="DI35" s="153" t="str">
        <f t="shared" si="116"/>
        <v>NH</v>
      </c>
      <c r="DJ35" s="153" t="str">
        <f t="shared" si="117"/>
        <v>NHq022_0</v>
      </c>
      <c r="DK35" s="153" t="str">
        <f t="shared" si="118"/>
        <v>NHq022_1</v>
      </c>
      <c r="DL35" s="153" t="str">
        <f t="shared" si="119"/>
        <v>NHq022_1</v>
      </c>
      <c r="DM35" s="153" t="str">
        <f t="shared" si="120"/>
        <v>NH</v>
      </c>
      <c r="DN35" s="153" t="str">
        <f t="shared" si="121"/>
        <v>NHq010_0</v>
      </c>
      <c r="DO35" s="153" t="str">
        <f t="shared" si="122"/>
        <v>NHq010_1</v>
      </c>
      <c r="DP35" s="153" t="str">
        <f t="shared" si="123"/>
        <v>NHq010_1</v>
      </c>
      <c r="DQ35" s="153" t="str">
        <f t="shared" si="124"/>
        <v>NH</v>
      </c>
      <c r="DR35" s="153" t="str">
        <f t="shared" si="125"/>
        <v>NHq011_0</v>
      </c>
      <c r="DS35" s="153" t="str">
        <f t="shared" si="126"/>
        <v>NHq011_1</v>
      </c>
      <c r="DT35" s="153" t="str">
        <f t="shared" si="127"/>
        <v>NHq011_1</v>
      </c>
      <c r="DU35" s="153" t="str">
        <f t="shared" si="128"/>
        <v>NH</v>
      </c>
      <c r="DV35" s="153" t="str">
        <f t="shared" si="129"/>
        <v>NHq017_0</v>
      </c>
      <c r="DW35" s="153" t="str">
        <f t="shared" si="130"/>
        <v>NHq017_1</v>
      </c>
      <c r="DX35" s="153" t="str">
        <f t="shared" si="131"/>
        <v>NHq017_1</v>
      </c>
      <c r="DY35" s="153" t="str">
        <f t="shared" si="132"/>
        <v>NH</v>
      </c>
      <c r="DZ35" s="153" t="str">
        <f t="shared" si="133"/>
        <v>NHq018_0</v>
      </c>
      <c r="EA35" s="153" t="str">
        <f t="shared" si="134"/>
        <v>NHq018_1</v>
      </c>
      <c r="EB35" s="153" t="str">
        <f t="shared" si="135"/>
        <v>NHq018_1</v>
      </c>
      <c r="EC35" s="153" t="str">
        <f t="shared" si="136"/>
        <v>NH</v>
      </c>
      <c r="ED35" s="153" t="str">
        <f t="shared" si="137"/>
        <v>NHq019_0</v>
      </c>
      <c r="EE35" s="153" t="str">
        <f t="shared" si="138"/>
        <v>NHq019_1</v>
      </c>
      <c r="EF35" s="153" t="str">
        <f t="shared" si="139"/>
        <v>NHq019_1</v>
      </c>
      <c r="EG35" s="153" t="str">
        <f t="shared" si="140"/>
        <v>NH</v>
      </c>
      <c r="EH35" s="153" t="str">
        <f t="shared" si="141"/>
        <v>NHq020_0</v>
      </c>
      <c r="EI35" s="153" t="str">
        <f t="shared" si="142"/>
        <v>NHq020_1</v>
      </c>
      <c r="EJ35" s="153" t="str">
        <f t="shared" si="143"/>
        <v>NHq020_1</v>
      </c>
    </row>
    <row r="36" spans="1:140" x14ac:dyDescent="0.15">
      <c r="A36" s="231" t="s">
        <v>136</v>
      </c>
      <c r="B36" s="229">
        <f>IF(VLOOKUP(BU36,APPENDIX!$A:$R,9,FALSE)&lt;&gt;"",VLOOKUP(BU36,APPENDIX!$A:$R,9,FALSE),"--")</f>
        <v>81</v>
      </c>
      <c r="C36" s="231">
        <f>IF(VLOOKUP(BV36,APPENDIX!$A:$R,9,FALSE)&lt;&gt;"",VLOOKUP(BV36,APPENDIX!$A:$R,9,FALSE),"--")</f>
        <v>82</v>
      </c>
      <c r="D36" s="231">
        <f>IF(VLOOKUP(BW36,APPENDIX!$A:$R,12,FALSE)&lt;&gt;"",VLOOKUP(BW36,APPENDIX!$A:$R,12,FALSE),0)</f>
        <v>0.2</v>
      </c>
      <c r="E36" s="234" t="str">
        <f t="shared" si="59"/>
        <v/>
      </c>
      <c r="F36" s="299">
        <f>IF(VLOOKUP(BY36,APPENDIX!$A:$R,9,FALSE)&lt;&gt;"",VLOOKUP(BY36,APPENDIX!$A:$R,9,FALSE),"--")</f>
        <v>69</v>
      </c>
      <c r="G36" s="300">
        <f>IF(VLOOKUP(BZ36,APPENDIX!$A:$R,9,FALSE)&lt;&gt;"",VLOOKUP(BZ36,APPENDIX!$A:$R,9,FALSE),"--")</f>
        <v>69</v>
      </c>
      <c r="H36" s="236">
        <f>IF(VLOOKUP(CA36,APPENDIX!$A:$R,12,FALSE)&lt;&gt;"",VLOOKUP(CA36,APPENDIX!$A:$R,12,FALSE),0)</f>
        <v>0</v>
      </c>
      <c r="I36" s="234" t="str">
        <f t="shared" si="60"/>
        <v/>
      </c>
      <c r="J36" s="231">
        <f>IF(VLOOKUP(CC36,APPENDIX!$A:$R,9,FALSE)&lt;&gt;"",VLOOKUP(CC36,APPENDIX!$A:$R,9,FALSE),"--")</f>
        <v>34</v>
      </c>
      <c r="K36" s="231">
        <f>IF(VLOOKUP(CD36,APPENDIX!$A:$R,9,FALSE)&lt;&gt;"",VLOOKUP(CD36,APPENDIX!$A:$R,9,FALSE),"--")</f>
        <v>37</v>
      </c>
      <c r="L36" s="231">
        <f>IF(VLOOKUP(CE36,APPENDIX!$A:$R,12,FALSE)&lt;&gt;"",VLOOKUP(CE36,APPENDIX!$A:$R,12,FALSE),0)</f>
        <v>0.7</v>
      </c>
      <c r="M36" s="231" t="str">
        <f t="shared" si="61"/>
        <v>*</v>
      </c>
      <c r="N36" s="229">
        <f>IF(VLOOKUP(CG36,APPENDIX!$A:$R,9,FALSE)&lt;&gt;"",VLOOKUP(CG36,APPENDIX!$A:$R,9,FALSE),"--")</f>
        <v>53</v>
      </c>
      <c r="O36" s="307">
        <f>IF(VLOOKUP(CH36,APPENDIX!$A:$R,9,FALSE)&lt;&gt;"",VLOOKUP(CH36,APPENDIX!$A:$R,9,FALSE),"--")</f>
        <v>53</v>
      </c>
      <c r="P36" s="231">
        <f>IF(VLOOKUP(CI36,APPENDIX!$A:$R,12,FALSE)&lt;&gt;"",VLOOKUP(CI36,APPENDIX!$A:$R,12,FALSE),0)</f>
        <v>0</v>
      </c>
      <c r="Q36" s="234" t="str">
        <f t="shared" si="62"/>
        <v/>
      </c>
      <c r="R36" s="302">
        <f>VLOOKUP(CK36,APPENDIX!$A:$R,9,FALSE)</f>
        <v>76</v>
      </c>
      <c r="S36" s="299">
        <f>IF(VLOOKUP(CL36,APPENDIX!$A:$R,9,FALSE)&lt;&gt;"",VLOOKUP(CL36,APPENDIX!$A:$R,9,FALSE),"--")</f>
        <v>58</v>
      </c>
      <c r="T36" s="303">
        <f>IF(VLOOKUP(CM36,APPENDIX!$A:$R,9,FALSE)&lt;&gt;"",VLOOKUP(CM36,APPENDIX!$A:$R,9,FALSE),"--")</f>
        <v>58</v>
      </c>
      <c r="U36" s="304">
        <f>IF(VLOOKUP(CN36,APPENDIX!$A:$R,12,FALSE)&lt;&gt;"",VLOOKUP(CN36,APPENDIX!$A:$R,12,FALSE),0)</f>
        <v>0</v>
      </c>
      <c r="V36" s="234" t="str">
        <f t="shared" si="63"/>
        <v/>
      </c>
      <c r="W36" s="229">
        <f>IF(VLOOKUP(CP36,APPENDIX!$A:$R,9,FALSE)&lt;&gt;"",VLOOKUP(CP36,APPENDIX!$A:$R,9,FALSE),"--")</f>
        <v>73</v>
      </c>
      <c r="X36" s="231">
        <f>IF(VLOOKUP(CQ36,APPENDIX!$A:$R,9,FALSE)&lt;&gt;"",VLOOKUP(CQ36,APPENDIX!$A:$R,9,FALSE),"--")</f>
        <v>77</v>
      </c>
      <c r="Y36" s="231">
        <f>IF(VLOOKUP(CR36,APPENDIX!$A:$R,12,FALSE)&lt;&gt;"",VLOOKUP(CR36,APPENDIX!$A:$R,12,FALSE),0)</f>
        <v>0.9</v>
      </c>
      <c r="Z36" s="234" t="str">
        <f t="shared" si="64"/>
        <v>*</v>
      </c>
      <c r="AA36" s="299">
        <f>IF(VLOOKUP(CT36,APPENDIX!$A:$R,9,FALSE)&lt;&gt;"",VLOOKUP(CT36,APPENDIX!$A:$R,9,FALSE),"--")</f>
        <v>15</v>
      </c>
      <c r="AB36" s="300">
        <f>IF(VLOOKUP(CU36,APPENDIX!$A:$R,9,FALSE)&lt;&gt;"",VLOOKUP(CU36,APPENDIX!$A:$R,9,FALSE),"--")</f>
        <v>10</v>
      </c>
      <c r="AC36" s="304">
        <f>IF(VLOOKUP(CV36,APPENDIX!$A:$R,12,FALSE)&lt;&gt;"",VLOOKUP(CV36,APPENDIX!$A:$R,12,FALSE),0)</f>
        <v>-1.3</v>
      </c>
      <c r="AD36" s="234" t="str">
        <f t="shared" si="65"/>
        <v>**</v>
      </c>
      <c r="AE36" s="229">
        <f>IF(VLOOKUP(CX36,APPENDIX!$A:$R,9,FALSE)&lt;&gt;"",VLOOKUP(CX36,APPENDIX!$A:$R,9,FALSE),"--")</f>
        <v>18</v>
      </c>
      <c r="AF36" s="231">
        <f>IF(VLOOKUP(CY36,APPENDIX!$A:$R,9,FALSE)&lt;&gt;"",VLOOKUP(CY36,APPENDIX!$A:$R,9,FALSE),"--")</f>
        <v>17</v>
      </c>
      <c r="AG36" s="231">
        <f>IF(VLOOKUP(CZ36,APPENDIX!$A:$R,12,FALSE)&lt;&gt;"",VLOOKUP(CZ36,APPENDIX!$A:$R,12,FALSE),0)</f>
        <v>-0.3</v>
      </c>
      <c r="AH36" s="234" t="str">
        <f t="shared" si="66"/>
        <v/>
      </c>
      <c r="AI36" s="229">
        <f>IF(VLOOKUP(DB36,APPENDIX!$A:$R,9,FALSE)&lt;&gt;"",VLOOKUP(DB36,APPENDIX!$A:$R,9,FALSE),"--")</f>
        <v>76</v>
      </c>
      <c r="AJ36" s="372">
        <f>IF(VLOOKUP(DC36,APPENDIX!$A:$R,9,FALSE)&lt;&gt;"",VLOOKUP(DC36,APPENDIX!$A:$R,9,FALSE),"--")</f>
        <v>76</v>
      </c>
      <c r="AK36" s="231">
        <f>IF(VLOOKUP(DD36,APPENDIX!$A:$R,12,FALSE)&lt;&gt;"",VLOOKUP(DD36,APPENDIX!$A:$R,12,FALSE),0)</f>
        <v>0</v>
      </c>
      <c r="AL36" s="234" t="str">
        <f t="shared" si="67"/>
        <v/>
      </c>
      <c r="AM36" s="305">
        <f>IF(VLOOKUP(DF36,APPENDIX!$A:$R,9,FALSE)&lt;&gt;"",VLOOKUP(DF36,APPENDIX!$A:$R,9,FALSE),"--")</f>
        <v>12.7</v>
      </c>
      <c r="AN36" s="236">
        <f>IF(VLOOKUP(DG36,APPENDIX!$A:$R,9,FALSE)&lt;&gt;"",VLOOKUP(DG36,APPENDIX!$A:$R,9,FALSE),"--")</f>
        <v>13.7</v>
      </c>
      <c r="AO36" s="231">
        <f>IF(VLOOKUP(DH36,APPENDIX!$A:$R,12,FALSE)&lt;&gt;"",VLOOKUP(DH36,APPENDIX!$A:$R,12,FALSE),0)</f>
        <v>1.2</v>
      </c>
      <c r="AP36" s="234" t="str">
        <f t="shared" si="68"/>
        <v>**</v>
      </c>
      <c r="AQ36" s="319">
        <f>IF(VLOOKUP(DJ36,APPENDIX!$A:$R,9,FALSE)&lt;&gt;"",VLOOKUP(DJ36,APPENDIX!$A:$R,9,FALSE),"--")</f>
        <v>0.61</v>
      </c>
      <c r="AR36" s="319">
        <f>IF(VLOOKUP(DK36,APPENDIX!$A:$R,9,FALSE)&lt;&gt;"",VLOOKUP(DK36,APPENDIX!$A:$R,9,FALSE),"--")</f>
        <v>0.59</v>
      </c>
      <c r="AS36" s="231">
        <f>IF(VLOOKUP(DL36,APPENDIX!$A:$R,12,FALSE)&lt;&gt;"",VLOOKUP(DL36,APPENDIX!$A:$R,12,FALSE),0)</f>
        <v>-0.2</v>
      </c>
      <c r="AT36" s="231" t="str">
        <f t="shared" si="69"/>
        <v/>
      </c>
      <c r="AU36" s="299">
        <f>IF(VLOOKUP(DN36,APPENDIX!$A:$R,9,FALSE)&lt;&gt;"",VLOOKUP(DN36,APPENDIX!$A:$R,9,FALSE),"--")</f>
        <v>82</v>
      </c>
      <c r="AV36" s="300">
        <f>IF(VLOOKUP(DO36,APPENDIX!$A:$R,9,FALSE)&lt;&gt;"",VLOOKUP(DO36,APPENDIX!$A:$R,9,FALSE),"--")</f>
        <v>84</v>
      </c>
      <c r="AW36" s="236">
        <f>IF(VLOOKUP(DP36,APPENDIX!$A:$R,12,FALSE)&lt;&gt;"",VLOOKUP(DP36,APPENDIX!$A:$R,12,FALSE),0)</f>
        <v>0.9</v>
      </c>
      <c r="AX36" s="234" t="str">
        <f t="shared" si="70"/>
        <v>*</v>
      </c>
      <c r="AY36" s="299">
        <f>IF(VLOOKUP(DR36,APPENDIX!$A:$R,9,FALSE)&lt;&gt;"",VLOOKUP(DR36,APPENDIX!$A:$R,9,FALSE),"--")</f>
        <v>63</v>
      </c>
      <c r="AZ36" s="300">
        <f>IF(VLOOKUP(DS36,APPENDIX!$A:$R,9,FALSE)&lt;&gt;"",VLOOKUP(DS36,APPENDIX!$A:$R,9,FALSE),"--")</f>
        <v>63</v>
      </c>
      <c r="BA36" s="304">
        <f>IF(VLOOKUP(DT36,APPENDIX!$A:$R,12,FALSE)&lt;&gt;"",VLOOKUP(DT36,APPENDIX!$A:$R,12,FALSE),0)</f>
        <v>0</v>
      </c>
      <c r="BB36" s="234" t="str">
        <f t="shared" si="71"/>
        <v/>
      </c>
      <c r="BC36" s="301">
        <f>IF(VLOOKUP(DV36,APPENDIX!$A:$R,9,FALSE)&lt;&gt;"",VLOOKUP(DV36,APPENDIX!$A:$R,9,FALSE),"--")</f>
        <v>63</v>
      </c>
      <c r="BD36" s="372">
        <f>IF(VLOOKUP(DW36,APPENDIX!$A:$R,9,FALSE)&lt;&gt;"",VLOOKUP(DW36,APPENDIX!$A:$R,9,FALSE),"--")</f>
        <v>69</v>
      </c>
      <c r="BE36" s="301">
        <f>IF(VLOOKUP(DX36,APPENDIX!$A:$R,12,FALSE)&lt;&gt;"",VLOOKUP(DX36,APPENDIX!$A:$R,12,FALSE),0)</f>
        <v>1.4</v>
      </c>
      <c r="BF36" s="306" t="str">
        <f t="shared" si="72"/>
        <v>**</v>
      </c>
      <c r="BG36" s="371">
        <f>IF(VLOOKUP(DZ36,APPENDIX!$A:$R,9,FALSE)&lt;&gt;"",VLOOKUP(DZ36,APPENDIX!$A:$R,9,FALSE),"--")</f>
        <v>90</v>
      </c>
      <c r="BH36" s="372">
        <f>IF(VLOOKUP(EA36,APPENDIX!$A:$R,9,FALSE)&lt;&gt;"",VLOOKUP(EA36,APPENDIX!$A:$R,9,FALSE),"--")</f>
        <v>91</v>
      </c>
      <c r="BI36" s="301">
        <f>IF(VLOOKUP(EB36,APPENDIX!$A:$R,12,FALSE)&lt;&gt;"",VLOOKUP(EB36,APPENDIX!$A:$R,12,FALSE),0)</f>
        <v>0.3</v>
      </c>
      <c r="BJ36" s="306" t="str">
        <f t="shared" si="73"/>
        <v/>
      </c>
      <c r="BK36" s="400">
        <f>IF(VLOOKUP(ED36,APPENDIX!$A:$R,9,FALSE)&lt;&gt;"",VLOOKUP(ED36,APPENDIX!$A:$R,9,FALSE),"--")</f>
        <v>8</v>
      </c>
      <c r="BL36" s="401">
        <f>IF(VLOOKUP(EE36,APPENDIX!$A:$R,9,FALSE)&lt;&gt;"",VLOOKUP(EE36,APPENDIX!$A:$R,9,FALSE),"--")</f>
        <v>7</v>
      </c>
      <c r="BM36" s="309">
        <f>IF(VLOOKUP(EF36,APPENDIX!$A:$R,12,FALSE)&lt;&gt;"",VLOOKUP(EF36,APPENDIX!$A:$R,12,FALSE),0)</f>
        <v>-0.7</v>
      </c>
      <c r="BN36" s="310" t="str">
        <f t="shared" si="74"/>
        <v>*</v>
      </c>
      <c r="BO36" s="371">
        <f>IF(VLOOKUP(EH36,APPENDIX!$A:$R,9,FALSE)&lt;&gt;"",VLOOKUP(EH36,APPENDIX!$A:$R,9,FALSE),"--")</f>
        <v>16</v>
      </c>
      <c r="BP36" s="372">
        <f>IF(VLOOKUP(EI36,APPENDIX!$A:$R,9,FALSE)&lt;&gt;"",VLOOKUP(EI36,APPENDIX!$A:$R,9,FALSE),"--")</f>
        <v>13</v>
      </c>
      <c r="BQ36" s="301">
        <f>IF(VLOOKUP(EJ36,APPENDIX!$A:$R,12,FALSE)&lt;&gt;"",VLOOKUP(EJ36,APPENDIX!$A:$R,12,FALSE),0)</f>
        <v>-0.9</v>
      </c>
      <c r="BR36" s="301" t="str">
        <f t="shared" si="75"/>
        <v>*</v>
      </c>
      <c r="BT36" s="153" t="s">
        <v>137</v>
      </c>
      <c r="BU36" s="153" t="str">
        <f t="shared" si="76"/>
        <v>NJq002_0</v>
      </c>
      <c r="BV36" s="153" t="str">
        <f t="shared" si="77"/>
        <v>NJq002_1</v>
      </c>
      <c r="BW36" s="153" t="str">
        <f t="shared" si="78"/>
        <v>NJq002_1</v>
      </c>
      <c r="BX36" s="153" t="str">
        <f t="shared" si="79"/>
        <v>NJ</v>
      </c>
      <c r="BY36" s="153" t="str">
        <f t="shared" si="80"/>
        <v>NJq001a_0</v>
      </c>
      <c r="BZ36" s="153" t="str">
        <f t="shared" si="81"/>
        <v>NJq001a_1</v>
      </c>
      <c r="CA36" s="153" t="str">
        <f t="shared" si="82"/>
        <v>NJq001a_1</v>
      </c>
      <c r="CB36" s="153" t="str">
        <f t="shared" si="83"/>
        <v>NJ</v>
      </c>
      <c r="CC36" s="153" t="str">
        <f t="shared" si="84"/>
        <v>NJq001b_0</v>
      </c>
      <c r="CD36" s="153" t="str">
        <f t="shared" si="85"/>
        <v>NJq001b_1</v>
      </c>
      <c r="CE36" s="153" t="str">
        <f t="shared" si="86"/>
        <v>NJq001b_1</v>
      </c>
      <c r="CF36" s="153" t="str">
        <f t="shared" si="87"/>
        <v>NJ</v>
      </c>
      <c r="CG36" s="153" t="str">
        <f t="shared" si="88"/>
        <v>NJq003_0</v>
      </c>
      <c r="CH36" s="153" t="str">
        <f t="shared" si="89"/>
        <v>NJq003_1</v>
      </c>
      <c r="CI36" s="153" t="str">
        <f t="shared" si="90"/>
        <v>NJq003_1</v>
      </c>
      <c r="CJ36" s="153" t="str">
        <f t="shared" si="91"/>
        <v>NJ</v>
      </c>
      <c r="CK36" s="298" t="str">
        <f t="shared" si="92"/>
        <v>NJq004_1</v>
      </c>
      <c r="CL36" s="298" t="str">
        <f t="shared" si="93"/>
        <v>NJq005_0</v>
      </c>
      <c r="CM36" s="153" t="str">
        <f t="shared" si="94"/>
        <v>NJq005_1</v>
      </c>
      <c r="CN36" s="153" t="str">
        <f t="shared" si="95"/>
        <v>NJq005_1</v>
      </c>
      <c r="CO36" s="153" t="str">
        <f t="shared" si="96"/>
        <v>NJ</v>
      </c>
      <c r="CP36" s="153" t="str">
        <f t="shared" si="97"/>
        <v>NJq006_0</v>
      </c>
      <c r="CQ36" s="153" t="str">
        <f t="shared" si="98"/>
        <v>NJq006_1</v>
      </c>
      <c r="CR36" s="153" t="str">
        <f t="shared" si="99"/>
        <v>NJq006_1</v>
      </c>
      <c r="CS36" s="153" t="str">
        <f t="shared" si="100"/>
        <v>NJ</v>
      </c>
      <c r="CT36" s="153" t="str">
        <f t="shared" si="101"/>
        <v>NJq014_0</v>
      </c>
      <c r="CU36" s="153" t="str">
        <f t="shared" si="102"/>
        <v>NJq014_1</v>
      </c>
      <c r="CV36" s="153" t="str">
        <f t="shared" si="103"/>
        <v>NJq014_1</v>
      </c>
      <c r="CW36" s="153" t="str">
        <f t="shared" si="104"/>
        <v>NJ</v>
      </c>
      <c r="CX36" s="153" t="str">
        <f t="shared" si="105"/>
        <v>NJq015_0</v>
      </c>
      <c r="CY36" s="153" t="str">
        <f t="shared" si="106"/>
        <v>NJq015_1</v>
      </c>
      <c r="CZ36" s="153" t="str">
        <f t="shared" si="107"/>
        <v>NJq015_1</v>
      </c>
      <c r="DA36" s="153" t="str">
        <f t="shared" si="108"/>
        <v>NJ</v>
      </c>
      <c r="DB36" s="153" t="str">
        <f t="shared" si="109"/>
        <v>NJq016_0</v>
      </c>
      <c r="DC36" s="153" t="str">
        <f t="shared" si="110"/>
        <v>NJq016_1</v>
      </c>
      <c r="DD36" s="153" t="str">
        <f t="shared" si="111"/>
        <v>NJq016_1</v>
      </c>
      <c r="DE36" s="153" t="str">
        <f t="shared" si="112"/>
        <v>NJ</v>
      </c>
      <c r="DF36" s="153" t="str">
        <f t="shared" si="113"/>
        <v>NJq009_0</v>
      </c>
      <c r="DG36" s="153" t="str">
        <f t="shared" si="114"/>
        <v>NJq009_1</v>
      </c>
      <c r="DH36" s="153" t="str">
        <f t="shared" si="115"/>
        <v>NJq009_1</v>
      </c>
      <c r="DI36" s="153" t="str">
        <f t="shared" si="116"/>
        <v>NJ</v>
      </c>
      <c r="DJ36" s="153" t="str">
        <f t="shared" si="117"/>
        <v>NJq022_0</v>
      </c>
      <c r="DK36" s="153" t="str">
        <f t="shared" si="118"/>
        <v>NJq022_1</v>
      </c>
      <c r="DL36" s="153" t="str">
        <f t="shared" si="119"/>
        <v>NJq022_1</v>
      </c>
      <c r="DM36" s="153" t="str">
        <f t="shared" si="120"/>
        <v>NJ</v>
      </c>
      <c r="DN36" s="153" t="str">
        <f t="shared" si="121"/>
        <v>NJq010_0</v>
      </c>
      <c r="DO36" s="153" t="str">
        <f t="shared" si="122"/>
        <v>NJq010_1</v>
      </c>
      <c r="DP36" s="153" t="str">
        <f t="shared" si="123"/>
        <v>NJq010_1</v>
      </c>
      <c r="DQ36" s="153" t="str">
        <f t="shared" si="124"/>
        <v>NJ</v>
      </c>
      <c r="DR36" s="153" t="str">
        <f t="shared" si="125"/>
        <v>NJq011_0</v>
      </c>
      <c r="DS36" s="153" t="str">
        <f t="shared" si="126"/>
        <v>NJq011_1</v>
      </c>
      <c r="DT36" s="153" t="str">
        <f t="shared" si="127"/>
        <v>NJq011_1</v>
      </c>
      <c r="DU36" s="153" t="str">
        <f t="shared" si="128"/>
        <v>NJ</v>
      </c>
      <c r="DV36" s="153" t="str">
        <f t="shared" si="129"/>
        <v>NJq017_0</v>
      </c>
      <c r="DW36" s="153" t="str">
        <f t="shared" si="130"/>
        <v>NJq017_1</v>
      </c>
      <c r="DX36" s="153" t="str">
        <f t="shared" si="131"/>
        <v>NJq017_1</v>
      </c>
      <c r="DY36" s="153" t="str">
        <f t="shared" si="132"/>
        <v>NJ</v>
      </c>
      <c r="DZ36" s="153" t="str">
        <f t="shared" si="133"/>
        <v>NJq018_0</v>
      </c>
      <c r="EA36" s="153" t="str">
        <f t="shared" si="134"/>
        <v>NJq018_1</v>
      </c>
      <c r="EB36" s="153" t="str">
        <f t="shared" si="135"/>
        <v>NJq018_1</v>
      </c>
      <c r="EC36" s="153" t="str">
        <f t="shared" si="136"/>
        <v>NJ</v>
      </c>
      <c r="ED36" s="153" t="str">
        <f t="shared" si="137"/>
        <v>NJq019_0</v>
      </c>
      <c r="EE36" s="153" t="str">
        <f t="shared" si="138"/>
        <v>NJq019_1</v>
      </c>
      <c r="EF36" s="153" t="str">
        <f t="shared" si="139"/>
        <v>NJq019_1</v>
      </c>
      <c r="EG36" s="153" t="str">
        <f t="shared" si="140"/>
        <v>NJ</v>
      </c>
      <c r="EH36" s="153" t="str">
        <f t="shared" si="141"/>
        <v>NJq020_0</v>
      </c>
      <c r="EI36" s="153" t="str">
        <f t="shared" si="142"/>
        <v>NJq020_1</v>
      </c>
      <c r="EJ36" s="153" t="str">
        <f t="shared" si="143"/>
        <v>NJq020_1</v>
      </c>
    </row>
    <row r="37" spans="1:140" x14ac:dyDescent="0.15">
      <c r="A37" s="231" t="s">
        <v>140</v>
      </c>
      <c r="B37" s="229">
        <f>IF(VLOOKUP(BU37,APPENDIX!$A:$R,9,FALSE)&lt;&gt;"",VLOOKUP(BU37,APPENDIX!$A:$R,9,FALSE),"--")</f>
        <v>69</v>
      </c>
      <c r="C37" s="231">
        <f>IF(VLOOKUP(BV37,APPENDIX!$A:$R,9,FALSE)&lt;&gt;"",VLOOKUP(BV37,APPENDIX!$A:$R,9,FALSE),"--")</f>
        <v>71</v>
      </c>
      <c r="D37" s="231">
        <f>IF(VLOOKUP(BW37,APPENDIX!$A:$R,12,FALSE)&lt;&gt;"",VLOOKUP(BW37,APPENDIX!$A:$R,12,FALSE),0)</f>
        <v>0.3</v>
      </c>
      <c r="E37" s="234" t="str">
        <f t="shared" si="59"/>
        <v/>
      </c>
      <c r="F37" s="299">
        <f>IF(VLOOKUP(BY37,APPENDIX!$A:$R,9,FALSE)&lt;&gt;"",VLOOKUP(BY37,APPENDIX!$A:$R,9,FALSE),"--")</f>
        <v>63</v>
      </c>
      <c r="G37" s="300">
        <f>IF(VLOOKUP(BZ37,APPENDIX!$A:$R,9,FALSE)&lt;&gt;"",VLOOKUP(BZ37,APPENDIX!$A:$R,9,FALSE),"--")</f>
        <v>63</v>
      </c>
      <c r="H37" s="236">
        <f>IF(VLOOKUP(CA37,APPENDIX!$A:$R,12,FALSE)&lt;&gt;"",VLOOKUP(CA37,APPENDIX!$A:$R,12,FALSE),0)</f>
        <v>0</v>
      </c>
      <c r="I37" s="234" t="str">
        <f t="shared" si="60"/>
        <v/>
      </c>
      <c r="J37" s="231">
        <f>IF(VLOOKUP(CC37,APPENDIX!$A:$R,9,FALSE)&lt;&gt;"",VLOOKUP(CC37,APPENDIX!$A:$R,9,FALSE),"--")</f>
        <v>36</v>
      </c>
      <c r="K37" s="231">
        <f>IF(VLOOKUP(CD37,APPENDIX!$A:$R,9,FALSE)&lt;&gt;"",VLOOKUP(CD37,APPENDIX!$A:$R,9,FALSE),"--")</f>
        <v>38</v>
      </c>
      <c r="L37" s="231">
        <f>IF(VLOOKUP(CE37,APPENDIX!$A:$R,12,FALSE)&lt;&gt;"",VLOOKUP(CE37,APPENDIX!$A:$R,12,FALSE),0)</f>
        <v>0.4</v>
      </c>
      <c r="M37" s="231" t="str">
        <f t="shared" si="61"/>
        <v/>
      </c>
      <c r="N37" s="229">
        <f>IF(VLOOKUP(CG37,APPENDIX!$A:$R,9,FALSE)&lt;&gt;"",VLOOKUP(CG37,APPENDIX!$A:$R,9,FALSE),"--")</f>
        <v>48</v>
      </c>
      <c r="O37" s="307">
        <f>IF(VLOOKUP(CH37,APPENDIX!$A:$R,9,FALSE)&lt;&gt;"",VLOOKUP(CH37,APPENDIX!$A:$R,9,FALSE),"--")</f>
        <v>48</v>
      </c>
      <c r="P37" s="231">
        <f>IF(VLOOKUP(CI37,APPENDIX!$A:$R,12,FALSE)&lt;&gt;"",VLOOKUP(CI37,APPENDIX!$A:$R,12,FALSE),0)</f>
        <v>0</v>
      </c>
      <c r="Q37" s="234" t="str">
        <f t="shared" si="62"/>
        <v/>
      </c>
      <c r="R37" s="302">
        <f>VLOOKUP(CK37,APPENDIX!$A:$R,9,FALSE)</f>
        <v>70</v>
      </c>
      <c r="S37" s="299">
        <f>IF(VLOOKUP(CL37,APPENDIX!$A:$R,9,FALSE)&lt;&gt;"",VLOOKUP(CL37,APPENDIX!$A:$R,9,FALSE),"--")</f>
        <v>58</v>
      </c>
      <c r="T37" s="303">
        <f>IF(VLOOKUP(CM37,APPENDIX!$A:$R,9,FALSE)&lt;&gt;"",VLOOKUP(CM37,APPENDIX!$A:$R,9,FALSE),"--")</f>
        <v>58</v>
      </c>
      <c r="U37" s="304">
        <f>IF(VLOOKUP(CN37,APPENDIX!$A:$R,12,FALSE)&lt;&gt;"",VLOOKUP(CN37,APPENDIX!$A:$R,12,FALSE),0)</f>
        <v>0</v>
      </c>
      <c r="V37" s="234" t="str">
        <f t="shared" si="63"/>
        <v/>
      </c>
      <c r="W37" s="229">
        <f>IF(VLOOKUP(CP37,APPENDIX!$A:$R,9,FALSE)&lt;&gt;"",VLOOKUP(CP37,APPENDIX!$A:$R,9,FALSE),"--")</f>
        <v>66</v>
      </c>
      <c r="X37" s="231">
        <f>IF(VLOOKUP(CQ37,APPENDIX!$A:$R,9,FALSE)&lt;&gt;"",VLOOKUP(CQ37,APPENDIX!$A:$R,9,FALSE),"--")</f>
        <v>70</v>
      </c>
      <c r="Y37" s="231">
        <f>IF(VLOOKUP(CR37,APPENDIX!$A:$R,12,FALSE)&lt;&gt;"",VLOOKUP(CR37,APPENDIX!$A:$R,12,FALSE),0)</f>
        <v>0.9</v>
      </c>
      <c r="Z37" s="234" t="str">
        <f t="shared" si="64"/>
        <v>*</v>
      </c>
      <c r="AA37" s="299">
        <f>IF(VLOOKUP(CT37,APPENDIX!$A:$R,9,FALSE)&lt;&gt;"",VLOOKUP(CT37,APPENDIX!$A:$R,9,FALSE),"--")</f>
        <v>18</v>
      </c>
      <c r="AB37" s="300">
        <f>IF(VLOOKUP(CU37,APPENDIX!$A:$R,9,FALSE)&lt;&gt;"",VLOOKUP(CU37,APPENDIX!$A:$R,9,FALSE),"--")</f>
        <v>13</v>
      </c>
      <c r="AC37" s="304">
        <f>IF(VLOOKUP(CV37,APPENDIX!$A:$R,12,FALSE)&lt;&gt;"",VLOOKUP(CV37,APPENDIX!$A:$R,12,FALSE),0)</f>
        <v>-1.3</v>
      </c>
      <c r="AD37" s="234" t="str">
        <f t="shared" si="65"/>
        <v>**</v>
      </c>
      <c r="AE37" s="229">
        <f>IF(VLOOKUP(CX37,APPENDIX!$A:$R,9,FALSE)&lt;&gt;"",VLOOKUP(CX37,APPENDIX!$A:$R,9,FALSE),"--")</f>
        <v>21</v>
      </c>
      <c r="AF37" s="231">
        <f>IF(VLOOKUP(CY37,APPENDIX!$A:$R,9,FALSE)&lt;&gt;"",VLOOKUP(CY37,APPENDIX!$A:$R,9,FALSE),"--")</f>
        <v>16</v>
      </c>
      <c r="AG37" s="231">
        <f>IF(VLOOKUP(CZ37,APPENDIX!$A:$R,12,FALSE)&lt;&gt;"",VLOOKUP(CZ37,APPENDIX!$A:$R,12,FALSE),0)</f>
        <v>-1.4</v>
      </c>
      <c r="AH37" s="234" t="str">
        <f t="shared" si="66"/>
        <v>**</v>
      </c>
      <c r="AI37" s="229">
        <f>IF(VLOOKUP(DB37,APPENDIX!$A:$R,9,FALSE)&lt;&gt;"",VLOOKUP(DB37,APPENDIX!$A:$R,9,FALSE),"--")</f>
        <v>73</v>
      </c>
      <c r="AJ37" s="372">
        <f>IF(VLOOKUP(DC37,APPENDIX!$A:$R,9,FALSE)&lt;&gt;"",VLOOKUP(DC37,APPENDIX!$A:$R,9,FALSE),"--")</f>
        <v>72</v>
      </c>
      <c r="AK37" s="231">
        <f>IF(VLOOKUP(DD37,APPENDIX!$A:$R,12,FALSE)&lt;&gt;"",VLOOKUP(DD37,APPENDIX!$A:$R,12,FALSE),0)</f>
        <v>-0.5</v>
      </c>
      <c r="AL37" s="234" t="str">
        <f t="shared" si="67"/>
        <v>*</v>
      </c>
      <c r="AM37" s="305">
        <f>IF(VLOOKUP(DF37,APPENDIX!$A:$R,9,FALSE)&lt;&gt;"",VLOOKUP(DF37,APPENDIX!$A:$R,9,FALSE),"--")</f>
        <v>13.3</v>
      </c>
      <c r="AN37" s="236">
        <f>IF(VLOOKUP(DG37,APPENDIX!$A:$R,9,FALSE)&lt;&gt;"",VLOOKUP(DG37,APPENDIX!$A:$R,9,FALSE),"--")</f>
        <v>14.8</v>
      </c>
      <c r="AO37" s="231">
        <f>IF(VLOOKUP(DH37,APPENDIX!$A:$R,12,FALSE)&lt;&gt;"",VLOOKUP(DH37,APPENDIX!$A:$R,12,FALSE),0)</f>
        <v>1.8</v>
      </c>
      <c r="AP37" s="234" t="str">
        <f t="shared" si="68"/>
        <v>**</v>
      </c>
      <c r="AQ37" s="319">
        <f>IF(VLOOKUP(DJ37,APPENDIX!$A:$R,9,FALSE)&lt;&gt;"",VLOOKUP(DJ37,APPENDIX!$A:$R,9,FALSE),"--")</f>
        <v>0.49</v>
      </c>
      <c r="AR37" s="319">
        <f>IF(VLOOKUP(DK37,APPENDIX!$A:$R,9,FALSE)&lt;&gt;"",VLOOKUP(DK37,APPENDIX!$A:$R,9,FALSE),"--")</f>
        <v>0.55000000000000004</v>
      </c>
      <c r="AS37" s="231">
        <f>IF(VLOOKUP(DL37,APPENDIX!$A:$R,12,FALSE)&lt;&gt;"",VLOOKUP(DL37,APPENDIX!$A:$R,12,FALSE),0)</f>
        <v>0.5</v>
      </c>
      <c r="AT37" s="231" t="str">
        <f t="shared" si="69"/>
        <v>*</v>
      </c>
      <c r="AU37" s="299">
        <f>IF(VLOOKUP(DN37,APPENDIX!$A:$R,9,FALSE)&lt;&gt;"",VLOOKUP(DN37,APPENDIX!$A:$R,9,FALSE),"--")</f>
        <v>84</v>
      </c>
      <c r="AV37" s="300">
        <f>IF(VLOOKUP(DO37,APPENDIX!$A:$R,9,FALSE)&lt;&gt;"",VLOOKUP(DO37,APPENDIX!$A:$R,9,FALSE),"--")</f>
        <v>84</v>
      </c>
      <c r="AW37" s="236">
        <f>IF(VLOOKUP(DP37,APPENDIX!$A:$R,12,FALSE)&lt;&gt;"",VLOOKUP(DP37,APPENDIX!$A:$R,12,FALSE),0)</f>
        <v>0</v>
      </c>
      <c r="AX37" s="234" t="str">
        <f t="shared" si="70"/>
        <v/>
      </c>
      <c r="AY37" s="299">
        <f>IF(VLOOKUP(DR37,APPENDIX!$A:$R,9,FALSE)&lt;&gt;"",VLOOKUP(DR37,APPENDIX!$A:$R,9,FALSE),"--")</f>
        <v>66</v>
      </c>
      <c r="AZ37" s="300">
        <f>IF(VLOOKUP(DS37,APPENDIX!$A:$R,9,FALSE)&lt;&gt;"",VLOOKUP(DS37,APPENDIX!$A:$R,9,FALSE),"--")</f>
        <v>67</v>
      </c>
      <c r="BA37" s="304">
        <f>IF(VLOOKUP(DT37,APPENDIX!$A:$R,12,FALSE)&lt;&gt;"",VLOOKUP(DT37,APPENDIX!$A:$R,12,FALSE),0)</f>
        <v>0.3</v>
      </c>
      <c r="BB37" s="234" t="str">
        <f t="shared" si="71"/>
        <v/>
      </c>
      <c r="BC37" s="301">
        <f>IF(VLOOKUP(DV37,APPENDIX!$A:$R,9,FALSE)&lt;&gt;"",VLOOKUP(DV37,APPENDIX!$A:$R,9,FALSE),"--")</f>
        <v>59</v>
      </c>
      <c r="BD37" s="372">
        <f>IF(VLOOKUP(DW37,APPENDIX!$A:$R,9,FALSE)&lt;&gt;"",VLOOKUP(DW37,APPENDIX!$A:$R,9,FALSE),"--")</f>
        <v>64</v>
      </c>
      <c r="BE37" s="301">
        <f>IF(VLOOKUP(DX37,APPENDIX!$A:$R,12,FALSE)&lt;&gt;"",VLOOKUP(DX37,APPENDIX!$A:$R,12,FALSE),0)</f>
        <v>1.2</v>
      </c>
      <c r="BF37" s="306" t="str">
        <f t="shared" si="72"/>
        <v>**</v>
      </c>
      <c r="BG37" s="371">
        <f>IF(VLOOKUP(DZ37,APPENDIX!$A:$R,9,FALSE)&lt;&gt;"",VLOOKUP(DZ37,APPENDIX!$A:$R,9,FALSE),"--")</f>
        <v>93</v>
      </c>
      <c r="BH37" s="372">
        <f>IF(VLOOKUP(EA37,APPENDIX!$A:$R,9,FALSE)&lt;&gt;"",VLOOKUP(EA37,APPENDIX!$A:$R,9,FALSE),"--")</f>
        <v>92</v>
      </c>
      <c r="BI37" s="301">
        <f>IF(VLOOKUP(EB37,APPENDIX!$A:$R,12,FALSE)&lt;&gt;"",VLOOKUP(EB37,APPENDIX!$A:$R,12,FALSE),0)</f>
        <v>-0.3</v>
      </c>
      <c r="BJ37" s="306" t="str">
        <f t="shared" si="73"/>
        <v/>
      </c>
      <c r="BK37" s="400">
        <f>IF(VLOOKUP(ED37,APPENDIX!$A:$R,9,FALSE)&lt;&gt;"",VLOOKUP(ED37,APPENDIX!$A:$R,9,FALSE),"--")</f>
        <v>6</v>
      </c>
      <c r="BL37" s="401">
        <f>IF(VLOOKUP(EE37,APPENDIX!$A:$R,9,FALSE)&lt;&gt;"",VLOOKUP(EE37,APPENDIX!$A:$R,9,FALSE),"--")</f>
        <v>6</v>
      </c>
      <c r="BM37" s="309">
        <f>IF(VLOOKUP(EF37,APPENDIX!$A:$R,12,FALSE)&lt;&gt;"",VLOOKUP(EF37,APPENDIX!$A:$R,12,FALSE),0)</f>
        <v>0</v>
      </c>
      <c r="BN37" s="310" t="str">
        <f t="shared" si="74"/>
        <v/>
      </c>
      <c r="BO37" s="371">
        <f>IF(VLOOKUP(EH37,APPENDIX!$A:$R,9,FALSE)&lt;&gt;"",VLOOKUP(EH37,APPENDIX!$A:$R,9,FALSE),"--")</f>
        <v>19</v>
      </c>
      <c r="BP37" s="372">
        <f>IF(VLOOKUP(EI37,APPENDIX!$A:$R,9,FALSE)&lt;&gt;"",VLOOKUP(EI37,APPENDIX!$A:$R,9,FALSE),"--")</f>
        <v>16</v>
      </c>
      <c r="BQ37" s="301">
        <f>IF(VLOOKUP(EJ37,APPENDIX!$A:$R,12,FALSE)&lt;&gt;"",VLOOKUP(EJ37,APPENDIX!$A:$R,12,FALSE),0)</f>
        <v>-0.9</v>
      </c>
      <c r="BR37" s="301" t="str">
        <f t="shared" si="75"/>
        <v>*</v>
      </c>
      <c r="BT37" s="153" t="s">
        <v>141</v>
      </c>
      <c r="BU37" s="153" t="str">
        <f t="shared" si="76"/>
        <v>NMq002_0</v>
      </c>
      <c r="BV37" s="153" t="str">
        <f t="shared" si="77"/>
        <v>NMq002_1</v>
      </c>
      <c r="BW37" s="153" t="str">
        <f t="shared" si="78"/>
        <v>NMq002_1</v>
      </c>
      <c r="BX37" s="153" t="str">
        <f t="shared" si="79"/>
        <v>NM</v>
      </c>
      <c r="BY37" s="153" t="str">
        <f t="shared" si="80"/>
        <v>NMq001a_0</v>
      </c>
      <c r="BZ37" s="153" t="str">
        <f t="shared" si="81"/>
        <v>NMq001a_1</v>
      </c>
      <c r="CA37" s="153" t="str">
        <f t="shared" si="82"/>
        <v>NMq001a_1</v>
      </c>
      <c r="CB37" s="153" t="str">
        <f t="shared" si="83"/>
        <v>NM</v>
      </c>
      <c r="CC37" s="153" t="str">
        <f t="shared" si="84"/>
        <v>NMq001b_0</v>
      </c>
      <c r="CD37" s="153" t="str">
        <f t="shared" si="85"/>
        <v>NMq001b_1</v>
      </c>
      <c r="CE37" s="153" t="str">
        <f t="shared" si="86"/>
        <v>NMq001b_1</v>
      </c>
      <c r="CF37" s="153" t="str">
        <f t="shared" si="87"/>
        <v>NM</v>
      </c>
      <c r="CG37" s="153" t="str">
        <f t="shared" si="88"/>
        <v>NMq003_0</v>
      </c>
      <c r="CH37" s="153" t="str">
        <f t="shared" si="89"/>
        <v>NMq003_1</v>
      </c>
      <c r="CI37" s="153" t="str">
        <f t="shared" si="90"/>
        <v>NMq003_1</v>
      </c>
      <c r="CJ37" s="153" t="str">
        <f t="shared" si="91"/>
        <v>NM</v>
      </c>
      <c r="CK37" s="298" t="str">
        <f t="shared" si="92"/>
        <v>NMq004_1</v>
      </c>
      <c r="CL37" s="298" t="str">
        <f t="shared" si="93"/>
        <v>NMq005_0</v>
      </c>
      <c r="CM37" s="153" t="str">
        <f t="shared" si="94"/>
        <v>NMq005_1</v>
      </c>
      <c r="CN37" s="153" t="str">
        <f t="shared" si="95"/>
        <v>NMq005_1</v>
      </c>
      <c r="CO37" s="153" t="str">
        <f t="shared" si="96"/>
        <v>NM</v>
      </c>
      <c r="CP37" s="153" t="str">
        <f t="shared" si="97"/>
        <v>NMq006_0</v>
      </c>
      <c r="CQ37" s="153" t="str">
        <f t="shared" si="98"/>
        <v>NMq006_1</v>
      </c>
      <c r="CR37" s="153" t="str">
        <f t="shared" si="99"/>
        <v>NMq006_1</v>
      </c>
      <c r="CS37" s="153" t="str">
        <f t="shared" si="100"/>
        <v>NM</v>
      </c>
      <c r="CT37" s="153" t="str">
        <f t="shared" si="101"/>
        <v>NMq014_0</v>
      </c>
      <c r="CU37" s="153" t="str">
        <f t="shared" si="102"/>
        <v>NMq014_1</v>
      </c>
      <c r="CV37" s="153" t="str">
        <f t="shared" si="103"/>
        <v>NMq014_1</v>
      </c>
      <c r="CW37" s="153" t="str">
        <f t="shared" si="104"/>
        <v>NM</v>
      </c>
      <c r="CX37" s="153" t="str">
        <f t="shared" si="105"/>
        <v>NMq015_0</v>
      </c>
      <c r="CY37" s="153" t="str">
        <f t="shared" si="106"/>
        <v>NMq015_1</v>
      </c>
      <c r="CZ37" s="153" t="str">
        <f t="shared" si="107"/>
        <v>NMq015_1</v>
      </c>
      <c r="DA37" s="153" t="str">
        <f t="shared" si="108"/>
        <v>NM</v>
      </c>
      <c r="DB37" s="153" t="str">
        <f t="shared" si="109"/>
        <v>NMq016_0</v>
      </c>
      <c r="DC37" s="153" t="str">
        <f t="shared" si="110"/>
        <v>NMq016_1</v>
      </c>
      <c r="DD37" s="153" t="str">
        <f t="shared" si="111"/>
        <v>NMq016_1</v>
      </c>
      <c r="DE37" s="153" t="str">
        <f t="shared" si="112"/>
        <v>NM</v>
      </c>
      <c r="DF37" s="153" t="str">
        <f t="shared" si="113"/>
        <v>NMq009_0</v>
      </c>
      <c r="DG37" s="153" t="str">
        <f t="shared" si="114"/>
        <v>NMq009_1</v>
      </c>
      <c r="DH37" s="153" t="str">
        <f t="shared" si="115"/>
        <v>NMq009_1</v>
      </c>
      <c r="DI37" s="153" t="str">
        <f t="shared" si="116"/>
        <v>NM</v>
      </c>
      <c r="DJ37" s="153" t="str">
        <f t="shared" si="117"/>
        <v>NMq022_0</v>
      </c>
      <c r="DK37" s="153" t="str">
        <f t="shared" si="118"/>
        <v>NMq022_1</v>
      </c>
      <c r="DL37" s="153" t="str">
        <f t="shared" si="119"/>
        <v>NMq022_1</v>
      </c>
      <c r="DM37" s="153" t="str">
        <f t="shared" si="120"/>
        <v>NM</v>
      </c>
      <c r="DN37" s="153" t="str">
        <f t="shared" si="121"/>
        <v>NMq010_0</v>
      </c>
      <c r="DO37" s="153" t="str">
        <f t="shared" si="122"/>
        <v>NMq010_1</v>
      </c>
      <c r="DP37" s="153" t="str">
        <f t="shared" si="123"/>
        <v>NMq010_1</v>
      </c>
      <c r="DQ37" s="153" t="str">
        <f t="shared" si="124"/>
        <v>NM</v>
      </c>
      <c r="DR37" s="153" t="str">
        <f t="shared" si="125"/>
        <v>NMq011_0</v>
      </c>
      <c r="DS37" s="153" t="str">
        <f t="shared" si="126"/>
        <v>NMq011_1</v>
      </c>
      <c r="DT37" s="153" t="str">
        <f t="shared" si="127"/>
        <v>NMq011_1</v>
      </c>
      <c r="DU37" s="153" t="str">
        <f t="shared" si="128"/>
        <v>NM</v>
      </c>
      <c r="DV37" s="153" t="str">
        <f t="shared" si="129"/>
        <v>NMq017_0</v>
      </c>
      <c r="DW37" s="153" t="str">
        <f t="shared" si="130"/>
        <v>NMq017_1</v>
      </c>
      <c r="DX37" s="153" t="str">
        <f t="shared" si="131"/>
        <v>NMq017_1</v>
      </c>
      <c r="DY37" s="153" t="str">
        <f t="shared" si="132"/>
        <v>NM</v>
      </c>
      <c r="DZ37" s="153" t="str">
        <f t="shared" si="133"/>
        <v>NMq018_0</v>
      </c>
      <c r="EA37" s="153" t="str">
        <f t="shared" si="134"/>
        <v>NMq018_1</v>
      </c>
      <c r="EB37" s="153" t="str">
        <f t="shared" si="135"/>
        <v>NMq018_1</v>
      </c>
      <c r="EC37" s="153" t="str">
        <f t="shared" si="136"/>
        <v>NM</v>
      </c>
      <c r="ED37" s="153" t="str">
        <f t="shared" si="137"/>
        <v>NMq019_0</v>
      </c>
      <c r="EE37" s="153" t="str">
        <f t="shared" si="138"/>
        <v>NMq019_1</v>
      </c>
      <c r="EF37" s="153" t="str">
        <f t="shared" si="139"/>
        <v>NMq019_1</v>
      </c>
      <c r="EG37" s="153" t="str">
        <f t="shared" si="140"/>
        <v>NM</v>
      </c>
      <c r="EH37" s="153" t="str">
        <f t="shared" si="141"/>
        <v>NMq020_0</v>
      </c>
      <c r="EI37" s="153" t="str">
        <f t="shared" si="142"/>
        <v>NMq020_1</v>
      </c>
      <c r="EJ37" s="153" t="str">
        <f t="shared" si="143"/>
        <v>NMq020_1</v>
      </c>
    </row>
    <row r="38" spans="1:140" x14ac:dyDescent="0.15">
      <c r="A38" s="231" t="s">
        <v>144</v>
      </c>
      <c r="B38" s="229">
        <f>IF(VLOOKUP(BU38,APPENDIX!$A:$R,9,FALSE)&lt;&gt;"",VLOOKUP(BU38,APPENDIX!$A:$R,9,FALSE),"--")</f>
        <v>81</v>
      </c>
      <c r="C38" s="231">
        <f>IF(VLOOKUP(BV38,APPENDIX!$A:$R,9,FALSE)&lt;&gt;"",VLOOKUP(BV38,APPENDIX!$A:$R,9,FALSE),"--")</f>
        <v>83</v>
      </c>
      <c r="D38" s="231">
        <f>IF(VLOOKUP(BW38,APPENDIX!$A:$R,12,FALSE)&lt;&gt;"",VLOOKUP(BW38,APPENDIX!$A:$R,12,FALSE),0)</f>
        <v>0.3</v>
      </c>
      <c r="E38" s="234" t="str">
        <f t="shared" si="59"/>
        <v/>
      </c>
      <c r="F38" s="299">
        <f>IF(VLOOKUP(BY38,APPENDIX!$A:$R,9,FALSE)&lt;&gt;"",VLOOKUP(BY38,APPENDIX!$A:$R,9,FALSE),"--")</f>
        <v>72</v>
      </c>
      <c r="G38" s="300">
        <f>IF(VLOOKUP(BZ38,APPENDIX!$A:$R,9,FALSE)&lt;&gt;"",VLOOKUP(BZ38,APPENDIX!$A:$R,9,FALSE),"--")</f>
        <v>70</v>
      </c>
      <c r="H38" s="236">
        <f>IF(VLOOKUP(CA38,APPENDIX!$A:$R,12,FALSE)&lt;&gt;"",VLOOKUP(CA38,APPENDIX!$A:$R,12,FALSE),0)</f>
        <v>-0.5</v>
      </c>
      <c r="I38" s="234" t="str">
        <f t="shared" si="60"/>
        <v>*</v>
      </c>
      <c r="J38" s="231">
        <f>IF(VLOOKUP(CC38,APPENDIX!$A:$R,9,FALSE)&lt;&gt;"",VLOOKUP(CC38,APPENDIX!$A:$R,9,FALSE),"--")</f>
        <v>35</v>
      </c>
      <c r="K38" s="231">
        <f>IF(VLOOKUP(CD38,APPENDIX!$A:$R,9,FALSE)&lt;&gt;"",VLOOKUP(CD38,APPENDIX!$A:$R,9,FALSE),"--")</f>
        <v>40</v>
      </c>
      <c r="L38" s="231">
        <f>IF(VLOOKUP(CE38,APPENDIX!$A:$R,12,FALSE)&lt;&gt;"",VLOOKUP(CE38,APPENDIX!$A:$R,12,FALSE),0)</f>
        <v>1.1000000000000001</v>
      </c>
      <c r="M38" s="231" t="str">
        <f t="shared" si="61"/>
        <v>**</v>
      </c>
      <c r="N38" s="229">
        <f>IF(VLOOKUP(CG38,APPENDIX!$A:$R,9,FALSE)&lt;&gt;"",VLOOKUP(CG38,APPENDIX!$A:$R,9,FALSE),"--")</f>
        <v>53</v>
      </c>
      <c r="O38" s="307">
        <f>IF(VLOOKUP(CH38,APPENDIX!$A:$R,9,FALSE)&lt;&gt;"",VLOOKUP(CH38,APPENDIX!$A:$R,9,FALSE),"--")</f>
        <v>53</v>
      </c>
      <c r="P38" s="231">
        <f>IF(VLOOKUP(CI38,APPENDIX!$A:$R,12,FALSE)&lt;&gt;"",VLOOKUP(CI38,APPENDIX!$A:$R,12,FALSE),0)</f>
        <v>0</v>
      </c>
      <c r="Q38" s="234" t="str">
        <f t="shared" si="62"/>
        <v/>
      </c>
      <c r="R38" s="302">
        <f>VLOOKUP(CK38,APPENDIX!$A:$R,9,FALSE)</f>
        <v>73</v>
      </c>
      <c r="S38" s="299">
        <f>IF(VLOOKUP(CL38,APPENDIX!$A:$R,9,FALSE)&lt;&gt;"",VLOOKUP(CL38,APPENDIX!$A:$R,9,FALSE),"--")</f>
        <v>64</v>
      </c>
      <c r="T38" s="303">
        <f>IF(VLOOKUP(CM38,APPENDIX!$A:$R,9,FALSE)&lt;&gt;"",VLOOKUP(CM38,APPENDIX!$A:$R,9,FALSE),"--")</f>
        <v>64</v>
      </c>
      <c r="U38" s="304">
        <f>IF(VLOOKUP(CN38,APPENDIX!$A:$R,12,FALSE)&lt;&gt;"",VLOOKUP(CN38,APPENDIX!$A:$R,12,FALSE),0)</f>
        <v>0</v>
      </c>
      <c r="V38" s="234" t="str">
        <f t="shared" si="63"/>
        <v/>
      </c>
      <c r="W38" s="229">
        <f>IF(VLOOKUP(CP38,APPENDIX!$A:$R,9,FALSE)&lt;&gt;"",VLOOKUP(CP38,APPENDIX!$A:$R,9,FALSE),"--")</f>
        <v>72</v>
      </c>
      <c r="X38" s="231">
        <f>IF(VLOOKUP(CQ38,APPENDIX!$A:$R,9,FALSE)&lt;&gt;"",VLOOKUP(CQ38,APPENDIX!$A:$R,9,FALSE),"--")</f>
        <v>72</v>
      </c>
      <c r="Y38" s="231">
        <f>IF(VLOOKUP(CR38,APPENDIX!$A:$R,12,FALSE)&lt;&gt;"",VLOOKUP(CR38,APPENDIX!$A:$R,12,FALSE),0)</f>
        <v>0</v>
      </c>
      <c r="Z38" s="234" t="str">
        <f t="shared" si="64"/>
        <v/>
      </c>
      <c r="AA38" s="299">
        <f>IF(VLOOKUP(CT38,APPENDIX!$A:$R,9,FALSE)&lt;&gt;"",VLOOKUP(CT38,APPENDIX!$A:$R,9,FALSE),"--")</f>
        <v>12</v>
      </c>
      <c r="AB38" s="300">
        <f>IF(VLOOKUP(CU38,APPENDIX!$A:$R,9,FALSE)&lt;&gt;"",VLOOKUP(CU38,APPENDIX!$A:$R,9,FALSE),"--")</f>
        <v>9</v>
      </c>
      <c r="AC38" s="304">
        <f>IF(VLOOKUP(CV38,APPENDIX!$A:$R,12,FALSE)&lt;&gt;"",VLOOKUP(CV38,APPENDIX!$A:$R,12,FALSE),0)</f>
        <v>-0.8</v>
      </c>
      <c r="AD38" s="234" t="str">
        <f t="shared" si="65"/>
        <v>*</v>
      </c>
      <c r="AE38" s="229">
        <f>IF(VLOOKUP(CX38,APPENDIX!$A:$R,9,FALSE)&lt;&gt;"",VLOOKUP(CX38,APPENDIX!$A:$R,9,FALSE),"--")</f>
        <v>17</v>
      </c>
      <c r="AF38" s="231">
        <f>IF(VLOOKUP(CY38,APPENDIX!$A:$R,9,FALSE)&lt;&gt;"",VLOOKUP(CY38,APPENDIX!$A:$R,9,FALSE),"--")</f>
        <v>17</v>
      </c>
      <c r="AG38" s="231">
        <f>IF(VLOOKUP(CZ38,APPENDIX!$A:$R,12,FALSE)&lt;&gt;"",VLOOKUP(CZ38,APPENDIX!$A:$R,12,FALSE),0)</f>
        <v>0</v>
      </c>
      <c r="AH38" s="234" t="str">
        <f t="shared" si="66"/>
        <v/>
      </c>
      <c r="AI38" s="229">
        <f>IF(VLOOKUP(DB38,APPENDIX!$A:$R,9,FALSE)&lt;&gt;"",VLOOKUP(DB38,APPENDIX!$A:$R,9,FALSE),"--")</f>
        <v>75</v>
      </c>
      <c r="AJ38" s="372">
        <f>IF(VLOOKUP(DC38,APPENDIX!$A:$R,9,FALSE)&lt;&gt;"",VLOOKUP(DC38,APPENDIX!$A:$R,9,FALSE),"--")</f>
        <v>76</v>
      </c>
      <c r="AK38" s="231">
        <f>IF(VLOOKUP(DD38,APPENDIX!$A:$R,12,FALSE)&lt;&gt;"",VLOOKUP(DD38,APPENDIX!$A:$R,12,FALSE),0)</f>
        <v>0.5</v>
      </c>
      <c r="AL38" s="234" t="str">
        <f t="shared" si="67"/>
        <v>*</v>
      </c>
      <c r="AM38" s="305">
        <f>IF(VLOOKUP(DF38,APPENDIX!$A:$R,9,FALSE)&lt;&gt;"",VLOOKUP(DF38,APPENDIX!$A:$R,9,FALSE),"--")</f>
        <v>13.1</v>
      </c>
      <c r="AN38" s="236">
        <f>IF(VLOOKUP(DG38,APPENDIX!$A:$R,9,FALSE)&lt;&gt;"",VLOOKUP(DG38,APPENDIX!$A:$R,9,FALSE),"--")</f>
        <v>14.2</v>
      </c>
      <c r="AO38" s="231">
        <f>IF(VLOOKUP(DH38,APPENDIX!$A:$R,12,FALSE)&lt;&gt;"",VLOOKUP(DH38,APPENDIX!$A:$R,12,FALSE),0)</f>
        <v>1.3</v>
      </c>
      <c r="AP38" s="234" t="str">
        <f t="shared" si="68"/>
        <v>**</v>
      </c>
      <c r="AQ38" s="319">
        <f>IF(VLOOKUP(DJ38,APPENDIX!$A:$R,9,FALSE)&lt;&gt;"",VLOOKUP(DJ38,APPENDIX!$A:$R,9,FALSE),"--")</f>
        <v>0.56000000000000005</v>
      </c>
      <c r="AR38" s="319">
        <f>IF(VLOOKUP(DK38,APPENDIX!$A:$R,9,FALSE)&lt;&gt;"",VLOOKUP(DK38,APPENDIX!$A:$R,9,FALSE),"--")</f>
        <v>0.5</v>
      </c>
      <c r="AS38" s="231">
        <f>IF(VLOOKUP(DL38,APPENDIX!$A:$R,12,FALSE)&lt;&gt;"",VLOOKUP(DL38,APPENDIX!$A:$R,12,FALSE),0)</f>
        <v>-0.5</v>
      </c>
      <c r="AT38" s="231" t="str">
        <f t="shared" si="69"/>
        <v>*</v>
      </c>
      <c r="AU38" s="299">
        <f>IF(VLOOKUP(DN38,APPENDIX!$A:$R,9,FALSE)&lt;&gt;"",VLOOKUP(DN38,APPENDIX!$A:$R,9,FALSE),"--")</f>
        <v>84</v>
      </c>
      <c r="AV38" s="300">
        <f>IF(VLOOKUP(DO38,APPENDIX!$A:$R,9,FALSE)&lt;&gt;"",VLOOKUP(DO38,APPENDIX!$A:$R,9,FALSE),"--")</f>
        <v>85</v>
      </c>
      <c r="AW38" s="236">
        <f>IF(VLOOKUP(DP38,APPENDIX!$A:$R,12,FALSE)&lt;&gt;"",VLOOKUP(DP38,APPENDIX!$A:$R,12,FALSE),0)</f>
        <v>0.5</v>
      </c>
      <c r="AX38" s="234" t="str">
        <f t="shared" si="70"/>
        <v>*</v>
      </c>
      <c r="AY38" s="299">
        <f>IF(VLOOKUP(DR38,APPENDIX!$A:$R,9,FALSE)&lt;&gt;"",VLOOKUP(DR38,APPENDIX!$A:$R,9,FALSE),"--")</f>
        <v>63</v>
      </c>
      <c r="AZ38" s="300">
        <f>IF(VLOOKUP(DS38,APPENDIX!$A:$R,9,FALSE)&lt;&gt;"",VLOOKUP(DS38,APPENDIX!$A:$R,9,FALSE),"--")</f>
        <v>63</v>
      </c>
      <c r="BA38" s="304">
        <f>IF(VLOOKUP(DT38,APPENDIX!$A:$R,12,FALSE)&lt;&gt;"",VLOOKUP(DT38,APPENDIX!$A:$R,12,FALSE),0)</f>
        <v>0</v>
      </c>
      <c r="BB38" s="234" t="str">
        <f t="shared" si="71"/>
        <v/>
      </c>
      <c r="BC38" s="301">
        <f>IF(VLOOKUP(DV38,APPENDIX!$A:$R,9,FALSE)&lt;&gt;"",VLOOKUP(DV38,APPENDIX!$A:$R,9,FALSE),"--")</f>
        <v>59</v>
      </c>
      <c r="BD38" s="372">
        <f>IF(VLOOKUP(DW38,APPENDIX!$A:$R,9,FALSE)&lt;&gt;"",VLOOKUP(DW38,APPENDIX!$A:$R,9,FALSE),"--")</f>
        <v>66</v>
      </c>
      <c r="BE38" s="301">
        <f>IF(VLOOKUP(DX38,APPENDIX!$A:$R,12,FALSE)&lt;&gt;"",VLOOKUP(DX38,APPENDIX!$A:$R,12,FALSE),0)</f>
        <v>1.6</v>
      </c>
      <c r="BF38" s="306" t="str">
        <f t="shared" si="72"/>
        <v>**</v>
      </c>
      <c r="BG38" s="371">
        <f>IF(VLOOKUP(DZ38,APPENDIX!$A:$R,9,FALSE)&lt;&gt;"",VLOOKUP(DZ38,APPENDIX!$A:$R,9,FALSE),"--")</f>
        <v>89</v>
      </c>
      <c r="BH38" s="372">
        <f>IF(VLOOKUP(EA38,APPENDIX!$A:$R,9,FALSE)&lt;&gt;"",VLOOKUP(EA38,APPENDIX!$A:$R,9,FALSE),"--")</f>
        <v>90</v>
      </c>
      <c r="BI38" s="301">
        <f>IF(VLOOKUP(EB38,APPENDIX!$A:$R,12,FALSE)&lt;&gt;"",VLOOKUP(EB38,APPENDIX!$A:$R,12,FALSE),0)</f>
        <v>0.3</v>
      </c>
      <c r="BJ38" s="306" t="str">
        <f t="shared" si="73"/>
        <v/>
      </c>
      <c r="BK38" s="400">
        <f>IF(VLOOKUP(ED38,APPENDIX!$A:$R,9,FALSE)&lt;&gt;"",VLOOKUP(ED38,APPENDIX!$A:$R,9,FALSE),"--")</f>
        <v>8</v>
      </c>
      <c r="BL38" s="401">
        <f>IF(VLOOKUP(EE38,APPENDIX!$A:$R,9,FALSE)&lt;&gt;"",VLOOKUP(EE38,APPENDIX!$A:$R,9,FALSE),"--")</f>
        <v>7</v>
      </c>
      <c r="BM38" s="309">
        <f>IF(VLOOKUP(EF38,APPENDIX!$A:$R,12,FALSE)&lt;&gt;"",VLOOKUP(EF38,APPENDIX!$A:$R,12,FALSE),0)</f>
        <v>-0.7</v>
      </c>
      <c r="BN38" s="310" t="str">
        <f t="shared" si="74"/>
        <v>*</v>
      </c>
      <c r="BO38" s="371">
        <f>IF(VLOOKUP(EH38,APPENDIX!$A:$R,9,FALSE)&lt;&gt;"",VLOOKUP(EH38,APPENDIX!$A:$R,9,FALSE),"--")</f>
        <v>19</v>
      </c>
      <c r="BP38" s="372">
        <f>IF(VLOOKUP(EI38,APPENDIX!$A:$R,9,FALSE)&lt;&gt;"",VLOOKUP(EI38,APPENDIX!$A:$R,9,FALSE),"--")</f>
        <v>16</v>
      </c>
      <c r="BQ38" s="301">
        <f>IF(VLOOKUP(EJ38,APPENDIX!$A:$R,12,FALSE)&lt;&gt;"",VLOOKUP(EJ38,APPENDIX!$A:$R,12,FALSE),0)</f>
        <v>-0.9</v>
      </c>
      <c r="BR38" s="301" t="str">
        <f t="shared" si="75"/>
        <v>*</v>
      </c>
      <c r="BT38" s="153" t="s">
        <v>145</v>
      </c>
      <c r="BU38" s="153" t="str">
        <f t="shared" si="76"/>
        <v>NYq002_0</v>
      </c>
      <c r="BV38" s="153" t="str">
        <f t="shared" si="77"/>
        <v>NYq002_1</v>
      </c>
      <c r="BW38" s="153" t="str">
        <f t="shared" si="78"/>
        <v>NYq002_1</v>
      </c>
      <c r="BX38" s="153" t="str">
        <f t="shared" si="79"/>
        <v>NY</v>
      </c>
      <c r="BY38" s="153" t="str">
        <f t="shared" si="80"/>
        <v>NYq001a_0</v>
      </c>
      <c r="BZ38" s="153" t="str">
        <f t="shared" si="81"/>
        <v>NYq001a_1</v>
      </c>
      <c r="CA38" s="153" t="str">
        <f t="shared" si="82"/>
        <v>NYq001a_1</v>
      </c>
      <c r="CB38" s="153" t="str">
        <f t="shared" si="83"/>
        <v>NY</v>
      </c>
      <c r="CC38" s="153" t="str">
        <f t="shared" si="84"/>
        <v>NYq001b_0</v>
      </c>
      <c r="CD38" s="153" t="str">
        <f t="shared" si="85"/>
        <v>NYq001b_1</v>
      </c>
      <c r="CE38" s="153" t="str">
        <f t="shared" si="86"/>
        <v>NYq001b_1</v>
      </c>
      <c r="CF38" s="153" t="str">
        <f t="shared" si="87"/>
        <v>NY</v>
      </c>
      <c r="CG38" s="153" t="str">
        <f t="shared" si="88"/>
        <v>NYq003_0</v>
      </c>
      <c r="CH38" s="153" t="str">
        <f t="shared" si="89"/>
        <v>NYq003_1</v>
      </c>
      <c r="CI38" s="153" t="str">
        <f t="shared" si="90"/>
        <v>NYq003_1</v>
      </c>
      <c r="CJ38" s="153" t="str">
        <f t="shared" si="91"/>
        <v>NY</v>
      </c>
      <c r="CK38" s="298" t="str">
        <f t="shared" si="92"/>
        <v>NYq004_1</v>
      </c>
      <c r="CL38" s="298" t="str">
        <f t="shared" si="93"/>
        <v>NYq005_0</v>
      </c>
      <c r="CM38" s="153" t="str">
        <f t="shared" si="94"/>
        <v>NYq005_1</v>
      </c>
      <c r="CN38" s="153" t="str">
        <f t="shared" si="95"/>
        <v>NYq005_1</v>
      </c>
      <c r="CO38" s="153" t="str">
        <f t="shared" si="96"/>
        <v>NY</v>
      </c>
      <c r="CP38" s="153" t="str">
        <f t="shared" si="97"/>
        <v>NYq006_0</v>
      </c>
      <c r="CQ38" s="153" t="str">
        <f t="shared" si="98"/>
        <v>NYq006_1</v>
      </c>
      <c r="CR38" s="153" t="str">
        <f t="shared" si="99"/>
        <v>NYq006_1</v>
      </c>
      <c r="CS38" s="153" t="str">
        <f t="shared" si="100"/>
        <v>NY</v>
      </c>
      <c r="CT38" s="153" t="str">
        <f t="shared" si="101"/>
        <v>NYq014_0</v>
      </c>
      <c r="CU38" s="153" t="str">
        <f t="shared" si="102"/>
        <v>NYq014_1</v>
      </c>
      <c r="CV38" s="153" t="str">
        <f t="shared" si="103"/>
        <v>NYq014_1</v>
      </c>
      <c r="CW38" s="153" t="str">
        <f t="shared" si="104"/>
        <v>NY</v>
      </c>
      <c r="CX38" s="153" t="str">
        <f t="shared" si="105"/>
        <v>NYq015_0</v>
      </c>
      <c r="CY38" s="153" t="str">
        <f t="shared" si="106"/>
        <v>NYq015_1</v>
      </c>
      <c r="CZ38" s="153" t="str">
        <f t="shared" si="107"/>
        <v>NYq015_1</v>
      </c>
      <c r="DA38" s="153" t="str">
        <f t="shared" si="108"/>
        <v>NY</v>
      </c>
      <c r="DB38" s="153" t="str">
        <f t="shared" si="109"/>
        <v>NYq016_0</v>
      </c>
      <c r="DC38" s="153" t="str">
        <f t="shared" si="110"/>
        <v>NYq016_1</v>
      </c>
      <c r="DD38" s="153" t="str">
        <f t="shared" si="111"/>
        <v>NYq016_1</v>
      </c>
      <c r="DE38" s="153" t="str">
        <f t="shared" si="112"/>
        <v>NY</v>
      </c>
      <c r="DF38" s="153" t="str">
        <f t="shared" si="113"/>
        <v>NYq009_0</v>
      </c>
      <c r="DG38" s="153" t="str">
        <f t="shared" si="114"/>
        <v>NYq009_1</v>
      </c>
      <c r="DH38" s="153" t="str">
        <f t="shared" si="115"/>
        <v>NYq009_1</v>
      </c>
      <c r="DI38" s="153" t="str">
        <f t="shared" si="116"/>
        <v>NY</v>
      </c>
      <c r="DJ38" s="153" t="str">
        <f t="shared" si="117"/>
        <v>NYq022_0</v>
      </c>
      <c r="DK38" s="153" t="str">
        <f t="shared" si="118"/>
        <v>NYq022_1</v>
      </c>
      <c r="DL38" s="153" t="str">
        <f t="shared" si="119"/>
        <v>NYq022_1</v>
      </c>
      <c r="DM38" s="153" t="str">
        <f t="shared" si="120"/>
        <v>NY</v>
      </c>
      <c r="DN38" s="153" t="str">
        <f t="shared" si="121"/>
        <v>NYq010_0</v>
      </c>
      <c r="DO38" s="153" t="str">
        <f t="shared" si="122"/>
        <v>NYq010_1</v>
      </c>
      <c r="DP38" s="153" t="str">
        <f t="shared" si="123"/>
        <v>NYq010_1</v>
      </c>
      <c r="DQ38" s="153" t="str">
        <f t="shared" si="124"/>
        <v>NY</v>
      </c>
      <c r="DR38" s="153" t="str">
        <f t="shared" si="125"/>
        <v>NYq011_0</v>
      </c>
      <c r="DS38" s="153" t="str">
        <f t="shared" si="126"/>
        <v>NYq011_1</v>
      </c>
      <c r="DT38" s="153" t="str">
        <f t="shared" si="127"/>
        <v>NYq011_1</v>
      </c>
      <c r="DU38" s="153" t="str">
        <f t="shared" si="128"/>
        <v>NY</v>
      </c>
      <c r="DV38" s="153" t="str">
        <f t="shared" si="129"/>
        <v>NYq017_0</v>
      </c>
      <c r="DW38" s="153" t="str">
        <f t="shared" si="130"/>
        <v>NYq017_1</v>
      </c>
      <c r="DX38" s="153" t="str">
        <f t="shared" si="131"/>
        <v>NYq017_1</v>
      </c>
      <c r="DY38" s="153" t="str">
        <f t="shared" si="132"/>
        <v>NY</v>
      </c>
      <c r="DZ38" s="153" t="str">
        <f t="shared" si="133"/>
        <v>NYq018_0</v>
      </c>
      <c r="EA38" s="153" t="str">
        <f t="shared" si="134"/>
        <v>NYq018_1</v>
      </c>
      <c r="EB38" s="153" t="str">
        <f t="shared" si="135"/>
        <v>NYq018_1</v>
      </c>
      <c r="EC38" s="153" t="str">
        <f t="shared" si="136"/>
        <v>NY</v>
      </c>
      <c r="ED38" s="153" t="str">
        <f t="shared" si="137"/>
        <v>NYq019_0</v>
      </c>
      <c r="EE38" s="153" t="str">
        <f t="shared" si="138"/>
        <v>NYq019_1</v>
      </c>
      <c r="EF38" s="153" t="str">
        <f t="shared" si="139"/>
        <v>NYq019_1</v>
      </c>
      <c r="EG38" s="153" t="str">
        <f t="shared" si="140"/>
        <v>NY</v>
      </c>
      <c r="EH38" s="153" t="str">
        <f t="shared" si="141"/>
        <v>NYq020_0</v>
      </c>
      <c r="EI38" s="153" t="str">
        <f t="shared" si="142"/>
        <v>NYq020_1</v>
      </c>
      <c r="EJ38" s="153" t="str">
        <f t="shared" si="143"/>
        <v>NYq020_1</v>
      </c>
    </row>
    <row r="39" spans="1:140" x14ac:dyDescent="0.15">
      <c r="A39" s="231" t="s">
        <v>148</v>
      </c>
      <c r="B39" s="229">
        <f>IF(VLOOKUP(BU39,APPENDIX!$A:$R,9,FALSE)&lt;&gt;"",VLOOKUP(BU39,APPENDIX!$A:$R,9,FALSE),"--")</f>
        <v>73</v>
      </c>
      <c r="C39" s="231">
        <f>IF(VLOOKUP(BV39,APPENDIX!$A:$R,9,FALSE)&lt;&gt;"",VLOOKUP(BV39,APPENDIX!$A:$R,9,FALSE),"--")</f>
        <v>78</v>
      </c>
      <c r="D39" s="231">
        <f>IF(VLOOKUP(BW39,APPENDIX!$A:$R,12,FALSE)&lt;&gt;"",VLOOKUP(BW39,APPENDIX!$A:$R,12,FALSE),0)</f>
        <v>0.8</v>
      </c>
      <c r="E39" s="234" t="str">
        <f t="shared" si="59"/>
        <v>*</v>
      </c>
      <c r="F39" s="299">
        <f>IF(VLOOKUP(BY39,APPENDIX!$A:$R,9,FALSE)&lt;&gt;"",VLOOKUP(BY39,APPENDIX!$A:$R,9,FALSE),"--")</f>
        <v>71</v>
      </c>
      <c r="G39" s="300">
        <f>IF(VLOOKUP(BZ39,APPENDIX!$A:$R,9,FALSE)&lt;&gt;"",VLOOKUP(BZ39,APPENDIX!$A:$R,9,FALSE),"--")</f>
        <v>72</v>
      </c>
      <c r="H39" s="236">
        <f>IF(VLOOKUP(CA39,APPENDIX!$A:$R,12,FALSE)&lt;&gt;"",VLOOKUP(CA39,APPENDIX!$A:$R,12,FALSE),0)</f>
        <v>0.2</v>
      </c>
      <c r="I39" s="234" t="str">
        <f t="shared" si="60"/>
        <v/>
      </c>
      <c r="J39" s="231">
        <f>IF(VLOOKUP(CC39,APPENDIX!$A:$R,9,FALSE)&lt;&gt;"",VLOOKUP(CC39,APPENDIX!$A:$R,9,FALSE),"--")</f>
        <v>44</v>
      </c>
      <c r="K39" s="231">
        <f>IF(VLOOKUP(CD39,APPENDIX!$A:$R,9,FALSE)&lt;&gt;"",VLOOKUP(CD39,APPENDIX!$A:$R,9,FALSE),"--")</f>
        <v>45</v>
      </c>
      <c r="L39" s="231">
        <f>IF(VLOOKUP(CE39,APPENDIX!$A:$R,12,FALSE)&lt;&gt;"",VLOOKUP(CE39,APPENDIX!$A:$R,12,FALSE),0)</f>
        <v>0.2</v>
      </c>
      <c r="M39" s="231" t="str">
        <f t="shared" si="61"/>
        <v/>
      </c>
      <c r="N39" s="229">
        <f>IF(VLOOKUP(CG39,APPENDIX!$A:$R,9,FALSE)&lt;&gt;"",VLOOKUP(CG39,APPENDIX!$A:$R,9,FALSE),"--")</f>
        <v>55</v>
      </c>
      <c r="O39" s="307">
        <f>IF(VLOOKUP(CH39,APPENDIX!$A:$R,9,FALSE)&lt;&gt;"",VLOOKUP(CH39,APPENDIX!$A:$R,9,FALSE),"--")</f>
        <v>55</v>
      </c>
      <c r="P39" s="231">
        <f>IF(VLOOKUP(CI39,APPENDIX!$A:$R,12,FALSE)&lt;&gt;"",VLOOKUP(CI39,APPENDIX!$A:$R,12,FALSE),0)</f>
        <v>0</v>
      </c>
      <c r="Q39" s="234" t="str">
        <f t="shared" si="62"/>
        <v/>
      </c>
      <c r="R39" s="302">
        <f>VLOOKUP(CK39,APPENDIX!$A:$R,9,FALSE)</f>
        <v>67</v>
      </c>
      <c r="S39" s="299">
        <f>IF(VLOOKUP(CL39,APPENDIX!$A:$R,9,FALSE)&lt;&gt;"",VLOOKUP(CL39,APPENDIX!$A:$R,9,FALSE),"--")</f>
        <v>54</v>
      </c>
      <c r="T39" s="303">
        <f>IF(VLOOKUP(CM39,APPENDIX!$A:$R,9,FALSE)&lt;&gt;"",VLOOKUP(CM39,APPENDIX!$A:$R,9,FALSE),"--")</f>
        <v>54</v>
      </c>
      <c r="U39" s="304">
        <f>IF(VLOOKUP(CN39,APPENDIX!$A:$R,12,FALSE)&lt;&gt;"",VLOOKUP(CN39,APPENDIX!$A:$R,12,FALSE),0)</f>
        <v>0</v>
      </c>
      <c r="V39" s="234" t="str">
        <f t="shared" si="63"/>
        <v/>
      </c>
      <c r="W39" s="229">
        <f>IF(VLOOKUP(CP39,APPENDIX!$A:$R,9,FALSE)&lt;&gt;"",VLOOKUP(CP39,APPENDIX!$A:$R,9,FALSE),"--")</f>
        <v>72</v>
      </c>
      <c r="X39" s="231">
        <f>IF(VLOOKUP(CQ39,APPENDIX!$A:$R,9,FALSE)&lt;&gt;"",VLOOKUP(CQ39,APPENDIX!$A:$R,9,FALSE),"--")</f>
        <v>76</v>
      </c>
      <c r="Y39" s="231">
        <f>IF(VLOOKUP(CR39,APPENDIX!$A:$R,12,FALSE)&lt;&gt;"",VLOOKUP(CR39,APPENDIX!$A:$R,12,FALSE),0)</f>
        <v>0.9</v>
      </c>
      <c r="Z39" s="234" t="str">
        <f t="shared" si="64"/>
        <v>*</v>
      </c>
      <c r="AA39" s="299">
        <f>IF(VLOOKUP(CT39,APPENDIX!$A:$R,9,FALSE)&lt;&gt;"",VLOOKUP(CT39,APPENDIX!$A:$R,9,FALSE),"--")</f>
        <v>20</v>
      </c>
      <c r="AB39" s="300">
        <f>IF(VLOOKUP(CU39,APPENDIX!$A:$R,9,FALSE)&lt;&gt;"",VLOOKUP(CU39,APPENDIX!$A:$R,9,FALSE),"--")</f>
        <v>15</v>
      </c>
      <c r="AC39" s="304">
        <f>IF(VLOOKUP(CV39,APPENDIX!$A:$R,12,FALSE)&lt;&gt;"",VLOOKUP(CV39,APPENDIX!$A:$R,12,FALSE),0)</f>
        <v>-1.3</v>
      </c>
      <c r="AD39" s="234" t="str">
        <f t="shared" si="65"/>
        <v>**</v>
      </c>
      <c r="AE39" s="229">
        <f>IF(VLOOKUP(CX39,APPENDIX!$A:$R,9,FALSE)&lt;&gt;"",VLOOKUP(CX39,APPENDIX!$A:$R,9,FALSE),"--")</f>
        <v>21</v>
      </c>
      <c r="AF39" s="231">
        <f>IF(VLOOKUP(CY39,APPENDIX!$A:$R,9,FALSE)&lt;&gt;"",VLOOKUP(CY39,APPENDIX!$A:$R,9,FALSE),"--")</f>
        <v>19</v>
      </c>
      <c r="AG39" s="231">
        <f>IF(VLOOKUP(CZ39,APPENDIX!$A:$R,12,FALSE)&lt;&gt;"",VLOOKUP(CZ39,APPENDIX!$A:$R,12,FALSE),0)</f>
        <v>-0.6</v>
      </c>
      <c r="AH39" s="234" t="str">
        <f t="shared" si="66"/>
        <v>*</v>
      </c>
      <c r="AI39" s="229">
        <f>IF(VLOOKUP(DB39,APPENDIX!$A:$R,9,FALSE)&lt;&gt;"",VLOOKUP(DB39,APPENDIX!$A:$R,9,FALSE),"--")</f>
        <v>76</v>
      </c>
      <c r="AJ39" s="372">
        <f>IF(VLOOKUP(DC39,APPENDIX!$A:$R,9,FALSE)&lt;&gt;"",VLOOKUP(DC39,APPENDIX!$A:$R,9,FALSE),"--")</f>
        <v>77</v>
      </c>
      <c r="AK39" s="231">
        <f>IF(VLOOKUP(DD39,APPENDIX!$A:$R,12,FALSE)&lt;&gt;"",VLOOKUP(DD39,APPENDIX!$A:$R,12,FALSE),0)</f>
        <v>0.5</v>
      </c>
      <c r="AL39" s="234" t="str">
        <f t="shared" si="67"/>
        <v>*</v>
      </c>
      <c r="AM39" s="305">
        <f>IF(VLOOKUP(DF39,APPENDIX!$A:$R,9,FALSE)&lt;&gt;"",VLOOKUP(DF39,APPENDIX!$A:$R,9,FALSE),"--")</f>
        <v>13.7</v>
      </c>
      <c r="AN39" s="236">
        <f>IF(VLOOKUP(DG39,APPENDIX!$A:$R,9,FALSE)&lt;&gt;"",VLOOKUP(DG39,APPENDIX!$A:$R,9,FALSE),"--")</f>
        <v>14.9</v>
      </c>
      <c r="AO39" s="231">
        <f>IF(VLOOKUP(DH39,APPENDIX!$A:$R,12,FALSE)&lt;&gt;"",VLOOKUP(DH39,APPENDIX!$A:$R,12,FALSE),0)</f>
        <v>1.4</v>
      </c>
      <c r="AP39" s="234" t="str">
        <f t="shared" si="68"/>
        <v>**</v>
      </c>
      <c r="AQ39" s="319">
        <f>IF(VLOOKUP(DJ39,APPENDIX!$A:$R,9,FALSE)&lt;&gt;"",VLOOKUP(DJ39,APPENDIX!$A:$R,9,FALSE),"--")</f>
        <v>0.53</v>
      </c>
      <c r="AR39" s="319">
        <f>IF(VLOOKUP(DK39,APPENDIX!$A:$R,9,FALSE)&lt;&gt;"",VLOOKUP(DK39,APPENDIX!$A:$R,9,FALSE),"--")</f>
        <v>0.42</v>
      </c>
      <c r="AS39" s="231">
        <f>IF(VLOOKUP(DL39,APPENDIX!$A:$R,12,FALSE)&lt;&gt;"",VLOOKUP(DL39,APPENDIX!$A:$R,12,FALSE),0)</f>
        <v>-0.8</v>
      </c>
      <c r="AT39" s="231" t="str">
        <f t="shared" si="69"/>
        <v>*</v>
      </c>
      <c r="AU39" s="299">
        <f>IF(VLOOKUP(DN39,APPENDIX!$A:$R,9,FALSE)&lt;&gt;"",VLOOKUP(DN39,APPENDIX!$A:$R,9,FALSE),"--")</f>
        <v>87</v>
      </c>
      <c r="AV39" s="300">
        <f>IF(VLOOKUP(DO39,APPENDIX!$A:$R,9,FALSE)&lt;&gt;"",VLOOKUP(DO39,APPENDIX!$A:$R,9,FALSE),"--")</f>
        <v>87</v>
      </c>
      <c r="AW39" s="236">
        <f>IF(VLOOKUP(DP39,APPENDIX!$A:$R,12,FALSE)&lt;&gt;"",VLOOKUP(DP39,APPENDIX!$A:$R,12,FALSE),0)</f>
        <v>0</v>
      </c>
      <c r="AX39" s="234" t="str">
        <f t="shared" si="70"/>
        <v/>
      </c>
      <c r="AY39" s="299">
        <f>IF(VLOOKUP(DR39,APPENDIX!$A:$R,9,FALSE)&lt;&gt;"",VLOOKUP(DR39,APPENDIX!$A:$R,9,FALSE),"--")</f>
        <v>69</v>
      </c>
      <c r="AZ39" s="300">
        <f>IF(VLOOKUP(DS39,APPENDIX!$A:$R,9,FALSE)&lt;&gt;"",VLOOKUP(DS39,APPENDIX!$A:$R,9,FALSE),"--")</f>
        <v>69</v>
      </c>
      <c r="BA39" s="304">
        <f>IF(VLOOKUP(DT39,APPENDIX!$A:$R,12,FALSE)&lt;&gt;"",VLOOKUP(DT39,APPENDIX!$A:$R,12,FALSE),0)</f>
        <v>0</v>
      </c>
      <c r="BB39" s="234" t="str">
        <f t="shared" si="71"/>
        <v/>
      </c>
      <c r="BC39" s="301">
        <f>IF(VLOOKUP(DV39,APPENDIX!$A:$R,9,FALSE)&lt;&gt;"",VLOOKUP(DV39,APPENDIX!$A:$R,9,FALSE),"--")</f>
        <v>61</v>
      </c>
      <c r="BD39" s="372">
        <f>IF(VLOOKUP(DW39,APPENDIX!$A:$R,9,FALSE)&lt;&gt;"",VLOOKUP(DW39,APPENDIX!$A:$R,9,FALSE),"--")</f>
        <v>66</v>
      </c>
      <c r="BE39" s="301">
        <f>IF(VLOOKUP(DX39,APPENDIX!$A:$R,12,FALSE)&lt;&gt;"",VLOOKUP(DX39,APPENDIX!$A:$R,12,FALSE),0)</f>
        <v>1.2</v>
      </c>
      <c r="BF39" s="306" t="str">
        <f t="shared" si="72"/>
        <v>**</v>
      </c>
      <c r="BG39" s="371">
        <f>IF(VLOOKUP(DZ39,APPENDIX!$A:$R,9,FALSE)&lt;&gt;"",VLOOKUP(DZ39,APPENDIX!$A:$R,9,FALSE),"--")</f>
        <v>90</v>
      </c>
      <c r="BH39" s="372">
        <f>IF(VLOOKUP(EA39,APPENDIX!$A:$R,9,FALSE)&lt;&gt;"",VLOOKUP(EA39,APPENDIX!$A:$R,9,FALSE),"--")</f>
        <v>90</v>
      </c>
      <c r="BI39" s="301">
        <f>IF(VLOOKUP(EB39,APPENDIX!$A:$R,12,FALSE)&lt;&gt;"",VLOOKUP(EB39,APPENDIX!$A:$R,12,FALSE),0)</f>
        <v>0</v>
      </c>
      <c r="BJ39" s="306" t="str">
        <f t="shared" si="73"/>
        <v/>
      </c>
      <c r="BK39" s="400">
        <f>IF(VLOOKUP(ED39,APPENDIX!$A:$R,9,FALSE)&lt;&gt;"",VLOOKUP(ED39,APPENDIX!$A:$R,9,FALSE),"--")</f>
        <v>7</v>
      </c>
      <c r="BL39" s="401">
        <f>IF(VLOOKUP(EE39,APPENDIX!$A:$R,9,FALSE)&lt;&gt;"",VLOOKUP(EE39,APPENDIX!$A:$R,9,FALSE),"--")</f>
        <v>7</v>
      </c>
      <c r="BM39" s="309">
        <f>IF(VLOOKUP(EF39,APPENDIX!$A:$R,12,FALSE)&lt;&gt;"",VLOOKUP(EF39,APPENDIX!$A:$R,12,FALSE),0)</f>
        <v>0</v>
      </c>
      <c r="BN39" s="310" t="str">
        <f t="shared" si="74"/>
        <v/>
      </c>
      <c r="BO39" s="371">
        <f>IF(VLOOKUP(EH39,APPENDIX!$A:$R,9,FALSE)&lt;&gt;"",VLOOKUP(EH39,APPENDIX!$A:$R,9,FALSE),"--")</f>
        <v>16</v>
      </c>
      <c r="BP39" s="372">
        <f>IF(VLOOKUP(EI39,APPENDIX!$A:$R,9,FALSE)&lt;&gt;"",VLOOKUP(EI39,APPENDIX!$A:$R,9,FALSE),"--")</f>
        <v>14</v>
      </c>
      <c r="BQ39" s="301">
        <f>IF(VLOOKUP(EJ39,APPENDIX!$A:$R,12,FALSE)&lt;&gt;"",VLOOKUP(EJ39,APPENDIX!$A:$R,12,FALSE),0)</f>
        <v>-0.6</v>
      </c>
      <c r="BR39" s="301" t="str">
        <f t="shared" si="75"/>
        <v>*</v>
      </c>
      <c r="BT39" s="153" t="s">
        <v>149</v>
      </c>
      <c r="BU39" s="153" t="str">
        <f t="shared" si="76"/>
        <v>NCq002_0</v>
      </c>
      <c r="BV39" s="153" t="str">
        <f t="shared" si="77"/>
        <v>NCq002_1</v>
      </c>
      <c r="BW39" s="153" t="str">
        <f t="shared" si="78"/>
        <v>NCq002_1</v>
      </c>
      <c r="BX39" s="153" t="str">
        <f t="shared" si="79"/>
        <v>NC</v>
      </c>
      <c r="BY39" s="153" t="str">
        <f t="shared" si="80"/>
        <v>NCq001a_0</v>
      </c>
      <c r="BZ39" s="153" t="str">
        <f t="shared" si="81"/>
        <v>NCq001a_1</v>
      </c>
      <c r="CA39" s="153" t="str">
        <f t="shared" si="82"/>
        <v>NCq001a_1</v>
      </c>
      <c r="CB39" s="153" t="str">
        <f t="shared" si="83"/>
        <v>NC</v>
      </c>
      <c r="CC39" s="153" t="str">
        <f t="shared" si="84"/>
        <v>NCq001b_0</v>
      </c>
      <c r="CD39" s="153" t="str">
        <f t="shared" si="85"/>
        <v>NCq001b_1</v>
      </c>
      <c r="CE39" s="153" t="str">
        <f t="shared" si="86"/>
        <v>NCq001b_1</v>
      </c>
      <c r="CF39" s="153" t="str">
        <f t="shared" si="87"/>
        <v>NC</v>
      </c>
      <c r="CG39" s="153" t="str">
        <f t="shared" si="88"/>
        <v>NCq003_0</v>
      </c>
      <c r="CH39" s="153" t="str">
        <f t="shared" si="89"/>
        <v>NCq003_1</v>
      </c>
      <c r="CI39" s="153" t="str">
        <f t="shared" si="90"/>
        <v>NCq003_1</v>
      </c>
      <c r="CJ39" s="153" t="str">
        <f t="shared" si="91"/>
        <v>NC</v>
      </c>
      <c r="CK39" s="298" t="str">
        <f t="shared" si="92"/>
        <v>NCq004_1</v>
      </c>
      <c r="CL39" s="298" t="str">
        <f t="shared" si="93"/>
        <v>NCq005_0</v>
      </c>
      <c r="CM39" s="153" t="str">
        <f t="shared" si="94"/>
        <v>NCq005_1</v>
      </c>
      <c r="CN39" s="153" t="str">
        <f t="shared" si="95"/>
        <v>NCq005_1</v>
      </c>
      <c r="CO39" s="153" t="str">
        <f t="shared" si="96"/>
        <v>NC</v>
      </c>
      <c r="CP39" s="153" t="str">
        <f t="shared" si="97"/>
        <v>NCq006_0</v>
      </c>
      <c r="CQ39" s="153" t="str">
        <f t="shared" si="98"/>
        <v>NCq006_1</v>
      </c>
      <c r="CR39" s="153" t="str">
        <f t="shared" si="99"/>
        <v>NCq006_1</v>
      </c>
      <c r="CS39" s="153" t="str">
        <f t="shared" si="100"/>
        <v>NC</v>
      </c>
      <c r="CT39" s="153" t="str">
        <f t="shared" si="101"/>
        <v>NCq014_0</v>
      </c>
      <c r="CU39" s="153" t="str">
        <f t="shared" si="102"/>
        <v>NCq014_1</v>
      </c>
      <c r="CV39" s="153" t="str">
        <f t="shared" si="103"/>
        <v>NCq014_1</v>
      </c>
      <c r="CW39" s="153" t="str">
        <f t="shared" si="104"/>
        <v>NC</v>
      </c>
      <c r="CX39" s="153" t="str">
        <f t="shared" si="105"/>
        <v>NCq015_0</v>
      </c>
      <c r="CY39" s="153" t="str">
        <f t="shared" si="106"/>
        <v>NCq015_1</v>
      </c>
      <c r="CZ39" s="153" t="str">
        <f t="shared" si="107"/>
        <v>NCq015_1</v>
      </c>
      <c r="DA39" s="153" t="str">
        <f t="shared" si="108"/>
        <v>NC</v>
      </c>
      <c r="DB39" s="153" t="str">
        <f t="shared" si="109"/>
        <v>NCq016_0</v>
      </c>
      <c r="DC39" s="153" t="str">
        <f t="shared" si="110"/>
        <v>NCq016_1</v>
      </c>
      <c r="DD39" s="153" t="str">
        <f t="shared" si="111"/>
        <v>NCq016_1</v>
      </c>
      <c r="DE39" s="153" t="str">
        <f t="shared" si="112"/>
        <v>NC</v>
      </c>
      <c r="DF39" s="153" t="str">
        <f t="shared" si="113"/>
        <v>NCq009_0</v>
      </c>
      <c r="DG39" s="153" t="str">
        <f t="shared" si="114"/>
        <v>NCq009_1</v>
      </c>
      <c r="DH39" s="153" t="str">
        <f t="shared" si="115"/>
        <v>NCq009_1</v>
      </c>
      <c r="DI39" s="153" t="str">
        <f t="shared" si="116"/>
        <v>NC</v>
      </c>
      <c r="DJ39" s="153" t="str">
        <f t="shared" si="117"/>
        <v>NCq022_0</v>
      </c>
      <c r="DK39" s="153" t="str">
        <f t="shared" si="118"/>
        <v>NCq022_1</v>
      </c>
      <c r="DL39" s="153" t="str">
        <f t="shared" si="119"/>
        <v>NCq022_1</v>
      </c>
      <c r="DM39" s="153" t="str">
        <f t="shared" si="120"/>
        <v>NC</v>
      </c>
      <c r="DN39" s="153" t="str">
        <f t="shared" si="121"/>
        <v>NCq010_0</v>
      </c>
      <c r="DO39" s="153" t="str">
        <f t="shared" si="122"/>
        <v>NCq010_1</v>
      </c>
      <c r="DP39" s="153" t="str">
        <f t="shared" si="123"/>
        <v>NCq010_1</v>
      </c>
      <c r="DQ39" s="153" t="str">
        <f t="shared" si="124"/>
        <v>NC</v>
      </c>
      <c r="DR39" s="153" t="str">
        <f t="shared" si="125"/>
        <v>NCq011_0</v>
      </c>
      <c r="DS39" s="153" t="str">
        <f t="shared" si="126"/>
        <v>NCq011_1</v>
      </c>
      <c r="DT39" s="153" t="str">
        <f t="shared" si="127"/>
        <v>NCq011_1</v>
      </c>
      <c r="DU39" s="153" t="str">
        <f t="shared" si="128"/>
        <v>NC</v>
      </c>
      <c r="DV39" s="153" t="str">
        <f t="shared" si="129"/>
        <v>NCq017_0</v>
      </c>
      <c r="DW39" s="153" t="str">
        <f t="shared" si="130"/>
        <v>NCq017_1</v>
      </c>
      <c r="DX39" s="153" t="str">
        <f t="shared" si="131"/>
        <v>NCq017_1</v>
      </c>
      <c r="DY39" s="153" t="str">
        <f t="shared" si="132"/>
        <v>NC</v>
      </c>
      <c r="DZ39" s="153" t="str">
        <f t="shared" si="133"/>
        <v>NCq018_0</v>
      </c>
      <c r="EA39" s="153" t="str">
        <f t="shared" si="134"/>
        <v>NCq018_1</v>
      </c>
      <c r="EB39" s="153" t="str">
        <f t="shared" si="135"/>
        <v>NCq018_1</v>
      </c>
      <c r="EC39" s="153" t="str">
        <f t="shared" si="136"/>
        <v>NC</v>
      </c>
      <c r="ED39" s="153" t="str">
        <f t="shared" si="137"/>
        <v>NCq019_0</v>
      </c>
      <c r="EE39" s="153" t="str">
        <f t="shared" si="138"/>
        <v>NCq019_1</v>
      </c>
      <c r="EF39" s="153" t="str">
        <f t="shared" si="139"/>
        <v>NCq019_1</v>
      </c>
      <c r="EG39" s="153" t="str">
        <f t="shared" si="140"/>
        <v>NC</v>
      </c>
      <c r="EH39" s="153" t="str">
        <f t="shared" si="141"/>
        <v>NCq020_0</v>
      </c>
      <c r="EI39" s="153" t="str">
        <f t="shared" si="142"/>
        <v>NCq020_1</v>
      </c>
      <c r="EJ39" s="153" t="str">
        <f t="shared" si="143"/>
        <v>NCq020_1</v>
      </c>
    </row>
    <row r="40" spans="1:140" x14ac:dyDescent="0.15">
      <c r="A40" s="231" t="s">
        <v>152</v>
      </c>
      <c r="B40" s="229">
        <f>IF(VLOOKUP(BU40,APPENDIX!$A:$R,9,FALSE)&lt;&gt;"",VLOOKUP(BU40,APPENDIX!$A:$R,9,FALSE),"--")</f>
        <v>73</v>
      </c>
      <c r="C40" s="231">
        <f>IF(VLOOKUP(BV40,APPENDIX!$A:$R,9,FALSE)&lt;&gt;"",VLOOKUP(BV40,APPENDIX!$A:$R,9,FALSE),"--")</f>
        <v>73</v>
      </c>
      <c r="D40" s="231">
        <f>IF(VLOOKUP(BW40,APPENDIX!$A:$R,12,FALSE)&lt;&gt;"",VLOOKUP(BW40,APPENDIX!$A:$R,12,FALSE),0)</f>
        <v>0</v>
      </c>
      <c r="E40" s="234" t="str">
        <f t="shared" si="59"/>
        <v/>
      </c>
      <c r="F40" s="299">
        <f>IF(VLOOKUP(BY40,APPENDIX!$A:$R,9,FALSE)&lt;&gt;"",VLOOKUP(BY40,APPENDIX!$A:$R,9,FALSE),"--")</f>
        <v>64</v>
      </c>
      <c r="G40" s="300">
        <f>IF(VLOOKUP(BZ40,APPENDIX!$A:$R,9,FALSE)&lt;&gt;"",VLOOKUP(BZ40,APPENDIX!$A:$R,9,FALSE),"--")</f>
        <v>66</v>
      </c>
      <c r="H40" s="236">
        <f>IF(VLOOKUP(CA40,APPENDIX!$A:$R,12,FALSE)&lt;&gt;"",VLOOKUP(CA40,APPENDIX!$A:$R,12,FALSE),0)</f>
        <v>0.5</v>
      </c>
      <c r="I40" s="234" t="str">
        <f t="shared" si="60"/>
        <v>*</v>
      </c>
      <c r="J40" s="231">
        <f>IF(VLOOKUP(CC40,APPENDIX!$A:$R,9,FALSE)&lt;&gt;"",VLOOKUP(CC40,APPENDIX!$A:$R,9,FALSE),"--")</f>
        <v>39</v>
      </c>
      <c r="K40" s="231">
        <f>IF(VLOOKUP(CD40,APPENDIX!$A:$R,9,FALSE)&lt;&gt;"",VLOOKUP(CD40,APPENDIX!$A:$R,9,FALSE),"--")</f>
        <v>42</v>
      </c>
      <c r="L40" s="231">
        <f>IF(VLOOKUP(CE40,APPENDIX!$A:$R,12,FALSE)&lt;&gt;"",VLOOKUP(CE40,APPENDIX!$A:$R,12,FALSE),0)</f>
        <v>0.7</v>
      </c>
      <c r="M40" s="231" t="str">
        <f t="shared" si="61"/>
        <v>*</v>
      </c>
      <c r="N40" s="229">
        <f>IF(VLOOKUP(CG40,APPENDIX!$A:$R,9,FALSE)&lt;&gt;"",VLOOKUP(CG40,APPENDIX!$A:$R,9,FALSE),"--")</f>
        <v>62</v>
      </c>
      <c r="O40" s="307">
        <f>IF(VLOOKUP(CH40,APPENDIX!$A:$R,9,FALSE)&lt;&gt;"",VLOOKUP(CH40,APPENDIX!$A:$R,9,FALSE),"--")</f>
        <v>62</v>
      </c>
      <c r="P40" s="231">
        <f>IF(VLOOKUP(CI40,APPENDIX!$A:$R,12,FALSE)&lt;&gt;"",VLOOKUP(CI40,APPENDIX!$A:$R,12,FALSE),0)</f>
        <v>0</v>
      </c>
      <c r="Q40" s="234" t="str">
        <f t="shared" si="62"/>
        <v/>
      </c>
      <c r="R40" s="302">
        <f>VLOOKUP(CK40,APPENDIX!$A:$R,9,FALSE)</f>
        <v>61</v>
      </c>
      <c r="S40" s="299">
        <f>IF(VLOOKUP(CL40,APPENDIX!$A:$R,9,FALSE)&lt;&gt;"",VLOOKUP(CL40,APPENDIX!$A:$R,9,FALSE),"--")</f>
        <v>86</v>
      </c>
      <c r="T40" s="303">
        <f>IF(VLOOKUP(CM40,APPENDIX!$A:$R,9,FALSE)&lt;&gt;"",VLOOKUP(CM40,APPENDIX!$A:$R,9,FALSE),"--")</f>
        <v>86</v>
      </c>
      <c r="U40" s="304">
        <f>IF(VLOOKUP(CN40,APPENDIX!$A:$R,12,FALSE)&lt;&gt;"",VLOOKUP(CN40,APPENDIX!$A:$R,12,FALSE),0)</f>
        <v>0</v>
      </c>
      <c r="V40" s="234" t="str">
        <f t="shared" si="63"/>
        <v/>
      </c>
      <c r="W40" s="229">
        <f>IF(VLOOKUP(CP40,APPENDIX!$A:$R,9,FALSE)&lt;&gt;"",VLOOKUP(CP40,APPENDIX!$A:$R,9,FALSE),"--")</f>
        <v>72</v>
      </c>
      <c r="X40" s="231">
        <f>IF(VLOOKUP(CQ40,APPENDIX!$A:$R,9,FALSE)&lt;&gt;"",VLOOKUP(CQ40,APPENDIX!$A:$R,9,FALSE),"--")</f>
        <v>80</v>
      </c>
      <c r="Y40" s="231">
        <f>IF(VLOOKUP(CR40,APPENDIX!$A:$R,12,FALSE)&lt;&gt;"",VLOOKUP(CR40,APPENDIX!$A:$R,12,FALSE),0)</f>
        <v>1.7</v>
      </c>
      <c r="Z40" s="234" t="str">
        <f t="shared" si="64"/>
        <v>**</v>
      </c>
      <c r="AA40" s="299">
        <f>IF(VLOOKUP(CT40,APPENDIX!$A:$R,9,FALSE)&lt;&gt;"",VLOOKUP(CT40,APPENDIX!$A:$R,9,FALSE),"--")</f>
        <v>11</v>
      </c>
      <c r="AB40" s="300">
        <f>IF(VLOOKUP(CU40,APPENDIX!$A:$R,9,FALSE)&lt;&gt;"",VLOOKUP(CU40,APPENDIX!$A:$R,9,FALSE),"--")</f>
        <v>8</v>
      </c>
      <c r="AC40" s="304">
        <f>IF(VLOOKUP(CV40,APPENDIX!$A:$R,12,FALSE)&lt;&gt;"",VLOOKUP(CV40,APPENDIX!$A:$R,12,FALSE),0)</f>
        <v>-0.8</v>
      </c>
      <c r="AD40" s="234" t="str">
        <f t="shared" si="65"/>
        <v>*</v>
      </c>
      <c r="AE40" s="229">
        <f>IF(VLOOKUP(CX40,APPENDIX!$A:$R,9,FALSE)&lt;&gt;"",VLOOKUP(CX40,APPENDIX!$A:$R,9,FALSE),"--")</f>
        <v>14</v>
      </c>
      <c r="AF40" s="231">
        <f>IF(VLOOKUP(CY40,APPENDIX!$A:$R,9,FALSE)&lt;&gt;"",VLOOKUP(CY40,APPENDIX!$A:$R,9,FALSE),"--")</f>
        <v>11</v>
      </c>
      <c r="AG40" s="231">
        <f>IF(VLOOKUP(CZ40,APPENDIX!$A:$R,12,FALSE)&lt;&gt;"",VLOOKUP(CZ40,APPENDIX!$A:$R,12,FALSE),0)</f>
        <v>-0.8</v>
      </c>
      <c r="AH40" s="234" t="str">
        <f t="shared" si="66"/>
        <v>*</v>
      </c>
      <c r="AI40" s="229">
        <f>IF(VLOOKUP(DB40,APPENDIX!$A:$R,9,FALSE)&lt;&gt;"",VLOOKUP(DB40,APPENDIX!$A:$R,9,FALSE),"--")</f>
        <v>73</v>
      </c>
      <c r="AJ40" s="372">
        <f>IF(VLOOKUP(DC40,APPENDIX!$A:$R,9,FALSE)&lt;&gt;"",VLOOKUP(DC40,APPENDIX!$A:$R,9,FALSE),"--")</f>
        <v>76</v>
      </c>
      <c r="AK40" s="231">
        <f>IF(VLOOKUP(DD40,APPENDIX!$A:$R,12,FALSE)&lt;&gt;"",VLOOKUP(DD40,APPENDIX!$A:$R,12,FALSE),0)</f>
        <v>1.6</v>
      </c>
      <c r="AL40" s="234" t="str">
        <f t="shared" si="67"/>
        <v>**</v>
      </c>
      <c r="AM40" s="305">
        <f>IF(VLOOKUP(DF40,APPENDIX!$A:$R,9,FALSE)&lt;&gt;"",VLOOKUP(DF40,APPENDIX!$A:$R,9,FALSE),"--")</f>
        <v>12.7</v>
      </c>
      <c r="AN40" s="236">
        <f>IF(VLOOKUP(DG40,APPENDIX!$A:$R,9,FALSE)&lt;&gt;"",VLOOKUP(DG40,APPENDIX!$A:$R,9,FALSE),"--")</f>
        <v>14.9</v>
      </c>
      <c r="AO40" s="231">
        <f>IF(VLOOKUP(DH40,APPENDIX!$A:$R,12,FALSE)&lt;&gt;"",VLOOKUP(DH40,APPENDIX!$A:$R,12,FALSE),0)</f>
        <v>2.6</v>
      </c>
      <c r="AP40" s="234" t="str">
        <f t="shared" si="68"/>
        <v>**</v>
      </c>
      <c r="AQ40" s="319">
        <f>IF(VLOOKUP(DJ40,APPENDIX!$A:$R,9,FALSE)&lt;&gt;"",VLOOKUP(DJ40,APPENDIX!$A:$R,9,FALSE),"--")</f>
        <v>0.37</v>
      </c>
      <c r="AR40" s="319">
        <f>IF(VLOOKUP(DK40,APPENDIX!$A:$R,9,FALSE)&lt;&gt;"",VLOOKUP(DK40,APPENDIX!$A:$R,9,FALSE),"--")</f>
        <v>0.39</v>
      </c>
      <c r="AS40" s="231">
        <f>IF(VLOOKUP(DL40,APPENDIX!$A:$R,12,FALSE)&lt;&gt;"",VLOOKUP(DL40,APPENDIX!$A:$R,12,FALSE),0)</f>
        <v>0.2</v>
      </c>
      <c r="AT40" s="231" t="str">
        <f t="shared" si="69"/>
        <v/>
      </c>
      <c r="AU40" s="299">
        <f>IF(VLOOKUP(DN40,APPENDIX!$A:$R,9,FALSE)&lt;&gt;"",VLOOKUP(DN40,APPENDIX!$A:$R,9,FALSE),"--")</f>
        <v>82</v>
      </c>
      <c r="AV40" s="300">
        <f>IF(VLOOKUP(DO40,APPENDIX!$A:$R,9,FALSE)&lt;&gt;"",VLOOKUP(DO40,APPENDIX!$A:$R,9,FALSE),"--")</f>
        <v>82</v>
      </c>
      <c r="AW40" s="236">
        <f>IF(VLOOKUP(DP40,APPENDIX!$A:$R,12,FALSE)&lt;&gt;"",VLOOKUP(DP40,APPENDIX!$A:$R,12,FALSE),0)</f>
        <v>0</v>
      </c>
      <c r="AX40" s="234" t="str">
        <f t="shared" si="70"/>
        <v/>
      </c>
      <c r="AY40" s="299">
        <f>IF(VLOOKUP(DR40,APPENDIX!$A:$R,9,FALSE)&lt;&gt;"",VLOOKUP(DR40,APPENDIX!$A:$R,9,FALSE),"--")</f>
        <v>70</v>
      </c>
      <c r="AZ40" s="300">
        <f>IF(VLOOKUP(DS40,APPENDIX!$A:$R,9,FALSE)&lt;&gt;"",VLOOKUP(DS40,APPENDIX!$A:$R,9,FALSE),"--")</f>
        <v>69</v>
      </c>
      <c r="BA40" s="304">
        <f>IF(VLOOKUP(DT40,APPENDIX!$A:$R,12,FALSE)&lt;&gt;"",VLOOKUP(DT40,APPENDIX!$A:$R,12,FALSE),0)</f>
        <v>-0.3</v>
      </c>
      <c r="BB40" s="234" t="str">
        <f t="shared" si="71"/>
        <v/>
      </c>
      <c r="BC40" s="301">
        <f>IF(VLOOKUP(DV40,APPENDIX!$A:$R,9,FALSE)&lt;&gt;"",VLOOKUP(DV40,APPENDIX!$A:$R,9,FALSE),"--")</f>
        <v>56</v>
      </c>
      <c r="BD40" s="372">
        <f>IF(VLOOKUP(DW40,APPENDIX!$A:$R,9,FALSE)&lt;&gt;"",VLOOKUP(DW40,APPENDIX!$A:$R,9,FALSE),"--")</f>
        <v>69</v>
      </c>
      <c r="BE40" s="301">
        <f>IF(VLOOKUP(DX40,APPENDIX!$A:$R,12,FALSE)&lt;&gt;"",VLOOKUP(DX40,APPENDIX!$A:$R,12,FALSE),0)</f>
        <v>3</v>
      </c>
      <c r="BF40" s="306" t="str">
        <f t="shared" si="72"/>
        <v>**</v>
      </c>
      <c r="BG40" s="371">
        <f>IF(VLOOKUP(DZ40,APPENDIX!$A:$R,9,FALSE)&lt;&gt;"",VLOOKUP(DZ40,APPENDIX!$A:$R,9,FALSE),"--")</f>
        <v>87</v>
      </c>
      <c r="BH40" s="372">
        <f>IF(VLOOKUP(EA40,APPENDIX!$A:$R,9,FALSE)&lt;&gt;"",VLOOKUP(EA40,APPENDIX!$A:$R,9,FALSE),"--")</f>
        <v>91</v>
      </c>
      <c r="BI40" s="301">
        <f>IF(VLOOKUP(EB40,APPENDIX!$A:$R,12,FALSE)&lt;&gt;"",VLOOKUP(EB40,APPENDIX!$A:$R,12,FALSE),0)</f>
        <v>1.3</v>
      </c>
      <c r="BJ40" s="306" t="str">
        <f t="shared" si="73"/>
        <v>**</v>
      </c>
      <c r="BK40" s="400">
        <f>IF(VLOOKUP(ED40,APPENDIX!$A:$R,9,FALSE)&lt;&gt;"",VLOOKUP(ED40,APPENDIX!$A:$R,9,FALSE),"--")</f>
        <v>4</v>
      </c>
      <c r="BL40" s="401">
        <f>IF(VLOOKUP(EE40,APPENDIX!$A:$R,9,FALSE)&lt;&gt;"",VLOOKUP(EE40,APPENDIX!$A:$R,9,FALSE),"--")</f>
        <v>4</v>
      </c>
      <c r="BM40" s="309">
        <f>IF(VLOOKUP(EF40,APPENDIX!$A:$R,12,FALSE)&lt;&gt;"",VLOOKUP(EF40,APPENDIX!$A:$R,12,FALSE),0)</f>
        <v>0</v>
      </c>
      <c r="BN40" s="310" t="str">
        <f t="shared" si="74"/>
        <v/>
      </c>
      <c r="BO40" s="371">
        <f>IF(VLOOKUP(EH40,APPENDIX!$A:$R,9,FALSE)&lt;&gt;"",VLOOKUP(EH40,APPENDIX!$A:$R,9,FALSE),"--")</f>
        <v>19</v>
      </c>
      <c r="BP40" s="372">
        <f>IF(VLOOKUP(EI40,APPENDIX!$A:$R,9,FALSE)&lt;&gt;"",VLOOKUP(EI40,APPENDIX!$A:$R,9,FALSE),"--")</f>
        <v>19</v>
      </c>
      <c r="BQ40" s="301">
        <f>IF(VLOOKUP(EJ40,APPENDIX!$A:$R,12,FALSE)&lt;&gt;"",VLOOKUP(EJ40,APPENDIX!$A:$R,12,FALSE),0)</f>
        <v>0</v>
      </c>
      <c r="BR40" s="301" t="str">
        <f t="shared" si="75"/>
        <v/>
      </c>
      <c r="BT40" s="153" t="s">
        <v>153</v>
      </c>
      <c r="BU40" s="153" t="str">
        <f t="shared" si="76"/>
        <v>NDq002_0</v>
      </c>
      <c r="BV40" s="153" t="str">
        <f t="shared" si="77"/>
        <v>NDq002_1</v>
      </c>
      <c r="BW40" s="153" t="str">
        <f t="shared" si="78"/>
        <v>NDq002_1</v>
      </c>
      <c r="BX40" s="153" t="str">
        <f t="shared" si="79"/>
        <v>ND</v>
      </c>
      <c r="BY40" s="153" t="str">
        <f t="shared" si="80"/>
        <v>NDq001a_0</v>
      </c>
      <c r="BZ40" s="153" t="str">
        <f t="shared" si="81"/>
        <v>NDq001a_1</v>
      </c>
      <c r="CA40" s="153" t="str">
        <f t="shared" si="82"/>
        <v>NDq001a_1</v>
      </c>
      <c r="CB40" s="153" t="str">
        <f t="shared" si="83"/>
        <v>ND</v>
      </c>
      <c r="CC40" s="153" t="str">
        <f t="shared" si="84"/>
        <v>NDq001b_0</v>
      </c>
      <c r="CD40" s="153" t="str">
        <f t="shared" si="85"/>
        <v>NDq001b_1</v>
      </c>
      <c r="CE40" s="153" t="str">
        <f t="shared" si="86"/>
        <v>NDq001b_1</v>
      </c>
      <c r="CF40" s="153" t="str">
        <f t="shared" si="87"/>
        <v>ND</v>
      </c>
      <c r="CG40" s="153" t="str">
        <f t="shared" si="88"/>
        <v>NDq003_0</v>
      </c>
      <c r="CH40" s="153" t="str">
        <f t="shared" si="89"/>
        <v>NDq003_1</v>
      </c>
      <c r="CI40" s="153" t="str">
        <f t="shared" si="90"/>
        <v>NDq003_1</v>
      </c>
      <c r="CJ40" s="153" t="str">
        <f t="shared" si="91"/>
        <v>ND</v>
      </c>
      <c r="CK40" s="298" t="str">
        <f t="shared" si="92"/>
        <v>NDq004_1</v>
      </c>
      <c r="CL40" s="298" t="str">
        <f t="shared" si="93"/>
        <v>NDq005_0</v>
      </c>
      <c r="CM40" s="153" t="str">
        <f t="shared" si="94"/>
        <v>NDq005_1</v>
      </c>
      <c r="CN40" s="153" t="str">
        <f t="shared" si="95"/>
        <v>NDq005_1</v>
      </c>
      <c r="CO40" s="153" t="str">
        <f t="shared" si="96"/>
        <v>ND</v>
      </c>
      <c r="CP40" s="153" t="str">
        <f t="shared" si="97"/>
        <v>NDq006_0</v>
      </c>
      <c r="CQ40" s="153" t="str">
        <f t="shared" si="98"/>
        <v>NDq006_1</v>
      </c>
      <c r="CR40" s="153" t="str">
        <f t="shared" si="99"/>
        <v>NDq006_1</v>
      </c>
      <c r="CS40" s="153" t="str">
        <f t="shared" si="100"/>
        <v>ND</v>
      </c>
      <c r="CT40" s="153" t="str">
        <f t="shared" si="101"/>
        <v>NDq014_0</v>
      </c>
      <c r="CU40" s="153" t="str">
        <f t="shared" si="102"/>
        <v>NDq014_1</v>
      </c>
      <c r="CV40" s="153" t="str">
        <f t="shared" si="103"/>
        <v>NDq014_1</v>
      </c>
      <c r="CW40" s="153" t="str">
        <f t="shared" si="104"/>
        <v>ND</v>
      </c>
      <c r="CX40" s="153" t="str">
        <f t="shared" si="105"/>
        <v>NDq015_0</v>
      </c>
      <c r="CY40" s="153" t="str">
        <f t="shared" si="106"/>
        <v>NDq015_1</v>
      </c>
      <c r="CZ40" s="153" t="str">
        <f t="shared" si="107"/>
        <v>NDq015_1</v>
      </c>
      <c r="DA40" s="153" t="str">
        <f t="shared" si="108"/>
        <v>ND</v>
      </c>
      <c r="DB40" s="153" t="str">
        <f t="shared" si="109"/>
        <v>NDq016_0</v>
      </c>
      <c r="DC40" s="153" t="str">
        <f t="shared" si="110"/>
        <v>NDq016_1</v>
      </c>
      <c r="DD40" s="153" t="str">
        <f t="shared" si="111"/>
        <v>NDq016_1</v>
      </c>
      <c r="DE40" s="153" t="str">
        <f t="shared" si="112"/>
        <v>ND</v>
      </c>
      <c r="DF40" s="153" t="str">
        <f t="shared" si="113"/>
        <v>NDq009_0</v>
      </c>
      <c r="DG40" s="153" t="str">
        <f t="shared" si="114"/>
        <v>NDq009_1</v>
      </c>
      <c r="DH40" s="153" t="str">
        <f t="shared" si="115"/>
        <v>NDq009_1</v>
      </c>
      <c r="DI40" s="153" t="str">
        <f t="shared" si="116"/>
        <v>ND</v>
      </c>
      <c r="DJ40" s="153" t="str">
        <f t="shared" si="117"/>
        <v>NDq022_0</v>
      </c>
      <c r="DK40" s="153" t="str">
        <f t="shared" si="118"/>
        <v>NDq022_1</v>
      </c>
      <c r="DL40" s="153" t="str">
        <f t="shared" si="119"/>
        <v>NDq022_1</v>
      </c>
      <c r="DM40" s="153" t="str">
        <f t="shared" si="120"/>
        <v>ND</v>
      </c>
      <c r="DN40" s="153" t="str">
        <f t="shared" si="121"/>
        <v>NDq010_0</v>
      </c>
      <c r="DO40" s="153" t="str">
        <f t="shared" si="122"/>
        <v>NDq010_1</v>
      </c>
      <c r="DP40" s="153" t="str">
        <f t="shared" si="123"/>
        <v>NDq010_1</v>
      </c>
      <c r="DQ40" s="153" t="str">
        <f t="shared" si="124"/>
        <v>ND</v>
      </c>
      <c r="DR40" s="153" t="str">
        <f t="shared" si="125"/>
        <v>NDq011_0</v>
      </c>
      <c r="DS40" s="153" t="str">
        <f t="shared" si="126"/>
        <v>NDq011_1</v>
      </c>
      <c r="DT40" s="153" t="str">
        <f t="shared" si="127"/>
        <v>NDq011_1</v>
      </c>
      <c r="DU40" s="153" t="str">
        <f t="shared" si="128"/>
        <v>ND</v>
      </c>
      <c r="DV40" s="153" t="str">
        <f t="shared" si="129"/>
        <v>NDq017_0</v>
      </c>
      <c r="DW40" s="153" t="str">
        <f t="shared" si="130"/>
        <v>NDq017_1</v>
      </c>
      <c r="DX40" s="153" t="str">
        <f t="shared" si="131"/>
        <v>NDq017_1</v>
      </c>
      <c r="DY40" s="153" t="str">
        <f t="shared" si="132"/>
        <v>ND</v>
      </c>
      <c r="DZ40" s="153" t="str">
        <f t="shared" si="133"/>
        <v>NDq018_0</v>
      </c>
      <c r="EA40" s="153" t="str">
        <f t="shared" si="134"/>
        <v>NDq018_1</v>
      </c>
      <c r="EB40" s="153" t="str">
        <f t="shared" si="135"/>
        <v>NDq018_1</v>
      </c>
      <c r="EC40" s="153" t="str">
        <f t="shared" si="136"/>
        <v>ND</v>
      </c>
      <c r="ED40" s="153" t="str">
        <f t="shared" si="137"/>
        <v>NDq019_0</v>
      </c>
      <c r="EE40" s="153" t="str">
        <f t="shared" si="138"/>
        <v>NDq019_1</v>
      </c>
      <c r="EF40" s="153" t="str">
        <f t="shared" si="139"/>
        <v>NDq019_1</v>
      </c>
      <c r="EG40" s="153" t="str">
        <f t="shared" si="140"/>
        <v>ND</v>
      </c>
      <c r="EH40" s="153" t="str">
        <f t="shared" si="141"/>
        <v>NDq020_0</v>
      </c>
      <c r="EI40" s="153" t="str">
        <f t="shared" si="142"/>
        <v>NDq020_1</v>
      </c>
      <c r="EJ40" s="153" t="str">
        <f t="shared" si="143"/>
        <v>NDq020_1</v>
      </c>
    </row>
    <row r="41" spans="1:140" x14ac:dyDescent="0.15">
      <c r="A41" s="231" t="s">
        <v>156</v>
      </c>
      <c r="B41" s="229">
        <f>IF(VLOOKUP(BU41,APPENDIX!$A:$R,9,FALSE)&lt;&gt;"",VLOOKUP(BU41,APPENDIX!$A:$R,9,FALSE),"--")</f>
        <v>81</v>
      </c>
      <c r="C41" s="231">
        <f>IF(VLOOKUP(BV41,APPENDIX!$A:$R,9,FALSE)&lt;&gt;"",VLOOKUP(BV41,APPENDIX!$A:$R,9,FALSE),"--")</f>
        <v>82</v>
      </c>
      <c r="D41" s="231">
        <f>IF(VLOOKUP(BW41,APPENDIX!$A:$R,12,FALSE)&lt;&gt;"",VLOOKUP(BW41,APPENDIX!$A:$R,12,FALSE),0)</f>
        <v>0.2</v>
      </c>
      <c r="E41" s="234" t="str">
        <f t="shared" si="59"/>
        <v/>
      </c>
      <c r="F41" s="299">
        <f>IF(VLOOKUP(BY41,APPENDIX!$A:$R,9,FALSE)&lt;&gt;"",VLOOKUP(BY41,APPENDIX!$A:$R,9,FALSE),"--")</f>
        <v>67</v>
      </c>
      <c r="G41" s="300">
        <f>IF(VLOOKUP(BZ41,APPENDIX!$A:$R,9,FALSE)&lt;&gt;"",VLOOKUP(BZ41,APPENDIX!$A:$R,9,FALSE),"--")</f>
        <v>66</v>
      </c>
      <c r="H41" s="236">
        <f>IF(VLOOKUP(CA41,APPENDIX!$A:$R,12,FALSE)&lt;&gt;"",VLOOKUP(CA41,APPENDIX!$A:$R,12,FALSE),0)</f>
        <v>-0.2</v>
      </c>
      <c r="I41" s="234" t="str">
        <f t="shared" si="60"/>
        <v/>
      </c>
      <c r="J41" s="231">
        <f>IF(VLOOKUP(CC41,APPENDIX!$A:$R,9,FALSE)&lt;&gt;"",VLOOKUP(CC41,APPENDIX!$A:$R,9,FALSE),"--")</f>
        <v>38</v>
      </c>
      <c r="K41" s="231">
        <f>IF(VLOOKUP(CD41,APPENDIX!$A:$R,9,FALSE)&lt;&gt;"",VLOOKUP(CD41,APPENDIX!$A:$R,9,FALSE),"--")</f>
        <v>36</v>
      </c>
      <c r="L41" s="231">
        <f>IF(VLOOKUP(CE41,APPENDIX!$A:$R,12,FALSE)&lt;&gt;"",VLOOKUP(CE41,APPENDIX!$A:$R,12,FALSE),0)</f>
        <v>-0.4</v>
      </c>
      <c r="M41" s="231" t="str">
        <f t="shared" si="61"/>
        <v/>
      </c>
      <c r="N41" s="229">
        <f>IF(VLOOKUP(CG41,APPENDIX!$A:$R,9,FALSE)&lt;&gt;"",VLOOKUP(CG41,APPENDIX!$A:$R,9,FALSE),"--")</f>
        <v>57</v>
      </c>
      <c r="O41" s="307">
        <f>IF(VLOOKUP(CH41,APPENDIX!$A:$R,9,FALSE)&lt;&gt;"",VLOOKUP(CH41,APPENDIX!$A:$R,9,FALSE),"--")</f>
        <v>57</v>
      </c>
      <c r="P41" s="231">
        <f>IF(VLOOKUP(CI41,APPENDIX!$A:$R,12,FALSE)&lt;&gt;"",VLOOKUP(CI41,APPENDIX!$A:$R,12,FALSE),0)</f>
        <v>0</v>
      </c>
      <c r="Q41" s="234" t="str">
        <f t="shared" si="62"/>
        <v/>
      </c>
      <c r="R41" s="302">
        <f>VLOOKUP(CK41,APPENDIX!$A:$R,9,FALSE)</f>
        <v>71</v>
      </c>
      <c r="S41" s="299">
        <f>IF(VLOOKUP(CL41,APPENDIX!$A:$R,9,FALSE)&lt;&gt;"",VLOOKUP(CL41,APPENDIX!$A:$R,9,FALSE),"--")</f>
        <v>66</v>
      </c>
      <c r="T41" s="303">
        <f>IF(VLOOKUP(CM41,APPENDIX!$A:$R,9,FALSE)&lt;&gt;"",VLOOKUP(CM41,APPENDIX!$A:$R,9,FALSE),"--")</f>
        <v>66</v>
      </c>
      <c r="U41" s="304">
        <f>IF(VLOOKUP(CN41,APPENDIX!$A:$R,12,FALSE)&lt;&gt;"",VLOOKUP(CN41,APPENDIX!$A:$R,12,FALSE),0)</f>
        <v>0</v>
      </c>
      <c r="V41" s="234" t="str">
        <f t="shared" si="63"/>
        <v/>
      </c>
      <c r="W41" s="229">
        <f>IF(VLOOKUP(CP41,APPENDIX!$A:$R,9,FALSE)&lt;&gt;"",VLOOKUP(CP41,APPENDIX!$A:$R,9,FALSE),"--")</f>
        <v>62</v>
      </c>
      <c r="X41" s="231">
        <f>IF(VLOOKUP(CQ41,APPENDIX!$A:$R,9,FALSE)&lt;&gt;"",VLOOKUP(CQ41,APPENDIX!$A:$R,9,FALSE),"--")</f>
        <v>68</v>
      </c>
      <c r="Y41" s="231">
        <f>IF(VLOOKUP(CR41,APPENDIX!$A:$R,12,FALSE)&lt;&gt;"",VLOOKUP(CR41,APPENDIX!$A:$R,12,FALSE),0)</f>
        <v>1.3</v>
      </c>
      <c r="Z41" s="234" t="str">
        <f t="shared" si="64"/>
        <v>**</v>
      </c>
      <c r="AA41" s="299">
        <f>IF(VLOOKUP(CT41,APPENDIX!$A:$R,9,FALSE)&lt;&gt;"",VLOOKUP(CT41,APPENDIX!$A:$R,9,FALSE),"--")</f>
        <v>17</v>
      </c>
      <c r="AB41" s="300">
        <f>IF(VLOOKUP(CU41,APPENDIX!$A:$R,9,FALSE)&lt;&gt;"",VLOOKUP(CU41,APPENDIX!$A:$R,9,FALSE),"--")</f>
        <v>12</v>
      </c>
      <c r="AC41" s="304">
        <f>IF(VLOOKUP(CV41,APPENDIX!$A:$R,12,FALSE)&lt;&gt;"",VLOOKUP(CV41,APPENDIX!$A:$R,12,FALSE),0)</f>
        <v>-1.3</v>
      </c>
      <c r="AD41" s="234" t="str">
        <f t="shared" si="65"/>
        <v>**</v>
      </c>
      <c r="AE41" s="229">
        <f>IF(VLOOKUP(CX41,APPENDIX!$A:$R,9,FALSE)&lt;&gt;"",VLOOKUP(CX41,APPENDIX!$A:$R,9,FALSE),"--")</f>
        <v>20</v>
      </c>
      <c r="AF41" s="231">
        <f>IF(VLOOKUP(CY41,APPENDIX!$A:$R,9,FALSE)&lt;&gt;"",VLOOKUP(CY41,APPENDIX!$A:$R,9,FALSE),"--")</f>
        <v>17</v>
      </c>
      <c r="AG41" s="231">
        <f>IF(VLOOKUP(CZ41,APPENDIX!$A:$R,12,FALSE)&lt;&gt;"",VLOOKUP(CZ41,APPENDIX!$A:$R,12,FALSE),0)</f>
        <v>-0.8</v>
      </c>
      <c r="AH41" s="234" t="str">
        <f t="shared" si="66"/>
        <v>*</v>
      </c>
      <c r="AI41" s="229">
        <f>IF(VLOOKUP(DB41,APPENDIX!$A:$R,9,FALSE)&lt;&gt;"",VLOOKUP(DB41,APPENDIX!$A:$R,9,FALSE),"--")</f>
        <v>76</v>
      </c>
      <c r="AJ41" s="372">
        <f>IF(VLOOKUP(DC41,APPENDIX!$A:$R,9,FALSE)&lt;&gt;"",VLOOKUP(DC41,APPENDIX!$A:$R,9,FALSE),"--")</f>
        <v>76</v>
      </c>
      <c r="AK41" s="231">
        <f>IF(VLOOKUP(DD41,APPENDIX!$A:$R,12,FALSE)&lt;&gt;"",VLOOKUP(DD41,APPENDIX!$A:$R,12,FALSE),0)</f>
        <v>0</v>
      </c>
      <c r="AL41" s="234" t="str">
        <f t="shared" si="67"/>
        <v/>
      </c>
      <c r="AM41" s="305">
        <f>IF(VLOOKUP(DF41,APPENDIX!$A:$R,9,FALSE)&lt;&gt;"",VLOOKUP(DF41,APPENDIX!$A:$R,9,FALSE),"--")</f>
        <v>12.9</v>
      </c>
      <c r="AN41" s="236">
        <f>IF(VLOOKUP(DG41,APPENDIX!$A:$R,9,FALSE)&lt;&gt;"",VLOOKUP(DG41,APPENDIX!$A:$R,9,FALSE),"--")</f>
        <v>14</v>
      </c>
      <c r="AO41" s="231">
        <f>IF(VLOOKUP(DH41,APPENDIX!$A:$R,12,FALSE)&lt;&gt;"",VLOOKUP(DH41,APPENDIX!$A:$R,12,FALSE),0)</f>
        <v>1.3</v>
      </c>
      <c r="AP41" s="234" t="str">
        <f t="shared" si="68"/>
        <v>**</v>
      </c>
      <c r="AQ41" s="319">
        <f>IF(VLOOKUP(DJ41,APPENDIX!$A:$R,9,FALSE)&lt;&gt;"",VLOOKUP(DJ41,APPENDIX!$A:$R,9,FALSE),"--")</f>
        <v>0.42</v>
      </c>
      <c r="AR41" s="319">
        <f>IF(VLOOKUP(DK41,APPENDIX!$A:$R,9,FALSE)&lt;&gt;"",VLOOKUP(DK41,APPENDIX!$A:$R,9,FALSE),"--")</f>
        <v>0.4</v>
      </c>
      <c r="AS41" s="231">
        <f>IF(VLOOKUP(DL41,APPENDIX!$A:$R,12,FALSE)&lt;&gt;"",VLOOKUP(DL41,APPENDIX!$A:$R,12,FALSE),0)</f>
        <v>-0.2</v>
      </c>
      <c r="AT41" s="231" t="str">
        <f t="shared" si="69"/>
        <v/>
      </c>
      <c r="AU41" s="299">
        <f>IF(VLOOKUP(DN41,APPENDIX!$A:$R,9,FALSE)&lt;&gt;"",VLOOKUP(DN41,APPENDIX!$A:$R,9,FALSE),"--")</f>
        <v>87</v>
      </c>
      <c r="AV41" s="300">
        <f>IF(VLOOKUP(DO41,APPENDIX!$A:$R,9,FALSE)&lt;&gt;"",VLOOKUP(DO41,APPENDIX!$A:$R,9,FALSE),"--")</f>
        <v>89</v>
      </c>
      <c r="AW41" s="236">
        <f>IF(VLOOKUP(DP41,APPENDIX!$A:$R,12,FALSE)&lt;&gt;"",VLOOKUP(DP41,APPENDIX!$A:$R,12,FALSE),0)</f>
        <v>0.9</v>
      </c>
      <c r="AX41" s="234" t="str">
        <f t="shared" si="70"/>
        <v>*</v>
      </c>
      <c r="AY41" s="299">
        <f>IF(VLOOKUP(DR41,APPENDIX!$A:$R,9,FALSE)&lt;&gt;"",VLOOKUP(DR41,APPENDIX!$A:$R,9,FALSE),"--")</f>
        <v>68</v>
      </c>
      <c r="AZ41" s="300">
        <f>IF(VLOOKUP(DS41,APPENDIX!$A:$R,9,FALSE)&lt;&gt;"",VLOOKUP(DS41,APPENDIX!$A:$R,9,FALSE),"--")</f>
        <v>69</v>
      </c>
      <c r="BA41" s="304">
        <f>IF(VLOOKUP(DT41,APPENDIX!$A:$R,12,FALSE)&lt;&gt;"",VLOOKUP(DT41,APPENDIX!$A:$R,12,FALSE),0)</f>
        <v>0.3</v>
      </c>
      <c r="BB41" s="234" t="str">
        <f t="shared" si="71"/>
        <v/>
      </c>
      <c r="BC41" s="301">
        <f>IF(VLOOKUP(DV41,APPENDIX!$A:$R,9,FALSE)&lt;&gt;"",VLOOKUP(DV41,APPENDIX!$A:$R,9,FALSE),"--")</f>
        <v>61</v>
      </c>
      <c r="BD41" s="372">
        <f>IF(VLOOKUP(DW41,APPENDIX!$A:$R,9,FALSE)&lt;&gt;"",VLOOKUP(DW41,APPENDIX!$A:$R,9,FALSE),"--")</f>
        <v>67</v>
      </c>
      <c r="BE41" s="301">
        <f>IF(VLOOKUP(DX41,APPENDIX!$A:$R,12,FALSE)&lt;&gt;"",VLOOKUP(DX41,APPENDIX!$A:$R,12,FALSE),0)</f>
        <v>1.4</v>
      </c>
      <c r="BF41" s="306" t="str">
        <f t="shared" si="72"/>
        <v>**</v>
      </c>
      <c r="BG41" s="371">
        <f>IF(VLOOKUP(DZ41,APPENDIX!$A:$R,9,FALSE)&lt;&gt;"",VLOOKUP(DZ41,APPENDIX!$A:$R,9,FALSE),"--")</f>
        <v>88</v>
      </c>
      <c r="BH41" s="372">
        <f>IF(VLOOKUP(EA41,APPENDIX!$A:$R,9,FALSE)&lt;&gt;"",VLOOKUP(EA41,APPENDIX!$A:$R,9,FALSE),"--")</f>
        <v>88</v>
      </c>
      <c r="BI41" s="301">
        <f>IF(VLOOKUP(EB41,APPENDIX!$A:$R,12,FALSE)&lt;&gt;"",VLOOKUP(EB41,APPENDIX!$A:$R,12,FALSE),0)</f>
        <v>0</v>
      </c>
      <c r="BJ41" s="306" t="str">
        <f t="shared" si="73"/>
        <v/>
      </c>
      <c r="BK41" s="400">
        <f>IF(VLOOKUP(ED41,APPENDIX!$A:$R,9,FALSE)&lt;&gt;"",VLOOKUP(ED41,APPENDIX!$A:$R,9,FALSE),"--")</f>
        <v>6</v>
      </c>
      <c r="BL41" s="401">
        <f>IF(VLOOKUP(EE41,APPENDIX!$A:$R,9,FALSE)&lt;&gt;"",VLOOKUP(EE41,APPENDIX!$A:$R,9,FALSE),"--")</f>
        <v>6</v>
      </c>
      <c r="BM41" s="309">
        <f>IF(VLOOKUP(EF41,APPENDIX!$A:$R,12,FALSE)&lt;&gt;"",VLOOKUP(EF41,APPENDIX!$A:$R,12,FALSE),0)</f>
        <v>0</v>
      </c>
      <c r="BN41" s="310" t="str">
        <f t="shared" si="74"/>
        <v/>
      </c>
      <c r="BO41" s="371">
        <f>IF(VLOOKUP(EH41,APPENDIX!$A:$R,9,FALSE)&lt;&gt;"",VLOOKUP(EH41,APPENDIX!$A:$R,9,FALSE),"--")</f>
        <v>23</v>
      </c>
      <c r="BP41" s="372">
        <f>IF(VLOOKUP(EI41,APPENDIX!$A:$R,9,FALSE)&lt;&gt;"",VLOOKUP(EI41,APPENDIX!$A:$R,9,FALSE),"--")</f>
        <v>20</v>
      </c>
      <c r="BQ41" s="301">
        <f>IF(VLOOKUP(EJ41,APPENDIX!$A:$R,12,FALSE)&lt;&gt;"",VLOOKUP(EJ41,APPENDIX!$A:$R,12,FALSE),0)</f>
        <v>-0.9</v>
      </c>
      <c r="BR41" s="301" t="str">
        <f t="shared" si="75"/>
        <v>*</v>
      </c>
      <c r="BT41" s="153" t="s">
        <v>157</v>
      </c>
      <c r="BU41" s="153" t="str">
        <f t="shared" si="76"/>
        <v>OHq002_0</v>
      </c>
      <c r="BV41" s="153" t="str">
        <f t="shared" si="77"/>
        <v>OHq002_1</v>
      </c>
      <c r="BW41" s="153" t="str">
        <f t="shared" si="78"/>
        <v>OHq002_1</v>
      </c>
      <c r="BX41" s="153" t="str">
        <f t="shared" si="79"/>
        <v>OH</v>
      </c>
      <c r="BY41" s="153" t="str">
        <f t="shared" si="80"/>
        <v>OHq001a_0</v>
      </c>
      <c r="BZ41" s="153" t="str">
        <f t="shared" si="81"/>
        <v>OHq001a_1</v>
      </c>
      <c r="CA41" s="153" t="str">
        <f t="shared" si="82"/>
        <v>OHq001a_1</v>
      </c>
      <c r="CB41" s="153" t="str">
        <f t="shared" si="83"/>
        <v>OH</v>
      </c>
      <c r="CC41" s="153" t="str">
        <f t="shared" si="84"/>
        <v>OHq001b_0</v>
      </c>
      <c r="CD41" s="153" t="str">
        <f t="shared" si="85"/>
        <v>OHq001b_1</v>
      </c>
      <c r="CE41" s="153" t="str">
        <f t="shared" si="86"/>
        <v>OHq001b_1</v>
      </c>
      <c r="CF41" s="153" t="str">
        <f t="shared" si="87"/>
        <v>OH</v>
      </c>
      <c r="CG41" s="153" t="str">
        <f t="shared" si="88"/>
        <v>OHq003_0</v>
      </c>
      <c r="CH41" s="153" t="str">
        <f t="shared" si="89"/>
        <v>OHq003_1</v>
      </c>
      <c r="CI41" s="153" t="str">
        <f t="shared" si="90"/>
        <v>OHq003_1</v>
      </c>
      <c r="CJ41" s="153" t="str">
        <f t="shared" si="91"/>
        <v>OH</v>
      </c>
      <c r="CK41" s="298" t="str">
        <f t="shared" si="92"/>
        <v>OHq004_1</v>
      </c>
      <c r="CL41" s="298" t="str">
        <f t="shared" si="93"/>
        <v>OHq005_0</v>
      </c>
      <c r="CM41" s="153" t="str">
        <f t="shared" si="94"/>
        <v>OHq005_1</v>
      </c>
      <c r="CN41" s="153" t="str">
        <f t="shared" si="95"/>
        <v>OHq005_1</v>
      </c>
      <c r="CO41" s="153" t="str">
        <f t="shared" si="96"/>
        <v>OH</v>
      </c>
      <c r="CP41" s="153" t="str">
        <f t="shared" si="97"/>
        <v>OHq006_0</v>
      </c>
      <c r="CQ41" s="153" t="str">
        <f t="shared" si="98"/>
        <v>OHq006_1</v>
      </c>
      <c r="CR41" s="153" t="str">
        <f t="shared" si="99"/>
        <v>OHq006_1</v>
      </c>
      <c r="CS41" s="153" t="str">
        <f t="shared" si="100"/>
        <v>OH</v>
      </c>
      <c r="CT41" s="153" t="str">
        <f t="shared" si="101"/>
        <v>OHq014_0</v>
      </c>
      <c r="CU41" s="153" t="str">
        <f t="shared" si="102"/>
        <v>OHq014_1</v>
      </c>
      <c r="CV41" s="153" t="str">
        <f t="shared" si="103"/>
        <v>OHq014_1</v>
      </c>
      <c r="CW41" s="153" t="str">
        <f t="shared" si="104"/>
        <v>OH</v>
      </c>
      <c r="CX41" s="153" t="str">
        <f t="shared" si="105"/>
        <v>OHq015_0</v>
      </c>
      <c r="CY41" s="153" t="str">
        <f t="shared" si="106"/>
        <v>OHq015_1</v>
      </c>
      <c r="CZ41" s="153" t="str">
        <f t="shared" si="107"/>
        <v>OHq015_1</v>
      </c>
      <c r="DA41" s="153" t="str">
        <f t="shared" si="108"/>
        <v>OH</v>
      </c>
      <c r="DB41" s="153" t="str">
        <f t="shared" si="109"/>
        <v>OHq016_0</v>
      </c>
      <c r="DC41" s="153" t="str">
        <f t="shared" si="110"/>
        <v>OHq016_1</v>
      </c>
      <c r="DD41" s="153" t="str">
        <f t="shared" si="111"/>
        <v>OHq016_1</v>
      </c>
      <c r="DE41" s="153" t="str">
        <f t="shared" si="112"/>
        <v>OH</v>
      </c>
      <c r="DF41" s="153" t="str">
        <f t="shared" si="113"/>
        <v>OHq009_0</v>
      </c>
      <c r="DG41" s="153" t="str">
        <f t="shared" si="114"/>
        <v>OHq009_1</v>
      </c>
      <c r="DH41" s="153" t="str">
        <f t="shared" si="115"/>
        <v>OHq009_1</v>
      </c>
      <c r="DI41" s="153" t="str">
        <f t="shared" si="116"/>
        <v>OH</v>
      </c>
      <c r="DJ41" s="153" t="str">
        <f t="shared" si="117"/>
        <v>OHq022_0</v>
      </c>
      <c r="DK41" s="153" t="str">
        <f t="shared" si="118"/>
        <v>OHq022_1</v>
      </c>
      <c r="DL41" s="153" t="str">
        <f t="shared" si="119"/>
        <v>OHq022_1</v>
      </c>
      <c r="DM41" s="153" t="str">
        <f t="shared" si="120"/>
        <v>OH</v>
      </c>
      <c r="DN41" s="153" t="str">
        <f t="shared" si="121"/>
        <v>OHq010_0</v>
      </c>
      <c r="DO41" s="153" t="str">
        <f t="shared" si="122"/>
        <v>OHq010_1</v>
      </c>
      <c r="DP41" s="153" t="str">
        <f t="shared" si="123"/>
        <v>OHq010_1</v>
      </c>
      <c r="DQ41" s="153" t="str">
        <f t="shared" si="124"/>
        <v>OH</v>
      </c>
      <c r="DR41" s="153" t="str">
        <f t="shared" si="125"/>
        <v>OHq011_0</v>
      </c>
      <c r="DS41" s="153" t="str">
        <f t="shared" si="126"/>
        <v>OHq011_1</v>
      </c>
      <c r="DT41" s="153" t="str">
        <f t="shared" si="127"/>
        <v>OHq011_1</v>
      </c>
      <c r="DU41" s="153" t="str">
        <f t="shared" si="128"/>
        <v>OH</v>
      </c>
      <c r="DV41" s="153" t="str">
        <f t="shared" si="129"/>
        <v>OHq017_0</v>
      </c>
      <c r="DW41" s="153" t="str">
        <f t="shared" si="130"/>
        <v>OHq017_1</v>
      </c>
      <c r="DX41" s="153" t="str">
        <f t="shared" si="131"/>
        <v>OHq017_1</v>
      </c>
      <c r="DY41" s="153" t="str">
        <f t="shared" si="132"/>
        <v>OH</v>
      </c>
      <c r="DZ41" s="153" t="str">
        <f t="shared" si="133"/>
        <v>OHq018_0</v>
      </c>
      <c r="EA41" s="153" t="str">
        <f t="shared" si="134"/>
        <v>OHq018_1</v>
      </c>
      <c r="EB41" s="153" t="str">
        <f t="shared" si="135"/>
        <v>OHq018_1</v>
      </c>
      <c r="EC41" s="153" t="str">
        <f t="shared" si="136"/>
        <v>OH</v>
      </c>
      <c r="ED41" s="153" t="str">
        <f t="shared" si="137"/>
        <v>OHq019_0</v>
      </c>
      <c r="EE41" s="153" t="str">
        <f t="shared" si="138"/>
        <v>OHq019_1</v>
      </c>
      <c r="EF41" s="153" t="str">
        <f t="shared" si="139"/>
        <v>OHq019_1</v>
      </c>
      <c r="EG41" s="153" t="str">
        <f t="shared" si="140"/>
        <v>OH</v>
      </c>
      <c r="EH41" s="153" t="str">
        <f t="shared" si="141"/>
        <v>OHq020_0</v>
      </c>
      <c r="EI41" s="153" t="str">
        <f t="shared" si="142"/>
        <v>OHq020_1</v>
      </c>
      <c r="EJ41" s="153" t="str">
        <f t="shared" si="143"/>
        <v>OHq020_1</v>
      </c>
    </row>
    <row r="42" spans="1:140" x14ac:dyDescent="0.15">
      <c r="A42" s="231" t="s">
        <v>160</v>
      </c>
      <c r="B42" s="229">
        <f>IF(VLOOKUP(BU42,APPENDIX!$A:$R,9,FALSE)&lt;&gt;"",VLOOKUP(BU42,APPENDIX!$A:$R,9,FALSE),"--")</f>
        <v>74</v>
      </c>
      <c r="C42" s="231">
        <f>IF(VLOOKUP(BV42,APPENDIX!$A:$R,9,FALSE)&lt;&gt;"",VLOOKUP(BV42,APPENDIX!$A:$R,9,FALSE),"--")</f>
        <v>75</v>
      </c>
      <c r="D42" s="231">
        <f>IF(VLOOKUP(BW42,APPENDIX!$A:$R,12,FALSE)&lt;&gt;"",VLOOKUP(BW42,APPENDIX!$A:$R,12,FALSE),0)</f>
        <v>0.2</v>
      </c>
      <c r="E42" s="234" t="str">
        <f t="shared" si="59"/>
        <v/>
      </c>
      <c r="F42" s="299">
        <f>IF(VLOOKUP(BY42,APPENDIX!$A:$R,9,FALSE)&lt;&gt;"",VLOOKUP(BY42,APPENDIX!$A:$R,9,FALSE),"--")</f>
        <v>61</v>
      </c>
      <c r="G42" s="300">
        <f>IF(VLOOKUP(BZ42,APPENDIX!$A:$R,9,FALSE)&lt;&gt;"",VLOOKUP(BZ42,APPENDIX!$A:$R,9,FALSE),"--")</f>
        <v>60</v>
      </c>
      <c r="H42" s="236">
        <f>IF(VLOOKUP(CA42,APPENDIX!$A:$R,12,FALSE)&lt;&gt;"",VLOOKUP(CA42,APPENDIX!$A:$R,12,FALSE),0)</f>
        <v>-0.2</v>
      </c>
      <c r="I42" s="234" t="str">
        <f t="shared" si="60"/>
        <v/>
      </c>
      <c r="J42" s="231">
        <f>IF(VLOOKUP(CC42,APPENDIX!$A:$R,9,FALSE)&lt;&gt;"",VLOOKUP(CC42,APPENDIX!$A:$R,9,FALSE),"--")</f>
        <v>41</v>
      </c>
      <c r="K42" s="231">
        <f>IF(VLOOKUP(CD42,APPENDIX!$A:$R,9,FALSE)&lt;&gt;"",VLOOKUP(CD42,APPENDIX!$A:$R,9,FALSE),"--")</f>
        <v>44</v>
      </c>
      <c r="L42" s="231">
        <f>IF(VLOOKUP(CE42,APPENDIX!$A:$R,12,FALSE)&lt;&gt;"",VLOOKUP(CE42,APPENDIX!$A:$R,12,FALSE),0)</f>
        <v>0.7</v>
      </c>
      <c r="M42" s="231" t="str">
        <f t="shared" si="61"/>
        <v>*</v>
      </c>
      <c r="N42" s="229">
        <f>IF(VLOOKUP(CG42,APPENDIX!$A:$R,9,FALSE)&lt;&gt;"",VLOOKUP(CG42,APPENDIX!$A:$R,9,FALSE),"--")</f>
        <v>56</v>
      </c>
      <c r="O42" s="307">
        <f>IF(VLOOKUP(CH42,APPENDIX!$A:$R,9,FALSE)&lt;&gt;"",VLOOKUP(CH42,APPENDIX!$A:$R,9,FALSE),"--")</f>
        <v>56</v>
      </c>
      <c r="P42" s="231">
        <f>IF(VLOOKUP(CI42,APPENDIX!$A:$R,12,FALSE)&lt;&gt;"",VLOOKUP(CI42,APPENDIX!$A:$R,12,FALSE),0)</f>
        <v>0</v>
      </c>
      <c r="Q42" s="234" t="str">
        <f t="shared" si="62"/>
        <v/>
      </c>
      <c r="R42" s="302">
        <f>VLOOKUP(CK42,APPENDIX!$A:$R,9,FALSE)</f>
        <v>62</v>
      </c>
      <c r="S42" s="299">
        <f>IF(VLOOKUP(CL42,APPENDIX!$A:$R,9,FALSE)&lt;&gt;"",VLOOKUP(CL42,APPENDIX!$A:$R,9,FALSE),"--")</f>
        <v>61</v>
      </c>
      <c r="T42" s="303">
        <f>IF(VLOOKUP(CM42,APPENDIX!$A:$R,9,FALSE)&lt;&gt;"",VLOOKUP(CM42,APPENDIX!$A:$R,9,FALSE),"--")</f>
        <v>61</v>
      </c>
      <c r="U42" s="304">
        <f>IF(VLOOKUP(CN42,APPENDIX!$A:$R,12,FALSE)&lt;&gt;"",VLOOKUP(CN42,APPENDIX!$A:$R,12,FALSE),0)</f>
        <v>0</v>
      </c>
      <c r="V42" s="234" t="str">
        <f t="shared" si="63"/>
        <v/>
      </c>
      <c r="W42" s="229">
        <f>IF(VLOOKUP(CP42,APPENDIX!$A:$R,9,FALSE)&lt;&gt;"",VLOOKUP(CP42,APPENDIX!$A:$R,9,FALSE),"--")</f>
        <v>63</v>
      </c>
      <c r="X42" s="231">
        <f>IF(VLOOKUP(CQ42,APPENDIX!$A:$R,9,FALSE)&lt;&gt;"",VLOOKUP(CQ42,APPENDIX!$A:$R,9,FALSE),"--")</f>
        <v>75</v>
      </c>
      <c r="Y42" s="231">
        <f>IF(VLOOKUP(CR42,APPENDIX!$A:$R,12,FALSE)&lt;&gt;"",VLOOKUP(CR42,APPENDIX!$A:$R,12,FALSE),0)</f>
        <v>2.6</v>
      </c>
      <c r="Z42" s="234" t="str">
        <f t="shared" si="64"/>
        <v>**</v>
      </c>
      <c r="AA42" s="299">
        <f>IF(VLOOKUP(CT42,APPENDIX!$A:$R,9,FALSE)&lt;&gt;"",VLOOKUP(CT42,APPENDIX!$A:$R,9,FALSE),"--")</f>
        <v>22</v>
      </c>
      <c r="AB42" s="300">
        <f>IF(VLOOKUP(CU42,APPENDIX!$A:$R,9,FALSE)&lt;&gt;"",VLOOKUP(CU42,APPENDIX!$A:$R,9,FALSE),"--")</f>
        <v>18</v>
      </c>
      <c r="AC42" s="304">
        <f>IF(VLOOKUP(CV42,APPENDIX!$A:$R,12,FALSE)&lt;&gt;"",VLOOKUP(CV42,APPENDIX!$A:$R,12,FALSE),0)</f>
        <v>-1</v>
      </c>
      <c r="AD42" s="234" t="str">
        <f t="shared" si="65"/>
        <v>**</v>
      </c>
      <c r="AE42" s="229">
        <f>IF(VLOOKUP(CX42,APPENDIX!$A:$R,9,FALSE)&lt;&gt;"",VLOOKUP(CX42,APPENDIX!$A:$R,9,FALSE),"--")</f>
        <v>26</v>
      </c>
      <c r="AF42" s="231">
        <f>IF(VLOOKUP(CY42,APPENDIX!$A:$R,9,FALSE)&lt;&gt;"",VLOOKUP(CY42,APPENDIX!$A:$R,9,FALSE),"--")</f>
        <v>21</v>
      </c>
      <c r="AG42" s="231">
        <f>IF(VLOOKUP(CZ42,APPENDIX!$A:$R,12,FALSE)&lt;&gt;"",VLOOKUP(CZ42,APPENDIX!$A:$R,12,FALSE),0)</f>
        <v>-1.4</v>
      </c>
      <c r="AH42" s="234" t="str">
        <f t="shared" si="66"/>
        <v>**</v>
      </c>
      <c r="AI42" s="229">
        <f>IF(VLOOKUP(DB42,APPENDIX!$A:$R,9,FALSE)&lt;&gt;"",VLOOKUP(DB42,APPENDIX!$A:$R,9,FALSE),"--")</f>
        <v>76</v>
      </c>
      <c r="AJ42" s="372">
        <f>IF(VLOOKUP(DC42,APPENDIX!$A:$R,9,FALSE)&lt;&gt;"",VLOOKUP(DC42,APPENDIX!$A:$R,9,FALSE),"--")</f>
        <v>73</v>
      </c>
      <c r="AK42" s="231">
        <f>IF(VLOOKUP(DD42,APPENDIX!$A:$R,12,FALSE)&lt;&gt;"",VLOOKUP(DD42,APPENDIX!$A:$R,12,FALSE),0)</f>
        <v>-1.6</v>
      </c>
      <c r="AL42" s="234" t="str">
        <f t="shared" si="67"/>
        <v>**</v>
      </c>
      <c r="AM42" s="305">
        <f>IF(VLOOKUP(DF42,APPENDIX!$A:$R,9,FALSE)&lt;&gt;"",VLOOKUP(DF42,APPENDIX!$A:$R,9,FALSE),"--")</f>
        <v>13.2</v>
      </c>
      <c r="AN42" s="236">
        <f>IF(VLOOKUP(DG42,APPENDIX!$A:$R,9,FALSE)&lt;&gt;"",VLOOKUP(DG42,APPENDIX!$A:$R,9,FALSE),"--")</f>
        <v>14.7</v>
      </c>
      <c r="AO42" s="231">
        <f>IF(VLOOKUP(DH42,APPENDIX!$A:$R,12,FALSE)&lt;&gt;"",VLOOKUP(DH42,APPENDIX!$A:$R,12,FALSE),0)</f>
        <v>1.8</v>
      </c>
      <c r="AP42" s="234" t="str">
        <f t="shared" si="68"/>
        <v>**</v>
      </c>
      <c r="AQ42" s="319">
        <f>IF(VLOOKUP(DJ42,APPENDIX!$A:$R,9,FALSE)&lt;&gt;"",VLOOKUP(DJ42,APPENDIX!$A:$R,9,FALSE),"--")</f>
        <v>0.39</v>
      </c>
      <c r="AR42" s="319">
        <f>IF(VLOOKUP(DK42,APPENDIX!$A:$R,9,FALSE)&lt;&gt;"",VLOOKUP(DK42,APPENDIX!$A:$R,9,FALSE),"--")</f>
        <v>0.43</v>
      </c>
      <c r="AS42" s="231">
        <f>IF(VLOOKUP(DL42,APPENDIX!$A:$R,12,FALSE)&lt;&gt;"",VLOOKUP(DL42,APPENDIX!$A:$R,12,FALSE),0)</f>
        <v>0.3</v>
      </c>
      <c r="AT42" s="231" t="str">
        <f t="shared" si="69"/>
        <v/>
      </c>
      <c r="AU42" s="299">
        <f>IF(VLOOKUP(DN42,APPENDIX!$A:$R,9,FALSE)&lt;&gt;"",VLOOKUP(DN42,APPENDIX!$A:$R,9,FALSE),"--")</f>
        <v>85</v>
      </c>
      <c r="AV42" s="300">
        <f>IF(VLOOKUP(DO42,APPENDIX!$A:$R,9,FALSE)&lt;&gt;"",VLOOKUP(DO42,APPENDIX!$A:$R,9,FALSE),"--")</f>
        <v>87</v>
      </c>
      <c r="AW42" s="236">
        <f>IF(VLOOKUP(DP42,APPENDIX!$A:$R,12,FALSE)&lt;&gt;"",VLOOKUP(DP42,APPENDIX!$A:$R,12,FALSE),0)</f>
        <v>0.9</v>
      </c>
      <c r="AX42" s="234" t="str">
        <f t="shared" si="70"/>
        <v>*</v>
      </c>
      <c r="AY42" s="299">
        <f>IF(VLOOKUP(DR42,APPENDIX!$A:$R,9,FALSE)&lt;&gt;"",VLOOKUP(DR42,APPENDIX!$A:$R,9,FALSE),"--")</f>
        <v>70</v>
      </c>
      <c r="AZ42" s="300">
        <f>IF(VLOOKUP(DS42,APPENDIX!$A:$R,9,FALSE)&lt;&gt;"",VLOOKUP(DS42,APPENDIX!$A:$R,9,FALSE),"--")</f>
        <v>70</v>
      </c>
      <c r="BA42" s="304">
        <f>IF(VLOOKUP(DT42,APPENDIX!$A:$R,12,FALSE)&lt;&gt;"",VLOOKUP(DT42,APPENDIX!$A:$R,12,FALSE),0)</f>
        <v>0</v>
      </c>
      <c r="BB42" s="234" t="str">
        <f t="shared" si="71"/>
        <v/>
      </c>
      <c r="BC42" s="301">
        <f>IF(VLOOKUP(DV42,APPENDIX!$A:$R,9,FALSE)&lt;&gt;"",VLOOKUP(DV42,APPENDIX!$A:$R,9,FALSE),"--")</f>
        <v>60</v>
      </c>
      <c r="BD42" s="372">
        <f>IF(VLOOKUP(DW42,APPENDIX!$A:$R,9,FALSE)&lt;&gt;"",VLOOKUP(DW42,APPENDIX!$A:$R,9,FALSE),"--")</f>
        <v>66</v>
      </c>
      <c r="BE42" s="301">
        <f>IF(VLOOKUP(DX42,APPENDIX!$A:$R,12,FALSE)&lt;&gt;"",VLOOKUP(DX42,APPENDIX!$A:$R,12,FALSE),0)</f>
        <v>1.4</v>
      </c>
      <c r="BF42" s="306" t="str">
        <f t="shared" si="72"/>
        <v>**</v>
      </c>
      <c r="BG42" s="371">
        <f>IF(VLOOKUP(DZ42,APPENDIX!$A:$R,9,FALSE)&lt;&gt;"",VLOOKUP(DZ42,APPENDIX!$A:$R,9,FALSE),"--")</f>
        <v>91</v>
      </c>
      <c r="BH42" s="372">
        <f>IF(VLOOKUP(EA42,APPENDIX!$A:$R,9,FALSE)&lt;&gt;"",VLOOKUP(EA42,APPENDIX!$A:$R,9,FALSE),"--")</f>
        <v>92</v>
      </c>
      <c r="BI42" s="301">
        <f>IF(VLOOKUP(EB42,APPENDIX!$A:$R,12,FALSE)&lt;&gt;"",VLOOKUP(EB42,APPENDIX!$A:$R,12,FALSE),0)</f>
        <v>0.3</v>
      </c>
      <c r="BJ42" s="306" t="str">
        <f t="shared" si="73"/>
        <v/>
      </c>
      <c r="BK42" s="400">
        <f>IF(VLOOKUP(ED42,APPENDIX!$A:$R,9,FALSE)&lt;&gt;"",VLOOKUP(ED42,APPENDIX!$A:$R,9,FALSE),"--")</f>
        <v>8</v>
      </c>
      <c r="BL42" s="401">
        <f>IF(VLOOKUP(EE42,APPENDIX!$A:$R,9,FALSE)&lt;&gt;"",VLOOKUP(EE42,APPENDIX!$A:$R,9,FALSE),"--")</f>
        <v>7</v>
      </c>
      <c r="BM42" s="309">
        <f>IF(VLOOKUP(EF42,APPENDIX!$A:$R,12,FALSE)&lt;&gt;"",VLOOKUP(EF42,APPENDIX!$A:$R,12,FALSE),0)</f>
        <v>-0.7</v>
      </c>
      <c r="BN42" s="310" t="str">
        <f t="shared" si="74"/>
        <v>*</v>
      </c>
      <c r="BO42" s="371">
        <f>IF(VLOOKUP(EH42,APPENDIX!$A:$R,9,FALSE)&lt;&gt;"",VLOOKUP(EH42,APPENDIX!$A:$R,9,FALSE),"--")</f>
        <v>23</v>
      </c>
      <c r="BP42" s="372">
        <f>IF(VLOOKUP(EI42,APPENDIX!$A:$R,9,FALSE)&lt;&gt;"",VLOOKUP(EI42,APPENDIX!$A:$R,9,FALSE),"--")</f>
        <v>20</v>
      </c>
      <c r="BQ42" s="301">
        <f>IF(VLOOKUP(EJ42,APPENDIX!$A:$R,12,FALSE)&lt;&gt;"",VLOOKUP(EJ42,APPENDIX!$A:$R,12,FALSE),0)</f>
        <v>-0.9</v>
      </c>
      <c r="BR42" s="301" t="str">
        <f t="shared" si="75"/>
        <v>*</v>
      </c>
      <c r="BT42" s="153" t="s">
        <v>161</v>
      </c>
      <c r="BU42" s="153" t="str">
        <f t="shared" si="76"/>
        <v>OKq002_0</v>
      </c>
      <c r="BV42" s="153" t="str">
        <f t="shared" si="77"/>
        <v>OKq002_1</v>
      </c>
      <c r="BW42" s="153" t="str">
        <f t="shared" si="78"/>
        <v>OKq002_1</v>
      </c>
      <c r="BX42" s="153" t="str">
        <f t="shared" si="79"/>
        <v>OK</v>
      </c>
      <c r="BY42" s="153" t="str">
        <f t="shared" si="80"/>
        <v>OKq001a_0</v>
      </c>
      <c r="BZ42" s="153" t="str">
        <f t="shared" si="81"/>
        <v>OKq001a_1</v>
      </c>
      <c r="CA42" s="153" t="str">
        <f t="shared" si="82"/>
        <v>OKq001a_1</v>
      </c>
      <c r="CB42" s="153" t="str">
        <f t="shared" si="83"/>
        <v>OK</v>
      </c>
      <c r="CC42" s="153" t="str">
        <f t="shared" si="84"/>
        <v>OKq001b_0</v>
      </c>
      <c r="CD42" s="153" t="str">
        <f t="shared" si="85"/>
        <v>OKq001b_1</v>
      </c>
      <c r="CE42" s="153" t="str">
        <f t="shared" si="86"/>
        <v>OKq001b_1</v>
      </c>
      <c r="CF42" s="153" t="str">
        <f t="shared" si="87"/>
        <v>OK</v>
      </c>
      <c r="CG42" s="153" t="str">
        <f t="shared" si="88"/>
        <v>OKq003_0</v>
      </c>
      <c r="CH42" s="153" t="str">
        <f t="shared" si="89"/>
        <v>OKq003_1</v>
      </c>
      <c r="CI42" s="153" t="str">
        <f t="shared" si="90"/>
        <v>OKq003_1</v>
      </c>
      <c r="CJ42" s="153" t="str">
        <f t="shared" si="91"/>
        <v>OK</v>
      </c>
      <c r="CK42" s="298" t="str">
        <f t="shared" si="92"/>
        <v>OKq004_1</v>
      </c>
      <c r="CL42" s="298" t="str">
        <f t="shared" si="93"/>
        <v>OKq005_0</v>
      </c>
      <c r="CM42" s="153" t="str">
        <f t="shared" si="94"/>
        <v>OKq005_1</v>
      </c>
      <c r="CN42" s="153" t="str">
        <f t="shared" si="95"/>
        <v>OKq005_1</v>
      </c>
      <c r="CO42" s="153" t="str">
        <f t="shared" si="96"/>
        <v>OK</v>
      </c>
      <c r="CP42" s="153" t="str">
        <f t="shared" si="97"/>
        <v>OKq006_0</v>
      </c>
      <c r="CQ42" s="153" t="str">
        <f t="shared" si="98"/>
        <v>OKq006_1</v>
      </c>
      <c r="CR42" s="153" t="str">
        <f t="shared" si="99"/>
        <v>OKq006_1</v>
      </c>
      <c r="CS42" s="153" t="str">
        <f t="shared" si="100"/>
        <v>OK</v>
      </c>
      <c r="CT42" s="153" t="str">
        <f t="shared" si="101"/>
        <v>OKq014_0</v>
      </c>
      <c r="CU42" s="153" t="str">
        <f t="shared" si="102"/>
        <v>OKq014_1</v>
      </c>
      <c r="CV42" s="153" t="str">
        <f t="shared" si="103"/>
        <v>OKq014_1</v>
      </c>
      <c r="CW42" s="153" t="str">
        <f t="shared" si="104"/>
        <v>OK</v>
      </c>
      <c r="CX42" s="153" t="str">
        <f t="shared" si="105"/>
        <v>OKq015_0</v>
      </c>
      <c r="CY42" s="153" t="str">
        <f t="shared" si="106"/>
        <v>OKq015_1</v>
      </c>
      <c r="CZ42" s="153" t="str">
        <f t="shared" si="107"/>
        <v>OKq015_1</v>
      </c>
      <c r="DA42" s="153" t="str">
        <f t="shared" si="108"/>
        <v>OK</v>
      </c>
      <c r="DB42" s="153" t="str">
        <f t="shared" si="109"/>
        <v>OKq016_0</v>
      </c>
      <c r="DC42" s="153" t="str">
        <f t="shared" si="110"/>
        <v>OKq016_1</v>
      </c>
      <c r="DD42" s="153" t="str">
        <f t="shared" si="111"/>
        <v>OKq016_1</v>
      </c>
      <c r="DE42" s="153" t="str">
        <f t="shared" si="112"/>
        <v>OK</v>
      </c>
      <c r="DF42" s="153" t="str">
        <f t="shared" si="113"/>
        <v>OKq009_0</v>
      </c>
      <c r="DG42" s="153" t="str">
        <f t="shared" si="114"/>
        <v>OKq009_1</v>
      </c>
      <c r="DH42" s="153" t="str">
        <f t="shared" si="115"/>
        <v>OKq009_1</v>
      </c>
      <c r="DI42" s="153" t="str">
        <f t="shared" si="116"/>
        <v>OK</v>
      </c>
      <c r="DJ42" s="153" t="str">
        <f t="shared" si="117"/>
        <v>OKq022_0</v>
      </c>
      <c r="DK42" s="153" t="str">
        <f t="shared" si="118"/>
        <v>OKq022_1</v>
      </c>
      <c r="DL42" s="153" t="str">
        <f t="shared" si="119"/>
        <v>OKq022_1</v>
      </c>
      <c r="DM42" s="153" t="str">
        <f t="shared" si="120"/>
        <v>OK</v>
      </c>
      <c r="DN42" s="153" t="str">
        <f t="shared" si="121"/>
        <v>OKq010_0</v>
      </c>
      <c r="DO42" s="153" t="str">
        <f t="shared" si="122"/>
        <v>OKq010_1</v>
      </c>
      <c r="DP42" s="153" t="str">
        <f t="shared" si="123"/>
        <v>OKq010_1</v>
      </c>
      <c r="DQ42" s="153" t="str">
        <f t="shared" si="124"/>
        <v>OK</v>
      </c>
      <c r="DR42" s="153" t="str">
        <f t="shared" si="125"/>
        <v>OKq011_0</v>
      </c>
      <c r="DS42" s="153" t="str">
        <f t="shared" si="126"/>
        <v>OKq011_1</v>
      </c>
      <c r="DT42" s="153" t="str">
        <f t="shared" si="127"/>
        <v>OKq011_1</v>
      </c>
      <c r="DU42" s="153" t="str">
        <f t="shared" si="128"/>
        <v>OK</v>
      </c>
      <c r="DV42" s="153" t="str">
        <f t="shared" si="129"/>
        <v>OKq017_0</v>
      </c>
      <c r="DW42" s="153" t="str">
        <f t="shared" si="130"/>
        <v>OKq017_1</v>
      </c>
      <c r="DX42" s="153" t="str">
        <f t="shared" si="131"/>
        <v>OKq017_1</v>
      </c>
      <c r="DY42" s="153" t="str">
        <f t="shared" si="132"/>
        <v>OK</v>
      </c>
      <c r="DZ42" s="153" t="str">
        <f t="shared" si="133"/>
        <v>OKq018_0</v>
      </c>
      <c r="EA42" s="153" t="str">
        <f t="shared" si="134"/>
        <v>OKq018_1</v>
      </c>
      <c r="EB42" s="153" t="str">
        <f t="shared" si="135"/>
        <v>OKq018_1</v>
      </c>
      <c r="EC42" s="153" t="str">
        <f t="shared" si="136"/>
        <v>OK</v>
      </c>
      <c r="ED42" s="153" t="str">
        <f t="shared" si="137"/>
        <v>OKq019_0</v>
      </c>
      <c r="EE42" s="153" t="str">
        <f t="shared" si="138"/>
        <v>OKq019_1</v>
      </c>
      <c r="EF42" s="153" t="str">
        <f t="shared" si="139"/>
        <v>OKq019_1</v>
      </c>
      <c r="EG42" s="153" t="str">
        <f t="shared" si="140"/>
        <v>OK</v>
      </c>
      <c r="EH42" s="153" t="str">
        <f t="shared" si="141"/>
        <v>OKq020_0</v>
      </c>
      <c r="EI42" s="153" t="str">
        <f t="shared" si="142"/>
        <v>OKq020_1</v>
      </c>
      <c r="EJ42" s="153" t="str">
        <f t="shared" si="143"/>
        <v>OKq020_1</v>
      </c>
    </row>
    <row r="43" spans="1:140" x14ac:dyDescent="0.15">
      <c r="A43" s="231" t="s">
        <v>164</v>
      </c>
      <c r="B43" s="229">
        <f>IF(VLOOKUP(BU43,APPENDIX!$A:$R,9,FALSE)&lt;&gt;"",VLOOKUP(BU43,APPENDIX!$A:$R,9,FALSE),"--")</f>
        <v>74</v>
      </c>
      <c r="C43" s="231">
        <f>IF(VLOOKUP(BV43,APPENDIX!$A:$R,9,FALSE)&lt;&gt;"",VLOOKUP(BV43,APPENDIX!$A:$R,9,FALSE),"--")</f>
        <v>79</v>
      </c>
      <c r="D43" s="231">
        <f>IF(VLOOKUP(BW43,APPENDIX!$A:$R,12,FALSE)&lt;&gt;"",VLOOKUP(BW43,APPENDIX!$A:$R,12,FALSE),0)</f>
        <v>0.8</v>
      </c>
      <c r="E43" s="234" t="str">
        <f t="shared" si="59"/>
        <v>*</v>
      </c>
      <c r="F43" s="299">
        <f>IF(VLOOKUP(BY43,APPENDIX!$A:$R,9,FALSE)&lt;&gt;"",VLOOKUP(BY43,APPENDIX!$A:$R,9,FALSE),"--")</f>
        <v>67</v>
      </c>
      <c r="G43" s="300">
        <f>IF(VLOOKUP(BZ43,APPENDIX!$A:$R,9,FALSE)&lt;&gt;"",VLOOKUP(BZ43,APPENDIX!$A:$R,9,FALSE),"--")</f>
        <v>68</v>
      </c>
      <c r="H43" s="236">
        <f>IF(VLOOKUP(CA43,APPENDIX!$A:$R,12,FALSE)&lt;&gt;"",VLOOKUP(CA43,APPENDIX!$A:$R,12,FALSE),0)</f>
        <v>0.2</v>
      </c>
      <c r="I43" s="234" t="str">
        <f t="shared" si="60"/>
        <v/>
      </c>
      <c r="J43" s="231">
        <f>IF(VLOOKUP(CC43,APPENDIX!$A:$R,9,FALSE)&lt;&gt;"",VLOOKUP(CC43,APPENDIX!$A:$R,9,FALSE),"--")</f>
        <v>33</v>
      </c>
      <c r="K43" s="231">
        <f>IF(VLOOKUP(CD43,APPENDIX!$A:$R,9,FALSE)&lt;&gt;"",VLOOKUP(CD43,APPENDIX!$A:$R,9,FALSE),"--")</f>
        <v>38</v>
      </c>
      <c r="L43" s="231">
        <f>IF(VLOOKUP(CE43,APPENDIX!$A:$R,12,FALSE)&lt;&gt;"",VLOOKUP(CE43,APPENDIX!$A:$R,12,FALSE),0)</f>
        <v>1.1000000000000001</v>
      </c>
      <c r="M43" s="231" t="str">
        <f t="shared" si="61"/>
        <v>**</v>
      </c>
      <c r="N43" s="229">
        <f>IF(VLOOKUP(CG43,APPENDIX!$A:$R,9,FALSE)&lt;&gt;"",VLOOKUP(CG43,APPENDIX!$A:$R,9,FALSE),"--")</f>
        <v>57</v>
      </c>
      <c r="O43" s="307">
        <f>IF(VLOOKUP(CH43,APPENDIX!$A:$R,9,FALSE)&lt;&gt;"",VLOOKUP(CH43,APPENDIX!$A:$R,9,FALSE),"--")</f>
        <v>57</v>
      </c>
      <c r="P43" s="231">
        <f>IF(VLOOKUP(CI43,APPENDIX!$A:$R,12,FALSE)&lt;&gt;"",VLOOKUP(CI43,APPENDIX!$A:$R,12,FALSE),0)</f>
        <v>0</v>
      </c>
      <c r="Q43" s="234" t="str">
        <f t="shared" si="62"/>
        <v/>
      </c>
      <c r="R43" s="302">
        <f>VLOOKUP(CK43,APPENDIX!$A:$R,9,FALSE)</f>
        <v>63</v>
      </c>
      <c r="S43" s="299">
        <f>IF(VLOOKUP(CL43,APPENDIX!$A:$R,9,FALSE)&lt;&gt;"",VLOOKUP(CL43,APPENDIX!$A:$R,9,FALSE),"--")</f>
        <v>66</v>
      </c>
      <c r="T43" s="303">
        <f>IF(VLOOKUP(CM43,APPENDIX!$A:$R,9,FALSE)&lt;&gt;"",VLOOKUP(CM43,APPENDIX!$A:$R,9,FALSE),"--")</f>
        <v>66</v>
      </c>
      <c r="U43" s="304">
        <f>IF(VLOOKUP(CN43,APPENDIX!$A:$R,12,FALSE)&lt;&gt;"",VLOOKUP(CN43,APPENDIX!$A:$R,12,FALSE),0)</f>
        <v>0</v>
      </c>
      <c r="V43" s="234" t="str">
        <f t="shared" si="63"/>
        <v/>
      </c>
      <c r="W43" s="229">
        <f>IF(VLOOKUP(CP43,APPENDIX!$A:$R,9,FALSE)&lt;&gt;"",VLOOKUP(CP43,APPENDIX!$A:$R,9,FALSE),"--")</f>
        <v>67</v>
      </c>
      <c r="X43" s="231">
        <f>IF(VLOOKUP(CQ43,APPENDIX!$A:$R,9,FALSE)&lt;&gt;"",VLOOKUP(CQ43,APPENDIX!$A:$R,9,FALSE),"--")</f>
        <v>67</v>
      </c>
      <c r="Y43" s="231">
        <f>IF(VLOOKUP(CR43,APPENDIX!$A:$R,12,FALSE)&lt;&gt;"",VLOOKUP(CR43,APPENDIX!$A:$R,12,FALSE),0)</f>
        <v>0</v>
      </c>
      <c r="Z43" s="234" t="str">
        <f t="shared" si="64"/>
        <v/>
      </c>
      <c r="AA43" s="299">
        <f>IF(VLOOKUP(CT43,APPENDIX!$A:$R,9,FALSE)&lt;&gt;"",VLOOKUP(CT43,APPENDIX!$A:$R,9,FALSE),"--")</f>
        <v>16</v>
      </c>
      <c r="AB43" s="300">
        <f>IF(VLOOKUP(CU43,APPENDIX!$A:$R,9,FALSE)&lt;&gt;"",VLOOKUP(CU43,APPENDIX!$A:$R,9,FALSE),"--")</f>
        <v>11</v>
      </c>
      <c r="AC43" s="304">
        <f>IF(VLOOKUP(CV43,APPENDIX!$A:$R,12,FALSE)&lt;&gt;"",VLOOKUP(CV43,APPENDIX!$A:$R,12,FALSE),0)</f>
        <v>-1.3</v>
      </c>
      <c r="AD43" s="234" t="str">
        <f t="shared" si="65"/>
        <v>**</v>
      </c>
      <c r="AE43" s="229">
        <f>IF(VLOOKUP(CX43,APPENDIX!$A:$R,9,FALSE)&lt;&gt;"",VLOOKUP(CX43,APPENDIX!$A:$R,9,FALSE),"--")</f>
        <v>17</v>
      </c>
      <c r="AF43" s="231">
        <f>IF(VLOOKUP(CY43,APPENDIX!$A:$R,9,FALSE)&lt;&gt;"",VLOOKUP(CY43,APPENDIX!$A:$R,9,FALSE),"--")</f>
        <v>13</v>
      </c>
      <c r="AG43" s="231">
        <f>IF(VLOOKUP(CZ43,APPENDIX!$A:$R,12,FALSE)&lt;&gt;"",VLOOKUP(CZ43,APPENDIX!$A:$R,12,FALSE),0)</f>
        <v>-1.1000000000000001</v>
      </c>
      <c r="AH43" s="234" t="str">
        <f t="shared" si="66"/>
        <v>**</v>
      </c>
      <c r="AI43" s="229">
        <f>IF(VLOOKUP(DB43,APPENDIX!$A:$R,9,FALSE)&lt;&gt;"",VLOOKUP(DB43,APPENDIX!$A:$R,9,FALSE),"--")</f>
        <v>74</v>
      </c>
      <c r="AJ43" s="372">
        <f>IF(VLOOKUP(DC43,APPENDIX!$A:$R,9,FALSE)&lt;&gt;"",VLOOKUP(DC43,APPENDIX!$A:$R,9,FALSE),"--")</f>
        <v>74</v>
      </c>
      <c r="AK43" s="231">
        <f>IF(VLOOKUP(DD43,APPENDIX!$A:$R,12,FALSE)&lt;&gt;"",VLOOKUP(DD43,APPENDIX!$A:$R,12,FALSE),0)</f>
        <v>0</v>
      </c>
      <c r="AL43" s="234" t="str">
        <f t="shared" si="67"/>
        <v/>
      </c>
      <c r="AM43" s="305">
        <f>IF(VLOOKUP(DF43,APPENDIX!$A:$R,9,FALSE)&lt;&gt;"",VLOOKUP(DF43,APPENDIX!$A:$R,9,FALSE),"--")</f>
        <v>13.9</v>
      </c>
      <c r="AN43" s="236">
        <f>IF(VLOOKUP(DG43,APPENDIX!$A:$R,9,FALSE)&lt;&gt;"",VLOOKUP(DG43,APPENDIX!$A:$R,9,FALSE),"--")</f>
        <v>15.3</v>
      </c>
      <c r="AO43" s="231">
        <f>IF(VLOOKUP(DH43,APPENDIX!$A:$R,12,FALSE)&lt;&gt;"",VLOOKUP(DH43,APPENDIX!$A:$R,12,FALSE),0)</f>
        <v>1.7</v>
      </c>
      <c r="AP43" s="234" t="str">
        <f t="shared" si="68"/>
        <v>**</v>
      </c>
      <c r="AQ43" s="319">
        <f>IF(VLOOKUP(DJ43,APPENDIX!$A:$R,9,FALSE)&lt;&gt;"",VLOOKUP(DJ43,APPENDIX!$A:$R,9,FALSE),"--")</f>
        <v>0.3</v>
      </c>
      <c r="AR43" s="319">
        <f>IF(VLOOKUP(DK43,APPENDIX!$A:$R,9,FALSE)&lt;&gt;"",VLOOKUP(DK43,APPENDIX!$A:$R,9,FALSE),"--")</f>
        <v>0.48</v>
      </c>
      <c r="AS43" s="231">
        <f>IF(VLOOKUP(DL43,APPENDIX!$A:$R,12,FALSE)&lt;&gt;"",VLOOKUP(DL43,APPENDIX!$A:$R,12,FALSE),0)</f>
        <v>1.4</v>
      </c>
      <c r="AT43" s="231" t="str">
        <f t="shared" si="69"/>
        <v>**</v>
      </c>
      <c r="AU43" s="299">
        <f>IF(VLOOKUP(DN43,APPENDIX!$A:$R,9,FALSE)&lt;&gt;"",VLOOKUP(DN43,APPENDIX!$A:$R,9,FALSE),"--")</f>
        <v>86</v>
      </c>
      <c r="AV43" s="300">
        <f>IF(VLOOKUP(DO43,APPENDIX!$A:$R,9,FALSE)&lt;&gt;"",VLOOKUP(DO43,APPENDIX!$A:$R,9,FALSE),"--")</f>
        <v>88</v>
      </c>
      <c r="AW43" s="236">
        <f>IF(VLOOKUP(DP43,APPENDIX!$A:$R,12,FALSE)&lt;&gt;"",VLOOKUP(DP43,APPENDIX!$A:$R,12,FALSE),0)</f>
        <v>0.9</v>
      </c>
      <c r="AX43" s="234" t="str">
        <f t="shared" si="70"/>
        <v>*</v>
      </c>
      <c r="AY43" s="299">
        <f>IF(VLOOKUP(DR43,APPENDIX!$A:$R,9,FALSE)&lt;&gt;"",VLOOKUP(DR43,APPENDIX!$A:$R,9,FALSE),"--")</f>
        <v>68</v>
      </c>
      <c r="AZ43" s="300">
        <f>IF(VLOOKUP(DS43,APPENDIX!$A:$R,9,FALSE)&lt;&gt;"",VLOOKUP(DS43,APPENDIX!$A:$R,9,FALSE),"--")</f>
        <v>68</v>
      </c>
      <c r="BA43" s="304">
        <f>IF(VLOOKUP(DT43,APPENDIX!$A:$R,12,FALSE)&lt;&gt;"",VLOOKUP(DT43,APPENDIX!$A:$R,12,FALSE),0)</f>
        <v>0</v>
      </c>
      <c r="BB43" s="234" t="str">
        <f t="shared" si="71"/>
        <v/>
      </c>
      <c r="BC43" s="301">
        <f>IF(VLOOKUP(DV43,APPENDIX!$A:$R,9,FALSE)&lt;&gt;"",VLOOKUP(DV43,APPENDIX!$A:$R,9,FALSE),"--")</f>
        <v>56</v>
      </c>
      <c r="BD43" s="372">
        <f>IF(VLOOKUP(DW43,APPENDIX!$A:$R,9,FALSE)&lt;&gt;"",VLOOKUP(DW43,APPENDIX!$A:$R,9,FALSE),"--")</f>
        <v>61</v>
      </c>
      <c r="BE43" s="301">
        <f>IF(VLOOKUP(DX43,APPENDIX!$A:$R,12,FALSE)&lt;&gt;"",VLOOKUP(DX43,APPENDIX!$A:$R,12,FALSE),0)</f>
        <v>1.2</v>
      </c>
      <c r="BF43" s="306" t="str">
        <f t="shared" si="72"/>
        <v>**</v>
      </c>
      <c r="BG43" s="371">
        <f>IF(VLOOKUP(DZ43,APPENDIX!$A:$R,9,FALSE)&lt;&gt;"",VLOOKUP(DZ43,APPENDIX!$A:$R,9,FALSE),"--")</f>
        <v>89</v>
      </c>
      <c r="BH43" s="372">
        <f>IF(VLOOKUP(EA43,APPENDIX!$A:$R,9,FALSE)&lt;&gt;"",VLOOKUP(EA43,APPENDIX!$A:$R,9,FALSE),"--")</f>
        <v>89</v>
      </c>
      <c r="BI43" s="301">
        <f>IF(VLOOKUP(EB43,APPENDIX!$A:$R,12,FALSE)&lt;&gt;"",VLOOKUP(EB43,APPENDIX!$A:$R,12,FALSE),0)</f>
        <v>0</v>
      </c>
      <c r="BJ43" s="306" t="str">
        <f t="shared" si="73"/>
        <v/>
      </c>
      <c r="BK43" s="400">
        <f>IF(VLOOKUP(ED43,APPENDIX!$A:$R,9,FALSE)&lt;&gt;"",VLOOKUP(ED43,APPENDIX!$A:$R,9,FALSE),"--")</f>
        <v>6</v>
      </c>
      <c r="BL43" s="401">
        <f>IF(VLOOKUP(EE43,APPENDIX!$A:$R,9,FALSE)&lt;&gt;"",VLOOKUP(EE43,APPENDIX!$A:$R,9,FALSE),"--")</f>
        <v>7</v>
      </c>
      <c r="BM43" s="309">
        <f>IF(VLOOKUP(EF43,APPENDIX!$A:$R,12,FALSE)&lt;&gt;"",VLOOKUP(EF43,APPENDIX!$A:$R,12,FALSE),0)</f>
        <v>0.7</v>
      </c>
      <c r="BN43" s="310" t="str">
        <f t="shared" si="74"/>
        <v>*</v>
      </c>
      <c r="BO43" s="371">
        <f>IF(VLOOKUP(EH43,APPENDIX!$A:$R,9,FALSE)&lt;&gt;"",VLOOKUP(EH43,APPENDIX!$A:$R,9,FALSE),"--")</f>
        <v>18</v>
      </c>
      <c r="BP43" s="372">
        <f>IF(VLOOKUP(EI43,APPENDIX!$A:$R,9,FALSE)&lt;&gt;"",VLOOKUP(EI43,APPENDIX!$A:$R,9,FALSE),"--")</f>
        <v>17</v>
      </c>
      <c r="BQ43" s="301">
        <f>IF(VLOOKUP(EJ43,APPENDIX!$A:$R,12,FALSE)&lt;&gt;"",VLOOKUP(EJ43,APPENDIX!$A:$R,12,FALSE),0)</f>
        <v>-0.3</v>
      </c>
      <c r="BR43" s="301" t="str">
        <f t="shared" si="75"/>
        <v/>
      </c>
      <c r="BT43" s="153" t="s">
        <v>165</v>
      </c>
      <c r="BU43" s="153" t="str">
        <f t="shared" si="76"/>
        <v>ORq002_0</v>
      </c>
      <c r="BV43" s="153" t="str">
        <f t="shared" si="77"/>
        <v>ORq002_1</v>
      </c>
      <c r="BW43" s="153" t="str">
        <f t="shared" si="78"/>
        <v>ORq002_1</v>
      </c>
      <c r="BX43" s="153" t="str">
        <f t="shared" si="79"/>
        <v>OR</v>
      </c>
      <c r="BY43" s="153" t="str">
        <f t="shared" si="80"/>
        <v>ORq001a_0</v>
      </c>
      <c r="BZ43" s="153" t="str">
        <f t="shared" si="81"/>
        <v>ORq001a_1</v>
      </c>
      <c r="CA43" s="153" t="str">
        <f t="shared" si="82"/>
        <v>ORq001a_1</v>
      </c>
      <c r="CB43" s="153" t="str">
        <f t="shared" si="83"/>
        <v>OR</v>
      </c>
      <c r="CC43" s="153" t="str">
        <f t="shared" si="84"/>
        <v>ORq001b_0</v>
      </c>
      <c r="CD43" s="153" t="str">
        <f t="shared" si="85"/>
        <v>ORq001b_1</v>
      </c>
      <c r="CE43" s="153" t="str">
        <f t="shared" si="86"/>
        <v>ORq001b_1</v>
      </c>
      <c r="CF43" s="153" t="str">
        <f t="shared" si="87"/>
        <v>OR</v>
      </c>
      <c r="CG43" s="153" t="str">
        <f t="shared" si="88"/>
        <v>ORq003_0</v>
      </c>
      <c r="CH43" s="153" t="str">
        <f t="shared" si="89"/>
        <v>ORq003_1</v>
      </c>
      <c r="CI43" s="153" t="str">
        <f t="shared" si="90"/>
        <v>ORq003_1</v>
      </c>
      <c r="CJ43" s="153" t="str">
        <f t="shared" si="91"/>
        <v>OR</v>
      </c>
      <c r="CK43" s="298" t="str">
        <f t="shared" si="92"/>
        <v>ORq004_1</v>
      </c>
      <c r="CL43" s="298" t="str">
        <f t="shared" si="93"/>
        <v>ORq005_0</v>
      </c>
      <c r="CM43" s="153" t="str">
        <f t="shared" si="94"/>
        <v>ORq005_1</v>
      </c>
      <c r="CN43" s="153" t="str">
        <f t="shared" si="95"/>
        <v>ORq005_1</v>
      </c>
      <c r="CO43" s="153" t="str">
        <f t="shared" si="96"/>
        <v>OR</v>
      </c>
      <c r="CP43" s="153" t="str">
        <f t="shared" si="97"/>
        <v>ORq006_0</v>
      </c>
      <c r="CQ43" s="153" t="str">
        <f t="shared" si="98"/>
        <v>ORq006_1</v>
      </c>
      <c r="CR43" s="153" t="str">
        <f t="shared" si="99"/>
        <v>ORq006_1</v>
      </c>
      <c r="CS43" s="153" t="str">
        <f t="shared" si="100"/>
        <v>OR</v>
      </c>
      <c r="CT43" s="153" t="str">
        <f t="shared" si="101"/>
        <v>ORq014_0</v>
      </c>
      <c r="CU43" s="153" t="str">
        <f t="shared" si="102"/>
        <v>ORq014_1</v>
      </c>
      <c r="CV43" s="153" t="str">
        <f t="shared" si="103"/>
        <v>ORq014_1</v>
      </c>
      <c r="CW43" s="153" t="str">
        <f t="shared" si="104"/>
        <v>OR</v>
      </c>
      <c r="CX43" s="153" t="str">
        <f t="shared" si="105"/>
        <v>ORq015_0</v>
      </c>
      <c r="CY43" s="153" t="str">
        <f t="shared" si="106"/>
        <v>ORq015_1</v>
      </c>
      <c r="CZ43" s="153" t="str">
        <f t="shared" si="107"/>
        <v>ORq015_1</v>
      </c>
      <c r="DA43" s="153" t="str">
        <f t="shared" si="108"/>
        <v>OR</v>
      </c>
      <c r="DB43" s="153" t="str">
        <f t="shared" si="109"/>
        <v>ORq016_0</v>
      </c>
      <c r="DC43" s="153" t="str">
        <f t="shared" si="110"/>
        <v>ORq016_1</v>
      </c>
      <c r="DD43" s="153" t="str">
        <f t="shared" si="111"/>
        <v>ORq016_1</v>
      </c>
      <c r="DE43" s="153" t="str">
        <f t="shared" si="112"/>
        <v>OR</v>
      </c>
      <c r="DF43" s="153" t="str">
        <f t="shared" si="113"/>
        <v>ORq009_0</v>
      </c>
      <c r="DG43" s="153" t="str">
        <f t="shared" si="114"/>
        <v>ORq009_1</v>
      </c>
      <c r="DH43" s="153" t="str">
        <f t="shared" si="115"/>
        <v>ORq009_1</v>
      </c>
      <c r="DI43" s="153" t="str">
        <f t="shared" si="116"/>
        <v>OR</v>
      </c>
      <c r="DJ43" s="153" t="str">
        <f t="shared" si="117"/>
        <v>ORq022_0</v>
      </c>
      <c r="DK43" s="153" t="str">
        <f t="shared" si="118"/>
        <v>ORq022_1</v>
      </c>
      <c r="DL43" s="153" t="str">
        <f t="shared" si="119"/>
        <v>ORq022_1</v>
      </c>
      <c r="DM43" s="153" t="str">
        <f t="shared" si="120"/>
        <v>OR</v>
      </c>
      <c r="DN43" s="153" t="str">
        <f t="shared" si="121"/>
        <v>ORq010_0</v>
      </c>
      <c r="DO43" s="153" t="str">
        <f t="shared" si="122"/>
        <v>ORq010_1</v>
      </c>
      <c r="DP43" s="153" t="str">
        <f t="shared" si="123"/>
        <v>ORq010_1</v>
      </c>
      <c r="DQ43" s="153" t="str">
        <f t="shared" si="124"/>
        <v>OR</v>
      </c>
      <c r="DR43" s="153" t="str">
        <f t="shared" si="125"/>
        <v>ORq011_0</v>
      </c>
      <c r="DS43" s="153" t="str">
        <f t="shared" si="126"/>
        <v>ORq011_1</v>
      </c>
      <c r="DT43" s="153" t="str">
        <f t="shared" si="127"/>
        <v>ORq011_1</v>
      </c>
      <c r="DU43" s="153" t="str">
        <f t="shared" si="128"/>
        <v>OR</v>
      </c>
      <c r="DV43" s="153" t="str">
        <f t="shared" si="129"/>
        <v>ORq017_0</v>
      </c>
      <c r="DW43" s="153" t="str">
        <f t="shared" si="130"/>
        <v>ORq017_1</v>
      </c>
      <c r="DX43" s="153" t="str">
        <f t="shared" si="131"/>
        <v>ORq017_1</v>
      </c>
      <c r="DY43" s="153" t="str">
        <f t="shared" si="132"/>
        <v>OR</v>
      </c>
      <c r="DZ43" s="153" t="str">
        <f t="shared" si="133"/>
        <v>ORq018_0</v>
      </c>
      <c r="EA43" s="153" t="str">
        <f t="shared" si="134"/>
        <v>ORq018_1</v>
      </c>
      <c r="EB43" s="153" t="str">
        <f t="shared" si="135"/>
        <v>ORq018_1</v>
      </c>
      <c r="EC43" s="153" t="str">
        <f t="shared" si="136"/>
        <v>OR</v>
      </c>
      <c r="ED43" s="153" t="str">
        <f t="shared" si="137"/>
        <v>ORq019_0</v>
      </c>
      <c r="EE43" s="153" t="str">
        <f t="shared" si="138"/>
        <v>ORq019_1</v>
      </c>
      <c r="EF43" s="153" t="str">
        <f t="shared" si="139"/>
        <v>ORq019_1</v>
      </c>
      <c r="EG43" s="153" t="str">
        <f t="shared" si="140"/>
        <v>OR</v>
      </c>
      <c r="EH43" s="153" t="str">
        <f t="shared" si="141"/>
        <v>ORq020_0</v>
      </c>
      <c r="EI43" s="153" t="str">
        <f t="shared" si="142"/>
        <v>ORq020_1</v>
      </c>
      <c r="EJ43" s="153" t="str">
        <f t="shared" si="143"/>
        <v>ORq020_1</v>
      </c>
    </row>
    <row r="44" spans="1:140" x14ac:dyDescent="0.15">
      <c r="A44" s="231" t="s">
        <v>168</v>
      </c>
      <c r="B44" s="229">
        <f>IF(VLOOKUP(BU44,APPENDIX!$A:$R,9,FALSE)&lt;&gt;"",VLOOKUP(BU44,APPENDIX!$A:$R,9,FALSE),"--")</f>
        <v>86</v>
      </c>
      <c r="C44" s="231">
        <f>IF(VLOOKUP(BV44,APPENDIX!$A:$R,9,FALSE)&lt;&gt;"",VLOOKUP(BV44,APPENDIX!$A:$R,9,FALSE),"--")</f>
        <v>87</v>
      </c>
      <c r="D44" s="231">
        <f>IF(VLOOKUP(BW44,APPENDIX!$A:$R,12,FALSE)&lt;&gt;"",VLOOKUP(BW44,APPENDIX!$A:$R,12,FALSE),0)</f>
        <v>0.2</v>
      </c>
      <c r="E44" s="234" t="str">
        <f t="shared" si="59"/>
        <v/>
      </c>
      <c r="F44" s="299">
        <f>IF(VLOOKUP(BY44,APPENDIX!$A:$R,9,FALSE)&lt;&gt;"",VLOOKUP(BY44,APPENDIX!$A:$R,9,FALSE),"--")</f>
        <v>69</v>
      </c>
      <c r="G44" s="300">
        <f>IF(VLOOKUP(BZ44,APPENDIX!$A:$R,9,FALSE)&lt;&gt;"",VLOOKUP(BZ44,APPENDIX!$A:$R,9,FALSE),"--")</f>
        <v>68</v>
      </c>
      <c r="H44" s="236">
        <f>IF(VLOOKUP(CA44,APPENDIX!$A:$R,12,FALSE)&lt;&gt;"",VLOOKUP(CA44,APPENDIX!$A:$R,12,FALSE),0)</f>
        <v>-0.2</v>
      </c>
      <c r="I44" s="234" t="str">
        <f t="shared" si="60"/>
        <v/>
      </c>
      <c r="J44" s="231">
        <f>IF(VLOOKUP(CC44,APPENDIX!$A:$R,9,FALSE)&lt;&gt;"",VLOOKUP(CC44,APPENDIX!$A:$R,9,FALSE),"--")</f>
        <v>37</v>
      </c>
      <c r="K44" s="231">
        <f>IF(VLOOKUP(CD44,APPENDIX!$A:$R,9,FALSE)&lt;&gt;"",VLOOKUP(CD44,APPENDIX!$A:$R,9,FALSE),"--")</f>
        <v>41</v>
      </c>
      <c r="L44" s="231">
        <f>IF(VLOOKUP(CE44,APPENDIX!$A:$R,12,FALSE)&lt;&gt;"",VLOOKUP(CE44,APPENDIX!$A:$R,12,FALSE),0)</f>
        <v>0.9</v>
      </c>
      <c r="M44" s="231" t="str">
        <f t="shared" si="61"/>
        <v>*</v>
      </c>
      <c r="N44" s="229">
        <f>IF(VLOOKUP(CG44,APPENDIX!$A:$R,9,FALSE)&lt;&gt;"",VLOOKUP(CG44,APPENDIX!$A:$R,9,FALSE),"--")</f>
        <v>59</v>
      </c>
      <c r="O44" s="307">
        <f>IF(VLOOKUP(CH44,APPENDIX!$A:$R,9,FALSE)&lt;&gt;"",VLOOKUP(CH44,APPENDIX!$A:$R,9,FALSE),"--")</f>
        <v>59</v>
      </c>
      <c r="P44" s="231">
        <f>IF(VLOOKUP(CI44,APPENDIX!$A:$R,12,FALSE)&lt;&gt;"",VLOOKUP(CI44,APPENDIX!$A:$R,12,FALSE),0)</f>
        <v>0</v>
      </c>
      <c r="Q44" s="234" t="str">
        <f t="shared" si="62"/>
        <v/>
      </c>
      <c r="R44" s="302">
        <f>VLOOKUP(CK44,APPENDIX!$A:$R,9,FALSE)</f>
        <v>73</v>
      </c>
      <c r="S44" s="299">
        <f>IF(VLOOKUP(CL44,APPENDIX!$A:$R,9,FALSE)&lt;&gt;"",VLOOKUP(CL44,APPENDIX!$A:$R,9,FALSE),"--")</f>
        <v>69</v>
      </c>
      <c r="T44" s="303">
        <f>IF(VLOOKUP(CM44,APPENDIX!$A:$R,9,FALSE)&lt;&gt;"",VLOOKUP(CM44,APPENDIX!$A:$R,9,FALSE),"--")</f>
        <v>69</v>
      </c>
      <c r="U44" s="304">
        <f>IF(VLOOKUP(CN44,APPENDIX!$A:$R,12,FALSE)&lt;&gt;"",VLOOKUP(CN44,APPENDIX!$A:$R,12,FALSE),0)</f>
        <v>0</v>
      </c>
      <c r="V44" s="234" t="str">
        <f t="shared" si="63"/>
        <v/>
      </c>
      <c r="W44" s="229">
        <f>IF(VLOOKUP(CP44,APPENDIX!$A:$R,9,FALSE)&lt;&gt;"",VLOOKUP(CP44,APPENDIX!$A:$R,9,FALSE),"--")</f>
        <v>76</v>
      </c>
      <c r="X44" s="231">
        <f>IF(VLOOKUP(CQ44,APPENDIX!$A:$R,9,FALSE)&lt;&gt;"",VLOOKUP(CQ44,APPENDIX!$A:$R,9,FALSE),"--")</f>
        <v>73</v>
      </c>
      <c r="Y44" s="231">
        <f>IF(VLOOKUP(CR44,APPENDIX!$A:$R,12,FALSE)&lt;&gt;"",VLOOKUP(CR44,APPENDIX!$A:$R,12,FALSE),0)</f>
        <v>-0.6</v>
      </c>
      <c r="Z44" s="234" t="str">
        <f t="shared" si="64"/>
        <v>*</v>
      </c>
      <c r="AA44" s="299">
        <f>IF(VLOOKUP(CT44,APPENDIX!$A:$R,9,FALSE)&lt;&gt;"",VLOOKUP(CT44,APPENDIX!$A:$R,9,FALSE),"--")</f>
        <v>13</v>
      </c>
      <c r="AB44" s="300">
        <f>IF(VLOOKUP(CU44,APPENDIX!$A:$R,9,FALSE)&lt;&gt;"",VLOOKUP(CU44,APPENDIX!$A:$R,9,FALSE),"--")</f>
        <v>10</v>
      </c>
      <c r="AC44" s="304">
        <f>IF(VLOOKUP(CV44,APPENDIX!$A:$R,12,FALSE)&lt;&gt;"",VLOOKUP(CV44,APPENDIX!$A:$R,12,FALSE),0)</f>
        <v>-0.8</v>
      </c>
      <c r="AD44" s="234" t="str">
        <f t="shared" si="65"/>
        <v>*</v>
      </c>
      <c r="AE44" s="229">
        <f>IF(VLOOKUP(CX44,APPENDIX!$A:$R,9,FALSE)&lt;&gt;"",VLOOKUP(CX44,APPENDIX!$A:$R,9,FALSE),"--")</f>
        <v>18</v>
      </c>
      <c r="AF44" s="231">
        <f>IF(VLOOKUP(CY44,APPENDIX!$A:$R,9,FALSE)&lt;&gt;"",VLOOKUP(CY44,APPENDIX!$A:$R,9,FALSE),"--")</f>
        <v>15</v>
      </c>
      <c r="AG44" s="231">
        <f>IF(VLOOKUP(CZ44,APPENDIX!$A:$R,12,FALSE)&lt;&gt;"",VLOOKUP(CZ44,APPENDIX!$A:$R,12,FALSE),0)</f>
        <v>-0.8</v>
      </c>
      <c r="AH44" s="234" t="str">
        <f t="shared" si="66"/>
        <v>*</v>
      </c>
      <c r="AI44" s="229">
        <f>IF(VLOOKUP(DB44,APPENDIX!$A:$R,9,FALSE)&lt;&gt;"",VLOOKUP(DB44,APPENDIX!$A:$R,9,FALSE),"--")</f>
        <v>78</v>
      </c>
      <c r="AJ44" s="372">
        <f>IF(VLOOKUP(DC44,APPENDIX!$A:$R,9,FALSE)&lt;&gt;"",VLOOKUP(DC44,APPENDIX!$A:$R,9,FALSE),"--")</f>
        <v>78</v>
      </c>
      <c r="AK44" s="231">
        <f>IF(VLOOKUP(DD44,APPENDIX!$A:$R,12,FALSE)&lt;&gt;"",VLOOKUP(DD44,APPENDIX!$A:$R,12,FALSE),0)</f>
        <v>0</v>
      </c>
      <c r="AL44" s="234" t="str">
        <f t="shared" si="67"/>
        <v/>
      </c>
      <c r="AM44" s="305">
        <f>IF(VLOOKUP(DF44,APPENDIX!$A:$R,9,FALSE)&lt;&gt;"",VLOOKUP(DF44,APPENDIX!$A:$R,9,FALSE),"--")</f>
        <v>12.9</v>
      </c>
      <c r="AN44" s="236">
        <f>IF(VLOOKUP(DG44,APPENDIX!$A:$R,9,FALSE)&lt;&gt;"",VLOOKUP(DG44,APPENDIX!$A:$R,9,FALSE),"--")</f>
        <v>14.1</v>
      </c>
      <c r="AO44" s="231">
        <f>IF(VLOOKUP(DH44,APPENDIX!$A:$R,12,FALSE)&lt;&gt;"",VLOOKUP(DH44,APPENDIX!$A:$R,12,FALSE),0)</f>
        <v>1.4</v>
      </c>
      <c r="AP44" s="234" t="str">
        <f t="shared" si="68"/>
        <v>**</v>
      </c>
      <c r="AQ44" s="319">
        <f>IF(VLOOKUP(DJ44,APPENDIX!$A:$R,9,FALSE)&lt;&gt;"",VLOOKUP(DJ44,APPENDIX!$A:$R,9,FALSE),"--")</f>
        <v>0.49</v>
      </c>
      <c r="AR44" s="319">
        <f>IF(VLOOKUP(DK44,APPENDIX!$A:$R,9,FALSE)&lt;&gt;"",VLOOKUP(DK44,APPENDIX!$A:$R,9,FALSE),"--")</f>
        <v>0.41</v>
      </c>
      <c r="AS44" s="231">
        <f>IF(VLOOKUP(DL44,APPENDIX!$A:$R,12,FALSE)&lt;&gt;"",VLOOKUP(DL44,APPENDIX!$A:$R,12,FALSE),0)</f>
        <v>-0.6</v>
      </c>
      <c r="AT44" s="231" t="str">
        <f t="shared" si="69"/>
        <v>*</v>
      </c>
      <c r="AU44" s="299">
        <f>IF(VLOOKUP(DN44,APPENDIX!$A:$R,9,FALSE)&lt;&gt;"",VLOOKUP(DN44,APPENDIX!$A:$R,9,FALSE),"--")</f>
        <v>86</v>
      </c>
      <c r="AV44" s="300">
        <f>IF(VLOOKUP(DO44,APPENDIX!$A:$R,9,FALSE)&lt;&gt;"",VLOOKUP(DO44,APPENDIX!$A:$R,9,FALSE),"--")</f>
        <v>87</v>
      </c>
      <c r="AW44" s="236">
        <f>IF(VLOOKUP(DP44,APPENDIX!$A:$R,12,FALSE)&lt;&gt;"",VLOOKUP(DP44,APPENDIX!$A:$R,12,FALSE),0)</f>
        <v>0.5</v>
      </c>
      <c r="AX44" s="234" t="str">
        <f t="shared" si="70"/>
        <v>*</v>
      </c>
      <c r="AY44" s="299">
        <f>IF(VLOOKUP(DR44,APPENDIX!$A:$R,9,FALSE)&lt;&gt;"",VLOOKUP(DR44,APPENDIX!$A:$R,9,FALSE),"--")</f>
        <v>67</v>
      </c>
      <c r="AZ44" s="300">
        <f>IF(VLOOKUP(DS44,APPENDIX!$A:$R,9,FALSE)&lt;&gt;"",VLOOKUP(DS44,APPENDIX!$A:$R,9,FALSE),"--")</f>
        <v>67</v>
      </c>
      <c r="BA44" s="304">
        <f>IF(VLOOKUP(DT44,APPENDIX!$A:$R,12,FALSE)&lt;&gt;"",VLOOKUP(DT44,APPENDIX!$A:$R,12,FALSE),0)</f>
        <v>0</v>
      </c>
      <c r="BB44" s="234" t="str">
        <f t="shared" si="71"/>
        <v/>
      </c>
      <c r="BC44" s="301">
        <f>IF(VLOOKUP(DV44,APPENDIX!$A:$R,9,FALSE)&lt;&gt;"",VLOOKUP(DV44,APPENDIX!$A:$R,9,FALSE),"--")</f>
        <v>63</v>
      </c>
      <c r="BD44" s="372">
        <f>IF(VLOOKUP(DW44,APPENDIX!$A:$R,9,FALSE)&lt;&gt;"",VLOOKUP(DW44,APPENDIX!$A:$R,9,FALSE),"--")</f>
        <v>68</v>
      </c>
      <c r="BE44" s="301">
        <f>IF(VLOOKUP(DX44,APPENDIX!$A:$R,12,FALSE)&lt;&gt;"",VLOOKUP(DX44,APPENDIX!$A:$R,12,FALSE),0)</f>
        <v>1.2</v>
      </c>
      <c r="BF44" s="306" t="str">
        <f t="shared" si="72"/>
        <v>**</v>
      </c>
      <c r="BG44" s="371">
        <f>IF(VLOOKUP(DZ44,APPENDIX!$A:$R,9,FALSE)&lt;&gt;"",VLOOKUP(DZ44,APPENDIX!$A:$R,9,FALSE),"--")</f>
        <v>87</v>
      </c>
      <c r="BH44" s="372">
        <f>IF(VLOOKUP(EA44,APPENDIX!$A:$R,9,FALSE)&lt;&gt;"",VLOOKUP(EA44,APPENDIX!$A:$R,9,FALSE),"--")</f>
        <v>89</v>
      </c>
      <c r="BI44" s="301">
        <f>IF(VLOOKUP(EB44,APPENDIX!$A:$R,12,FALSE)&lt;&gt;"",VLOOKUP(EB44,APPENDIX!$A:$R,12,FALSE),0)</f>
        <v>0.7</v>
      </c>
      <c r="BJ44" s="306" t="str">
        <f t="shared" si="73"/>
        <v>*</v>
      </c>
      <c r="BK44" s="400">
        <f>IF(VLOOKUP(ED44,APPENDIX!$A:$R,9,FALSE)&lt;&gt;"",VLOOKUP(ED44,APPENDIX!$A:$R,9,FALSE),"--")</f>
        <v>6</v>
      </c>
      <c r="BL44" s="401">
        <f>IF(VLOOKUP(EE44,APPENDIX!$A:$R,9,FALSE)&lt;&gt;"",VLOOKUP(EE44,APPENDIX!$A:$R,9,FALSE),"--")</f>
        <v>5</v>
      </c>
      <c r="BM44" s="309">
        <f>IF(VLOOKUP(EF44,APPENDIX!$A:$R,12,FALSE)&lt;&gt;"",VLOOKUP(EF44,APPENDIX!$A:$R,12,FALSE),0)</f>
        <v>-0.7</v>
      </c>
      <c r="BN44" s="310" t="str">
        <f t="shared" si="74"/>
        <v>*</v>
      </c>
      <c r="BO44" s="371">
        <f>IF(VLOOKUP(EH44,APPENDIX!$A:$R,9,FALSE)&lt;&gt;"",VLOOKUP(EH44,APPENDIX!$A:$R,9,FALSE),"--")</f>
        <v>19</v>
      </c>
      <c r="BP44" s="372">
        <f>IF(VLOOKUP(EI44,APPENDIX!$A:$R,9,FALSE)&lt;&gt;"",VLOOKUP(EI44,APPENDIX!$A:$R,9,FALSE),"--")</f>
        <v>17</v>
      </c>
      <c r="BQ44" s="301">
        <f>IF(VLOOKUP(EJ44,APPENDIX!$A:$R,12,FALSE)&lt;&gt;"",VLOOKUP(EJ44,APPENDIX!$A:$R,12,FALSE),0)</f>
        <v>-0.6</v>
      </c>
      <c r="BR44" s="301" t="str">
        <f t="shared" si="75"/>
        <v>*</v>
      </c>
      <c r="BT44" s="153" t="s">
        <v>169</v>
      </c>
      <c r="BU44" s="153" t="str">
        <f t="shared" si="76"/>
        <v>PAq002_0</v>
      </c>
      <c r="BV44" s="153" t="str">
        <f t="shared" si="77"/>
        <v>PAq002_1</v>
      </c>
      <c r="BW44" s="153" t="str">
        <f t="shared" si="78"/>
        <v>PAq002_1</v>
      </c>
      <c r="BX44" s="153" t="str">
        <f t="shared" si="79"/>
        <v>PA</v>
      </c>
      <c r="BY44" s="153" t="str">
        <f t="shared" si="80"/>
        <v>PAq001a_0</v>
      </c>
      <c r="BZ44" s="153" t="str">
        <f t="shared" si="81"/>
        <v>PAq001a_1</v>
      </c>
      <c r="CA44" s="153" t="str">
        <f t="shared" si="82"/>
        <v>PAq001a_1</v>
      </c>
      <c r="CB44" s="153" t="str">
        <f t="shared" si="83"/>
        <v>PA</v>
      </c>
      <c r="CC44" s="153" t="str">
        <f t="shared" si="84"/>
        <v>PAq001b_0</v>
      </c>
      <c r="CD44" s="153" t="str">
        <f t="shared" si="85"/>
        <v>PAq001b_1</v>
      </c>
      <c r="CE44" s="153" t="str">
        <f t="shared" si="86"/>
        <v>PAq001b_1</v>
      </c>
      <c r="CF44" s="153" t="str">
        <f t="shared" si="87"/>
        <v>PA</v>
      </c>
      <c r="CG44" s="153" t="str">
        <f t="shared" si="88"/>
        <v>PAq003_0</v>
      </c>
      <c r="CH44" s="153" t="str">
        <f t="shared" si="89"/>
        <v>PAq003_1</v>
      </c>
      <c r="CI44" s="153" t="str">
        <f t="shared" si="90"/>
        <v>PAq003_1</v>
      </c>
      <c r="CJ44" s="153" t="str">
        <f t="shared" si="91"/>
        <v>PA</v>
      </c>
      <c r="CK44" s="298" t="str">
        <f t="shared" si="92"/>
        <v>PAq004_1</v>
      </c>
      <c r="CL44" s="298" t="str">
        <f t="shared" si="93"/>
        <v>PAq005_0</v>
      </c>
      <c r="CM44" s="153" t="str">
        <f t="shared" si="94"/>
        <v>PAq005_1</v>
      </c>
      <c r="CN44" s="153" t="str">
        <f t="shared" si="95"/>
        <v>PAq005_1</v>
      </c>
      <c r="CO44" s="153" t="str">
        <f t="shared" si="96"/>
        <v>PA</v>
      </c>
      <c r="CP44" s="153" t="str">
        <f t="shared" si="97"/>
        <v>PAq006_0</v>
      </c>
      <c r="CQ44" s="153" t="str">
        <f t="shared" si="98"/>
        <v>PAq006_1</v>
      </c>
      <c r="CR44" s="153" t="str">
        <f t="shared" si="99"/>
        <v>PAq006_1</v>
      </c>
      <c r="CS44" s="153" t="str">
        <f t="shared" si="100"/>
        <v>PA</v>
      </c>
      <c r="CT44" s="153" t="str">
        <f t="shared" si="101"/>
        <v>PAq014_0</v>
      </c>
      <c r="CU44" s="153" t="str">
        <f t="shared" si="102"/>
        <v>PAq014_1</v>
      </c>
      <c r="CV44" s="153" t="str">
        <f t="shared" si="103"/>
        <v>PAq014_1</v>
      </c>
      <c r="CW44" s="153" t="str">
        <f t="shared" si="104"/>
        <v>PA</v>
      </c>
      <c r="CX44" s="153" t="str">
        <f t="shared" si="105"/>
        <v>PAq015_0</v>
      </c>
      <c r="CY44" s="153" t="str">
        <f t="shared" si="106"/>
        <v>PAq015_1</v>
      </c>
      <c r="CZ44" s="153" t="str">
        <f t="shared" si="107"/>
        <v>PAq015_1</v>
      </c>
      <c r="DA44" s="153" t="str">
        <f t="shared" si="108"/>
        <v>PA</v>
      </c>
      <c r="DB44" s="153" t="str">
        <f t="shared" si="109"/>
        <v>PAq016_0</v>
      </c>
      <c r="DC44" s="153" t="str">
        <f t="shared" si="110"/>
        <v>PAq016_1</v>
      </c>
      <c r="DD44" s="153" t="str">
        <f t="shared" si="111"/>
        <v>PAq016_1</v>
      </c>
      <c r="DE44" s="153" t="str">
        <f t="shared" si="112"/>
        <v>PA</v>
      </c>
      <c r="DF44" s="153" t="str">
        <f t="shared" si="113"/>
        <v>PAq009_0</v>
      </c>
      <c r="DG44" s="153" t="str">
        <f t="shared" si="114"/>
        <v>PAq009_1</v>
      </c>
      <c r="DH44" s="153" t="str">
        <f t="shared" si="115"/>
        <v>PAq009_1</v>
      </c>
      <c r="DI44" s="153" t="str">
        <f t="shared" si="116"/>
        <v>PA</v>
      </c>
      <c r="DJ44" s="153" t="str">
        <f t="shared" si="117"/>
        <v>PAq022_0</v>
      </c>
      <c r="DK44" s="153" t="str">
        <f t="shared" si="118"/>
        <v>PAq022_1</v>
      </c>
      <c r="DL44" s="153" t="str">
        <f t="shared" si="119"/>
        <v>PAq022_1</v>
      </c>
      <c r="DM44" s="153" t="str">
        <f t="shared" si="120"/>
        <v>PA</v>
      </c>
      <c r="DN44" s="153" t="str">
        <f t="shared" si="121"/>
        <v>PAq010_0</v>
      </c>
      <c r="DO44" s="153" t="str">
        <f t="shared" si="122"/>
        <v>PAq010_1</v>
      </c>
      <c r="DP44" s="153" t="str">
        <f t="shared" si="123"/>
        <v>PAq010_1</v>
      </c>
      <c r="DQ44" s="153" t="str">
        <f t="shared" si="124"/>
        <v>PA</v>
      </c>
      <c r="DR44" s="153" t="str">
        <f t="shared" si="125"/>
        <v>PAq011_0</v>
      </c>
      <c r="DS44" s="153" t="str">
        <f t="shared" si="126"/>
        <v>PAq011_1</v>
      </c>
      <c r="DT44" s="153" t="str">
        <f t="shared" si="127"/>
        <v>PAq011_1</v>
      </c>
      <c r="DU44" s="153" t="str">
        <f t="shared" si="128"/>
        <v>PA</v>
      </c>
      <c r="DV44" s="153" t="str">
        <f t="shared" si="129"/>
        <v>PAq017_0</v>
      </c>
      <c r="DW44" s="153" t="str">
        <f t="shared" si="130"/>
        <v>PAq017_1</v>
      </c>
      <c r="DX44" s="153" t="str">
        <f t="shared" si="131"/>
        <v>PAq017_1</v>
      </c>
      <c r="DY44" s="153" t="str">
        <f t="shared" si="132"/>
        <v>PA</v>
      </c>
      <c r="DZ44" s="153" t="str">
        <f t="shared" si="133"/>
        <v>PAq018_0</v>
      </c>
      <c r="EA44" s="153" t="str">
        <f t="shared" si="134"/>
        <v>PAq018_1</v>
      </c>
      <c r="EB44" s="153" t="str">
        <f t="shared" si="135"/>
        <v>PAq018_1</v>
      </c>
      <c r="EC44" s="153" t="str">
        <f t="shared" si="136"/>
        <v>PA</v>
      </c>
      <c r="ED44" s="153" t="str">
        <f t="shared" si="137"/>
        <v>PAq019_0</v>
      </c>
      <c r="EE44" s="153" t="str">
        <f t="shared" si="138"/>
        <v>PAq019_1</v>
      </c>
      <c r="EF44" s="153" t="str">
        <f t="shared" si="139"/>
        <v>PAq019_1</v>
      </c>
      <c r="EG44" s="153" t="str">
        <f t="shared" si="140"/>
        <v>PA</v>
      </c>
      <c r="EH44" s="153" t="str">
        <f t="shared" si="141"/>
        <v>PAq020_0</v>
      </c>
      <c r="EI44" s="153" t="str">
        <f t="shared" si="142"/>
        <v>PAq020_1</v>
      </c>
      <c r="EJ44" s="153" t="str">
        <f t="shared" si="143"/>
        <v>PAq020_1</v>
      </c>
    </row>
    <row r="45" spans="1:140" x14ac:dyDescent="0.15">
      <c r="A45" s="231" t="s">
        <v>172</v>
      </c>
      <c r="B45" s="229">
        <f>IF(VLOOKUP(BU45,APPENDIX!$A:$R,9,FALSE)&lt;&gt;"",VLOOKUP(BU45,APPENDIX!$A:$R,9,FALSE),"--")</f>
        <v>84</v>
      </c>
      <c r="C45" s="231">
        <f>IF(VLOOKUP(BV45,APPENDIX!$A:$R,9,FALSE)&lt;&gt;"",VLOOKUP(BV45,APPENDIX!$A:$R,9,FALSE),"--")</f>
        <v>88</v>
      </c>
      <c r="D45" s="231">
        <f>IF(VLOOKUP(BW45,APPENDIX!$A:$R,12,FALSE)&lt;&gt;"",VLOOKUP(BW45,APPENDIX!$A:$R,12,FALSE),0)</f>
        <v>0.7</v>
      </c>
      <c r="E45" s="234" t="str">
        <f t="shared" si="59"/>
        <v>*</v>
      </c>
      <c r="F45" s="299">
        <f>IF(VLOOKUP(BY45,APPENDIX!$A:$R,9,FALSE)&lt;&gt;"",VLOOKUP(BY45,APPENDIX!$A:$R,9,FALSE),"--")</f>
        <v>76</v>
      </c>
      <c r="G45" s="300">
        <f>IF(VLOOKUP(BZ45,APPENDIX!$A:$R,9,FALSE)&lt;&gt;"",VLOOKUP(BZ45,APPENDIX!$A:$R,9,FALSE),"--")</f>
        <v>75</v>
      </c>
      <c r="H45" s="236">
        <f>IF(VLOOKUP(CA45,APPENDIX!$A:$R,12,FALSE)&lt;&gt;"",VLOOKUP(CA45,APPENDIX!$A:$R,12,FALSE),0)</f>
        <v>-0.2</v>
      </c>
      <c r="I45" s="234" t="str">
        <f t="shared" si="60"/>
        <v/>
      </c>
      <c r="J45" s="231">
        <f>IF(VLOOKUP(CC45,APPENDIX!$A:$R,9,FALSE)&lt;&gt;"",VLOOKUP(CC45,APPENDIX!$A:$R,9,FALSE),"--")</f>
        <v>42</v>
      </c>
      <c r="K45" s="231">
        <f>IF(VLOOKUP(CD45,APPENDIX!$A:$R,9,FALSE)&lt;&gt;"",VLOOKUP(CD45,APPENDIX!$A:$R,9,FALSE),"--")</f>
        <v>46</v>
      </c>
      <c r="L45" s="231">
        <f>IF(VLOOKUP(CE45,APPENDIX!$A:$R,12,FALSE)&lt;&gt;"",VLOOKUP(CE45,APPENDIX!$A:$R,12,FALSE),0)</f>
        <v>0.9</v>
      </c>
      <c r="M45" s="231" t="str">
        <f t="shared" si="61"/>
        <v>*</v>
      </c>
      <c r="N45" s="229">
        <f>IF(VLOOKUP(CG45,APPENDIX!$A:$R,9,FALSE)&lt;&gt;"",VLOOKUP(CG45,APPENDIX!$A:$R,9,FALSE),"--")</f>
        <v>60</v>
      </c>
      <c r="O45" s="307">
        <f>IF(VLOOKUP(CH45,APPENDIX!$A:$R,9,FALSE)&lt;&gt;"",VLOOKUP(CH45,APPENDIX!$A:$R,9,FALSE),"--")</f>
        <v>60</v>
      </c>
      <c r="P45" s="231">
        <f>IF(VLOOKUP(CI45,APPENDIX!$A:$R,12,FALSE)&lt;&gt;"",VLOOKUP(CI45,APPENDIX!$A:$R,12,FALSE),0)</f>
        <v>0</v>
      </c>
      <c r="Q45" s="234" t="str">
        <f t="shared" si="62"/>
        <v/>
      </c>
      <c r="R45" s="302">
        <f>VLOOKUP(CK45,APPENDIX!$A:$R,9,FALSE)</f>
        <v>76</v>
      </c>
      <c r="S45" s="299">
        <f>IF(VLOOKUP(CL45,APPENDIX!$A:$R,9,FALSE)&lt;&gt;"",VLOOKUP(CL45,APPENDIX!$A:$R,9,FALSE),"--")</f>
        <v>66</v>
      </c>
      <c r="T45" s="303">
        <f>IF(VLOOKUP(CM45,APPENDIX!$A:$R,9,FALSE)&lt;&gt;"",VLOOKUP(CM45,APPENDIX!$A:$R,9,FALSE),"--")</f>
        <v>66</v>
      </c>
      <c r="U45" s="304">
        <f>IF(VLOOKUP(CN45,APPENDIX!$A:$R,12,FALSE)&lt;&gt;"",VLOOKUP(CN45,APPENDIX!$A:$R,12,FALSE),0)</f>
        <v>0</v>
      </c>
      <c r="V45" s="234" t="str">
        <f t="shared" si="63"/>
        <v/>
      </c>
      <c r="W45" s="229">
        <f>IF(VLOOKUP(CP45,APPENDIX!$A:$R,9,FALSE)&lt;&gt;"",VLOOKUP(CP45,APPENDIX!$A:$R,9,FALSE),"--")</f>
        <v>82</v>
      </c>
      <c r="X45" s="231">
        <f>IF(VLOOKUP(CQ45,APPENDIX!$A:$R,9,FALSE)&lt;&gt;"",VLOOKUP(CQ45,APPENDIX!$A:$R,9,FALSE),"--")</f>
        <v>77</v>
      </c>
      <c r="Y45" s="231">
        <f>IF(VLOOKUP(CR45,APPENDIX!$A:$R,12,FALSE)&lt;&gt;"",VLOOKUP(CR45,APPENDIX!$A:$R,12,FALSE),0)</f>
        <v>-1.1000000000000001</v>
      </c>
      <c r="Z45" s="234" t="str">
        <f t="shared" si="64"/>
        <v>**</v>
      </c>
      <c r="AA45" s="299">
        <f>IF(VLOOKUP(CT45,APPENDIX!$A:$R,9,FALSE)&lt;&gt;"",VLOOKUP(CT45,APPENDIX!$A:$R,9,FALSE),"--")</f>
        <v>11</v>
      </c>
      <c r="AB45" s="300">
        <f>IF(VLOOKUP(CU45,APPENDIX!$A:$R,9,FALSE)&lt;&gt;"",VLOOKUP(CU45,APPENDIX!$A:$R,9,FALSE),"--")</f>
        <v>9</v>
      </c>
      <c r="AC45" s="304">
        <f>IF(VLOOKUP(CV45,APPENDIX!$A:$R,12,FALSE)&lt;&gt;"",VLOOKUP(CV45,APPENDIX!$A:$R,12,FALSE),0)</f>
        <v>-0.5</v>
      </c>
      <c r="AD45" s="234" t="str">
        <f t="shared" si="65"/>
        <v>*</v>
      </c>
      <c r="AE45" s="229">
        <f>IF(VLOOKUP(CX45,APPENDIX!$A:$R,9,FALSE)&lt;&gt;"",VLOOKUP(CX45,APPENDIX!$A:$R,9,FALSE),"--")</f>
        <v>13</v>
      </c>
      <c r="AF45" s="231">
        <f>IF(VLOOKUP(CY45,APPENDIX!$A:$R,9,FALSE)&lt;&gt;"",VLOOKUP(CY45,APPENDIX!$A:$R,9,FALSE),"--")</f>
        <v>13</v>
      </c>
      <c r="AG45" s="231">
        <f>IF(VLOOKUP(CZ45,APPENDIX!$A:$R,12,FALSE)&lt;&gt;"",VLOOKUP(CZ45,APPENDIX!$A:$R,12,FALSE),0)</f>
        <v>0</v>
      </c>
      <c r="AH45" s="234" t="str">
        <f t="shared" si="66"/>
        <v/>
      </c>
      <c r="AI45" s="229">
        <f>IF(VLOOKUP(DB45,APPENDIX!$A:$R,9,FALSE)&lt;&gt;"",VLOOKUP(DB45,APPENDIX!$A:$R,9,FALSE),"--")</f>
        <v>77</v>
      </c>
      <c r="AJ45" s="372">
        <f>IF(VLOOKUP(DC45,APPENDIX!$A:$R,9,FALSE)&lt;&gt;"",VLOOKUP(DC45,APPENDIX!$A:$R,9,FALSE),"--")</f>
        <v>75</v>
      </c>
      <c r="AK45" s="231">
        <f>IF(VLOOKUP(DD45,APPENDIX!$A:$R,12,FALSE)&lt;&gt;"",VLOOKUP(DD45,APPENDIX!$A:$R,12,FALSE),0)</f>
        <v>-1.1000000000000001</v>
      </c>
      <c r="AL45" s="234" t="str">
        <f t="shared" si="67"/>
        <v>**</v>
      </c>
      <c r="AM45" s="305">
        <f>IF(VLOOKUP(DF45,APPENDIX!$A:$R,9,FALSE)&lt;&gt;"",VLOOKUP(DF45,APPENDIX!$A:$R,9,FALSE),"--")</f>
        <v>13.2</v>
      </c>
      <c r="AN45" s="236">
        <f>IF(VLOOKUP(DG45,APPENDIX!$A:$R,9,FALSE)&lt;&gt;"",VLOOKUP(DG45,APPENDIX!$A:$R,9,FALSE),"--")</f>
        <v>13.7</v>
      </c>
      <c r="AO45" s="231">
        <f>IF(VLOOKUP(DH45,APPENDIX!$A:$R,12,FALSE)&lt;&gt;"",VLOOKUP(DH45,APPENDIX!$A:$R,12,FALSE),0)</f>
        <v>0.6</v>
      </c>
      <c r="AP45" s="234" t="str">
        <f t="shared" si="68"/>
        <v>*</v>
      </c>
      <c r="AQ45" s="319">
        <f>IF(VLOOKUP(DJ45,APPENDIX!$A:$R,9,FALSE)&lt;&gt;"",VLOOKUP(DJ45,APPENDIX!$A:$R,9,FALSE),"--")</f>
        <v>0.67</v>
      </c>
      <c r="AR45" s="319">
        <f>IF(VLOOKUP(DK45,APPENDIX!$A:$R,9,FALSE)&lt;&gt;"",VLOOKUP(DK45,APPENDIX!$A:$R,9,FALSE),"--")</f>
        <v>0.61</v>
      </c>
      <c r="AS45" s="231">
        <f>IF(VLOOKUP(DL45,APPENDIX!$A:$R,12,FALSE)&lt;&gt;"",VLOOKUP(DL45,APPENDIX!$A:$R,12,FALSE),0)</f>
        <v>-0.5</v>
      </c>
      <c r="AT45" s="231" t="str">
        <f t="shared" si="69"/>
        <v>*</v>
      </c>
      <c r="AU45" s="299">
        <f>IF(VLOOKUP(DN45,APPENDIX!$A:$R,9,FALSE)&lt;&gt;"",VLOOKUP(DN45,APPENDIX!$A:$R,9,FALSE),"--")</f>
        <v>86</v>
      </c>
      <c r="AV45" s="300">
        <f>IF(VLOOKUP(DO45,APPENDIX!$A:$R,9,FALSE)&lt;&gt;"",VLOOKUP(DO45,APPENDIX!$A:$R,9,FALSE),"--")</f>
        <v>87</v>
      </c>
      <c r="AW45" s="236">
        <f>IF(VLOOKUP(DP45,APPENDIX!$A:$R,12,FALSE)&lt;&gt;"",VLOOKUP(DP45,APPENDIX!$A:$R,12,FALSE),0)</f>
        <v>0.5</v>
      </c>
      <c r="AX45" s="234" t="str">
        <f t="shared" si="70"/>
        <v>*</v>
      </c>
      <c r="AY45" s="299">
        <f>IF(VLOOKUP(DR45,APPENDIX!$A:$R,9,FALSE)&lt;&gt;"",VLOOKUP(DR45,APPENDIX!$A:$R,9,FALSE),"--")</f>
        <v>67</v>
      </c>
      <c r="AZ45" s="300">
        <f>IF(VLOOKUP(DS45,APPENDIX!$A:$R,9,FALSE)&lt;&gt;"",VLOOKUP(DS45,APPENDIX!$A:$R,9,FALSE),"--")</f>
        <v>68</v>
      </c>
      <c r="BA45" s="304">
        <f>IF(VLOOKUP(DT45,APPENDIX!$A:$R,12,FALSE)&lt;&gt;"",VLOOKUP(DT45,APPENDIX!$A:$R,12,FALSE),0)</f>
        <v>0.3</v>
      </c>
      <c r="BB45" s="234" t="str">
        <f t="shared" si="71"/>
        <v/>
      </c>
      <c r="BC45" s="301">
        <f>IF(VLOOKUP(DV45,APPENDIX!$A:$R,9,FALSE)&lt;&gt;"",VLOOKUP(DV45,APPENDIX!$A:$R,9,FALSE),"--")</f>
        <v>63</v>
      </c>
      <c r="BD45" s="372">
        <f>IF(VLOOKUP(DW45,APPENDIX!$A:$R,9,FALSE)&lt;&gt;"",VLOOKUP(DW45,APPENDIX!$A:$R,9,FALSE),"--")</f>
        <v>67</v>
      </c>
      <c r="BE45" s="301">
        <f>IF(VLOOKUP(DX45,APPENDIX!$A:$R,12,FALSE)&lt;&gt;"",VLOOKUP(DX45,APPENDIX!$A:$R,12,FALSE),0)</f>
        <v>0.9</v>
      </c>
      <c r="BF45" s="306" t="str">
        <f t="shared" si="72"/>
        <v>*</v>
      </c>
      <c r="BG45" s="371">
        <f>IF(VLOOKUP(DZ45,APPENDIX!$A:$R,9,FALSE)&lt;&gt;"",VLOOKUP(DZ45,APPENDIX!$A:$R,9,FALSE),"--")</f>
        <v>93</v>
      </c>
      <c r="BH45" s="372">
        <f>IF(VLOOKUP(EA45,APPENDIX!$A:$R,9,FALSE)&lt;&gt;"",VLOOKUP(EA45,APPENDIX!$A:$R,9,FALSE),"--")</f>
        <v>95</v>
      </c>
      <c r="BI45" s="301">
        <f>IF(VLOOKUP(EB45,APPENDIX!$A:$R,12,FALSE)&lt;&gt;"",VLOOKUP(EB45,APPENDIX!$A:$R,12,FALSE),0)</f>
        <v>0.7</v>
      </c>
      <c r="BJ45" s="306" t="str">
        <f t="shared" si="73"/>
        <v>*</v>
      </c>
      <c r="BK45" s="400">
        <f>IF(VLOOKUP(ED45,APPENDIX!$A:$R,9,FALSE)&lt;&gt;"",VLOOKUP(ED45,APPENDIX!$A:$R,9,FALSE),"--")</f>
        <v>5</v>
      </c>
      <c r="BL45" s="401">
        <f>IF(VLOOKUP(EE45,APPENDIX!$A:$R,9,FALSE)&lt;&gt;"",VLOOKUP(EE45,APPENDIX!$A:$R,9,FALSE),"--")</f>
        <v>4</v>
      </c>
      <c r="BM45" s="309">
        <f>IF(VLOOKUP(EF45,APPENDIX!$A:$R,12,FALSE)&lt;&gt;"",VLOOKUP(EF45,APPENDIX!$A:$R,12,FALSE),0)</f>
        <v>-0.7</v>
      </c>
      <c r="BN45" s="310" t="str">
        <f t="shared" si="74"/>
        <v>*</v>
      </c>
      <c r="BO45" s="371">
        <f>IF(VLOOKUP(EH45,APPENDIX!$A:$R,9,FALSE)&lt;&gt;"",VLOOKUP(EH45,APPENDIX!$A:$R,9,FALSE),"--")</f>
        <v>18</v>
      </c>
      <c r="BP45" s="372">
        <f>IF(VLOOKUP(EI45,APPENDIX!$A:$R,9,FALSE)&lt;&gt;"",VLOOKUP(EI45,APPENDIX!$A:$R,9,FALSE),"--")</f>
        <v>17</v>
      </c>
      <c r="BQ45" s="301">
        <f>IF(VLOOKUP(EJ45,APPENDIX!$A:$R,12,FALSE)&lt;&gt;"",VLOOKUP(EJ45,APPENDIX!$A:$R,12,FALSE),0)</f>
        <v>-0.3</v>
      </c>
      <c r="BR45" s="301" t="str">
        <f t="shared" si="75"/>
        <v/>
      </c>
      <c r="BT45" s="153" t="s">
        <v>173</v>
      </c>
      <c r="BU45" s="153" t="str">
        <f t="shared" si="76"/>
        <v>RIq002_0</v>
      </c>
      <c r="BV45" s="153" t="str">
        <f t="shared" si="77"/>
        <v>RIq002_1</v>
      </c>
      <c r="BW45" s="153" t="str">
        <f t="shared" si="78"/>
        <v>RIq002_1</v>
      </c>
      <c r="BX45" s="153" t="str">
        <f t="shared" si="79"/>
        <v>RI</v>
      </c>
      <c r="BY45" s="153" t="str">
        <f t="shared" si="80"/>
        <v>RIq001a_0</v>
      </c>
      <c r="BZ45" s="153" t="str">
        <f t="shared" si="81"/>
        <v>RIq001a_1</v>
      </c>
      <c r="CA45" s="153" t="str">
        <f t="shared" si="82"/>
        <v>RIq001a_1</v>
      </c>
      <c r="CB45" s="153" t="str">
        <f t="shared" si="83"/>
        <v>RI</v>
      </c>
      <c r="CC45" s="153" t="str">
        <f t="shared" si="84"/>
        <v>RIq001b_0</v>
      </c>
      <c r="CD45" s="153" t="str">
        <f t="shared" si="85"/>
        <v>RIq001b_1</v>
      </c>
      <c r="CE45" s="153" t="str">
        <f t="shared" si="86"/>
        <v>RIq001b_1</v>
      </c>
      <c r="CF45" s="153" t="str">
        <f t="shared" si="87"/>
        <v>RI</v>
      </c>
      <c r="CG45" s="153" t="str">
        <f t="shared" si="88"/>
        <v>RIq003_0</v>
      </c>
      <c r="CH45" s="153" t="str">
        <f t="shared" si="89"/>
        <v>RIq003_1</v>
      </c>
      <c r="CI45" s="153" t="str">
        <f t="shared" si="90"/>
        <v>RIq003_1</v>
      </c>
      <c r="CJ45" s="153" t="str">
        <f t="shared" si="91"/>
        <v>RI</v>
      </c>
      <c r="CK45" s="298" t="str">
        <f t="shared" si="92"/>
        <v>RIq004_1</v>
      </c>
      <c r="CL45" s="298" t="str">
        <f t="shared" si="93"/>
        <v>RIq005_0</v>
      </c>
      <c r="CM45" s="153" t="str">
        <f t="shared" si="94"/>
        <v>RIq005_1</v>
      </c>
      <c r="CN45" s="153" t="str">
        <f t="shared" si="95"/>
        <v>RIq005_1</v>
      </c>
      <c r="CO45" s="153" t="str">
        <f t="shared" si="96"/>
        <v>RI</v>
      </c>
      <c r="CP45" s="153" t="str">
        <f t="shared" si="97"/>
        <v>RIq006_0</v>
      </c>
      <c r="CQ45" s="153" t="str">
        <f t="shared" si="98"/>
        <v>RIq006_1</v>
      </c>
      <c r="CR45" s="153" t="str">
        <f t="shared" si="99"/>
        <v>RIq006_1</v>
      </c>
      <c r="CS45" s="153" t="str">
        <f t="shared" si="100"/>
        <v>RI</v>
      </c>
      <c r="CT45" s="153" t="str">
        <f t="shared" si="101"/>
        <v>RIq014_0</v>
      </c>
      <c r="CU45" s="153" t="str">
        <f t="shared" si="102"/>
        <v>RIq014_1</v>
      </c>
      <c r="CV45" s="153" t="str">
        <f t="shared" si="103"/>
        <v>RIq014_1</v>
      </c>
      <c r="CW45" s="153" t="str">
        <f t="shared" si="104"/>
        <v>RI</v>
      </c>
      <c r="CX45" s="153" t="str">
        <f t="shared" si="105"/>
        <v>RIq015_0</v>
      </c>
      <c r="CY45" s="153" t="str">
        <f t="shared" si="106"/>
        <v>RIq015_1</v>
      </c>
      <c r="CZ45" s="153" t="str">
        <f t="shared" si="107"/>
        <v>RIq015_1</v>
      </c>
      <c r="DA45" s="153" t="str">
        <f t="shared" si="108"/>
        <v>RI</v>
      </c>
      <c r="DB45" s="153" t="str">
        <f t="shared" si="109"/>
        <v>RIq016_0</v>
      </c>
      <c r="DC45" s="153" t="str">
        <f t="shared" si="110"/>
        <v>RIq016_1</v>
      </c>
      <c r="DD45" s="153" t="str">
        <f t="shared" si="111"/>
        <v>RIq016_1</v>
      </c>
      <c r="DE45" s="153" t="str">
        <f t="shared" si="112"/>
        <v>RI</v>
      </c>
      <c r="DF45" s="153" t="str">
        <f t="shared" si="113"/>
        <v>RIq009_0</v>
      </c>
      <c r="DG45" s="153" t="str">
        <f t="shared" si="114"/>
        <v>RIq009_1</v>
      </c>
      <c r="DH45" s="153" t="str">
        <f t="shared" si="115"/>
        <v>RIq009_1</v>
      </c>
      <c r="DI45" s="153" t="str">
        <f t="shared" si="116"/>
        <v>RI</v>
      </c>
      <c r="DJ45" s="153" t="str">
        <f t="shared" si="117"/>
        <v>RIq022_0</v>
      </c>
      <c r="DK45" s="153" t="str">
        <f t="shared" si="118"/>
        <v>RIq022_1</v>
      </c>
      <c r="DL45" s="153" t="str">
        <f t="shared" si="119"/>
        <v>RIq022_1</v>
      </c>
      <c r="DM45" s="153" t="str">
        <f t="shared" si="120"/>
        <v>RI</v>
      </c>
      <c r="DN45" s="153" t="str">
        <f t="shared" si="121"/>
        <v>RIq010_0</v>
      </c>
      <c r="DO45" s="153" t="str">
        <f t="shared" si="122"/>
        <v>RIq010_1</v>
      </c>
      <c r="DP45" s="153" t="str">
        <f t="shared" si="123"/>
        <v>RIq010_1</v>
      </c>
      <c r="DQ45" s="153" t="str">
        <f t="shared" si="124"/>
        <v>RI</v>
      </c>
      <c r="DR45" s="153" t="str">
        <f t="shared" si="125"/>
        <v>RIq011_0</v>
      </c>
      <c r="DS45" s="153" t="str">
        <f t="shared" si="126"/>
        <v>RIq011_1</v>
      </c>
      <c r="DT45" s="153" t="str">
        <f t="shared" si="127"/>
        <v>RIq011_1</v>
      </c>
      <c r="DU45" s="153" t="str">
        <f t="shared" si="128"/>
        <v>RI</v>
      </c>
      <c r="DV45" s="153" t="str">
        <f t="shared" si="129"/>
        <v>RIq017_0</v>
      </c>
      <c r="DW45" s="153" t="str">
        <f t="shared" si="130"/>
        <v>RIq017_1</v>
      </c>
      <c r="DX45" s="153" t="str">
        <f t="shared" si="131"/>
        <v>RIq017_1</v>
      </c>
      <c r="DY45" s="153" t="str">
        <f t="shared" si="132"/>
        <v>RI</v>
      </c>
      <c r="DZ45" s="153" t="str">
        <f t="shared" si="133"/>
        <v>RIq018_0</v>
      </c>
      <c r="EA45" s="153" t="str">
        <f t="shared" si="134"/>
        <v>RIq018_1</v>
      </c>
      <c r="EB45" s="153" t="str">
        <f t="shared" si="135"/>
        <v>RIq018_1</v>
      </c>
      <c r="EC45" s="153" t="str">
        <f t="shared" si="136"/>
        <v>RI</v>
      </c>
      <c r="ED45" s="153" t="str">
        <f t="shared" si="137"/>
        <v>RIq019_0</v>
      </c>
      <c r="EE45" s="153" t="str">
        <f t="shared" si="138"/>
        <v>RIq019_1</v>
      </c>
      <c r="EF45" s="153" t="str">
        <f t="shared" si="139"/>
        <v>RIq019_1</v>
      </c>
      <c r="EG45" s="153" t="str">
        <f t="shared" si="140"/>
        <v>RI</v>
      </c>
      <c r="EH45" s="153" t="str">
        <f t="shared" si="141"/>
        <v>RIq020_0</v>
      </c>
      <c r="EI45" s="153" t="str">
        <f t="shared" si="142"/>
        <v>RIq020_1</v>
      </c>
      <c r="EJ45" s="153" t="str">
        <f t="shared" si="143"/>
        <v>RIq020_1</v>
      </c>
    </row>
    <row r="46" spans="1:140" x14ac:dyDescent="0.15">
      <c r="A46" s="231" t="s">
        <v>176</v>
      </c>
      <c r="B46" s="229">
        <f>IF(VLOOKUP(BU46,APPENDIX!$A:$R,9,FALSE)&lt;&gt;"",VLOOKUP(BU46,APPENDIX!$A:$R,9,FALSE),"--")</f>
        <v>76</v>
      </c>
      <c r="C46" s="231">
        <f>IF(VLOOKUP(BV46,APPENDIX!$A:$R,9,FALSE)&lt;&gt;"",VLOOKUP(BV46,APPENDIX!$A:$R,9,FALSE),"--")</f>
        <v>78</v>
      </c>
      <c r="D46" s="231">
        <f>IF(VLOOKUP(BW46,APPENDIX!$A:$R,12,FALSE)&lt;&gt;"",VLOOKUP(BW46,APPENDIX!$A:$R,12,FALSE),0)</f>
        <v>0.3</v>
      </c>
      <c r="E46" s="234" t="str">
        <f t="shared" si="59"/>
        <v/>
      </c>
      <c r="F46" s="299">
        <f>IF(VLOOKUP(BY46,APPENDIX!$A:$R,9,FALSE)&lt;&gt;"",VLOOKUP(BY46,APPENDIX!$A:$R,9,FALSE),"--")</f>
        <v>68</v>
      </c>
      <c r="G46" s="300">
        <f>IF(VLOOKUP(BZ46,APPENDIX!$A:$R,9,FALSE)&lt;&gt;"",VLOOKUP(BZ46,APPENDIX!$A:$R,9,FALSE),"--")</f>
        <v>67</v>
      </c>
      <c r="H46" s="236">
        <f>IF(VLOOKUP(CA46,APPENDIX!$A:$R,12,FALSE)&lt;&gt;"",VLOOKUP(CA46,APPENDIX!$A:$R,12,FALSE),0)</f>
        <v>-0.2</v>
      </c>
      <c r="I46" s="234" t="str">
        <f t="shared" si="60"/>
        <v/>
      </c>
      <c r="J46" s="231">
        <f>IF(VLOOKUP(CC46,APPENDIX!$A:$R,9,FALSE)&lt;&gt;"",VLOOKUP(CC46,APPENDIX!$A:$R,9,FALSE),"--")</f>
        <v>37</v>
      </c>
      <c r="K46" s="231">
        <f>IF(VLOOKUP(CD46,APPENDIX!$A:$R,9,FALSE)&lt;&gt;"",VLOOKUP(CD46,APPENDIX!$A:$R,9,FALSE),"--")</f>
        <v>37</v>
      </c>
      <c r="L46" s="231">
        <f>IF(VLOOKUP(CE46,APPENDIX!$A:$R,12,FALSE)&lt;&gt;"",VLOOKUP(CE46,APPENDIX!$A:$R,12,FALSE),0)</f>
        <v>0</v>
      </c>
      <c r="M46" s="231" t="str">
        <f t="shared" si="61"/>
        <v/>
      </c>
      <c r="N46" s="229">
        <f>IF(VLOOKUP(CG46,APPENDIX!$A:$R,9,FALSE)&lt;&gt;"",VLOOKUP(CG46,APPENDIX!$A:$R,9,FALSE),"--")</f>
        <v>54</v>
      </c>
      <c r="O46" s="307">
        <f>IF(VLOOKUP(CH46,APPENDIX!$A:$R,9,FALSE)&lt;&gt;"",VLOOKUP(CH46,APPENDIX!$A:$R,9,FALSE),"--")</f>
        <v>54</v>
      </c>
      <c r="P46" s="231">
        <f>IF(VLOOKUP(CI46,APPENDIX!$A:$R,12,FALSE)&lt;&gt;"",VLOOKUP(CI46,APPENDIX!$A:$R,12,FALSE),0)</f>
        <v>0</v>
      </c>
      <c r="Q46" s="234" t="str">
        <f t="shared" si="62"/>
        <v/>
      </c>
      <c r="R46" s="302">
        <f>VLOOKUP(CK46,APPENDIX!$A:$R,9,FALSE)</f>
        <v>64</v>
      </c>
      <c r="S46" s="299">
        <f>IF(VLOOKUP(CL46,APPENDIX!$A:$R,9,FALSE)&lt;&gt;"",VLOOKUP(CL46,APPENDIX!$A:$R,9,FALSE),"--")</f>
        <v>50</v>
      </c>
      <c r="T46" s="303">
        <f>IF(VLOOKUP(CM46,APPENDIX!$A:$R,9,FALSE)&lt;&gt;"",VLOOKUP(CM46,APPENDIX!$A:$R,9,FALSE),"--")</f>
        <v>50</v>
      </c>
      <c r="U46" s="304">
        <f>IF(VLOOKUP(CN46,APPENDIX!$A:$R,12,FALSE)&lt;&gt;"",VLOOKUP(CN46,APPENDIX!$A:$R,12,FALSE),0)</f>
        <v>0</v>
      </c>
      <c r="V46" s="234" t="str">
        <f t="shared" si="63"/>
        <v/>
      </c>
      <c r="W46" s="229">
        <f>IF(VLOOKUP(CP46,APPENDIX!$A:$R,9,FALSE)&lt;&gt;"",VLOOKUP(CP46,APPENDIX!$A:$R,9,FALSE),"--")</f>
        <v>67</v>
      </c>
      <c r="X46" s="231">
        <f>IF(VLOOKUP(CQ46,APPENDIX!$A:$R,9,FALSE)&lt;&gt;"",VLOOKUP(CQ46,APPENDIX!$A:$R,9,FALSE),"--")</f>
        <v>68</v>
      </c>
      <c r="Y46" s="231">
        <f>IF(VLOOKUP(CR46,APPENDIX!$A:$R,12,FALSE)&lt;&gt;"",VLOOKUP(CR46,APPENDIX!$A:$R,12,FALSE),0)</f>
        <v>0.2</v>
      </c>
      <c r="Z46" s="234" t="str">
        <f t="shared" si="64"/>
        <v/>
      </c>
      <c r="AA46" s="299">
        <f>IF(VLOOKUP(CT46,APPENDIX!$A:$R,9,FALSE)&lt;&gt;"",VLOOKUP(CT46,APPENDIX!$A:$R,9,FALSE),"--")</f>
        <v>20</v>
      </c>
      <c r="AB46" s="300">
        <f>IF(VLOOKUP(CU46,APPENDIX!$A:$R,9,FALSE)&lt;&gt;"",VLOOKUP(CU46,APPENDIX!$A:$R,9,FALSE),"--")</f>
        <v>17</v>
      </c>
      <c r="AC46" s="304">
        <f>IF(VLOOKUP(CV46,APPENDIX!$A:$R,12,FALSE)&lt;&gt;"",VLOOKUP(CV46,APPENDIX!$A:$R,12,FALSE),0)</f>
        <v>-0.8</v>
      </c>
      <c r="AD46" s="234" t="str">
        <f t="shared" si="65"/>
        <v>*</v>
      </c>
      <c r="AE46" s="229">
        <f>IF(VLOOKUP(CX46,APPENDIX!$A:$R,9,FALSE)&lt;&gt;"",VLOOKUP(CX46,APPENDIX!$A:$R,9,FALSE),"--")</f>
        <v>22</v>
      </c>
      <c r="AF46" s="231">
        <f>IF(VLOOKUP(CY46,APPENDIX!$A:$R,9,FALSE)&lt;&gt;"",VLOOKUP(CY46,APPENDIX!$A:$R,9,FALSE),"--")</f>
        <v>21</v>
      </c>
      <c r="AG46" s="231">
        <f>IF(VLOOKUP(CZ46,APPENDIX!$A:$R,12,FALSE)&lt;&gt;"",VLOOKUP(CZ46,APPENDIX!$A:$R,12,FALSE),0)</f>
        <v>-0.3</v>
      </c>
      <c r="AH46" s="234" t="str">
        <f t="shared" si="66"/>
        <v/>
      </c>
      <c r="AI46" s="229">
        <f>IF(VLOOKUP(DB46,APPENDIX!$A:$R,9,FALSE)&lt;&gt;"",VLOOKUP(DB46,APPENDIX!$A:$R,9,FALSE),"--")</f>
        <v>77</v>
      </c>
      <c r="AJ46" s="372">
        <f>IF(VLOOKUP(DC46,APPENDIX!$A:$R,9,FALSE)&lt;&gt;"",VLOOKUP(DC46,APPENDIX!$A:$R,9,FALSE),"--")</f>
        <v>76</v>
      </c>
      <c r="AK46" s="231">
        <f>IF(VLOOKUP(DD46,APPENDIX!$A:$R,12,FALSE)&lt;&gt;"",VLOOKUP(DD46,APPENDIX!$A:$R,12,FALSE),0)</f>
        <v>-0.5</v>
      </c>
      <c r="AL46" s="234" t="str">
        <f t="shared" si="67"/>
        <v>*</v>
      </c>
      <c r="AM46" s="305">
        <f>IF(VLOOKUP(DF46,APPENDIX!$A:$R,9,FALSE)&lt;&gt;"",VLOOKUP(DF46,APPENDIX!$A:$R,9,FALSE),"--")</f>
        <v>13.5</v>
      </c>
      <c r="AN46" s="236">
        <f>IF(VLOOKUP(DG46,APPENDIX!$A:$R,9,FALSE)&lt;&gt;"",VLOOKUP(DG46,APPENDIX!$A:$R,9,FALSE),"--")</f>
        <v>14.6</v>
      </c>
      <c r="AO46" s="231">
        <f>IF(VLOOKUP(DH46,APPENDIX!$A:$R,12,FALSE)&lt;&gt;"",VLOOKUP(DH46,APPENDIX!$A:$R,12,FALSE),0)</f>
        <v>1.3</v>
      </c>
      <c r="AP46" s="234" t="str">
        <f t="shared" si="68"/>
        <v>**</v>
      </c>
      <c r="AQ46" s="319">
        <f>IF(VLOOKUP(DJ46,APPENDIX!$A:$R,9,FALSE)&lt;&gt;"",VLOOKUP(DJ46,APPENDIX!$A:$R,9,FALSE),"--")</f>
        <v>0.57999999999999996</v>
      </c>
      <c r="AR46" s="319">
        <f>IF(VLOOKUP(DK46,APPENDIX!$A:$R,9,FALSE)&lt;&gt;"",VLOOKUP(DK46,APPENDIX!$A:$R,9,FALSE),"--")</f>
        <v>0.49</v>
      </c>
      <c r="AS46" s="231">
        <f>IF(VLOOKUP(DL46,APPENDIX!$A:$R,12,FALSE)&lt;&gt;"",VLOOKUP(DL46,APPENDIX!$A:$R,12,FALSE),0)</f>
        <v>-0.7</v>
      </c>
      <c r="AT46" s="231" t="str">
        <f t="shared" si="69"/>
        <v>*</v>
      </c>
      <c r="AU46" s="299">
        <f>IF(VLOOKUP(DN46,APPENDIX!$A:$R,9,FALSE)&lt;&gt;"",VLOOKUP(DN46,APPENDIX!$A:$R,9,FALSE),"--")</f>
        <v>86</v>
      </c>
      <c r="AV46" s="300">
        <f>IF(VLOOKUP(DO46,APPENDIX!$A:$R,9,FALSE)&lt;&gt;"",VLOOKUP(DO46,APPENDIX!$A:$R,9,FALSE),"--")</f>
        <v>87</v>
      </c>
      <c r="AW46" s="236">
        <f>IF(VLOOKUP(DP46,APPENDIX!$A:$R,12,FALSE)&lt;&gt;"",VLOOKUP(DP46,APPENDIX!$A:$R,12,FALSE),0)</f>
        <v>0.5</v>
      </c>
      <c r="AX46" s="234" t="str">
        <f t="shared" si="70"/>
        <v>*</v>
      </c>
      <c r="AY46" s="299">
        <f>IF(VLOOKUP(DR46,APPENDIX!$A:$R,9,FALSE)&lt;&gt;"",VLOOKUP(DR46,APPENDIX!$A:$R,9,FALSE),"--")</f>
        <v>69</v>
      </c>
      <c r="AZ46" s="300">
        <f>IF(VLOOKUP(DS46,APPENDIX!$A:$R,9,FALSE)&lt;&gt;"",VLOOKUP(DS46,APPENDIX!$A:$R,9,FALSE),"--")</f>
        <v>69</v>
      </c>
      <c r="BA46" s="304">
        <f>IF(VLOOKUP(DT46,APPENDIX!$A:$R,12,FALSE)&lt;&gt;"",VLOOKUP(DT46,APPENDIX!$A:$R,12,FALSE),0)</f>
        <v>0</v>
      </c>
      <c r="BB46" s="234" t="str">
        <f t="shared" si="71"/>
        <v/>
      </c>
      <c r="BC46" s="301">
        <f>IF(VLOOKUP(DV46,APPENDIX!$A:$R,9,FALSE)&lt;&gt;"",VLOOKUP(DV46,APPENDIX!$A:$R,9,FALSE),"--")</f>
        <v>64</v>
      </c>
      <c r="BD46" s="372">
        <f>IF(VLOOKUP(DW46,APPENDIX!$A:$R,9,FALSE)&lt;&gt;"",VLOOKUP(DW46,APPENDIX!$A:$R,9,FALSE),"--")</f>
        <v>68</v>
      </c>
      <c r="BE46" s="301">
        <f>IF(VLOOKUP(DX46,APPENDIX!$A:$R,12,FALSE)&lt;&gt;"",VLOOKUP(DX46,APPENDIX!$A:$R,12,FALSE),0)</f>
        <v>0.9</v>
      </c>
      <c r="BF46" s="306" t="str">
        <f t="shared" si="72"/>
        <v>*</v>
      </c>
      <c r="BG46" s="371">
        <f>IF(VLOOKUP(DZ46,APPENDIX!$A:$R,9,FALSE)&lt;&gt;"",VLOOKUP(DZ46,APPENDIX!$A:$R,9,FALSE),"--")</f>
        <v>92</v>
      </c>
      <c r="BH46" s="372">
        <f>IF(VLOOKUP(EA46,APPENDIX!$A:$R,9,FALSE)&lt;&gt;"",VLOOKUP(EA46,APPENDIX!$A:$R,9,FALSE),"--")</f>
        <v>90</v>
      </c>
      <c r="BI46" s="301">
        <f>IF(VLOOKUP(EB46,APPENDIX!$A:$R,12,FALSE)&lt;&gt;"",VLOOKUP(EB46,APPENDIX!$A:$R,12,FALSE),0)</f>
        <v>-0.7</v>
      </c>
      <c r="BJ46" s="306" t="str">
        <f t="shared" si="73"/>
        <v>*</v>
      </c>
      <c r="BK46" s="400">
        <f>IF(VLOOKUP(ED46,APPENDIX!$A:$R,9,FALSE)&lt;&gt;"",VLOOKUP(ED46,APPENDIX!$A:$R,9,FALSE),"--")</f>
        <v>6</v>
      </c>
      <c r="BL46" s="401">
        <f>IF(VLOOKUP(EE46,APPENDIX!$A:$R,9,FALSE)&lt;&gt;"",VLOOKUP(EE46,APPENDIX!$A:$R,9,FALSE),"--")</f>
        <v>7</v>
      </c>
      <c r="BM46" s="309">
        <f>IF(VLOOKUP(EF46,APPENDIX!$A:$R,12,FALSE)&lt;&gt;"",VLOOKUP(EF46,APPENDIX!$A:$R,12,FALSE),0)</f>
        <v>0.7</v>
      </c>
      <c r="BN46" s="310" t="str">
        <f t="shared" si="74"/>
        <v>*</v>
      </c>
      <c r="BO46" s="371">
        <f>IF(VLOOKUP(EH46,APPENDIX!$A:$R,9,FALSE)&lt;&gt;"",VLOOKUP(EH46,APPENDIX!$A:$R,9,FALSE),"--")</f>
        <v>17</v>
      </c>
      <c r="BP46" s="372">
        <f>IF(VLOOKUP(EI46,APPENDIX!$A:$R,9,FALSE)&lt;&gt;"",VLOOKUP(EI46,APPENDIX!$A:$R,9,FALSE),"--")</f>
        <v>14</v>
      </c>
      <c r="BQ46" s="301">
        <f>IF(VLOOKUP(EJ46,APPENDIX!$A:$R,12,FALSE)&lt;&gt;"",VLOOKUP(EJ46,APPENDIX!$A:$R,12,FALSE),0)</f>
        <v>-0.9</v>
      </c>
      <c r="BR46" s="301" t="str">
        <f t="shared" si="75"/>
        <v>*</v>
      </c>
      <c r="BT46" s="153" t="s">
        <v>177</v>
      </c>
      <c r="BU46" s="153" t="str">
        <f t="shared" si="76"/>
        <v>SCq002_0</v>
      </c>
      <c r="BV46" s="153" t="str">
        <f t="shared" si="77"/>
        <v>SCq002_1</v>
      </c>
      <c r="BW46" s="153" t="str">
        <f t="shared" si="78"/>
        <v>SCq002_1</v>
      </c>
      <c r="BX46" s="153" t="str">
        <f t="shared" si="79"/>
        <v>SC</v>
      </c>
      <c r="BY46" s="153" t="str">
        <f t="shared" si="80"/>
        <v>SCq001a_0</v>
      </c>
      <c r="BZ46" s="153" t="str">
        <f t="shared" si="81"/>
        <v>SCq001a_1</v>
      </c>
      <c r="CA46" s="153" t="str">
        <f t="shared" si="82"/>
        <v>SCq001a_1</v>
      </c>
      <c r="CB46" s="153" t="str">
        <f t="shared" si="83"/>
        <v>SC</v>
      </c>
      <c r="CC46" s="153" t="str">
        <f t="shared" si="84"/>
        <v>SCq001b_0</v>
      </c>
      <c r="CD46" s="153" t="str">
        <f t="shared" si="85"/>
        <v>SCq001b_1</v>
      </c>
      <c r="CE46" s="153" t="str">
        <f t="shared" si="86"/>
        <v>SCq001b_1</v>
      </c>
      <c r="CF46" s="153" t="str">
        <f t="shared" si="87"/>
        <v>SC</v>
      </c>
      <c r="CG46" s="153" t="str">
        <f t="shared" si="88"/>
        <v>SCq003_0</v>
      </c>
      <c r="CH46" s="153" t="str">
        <f t="shared" si="89"/>
        <v>SCq003_1</v>
      </c>
      <c r="CI46" s="153" t="str">
        <f t="shared" si="90"/>
        <v>SCq003_1</v>
      </c>
      <c r="CJ46" s="153" t="str">
        <f t="shared" si="91"/>
        <v>SC</v>
      </c>
      <c r="CK46" s="298" t="str">
        <f t="shared" si="92"/>
        <v>SCq004_1</v>
      </c>
      <c r="CL46" s="298" t="str">
        <f t="shared" si="93"/>
        <v>SCq005_0</v>
      </c>
      <c r="CM46" s="153" t="str">
        <f t="shared" si="94"/>
        <v>SCq005_1</v>
      </c>
      <c r="CN46" s="153" t="str">
        <f t="shared" si="95"/>
        <v>SCq005_1</v>
      </c>
      <c r="CO46" s="153" t="str">
        <f t="shared" si="96"/>
        <v>SC</v>
      </c>
      <c r="CP46" s="153" t="str">
        <f t="shared" si="97"/>
        <v>SCq006_0</v>
      </c>
      <c r="CQ46" s="153" t="str">
        <f t="shared" si="98"/>
        <v>SCq006_1</v>
      </c>
      <c r="CR46" s="153" t="str">
        <f t="shared" si="99"/>
        <v>SCq006_1</v>
      </c>
      <c r="CS46" s="153" t="str">
        <f t="shared" si="100"/>
        <v>SC</v>
      </c>
      <c r="CT46" s="153" t="str">
        <f t="shared" si="101"/>
        <v>SCq014_0</v>
      </c>
      <c r="CU46" s="153" t="str">
        <f t="shared" si="102"/>
        <v>SCq014_1</v>
      </c>
      <c r="CV46" s="153" t="str">
        <f t="shared" si="103"/>
        <v>SCq014_1</v>
      </c>
      <c r="CW46" s="153" t="str">
        <f t="shared" si="104"/>
        <v>SC</v>
      </c>
      <c r="CX46" s="153" t="str">
        <f t="shared" si="105"/>
        <v>SCq015_0</v>
      </c>
      <c r="CY46" s="153" t="str">
        <f t="shared" si="106"/>
        <v>SCq015_1</v>
      </c>
      <c r="CZ46" s="153" t="str">
        <f t="shared" si="107"/>
        <v>SCq015_1</v>
      </c>
      <c r="DA46" s="153" t="str">
        <f t="shared" si="108"/>
        <v>SC</v>
      </c>
      <c r="DB46" s="153" t="str">
        <f t="shared" si="109"/>
        <v>SCq016_0</v>
      </c>
      <c r="DC46" s="153" t="str">
        <f t="shared" si="110"/>
        <v>SCq016_1</v>
      </c>
      <c r="DD46" s="153" t="str">
        <f t="shared" si="111"/>
        <v>SCq016_1</v>
      </c>
      <c r="DE46" s="153" t="str">
        <f t="shared" si="112"/>
        <v>SC</v>
      </c>
      <c r="DF46" s="153" t="str">
        <f t="shared" si="113"/>
        <v>SCq009_0</v>
      </c>
      <c r="DG46" s="153" t="str">
        <f t="shared" si="114"/>
        <v>SCq009_1</v>
      </c>
      <c r="DH46" s="153" t="str">
        <f t="shared" si="115"/>
        <v>SCq009_1</v>
      </c>
      <c r="DI46" s="153" t="str">
        <f t="shared" si="116"/>
        <v>SC</v>
      </c>
      <c r="DJ46" s="153" t="str">
        <f t="shared" si="117"/>
        <v>SCq022_0</v>
      </c>
      <c r="DK46" s="153" t="str">
        <f t="shared" si="118"/>
        <v>SCq022_1</v>
      </c>
      <c r="DL46" s="153" t="str">
        <f t="shared" si="119"/>
        <v>SCq022_1</v>
      </c>
      <c r="DM46" s="153" t="str">
        <f t="shared" si="120"/>
        <v>SC</v>
      </c>
      <c r="DN46" s="153" t="str">
        <f t="shared" si="121"/>
        <v>SCq010_0</v>
      </c>
      <c r="DO46" s="153" t="str">
        <f t="shared" si="122"/>
        <v>SCq010_1</v>
      </c>
      <c r="DP46" s="153" t="str">
        <f t="shared" si="123"/>
        <v>SCq010_1</v>
      </c>
      <c r="DQ46" s="153" t="str">
        <f t="shared" si="124"/>
        <v>SC</v>
      </c>
      <c r="DR46" s="153" t="str">
        <f t="shared" si="125"/>
        <v>SCq011_0</v>
      </c>
      <c r="DS46" s="153" t="str">
        <f t="shared" si="126"/>
        <v>SCq011_1</v>
      </c>
      <c r="DT46" s="153" t="str">
        <f t="shared" si="127"/>
        <v>SCq011_1</v>
      </c>
      <c r="DU46" s="153" t="str">
        <f t="shared" si="128"/>
        <v>SC</v>
      </c>
      <c r="DV46" s="153" t="str">
        <f t="shared" si="129"/>
        <v>SCq017_0</v>
      </c>
      <c r="DW46" s="153" t="str">
        <f t="shared" si="130"/>
        <v>SCq017_1</v>
      </c>
      <c r="DX46" s="153" t="str">
        <f t="shared" si="131"/>
        <v>SCq017_1</v>
      </c>
      <c r="DY46" s="153" t="str">
        <f t="shared" si="132"/>
        <v>SC</v>
      </c>
      <c r="DZ46" s="153" t="str">
        <f t="shared" si="133"/>
        <v>SCq018_0</v>
      </c>
      <c r="EA46" s="153" t="str">
        <f t="shared" si="134"/>
        <v>SCq018_1</v>
      </c>
      <c r="EB46" s="153" t="str">
        <f t="shared" si="135"/>
        <v>SCq018_1</v>
      </c>
      <c r="EC46" s="153" t="str">
        <f t="shared" si="136"/>
        <v>SC</v>
      </c>
      <c r="ED46" s="153" t="str">
        <f t="shared" si="137"/>
        <v>SCq019_0</v>
      </c>
      <c r="EE46" s="153" t="str">
        <f t="shared" si="138"/>
        <v>SCq019_1</v>
      </c>
      <c r="EF46" s="153" t="str">
        <f t="shared" si="139"/>
        <v>SCq019_1</v>
      </c>
      <c r="EG46" s="153" t="str">
        <f t="shared" si="140"/>
        <v>SC</v>
      </c>
      <c r="EH46" s="153" t="str">
        <f t="shared" si="141"/>
        <v>SCq020_0</v>
      </c>
      <c r="EI46" s="153" t="str">
        <f t="shared" si="142"/>
        <v>SCq020_1</v>
      </c>
      <c r="EJ46" s="153" t="str">
        <f t="shared" si="143"/>
        <v>SCq020_1</v>
      </c>
    </row>
    <row r="47" spans="1:140" x14ac:dyDescent="0.15">
      <c r="A47" s="231" t="s">
        <v>180</v>
      </c>
      <c r="B47" s="229">
        <f>IF(VLOOKUP(BU47,APPENDIX!$A:$R,9,FALSE)&lt;&gt;"",VLOOKUP(BU47,APPENDIX!$A:$R,9,FALSE),"--")</f>
        <v>76</v>
      </c>
      <c r="C47" s="231">
        <f>IF(VLOOKUP(BV47,APPENDIX!$A:$R,9,FALSE)&lt;&gt;"",VLOOKUP(BV47,APPENDIX!$A:$R,9,FALSE),"--")</f>
        <v>79</v>
      </c>
      <c r="D47" s="231">
        <f>IF(VLOOKUP(BW47,APPENDIX!$A:$R,12,FALSE)&lt;&gt;"",VLOOKUP(BW47,APPENDIX!$A:$R,12,FALSE),0)</f>
        <v>0.5</v>
      </c>
      <c r="E47" s="234" t="str">
        <f t="shared" si="59"/>
        <v>*</v>
      </c>
      <c r="F47" s="299">
        <f>IF(VLOOKUP(BY47,APPENDIX!$A:$R,9,FALSE)&lt;&gt;"",VLOOKUP(BY47,APPENDIX!$A:$R,9,FALSE),"--")</f>
        <v>68</v>
      </c>
      <c r="G47" s="300">
        <f>IF(VLOOKUP(BZ47,APPENDIX!$A:$R,9,FALSE)&lt;&gt;"",VLOOKUP(BZ47,APPENDIX!$A:$R,9,FALSE),"--")</f>
        <v>69</v>
      </c>
      <c r="H47" s="236">
        <f>IF(VLOOKUP(CA47,APPENDIX!$A:$R,12,FALSE)&lt;&gt;"",VLOOKUP(CA47,APPENDIX!$A:$R,12,FALSE),0)</f>
        <v>0.2</v>
      </c>
      <c r="I47" s="234" t="str">
        <f t="shared" si="60"/>
        <v/>
      </c>
      <c r="J47" s="231">
        <f>IF(VLOOKUP(CC47,APPENDIX!$A:$R,9,FALSE)&lt;&gt;"",VLOOKUP(CC47,APPENDIX!$A:$R,9,FALSE),"--")</f>
        <v>47</v>
      </c>
      <c r="K47" s="231">
        <f>IF(VLOOKUP(CD47,APPENDIX!$A:$R,9,FALSE)&lt;&gt;"",VLOOKUP(CD47,APPENDIX!$A:$R,9,FALSE),"--")</f>
        <v>51</v>
      </c>
      <c r="L47" s="231">
        <f>IF(VLOOKUP(CE47,APPENDIX!$A:$R,12,FALSE)&lt;&gt;"",VLOOKUP(CE47,APPENDIX!$A:$R,12,FALSE),0)</f>
        <v>0.9</v>
      </c>
      <c r="M47" s="231" t="str">
        <f t="shared" si="61"/>
        <v>*</v>
      </c>
      <c r="N47" s="229">
        <f>IF(VLOOKUP(CG47,APPENDIX!$A:$R,9,FALSE)&lt;&gt;"",VLOOKUP(CG47,APPENDIX!$A:$R,9,FALSE),"--")</f>
        <v>62</v>
      </c>
      <c r="O47" s="307">
        <f>IF(VLOOKUP(CH47,APPENDIX!$A:$R,9,FALSE)&lt;&gt;"",VLOOKUP(CH47,APPENDIX!$A:$R,9,FALSE),"--")</f>
        <v>62</v>
      </c>
      <c r="P47" s="231">
        <f>IF(VLOOKUP(CI47,APPENDIX!$A:$R,12,FALSE)&lt;&gt;"",VLOOKUP(CI47,APPENDIX!$A:$R,12,FALSE),0)</f>
        <v>0</v>
      </c>
      <c r="Q47" s="234" t="str">
        <f t="shared" si="62"/>
        <v/>
      </c>
      <c r="R47" s="302">
        <f>VLOOKUP(CK47,APPENDIX!$A:$R,9,FALSE)</f>
        <v>59</v>
      </c>
      <c r="S47" s="299">
        <f>IF(VLOOKUP(CL47,APPENDIX!$A:$R,9,FALSE)&lt;&gt;"",VLOOKUP(CL47,APPENDIX!$A:$R,9,FALSE),"--")</f>
        <v>64</v>
      </c>
      <c r="T47" s="303">
        <f>IF(VLOOKUP(CM47,APPENDIX!$A:$R,9,FALSE)&lt;&gt;"",VLOOKUP(CM47,APPENDIX!$A:$R,9,FALSE),"--")</f>
        <v>64</v>
      </c>
      <c r="U47" s="304">
        <f>IF(VLOOKUP(CN47,APPENDIX!$A:$R,12,FALSE)&lt;&gt;"",VLOOKUP(CN47,APPENDIX!$A:$R,12,FALSE),0)</f>
        <v>0</v>
      </c>
      <c r="V47" s="234" t="str">
        <f t="shared" si="63"/>
        <v/>
      </c>
      <c r="W47" s="229">
        <f>IF(VLOOKUP(CP47,APPENDIX!$A:$R,9,FALSE)&lt;&gt;"",VLOOKUP(CP47,APPENDIX!$A:$R,9,FALSE),"--")</f>
        <v>74</v>
      </c>
      <c r="X47" s="231">
        <f>IF(VLOOKUP(CQ47,APPENDIX!$A:$R,9,FALSE)&lt;&gt;"",VLOOKUP(CQ47,APPENDIX!$A:$R,9,FALSE),"--")</f>
        <v>76</v>
      </c>
      <c r="Y47" s="231">
        <f>IF(VLOOKUP(CR47,APPENDIX!$A:$R,12,FALSE)&lt;&gt;"",VLOOKUP(CR47,APPENDIX!$A:$R,12,FALSE),0)</f>
        <v>0.4</v>
      </c>
      <c r="Z47" s="234" t="str">
        <f t="shared" si="64"/>
        <v/>
      </c>
      <c r="AA47" s="299">
        <f>IF(VLOOKUP(CT47,APPENDIX!$A:$R,9,FALSE)&lt;&gt;"",VLOOKUP(CT47,APPENDIX!$A:$R,9,FALSE),"--")</f>
        <v>10</v>
      </c>
      <c r="AB47" s="300">
        <f>IF(VLOOKUP(CU47,APPENDIX!$A:$R,9,FALSE)&lt;&gt;"",VLOOKUP(CU47,APPENDIX!$A:$R,9,FALSE),"--")</f>
        <v>8</v>
      </c>
      <c r="AC47" s="304">
        <f>IF(VLOOKUP(CV47,APPENDIX!$A:$R,12,FALSE)&lt;&gt;"",VLOOKUP(CV47,APPENDIX!$A:$R,12,FALSE),0)</f>
        <v>-0.5</v>
      </c>
      <c r="AD47" s="234" t="str">
        <f t="shared" si="65"/>
        <v>*</v>
      </c>
      <c r="AE47" s="229">
        <f>IF(VLOOKUP(CX47,APPENDIX!$A:$R,9,FALSE)&lt;&gt;"",VLOOKUP(CX47,APPENDIX!$A:$R,9,FALSE),"--")</f>
        <v>15</v>
      </c>
      <c r="AF47" s="231">
        <f>IF(VLOOKUP(CY47,APPENDIX!$A:$R,9,FALSE)&lt;&gt;"",VLOOKUP(CY47,APPENDIX!$A:$R,9,FALSE),"--")</f>
        <v>12</v>
      </c>
      <c r="AG47" s="231">
        <f>IF(VLOOKUP(CZ47,APPENDIX!$A:$R,12,FALSE)&lt;&gt;"",VLOOKUP(CZ47,APPENDIX!$A:$R,12,FALSE),0)</f>
        <v>-0.8</v>
      </c>
      <c r="AH47" s="234" t="str">
        <f t="shared" si="66"/>
        <v>*</v>
      </c>
      <c r="AI47" s="229">
        <f>IF(VLOOKUP(DB47,APPENDIX!$A:$R,9,FALSE)&lt;&gt;"",VLOOKUP(DB47,APPENDIX!$A:$R,9,FALSE),"--")</f>
        <v>77</v>
      </c>
      <c r="AJ47" s="372">
        <f>IF(VLOOKUP(DC47,APPENDIX!$A:$R,9,FALSE)&lt;&gt;"",VLOOKUP(DC47,APPENDIX!$A:$R,9,FALSE),"--")</f>
        <v>77</v>
      </c>
      <c r="AK47" s="231">
        <f>IF(VLOOKUP(DD47,APPENDIX!$A:$R,12,FALSE)&lt;&gt;"",VLOOKUP(DD47,APPENDIX!$A:$R,12,FALSE),0)</f>
        <v>0</v>
      </c>
      <c r="AL47" s="234" t="str">
        <f t="shared" si="67"/>
        <v/>
      </c>
      <c r="AM47" s="305">
        <f>IF(VLOOKUP(DF47,APPENDIX!$A:$R,9,FALSE)&lt;&gt;"",VLOOKUP(DF47,APPENDIX!$A:$R,9,FALSE),"--")</f>
        <v>13.1</v>
      </c>
      <c r="AN47" s="236">
        <f>IF(VLOOKUP(DG47,APPENDIX!$A:$R,9,FALSE)&lt;&gt;"",VLOOKUP(DG47,APPENDIX!$A:$R,9,FALSE),"--")</f>
        <v>15</v>
      </c>
      <c r="AO47" s="231">
        <f>IF(VLOOKUP(DH47,APPENDIX!$A:$R,12,FALSE)&lt;&gt;"",VLOOKUP(DH47,APPENDIX!$A:$R,12,FALSE),0)</f>
        <v>2.2999999999999998</v>
      </c>
      <c r="AP47" s="234" t="str">
        <f t="shared" si="68"/>
        <v>**</v>
      </c>
      <c r="AQ47" s="319">
        <f>IF(VLOOKUP(DJ47,APPENDIX!$A:$R,9,FALSE)&lt;&gt;"",VLOOKUP(DJ47,APPENDIX!$A:$R,9,FALSE),"--")</f>
        <v>0.19</v>
      </c>
      <c r="AR47" s="319">
        <f>IF(VLOOKUP(DK47,APPENDIX!$A:$R,9,FALSE)&lt;&gt;"",VLOOKUP(DK47,APPENDIX!$A:$R,9,FALSE),"--")</f>
        <v>0.25</v>
      </c>
      <c r="AS47" s="231">
        <f>IF(VLOOKUP(DL47,APPENDIX!$A:$R,12,FALSE)&lt;&gt;"",VLOOKUP(DL47,APPENDIX!$A:$R,12,FALSE),0)</f>
        <v>0.5</v>
      </c>
      <c r="AT47" s="231" t="str">
        <f t="shared" si="69"/>
        <v>*</v>
      </c>
      <c r="AU47" s="299">
        <f>IF(VLOOKUP(DN47,APPENDIX!$A:$R,9,FALSE)&lt;&gt;"",VLOOKUP(DN47,APPENDIX!$A:$R,9,FALSE),"--")</f>
        <v>87</v>
      </c>
      <c r="AV47" s="300">
        <f>IF(VLOOKUP(DO47,APPENDIX!$A:$R,9,FALSE)&lt;&gt;"",VLOOKUP(DO47,APPENDIX!$A:$R,9,FALSE),"--")</f>
        <v>89</v>
      </c>
      <c r="AW47" s="236">
        <f>IF(VLOOKUP(DP47,APPENDIX!$A:$R,12,FALSE)&lt;&gt;"",VLOOKUP(DP47,APPENDIX!$A:$R,12,FALSE),0)</f>
        <v>0.9</v>
      </c>
      <c r="AX47" s="234" t="str">
        <f t="shared" si="70"/>
        <v>*</v>
      </c>
      <c r="AY47" s="299">
        <f>IF(VLOOKUP(DR47,APPENDIX!$A:$R,9,FALSE)&lt;&gt;"",VLOOKUP(DR47,APPENDIX!$A:$R,9,FALSE),"--")</f>
        <v>72</v>
      </c>
      <c r="AZ47" s="300">
        <f>IF(VLOOKUP(DS47,APPENDIX!$A:$R,9,FALSE)&lt;&gt;"",VLOOKUP(DS47,APPENDIX!$A:$R,9,FALSE),"--")</f>
        <v>74</v>
      </c>
      <c r="BA47" s="304">
        <f>IF(VLOOKUP(DT47,APPENDIX!$A:$R,12,FALSE)&lt;&gt;"",VLOOKUP(DT47,APPENDIX!$A:$R,12,FALSE),0)</f>
        <v>0.7</v>
      </c>
      <c r="BB47" s="234" t="str">
        <f t="shared" si="71"/>
        <v>*</v>
      </c>
      <c r="BC47" s="301">
        <f>IF(VLOOKUP(DV47,APPENDIX!$A:$R,9,FALSE)&lt;&gt;"",VLOOKUP(DV47,APPENDIX!$A:$R,9,FALSE),"--")</f>
        <v>58</v>
      </c>
      <c r="BD47" s="372">
        <f>IF(VLOOKUP(DW47,APPENDIX!$A:$R,9,FALSE)&lt;&gt;"",VLOOKUP(DW47,APPENDIX!$A:$R,9,FALSE),"--")</f>
        <v>66</v>
      </c>
      <c r="BE47" s="301">
        <f>IF(VLOOKUP(DX47,APPENDIX!$A:$R,12,FALSE)&lt;&gt;"",VLOOKUP(DX47,APPENDIX!$A:$R,12,FALSE),0)</f>
        <v>1.8</v>
      </c>
      <c r="BF47" s="306" t="str">
        <f t="shared" si="72"/>
        <v>**</v>
      </c>
      <c r="BG47" s="371">
        <f>IF(VLOOKUP(DZ47,APPENDIX!$A:$R,9,FALSE)&lt;&gt;"",VLOOKUP(DZ47,APPENDIX!$A:$R,9,FALSE),"--")</f>
        <v>88</v>
      </c>
      <c r="BH47" s="372">
        <f>IF(VLOOKUP(EA47,APPENDIX!$A:$R,9,FALSE)&lt;&gt;"",VLOOKUP(EA47,APPENDIX!$A:$R,9,FALSE),"--")</f>
        <v>83</v>
      </c>
      <c r="BI47" s="301">
        <f>IF(VLOOKUP(EB47,APPENDIX!$A:$R,12,FALSE)&lt;&gt;"",VLOOKUP(EB47,APPENDIX!$A:$R,12,FALSE),0)</f>
        <v>-1.6</v>
      </c>
      <c r="BJ47" s="306" t="str">
        <f t="shared" si="73"/>
        <v>**</v>
      </c>
      <c r="BK47" s="400">
        <f>IF(VLOOKUP(ED47,APPENDIX!$A:$R,9,FALSE)&lt;&gt;"",VLOOKUP(ED47,APPENDIX!$A:$R,9,FALSE),"--")</f>
        <v>5</v>
      </c>
      <c r="BL47" s="401">
        <f>IF(VLOOKUP(EE47,APPENDIX!$A:$R,9,FALSE)&lt;&gt;"",VLOOKUP(EE47,APPENDIX!$A:$R,9,FALSE),"--")</f>
        <v>5</v>
      </c>
      <c r="BM47" s="309">
        <f>IF(VLOOKUP(EF47,APPENDIX!$A:$R,12,FALSE)&lt;&gt;"",VLOOKUP(EF47,APPENDIX!$A:$R,12,FALSE),0)</f>
        <v>0</v>
      </c>
      <c r="BN47" s="310" t="str">
        <f t="shared" si="74"/>
        <v/>
      </c>
      <c r="BO47" s="371">
        <f>IF(VLOOKUP(EH47,APPENDIX!$A:$R,9,FALSE)&lt;&gt;"",VLOOKUP(EH47,APPENDIX!$A:$R,9,FALSE),"--")</f>
        <v>19</v>
      </c>
      <c r="BP47" s="372">
        <f>IF(VLOOKUP(EI47,APPENDIX!$A:$R,9,FALSE)&lt;&gt;"",VLOOKUP(EI47,APPENDIX!$A:$R,9,FALSE),"--")</f>
        <v>17</v>
      </c>
      <c r="BQ47" s="301">
        <f>IF(VLOOKUP(EJ47,APPENDIX!$A:$R,12,FALSE)&lt;&gt;"",VLOOKUP(EJ47,APPENDIX!$A:$R,12,FALSE),0)</f>
        <v>-0.6</v>
      </c>
      <c r="BR47" s="301" t="str">
        <f t="shared" si="75"/>
        <v>*</v>
      </c>
      <c r="BT47" s="153" t="s">
        <v>181</v>
      </c>
      <c r="BU47" s="153" t="str">
        <f t="shared" si="76"/>
        <v>SDq002_0</v>
      </c>
      <c r="BV47" s="153" t="str">
        <f t="shared" si="77"/>
        <v>SDq002_1</v>
      </c>
      <c r="BW47" s="153" t="str">
        <f t="shared" si="78"/>
        <v>SDq002_1</v>
      </c>
      <c r="BX47" s="153" t="str">
        <f t="shared" si="79"/>
        <v>SD</v>
      </c>
      <c r="BY47" s="153" t="str">
        <f t="shared" si="80"/>
        <v>SDq001a_0</v>
      </c>
      <c r="BZ47" s="153" t="str">
        <f t="shared" si="81"/>
        <v>SDq001a_1</v>
      </c>
      <c r="CA47" s="153" t="str">
        <f t="shared" si="82"/>
        <v>SDq001a_1</v>
      </c>
      <c r="CB47" s="153" t="str">
        <f t="shared" si="83"/>
        <v>SD</v>
      </c>
      <c r="CC47" s="153" t="str">
        <f t="shared" si="84"/>
        <v>SDq001b_0</v>
      </c>
      <c r="CD47" s="153" t="str">
        <f t="shared" si="85"/>
        <v>SDq001b_1</v>
      </c>
      <c r="CE47" s="153" t="str">
        <f t="shared" si="86"/>
        <v>SDq001b_1</v>
      </c>
      <c r="CF47" s="153" t="str">
        <f t="shared" si="87"/>
        <v>SD</v>
      </c>
      <c r="CG47" s="153" t="str">
        <f t="shared" si="88"/>
        <v>SDq003_0</v>
      </c>
      <c r="CH47" s="153" t="str">
        <f t="shared" si="89"/>
        <v>SDq003_1</v>
      </c>
      <c r="CI47" s="153" t="str">
        <f t="shared" si="90"/>
        <v>SDq003_1</v>
      </c>
      <c r="CJ47" s="153" t="str">
        <f t="shared" si="91"/>
        <v>SD</v>
      </c>
      <c r="CK47" s="298" t="str">
        <f t="shared" si="92"/>
        <v>SDq004_1</v>
      </c>
      <c r="CL47" s="298" t="str">
        <f t="shared" si="93"/>
        <v>SDq005_0</v>
      </c>
      <c r="CM47" s="153" t="str">
        <f t="shared" si="94"/>
        <v>SDq005_1</v>
      </c>
      <c r="CN47" s="153" t="str">
        <f t="shared" si="95"/>
        <v>SDq005_1</v>
      </c>
      <c r="CO47" s="153" t="str">
        <f t="shared" si="96"/>
        <v>SD</v>
      </c>
      <c r="CP47" s="153" t="str">
        <f t="shared" si="97"/>
        <v>SDq006_0</v>
      </c>
      <c r="CQ47" s="153" t="str">
        <f t="shared" si="98"/>
        <v>SDq006_1</v>
      </c>
      <c r="CR47" s="153" t="str">
        <f t="shared" si="99"/>
        <v>SDq006_1</v>
      </c>
      <c r="CS47" s="153" t="str">
        <f t="shared" si="100"/>
        <v>SD</v>
      </c>
      <c r="CT47" s="153" t="str">
        <f t="shared" si="101"/>
        <v>SDq014_0</v>
      </c>
      <c r="CU47" s="153" t="str">
        <f t="shared" si="102"/>
        <v>SDq014_1</v>
      </c>
      <c r="CV47" s="153" t="str">
        <f t="shared" si="103"/>
        <v>SDq014_1</v>
      </c>
      <c r="CW47" s="153" t="str">
        <f t="shared" si="104"/>
        <v>SD</v>
      </c>
      <c r="CX47" s="153" t="str">
        <f t="shared" si="105"/>
        <v>SDq015_0</v>
      </c>
      <c r="CY47" s="153" t="str">
        <f t="shared" si="106"/>
        <v>SDq015_1</v>
      </c>
      <c r="CZ47" s="153" t="str">
        <f t="shared" si="107"/>
        <v>SDq015_1</v>
      </c>
      <c r="DA47" s="153" t="str">
        <f t="shared" si="108"/>
        <v>SD</v>
      </c>
      <c r="DB47" s="153" t="str">
        <f t="shared" si="109"/>
        <v>SDq016_0</v>
      </c>
      <c r="DC47" s="153" t="str">
        <f t="shared" si="110"/>
        <v>SDq016_1</v>
      </c>
      <c r="DD47" s="153" t="str">
        <f t="shared" si="111"/>
        <v>SDq016_1</v>
      </c>
      <c r="DE47" s="153" t="str">
        <f t="shared" si="112"/>
        <v>SD</v>
      </c>
      <c r="DF47" s="153" t="str">
        <f t="shared" si="113"/>
        <v>SDq009_0</v>
      </c>
      <c r="DG47" s="153" t="str">
        <f t="shared" si="114"/>
        <v>SDq009_1</v>
      </c>
      <c r="DH47" s="153" t="str">
        <f t="shared" si="115"/>
        <v>SDq009_1</v>
      </c>
      <c r="DI47" s="153" t="str">
        <f t="shared" si="116"/>
        <v>SD</v>
      </c>
      <c r="DJ47" s="153" t="str">
        <f t="shared" si="117"/>
        <v>SDq022_0</v>
      </c>
      <c r="DK47" s="153" t="str">
        <f t="shared" si="118"/>
        <v>SDq022_1</v>
      </c>
      <c r="DL47" s="153" t="str">
        <f t="shared" si="119"/>
        <v>SDq022_1</v>
      </c>
      <c r="DM47" s="153" t="str">
        <f t="shared" si="120"/>
        <v>SD</v>
      </c>
      <c r="DN47" s="153" t="str">
        <f t="shared" si="121"/>
        <v>SDq010_0</v>
      </c>
      <c r="DO47" s="153" t="str">
        <f t="shared" si="122"/>
        <v>SDq010_1</v>
      </c>
      <c r="DP47" s="153" t="str">
        <f t="shared" si="123"/>
        <v>SDq010_1</v>
      </c>
      <c r="DQ47" s="153" t="str">
        <f t="shared" si="124"/>
        <v>SD</v>
      </c>
      <c r="DR47" s="153" t="str">
        <f t="shared" si="125"/>
        <v>SDq011_0</v>
      </c>
      <c r="DS47" s="153" t="str">
        <f t="shared" si="126"/>
        <v>SDq011_1</v>
      </c>
      <c r="DT47" s="153" t="str">
        <f t="shared" si="127"/>
        <v>SDq011_1</v>
      </c>
      <c r="DU47" s="153" t="str">
        <f t="shared" si="128"/>
        <v>SD</v>
      </c>
      <c r="DV47" s="153" t="str">
        <f t="shared" si="129"/>
        <v>SDq017_0</v>
      </c>
      <c r="DW47" s="153" t="str">
        <f t="shared" si="130"/>
        <v>SDq017_1</v>
      </c>
      <c r="DX47" s="153" t="str">
        <f t="shared" si="131"/>
        <v>SDq017_1</v>
      </c>
      <c r="DY47" s="153" t="str">
        <f t="shared" si="132"/>
        <v>SD</v>
      </c>
      <c r="DZ47" s="153" t="str">
        <f t="shared" si="133"/>
        <v>SDq018_0</v>
      </c>
      <c r="EA47" s="153" t="str">
        <f t="shared" si="134"/>
        <v>SDq018_1</v>
      </c>
      <c r="EB47" s="153" t="str">
        <f t="shared" si="135"/>
        <v>SDq018_1</v>
      </c>
      <c r="EC47" s="153" t="str">
        <f t="shared" si="136"/>
        <v>SD</v>
      </c>
      <c r="ED47" s="153" t="str">
        <f t="shared" si="137"/>
        <v>SDq019_0</v>
      </c>
      <c r="EE47" s="153" t="str">
        <f t="shared" si="138"/>
        <v>SDq019_1</v>
      </c>
      <c r="EF47" s="153" t="str">
        <f t="shared" si="139"/>
        <v>SDq019_1</v>
      </c>
      <c r="EG47" s="153" t="str">
        <f t="shared" si="140"/>
        <v>SD</v>
      </c>
      <c r="EH47" s="153" t="str">
        <f t="shared" si="141"/>
        <v>SDq020_0</v>
      </c>
      <c r="EI47" s="153" t="str">
        <f t="shared" si="142"/>
        <v>SDq020_1</v>
      </c>
      <c r="EJ47" s="153" t="str">
        <f t="shared" si="143"/>
        <v>SDq020_1</v>
      </c>
    </row>
    <row r="48" spans="1:140" x14ac:dyDescent="0.15">
      <c r="A48" s="231" t="s">
        <v>184</v>
      </c>
      <c r="B48" s="229">
        <f>IF(VLOOKUP(BU48,APPENDIX!$A:$R,9,FALSE)&lt;&gt;"",VLOOKUP(BU48,APPENDIX!$A:$R,9,FALSE),"--")</f>
        <v>77</v>
      </c>
      <c r="C48" s="231">
        <f>IF(VLOOKUP(BV48,APPENDIX!$A:$R,9,FALSE)&lt;&gt;"",VLOOKUP(BV48,APPENDIX!$A:$R,9,FALSE),"--")</f>
        <v>78</v>
      </c>
      <c r="D48" s="231">
        <f>IF(VLOOKUP(BW48,APPENDIX!$A:$R,12,FALSE)&lt;&gt;"",VLOOKUP(BW48,APPENDIX!$A:$R,12,FALSE),0)</f>
        <v>0.2</v>
      </c>
      <c r="E48" s="234" t="str">
        <f t="shared" si="59"/>
        <v/>
      </c>
      <c r="F48" s="299">
        <f>IF(VLOOKUP(BY48,APPENDIX!$A:$R,9,FALSE)&lt;&gt;"",VLOOKUP(BY48,APPENDIX!$A:$R,9,FALSE),"--")</f>
        <v>67</v>
      </c>
      <c r="G48" s="300">
        <f>IF(VLOOKUP(BZ48,APPENDIX!$A:$R,9,FALSE)&lt;&gt;"",VLOOKUP(BZ48,APPENDIX!$A:$R,9,FALSE),"--")</f>
        <v>68</v>
      </c>
      <c r="H48" s="236">
        <f>IF(VLOOKUP(CA48,APPENDIX!$A:$R,12,FALSE)&lt;&gt;"",VLOOKUP(CA48,APPENDIX!$A:$R,12,FALSE),0)</f>
        <v>0.2</v>
      </c>
      <c r="I48" s="234" t="str">
        <f t="shared" si="60"/>
        <v/>
      </c>
      <c r="J48" s="231">
        <f>IF(VLOOKUP(CC48,APPENDIX!$A:$R,9,FALSE)&lt;&gt;"",VLOOKUP(CC48,APPENDIX!$A:$R,9,FALSE),"--")</f>
        <v>42</v>
      </c>
      <c r="K48" s="231">
        <f>IF(VLOOKUP(CD48,APPENDIX!$A:$R,9,FALSE)&lt;&gt;"",VLOOKUP(CD48,APPENDIX!$A:$R,9,FALSE),"--")</f>
        <v>40</v>
      </c>
      <c r="L48" s="231">
        <f>IF(VLOOKUP(CE48,APPENDIX!$A:$R,12,FALSE)&lt;&gt;"",VLOOKUP(CE48,APPENDIX!$A:$R,12,FALSE),0)</f>
        <v>-0.4</v>
      </c>
      <c r="M48" s="231" t="str">
        <f t="shared" si="61"/>
        <v/>
      </c>
      <c r="N48" s="229">
        <f>IF(VLOOKUP(CG48,APPENDIX!$A:$R,9,FALSE)&lt;&gt;"",VLOOKUP(CG48,APPENDIX!$A:$R,9,FALSE),"--")</f>
        <v>60</v>
      </c>
      <c r="O48" s="307">
        <f>IF(VLOOKUP(CH48,APPENDIX!$A:$R,9,FALSE)&lt;&gt;"",VLOOKUP(CH48,APPENDIX!$A:$R,9,FALSE),"--")</f>
        <v>60</v>
      </c>
      <c r="P48" s="231">
        <f>IF(VLOOKUP(CI48,APPENDIX!$A:$R,12,FALSE)&lt;&gt;"",VLOOKUP(CI48,APPENDIX!$A:$R,12,FALSE),0)</f>
        <v>0</v>
      </c>
      <c r="Q48" s="234" t="str">
        <f t="shared" si="62"/>
        <v/>
      </c>
      <c r="R48" s="302">
        <f>VLOOKUP(CK48,APPENDIX!$A:$R,9,FALSE)</f>
        <v>70</v>
      </c>
      <c r="S48" s="299">
        <f>IF(VLOOKUP(CL48,APPENDIX!$A:$R,9,FALSE)&lt;&gt;"",VLOOKUP(CL48,APPENDIX!$A:$R,9,FALSE),"--")</f>
        <v>60</v>
      </c>
      <c r="T48" s="303">
        <f>IF(VLOOKUP(CM48,APPENDIX!$A:$R,9,FALSE)&lt;&gt;"",VLOOKUP(CM48,APPENDIX!$A:$R,9,FALSE),"--")</f>
        <v>60</v>
      </c>
      <c r="U48" s="304">
        <f>IF(VLOOKUP(CN48,APPENDIX!$A:$R,12,FALSE)&lt;&gt;"",VLOOKUP(CN48,APPENDIX!$A:$R,12,FALSE),0)</f>
        <v>0</v>
      </c>
      <c r="V48" s="234" t="str">
        <f t="shared" si="63"/>
        <v/>
      </c>
      <c r="W48" s="229">
        <f>IF(VLOOKUP(CP48,APPENDIX!$A:$R,9,FALSE)&lt;&gt;"",VLOOKUP(CP48,APPENDIX!$A:$R,9,FALSE),"--")</f>
        <v>69</v>
      </c>
      <c r="X48" s="231">
        <f>IF(VLOOKUP(CQ48,APPENDIX!$A:$R,9,FALSE)&lt;&gt;"",VLOOKUP(CQ48,APPENDIX!$A:$R,9,FALSE),"--")</f>
        <v>70</v>
      </c>
      <c r="Y48" s="231">
        <f>IF(VLOOKUP(CR48,APPENDIX!$A:$R,12,FALSE)&lt;&gt;"",VLOOKUP(CR48,APPENDIX!$A:$R,12,FALSE),0)</f>
        <v>0.2</v>
      </c>
      <c r="Z48" s="234" t="str">
        <f t="shared" si="64"/>
        <v/>
      </c>
      <c r="AA48" s="299">
        <f>IF(VLOOKUP(CT48,APPENDIX!$A:$R,9,FALSE)&lt;&gt;"",VLOOKUP(CT48,APPENDIX!$A:$R,9,FALSE),"--")</f>
        <v>21</v>
      </c>
      <c r="AB48" s="300">
        <f>IF(VLOOKUP(CU48,APPENDIX!$A:$R,9,FALSE)&lt;&gt;"",VLOOKUP(CU48,APPENDIX!$A:$R,9,FALSE),"--")</f>
        <v>16</v>
      </c>
      <c r="AC48" s="304">
        <f>IF(VLOOKUP(CV48,APPENDIX!$A:$R,12,FALSE)&lt;&gt;"",VLOOKUP(CV48,APPENDIX!$A:$R,12,FALSE),0)</f>
        <v>-1.3</v>
      </c>
      <c r="AD48" s="234" t="str">
        <f t="shared" si="65"/>
        <v>**</v>
      </c>
      <c r="AE48" s="229">
        <f>IF(VLOOKUP(CX48,APPENDIX!$A:$R,9,FALSE)&lt;&gt;"",VLOOKUP(CX48,APPENDIX!$A:$R,9,FALSE),"--")</f>
        <v>24</v>
      </c>
      <c r="AF48" s="231">
        <f>IF(VLOOKUP(CY48,APPENDIX!$A:$R,9,FALSE)&lt;&gt;"",VLOOKUP(CY48,APPENDIX!$A:$R,9,FALSE),"--")</f>
        <v>21</v>
      </c>
      <c r="AG48" s="231">
        <f>IF(VLOOKUP(CZ48,APPENDIX!$A:$R,12,FALSE)&lt;&gt;"",VLOOKUP(CZ48,APPENDIX!$A:$R,12,FALSE),0)</f>
        <v>-0.8</v>
      </c>
      <c r="AH48" s="234" t="str">
        <f t="shared" si="66"/>
        <v>*</v>
      </c>
      <c r="AI48" s="229">
        <f>IF(VLOOKUP(DB48,APPENDIX!$A:$R,9,FALSE)&lt;&gt;"",VLOOKUP(DB48,APPENDIX!$A:$R,9,FALSE),"--")</f>
        <v>75</v>
      </c>
      <c r="AJ48" s="372">
        <f>IF(VLOOKUP(DC48,APPENDIX!$A:$R,9,FALSE)&lt;&gt;"",VLOOKUP(DC48,APPENDIX!$A:$R,9,FALSE),"--")</f>
        <v>75</v>
      </c>
      <c r="AK48" s="231">
        <f>IF(VLOOKUP(DD48,APPENDIX!$A:$R,12,FALSE)&lt;&gt;"",VLOOKUP(DD48,APPENDIX!$A:$R,12,FALSE),0)</f>
        <v>0</v>
      </c>
      <c r="AL48" s="234" t="str">
        <f t="shared" si="67"/>
        <v/>
      </c>
      <c r="AM48" s="305">
        <f>IF(VLOOKUP(DF48,APPENDIX!$A:$R,9,FALSE)&lt;&gt;"",VLOOKUP(DF48,APPENDIX!$A:$R,9,FALSE),"--")</f>
        <v>13.5</v>
      </c>
      <c r="AN48" s="236">
        <f>IF(VLOOKUP(DG48,APPENDIX!$A:$R,9,FALSE)&lt;&gt;"",VLOOKUP(DG48,APPENDIX!$A:$R,9,FALSE),"--")</f>
        <v>15</v>
      </c>
      <c r="AO48" s="231">
        <f>IF(VLOOKUP(DH48,APPENDIX!$A:$R,12,FALSE)&lt;&gt;"",VLOOKUP(DH48,APPENDIX!$A:$R,12,FALSE),0)</f>
        <v>1.8</v>
      </c>
      <c r="AP48" s="234" t="str">
        <f t="shared" si="68"/>
        <v>**</v>
      </c>
      <c r="AQ48" s="319">
        <f>IF(VLOOKUP(DJ48,APPENDIX!$A:$R,9,FALSE)&lt;&gt;"",VLOOKUP(DJ48,APPENDIX!$A:$R,9,FALSE),"--")</f>
        <v>0.49</v>
      </c>
      <c r="AR48" s="319">
        <f>IF(VLOOKUP(DK48,APPENDIX!$A:$R,9,FALSE)&lt;&gt;"",VLOOKUP(DK48,APPENDIX!$A:$R,9,FALSE),"--")</f>
        <v>0.48</v>
      </c>
      <c r="AS48" s="231">
        <f>IF(VLOOKUP(DL48,APPENDIX!$A:$R,12,FALSE)&lt;&gt;"",VLOOKUP(DL48,APPENDIX!$A:$R,12,FALSE),0)</f>
        <v>-0.1</v>
      </c>
      <c r="AT48" s="231" t="str">
        <f t="shared" si="69"/>
        <v/>
      </c>
      <c r="AU48" s="299">
        <f>IF(VLOOKUP(DN48,APPENDIX!$A:$R,9,FALSE)&lt;&gt;"",VLOOKUP(DN48,APPENDIX!$A:$R,9,FALSE),"--")</f>
        <v>85</v>
      </c>
      <c r="AV48" s="300">
        <f>IF(VLOOKUP(DO48,APPENDIX!$A:$R,9,FALSE)&lt;&gt;"",VLOOKUP(DO48,APPENDIX!$A:$R,9,FALSE),"--")</f>
        <v>86</v>
      </c>
      <c r="AW48" s="236">
        <f>IF(VLOOKUP(DP48,APPENDIX!$A:$R,12,FALSE)&lt;&gt;"",VLOOKUP(DP48,APPENDIX!$A:$R,12,FALSE),0)</f>
        <v>0.5</v>
      </c>
      <c r="AX48" s="234" t="str">
        <f t="shared" si="70"/>
        <v>*</v>
      </c>
      <c r="AY48" s="299">
        <f>IF(VLOOKUP(DR48,APPENDIX!$A:$R,9,FALSE)&lt;&gt;"",VLOOKUP(DR48,APPENDIX!$A:$R,9,FALSE),"--")</f>
        <v>68</v>
      </c>
      <c r="AZ48" s="300">
        <f>IF(VLOOKUP(DS48,APPENDIX!$A:$R,9,FALSE)&lt;&gt;"",VLOOKUP(DS48,APPENDIX!$A:$R,9,FALSE),"--")</f>
        <v>68</v>
      </c>
      <c r="BA48" s="304">
        <f>IF(VLOOKUP(DT48,APPENDIX!$A:$R,12,FALSE)&lt;&gt;"",VLOOKUP(DT48,APPENDIX!$A:$R,12,FALSE),0)</f>
        <v>0</v>
      </c>
      <c r="BB48" s="234" t="str">
        <f t="shared" si="71"/>
        <v/>
      </c>
      <c r="BC48" s="301">
        <f>IF(VLOOKUP(DV48,APPENDIX!$A:$R,9,FALSE)&lt;&gt;"",VLOOKUP(DV48,APPENDIX!$A:$R,9,FALSE),"--")</f>
        <v>63</v>
      </c>
      <c r="BD48" s="372">
        <f>IF(VLOOKUP(DW48,APPENDIX!$A:$R,9,FALSE)&lt;&gt;"",VLOOKUP(DW48,APPENDIX!$A:$R,9,FALSE),"--")</f>
        <v>68</v>
      </c>
      <c r="BE48" s="301">
        <f>IF(VLOOKUP(DX48,APPENDIX!$A:$R,12,FALSE)&lt;&gt;"",VLOOKUP(DX48,APPENDIX!$A:$R,12,FALSE),0)</f>
        <v>1.2</v>
      </c>
      <c r="BF48" s="306" t="str">
        <f t="shared" si="72"/>
        <v>**</v>
      </c>
      <c r="BG48" s="371">
        <f>IF(VLOOKUP(DZ48,APPENDIX!$A:$R,9,FALSE)&lt;&gt;"",VLOOKUP(DZ48,APPENDIX!$A:$R,9,FALSE),"--")</f>
        <v>90</v>
      </c>
      <c r="BH48" s="372">
        <f>IF(VLOOKUP(EA48,APPENDIX!$A:$R,9,FALSE)&lt;&gt;"",VLOOKUP(EA48,APPENDIX!$A:$R,9,FALSE),"--")</f>
        <v>89</v>
      </c>
      <c r="BI48" s="301">
        <f>IF(VLOOKUP(EB48,APPENDIX!$A:$R,12,FALSE)&lt;&gt;"",VLOOKUP(EB48,APPENDIX!$A:$R,12,FALSE),0)</f>
        <v>-0.3</v>
      </c>
      <c r="BJ48" s="306" t="str">
        <f t="shared" si="73"/>
        <v/>
      </c>
      <c r="BK48" s="400">
        <f>IF(VLOOKUP(ED48,APPENDIX!$A:$R,9,FALSE)&lt;&gt;"",VLOOKUP(ED48,APPENDIX!$A:$R,9,FALSE),"--")</f>
        <v>5</v>
      </c>
      <c r="BL48" s="401">
        <f>IF(VLOOKUP(EE48,APPENDIX!$A:$R,9,FALSE)&lt;&gt;"",VLOOKUP(EE48,APPENDIX!$A:$R,9,FALSE),"--")</f>
        <v>5</v>
      </c>
      <c r="BM48" s="309">
        <f>IF(VLOOKUP(EF48,APPENDIX!$A:$R,12,FALSE)&lt;&gt;"",VLOOKUP(EF48,APPENDIX!$A:$R,12,FALSE),0)</f>
        <v>0</v>
      </c>
      <c r="BN48" s="310" t="str">
        <f t="shared" si="74"/>
        <v/>
      </c>
      <c r="BO48" s="371">
        <f>IF(VLOOKUP(EH48,APPENDIX!$A:$R,9,FALSE)&lt;&gt;"",VLOOKUP(EH48,APPENDIX!$A:$R,9,FALSE),"--")</f>
        <v>24</v>
      </c>
      <c r="BP48" s="372">
        <f>IF(VLOOKUP(EI48,APPENDIX!$A:$R,9,FALSE)&lt;&gt;"",VLOOKUP(EI48,APPENDIX!$A:$R,9,FALSE),"--")</f>
        <v>20</v>
      </c>
      <c r="BQ48" s="301">
        <f>IF(VLOOKUP(EJ48,APPENDIX!$A:$R,12,FALSE)&lt;&gt;"",VLOOKUP(EJ48,APPENDIX!$A:$R,12,FALSE),0)</f>
        <v>-1.1000000000000001</v>
      </c>
      <c r="BR48" s="301" t="str">
        <f t="shared" si="75"/>
        <v>**</v>
      </c>
      <c r="BT48" s="153" t="s">
        <v>185</v>
      </c>
      <c r="BU48" s="153" t="str">
        <f t="shared" si="76"/>
        <v>TNq002_0</v>
      </c>
      <c r="BV48" s="153" t="str">
        <f t="shared" si="77"/>
        <v>TNq002_1</v>
      </c>
      <c r="BW48" s="153" t="str">
        <f t="shared" si="78"/>
        <v>TNq002_1</v>
      </c>
      <c r="BX48" s="153" t="str">
        <f t="shared" si="79"/>
        <v>TN</v>
      </c>
      <c r="BY48" s="153" t="str">
        <f t="shared" si="80"/>
        <v>TNq001a_0</v>
      </c>
      <c r="BZ48" s="153" t="str">
        <f t="shared" si="81"/>
        <v>TNq001a_1</v>
      </c>
      <c r="CA48" s="153" t="str">
        <f t="shared" si="82"/>
        <v>TNq001a_1</v>
      </c>
      <c r="CB48" s="153" t="str">
        <f t="shared" si="83"/>
        <v>TN</v>
      </c>
      <c r="CC48" s="153" t="str">
        <f t="shared" si="84"/>
        <v>TNq001b_0</v>
      </c>
      <c r="CD48" s="153" t="str">
        <f t="shared" si="85"/>
        <v>TNq001b_1</v>
      </c>
      <c r="CE48" s="153" t="str">
        <f t="shared" si="86"/>
        <v>TNq001b_1</v>
      </c>
      <c r="CF48" s="153" t="str">
        <f t="shared" si="87"/>
        <v>TN</v>
      </c>
      <c r="CG48" s="153" t="str">
        <f t="shared" si="88"/>
        <v>TNq003_0</v>
      </c>
      <c r="CH48" s="153" t="str">
        <f t="shared" si="89"/>
        <v>TNq003_1</v>
      </c>
      <c r="CI48" s="153" t="str">
        <f t="shared" si="90"/>
        <v>TNq003_1</v>
      </c>
      <c r="CJ48" s="153" t="str">
        <f t="shared" si="91"/>
        <v>TN</v>
      </c>
      <c r="CK48" s="298" t="str">
        <f t="shared" si="92"/>
        <v>TNq004_1</v>
      </c>
      <c r="CL48" s="298" t="str">
        <f t="shared" si="93"/>
        <v>TNq005_0</v>
      </c>
      <c r="CM48" s="153" t="str">
        <f t="shared" si="94"/>
        <v>TNq005_1</v>
      </c>
      <c r="CN48" s="153" t="str">
        <f t="shared" si="95"/>
        <v>TNq005_1</v>
      </c>
      <c r="CO48" s="153" t="str">
        <f t="shared" si="96"/>
        <v>TN</v>
      </c>
      <c r="CP48" s="153" t="str">
        <f t="shared" si="97"/>
        <v>TNq006_0</v>
      </c>
      <c r="CQ48" s="153" t="str">
        <f t="shared" si="98"/>
        <v>TNq006_1</v>
      </c>
      <c r="CR48" s="153" t="str">
        <f t="shared" si="99"/>
        <v>TNq006_1</v>
      </c>
      <c r="CS48" s="153" t="str">
        <f t="shared" si="100"/>
        <v>TN</v>
      </c>
      <c r="CT48" s="153" t="str">
        <f t="shared" si="101"/>
        <v>TNq014_0</v>
      </c>
      <c r="CU48" s="153" t="str">
        <f t="shared" si="102"/>
        <v>TNq014_1</v>
      </c>
      <c r="CV48" s="153" t="str">
        <f t="shared" si="103"/>
        <v>TNq014_1</v>
      </c>
      <c r="CW48" s="153" t="str">
        <f t="shared" si="104"/>
        <v>TN</v>
      </c>
      <c r="CX48" s="153" t="str">
        <f t="shared" si="105"/>
        <v>TNq015_0</v>
      </c>
      <c r="CY48" s="153" t="str">
        <f t="shared" si="106"/>
        <v>TNq015_1</v>
      </c>
      <c r="CZ48" s="153" t="str">
        <f t="shared" si="107"/>
        <v>TNq015_1</v>
      </c>
      <c r="DA48" s="153" t="str">
        <f t="shared" si="108"/>
        <v>TN</v>
      </c>
      <c r="DB48" s="153" t="str">
        <f t="shared" si="109"/>
        <v>TNq016_0</v>
      </c>
      <c r="DC48" s="153" t="str">
        <f t="shared" si="110"/>
        <v>TNq016_1</v>
      </c>
      <c r="DD48" s="153" t="str">
        <f t="shared" si="111"/>
        <v>TNq016_1</v>
      </c>
      <c r="DE48" s="153" t="str">
        <f t="shared" si="112"/>
        <v>TN</v>
      </c>
      <c r="DF48" s="153" t="str">
        <f t="shared" si="113"/>
        <v>TNq009_0</v>
      </c>
      <c r="DG48" s="153" t="str">
        <f t="shared" si="114"/>
        <v>TNq009_1</v>
      </c>
      <c r="DH48" s="153" t="str">
        <f t="shared" si="115"/>
        <v>TNq009_1</v>
      </c>
      <c r="DI48" s="153" t="str">
        <f t="shared" si="116"/>
        <v>TN</v>
      </c>
      <c r="DJ48" s="153" t="str">
        <f t="shared" si="117"/>
        <v>TNq022_0</v>
      </c>
      <c r="DK48" s="153" t="str">
        <f t="shared" si="118"/>
        <v>TNq022_1</v>
      </c>
      <c r="DL48" s="153" t="str">
        <f t="shared" si="119"/>
        <v>TNq022_1</v>
      </c>
      <c r="DM48" s="153" t="str">
        <f t="shared" si="120"/>
        <v>TN</v>
      </c>
      <c r="DN48" s="153" t="str">
        <f t="shared" si="121"/>
        <v>TNq010_0</v>
      </c>
      <c r="DO48" s="153" t="str">
        <f t="shared" si="122"/>
        <v>TNq010_1</v>
      </c>
      <c r="DP48" s="153" t="str">
        <f t="shared" si="123"/>
        <v>TNq010_1</v>
      </c>
      <c r="DQ48" s="153" t="str">
        <f t="shared" si="124"/>
        <v>TN</v>
      </c>
      <c r="DR48" s="153" t="str">
        <f t="shared" si="125"/>
        <v>TNq011_0</v>
      </c>
      <c r="DS48" s="153" t="str">
        <f t="shared" si="126"/>
        <v>TNq011_1</v>
      </c>
      <c r="DT48" s="153" t="str">
        <f t="shared" si="127"/>
        <v>TNq011_1</v>
      </c>
      <c r="DU48" s="153" t="str">
        <f t="shared" si="128"/>
        <v>TN</v>
      </c>
      <c r="DV48" s="153" t="str">
        <f t="shared" si="129"/>
        <v>TNq017_0</v>
      </c>
      <c r="DW48" s="153" t="str">
        <f t="shared" si="130"/>
        <v>TNq017_1</v>
      </c>
      <c r="DX48" s="153" t="str">
        <f t="shared" si="131"/>
        <v>TNq017_1</v>
      </c>
      <c r="DY48" s="153" t="str">
        <f t="shared" si="132"/>
        <v>TN</v>
      </c>
      <c r="DZ48" s="153" t="str">
        <f t="shared" si="133"/>
        <v>TNq018_0</v>
      </c>
      <c r="EA48" s="153" t="str">
        <f t="shared" si="134"/>
        <v>TNq018_1</v>
      </c>
      <c r="EB48" s="153" t="str">
        <f t="shared" si="135"/>
        <v>TNq018_1</v>
      </c>
      <c r="EC48" s="153" t="str">
        <f t="shared" si="136"/>
        <v>TN</v>
      </c>
      <c r="ED48" s="153" t="str">
        <f t="shared" si="137"/>
        <v>TNq019_0</v>
      </c>
      <c r="EE48" s="153" t="str">
        <f t="shared" si="138"/>
        <v>TNq019_1</v>
      </c>
      <c r="EF48" s="153" t="str">
        <f t="shared" si="139"/>
        <v>TNq019_1</v>
      </c>
      <c r="EG48" s="153" t="str">
        <f t="shared" si="140"/>
        <v>TN</v>
      </c>
      <c r="EH48" s="153" t="str">
        <f t="shared" si="141"/>
        <v>TNq020_0</v>
      </c>
      <c r="EI48" s="153" t="str">
        <f t="shared" si="142"/>
        <v>TNq020_1</v>
      </c>
      <c r="EJ48" s="153" t="str">
        <f t="shared" si="143"/>
        <v>TNq020_1</v>
      </c>
    </row>
    <row r="49" spans="1:140" x14ac:dyDescent="0.15">
      <c r="A49" s="231" t="s">
        <v>188</v>
      </c>
      <c r="B49" s="229">
        <f>IF(VLOOKUP(BU49,APPENDIX!$A:$R,9,FALSE)&lt;&gt;"",VLOOKUP(BU49,APPENDIX!$A:$R,9,FALSE),"--")</f>
        <v>67</v>
      </c>
      <c r="C49" s="231">
        <f>IF(VLOOKUP(BV49,APPENDIX!$A:$R,9,FALSE)&lt;&gt;"",VLOOKUP(BV49,APPENDIX!$A:$R,9,FALSE),"--")</f>
        <v>67</v>
      </c>
      <c r="D49" s="231">
        <f>IF(VLOOKUP(BW49,APPENDIX!$A:$R,12,FALSE)&lt;&gt;"",VLOOKUP(BW49,APPENDIX!$A:$R,12,FALSE),0)</f>
        <v>0</v>
      </c>
      <c r="E49" s="234" t="str">
        <f t="shared" si="59"/>
        <v/>
      </c>
      <c r="F49" s="299">
        <f>IF(VLOOKUP(BY49,APPENDIX!$A:$R,9,FALSE)&lt;&gt;"",VLOOKUP(BY49,APPENDIX!$A:$R,9,FALSE),"--")</f>
        <v>66</v>
      </c>
      <c r="G49" s="300">
        <f>IF(VLOOKUP(BZ49,APPENDIX!$A:$R,9,FALSE)&lt;&gt;"",VLOOKUP(BZ49,APPENDIX!$A:$R,9,FALSE),"--")</f>
        <v>64</v>
      </c>
      <c r="H49" s="236">
        <f>IF(VLOOKUP(CA49,APPENDIX!$A:$R,12,FALSE)&lt;&gt;"",VLOOKUP(CA49,APPENDIX!$A:$R,12,FALSE),0)</f>
        <v>-0.5</v>
      </c>
      <c r="I49" s="234" t="str">
        <f t="shared" si="60"/>
        <v>*</v>
      </c>
      <c r="J49" s="231">
        <f>IF(VLOOKUP(CC49,APPENDIX!$A:$R,9,FALSE)&lt;&gt;"",VLOOKUP(CC49,APPENDIX!$A:$R,9,FALSE),"--")</f>
        <v>34</v>
      </c>
      <c r="K49" s="231">
        <f>IF(VLOOKUP(CD49,APPENDIX!$A:$R,9,FALSE)&lt;&gt;"",VLOOKUP(CD49,APPENDIX!$A:$R,9,FALSE),"--")</f>
        <v>41</v>
      </c>
      <c r="L49" s="231">
        <f>IF(VLOOKUP(CE49,APPENDIX!$A:$R,12,FALSE)&lt;&gt;"",VLOOKUP(CE49,APPENDIX!$A:$R,12,FALSE),0)</f>
        <v>1.5</v>
      </c>
      <c r="M49" s="231" t="str">
        <f t="shared" si="61"/>
        <v>**</v>
      </c>
      <c r="N49" s="229">
        <f>IF(VLOOKUP(CG49,APPENDIX!$A:$R,9,FALSE)&lt;&gt;"",VLOOKUP(CG49,APPENDIX!$A:$R,9,FALSE),"--")</f>
        <v>52</v>
      </c>
      <c r="O49" s="307">
        <f>IF(VLOOKUP(CH49,APPENDIX!$A:$R,9,FALSE)&lt;&gt;"",VLOOKUP(CH49,APPENDIX!$A:$R,9,FALSE),"--")</f>
        <v>52</v>
      </c>
      <c r="P49" s="231">
        <f>IF(VLOOKUP(CI49,APPENDIX!$A:$R,12,FALSE)&lt;&gt;"",VLOOKUP(CI49,APPENDIX!$A:$R,12,FALSE),0)</f>
        <v>0</v>
      </c>
      <c r="Q49" s="234" t="str">
        <f t="shared" si="62"/>
        <v/>
      </c>
      <c r="R49" s="302">
        <f>VLOOKUP(CK49,APPENDIX!$A:$R,9,FALSE)</f>
        <v>68</v>
      </c>
      <c r="S49" s="299">
        <f>IF(VLOOKUP(CL49,APPENDIX!$A:$R,9,FALSE)&lt;&gt;"",VLOOKUP(CL49,APPENDIX!$A:$R,9,FALSE),"--")</f>
        <v>59</v>
      </c>
      <c r="T49" s="303">
        <f>IF(VLOOKUP(CM49,APPENDIX!$A:$R,9,FALSE)&lt;&gt;"",VLOOKUP(CM49,APPENDIX!$A:$R,9,FALSE),"--")</f>
        <v>59</v>
      </c>
      <c r="U49" s="304">
        <f>IF(VLOOKUP(CN49,APPENDIX!$A:$R,12,FALSE)&lt;&gt;"",VLOOKUP(CN49,APPENDIX!$A:$R,12,FALSE),0)</f>
        <v>0</v>
      </c>
      <c r="V49" s="234" t="str">
        <f t="shared" si="63"/>
        <v/>
      </c>
      <c r="W49" s="229">
        <f>IF(VLOOKUP(CP49,APPENDIX!$A:$R,9,FALSE)&lt;&gt;"",VLOOKUP(CP49,APPENDIX!$A:$R,9,FALSE),"--")</f>
        <v>73</v>
      </c>
      <c r="X49" s="231">
        <f>IF(VLOOKUP(CQ49,APPENDIX!$A:$R,9,FALSE)&lt;&gt;"",VLOOKUP(CQ49,APPENDIX!$A:$R,9,FALSE),"--")</f>
        <v>71</v>
      </c>
      <c r="Y49" s="231">
        <f>IF(VLOOKUP(CR49,APPENDIX!$A:$R,12,FALSE)&lt;&gt;"",VLOOKUP(CR49,APPENDIX!$A:$R,12,FALSE),0)</f>
        <v>-0.4</v>
      </c>
      <c r="Z49" s="234" t="str">
        <f t="shared" si="64"/>
        <v/>
      </c>
      <c r="AA49" s="299">
        <f>IF(VLOOKUP(CT49,APPENDIX!$A:$R,9,FALSE)&lt;&gt;"",VLOOKUP(CT49,APPENDIX!$A:$R,9,FALSE),"--")</f>
        <v>19</v>
      </c>
      <c r="AB49" s="300">
        <f>IF(VLOOKUP(CU49,APPENDIX!$A:$R,9,FALSE)&lt;&gt;"",VLOOKUP(CU49,APPENDIX!$A:$R,9,FALSE),"--")</f>
        <v>16</v>
      </c>
      <c r="AC49" s="304">
        <f>IF(VLOOKUP(CV49,APPENDIX!$A:$R,12,FALSE)&lt;&gt;"",VLOOKUP(CV49,APPENDIX!$A:$R,12,FALSE),0)</f>
        <v>-0.8</v>
      </c>
      <c r="AD49" s="234" t="str">
        <f t="shared" si="65"/>
        <v>*</v>
      </c>
      <c r="AE49" s="229">
        <f>IF(VLOOKUP(CX49,APPENDIX!$A:$R,9,FALSE)&lt;&gt;"",VLOOKUP(CX49,APPENDIX!$A:$R,9,FALSE),"--")</f>
        <v>22</v>
      </c>
      <c r="AF49" s="231">
        <f>IF(VLOOKUP(CY49,APPENDIX!$A:$R,9,FALSE)&lt;&gt;"",VLOOKUP(CY49,APPENDIX!$A:$R,9,FALSE),"--")</f>
        <v>19</v>
      </c>
      <c r="AG49" s="231">
        <f>IF(VLOOKUP(CZ49,APPENDIX!$A:$R,12,FALSE)&lt;&gt;"",VLOOKUP(CZ49,APPENDIX!$A:$R,12,FALSE),0)</f>
        <v>-0.8</v>
      </c>
      <c r="AH49" s="234" t="str">
        <f t="shared" si="66"/>
        <v>*</v>
      </c>
      <c r="AI49" s="229">
        <f>IF(VLOOKUP(DB49,APPENDIX!$A:$R,9,FALSE)&lt;&gt;"",VLOOKUP(DB49,APPENDIX!$A:$R,9,FALSE),"--")</f>
        <v>75</v>
      </c>
      <c r="AJ49" s="372">
        <f>IF(VLOOKUP(DC49,APPENDIX!$A:$R,9,FALSE)&lt;&gt;"",VLOOKUP(DC49,APPENDIX!$A:$R,9,FALSE),"--")</f>
        <v>76</v>
      </c>
      <c r="AK49" s="231">
        <f>IF(VLOOKUP(DD49,APPENDIX!$A:$R,12,FALSE)&lt;&gt;"",VLOOKUP(DD49,APPENDIX!$A:$R,12,FALSE),0)</f>
        <v>0.5</v>
      </c>
      <c r="AL49" s="234" t="str">
        <f t="shared" si="67"/>
        <v>*</v>
      </c>
      <c r="AM49" s="305">
        <f>IF(VLOOKUP(DF49,APPENDIX!$A:$R,9,FALSE)&lt;&gt;"",VLOOKUP(DF49,APPENDIX!$A:$R,9,FALSE),"--")</f>
        <v>13</v>
      </c>
      <c r="AN49" s="236">
        <f>IF(VLOOKUP(DG49,APPENDIX!$A:$R,9,FALSE)&lt;&gt;"",VLOOKUP(DG49,APPENDIX!$A:$R,9,FALSE),"--")</f>
        <v>14.2</v>
      </c>
      <c r="AO49" s="231">
        <f>IF(VLOOKUP(DH49,APPENDIX!$A:$R,12,FALSE)&lt;&gt;"",VLOOKUP(DH49,APPENDIX!$A:$R,12,FALSE),0)</f>
        <v>1.4</v>
      </c>
      <c r="AP49" s="234" t="str">
        <f t="shared" si="68"/>
        <v>**</v>
      </c>
      <c r="AQ49" s="319">
        <f>IF(VLOOKUP(DJ49,APPENDIX!$A:$R,9,FALSE)&lt;&gt;"",VLOOKUP(DJ49,APPENDIX!$A:$R,9,FALSE),"--")</f>
        <v>0.51</v>
      </c>
      <c r="AR49" s="319">
        <f>IF(VLOOKUP(DK49,APPENDIX!$A:$R,9,FALSE)&lt;&gt;"",VLOOKUP(DK49,APPENDIX!$A:$R,9,FALSE),"--")</f>
        <v>0.47</v>
      </c>
      <c r="AS49" s="231">
        <f>IF(VLOOKUP(DL49,APPENDIX!$A:$R,12,FALSE)&lt;&gt;"",VLOOKUP(DL49,APPENDIX!$A:$R,12,FALSE),0)</f>
        <v>-0.3</v>
      </c>
      <c r="AT49" s="231" t="str">
        <f t="shared" si="69"/>
        <v/>
      </c>
      <c r="AU49" s="299">
        <f>IF(VLOOKUP(DN49,APPENDIX!$A:$R,9,FALSE)&lt;&gt;"",VLOOKUP(DN49,APPENDIX!$A:$R,9,FALSE),"--")</f>
        <v>86</v>
      </c>
      <c r="AV49" s="300">
        <f>IF(VLOOKUP(DO49,APPENDIX!$A:$R,9,FALSE)&lt;&gt;"",VLOOKUP(DO49,APPENDIX!$A:$R,9,FALSE),"--")</f>
        <v>86</v>
      </c>
      <c r="AW49" s="236">
        <f>IF(VLOOKUP(DP49,APPENDIX!$A:$R,12,FALSE)&lt;&gt;"",VLOOKUP(DP49,APPENDIX!$A:$R,12,FALSE),0)</f>
        <v>0</v>
      </c>
      <c r="AX49" s="234" t="str">
        <f t="shared" si="70"/>
        <v/>
      </c>
      <c r="AY49" s="299">
        <f>IF(VLOOKUP(DR49,APPENDIX!$A:$R,9,FALSE)&lt;&gt;"",VLOOKUP(DR49,APPENDIX!$A:$R,9,FALSE),"--")</f>
        <v>69</v>
      </c>
      <c r="AZ49" s="300">
        <f>IF(VLOOKUP(DS49,APPENDIX!$A:$R,9,FALSE)&lt;&gt;"",VLOOKUP(DS49,APPENDIX!$A:$R,9,FALSE),"--")</f>
        <v>70</v>
      </c>
      <c r="BA49" s="304">
        <f>IF(VLOOKUP(DT49,APPENDIX!$A:$R,12,FALSE)&lt;&gt;"",VLOOKUP(DT49,APPENDIX!$A:$R,12,FALSE),0)</f>
        <v>0.3</v>
      </c>
      <c r="BB49" s="234" t="str">
        <f t="shared" si="71"/>
        <v/>
      </c>
      <c r="BC49" s="301">
        <f>IF(VLOOKUP(DV49,APPENDIX!$A:$R,9,FALSE)&lt;&gt;"",VLOOKUP(DV49,APPENDIX!$A:$R,9,FALSE),"--")</f>
        <v>56</v>
      </c>
      <c r="BD49" s="372">
        <f>IF(VLOOKUP(DW49,APPENDIX!$A:$R,9,FALSE)&lt;&gt;"",VLOOKUP(DW49,APPENDIX!$A:$R,9,FALSE),"--")</f>
        <v>60</v>
      </c>
      <c r="BE49" s="301">
        <f>IF(VLOOKUP(DX49,APPENDIX!$A:$R,12,FALSE)&lt;&gt;"",VLOOKUP(DX49,APPENDIX!$A:$R,12,FALSE),0)</f>
        <v>0.9</v>
      </c>
      <c r="BF49" s="306" t="str">
        <f t="shared" si="72"/>
        <v>*</v>
      </c>
      <c r="BG49" s="371">
        <f>IF(VLOOKUP(DZ49,APPENDIX!$A:$R,9,FALSE)&lt;&gt;"",VLOOKUP(DZ49,APPENDIX!$A:$R,9,FALSE),"--")</f>
        <v>88</v>
      </c>
      <c r="BH49" s="372">
        <f>IF(VLOOKUP(EA49,APPENDIX!$A:$R,9,FALSE)&lt;&gt;"",VLOOKUP(EA49,APPENDIX!$A:$R,9,FALSE),"--")</f>
        <v>87</v>
      </c>
      <c r="BI49" s="301">
        <f>IF(VLOOKUP(EB49,APPENDIX!$A:$R,12,FALSE)&lt;&gt;"",VLOOKUP(EB49,APPENDIX!$A:$R,12,FALSE),0)</f>
        <v>-0.3</v>
      </c>
      <c r="BJ49" s="306" t="str">
        <f t="shared" si="73"/>
        <v/>
      </c>
      <c r="BK49" s="400">
        <f>IF(VLOOKUP(ED49,APPENDIX!$A:$R,9,FALSE)&lt;&gt;"",VLOOKUP(ED49,APPENDIX!$A:$R,9,FALSE),"--")</f>
        <v>7</v>
      </c>
      <c r="BL49" s="401">
        <f>IF(VLOOKUP(EE49,APPENDIX!$A:$R,9,FALSE)&lt;&gt;"",VLOOKUP(EE49,APPENDIX!$A:$R,9,FALSE),"--")</f>
        <v>6</v>
      </c>
      <c r="BM49" s="309">
        <f>IF(VLOOKUP(EF49,APPENDIX!$A:$R,12,FALSE)&lt;&gt;"",VLOOKUP(EF49,APPENDIX!$A:$R,12,FALSE),0)</f>
        <v>-0.7</v>
      </c>
      <c r="BN49" s="310" t="str">
        <f t="shared" si="74"/>
        <v>*</v>
      </c>
      <c r="BO49" s="371">
        <f>IF(VLOOKUP(EH49,APPENDIX!$A:$R,9,FALSE)&lt;&gt;"",VLOOKUP(EH49,APPENDIX!$A:$R,9,FALSE),"--")</f>
        <v>27</v>
      </c>
      <c r="BP49" s="372">
        <f>IF(VLOOKUP(EI49,APPENDIX!$A:$R,9,FALSE)&lt;&gt;"",VLOOKUP(EI49,APPENDIX!$A:$R,9,FALSE),"--")</f>
        <v>21</v>
      </c>
      <c r="BQ49" s="301">
        <f>IF(VLOOKUP(EJ49,APPENDIX!$A:$R,12,FALSE)&lt;&gt;"",VLOOKUP(EJ49,APPENDIX!$A:$R,12,FALSE),0)</f>
        <v>-1.7</v>
      </c>
      <c r="BR49" s="301" t="str">
        <f t="shared" si="75"/>
        <v>**</v>
      </c>
      <c r="BT49" s="153" t="s">
        <v>189</v>
      </c>
      <c r="BU49" s="153" t="str">
        <f t="shared" si="76"/>
        <v>TXq002_0</v>
      </c>
      <c r="BV49" s="153" t="str">
        <f t="shared" si="77"/>
        <v>TXq002_1</v>
      </c>
      <c r="BW49" s="153" t="str">
        <f t="shared" si="78"/>
        <v>TXq002_1</v>
      </c>
      <c r="BX49" s="153" t="str">
        <f t="shared" si="79"/>
        <v>TX</v>
      </c>
      <c r="BY49" s="153" t="str">
        <f t="shared" si="80"/>
        <v>TXq001a_0</v>
      </c>
      <c r="BZ49" s="153" t="str">
        <f t="shared" si="81"/>
        <v>TXq001a_1</v>
      </c>
      <c r="CA49" s="153" t="str">
        <f t="shared" si="82"/>
        <v>TXq001a_1</v>
      </c>
      <c r="CB49" s="153" t="str">
        <f t="shared" si="83"/>
        <v>TX</v>
      </c>
      <c r="CC49" s="153" t="str">
        <f t="shared" si="84"/>
        <v>TXq001b_0</v>
      </c>
      <c r="CD49" s="153" t="str">
        <f t="shared" si="85"/>
        <v>TXq001b_1</v>
      </c>
      <c r="CE49" s="153" t="str">
        <f t="shared" si="86"/>
        <v>TXq001b_1</v>
      </c>
      <c r="CF49" s="153" t="str">
        <f t="shared" si="87"/>
        <v>TX</v>
      </c>
      <c r="CG49" s="153" t="str">
        <f t="shared" si="88"/>
        <v>TXq003_0</v>
      </c>
      <c r="CH49" s="153" t="str">
        <f t="shared" si="89"/>
        <v>TXq003_1</v>
      </c>
      <c r="CI49" s="153" t="str">
        <f t="shared" si="90"/>
        <v>TXq003_1</v>
      </c>
      <c r="CJ49" s="153" t="str">
        <f t="shared" si="91"/>
        <v>TX</v>
      </c>
      <c r="CK49" s="298" t="str">
        <f t="shared" si="92"/>
        <v>TXq004_1</v>
      </c>
      <c r="CL49" s="298" t="str">
        <f t="shared" si="93"/>
        <v>TXq005_0</v>
      </c>
      <c r="CM49" s="153" t="str">
        <f t="shared" si="94"/>
        <v>TXq005_1</v>
      </c>
      <c r="CN49" s="153" t="str">
        <f t="shared" si="95"/>
        <v>TXq005_1</v>
      </c>
      <c r="CO49" s="153" t="str">
        <f t="shared" si="96"/>
        <v>TX</v>
      </c>
      <c r="CP49" s="153" t="str">
        <f t="shared" si="97"/>
        <v>TXq006_0</v>
      </c>
      <c r="CQ49" s="153" t="str">
        <f t="shared" si="98"/>
        <v>TXq006_1</v>
      </c>
      <c r="CR49" s="153" t="str">
        <f t="shared" si="99"/>
        <v>TXq006_1</v>
      </c>
      <c r="CS49" s="153" t="str">
        <f t="shared" si="100"/>
        <v>TX</v>
      </c>
      <c r="CT49" s="153" t="str">
        <f t="shared" si="101"/>
        <v>TXq014_0</v>
      </c>
      <c r="CU49" s="153" t="str">
        <f t="shared" si="102"/>
        <v>TXq014_1</v>
      </c>
      <c r="CV49" s="153" t="str">
        <f t="shared" si="103"/>
        <v>TXq014_1</v>
      </c>
      <c r="CW49" s="153" t="str">
        <f t="shared" si="104"/>
        <v>TX</v>
      </c>
      <c r="CX49" s="153" t="str">
        <f t="shared" si="105"/>
        <v>TXq015_0</v>
      </c>
      <c r="CY49" s="153" t="str">
        <f t="shared" si="106"/>
        <v>TXq015_1</v>
      </c>
      <c r="CZ49" s="153" t="str">
        <f t="shared" si="107"/>
        <v>TXq015_1</v>
      </c>
      <c r="DA49" s="153" t="str">
        <f t="shared" si="108"/>
        <v>TX</v>
      </c>
      <c r="DB49" s="153" t="str">
        <f t="shared" si="109"/>
        <v>TXq016_0</v>
      </c>
      <c r="DC49" s="153" t="str">
        <f t="shared" si="110"/>
        <v>TXq016_1</v>
      </c>
      <c r="DD49" s="153" t="str">
        <f t="shared" si="111"/>
        <v>TXq016_1</v>
      </c>
      <c r="DE49" s="153" t="str">
        <f t="shared" si="112"/>
        <v>TX</v>
      </c>
      <c r="DF49" s="153" t="str">
        <f t="shared" si="113"/>
        <v>TXq009_0</v>
      </c>
      <c r="DG49" s="153" t="str">
        <f t="shared" si="114"/>
        <v>TXq009_1</v>
      </c>
      <c r="DH49" s="153" t="str">
        <f t="shared" si="115"/>
        <v>TXq009_1</v>
      </c>
      <c r="DI49" s="153" t="str">
        <f t="shared" si="116"/>
        <v>TX</v>
      </c>
      <c r="DJ49" s="153" t="str">
        <f t="shared" si="117"/>
        <v>TXq022_0</v>
      </c>
      <c r="DK49" s="153" t="str">
        <f t="shared" si="118"/>
        <v>TXq022_1</v>
      </c>
      <c r="DL49" s="153" t="str">
        <f t="shared" si="119"/>
        <v>TXq022_1</v>
      </c>
      <c r="DM49" s="153" t="str">
        <f t="shared" si="120"/>
        <v>TX</v>
      </c>
      <c r="DN49" s="153" t="str">
        <f t="shared" si="121"/>
        <v>TXq010_0</v>
      </c>
      <c r="DO49" s="153" t="str">
        <f t="shared" si="122"/>
        <v>TXq010_1</v>
      </c>
      <c r="DP49" s="153" t="str">
        <f t="shared" si="123"/>
        <v>TXq010_1</v>
      </c>
      <c r="DQ49" s="153" t="str">
        <f t="shared" si="124"/>
        <v>TX</v>
      </c>
      <c r="DR49" s="153" t="str">
        <f t="shared" si="125"/>
        <v>TXq011_0</v>
      </c>
      <c r="DS49" s="153" t="str">
        <f t="shared" si="126"/>
        <v>TXq011_1</v>
      </c>
      <c r="DT49" s="153" t="str">
        <f t="shared" si="127"/>
        <v>TXq011_1</v>
      </c>
      <c r="DU49" s="153" t="str">
        <f t="shared" si="128"/>
        <v>TX</v>
      </c>
      <c r="DV49" s="153" t="str">
        <f t="shared" si="129"/>
        <v>TXq017_0</v>
      </c>
      <c r="DW49" s="153" t="str">
        <f t="shared" si="130"/>
        <v>TXq017_1</v>
      </c>
      <c r="DX49" s="153" t="str">
        <f t="shared" si="131"/>
        <v>TXq017_1</v>
      </c>
      <c r="DY49" s="153" t="str">
        <f t="shared" si="132"/>
        <v>TX</v>
      </c>
      <c r="DZ49" s="153" t="str">
        <f t="shared" si="133"/>
        <v>TXq018_0</v>
      </c>
      <c r="EA49" s="153" t="str">
        <f t="shared" si="134"/>
        <v>TXq018_1</v>
      </c>
      <c r="EB49" s="153" t="str">
        <f t="shared" si="135"/>
        <v>TXq018_1</v>
      </c>
      <c r="EC49" s="153" t="str">
        <f t="shared" si="136"/>
        <v>TX</v>
      </c>
      <c r="ED49" s="153" t="str">
        <f t="shared" si="137"/>
        <v>TXq019_0</v>
      </c>
      <c r="EE49" s="153" t="str">
        <f t="shared" si="138"/>
        <v>TXq019_1</v>
      </c>
      <c r="EF49" s="153" t="str">
        <f t="shared" si="139"/>
        <v>TXq019_1</v>
      </c>
      <c r="EG49" s="153" t="str">
        <f t="shared" si="140"/>
        <v>TX</v>
      </c>
      <c r="EH49" s="153" t="str">
        <f t="shared" si="141"/>
        <v>TXq020_0</v>
      </c>
      <c r="EI49" s="153" t="str">
        <f t="shared" si="142"/>
        <v>TXq020_1</v>
      </c>
      <c r="EJ49" s="153" t="str">
        <f t="shared" si="143"/>
        <v>TXq020_1</v>
      </c>
    </row>
    <row r="50" spans="1:140" x14ac:dyDescent="0.15">
      <c r="A50" s="231" t="s">
        <v>196</v>
      </c>
      <c r="B50" s="229">
        <f>IF(VLOOKUP(BU50,APPENDIX!$A:$R,9,FALSE)&lt;&gt;"",VLOOKUP(BU50,APPENDIX!$A:$R,9,FALSE),"--")</f>
        <v>72</v>
      </c>
      <c r="C50" s="231">
        <f>IF(VLOOKUP(BV50,APPENDIX!$A:$R,9,FALSE)&lt;&gt;"",VLOOKUP(BV50,APPENDIX!$A:$R,9,FALSE),"--")</f>
        <v>74</v>
      </c>
      <c r="D50" s="231">
        <f>IF(VLOOKUP(BW50,APPENDIX!$A:$R,12,FALSE)&lt;&gt;"",VLOOKUP(BW50,APPENDIX!$A:$R,12,FALSE),0)</f>
        <v>0.3</v>
      </c>
      <c r="E50" s="234" t="str">
        <f t="shared" si="59"/>
        <v/>
      </c>
      <c r="F50" s="299">
        <f>IF(VLOOKUP(BY50,APPENDIX!$A:$R,9,FALSE)&lt;&gt;"",VLOOKUP(BY50,APPENDIX!$A:$R,9,FALSE),"--")</f>
        <v>68</v>
      </c>
      <c r="G50" s="300">
        <f>IF(VLOOKUP(BZ50,APPENDIX!$A:$R,9,FALSE)&lt;&gt;"",VLOOKUP(BZ50,APPENDIX!$A:$R,9,FALSE),"--")</f>
        <v>68</v>
      </c>
      <c r="H50" s="236">
        <f>IF(VLOOKUP(CA50,APPENDIX!$A:$R,12,FALSE)&lt;&gt;"",VLOOKUP(CA50,APPENDIX!$A:$R,12,FALSE),0)</f>
        <v>0</v>
      </c>
      <c r="I50" s="234" t="str">
        <f t="shared" si="60"/>
        <v/>
      </c>
      <c r="J50" s="231">
        <f>IF(VLOOKUP(CC50,APPENDIX!$A:$R,9,FALSE)&lt;&gt;"",VLOOKUP(CC50,APPENDIX!$A:$R,9,FALSE),"--")</f>
        <v>35</v>
      </c>
      <c r="K50" s="231">
        <f>IF(VLOOKUP(CD50,APPENDIX!$A:$R,9,FALSE)&lt;&gt;"",VLOOKUP(CD50,APPENDIX!$A:$R,9,FALSE),"--")</f>
        <v>38</v>
      </c>
      <c r="L50" s="231">
        <f>IF(VLOOKUP(CE50,APPENDIX!$A:$R,12,FALSE)&lt;&gt;"",VLOOKUP(CE50,APPENDIX!$A:$R,12,FALSE),0)</f>
        <v>0.7</v>
      </c>
      <c r="M50" s="231" t="str">
        <f t="shared" si="61"/>
        <v>*</v>
      </c>
      <c r="N50" s="229">
        <f>IF(VLOOKUP(CG50,APPENDIX!$A:$R,9,FALSE)&lt;&gt;"",VLOOKUP(CG50,APPENDIX!$A:$R,9,FALSE),"--")</f>
        <v>64</v>
      </c>
      <c r="O50" s="307">
        <f>IF(VLOOKUP(CH50,APPENDIX!$A:$R,9,FALSE)&lt;&gt;"",VLOOKUP(CH50,APPENDIX!$A:$R,9,FALSE),"--")</f>
        <v>64</v>
      </c>
      <c r="P50" s="231">
        <f>IF(VLOOKUP(CI50,APPENDIX!$A:$R,12,FALSE)&lt;&gt;"",VLOOKUP(CI50,APPENDIX!$A:$R,12,FALSE),0)</f>
        <v>0</v>
      </c>
      <c r="Q50" s="234" t="str">
        <f t="shared" si="62"/>
        <v/>
      </c>
      <c r="R50" s="302">
        <f>VLOOKUP(CK50,APPENDIX!$A:$R,9,FALSE)</f>
        <v>61</v>
      </c>
      <c r="S50" s="299">
        <f>IF(VLOOKUP(CL50,APPENDIX!$A:$R,9,FALSE)&lt;&gt;"",VLOOKUP(CL50,APPENDIX!$A:$R,9,FALSE),"--")</f>
        <v>49</v>
      </c>
      <c r="T50" s="303">
        <f>IF(VLOOKUP(CM50,APPENDIX!$A:$R,9,FALSE)&lt;&gt;"",VLOOKUP(CM50,APPENDIX!$A:$R,9,FALSE),"--")</f>
        <v>49</v>
      </c>
      <c r="U50" s="304">
        <f>IF(VLOOKUP(CN50,APPENDIX!$A:$R,12,FALSE)&lt;&gt;"",VLOOKUP(CN50,APPENDIX!$A:$R,12,FALSE),0)</f>
        <v>0</v>
      </c>
      <c r="V50" s="234" t="str">
        <f t="shared" si="63"/>
        <v/>
      </c>
      <c r="W50" s="229">
        <f>IF(VLOOKUP(CP50,APPENDIX!$A:$R,9,FALSE)&lt;&gt;"",VLOOKUP(CP50,APPENDIX!$A:$R,9,FALSE),"--")</f>
        <v>75</v>
      </c>
      <c r="X50" s="231">
        <f>IF(VLOOKUP(CQ50,APPENDIX!$A:$R,9,FALSE)&lt;&gt;"",VLOOKUP(CQ50,APPENDIX!$A:$R,9,FALSE),"--")</f>
        <v>68</v>
      </c>
      <c r="Y50" s="231">
        <f>IF(VLOOKUP(CR50,APPENDIX!$A:$R,12,FALSE)&lt;&gt;"",VLOOKUP(CR50,APPENDIX!$A:$R,12,FALSE),0)</f>
        <v>-1.5</v>
      </c>
      <c r="Z50" s="234" t="str">
        <f t="shared" si="64"/>
        <v>**</v>
      </c>
      <c r="AA50" s="299">
        <f>IF(VLOOKUP(CT50,APPENDIX!$A:$R,9,FALSE)&lt;&gt;"",VLOOKUP(CT50,APPENDIX!$A:$R,9,FALSE),"--")</f>
        <v>18</v>
      </c>
      <c r="AB50" s="300">
        <f>IF(VLOOKUP(CU50,APPENDIX!$A:$R,9,FALSE)&lt;&gt;"",VLOOKUP(CU50,APPENDIX!$A:$R,9,FALSE),"--")</f>
        <v>13</v>
      </c>
      <c r="AC50" s="304">
        <f>IF(VLOOKUP(CV50,APPENDIX!$A:$R,12,FALSE)&lt;&gt;"",VLOOKUP(CV50,APPENDIX!$A:$R,12,FALSE),0)</f>
        <v>-1.3</v>
      </c>
      <c r="AD50" s="234" t="str">
        <f t="shared" si="65"/>
        <v>**</v>
      </c>
      <c r="AE50" s="229">
        <f>IF(VLOOKUP(CX50,APPENDIX!$A:$R,9,FALSE)&lt;&gt;"",VLOOKUP(CX50,APPENDIX!$A:$R,9,FALSE),"--")</f>
        <v>23</v>
      </c>
      <c r="AF50" s="231">
        <f>IF(VLOOKUP(CY50,APPENDIX!$A:$R,9,FALSE)&lt;&gt;"",VLOOKUP(CY50,APPENDIX!$A:$R,9,FALSE),"--")</f>
        <v>20</v>
      </c>
      <c r="AG50" s="231">
        <f>IF(VLOOKUP(CZ50,APPENDIX!$A:$R,12,FALSE)&lt;&gt;"",VLOOKUP(CZ50,APPENDIX!$A:$R,12,FALSE),0)</f>
        <v>-0.8</v>
      </c>
      <c r="AH50" s="234" t="str">
        <f t="shared" si="66"/>
        <v>*</v>
      </c>
      <c r="AI50" s="229">
        <f>IF(VLOOKUP(DB50,APPENDIX!$A:$R,9,FALSE)&lt;&gt;"",VLOOKUP(DB50,APPENDIX!$A:$R,9,FALSE),"--")</f>
        <v>75</v>
      </c>
      <c r="AJ50" s="372">
        <f>IF(VLOOKUP(DC50,APPENDIX!$A:$R,9,FALSE)&lt;&gt;"",VLOOKUP(DC50,APPENDIX!$A:$R,9,FALSE),"--")</f>
        <v>76</v>
      </c>
      <c r="AK50" s="231">
        <f>IF(VLOOKUP(DD50,APPENDIX!$A:$R,12,FALSE)&lt;&gt;"",VLOOKUP(DD50,APPENDIX!$A:$R,12,FALSE),0)</f>
        <v>0.5</v>
      </c>
      <c r="AL50" s="234" t="str">
        <f t="shared" si="67"/>
        <v>*</v>
      </c>
      <c r="AM50" s="305">
        <f>IF(VLOOKUP(DF50,APPENDIX!$A:$R,9,FALSE)&lt;&gt;"",VLOOKUP(DF50,APPENDIX!$A:$R,9,FALSE),"--")</f>
        <v>13.5</v>
      </c>
      <c r="AN50" s="236">
        <f>IF(VLOOKUP(DG50,APPENDIX!$A:$R,9,FALSE)&lt;&gt;"",VLOOKUP(DG50,APPENDIX!$A:$R,9,FALSE),"--")</f>
        <v>14.8</v>
      </c>
      <c r="AO50" s="231">
        <f>IF(VLOOKUP(DH50,APPENDIX!$A:$R,12,FALSE)&lt;&gt;"",VLOOKUP(DH50,APPENDIX!$A:$R,12,FALSE),0)</f>
        <v>1.6</v>
      </c>
      <c r="AP50" s="234" t="str">
        <f t="shared" si="68"/>
        <v>**</v>
      </c>
      <c r="AQ50" s="319">
        <f>IF(VLOOKUP(DJ50,APPENDIX!$A:$R,9,FALSE)&lt;&gt;"",VLOOKUP(DJ50,APPENDIX!$A:$R,9,FALSE),"--")</f>
        <v>0.66</v>
      </c>
      <c r="AR50" s="319">
        <f>IF(VLOOKUP(DK50,APPENDIX!$A:$R,9,FALSE)&lt;&gt;"",VLOOKUP(DK50,APPENDIX!$A:$R,9,FALSE),"--")</f>
        <v>0.45</v>
      </c>
      <c r="AS50" s="231">
        <f>IF(VLOOKUP(DL50,APPENDIX!$A:$R,12,FALSE)&lt;&gt;"",VLOOKUP(DL50,APPENDIX!$A:$R,12,FALSE),0)</f>
        <v>-1.6</v>
      </c>
      <c r="AT50" s="231" t="str">
        <f t="shared" si="69"/>
        <v>**</v>
      </c>
      <c r="AU50" s="299">
        <f>IF(VLOOKUP(DN50,APPENDIX!$A:$R,9,FALSE)&lt;&gt;"",VLOOKUP(DN50,APPENDIX!$A:$R,9,FALSE),"--")</f>
        <v>90</v>
      </c>
      <c r="AV50" s="300">
        <f>IF(VLOOKUP(DO50,APPENDIX!$A:$R,9,FALSE)&lt;&gt;"",VLOOKUP(DO50,APPENDIX!$A:$R,9,FALSE),"--")</f>
        <v>90</v>
      </c>
      <c r="AW50" s="236">
        <f>IF(VLOOKUP(DP50,APPENDIX!$A:$R,12,FALSE)&lt;&gt;"",VLOOKUP(DP50,APPENDIX!$A:$R,12,FALSE),0)</f>
        <v>0</v>
      </c>
      <c r="AX50" s="234" t="str">
        <f t="shared" si="70"/>
        <v/>
      </c>
      <c r="AY50" s="299">
        <f>IF(VLOOKUP(DR50,APPENDIX!$A:$R,9,FALSE)&lt;&gt;"",VLOOKUP(DR50,APPENDIX!$A:$R,9,FALSE),"--")</f>
        <v>70</v>
      </c>
      <c r="AZ50" s="300">
        <f>IF(VLOOKUP(DS50,APPENDIX!$A:$R,9,FALSE)&lt;&gt;"",VLOOKUP(DS50,APPENDIX!$A:$R,9,FALSE),"--")</f>
        <v>69</v>
      </c>
      <c r="BA50" s="304">
        <f>IF(VLOOKUP(DT50,APPENDIX!$A:$R,12,FALSE)&lt;&gt;"",VLOOKUP(DT50,APPENDIX!$A:$R,12,FALSE),0)</f>
        <v>-0.3</v>
      </c>
      <c r="BB50" s="234" t="str">
        <f t="shared" si="71"/>
        <v/>
      </c>
      <c r="BC50" s="301">
        <f>IF(VLOOKUP(DV50,APPENDIX!$A:$R,9,FALSE)&lt;&gt;"",VLOOKUP(DV50,APPENDIX!$A:$R,9,FALSE),"--")</f>
        <v>66</v>
      </c>
      <c r="BD50" s="372">
        <f>IF(VLOOKUP(DW50,APPENDIX!$A:$R,9,FALSE)&lt;&gt;"",VLOOKUP(DW50,APPENDIX!$A:$R,9,FALSE),"--")</f>
        <v>71</v>
      </c>
      <c r="BE50" s="301">
        <f>IF(VLOOKUP(DX50,APPENDIX!$A:$R,12,FALSE)&lt;&gt;"",VLOOKUP(DX50,APPENDIX!$A:$R,12,FALSE),0)</f>
        <v>1.2</v>
      </c>
      <c r="BF50" s="306" t="str">
        <f t="shared" si="72"/>
        <v>**</v>
      </c>
      <c r="BG50" s="371">
        <f>IF(VLOOKUP(DZ50,APPENDIX!$A:$R,9,FALSE)&lt;&gt;"",VLOOKUP(DZ50,APPENDIX!$A:$R,9,FALSE),"--")</f>
        <v>92</v>
      </c>
      <c r="BH50" s="372">
        <f>IF(VLOOKUP(EA50,APPENDIX!$A:$R,9,FALSE)&lt;&gt;"",VLOOKUP(EA50,APPENDIX!$A:$R,9,FALSE),"--")</f>
        <v>91</v>
      </c>
      <c r="BI50" s="301">
        <f>IF(VLOOKUP(EB50,APPENDIX!$A:$R,12,FALSE)&lt;&gt;"",VLOOKUP(EB50,APPENDIX!$A:$R,12,FALSE),0)</f>
        <v>-0.3</v>
      </c>
      <c r="BJ50" s="306" t="str">
        <f t="shared" si="73"/>
        <v/>
      </c>
      <c r="BK50" s="400">
        <f>IF(VLOOKUP(ED50,APPENDIX!$A:$R,9,FALSE)&lt;&gt;"",VLOOKUP(ED50,APPENDIX!$A:$R,9,FALSE),"--")</f>
        <v>5</v>
      </c>
      <c r="BL50" s="401">
        <f>IF(VLOOKUP(EE50,APPENDIX!$A:$R,9,FALSE)&lt;&gt;"",VLOOKUP(EE50,APPENDIX!$A:$R,9,FALSE),"--")</f>
        <v>5</v>
      </c>
      <c r="BM50" s="309">
        <f>IF(VLOOKUP(EF50,APPENDIX!$A:$R,12,FALSE)&lt;&gt;"",VLOOKUP(EF50,APPENDIX!$A:$R,12,FALSE),0)</f>
        <v>0</v>
      </c>
      <c r="BN50" s="310" t="str">
        <f t="shared" si="74"/>
        <v/>
      </c>
      <c r="BO50" s="371">
        <f>IF(VLOOKUP(EH50,APPENDIX!$A:$R,9,FALSE)&lt;&gt;"",VLOOKUP(EH50,APPENDIX!$A:$R,9,FALSE),"--")</f>
        <v>25</v>
      </c>
      <c r="BP50" s="372">
        <f>IF(VLOOKUP(EI50,APPENDIX!$A:$R,9,FALSE)&lt;&gt;"",VLOOKUP(EI50,APPENDIX!$A:$R,9,FALSE),"--")</f>
        <v>18</v>
      </c>
      <c r="BQ50" s="301">
        <f>IF(VLOOKUP(EJ50,APPENDIX!$A:$R,12,FALSE)&lt;&gt;"",VLOOKUP(EJ50,APPENDIX!$A:$R,12,FALSE),0)</f>
        <v>-2</v>
      </c>
      <c r="BR50" s="301" t="str">
        <f t="shared" si="75"/>
        <v>**</v>
      </c>
      <c r="BT50" s="153" t="s">
        <v>197</v>
      </c>
      <c r="BU50" s="153" t="str">
        <f t="shared" si="76"/>
        <v>UTq002_0</v>
      </c>
      <c r="BV50" s="153" t="str">
        <f t="shared" si="77"/>
        <v>UTq002_1</v>
      </c>
      <c r="BW50" s="153" t="str">
        <f t="shared" si="78"/>
        <v>UTq002_1</v>
      </c>
      <c r="BX50" s="153" t="str">
        <f t="shared" si="79"/>
        <v>UT</v>
      </c>
      <c r="BY50" s="153" t="str">
        <f t="shared" si="80"/>
        <v>UTq001a_0</v>
      </c>
      <c r="BZ50" s="153" t="str">
        <f t="shared" si="81"/>
        <v>UTq001a_1</v>
      </c>
      <c r="CA50" s="153" t="str">
        <f t="shared" si="82"/>
        <v>UTq001a_1</v>
      </c>
      <c r="CB50" s="153" t="str">
        <f t="shared" si="83"/>
        <v>UT</v>
      </c>
      <c r="CC50" s="153" t="str">
        <f t="shared" si="84"/>
        <v>UTq001b_0</v>
      </c>
      <c r="CD50" s="153" t="str">
        <f t="shared" si="85"/>
        <v>UTq001b_1</v>
      </c>
      <c r="CE50" s="153" t="str">
        <f t="shared" si="86"/>
        <v>UTq001b_1</v>
      </c>
      <c r="CF50" s="153" t="str">
        <f t="shared" si="87"/>
        <v>UT</v>
      </c>
      <c r="CG50" s="153" t="str">
        <f t="shared" si="88"/>
        <v>UTq003_0</v>
      </c>
      <c r="CH50" s="153" t="str">
        <f t="shared" si="89"/>
        <v>UTq003_1</v>
      </c>
      <c r="CI50" s="153" t="str">
        <f t="shared" si="90"/>
        <v>UTq003_1</v>
      </c>
      <c r="CJ50" s="153" t="str">
        <f t="shared" si="91"/>
        <v>UT</v>
      </c>
      <c r="CK50" s="298" t="str">
        <f t="shared" si="92"/>
        <v>UTq004_1</v>
      </c>
      <c r="CL50" s="298" t="str">
        <f t="shared" si="93"/>
        <v>UTq005_0</v>
      </c>
      <c r="CM50" s="153" t="str">
        <f t="shared" si="94"/>
        <v>UTq005_1</v>
      </c>
      <c r="CN50" s="153" t="str">
        <f t="shared" si="95"/>
        <v>UTq005_1</v>
      </c>
      <c r="CO50" s="153" t="str">
        <f t="shared" si="96"/>
        <v>UT</v>
      </c>
      <c r="CP50" s="153" t="str">
        <f t="shared" si="97"/>
        <v>UTq006_0</v>
      </c>
      <c r="CQ50" s="153" t="str">
        <f t="shared" si="98"/>
        <v>UTq006_1</v>
      </c>
      <c r="CR50" s="153" t="str">
        <f t="shared" si="99"/>
        <v>UTq006_1</v>
      </c>
      <c r="CS50" s="153" t="str">
        <f t="shared" si="100"/>
        <v>UT</v>
      </c>
      <c r="CT50" s="153" t="str">
        <f t="shared" si="101"/>
        <v>UTq014_0</v>
      </c>
      <c r="CU50" s="153" t="str">
        <f t="shared" si="102"/>
        <v>UTq014_1</v>
      </c>
      <c r="CV50" s="153" t="str">
        <f t="shared" si="103"/>
        <v>UTq014_1</v>
      </c>
      <c r="CW50" s="153" t="str">
        <f t="shared" si="104"/>
        <v>UT</v>
      </c>
      <c r="CX50" s="153" t="str">
        <f t="shared" si="105"/>
        <v>UTq015_0</v>
      </c>
      <c r="CY50" s="153" t="str">
        <f t="shared" si="106"/>
        <v>UTq015_1</v>
      </c>
      <c r="CZ50" s="153" t="str">
        <f t="shared" si="107"/>
        <v>UTq015_1</v>
      </c>
      <c r="DA50" s="153" t="str">
        <f t="shared" si="108"/>
        <v>UT</v>
      </c>
      <c r="DB50" s="153" t="str">
        <f t="shared" si="109"/>
        <v>UTq016_0</v>
      </c>
      <c r="DC50" s="153" t="str">
        <f t="shared" si="110"/>
        <v>UTq016_1</v>
      </c>
      <c r="DD50" s="153" t="str">
        <f t="shared" si="111"/>
        <v>UTq016_1</v>
      </c>
      <c r="DE50" s="153" t="str">
        <f t="shared" si="112"/>
        <v>UT</v>
      </c>
      <c r="DF50" s="153" t="str">
        <f t="shared" si="113"/>
        <v>UTq009_0</v>
      </c>
      <c r="DG50" s="153" t="str">
        <f t="shared" si="114"/>
        <v>UTq009_1</v>
      </c>
      <c r="DH50" s="153" t="str">
        <f t="shared" si="115"/>
        <v>UTq009_1</v>
      </c>
      <c r="DI50" s="153" t="str">
        <f t="shared" si="116"/>
        <v>UT</v>
      </c>
      <c r="DJ50" s="153" t="str">
        <f t="shared" si="117"/>
        <v>UTq022_0</v>
      </c>
      <c r="DK50" s="153" t="str">
        <f t="shared" si="118"/>
        <v>UTq022_1</v>
      </c>
      <c r="DL50" s="153" t="str">
        <f t="shared" si="119"/>
        <v>UTq022_1</v>
      </c>
      <c r="DM50" s="153" t="str">
        <f t="shared" si="120"/>
        <v>UT</v>
      </c>
      <c r="DN50" s="153" t="str">
        <f t="shared" si="121"/>
        <v>UTq010_0</v>
      </c>
      <c r="DO50" s="153" t="str">
        <f t="shared" si="122"/>
        <v>UTq010_1</v>
      </c>
      <c r="DP50" s="153" t="str">
        <f t="shared" si="123"/>
        <v>UTq010_1</v>
      </c>
      <c r="DQ50" s="153" t="str">
        <f t="shared" si="124"/>
        <v>UT</v>
      </c>
      <c r="DR50" s="153" t="str">
        <f t="shared" si="125"/>
        <v>UTq011_0</v>
      </c>
      <c r="DS50" s="153" t="str">
        <f t="shared" si="126"/>
        <v>UTq011_1</v>
      </c>
      <c r="DT50" s="153" t="str">
        <f t="shared" si="127"/>
        <v>UTq011_1</v>
      </c>
      <c r="DU50" s="153" t="str">
        <f t="shared" si="128"/>
        <v>UT</v>
      </c>
      <c r="DV50" s="153" t="str">
        <f t="shared" si="129"/>
        <v>UTq017_0</v>
      </c>
      <c r="DW50" s="153" t="str">
        <f t="shared" si="130"/>
        <v>UTq017_1</v>
      </c>
      <c r="DX50" s="153" t="str">
        <f t="shared" si="131"/>
        <v>UTq017_1</v>
      </c>
      <c r="DY50" s="153" t="str">
        <f t="shared" si="132"/>
        <v>UT</v>
      </c>
      <c r="DZ50" s="153" t="str">
        <f t="shared" si="133"/>
        <v>UTq018_0</v>
      </c>
      <c r="EA50" s="153" t="str">
        <f t="shared" si="134"/>
        <v>UTq018_1</v>
      </c>
      <c r="EB50" s="153" t="str">
        <f t="shared" si="135"/>
        <v>UTq018_1</v>
      </c>
      <c r="EC50" s="153" t="str">
        <f t="shared" si="136"/>
        <v>UT</v>
      </c>
      <c r="ED50" s="153" t="str">
        <f t="shared" si="137"/>
        <v>UTq019_0</v>
      </c>
      <c r="EE50" s="153" t="str">
        <f t="shared" si="138"/>
        <v>UTq019_1</v>
      </c>
      <c r="EF50" s="153" t="str">
        <f t="shared" si="139"/>
        <v>UTq019_1</v>
      </c>
      <c r="EG50" s="153" t="str">
        <f t="shared" si="140"/>
        <v>UT</v>
      </c>
      <c r="EH50" s="153" t="str">
        <f t="shared" si="141"/>
        <v>UTq020_0</v>
      </c>
      <c r="EI50" s="153" t="str">
        <f t="shared" si="142"/>
        <v>UTq020_1</v>
      </c>
      <c r="EJ50" s="153" t="str">
        <f t="shared" si="143"/>
        <v>UTq020_1</v>
      </c>
    </row>
    <row r="51" spans="1:140" x14ac:dyDescent="0.15">
      <c r="A51" s="231" t="s">
        <v>200</v>
      </c>
      <c r="B51" s="229">
        <f>IF(VLOOKUP(BU51,APPENDIX!$A:$R,9,FALSE)&lt;&gt;"",VLOOKUP(BU51,APPENDIX!$A:$R,9,FALSE),"--")</f>
        <v>87</v>
      </c>
      <c r="C51" s="231">
        <f>IF(VLOOKUP(BV51,APPENDIX!$A:$R,9,FALSE)&lt;&gt;"",VLOOKUP(BV51,APPENDIX!$A:$R,9,FALSE),"--")</f>
        <v>88</v>
      </c>
      <c r="D51" s="231">
        <f>IF(VLOOKUP(BW51,APPENDIX!$A:$R,12,FALSE)&lt;&gt;"",VLOOKUP(BW51,APPENDIX!$A:$R,12,FALSE),0)</f>
        <v>0.2</v>
      </c>
      <c r="E51" s="234" t="str">
        <f t="shared" si="59"/>
        <v/>
      </c>
      <c r="F51" s="299">
        <f>IF(VLOOKUP(BY51,APPENDIX!$A:$R,9,FALSE)&lt;&gt;"",VLOOKUP(BY51,APPENDIX!$A:$R,9,FALSE),"--")</f>
        <v>73</v>
      </c>
      <c r="G51" s="300">
        <f>IF(VLOOKUP(BZ51,APPENDIX!$A:$R,9,FALSE)&lt;&gt;"",VLOOKUP(BZ51,APPENDIX!$A:$R,9,FALSE),"--")</f>
        <v>70</v>
      </c>
      <c r="H51" s="236">
        <f>IF(VLOOKUP(CA51,APPENDIX!$A:$R,12,FALSE)&lt;&gt;"",VLOOKUP(CA51,APPENDIX!$A:$R,12,FALSE),0)</f>
        <v>-0.7</v>
      </c>
      <c r="I51" s="234" t="str">
        <f t="shared" si="60"/>
        <v>*</v>
      </c>
      <c r="J51" s="231">
        <f>IF(VLOOKUP(CC51,APPENDIX!$A:$R,9,FALSE)&lt;&gt;"",VLOOKUP(CC51,APPENDIX!$A:$R,9,FALSE),"--")</f>
        <v>42</v>
      </c>
      <c r="K51" s="231">
        <f>IF(VLOOKUP(CD51,APPENDIX!$A:$R,9,FALSE)&lt;&gt;"",VLOOKUP(CD51,APPENDIX!$A:$R,9,FALSE),"--")</f>
        <v>42</v>
      </c>
      <c r="L51" s="231">
        <f>IF(VLOOKUP(CE51,APPENDIX!$A:$R,12,FALSE)&lt;&gt;"",VLOOKUP(CE51,APPENDIX!$A:$R,12,FALSE),0)</f>
        <v>0</v>
      </c>
      <c r="M51" s="231" t="str">
        <f t="shared" si="61"/>
        <v/>
      </c>
      <c r="N51" s="229">
        <f>IF(VLOOKUP(CG51,APPENDIX!$A:$R,9,FALSE)&lt;&gt;"",VLOOKUP(CG51,APPENDIX!$A:$R,9,FALSE),"--")</f>
        <v>69</v>
      </c>
      <c r="O51" s="307">
        <f>IF(VLOOKUP(CH51,APPENDIX!$A:$R,9,FALSE)&lt;&gt;"",VLOOKUP(CH51,APPENDIX!$A:$R,9,FALSE),"--")</f>
        <v>69</v>
      </c>
      <c r="P51" s="231">
        <f>IF(VLOOKUP(CI51,APPENDIX!$A:$R,12,FALSE)&lt;&gt;"",VLOOKUP(CI51,APPENDIX!$A:$R,12,FALSE),0)</f>
        <v>0</v>
      </c>
      <c r="Q51" s="234" t="str">
        <f t="shared" si="62"/>
        <v/>
      </c>
      <c r="R51" s="302">
        <f>VLOOKUP(CK51,APPENDIX!$A:$R,9,FALSE)</f>
        <v>81</v>
      </c>
      <c r="S51" s="299">
        <f>IF(VLOOKUP(CL51,APPENDIX!$A:$R,9,FALSE)&lt;&gt;"",VLOOKUP(CL51,APPENDIX!$A:$R,9,FALSE),"--")</f>
        <v>78</v>
      </c>
      <c r="T51" s="303">
        <f>IF(VLOOKUP(CM51,APPENDIX!$A:$R,9,FALSE)&lt;&gt;"",VLOOKUP(CM51,APPENDIX!$A:$R,9,FALSE),"--")</f>
        <v>78</v>
      </c>
      <c r="U51" s="304">
        <f>IF(VLOOKUP(CN51,APPENDIX!$A:$R,12,FALSE)&lt;&gt;"",VLOOKUP(CN51,APPENDIX!$A:$R,12,FALSE),0)</f>
        <v>0</v>
      </c>
      <c r="V51" s="234" t="str">
        <f t="shared" si="63"/>
        <v/>
      </c>
      <c r="W51" s="229">
        <f>IF(VLOOKUP(CP51,APPENDIX!$A:$R,9,FALSE)&lt;&gt;"",VLOOKUP(CP51,APPENDIX!$A:$R,9,FALSE),"--")</f>
        <v>67</v>
      </c>
      <c r="X51" s="231">
        <f>IF(VLOOKUP(CQ51,APPENDIX!$A:$R,9,FALSE)&lt;&gt;"",VLOOKUP(CQ51,APPENDIX!$A:$R,9,FALSE),"--")</f>
        <v>76</v>
      </c>
      <c r="Y51" s="231">
        <f>IF(VLOOKUP(CR51,APPENDIX!$A:$R,12,FALSE)&lt;&gt;"",VLOOKUP(CR51,APPENDIX!$A:$R,12,FALSE),0)</f>
        <v>1.9</v>
      </c>
      <c r="Z51" s="234" t="str">
        <f t="shared" si="64"/>
        <v>**</v>
      </c>
      <c r="AA51" s="299">
        <f>IF(VLOOKUP(CT51,APPENDIX!$A:$R,9,FALSE)&lt;&gt;"",VLOOKUP(CT51,APPENDIX!$A:$R,9,FALSE),"--")</f>
        <v>11</v>
      </c>
      <c r="AB51" s="300">
        <f>IF(VLOOKUP(CU51,APPENDIX!$A:$R,9,FALSE)&lt;&gt;"",VLOOKUP(CU51,APPENDIX!$A:$R,9,FALSE),"--")</f>
        <v>9</v>
      </c>
      <c r="AC51" s="304">
        <f>IF(VLOOKUP(CV51,APPENDIX!$A:$R,12,FALSE)&lt;&gt;"",VLOOKUP(CV51,APPENDIX!$A:$R,12,FALSE),0)</f>
        <v>-0.5</v>
      </c>
      <c r="AD51" s="234" t="str">
        <f t="shared" si="65"/>
        <v>*</v>
      </c>
      <c r="AE51" s="229">
        <f>IF(VLOOKUP(CX51,APPENDIX!$A:$R,9,FALSE)&lt;&gt;"",VLOOKUP(CX51,APPENDIX!$A:$R,9,FALSE),"--")</f>
        <v>14</v>
      </c>
      <c r="AF51" s="231">
        <f>IF(VLOOKUP(CY51,APPENDIX!$A:$R,9,FALSE)&lt;&gt;"",VLOOKUP(CY51,APPENDIX!$A:$R,9,FALSE),"--")</f>
        <v>10</v>
      </c>
      <c r="AG51" s="231">
        <f>IF(VLOOKUP(CZ51,APPENDIX!$A:$R,12,FALSE)&lt;&gt;"",VLOOKUP(CZ51,APPENDIX!$A:$R,12,FALSE),0)</f>
        <v>-1.1000000000000001</v>
      </c>
      <c r="AH51" s="234" t="str">
        <f t="shared" si="66"/>
        <v>**</v>
      </c>
      <c r="AI51" s="229">
        <f>IF(VLOOKUP(DB51,APPENDIX!$A:$R,9,FALSE)&lt;&gt;"",VLOOKUP(DB51,APPENDIX!$A:$R,9,FALSE),"--")</f>
        <v>75</v>
      </c>
      <c r="AJ51" s="372">
        <f>IF(VLOOKUP(DC51,APPENDIX!$A:$R,9,FALSE)&lt;&gt;"",VLOOKUP(DC51,APPENDIX!$A:$R,9,FALSE),"--")</f>
        <v>80</v>
      </c>
      <c r="AK51" s="231">
        <f>IF(VLOOKUP(DD51,APPENDIX!$A:$R,12,FALSE)&lt;&gt;"",VLOOKUP(DD51,APPENDIX!$A:$R,12,FALSE),0)</f>
        <v>2.6</v>
      </c>
      <c r="AL51" s="234" t="str">
        <f t="shared" si="67"/>
        <v>**</v>
      </c>
      <c r="AM51" s="305">
        <f>IF(VLOOKUP(DF51,APPENDIX!$A:$R,9,FALSE)&lt;&gt;"",VLOOKUP(DF51,APPENDIX!$A:$R,9,FALSE),"--")</f>
        <v>13.8</v>
      </c>
      <c r="AN51" s="236">
        <f>IF(VLOOKUP(DG51,APPENDIX!$A:$R,9,FALSE)&lt;&gt;"",VLOOKUP(DG51,APPENDIX!$A:$R,9,FALSE),"--")</f>
        <v>14.9</v>
      </c>
      <c r="AO51" s="231">
        <f>IF(VLOOKUP(DH51,APPENDIX!$A:$R,12,FALSE)&lt;&gt;"",VLOOKUP(DH51,APPENDIX!$A:$R,12,FALSE),0)</f>
        <v>1.3</v>
      </c>
      <c r="AP51" s="234" t="str">
        <f t="shared" si="68"/>
        <v>**</v>
      </c>
      <c r="AQ51" s="319">
        <f>IF(VLOOKUP(DJ51,APPENDIX!$A:$R,9,FALSE)&lt;&gt;"",VLOOKUP(DJ51,APPENDIX!$A:$R,9,FALSE),"--")</f>
        <v>0.25</v>
      </c>
      <c r="AR51" s="319">
        <f>IF(VLOOKUP(DK51,APPENDIX!$A:$R,9,FALSE)&lt;&gt;"",VLOOKUP(DK51,APPENDIX!$A:$R,9,FALSE),"--")</f>
        <v>0.45</v>
      </c>
      <c r="AS51" s="231">
        <f>IF(VLOOKUP(DL51,APPENDIX!$A:$R,12,FALSE)&lt;&gt;"",VLOOKUP(DL51,APPENDIX!$A:$R,12,FALSE),0)</f>
        <v>1.5</v>
      </c>
      <c r="AT51" s="231" t="str">
        <f t="shared" si="69"/>
        <v>**</v>
      </c>
      <c r="AU51" s="299">
        <f>IF(VLOOKUP(DN51,APPENDIX!$A:$R,9,FALSE)&lt;&gt;"",VLOOKUP(DN51,APPENDIX!$A:$R,9,FALSE),"--")</f>
        <v>88</v>
      </c>
      <c r="AV51" s="300">
        <f>IF(VLOOKUP(DO51,APPENDIX!$A:$R,9,FALSE)&lt;&gt;"",VLOOKUP(DO51,APPENDIX!$A:$R,9,FALSE),"--")</f>
        <v>90</v>
      </c>
      <c r="AW51" s="236">
        <f>IF(VLOOKUP(DP51,APPENDIX!$A:$R,12,FALSE)&lt;&gt;"",VLOOKUP(DP51,APPENDIX!$A:$R,12,FALSE),0)</f>
        <v>0.9</v>
      </c>
      <c r="AX51" s="234" t="str">
        <f t="shared" si="70"/>
        <v>*</v>
      </c>
      <c r="AY51" s="299">
        <f>IF(VLOOKUP(DR51,APPENDIX!$A:$R,9,FALSE)&lt;&gt;"",VLOOKUP(DR51,APPENDIX!$A:$R,9,FALSE),"--")</f>
        <v>69</v>
      </c>
      <c r="AZ51" s="300">
        <f>IF(VLOOKUP(DS51,APPENDIX!$A:$R,9,FALSE)&lt;&gt;"",VLOOKUP(DS51,APPENDIX!$A:$R,9,FALSE),"--")</f>
        <v>69</v>
      </c>
      <c r="BA51" s="304">
        <f>IF(VLOOKUP(DT51,APPENDIX!$A:$R,12,FALSE)&lt;&gt;"",VLOOKUP(DT51,APPENDIX!$A:$R,12,FALSE),0)</f>
        <v>0</v>
      </c>
      <c r="BB51" s="234" t="str">
        <f t="shared" si="71"/>
        <v/>
      </c>
      <c r="BC51" s="301">
        <f>IF(VLOOKUP(DV51,APPENDIX!$A:$R,9,FALSE)&lt;&gt;"",VLOOKUP(DV51,APPENDIX!$A:$R,9,FALSE),"--")</f>
        <v>60</v>
      </c>
      <c r="BD51" s="372">
        <f>IF(VLOOKUP(DW51,APPENDIX!$A:$R,9,FALSE)&lt;&gt;"",VLOOKUP(DW51,APPENDIX!$A:$R,9,FALSE),"--")</f>
        <v>66</v>
      </c>
      <c r="BE51" s="301">
        <f>IF(VLOOKUP(DX51,APPENDIX!$A:$R,12,FALSE)&lt;&gt;"",VLOOKUP(DX51,APPENDIX!$A:$R,12,FALSE),0)</f>
        <v>1.4</v>
      </c>
      <c r="BF51" s="306" t="str">
        <f t="shared" si="72"/>
        <v>**</v>
      </c>
      <c r="BG51" s="371">
        <f>IF(VLOOKUP(DZ51,APPENDIX!$A:$R,9,FALSE)&lt;&gt;"",VLOOKUP(DZ51,APPENDIX!$A:$R,9,FALSE),"--")</f>
        <v>88</v>
      </c>
      <c r="BH51" s="372">
        <f>IF(VLOOKUP(EA51,APPENDIX!$A:$R,9,FALSE)&lt;&gt;"",VLOOKUP(EA51,APPENDIX!$A:$R,9,FALSE),"--")</f>
        <v>91</v>
      </c>
      <c r="BI51" s="301">
        <f>IF(VLOOKUP(EB51,APPENDIX!$A:$R,12,FALSE)&lt;&gt;"",VLOOKUP(EB51,APPENDIX!$A:$R,12,FALSE),0)</f>
        <v>1</v>
      </c>
      <c r="BJ51" s="306" t="str">
        <f t="shared" si="73"/>
        <v>**</v>
      </c>
      <c r="BK51" s="400">
        <f>IF(VLOOKUP(ED51,APPENDIX!$A:$R,9,FALSE)&lt;&gt;"",VLOOKUP(ED51,APPENDIX!$A:$R,9,FALSE),"--")</f>
        <v>4</v>
      </c>
      <c r="BL51" s="401">
        <f>IF(VLOOKUP(EE51,APPENDIX!$A:$R,9,FALSE)&lt;&gt;"",VLOOKUP(EE51,APPENDIX!$A:$R,9,FALSE),"--")</f>
        <v>4</v>
      </c>
      <c r="BM51" s="309">
        <f>IF(VLOOKUP(EF51,APPENDIX!$A:$R,12,FALSE)&lt;&gt;"",VLOOKUP(EF51,APPENDIX!$A:$R,12,FALSE),0)</f>
        <v>0</v>
      </c>
      <c r="BN51" s="310" t="str">
        <f t="shared" si="74"/>
        <v/>
      </c>
      <c r="BO51" s="371">
        <f>IF(VLOOKUP(EH51,APPENDIX!$A:$R,9,FALSE)&lt;&gt;"",VLOOKUP(EH51,APPENDIX!$A:$R,9,FALSE),"--")</f>
        <v>20</v>
      </c>
      <c r="BP51" s="372">
        <f>IF(VLOOKUP(EI51,APPENDIX!$A:$R,9,FALSE)&lt;&gt;"",VLOOKUP(EI51,APPENDIX!$A:$R,9,FALSE),"--")</f>
        <v>17</v>
      </c>
      <c r="BQ51" s="301">
        <f>IF(VLOOKUP(EJ51,APPENDIX!$A:$R,12,FALSE)&lt;&gt;"",VLOOKUP(EJ51,APPENDIX!$A:$R,12,FALSE),0)</f>
        <v>-0.9</v>
      </c>
      <c r="BR51" s="301" t="str">
        <f t="shared" si="75"/>
        <v>*</v>
      </c>
      <c r="BT51" s="153" t="s">
        <v>201</v>
      </c>
      <c r="BU51" s="153" t="str">
        <f t="shared" si="76"/>
        <v>VTq002_0</v>
      </c>
      <c r="BV51" s="153" t="str">
        <f t="shared" si="77"/>
        <v>VTq002_1</v>
      </c>
      <c r="BW51" s="153" t="str">
        <f t="shared" si="78"/>
        <v>VTq002_1</v>
      </c>
      <c r="BX51" s="153" t="str">
        <f t="shared" si="79"/>
        <v>VT</v>
      </c>
      <c r="BY51" s="153" t="str">
        <f t="shared" si="80"/>
        <v>VTq001a_0</v>
      </c>
      <c r="BZ51" s="153" t="str">
        <f t="shared" si="81"/>
        <v>VTq001a_1</v>
      </c>
      <c r="CA51" s="153" t="str">
        <f t="shared" si="82"/>
        <v>VTq001a_1</v>
      </c>
      <c r="CB51" s="153" t="str">
        <f t="shared" si="83"/>
        <v>VT</v>
      </c>
      <c r="CC51" s="153" t="str">
        <f t="shared" si="84"/>
        <v>VTq001b_0</v>
      </c>
      <c r="CD51" s="153" t="str">
        <f t="shared" si="85"/>
        <v>VTq001b_1</v>
      </c>
      <c r="CE51" s="153" t="str">
        <f t="shared" si="86"/>
        <v>VTq001b_1</v>
      </c>
      <c r="CF51" s="153" t="str">
        <f t="shared" si="87"/>
        <v>VT</v>
      </c>
      <c r="CG51" s="153" t="str">
        <f t="shared" si="88"/>
        <v>VTq003_0</v>
      </c>
      <c r="CH51" s="153" t="str">
        <f t="shared" si="89"/>
        <v>VTq003_1</v>
      </c>
      <c r="CI51" s="153" t="str">
        <f t="shared" si="90"/>
        <v>VTq003_1</v>
      </c>
      <c r="CJ51" s="153" t="str">
        <f t="shared" si="91"/>
        <v>VT</v>
      </c>
      <c r="CK51" s="298" t="str">
        <f t="shared" si="92"/>
        <v>VTq004_1</v>
      </c>
      <c r="CL51" s="298" t="str">
        <f t="shared" si="93"/>
        <v>VTq005_0</v>
      </c>
      <c r="CM51" s="153" t="str">
        <f t="shared" si="94"/>
        <v>VTq005_1</v>
      </c>
      <c r="CN51" s="153" t="str">
        <f t="shared" si="95"/>
        <v>VTq005_1</v>
      </c>
      <c r="CO51" s="153" t="str">
        <f t="shared" si="96"/>
        <v>VT</v>
      </c>
      <c r="CP51" s="153" t="str">
        <f t="shared" si="97"/>
        <v>VTq006_0</v>
      </c>
      <c r="CQ51" s="153" t="str">
        <f t="shared" si="98"/>
        <v>VTq006_1</v>
      </c>
      <c r="CR51" s="153" t="str">
        <f t="shared" si="99"/>
        <v>VTq006_1</v>
      </c>
      <c r="CS51" s="153" t="str">
        <f t="shared" si="100"/>
        <v>VT</v>
      </c>
      <c r="CT51" s="153" t="str">
        <f t="shared" si="101"/>
        <v>VTq014_0</v>
      </c>
      <c r="CU51" s="153" t="str">
        <f t="shared" si="102"/>
        <v>VTq014_1</v>
      </c>
      <c r="CV51" s="153" t="str">
        <f t="shared" si="103"/>
        <v>VTq014_1</v>
      </c>
      <c r="CW51" s="153" t="str">
        <f t="shared" si="104"/>
        <v>VT</v>
      </c>
      <c r="CX51" s="153" t="str">
        <f t="shared" si="105"/>
        <v>VTq015_0</v>
      </c>
      <c r="CY51" s="153" t="str">
        <f t="shared" si="106"/>
        <v>VTq015_1</v>
      </c>
      <c r="CZ51" s="153" t="str">
        <f t="shared" si="107"/>
        <v>VTq015_1</v>
      </c>
      <c r="DA51" s="153" t="str">
        <f t="shared" si="108"/>
        <v>VT</v>
      </c>
      <c r="DB51" s="153" t="str">
        <f t="shared" si="109"/>
        <v>VTq016_0</v>
      </c>
      <c r="DC51" s="153" t="str">
        <f t="shared" si="110"/>
        <v>VTq016_1</v>
      </c>
      <c r="DD51" s="153" t="str">
        <f t="shared" si="111"/>
        <v>VTq016_1</v>
      </c>
      <c r="DE51" s="153" t="str">
        <f t="shared" si="112"/>
        <v>VT</v>
      </c>
      <c r="DF51" s="153" t="str">
        <f t="shared" si="113"/>
        <v>VTq009_0</v>
      </c>
      <c r="DG51" s="153" t="str">
        <f t="shared" si="114"/>
        <v>VTq009_1</v>
      </c>
      <c r="DH51" s="153" t="str">
        <f t="shared" si="115"/>
        <v>VTq009_1</v>
      </c>
      <c r="DI51" s="153" t="str">
        <f t="shared" si="116"/>
        <v>VT</v>
      </c>
      <c r="DJ51" s="153" t="str">
        <f t="shared" si="117"/>
        <v>VTq022_0</v>
      </c>
      <c r="DK51" s="153" t="str">
        <f t="shared" si="118"/>
        <v>VTq022_1</v>
      </c>
      <c r="DL51" s="153" t="str">
        <f t="shared" si="119"/>
        <v>VTq022_1</v>
      </c>
      <c r="DM51" s="153" t="str">
        <f t="shared" si="120"/>
        <v>VT</v>
      </c>
      <c r="DN51" s="153" t="str">
        <f t="shared" si="121"/>
        <v>VTq010_0</v>
      </c>
      <c r="DO51" s="153" t="str">
        <f t="shared" si="122"/>
        <v>VTq010_1</v>
      </c>
      <c r="DP51" s="153" t="str">
        <f t="shared" si="123"/>
        <v>VTq010_1</v>
      </c>
      <c r="DQ51" s="153" t="str">
        <f t="shared" si="124"/>
        <v>VT</v>
      </c>
      <c r="DR51" s="153" t="str">
        <f t="shared" si="125"/>
        <v>VTq011_0</v>
      </c>
      <c r="DS51" s="153" t="str">
        <f t="shared" si="126"/>
        <v>VTq011_1</v>
      </c>
      <c r="DT51" s="153" t="str">
        <f t="shared" si="127"/>
        <v>VTq011_1</v>
      </c>
      <c r="DU51" s="153" t="str">
        <f t="shared" si="128"/>
        <v>VT</v>
      </c>
      <c r="DV51" s="153" t="str">
        <f t="shared" si="129"/>
        <v>VTq017_0</v>
      </c>
      <c r="DW51" s="153" t="str">
        <f t="shared" si="130"/>
        <v>VTq017_1</v>
      </c>
      <c r="DX51" s="153" t="str">
        <f t="shared" si="131"/>
        <v>VTq017_1</v>
      </c>
      <c r="DY51" s="153" t="str">
        <f t="shared" si="132"/>
        <v>VT</v>
      </c>
      <c r="DZ51" s="153" t="str">
        <f t="shared" si="133"/>
        <v>VTq018_0</v>
      </c>
      <c r="EA51" s="153" t="str">
        <f t="shared" si="134"/>
        <v>VTq018_1</v>
      </c>
      <c r="EB51" s="153" t="str">
        <f t="shared" si="135"/>
        <v>VTq018_1</v>
      </c>
      <c r="EC51" s="153" t="str">
        <f t="shared" si="136"/>
        <v>VT</v>
      </c>
      <c r="ED51" s="153" t="str">
        <f t="shared" si="137"/>
        <v>VTq019_0</v>
      </c>
      <c r="EE51" s="153" t="str">
        <f t="shared" si="138"/>
        <v>VTq019_1</v>
      </c>
      <c r="EF51" s="153" t="str">
        <f t="shared" si="139"/>
        <v>VTq019_1</v>
      </c>
      <c r="EG51" s="153" t="str">
        <f t="shared" si="140"/>
        <v>VT</v>
      </c>
      <c r="EH51" s="153" t="str">
        <f t="shared" si="141"/>
        <v>VTq020_0</v>
      </c>
      <c r="EI51" s="153" t="str">
        <f t="shared" si="142"/>
        <v>VTq020_1</v>
      </c>
      <c r="EJ51" s="153" t="str">
        <f t="shared" si="143"/>
        <v>VTq020_1</v>
      </c>
    </row>
    <row r="52" spans="1:140" x14ac:dyDescent="0.15">
      <c r="A52" s="231" t="s">
        <v>204</v>
      </c>
      <c r="B52" s="229">
        <f>IF(VLOOKUP(BU52,APPENDIX!$A:$R,9,FALSE)&lt;&gt;"",VLOOKUP(BU52,APPENDIX!$A:$R,9,FALSE),"--")</f>
        <v>76</v>
      </c>
      <c r="C52" s="231">
        <f>IF(VLOOKUP(BV52,APPENDIX!$A:$R,9,FALSE)&lt;&gt;"",VLOOKUP(BV52,APPENDIX!$A:$R,9,FALSE),"--")</f>
        <v>79</v>
      </c>
      <c r="D52" s="231">
        <f>IF(VLOOKUP(BW52,APPENDIX!$A:$R,12,FALSE)&lt;&gt;"",VLOOKUP(BW52,APPENDIX!$A:$R,12,FALSE),0)</f>
        <v>0.5</v>
      </c>
      <c r="E52" s="234" t="str">
        <f t="shared" si="59"/>
        <v>*</v>
      </c>
      <c r="F52" s="299">
        <f>IF(VLOOKUP(BY52,APPENDIX!$A:$R,9,FALSE)&lt;&gt;"",VLOOKUP(BY52,APPENDIX!$A:$R,9,FALSE),"--")</f>
        <v>72</v>
      </c>
      <c r="G52" s="300">
        <f>IF(VLOOKUP(BZ52,APPENDIX!$A:$R,9,FALSE)&lt;&gt;"",VLOOKUP(BZ52,APPENDIX!$A:$R,9,FALSE),"--")</f>
        <v>71</v>
      </c>
      <c r="H52" s="236">
        <f>IF(VLOOKUP(CA52,APPENDIX!$A:$R,12,FALSE)&lt;&gt;"",VLOOKUP(CA52,APPENDIX!$A:$R,12,FALSE),0)</f>
        <v>-0.2</v>
      </c>
      <c r="I52" s="234" t="str">
        <f t="shared" si="60"/>
        <v/>
      </c>
      <c r="J52" s="231">
        <f>IF(VLOOKUP(CC52,APPENDIX!$A:$R,9,FALSE)&lt;&gt;"",VLOOKUP(CC52,APPENDIX!$A:$R,9,FALSE),"--")</f>
        <v>41</v>
      </c>
      <c r="K52" s="231">
        <f>IF(VLOOKUP(CD52,APPENDIX!$A:$R,9,FALSE)&lt;&gt;"",VLOOKUP(CD52,APPENDIX!$A:$R,9,FALSE),"--")</f>
        <v>42</v>
      </c>
      <c r="L52" s="231">
        <f>IF(VLOOKUP(CE52,APPENDIX!$A:$R,12,FALSE)&lt;&gt;"",VLOOKUP(CE52,APPENDIX!$A:$R,12,FALSE),0)</f>
        <v>0.2</v>
      </c>
      <c r="M52" s="231" t="str">
        <f t="shared" si="61"/>
        <v/>
      </c>
      <c r="N52" s="229">
        <f>IF(VLOOKUP(CG52,APPENDIX!$A:$R,9,FALSE)&lt;&gt;"",VLOOKUP(CG52,APPENDIX!$A:$R,9,FALSE),"--")</f>
        <v>57</v>
      </c>
      <c r="O52" s="307">
        <f>IF(VLOOKUP(CH52,APPENDIX!$A:$R,9,FALSE)&lt;&gt;"",VLOOKUP(CH52,APPENDIX!$A:$R,9,FALSE),"--")</f>
        <v>57</v>
      </c>
      <c r="P52" s="231">
        <f>IF(VLOOKUP(CI52,APPENDIX!$A:$R,12,FALSE)&lt;&gt;"",VLOOKUP(CI52,APPENDIX!$A:$R,12,FALSE),0)</f>
        <v>0</v>
      </c>
      <c r="Q52" s="234" t="str">
        <f t="shared" si="62"/>
        <v/>
      </c>
      <c r="R52" s="302">
        <f>VLOOKUP(CK52,APPENDIX!$A:$R,9,FALSE)</f>
        <v>70</v>
      </c>
      <c r="S52" s="299">
        <f>IF(VLOOKUP(CL52,APPENDIX!$A:$R,9,FALSE)&lt;&gt;"",VLOOKUP(CL52,APPENDIX!$A:$R,9,FALSE),"--")</f>
        <v>53</v>
      </c>
      <c r="T52" s="303">
        <f>IF(VLOOKUP(CM52,APPENDIX!$A:$R,9,FALSE)&lt;&gt;"",VLOOKUP(CM52,APPENDIX!$A:$R,9,FALSE),"--")</f>
        <v>53</v>
      </c>
      <c r="U52" s="304">
        <f>IF(VLOOKUP(CN52,APPENDIX!$A:$R,12,FALSE)&lt;&gt;"",VLOOKUP(CN52,APPENDIX!$A:$R,12,FALSE),0)</f>
        <v>0</v>
      </c>
      <c r="V52" s="234" t="str">
        <f t="shared" si="63"/>
        <v/>
      </c>
      <c r="W52" s="229">
        <f>IF(VLOOKUP(CP52,APPENDIX!$A:$R,9,FALSE)&lt;&gt;"",VLOOKUP(CP52,APPENDIX!$A:$R,9,FALSE),"--")</f>
        <v>69</v>
      </c>
      <c r="X52" s="231">
        <f>IF(VLOOKUP(CQ52,APPENDIX!$A:$R,9,FALSE)&lt;&gt;"",VLOOKUP(CQ52,APPENDIX!$A:$R,9,FALSE),"--")</f>
        <v>64</v>
      </c>
      <c r="Y52" s="231">
        <f>IF(VLOOKUP(CR52,APPENDIX!$A:$R,12,FALSE)&lt;&gt;"",VLOOKUP(CR52,APPENDIX!$A:$R,12,FALSE),0)</f>
        <v>-1.1000000000000001</v>
      </c>
      <c r="Z52" s="234" t="str">
        <f t="shared" si="64"/>
        <v>**</v>
      </c>
      <c r="AA52" s="299">
        <f>IF(VLOOKUP(CT52,APPENDIX!$A:$R,9,FALSE)&lt;&gt;"",VLOOKUP(CT52,APPENDIX!$A:$R,9,FALSE),"--")</f>
        <v>17</v>
      </c>
      <c r="AB52" s="300">
        <f>IF(VLOOKUP(CU52,APPENDIX!$A:$R,9,FALSE)&lt;&gt;"",VLOOKUP(CU52,APPENDIX!$A:$R,9,FALSE),"--")</f>
        <v>13</v>
      </c>
      <c r="AC52" s="304">
        <f>IF(VLOOKUP(CV52,APPENDIX!$A:$R,12,FALSE)&lt;&gt;"",VLOOKUP(CV52,APPENDIX!$A:$R,12,FALSE),0)</f>
        <v>-1</v>
      </c>
      <c r="AD52" s="234" t="str">
        <f t="shared" si="65"/>
        <v>**</v>
      </c>
      <c r="AE52" s="229">
        <f>IF(VLOOKUP(CX52,APPENDIX!$A:$R,9,FALSE)&lt;&gt;"",VLOOKUP(CX52,APPENDIX!$A:$R,9,FALSE),"--")</f>
        <v>20</v>
      </c>
      <c r="AF52" s="231">
        <f>IF(VLOOKUP(CY52,APPENDIX!$A:$R,9,FALSE)&lt;&gt;"",VLOOKUP(CY52,APPENDIX!$A:$R,9,FALSE),"--")</f>
        <v>17</v>
      </c>
      <c r="AG52" s="231">
        <f>IF(VLOOKUP(CZ52,APPENDIX!$A:$R,12,FALSE)&lt;&gt;"",VLOOKUP(CZ52,APPENDIX!$A:$R,12,FALSE),0)</f>
        <v>-0.8</v>
      </c>
      <c r="AH52" s="234" t="str">
        <f t="shared" si="66"/>
        <v>*</v>
      </c>
      <c r="AI52" s="229">
        <f>IF(VLOOKUP(DB52,APPENDIX!$A:$R,9,FALSE)&lt;&gt;"",VLOOKUP(DB52,APPENDIX!$A:$R,9,FALSE),"--")</f>
        <v>75</v>
      </c>
      <c r="AJ52" s="372">
        <f>IF(VLOOKUP(DC52,APPENDIX!$A:$R,9,FALSE)&lt;&gt;"",VLOOKUP(DC52,APPENDIX!$A:$R,9,FALSE),"--")</f>
        <v>76</v>
      </c>
      <c r="AK52" s="231">
        <f>IF(VLOOKUP(DD52,APPENDIX!$A:$R,12,FALSE)&lt;&gt;"",VLOOKUP(DD52,APPENDIX!$A:$R,12,FALSE),0)</f>
        <v>0.5</v>
      </c>
      <c r="AL52" s="234" t="str">
        <f t="shared" si="67"/>
        <v>*</v>
      </c>
      <c r="AM52" s="305">
        <f>IF(VLOOKUP(DF52,APPENDIX!$A:$R,9,FALSE)&lt;&gt;"",VLOOKUP(DF52,APPENDIX!$A:$R,9,FALSE),"--")</f>
        <v>13.5</v>
      </c>
      <c r="AN52" s="236">
        <f>IF(VLOOKUP(DG52,APPENDIX!$A:$R,9,FALSE)&lt;&gt;"",VLOOKUP(DG52,APPENDIX!$A:$R,9,FALSE),"--")</f>
        <v>14.5</v>
      </c>
      <c r="AO52" s="231">
        <f>IF(VLOOKUP(DH52,APPENDIX!$A:$R,12,FALSE)&lt;&gt;"",VLOOKUP(DH52,APPENDIX!$A:$R,12,FALSE),0)</f>
        <v>1.2</v>
      </c>
      <c r="AP52" s="234" t="str">
        <f t="shared" si="68"/>
        <v>**</v>
      </c>
      <c r="AQ52" s="319">
        <f>IF(VLOOKUP(DJ52,APPENDIX!$A:$R,9,FALSE)&lt;&gt;"",VLOOKUP(DJ52,APPENDIX!$A:$R,9,FALSE),"--")</f>
        <v>0.5</v>
      </c>
      <c r="AR52" s="319">
        <f>IF(VLOOKUP(DK52,APPENDIX!$A:$R,9,FALSE)&lt;&gt;"",VLOOKUP(DK52,APPENDIX!$A:$R,9,FALSE),"--")</f>
        <v>0.39</v>
      </c>
      <c r="AS52" s="231">
        <f>IF(VLOOKUP(DL52,APPENDIX!$A:$R,12,FALSE)&lt;&gt;"",VLOOKUP(DL52,APPENDIX!$A:$R,12,FALSE),0)</f>
        <v>-0.8</v>
      </c>
      <c r="AT52" s="231" t="str">
        <f t="shared" si="69"/>
        <v>*</v>
      </c>
      <c r="AU52" s="299">
        <f>IF(VLOOKUP(DN52,APPENDIX!$A:$R,9,FALSE)&lt;&gt;"",VLOOKUP(DN52,APPENDIX!$A:$R,9,FALSE),"--")</f>
        <v>86</v>
      </c>
      <c r="AV52" s="300">
        <f>IF(VLOOKUP(DO52,APPENDIX!$A:$R,9,FALSE)&lt;&gt;"",VLOOKUP(DO52,APPENDIX!$A:$R,9,FALSE),"--")</f>
        <v>88</v>
      </c>
      <c r="AW52" s="236">
        <f>IF(VLOOKUP(DP52,APPENDIX!$A:$R,12,FALSE)&lt;&gt;"",VLOOKUP(DP52,APPENDIX!$A:$R,12,FALSE),0)</f>
        <v>0.9</v>
      </c>
      <c r="AX52" s="234" t="str">
        <f t="shared" si="70"/>
        <v>*</v>
      </c>
      <c r="AY52" s="299">
        <f>IF(VLOOKUP(DR52,APPENDIX!$A:$R,9,FALSE)&lt;&gt;"",VLOOKUP(DR52,APPENDIX!$A:$R,9,FALSE),"--")</f>
        <v>66</v>
      </c>
      <c r="AZ52" s="300">
        <f>IF(VLOOKUP(DS52,APPENDIX!$A:$R,9,FALSE)&lt;&gt;"",VLOOKUP(DS52,APPENDIX!$A:$R,9,FALSE),"--")</f>
        <v>67</v>
      </c>
      <c r="BA52" s="304">
        <f>IF(VLOOKUP(DT52,APPENDIX!$A:$R,12,FALSE)&lt;&gt;"",VLOOKUP(DT52,APPENDIX!$A:$R,12,FALSE),0)</f>
        <v>0.3</v>
      </c>
      <c r="BB52" s="234" t="str">
        <f t="shared" si="71"/>
        <v/>
      </c>
      <c r="BC52" s="301">
        <f>IF(VLOOKUP(DV52,APPENDIX!$A:$R,9,FALSE)&lt;&gt;"",VLOOKUP(DV52,APPENDIX!$A:$R,9,FALSE),"--")</f>
        <v>63</v>
      </c>
      <c r="BD52" s="372">
        <f>IF(VLOOKUP(DW52,APPENDIX!$A:$R,9,FALSE)&lt;&gt;"",VLOOKUP(DW52,APPENDIX!$A:$R,9,FALSE),"--")</f>
        <v>66</v>
      </c>
      <c r="BE52" s="301">
        <f>IF(VLOOKUP(DX52,APPENDIX!$A:$R,12,FALSE)&lt;&gt;"",VLOOKUP(DX52,APPENDIX!$A:$R,12,FALSE),0)</f>
        <v>0.7</v>
      </c>
      <c r="BF52" s="306" t="str">
        <f t="shared" si="72"/>
        <v>*</v>
      </c>
      <c r="BG52" s="371">
        <f>IF(VLOOKUP(DZ52,APPENDIX!$A:$R,9,FALSE)&lt;&gt;"",VLOOKUP(DZ52,APPENDIX!$A:$R,9,FALSE),"--")</f>
        <v>90</v>
      </c>
      <c r="BH52" s="372">
        <f>IF(VLOOKUP(EA52,APPENDIX!$A:$R,9,FALSE)&lt;&gt;"",VLOOKUP(EA52,APPENDIX!$A:$R,9,FALSE),"--")</f>
        <v>90</v>
      </c>
      <c r="BI52" s="301">
        <f>IF(VLOOKUP(EB52,APPENDIX!$A:$R,12,FALSE)&lt;&gt;"",VLOOKUP(EB52,APPENDIX!$A:$R,12,FALSE),0)</f>
        <v>0</v>
      </c>
      <c r="BJ52" s="306" t="str">
        <f t="shared" si="73"/>
        <v/>
      </c>
      <c r="BK52" s="400">
        <f>IF(VLOOKUP(ED52,APPENDIX!$A:$R,9,FALSE)&lt;&gt;"",VLOOKUP(ED52,APPENDIX!$A:$R,9,FALSE),"--")</f>
        <v>6</v>
      </c>
      <c r="BL52" s="401">
        <f>IF(VLOOKUP(EE52,APPENDIX!$A:$R,9,FALSE)&lt;&gt;"",VLOOKUP(EE52,APPENDIX!$A:$R,9,FALSE),"--")</f>
        <v>6</v>
      </c>
      <c r="BM52" s="309">
        <f>IF(VLOOKUP(EF52,APPENDIX!$A:$R,12,FALSE)&lt;&gt;"",VLOOKUP(EF52,APPENDIX!$A:$R,12,FALSE),0)</f>
        <v>0</v>
      </c>
      <c r="BN52" s="310" t="str">
        <f t="shared" si="74"/>
        <v/>
      </c>
      <c r="BO52" s="371">
        <f>IF(VLOOKUP(EH52,APPENDIX!$A:$R,9,FALSE)&lt;&gt;"",VLOOKUP(EH52,APPENDIX!$A:$R,9,FALSE),"--")</f>
        <v>20</v>
      </c>
      <c r="BP52" s="372">
        <f>IF(VLOOKUP(EI52,APPENDIX!$A:$R,9,FALSE)&lt;&gt;"",VLOOKUP(EI52,APPENDIX!$A:$R,9,FALSE),"--")</f>
        <v>17</v>
      </c>
      <c r="BQ52" s="301">
        <f>IF(VLOOKUP(EJ52,APPENDIX!$A:$R,12,FALSE)&lt;&gt;"",VLOOKUP(EJ52,APPENDIX!$A:$R,12,FALSE),0)</f>
        <v>-0.9</v>
      </c>
      <c r="BR52" s="301" t="str">
        <f t="shared" si="75"/>
        <v>*</v>
      </c>
      <c r="BT52" s="153" t="s">
        <v>205</v>
      </c>
      <c r="BU52" s="153" t="str">
        <f t="shared" si="76"/>
        <v>VAq002_0</v>
      </c>
      <c r="BV52" s="153" t="str">
        <f t="shared" si="77"/>
        <v>VAq002_1</v>
      </c>
      <c r="BW52" s="153" t="str">
        <f t="shared" si="78"/>
        <v>VAq002_1</v>
      </c>
      <c r="BX52" s="153" t="str">
        <f t="shared" si="79"/>
        <v>VA</v>
      </c>
      <c r="BY52" s="153" t="str">
        <f t="shared" si="80"/>
        <v>VAq001a_0</v>
      </c>
      <c r="BZ52" s="153" t="str">
        <f t="shared" si="81"/>
        <v>VAq001a_1</v>
      </c>
      <c r="CA52" s="153" t="str">
        <f t="shared" si="82"/>
        <v>VAq001a_1</v>
      </c>
      <c r="CB52" s="153" t="str">
        <f t="shared" si="83"/>
        <v>VA</v>
      </c>
      <c r="CC52" s="153" t="str">
        <f t="shared" si="84"/>
        <v>VAq001b_0</v>
      </c>
      <c r="CD52" s="153" t="str">
        <f t="shared" si="85"/>
        <v>VAq001b_1</v>
      </c>
      <c r="CE52" s="153" t="str">
        <f t="shared" si="86"/>
        <v>VAq001b_1</v>
      </c>
      <c r="CF52" s="153" t="str">
        <f t="shared" si="87"/>
        <v>VA</v>
      </c>
      <c r="CG52" s="153" t="str">
        <f t="shared" si="88"/>
        <v>VAq003_0</v>
      </c>
      <c r="CH52" s="153" t="str">
        <f t="shared" si="89"/>
        <v>VAq003_1</v>
      </c>
      <c r="CI52" s="153" t="str">
        <f t="shared" si="90"/>
        <v>VAq003_1</v>
      </c>
      <c r="CJ52" s="153" t="str">
        <f t="shared" si="91"/>
        <v>VA</v>
      </c>
      <c r="CK52" s="298" t="str">
        <f t="shared" si="92"/>
        <v>VAq004_1</v>
      </c>
      <c r="CL52" s="298" t="str">
        <f t="shared" si="93"/>
        <v>VAq005_0</v>
      </c>
      <c r="CM52" s="153" t="str">
        <f t="shared" si="94"/>
        <v>VAq005_1</v>
      </c>
      <c r="CN52" s="153" t="str">
        <f t="shared" si="95"/>
        <v>VAq005_1</v>
      </c>
      <c r="CO52" s="153" t="str">
        <f t="shared" si="96"/>
        <v>VA</v>
      </c>
      <c r="CP52" s="153" t="str">
        <f t="shared" si="97"/>
        <v>VAq006_0</v>
      </c>
      <c r="CQ52" s="153" t="str">
        <f t="shared" si="98"/>
        <v>VAq006_1</v>
      </c>
      <c r="CR52" s="153" t="str">
        <f t="shared" si="99"/>
        <v>VAq006_1</v>
      </c>
      <c r="CS52" s="153" t="str">
        <f t="shared" si="100"/>
        <v>VA</v>
      </c>
      <c r="CT52" s="153" t="str">
        <f t="shared" si="101"/>
        <v>VAq014_0</v>
      </c>
      <c r="CU52" s="153" t="str">
        <f t="shared" si="102"/>
        <v>VAq014_1</v>
      </c>
      <c r="CV52" s="153" t="str">
        <f t="shared" si="103"/>
        <v>VAq014_1</v>
      </c>
      <c r="CW52" s="153" t="str">
        <f t="shared" si="104"/>
        <v>VA</v>
      </c>
      <c r="CX52" s="153" t="str">
        <f t="shared" si="105"/>
        <v>VAq015_0</v>
      </c>
      <c r="CY52" s="153" t="str">
        <f t="shared" si="106"/>
        <v>VAq015_1</v>
      </c>
      <c r="CZ52" s="153" t="str">
        <f t="shared" si="107"/>
        <v>VAq015_1</v>
      </c>
      <c r="DA52" s="153" t="str">
        <f t="shared" si="108"/>
        <v>VA</v>
      </c>
      <c r="DB52" s="153" t="str">
        <f t="shared" si="109"/>
        <v>VAq016_0</v>
      </c>
      <c r="DC52" s="153" t="str">
        <f t="shared" si="110"/>
        <v>VAq016_1</v>
      </c>
      <c r="DD52" s="153" t="str">
        <f t="shared" si="111"/>
        <v>VAq016_1</v>
      </c>
      <c r="DE52" s="153" t="str">
        <f t="shared" si="112"/>
        <v>VA</v>
      </c>
      <c r="DF52" s="153" t="str">
        <f t="shared" si="113"/>
        <v>VAq009_0</v>
      </c>
      <c r="DG52" s="153" t="str">
        <f t="shared" si="114"/>
        <v>VAq009_1</v>
      </c>
      <c r="DH52" s="153" t="str">
        <f t="shared" si="115"/>
        <v>VAq009_1</v>
      </c>
      <c r="DI52" s="153" t="str">
        <f t="shared" si="116"/>
        <v>VA</v>
      </c>
      <c r="DJ52" s="153" t="str">
        <f t="shared" si="117"/>
        <v>VAq022_0</v>
      </c>
      <c r="DK52" s="153" t="str">
        <f t="shared" si="118"/>
        <v>VAq022_1</v>
      </c>
      <c r="DL52" s="153" t="str">
        <f t="shared" si="119"/>
        <v>VAq022_1</v>
      </c>
      <c r="DM52" s="153" t="str">
        <f t="shared" si="120"/>
        <v>VA</v>
      </c>
      <c r="DN52" s="153" t="str">
        <f t="shared" si="121"/>
        <v>VAq010_0</v>
      </c>
      <c r="DO52" s="153" t="str">
        <f t="shared" si="122"/>
        <v>VAq010_1</v>
      </c>
      <c r="DP52" s="153" t="str">
        <f t="shared" si="123"/>
        <v>VAq010_1</v>
      </c>
      <c r="DQ52" s="153" t="str">
        <f t="shared" si="124"/>
        <v>VA</v>
      </c>
      <c r="DR52" s="153" t="str">
        <f t="shared" si="125"/>
        <v>VAq011_0</v>
      </c>
      <c r="DS52" s="153" t="str">
        <f t="shared" si="126"/>
        <v>VAq011_1</v>
      </c>
      <c r="DT52" s="153" t="str">
        <f t="shared" si="127"/>
        <v>VAq011_1</v>
      </c>
      <c r="DU52" s="153" t="str">
        <f t="shared" si="128"/>
        <v>VA</v>
      </c>
      <c r="DV52" s="153" t="str">
        <f t="shared" si="129"/>
        <v>VAq017_0</v>
      </c>
      <c r="DW52" s="153" t="str">
        <f t="shared" si="130"/>
        <v>VAq017_1</v>
      </c>
      <c r="DX52" s="153" t="str">
        <f t="shared" si="131"/>
        <v>VAq017_1</v>
      </c>
      <c r="DY52" s="153" t="str">
        <f t="shared" si="132"/>
        <v>VA</v>
      </c>
      <c r="DZ52" s="153" t="str">
        <f t="shared" si="133"/>
        <v>VAq018_0</v>
      </c>
      <c r="EA52" s="153" t="str">
        <f t="shared" si="134"/>
        <v>VAq018_1</v>
      </c>
      <c r="EB52" s="153" t="str">
        <f t="shared" si="135"/>
        <v>VAq018_1</v>
      </c>
      <c r="EC52" s="153" t="str">
        <f t="shared" si="136"/>
        <v>VA</v>
      </c>
      <c r="ED52" s="153" t="str">
        <f t="shared" si="137"/>
        <v>VAq019_0</v>
      </c>
      <c r="EE52" s="153" t="str">
        <f t="shared" si="138"/>
        <v>VAq019_1</v>
      </c>
      <c r="EF52" s="153" t="str">
        <f t="shared" si="139"/>
        <v>VAq019_1</v>
      </c>
      <c r="EG52" s="153" t="str">
        <f t="shared" si="140"/>
        <v>VA</v>
      </c>
      <c r="EH52" s="153" t="str">
        <f t="shared" si="141"/>
        <v>VAq020_0</v>
      </c>
      <c r="EI52" s="153" t="str">
        <f t="shared" si="142"/>
        <v>VAq020_1</v>
      </c>
      <c r="EJ52" s="153" t="str">
        <f t="shared" si="143"/>
        <v>VAq020_1</v>
      </c>
    </row>
    <row r="53" spans="1:140" x14ac:dyDescent="0.15">
      <c r="A53" s="231" t="s">
        <v>208</v>
      </c>
      <c r="B53" s="229">
        <f>IF(VLOOKUP(BU53,APPENDIX!$A:$R,9,FALSE)&lt;&gt;"",VLOOKUP(BU53,APPENDIX!$A:$R,9,FALSE),"--")</f>
        <v>72</v>
      </c>
      <c r="C53" s="231">
        <f>IF(VLOOKUP(BV53,APPENDIX!$A:$R,9,FALSE)&lt;&gt;"",VLOOKUP(BV53,APPENDIX!$A:$R,9,FALSE),"--")</f>
        <v>77</v>
      </c>
      <c r="D53" s="231">
        <f>IF(VLOOKUP(BW53,APPENDIX!$A:$R,12,FALSE)&lt;&gt;"",VLOOKUP(BW53,APPENDIX!$A:$R,12,FALSE),0)</f>
        <v>0.8</v>
      </c>
      <c r="E53" s="234" t="str">
        <f t="shared" si="59"/>
        <v>*</v>
      </c>
      <c r="F53" s="299">
        <f>IF(VLOOKUP(BY53,APPENDIX!$A:$R,9,FALSE)&lt;&gt;"",VLOOKUP(BY53,APPENDIX!$A:$R,9,FALSE),"--")</f>
        <v>69</v>
      </c>
      <c r="G53" s="300">
        <f>IF(VLOOKUP(BZ53,APPENDIX!$A:$R,9,FALSE)&lt;&gt;"",VLOOKUP(BZ53,APPENDIX!$A:$R,9,FALSE),"--")</f>
        <v>69</v>
      </c>
      <c r="H53" s="236">
        <f>IF(VLOOKUP(CA53,APPENDIX!$A:$R,12,FALSE)&lt;&gt;"",VLOOKUP(CA53,APPENDIX!$A:$R,12,FALSE),0)</f>
        <v>0</v>
      </c>
      <c r="I53" s="234" t="str">
        <f t="shared" si="60"/>
        <v/>
      </c>
      <c r="J53" s="231">
        <f>IF(VLOOKUP(CC53,APPENDIX!$A:$R,9,FALSE)&lt;&gt;"",VLOOKUP(CC53,APPENDIX!$A:$R,9,FALSE),"--")</f>
        <v>39</v>
      </c>
      <c r="K53" s="231">
        <f>IF(VLOOKUP(CD53,APPENDIX!$A:$R,9,FALSE)&lt;&gt;"",VLOOKUP(CD53,APPENDIX!$A:$R,9,FALSE),"--")</f>
        <v>42</v>
      </c>
      <c r="L53" s="231">
        <f>IF(VLOOKUP(CE53,APPENDIX!$A:$R,12,FALSE)&lt;&gt;"",VLOOKUP(CE53,APPENDIX!$A:$R,12,FALSE),0)</f>
        <v>0.7</v>
      </c>
      <c r="M53" s="231" t="str">
        <f t="shared" si="61"/>
        <v>*</v>
      </c>
      <c r="N53" s="229">
        <f>IF(VLOOKUP(CG53,APPENDIX!$A:$R,9,FALSE)&lt;&gt;"",VLOOKUP(CG53,APPENDIX!$A:$R,9,FALSE),"--")</f>
        <v>59</v>
      </c>
      <c r="O53" s="307">
        <f>IF(VLOOKUP(CH53,APPENDIX!$A:$R,9,FALSE)&lt;&gt;"",VLOOKUP(CH53,APPENDIX!$A:$R,9,FALSE),"--")</f>
        <v>59</v>
      </c>
      <c r="P53" s="231">
        <f>IF(VLOOKUP(CI53,APPENDIX!$A:$R,12,FALSE)&lt;&gt;"",VLOOKUP(CI53,APPENDIX!$A:$R,12,FALSE),0)</f>
        <v>0</v>
      </c>
      <c r="Q53" s="234" t="str">
        <f t="shared" si="62"/>
        <v/>
      </c>
      <c r="R53" s="302">
        <f>VLOOKUP(CK53,APPENDIX!$A:$R,9,FALSE)</f>
        <v>72</v>
      </c>
      <c r="S53" s="299">
        <f>IF(VLOOKUP(CL53,APPENDIX!$A:$R,9,FALSE)&lt;&gt;"",VLOOKUP(CL53,APPENDIX!$A:$R,9,FALSE),"--")</f>
        <v>54</v>
      </c>
      <c r="T53" s="303">
        <f>IF(VLOOKUP(CM53,APPENDIX!$A:$R,9,FALSE)&lt;&gt;"",VLOOKUP(CM53,APPENDIX!$A:$R,9,FALSE),"--")</f>
        <v>54</v>
      </c>
      <c r="U53" s="304">
        <f>IF(VLOOKUP(CN53,APPENDIX!$A:$R,12,FALSE)&lt;&gt;"",VLOOKUP(CN53,APPENDIX!$A:$R,12,FALSE),0)</f>
        <v>0</v>
      </c>
      <c r="V53" s="234" t="str">
        <f t="shared" si="63"/>
        <v/>
      </c>
      <c r="W53" s="229">
        <f>IF(VLOOKUP(CP53,APPENDIX!$A:$R,9,FALSE)&lt;&gt;"",VLOOKUP(CP53,APPENDIX!$A:$R,9,FALSE),"--")</f>
        <v>71</v>
      </c>
      <c r="X53" s="231">
        <f>IF(VLOOKUP(CQ53,APPENDIX!$A:$R,9,FALSE)&lt;&gt;"",VLOOKUP(CQ53,APPENDIX!$A:$R,9,FALSE),"--")</f>
        <v>77</v>
      </c>
      <c r="Y53" s="231">
        <f>IF(VLOOKUP(CR53,APPENDIX!$A:$R,12,FALSE)&lt;&gt;"",VLOOKUP(CR53,APPENDIX!$A:$R,12,FALSE),0)</f>
        <v>1.3</v>
      </c>
      <c r="Z53" s="234" t="str">
        <f t="shared" si="64"/>
        <v>**</v>
      </c>
      <c r="AA53" s="299">
        <f>IF(VLOOKUP(CT53,APPENDIX!$A:$R,9,FALSE)&lt;&gt;"",VLOOKUP(CT53,APPENDIX!$A:$R,9,FALSE),"--")</f>
        <v>16</v>
      </c>
      <c r="AB53" s="300">
        <f>IF(VLOOKUP(CU53,APPENDIX!$A:$R,9,FALSE)&lt;&gt;"",VLOOKUP(CU53,APPENDIX!$A:$R,9,FALSE),"--")</f>
        <v>12</v>
      </c>
      <c r="AC53" s="304">
        <f>IF(VLOOKUP(CV53,APPENDIX!$A:$R,12,FALSE)&lt;&gt;"",VLOOKUP(CV53,APPENDIX!$A:$R,12,FALSE),0)</f>
        <v>-1</v>
      </c>
      <c r="AD53" s="234" t="str">
        <f t="shared" si="65"/>
        <v>**</v>
      </c>
      <c r="AE53" s="229">
        <f>IF(VLOOKUP(CX53,APPENDIX!$A:$R,9,FALSE)&lt;&gt;"",VLOOKUP(CX53,APPENDIX!$A:$R,9,FALSE),"--")</f>
        <v>17</v>
      </c>
      <c r="AF53" s="231">
        <f>IF(VLOOKUP(CY53,APPENDIX!$A:$R,9,FALSE)&lt;&gt;"",VLOOKUP(CY53,APPENDIX!$A:$R,9,FALSE),"--")</f>
        <v>14</v>
      </c>
      <c r="AG53" s="231">
        <f>IF(VLOOKUP(CZ53,APPENDIX!$A:$R,12,FALSE)&lt;&gt;"",VLOOKUP(CZ53,APPENDIX!$A:$R,12,FALSE),0)</f>
        <v>-0.8</v>
      </c>
      <c r="AH53" s="234" t="str">
        <f t="shared" si="66"/>
        <v>*</v>
      </c>
      <c r="AI53" s="229">
        <f>IF(VLOOKUP(DB53,APPENDIX!$A:$R,9,FALSE)&lt;&gt;"",VLOOKUP(DB53,APPENDIX!$A:$R,9,FALSE),"--")</f>
        <v>74</v>
      </c>
      <c r="AJ53" s="372">
        <f>IF(VLOOKUP(DC53,APPENDIX!$A:$R,9,FALSE)&lt;&gt;"",VLOOKUP(DC53,APPENDIX!$A:$R,9,FALSE),"--")</f>
        <v>76</v>
      </c>
      <c r="AK53" s="231">
        <f>IF(VLOOKUP(DD53,APPENDIX!$A:$R,12,FALSE)&lt;&gt;"",VLOOKUP(DD53,APPENDIX!$A:$R,12,FALSE),0)</f>
        <v>1.1000000000000001</v>
      </c>
      <c r="AL53" s="234" t="str">
        <f t="shared" si="67"/>
        <v>**</v>
      </c>
      <c r="AM53" s="305">
        <f>IF(VLOOKUP(DF53,APPENDIX!$A:$R,9,FALSE)&lt;&gt;"",VLOOKUP(DF53,APPENDIX!$A:$R,9,FALSE),"--")</f>
        <v>13.9</v>
      </c>
      <c r="AN53" s="236">
        <f>IF(VLOOKUP(DG53,APPENDIX!$A:$R,9,FALSE)&lt;&gt;"",VLOOKUP(DG53,APPENDIX!$A:$R,9,FALSE),"--")</f>
        <v>15.2</v>
      </c>
      <c r="AO53" s="231">
        <f>IF(VLOOKUP(DH53,APPENDIX!$A:$R,12,FALSE)&lt;&gt;"",VLOOKUP(DH53,APPENDIX!$A:$R,12,FALSE),0)</f>
        <v>1.6</v>
      </c>
      <c r="AP53" s="234" t="str">
        <f t="shared" si="68"/>
        <v>**</v>
      </c>
      <c r="AQ53" s="319">
        <f>IF(VLOOKUP(DJ53,APPENDIX!$A:$R,9,FALSE)&lt;&gt;"",VLOOKUP(DJ53,APPENDIX!$A:$R,9,FALSE),"--")</f>
        <v>0.54</v>
      </c>
      <c r="AR53" s="319">
        <f>IF(VLOOKUP(DK53,APPENDIX!$A:$R,9,FALSE)&lt;&gt;"",VLOOKUP(DK53,APPENDIX!$A:$R,9,FALSE),"--")</f>
        <v>0.51</v>
      </c>
      <c r="AS53" s="231">
        <f>IF(VLOOKUP(DL53,APPENDIX!$A:$R,12,FALSE)&lt;&gt;"",VLOOKUP(DL53,APPENDIX!$A:$R,12,FALSE),0)</f>
        <v>-0.2</v>
      </c>
      <c r="AT53" s="231" t="str">
        <f t="shared" si="69"/>
        <v/>
      </c>
      <c r="AU53" s="299">
        <f>IF(VLOOKUP(DN53,APPENDIX!$A:$R,9,FALSE)&lt;&gt;"",VLOOKUP(DN53,APPENDIX!$A:$R,9,FALSE),"--")</f>
        <v>87</v>
      </c>
      <c r="AV53" s="300">
        <f>IF(VLOOKUP(DO53,APPENDIX!$A:$R,9,FALSE)&lt;&gt;"",VLOOKUP(DO53,APPENDIX!$A:$R,9,FALSE),"--")</f>
        <v>88</v>
      </c>
      <c r="AW53" s="236">
        <f>IF(VLOOKUP(DP53,APPENDIX!$A:$R,12,FALSE)&lt;&gt;"",VLOOKUP(DP53,APPENDIX!$A:$R,12,FALSE),0)</f>
        <v>0.5</v>
      </c>
      <c r="AX53" s="234" t="str">
        <f t="shared" si="70"/>
        <v>*</v>
      </c>
      <c r="AY53" s="299">
        <f>IF(VLOOKUP(DR53,APPENDIX!$A:$R,9,FALSE)&lt;&gt;"",VLOOKUP(DR53,APPENDIX!$A:$R,9,FALSE),"--")</f>
        <v>66</v>
      </c>
      <c r="AZ53" s="300">
        <f>IF(VLOOKUP(DS53,APPENDIX!$A:$R,9,FALSE)&lt;&gt;"",VLOOKUP(DS53,APPENDIX!$A:$R,9,FALSE),"--")</f>
        <v>67</v>
      </c>
      <c r="BA53" s="304">
        <f>IF(VLOOKUP(DT53,APPENDIX!$A:$R,12,FALSE)&lt;&gt;"",VLOOKUP(DT53,APPENDIX!$A:$R,12,FALSE),0)</f>
        <v>0.3</v>
      </c>
      <c r="BB53" s="234" t="str">
        <f t="shared" si="71"/>
        <v/>
      </c>
      <c r="BC53" s="301">
        <f>IF(VLOOKUP(DV53,APPENDIX!$A:$R,9,FALSE)&lt;&gt;"",VLOOKUP(DV53,APPENDIX!$A:$R,9,FALSE),"--")</f>
        <v>56</v>
      </c>
      <c r="BD53" s="372">
        <f>IF(VLOOKUP(DW53,APPENDIX!$A:$R,9,FALSE)&lt;&gt;"",VLOOKUP(DW53,APPENDIX!$A:$R,9,FALSE),"--")</f>
        <v>62</v>
      </c>
      <c r="BE53" s="301">
        <f>IF(VLOOKUP(DX53,APPENDIX!$A:$R,12,FALSE)&lt;&gt;"",VLOOKUP(DX53,APPENDIX!$A:$R,12,FALSE),0)</f>
        <v>1.4</v>
      </c>
      <c r="BF53" s="306" t="str">
        <f t="shared" si="72"/>
        <v>**</v>
      </c>
      <c r="BG53" s="371">
        <f>IF(VLOOKUP(DZ53,APPENDIX!$A:$R,9,FALSE)&lt;&gt;"",VLOOKUP(DZ53,APPENDIX!$A:$R,9,FALSE),"--")</f>
        <v>88</v>
      </c>
      <c r="BH53" s="372">
        <f>IF(VLOOKUP(EA53,APPENDIX!$A:$R,9,FALSE)&lt;&gt;"",VLOOKUP(EA53,APPENDIX!$A:$R,9,FALSE),"--")</f>
        <v>88</v>
      </c>
      <c r="BI53" s="301">
        <f>IF(VLOOKUP(EB53,APPENDIX!$A:$R,12,FALSE)&lt;&gt;"",VLOOKUP(EB53,APPENDIX!$A:$R,12,FALSE),0)</f>
        <v>0</v>
      </c>
      <c r="BJ53" s="306" t="str">
        <f t="shared" si="73"/>
        <v/>
      </c>
      <c r="BK53" s="400">
        <f>IF(VLOOKUP(ED53,APPENDIX!$A:$R,9,FALSE)&lt;&gt;"",VLOOKUP(ED53,APPENDIX!$A:$R,9,FALSE),"--")</f>
        <v>6</v>
      </c>
      <c r="BL53" s="401">
        <f>IF(VLOOKUP(EE53,APPENDIX!$A:$R,9,FALSE)&lt;&gt;"",VLOOKUP(EE53,APPENDIX!$A:$R,9,FALSE),"--")</f>
        <v>5</v>
      </c>
      <c r="BM53" s="309">
        <f>IF(VLOOKUP(EF53,APPENDIX!$A:$R,12,FALSE)&lt;&gt;"",VLOOKUP(EF53,APPENDIX!$A:$R,12,FALSE),0)</f>
        <v>-0.7</v>
      </c>
      <c r="BN53" s="310" t="str">
        <f t="shared" si="74"/>
        <v>*</v>
      </c>
      <c r="BO53" s="371">
        <f>IF(VLOOKUP(EH53,APPENDIX!$A:$R,9,FALSE)&lt;&gt;"",VLOOKUP(EH53,APPENDIX!$A:$R,9,FALSE),"--")</f>
        <v>19</v>
      </c>
      <c r="BP53" s="372">
        <f>IF(VLOOKUP(EI53,APPENDIX!$A:$R,9,FALSE)&lt;&gt;"",VLOOKUP(EI53,APPENDIX!$A:$R,9,FALSE),"--")</f>
        <v>16</v>
      </c>
      <c r="BQ53" s="301">
        <f>IF(VLOOKUP(EJ53,APPENDIX!$A:$R,12,FALSE)&lt;&gt;"",VLOOKUP(EJ53,APPENDIX!$A:$R,12,FALSE),0)</f>
        <v>-0.9</v>
      </c>
      <c r="BR53" s="301" t="str">
        <f t="shared" si="75"/>
        <v>*</v>
      </c>
      <c r="BT53" s="153" t="s">
        <v>209</v>
      </c>
      <c r="BU53" s="153" t="str">
        <f t="shared" si="76"/>
        <v>WAq002_0</v>
      </c>
      <c r="BV53" s="153" t="str">
        <f t="shared" si="77"/>
        <v>WAq002_1</v>
      </c>
      <c r="BW53" s="153" t="str">
        <f t="shared" si="78"/>
        <v>WAq002_1</v>
      </c>
      <c r="BX53" s="153" t="str">
        <f t="shared" si="79"/>
        <v>WA</v>
      </c>
      <c r="BY53" s="153" t="str">
        <f t="shared" si="80"/>
        <v>WAq001a_0</v>
      </c>
      <c r="BZ53" s="153" t="str">
        <f t="shared" si="81"/>
        <v>WAq001a_1</v>
      </c>
      <c r="CA53" s="153" t="str">
        <f t="shared" si="82"/>
        <v>WAq001a_1</v>
      </c>
      <c r="CB53" s="153" t="str">
        <f t="shared" si="83"/>
        <v>WA</v>
      </c>
      <c r="CC53" s="153" t="str">
        <f t="shared" si="84"/>
        <v>WAq001b_0</v>
      </c>
      <c r="CD53" s="153" t="str">
        <f t="shared" si="85"/>
        <v>WAq001b_1</v>
      </c>
      <c r="CE53" s="153" t="str">
        <f t="shared" si="86"/>
        <v>WAq001b_1</v>
      </c>
      <c r="CF53" s="153" t="str">
        <f t="shared" si="87"/>
        <v>WA</v>
      </c>
      <c r="CG53" s="153" t="str">
        <f t="shared" si="88"/>
        <v>WAq003_0</v>
      </c>
      <c r="CH53" s="153" t="str">
        <f t="shared" si="89"/>
        <v>WAq003_1</v>
      </c>
      <c r="CI53" s="153" t="str">
        <f t="shared" si="90"/>
        <v>WAq003_1</v>
      </c>
      <c r="CJ53" s="153" t="str">
        <f t="shared" si="91"/>
        <v>WA</v>
      </c>
      <c r="CK53" s="298" t="str">
        <f t="shared" si="92"/>
        <v>WAq004_1</v>
      </c>
      <c r="CL53" s="298" t="str">
        <f t="shared" si="93"/>
        <v>WAq005_0</v>
      </c>
      <c r="CM53" s="153" t="str">
        <f t="shared" si="94"/>
        <v>WAq005_1</v>
      </c>
      <c r="CN53" s="153" t="str">
        <f t="shared" si="95"/>
        <v>WAq005_1</v>
      </c>
      <c r="CO53" s="153" t="str">
        <f t="shared" si="96"/>
        <v>WA</v>
      </c>
      <c r="CP53" s="153" t="str">
        <f t="shared" si="97"/>
        <v>WAq006_0</v>
      </c>
      <c r="CQ53" s="153" t="str">
        <f t="shared" si="98"/>
        <v>WAq006_1</v>
      </c>
      <c r="CR53" s="153" t="str">
        <f t="shared" si="99"/>
        <v>WAq006_1</v>
      </c>
      <c r="CS53" s="153" t="str">
        <f t="shared" si="100"/>
        <v>WA</v>
      </c>
      <c r="CT53" s="153" t="str">
        <f t="shared" si="101"/>
        <v>WAq014_0</v>
      </c>
      <c r="CU53" s="153" t="str">
        <f t="shared" si="102"/>
        <v>WAq014_1</v>
      </c>
      <c r="CV53" s="153" t="str">
        <f t="shared" si="103"/>
        <v>WAq014_1</v>
      </c>
      <c r="CW53" s="153" t="str">
        <f t="shared" si="104"/>
        <v>WA</v>
      </c>
      <c r="CX53" s="153" t="str">
        <f t="shared" si="105"/>
        <v>WAq015_0</v>
      </c>
      <c r="CY53" s="153" t="str">
        <f t="shared" si="106"/>
        <v>WAq015_1</v>
      </c>
      <c r="CZ53" s="153" t="str">
        <f t="shared" si="107"/>
        <v>WAq015_1</v>
      </c>
      <c r="DA53" s="153" t="str">
        <f t="shared" si="108"/>
        <v>WA</v>
      </c>
      <c r="DB53" s="153" t="str">
        <f t="shared" si="109"/>
        <v>WAq016_0</v>
      </c>
      <c r="DC53" s="153" t="str">
        <f t="shared" si="110"/>
        <v>WAq016_1</v>
      </c>
      <c r="DD53" s="153" t="str">
        <f t="shared" si="111"/>
        <v>WAq016_1</v>
      </c>
      <c r="DE53" s="153" t="str">
        <f t="shared" si="112"/>
        <v>WA</v>
      </c>
      <c r="DF53" s="153" t="str">
        <f t="shared" si="113"/>
        <v>WAq009_0</v>
      </c>
      <c r="DG53" s="153" t="str">
        <f t="shared" si="114"/>
        <v>WAq009_1</v>
      </c>
      <c r="DH53" s="153" t="str">
        <f t="shared" si="115"/>
        <v>WAq009_1</v>
      </c>
      <c r="DI53" s="153" t="str">
        <f t="shared" si="116"/>
        <v>WA</v>
      </c>
      <c r="DJ53" s="153" t="str">
        <f t="shared" si="117"/>
        <v>WAq022_0</v>
      </c>
      <c r="DK53" s="153" t="str">
        <f t="shared" si="118"/>
        <v>WAq022_1</v>
      </c>
      <c r="DL53" s="153" t="str">
        <f t="shared" si="119"/>
        <v>WAq022_1</v>
      </c>
      <c r="DM53" s="153" t="str">
        <f t="shared" si="120"/>
        <v>WA</v>
      </c>
      <c r="DN53" s="153" t="str">
        <f t="shared" si="121"/>
        <v>WAq010_0</v>
      </c>
      <c r="DO53" s="153" t="str">
        <f t="shared" si="122"/>
        <v>WAq010_1</v>
      </c>
      <c r="DP53" s="153" t="str">
        <f t="shared" si="123"/>
        <v>WAq010_1</v>
      </c>
      <c r="DQ53" s="153" t="str">
        <f t="shared" si="124"/>
        <v>WA</v>
      </c>
      <c r="DR53" s="153" t="str">
        <f t="shared" si="125"/>
        <v>WAq011_0</v>
      </c>
      <c r="DS53" s="153" t="str">
        <f t="shared" si="126"/>
        <v>WAq011_1</v>
      </c>
      <c r="DT53" s="153" t="str">
        <f t="shared" si="127"/>
        <v>WAq011_1</v>
      </c>
      <c r="DU53" s="153" t="str">
        <f t="shared" si="128"/>
        <v>WA</v>
      </c>
      <c r="DV53" s="153" t="str">
        <f t="shared" si="129"/>
        <v>WAq017_0</v>
      </c>
      <c r="DW53" s="153" t="str">
        <f t="shared" si="130"/>
        <v>WAq017_1</v>
      </c>
      <c r="DX53" s="153" t="str">
        <f t="shared" si="131"/>
        <v>WAq017_1</v>
      </c>
      <c r="DY53" s="153" t="str">
        <f t="shared" si="132"/>
        <v>WA</v>
      </c>
      <c r="DZ53" s="153" t="str">
        <f t="shared" si="133"/>
        <v>WAq018_0</v>
      </c>
      <c r="EA53" s="153" t="str">
        <f t="shared" si="134"/>
        <v>WAq018_1</v>
      </c>
      <c r="EB53" s="153" t="str">
        <f t="shared" si="135"/>
        <v>WAq018_1</v>
      </c>
      <c r="EC53" s="153" t="str">
        <f t="shared" si="136"/>
        <v>WA</v>
      </c>
      <c r="ED53" s="153" t="str">
        <f t="shared" si="137"/>
        <v>WAq019_0</v>
      </c>
      <c r="EE53" s="153" t="str">
        <f t="shared" si="138"/>
        <v>WAq019_1</v>
      </c>
      <c r="EF53" s="153" t="str">
        <f t="shared" si="139"/>
        <v>WAq019_1</v>
      </c>
      <c r="EG53" s="153" t="str">
        <f t="shared" si="140"/>
        <v>WA</v>
      </c>
      <c r="EH53" s="153" t="str">
        <f t="shared" si="141"/>
        <v>WAq020_0</v>
      </c>
      <c r="EI53" s="153" t="str">
        <f t="shared" si="142"/>
        <v>WAq020_1</v>
      </c>
      <c r="EJ53" s="153" t="str">
        <f t="shared" si="143"/>
        <v>WAq020_1</v>
      </c>
    </row>
    <row r="54" spans="1:140" x14ac:dyDescent="0.15">
      <c r="A54" s="231" t="s">
        <v>212</v>
      </c>
      <c r="B54" s="229">
        <f>IF(VLOOKUP(BU54,APPENDIX!$A:$R,9,FALSE)&lt;&gt;"",VLOOKUP(BU54,APPENDIX!$A:$R,9,FALSE),"--")</f>
        <v>77</v>
      </c>
      <c r="C54" s="231">
        <f>IF(VLOOKUP(BV54,APPENDIX!$A:$R,9,FALSE)&lt;&gt;"",VLOOKUP(BV54,APPENDIX!$A:$R,9,FALSE),"--")</f>
        <v>79</v>
      </c>
      <c r="D54" s="231">
        <f>IF(VLOOKUP(BW54,APPENDIX!$A:$R,12,FALSE)&lt;&gt;"",VLOOKUP(BW54,APPENDIX!$A:$R,12,FALSE),0)</f>
        <v>0.3</v>
      </c>
      <c r="E54" s="234" t="str">
        <f t="shared" si="59"/>
        <v/>
      </c>
      <c r="F54" s="299">
        <f>IF(VLOOKUP(BY54,APPENDIX!$A:$R,9,FALSE)&lt;&gt;"",VLOOKUP(BY54,APPENDIX!$A:$R,9,FALSE),"--")</f>
        <v>66</v>
      </c>
      <c r="G54" s="300">
        <f>IF(VLOOKUP(BZ54,APPENDIX!$A:$R,9,FALSE)&lt;&gt;"",VLOOKUP(BZ54,APPENDIX!$A:$R,9,FALSE),"--")</f>
        <v>65</v>
      </c>
      <c r="H54" s="236">
        <f>IF(VLOOKUP(CA54,APPENDIX!$A:$R,12,FALSE)&lt;&gt;"",VLOOKUP(CA54,APPENDIX!$A:$R,12,FALSE),0)</f>
        <v>-0.2</v>
      </c>
      <c r="I54" s="234" t="str">
        <f t="shared" si="60"/>
        <v/>
      </c>
      <c r="J54" s="231">
        <f>IF(VLOOKUP(CC54,APPENDIX!$A:$R,9,FALSE)&lt;&gt;"",VLOOKUP(CC54,APPENDIX!$A:$R,9,FALSE),"--")</f>
        <v>42</v>
      </c>
      <c r="K54" s="231">
        <f>IF(VLOOKUP(CD54,APPENDIX!$A:$R,9,FALSE)&lt;&gt;"",VLOOKUP(CD54,APPENDIX!$A:$R,9,FALSE),"--")</f>
        <v>44</v>
      </c>
      <c r="L54" s="231">
        <f>IF(VLOOKUP(CE54,APPENDIX!$A:$R,12,FALSE)&lt;&gt;"",VLOOKUP(CE54,APPENDIX!$A:$R,12,FALSE),0)</f>
        <v>0.4</v>
      </c>
      <c r="M54" s="231" t="str">
        <f t="shared" si="61"/>
        <v/>
      </c>
      <c r="N54" s="229">
        <f>IF(VLOOKUP(CG54,APPENDIX!$A:$R,9,FALSE)&lt;&gt;"",VLOOKUP(CG54,APPENDIX!$A:$R,9,FALSE),"--")</f>
        <v>61</v>
      </c>
      <c r="O54" s="307">
        <f>IF(VLOOKUP(CH54,APPENDIX!$A:$R,9,FALSE)&lt;&gt;"",VLOOKUP(CH54,APPENDIX!$A:$R,9,FALSE),"--")</f>
        <v>61</v>
      </c>
      <c r="P54" s="231">
        <f>IF(VLOOKUP(CI54,APPENDIX!$A:$R,12,FALSE)&lt;&gt;"",VLOOKUP(CI54,APPENDIX!$A:$R,12,FALSE),0)</f>
        <v>0</v>
      </c>
      <c r="Q54" s="234" t="str">
        <f t="shared" si="62"/>
        <v/>
      </c>
      <c r="R54" s="302">
        <f>VLOOKUP(CK54,APPENDIX!$A:$R,9,FALSE)</f>
        <v>74</v>
      </c>
      <c r="S54" s="299">
        <f>IF(VLOOKUP(CL54,APPENDIX!$A:$R,9,FALSE)&lt;&gt;"",VLOOKUP(CL54,APPENDIX!$A:$R,9,FALSE),"--")</f>
        <v>74</v>
      </c>
      <c r="T54" s="303">
        <f>IF(VLOOKUP(CM54,APPENDIX!$A:$R,9,FALSE)&lt;&gt;"",VLOOKUP(CM54,APPENDIX!$A:$R,9,FALSE),"--")</f>
        <v>74</v>
      </c>
      <c r="U54" s="304">
        <f>IF(VLOOKUP(CN54,APPENDIX!$A:$R,12,FALSE)&lt;&gt;"",VLOOKUP(CN54,APPENDIX!$A:$R,12,FALSE),0)</f>
        <v>0</v>
      </c>
      <c r="V54" s="234" t="str">
        <f t="shared" si="63"/>
        <v/>
      </c>
      <c r="W54" s="229">
        <f>IF(VLOOKUP(CP54,APPENDIX!$A:$R,9,FALSE)&lt;&gt;"",VLOOKUP(CP54,APPENDIX!$A:$R,9,FALSE),"--")</f>
        <v>66</v>
      </c>
      <c r="X54" s="231">
        <f>IF(VLOOKUP(CQ54,APPENDIX!$A:$R,9,FALSE)&lt;&gt;"",VLOOKUP(CQ54,APPENDIX!$A:$R,9,FALSE),"--")</f>
        <v>65</v>
      </c>
      <c r="Y54" s="231">
        <f>IF(VLOOKUP(CR54,APPENDIX!$A:$R,12,FALSE)&lt;&gt;"",VLOOKUP(CR54,APPENDIX!$A:$R,12,FALSE),0)</f>
        <v>-0.2</v>
      </c>
      <c r="Z54" s="234" t="str">
        <f t="shared" si="64"/>
        <v/>
      </c>
      <c r="AA54" s="299">
        <f>IF(VLOOKUP(CT54,APPENDIX!$A:$R,9,FALSE)&lt;&gt;"",VLOOKUP(CT54,APPENDIX!$A:$R,9,FALSE),"--")</f>
        <v>17</v>
      </c>
      <c r="AB54" s="300">
        <f>IF(VLOOKUP(CU54,APPENDIX!$A:$R,9,FALSE)&lt;&gt;"",VLOOKUP(CU54,APPENDIX!$A:$R,9,FALSE),"--")</f>
        <v>14</v>
      </c>
      <c r="AC54" s="304">
        <f>IF(VLOOKUP(CV54,APPENDIX!$A:$R,12,FALSE)&lt;&gt;"",VLOOKUP(CV54,APPENDIX!$A:$R,12,FALSE),0)</f>
        <v>-0.8</v>
      </c>
      <c r="AD54" s="234" t="str">
        <f t="shared" si="65"/>
        <v>*</v>
      </c>
      <c r="AE54" s="229">
        <f>IF(VLOOKUP(CX54,APPENDIX!$A:$R,9,FALSE)&lt;&gt;"",VLOOKUP(CX54,APPENDIX!$A:$R,9,FALSE),"--")</f>
        <v>20</v>
      </c>
      <c r="AF54" s="231">
        <f>IF(VLOOKUP(CY54,APPENDIX!$A:$R,9,FALSE)&lt;&gt;"",VLOOKUP(CY54,APPENDIX!$A:$R,9,FALSE),"--")</f>
        <v>18</v>
      </c>
      <c r="AG54" s="231">
        <f>IF(VLOOKUP(CZ54,APPENDIX!$A:$R,12,FALSE)&lt;&gt;"",VLOOKUP(CZ54,APPENDIX!$A:$R,12,FALSE),0)</f>
        <v>-0.6</v>
      </c>
      <c r="AH54" s="234" t="str">
        <f t="shared" si="66"/>
        <v>*</v>
      </c>
      <c r="AI54" s="229">
        <f>IF(VLOOKUP(DB54,APPENDIX!$A:$R,9,FALSE)&lt;&gt;"",VLOOKUP(DB54,APPENDIX!$A:$R,9,FALSE),"--")</f>
        <v>73</v>
      </c>
      <c r="AJ54" s="372">
        <f>IF(VLOOKUP(DC54,APPENDIX!$A:$R,9,FALSE)&lt;&gt;"",VLOOKUP(DC54,APPENDIX!$A:$R,9,FALSE),"--")</f>
        <v>73</v>
      </c>
      <c r="AK54" s="231">
        <f>IF(VLOOKUP(DD54,APPENDIX!$A:$R,12,FALSE)&lt;&gt;"",VLOOKUP(DD54,APPENDIX!$A:$R,12,FALSE),0)</f>
        <v>0</v>
      </c>
      <c r="AL54" s="234" t="str">
        <f t="shared" si="67"/>
        <v/>
      </c>
      <c r="AM54" s="305">
        <f>IF(VLOOKUP(DF54,APPENDIX!$A:$R,9,FALSE)&lt;&gt;"",VLOOKUP(DF54,APPENDIX!$A:$R,9,FALSE),"--")</f>
        <v>13.2</v>
      </c>
      <c r="AN54" s="236">
        <f>IF(VLOOKUP(DG54,APPENDIX!$A:$R,9,FALSE)&lt;&gt;"",VLOOKUP(DG54,APPENDIX!$A:$R,9,FALSE),"--")</f>
        <v>14.8</v>
      </c>
      <c r="AO54" s="231">
        <f>IF(VLOOKUP(DH54,APPENDIX!$A:$R,12,FALSE)&lt;&gt;"",VLOOKUP(DH54,APPENDIX!$A:$R,12,FALSE),0)</f>
        <v>1.9</v>
      </c>
      <c r="AP54" s="234" t="str">
        <f t="shared" si="68"/>
        <v>**</v>
      </c>
      <c r="AQ54" s="319">
        <f>IF(VLOOKUP(DJ54,APPENDIX!$A:$R,9,FALSE)&lt;&gt;"",VLOOKUP(DJ54,APPENDIX!$A:$R,9,FALSE),"--")</f>
        <v>0.35</v>
      </c>
      <c r="AR54" s="319">
        <f>IF(VLOOKUP(DK54,APPENDIX!$A:$R,9,FALSE)&lt;&gt;"",VLOOKUP(DK54,APPENDIX!$A:$R,9,FALSE),"--")</f>
        <v>0.38</v>
      </c>
      <c r="AS54" s="231">
        <f>IF(VLOOKUP(DL54,APPENDIX!$A:$R,12,FALSE)&lt;&gt;"",VLOOKUP(DL54,APPENDIX!$A:$R,12,FALSE),0)</f>
        <v>0.2</v>
      </c>
      <c r="AT54" s="231" t="str">
        <f t="shared" si="69"/>
        <v/>
      </c>
      <c r="AU54" s="299">
        <f>IF(VLOOKUP(DN54,APPENDIX!$A:$R,9,FALSE)&lt;&gt;"",VLOOKUP(DN54,APPENDIX!$A:$R,9,FALSE),"--")</f>
        <v>85</v>
      </c>
      <c r="AV54" s="300">
        <f>IF(VLOOKUP(DO54,APPENDIX!$A:$R,9,FALSE)&lt;&gt;"",VLOOKUP(DO54,APPENDIX!$A:$R,9,FALSE),"--")</f>
        <v>87</v>
      </c>
      <c r="AW54" s="236">
        <f>IF(VLOOKUP(DP54,APPENDIX!$A:$R,12,FALSE)&lt;&gt;"",VLOOKUP(DP54,APPENDIX!$A:$R,12,FALSE),0)</f>
        <v>0.9</v>
      </c>
      <c r="AX54" s="234" t="str">
        <f t="shared" si="70"/>
        <v>*</v>
      </c>
      <c r="AY54" s="299">
        <f>IF(VLOOKUP(DR54,APPENDIX!$A:$R,9,FALSE)&lt;&gt;"",VLOOKUP(DR54,APPENDIX!$A:$R,9,FALSE),"--")</f>
        <v>67</v>
      </c>
      <c r="AZ54" s="300">
        <f>IF(VLOOKUP(DS54,APPENDIX!$A:$R,9,FALSE)&lt;&gt;"",VLOOKUP(DS54,APPENDIX!$A:$R,9,FALSE),"--")</f>
        <v>67</v>
      </c>
      <c r="BA54" s="304">
        <f>IF(VLOOKUP(DT54,APPENDIX!$A:$R,12,FALSE)&lt;&gt;"",VLOOKUP(DT54,APPENDIX!$A:$R,12,FALSE),0)</f>
        <v>0</v>
      </c>
      <c r="BB54" s="234" t="str">
        <f t="shared" si="71"/>
        <v/>
      </c>
      <c r="BC54" s="301">
        <f>IF(VLOOKUP(DV54,APPENDIX!$A:$R,9,FALSE)&lt;&gt;"",VLOOKUP(DV54,APPENDIX!$A:$R,9,FALSE),"--")</f>
        <v>63</v>
      </c>
      <c r="BD54" s="372">
        <f>IF(VLOOKUP(DW54,APPENDIX!$A:$R,9,FALSE)&lt;&gt;"",VLOOKUP(DW54,APPENDIX!$A:$R,9,FALSE),"--")</f>
        <v>70</v>
      </c>
      <c r="BE54" s="301">
        <f>IF(VLOOKUP(DX54,APPENDIX!$A:$R,12,FALSE)&lt;&gt;"",VLOOKUP(DX54,APPENDIX!$A:$R,12,FALSE),0)</f>
        <v>1.6</v>
      </c>
      <c r="BF54" s="306" t="str">
        <f t="shared" si="72"/>
        <v>**</v>
      </c>
      <c r="BG54" s="371">
        <f>IF(VLOOKUP(DZ54,APPENDIX!$A:$R,9,FALSE)&lt;&gt;"",VLOOKUP(DZ54,APPENDIX!$A:$R,9,FALSE),"--")</f>
        <v>91</v>
      </c>
      <c r="BH54" s="372">
        <f>IF(VLOOKUP(EA54,APPENDIX!$A:$R,9,FALSE)&lt;&gt;"",VLOOKUP(EA54,APPENDIX!$A:$R,9,FALSE),"--")</f>
        <v>90</v>
      </c>
      <c r="BI54" s="301">
        <f>IF(VLOOKUP(EB54,APPENDIX!$A:$R,12,FALSE)&lt;&gt;"",VLOOKUP(EB54,APPENDIX!$A:$R,12,FALSE),0)</f>
        <v>-0.3</v>
      </c>
      <c r="BJ54" s="306" t="str">
        <f t="shared" si="73"/>
        <v/>
      </c>
      <c r="BK54" s="400">
        <f>IF(VLOOKUP(ED54,APPENDIX!$A:$R,9,FALSE)&lt;&gt;"",VLOOKUP(ED54,APPENDIX!$A:$R,9,FALSE),"--")</f>
        <v>7</v>
      </c>
      <c r="BL54" s="401">
        <f>IF(VLOOKUP(EE54,APPENDIX!$A:$R,9,FALSE)&lt;&gt;"",VLOOKUP(EE54,APPENDIX!$A:$R,9,FALSE),"--")</f>
        <v>7</v>
      </c>
      <c r="BM54" s="309">
        <f>IF(VLOOKUP(EF54,APPENDIX!$A:$R,12,FALSE)&lt;&gt;"",VLOOKUP(EF54,APPENDIX!$A:$R,12,FALSE),0)</f>
        <v>0</v>
      </c>
      <c r="BN54" s="310" t="str">
        <f t="shared" si="74"/>
        <v/>
      </c>
      <c r="BO54" s="371">
        <f>IF(VLOOKUP(EH54,APPENDIX!$A:$R,9,FALSE)&lt;&gt;"",VLOOKUP(EH54,APPENDIX!$A:$R,9,FALSE),"--")</f>
        <v>18</v>
      </c>
      <c r="BP54" s="372">
        <f>IF(VLOOKUP(EI54,APPENDIX!$A:$R,9,FALSE)&lt;&gt;"",VLOOKUP(EI54,APPENDIX!$A:$R,9,FALSE),"--")</f>
        <v>16</v>
      </c>
      <c r="BQ54" s="301">
        <f>IF(VLOOKUP(EJ54,APPENDIX!$A:$R,12,FALSE)&lt;&gt;"",VLOOKUP(EJ54,APPENDIX!$A:$R,12,FALSE),0)</f>
        <v>-0.6</v>
      </c>
      <c r="BR54" s="301" t="str">
        <f t="shared" si="75"/>
        <v>*</v>
      </c>
      <c r="BT54" s="153" t="s">
        <v>213</v>
      </c>
      <c r="BU54" s="153" t="str">
        <f t="shared" si="76"/>
        <v>WVq002_0</v>
      </c>
      <c r="BV54" s="153" t="str">
        <f t="shared" si="77"/>
        <v>WVq002_1</v>
      </c>
      <c r="BW54" s="153" t="str">
        <f t="shared" si="78"/>
        <v>WVq002_1</v>
      </c>
      <c r="BX54" s="153" t="str">
        <f t="shared" si="79"/>
        <v>WV</v>
      </c>
      <c r="BY54" s="153" t="str">
        <f t="shared" si="80"/>
        <v>WVq001a_0</v>
      </c>
      <c r="BZ54" s="153" t="str">
        <f t="shared" si="81"/>
        <v>WVq001a_1</v>
      </c>
      <c r="CA54" s="153" t="str">
        <f t="shared" si="82"/>
        <v>WVq001a_1</v>
      </c>
      <c r="CB54" s="153" t="str">
        <f t="shared" si="83"/>
        <v>WV</v>
      </c>
      <c r="CC54" s="153" t="str">
        <f t="shared" si="84"/>
        <v>WVq001b_0</v>
      </c>
      <c r="CD54" s="153" t="str">
        <f t="shared" si="85"/>
        <v>WVq001b_1</v>
      </c>
      <c r="CE54" s="153" t="str">
        <f t="shared" si="86"/>
        <v>WVq001b_1</v>
      </c>
      <c r="CF54" s="153" t="str">
        <f t="shared" si="87"/>
        <v>WV</v>
      </c>
      <c r="CG54" s="153" t="str">
        <f t="shared" si="88"/>
        <v>WVq003_0</v>
      </c>
      <c r="CH54" s="153" t="str">
        <f t="shared" si="89"/>
        <v>WVq003_1</v>
      </c>
      <c r="CI54" s="153" t="str">
        <f t="shared" si="90"/>
        <v>WVq003_1</v>
      </c>
      <c r="CJ54" s="153" t="str">
        <f t="shared" si="91"/>
        <v>WV</v>
      </c>
      <c r="CK54" s="298" t="str">
        <f t="shared" si="92"/>
        <v>WVq004_1</v>
      </c>
      <c r="CL54" s="298" t="str">
        <f t="shared" si="93"/>
        <v>WVq005_0</v>
      </c>
      <c r="CM54" s="153" t="str">
        <f t="shared" si="94"/>
        <v>WVq005_1</v>
      </c>
      <c r="CN54" s="153" t="str">
        <f t="shared" si="95"/>
        <v>WVq005_1</v>
      </c>
      <c r="CO54" s="153" t="str">
        <f t="shared" si="96"/>
        <v>WV</v>
      </c>
      <c r="CP54" s="153" t="str">
        <f t="shared" si="97"/>
        <v>WVq006_0</v>
      </c>
      <c r="CQ54" s="153" t="str">
        <f t="shared" si="98"/>
        <v>WVq006_1</v>
      </c>
      <c r="CR54" s="153" t="str">
        <f t="shared" si="99"/>
        <v>WVq006_1</v>
      </c>
      <c r="CS54" s="153" t="str">
        <f t="shared" si="100"/>
        <v>WV</v>
      </c>
      <c r="CT54" s="153" t="str">
        <f t="shared" si="101"/>
        <v>WVq014_0</v>
      </c>
      <c r="CU54" s="153" t="str">
        <f t="shared" si="102"/>
        <v>WVq014_1</v>
      </c>
      <c r="CV54" s="153" t="str">
        <f t="shared" si="103"/>
        <v>WVq014_1</v>
      </c>
      <c r="CW54" s="153" t="str">
        <f t="shared" si="104"/>
        <v>WV</v>
      </c>
      <c r="CX54" s="153" t="str">
        <f t="shared" si="105"/>
        <v>WVq015_0</v>
      </c>
      <c r="CY54" s="153" t="str">
        <f t="shared" si="106"/>
        <v>WVq015_1</v>
      </c>
      <c r="CZ54" s="153" t="str">
        <f t="shared" si="107"/>
        <v>WVq015_1</v>
      </c>
      <c r="DA54" s="153" t="str">
        <f t="shared" si="108"/>
        <v>WV</v>
      </c>
      <c r="DB54" s="153" t="str">
        <f t="shared" si="109"/>
        <v>WVq016_0</v>
      </c>
      <c r="DC54" s="153" t="str">
        <f t="shared" si="110"/>
        <v>WVq016_1</v>
      </c>
      <c r="DD54" s="153" t="str">
        <f t="shared" si="111"/>
        <v>WVq016_1</v>
      </c>
      <c r="DE54" s="153" t="str">
        <f t="shared" si="112"/>
        <v>WV</v>
      </c>
      <c r="DF54" s="153" t="str">
        <f t="shared" si="113"/>
        <v>WVq009_0</v>
      </c>
      <c r="DG54" s="153" t="str">
        <f t="shared" si="114"/>
        <v>WVq009_1</v>
      </c>
      <c r="DH54" s="153" t="str">
        <f t="shared" si="115"/>
        <v>WVq009_1</v>
      </c>
      <c r="DI54" s="153" t="str">
        <f t="shared" si="116"/>
        <v>WV</v>
      </c>
      <c r="DJ54" s="153" t="str">
        <f t="shared" si="117"/>
        <v>WVq022_0</v>
      </c>
      <c r="DK54" s="153" t="str">
        <f t="shared" si="118"/>
        <v>WVq022_1</v>
      </c>
      <c r="DL54" s="153" t="str">
        <f t="shared" si="119"/>
        <v>WVq022_1</v>
      </c>
      <c r="DM54" s="153" t="str">
        <f t="shared" si="120"/>
        <v>WV</v>
      </c>
      <c r="DN54" s="153" t="str">
        <f t="shared" si="121"/>
        <v>WVq010_0</v>
      </c>
      <c r="DO54" s="153" t="str">
        <f t="shared" si="122"/>
        <v>WVq010_1</v>
      </c>
      <c r="DP54" s="153" t="str">
        <f t="shared" si="123"/>
        <v>WVq010_1</v>
      </c>
      <c r="DQ54" s="153" t="str">
        <f t="shared" si="124"/>
        <v>WV</v>
      </c>
      <c r="DR54" s="153" t="str">
        <f t="shared" si="125"/>
        <v>WVq011_0</v>
      </c>
      <c r="DS54" s="153" t="str">
        <f t="shared" si="126"/>
        <v>WVq011_1</v>
      </c>
      <c r="DT54" s="153" t="str">
        <f t="shared" si="127"/>
        <v>WVq011_1</v>
      </c>
      <c r="DU54" s="153" t="str">
        <f t="shared" si="128"/>
        <v>WV</v>
      </c>
      <c r="DV54" s="153" t="str">
        <f t="shared" si="129"/>
        <v>WVq017_0</v>
      </c>
      <c r="DW54" s="153" t="str">
        <f t="shared" si="130"/>
        <v>WVq017_1</v>
      </c>
      <c r="DX54" s="153" t="str">
        <f t="shared" si="131"/>
        <v>WVq017_1</v>
      </c>
      <c r="DY54" s="153" t="str">
        <f t="shared" si="132"/>
        <v>WV</v>
      </c>
      <c r="DZ54" s="153" t="str">
        <f t="shared" si="133"/>
        <v>WVq018_0</v>
      </c>
      <c r="EA54" s="153" t="str">
        <f t="shared" si="134"/>
        <v>WVq018_1</v>
      </c>
      <c r="EB54" s="153" t="str">
        <f t="shared" si="135"/>
        <v>WVq018_1</v>
      </c>
      <c r="EC54" s="153" t="str">
        <f t="shared" si="136"/>
        <v>WV</v>
      </c>
      <c r="ED54" s="153" t="str">
        <f t="shared" si="137"/>
        <v>WVq019_0</v>
      </c>
      <c r="EE54" s="153" t="str">
        <f t="shared" si="138"/>
        <v>WVq019_1</v>
      </c>
      <c r="EF54" s="153" t="str">
        <f t="shared" si="139"/>
        <v>WVq019_1</v>
      </c>
      <c r="EG54" s="153" t="str">
        <f t="shared" si="140"/>
        <v>WV</v>
      </c>
      <c r="EH54" s="153" t="str">
        <f t="shared" si="141"/>
        <v>WVq020_0</v>
      </c>
      <c r="EI54" s="153" t="str">
        <f t="shared" si="142"/>
        <v>WVq020_1</v>
      </c>
      <c r="EJ54" s="153" t="str">
        <f t="shared" si="143"/>
        <v>WVq020_1</v>
      </c>
    </row>
    <row r="55" spans="1:140" x14ac:dyDescent="0.15">
      <c r="A55" s="231" t="s">
        <v>216</v>
      </c>
      <c r="B55" s="229">
        <f>IF(VLOOKUP(BU55,APPENDIX!$A:$R,9,FALSE)&lt;&gt;"",VLOOKUP(BU55,APPENDIX!$A:$R,9,FALSE),"--")</f>
        <v>81</v>
      </c>
      <c r="C55" s="231">
        <f>IF(VLOOKUP(BV55,APPENDIX!$A:$R,9,FALSE)&lt;&gt;"",VLOOKUP(BV55,APPENDIX!$A:$R,9,FALSE),"--")</f>
        <v>81</v>
      </c>
      <c r="D55" s="231">
        <f>IF(VLOOKUP(BW55,APPENDIX!$A:$R,12,FALSE)&lt;&gt;"",VLOOKUP(BW55,APPENDIX!$A:$R,12,FALSE),0)</f>
        <v>0</v>
      </c>
      <c r="E55" s="234" t="str">
        <f t="shared" si="59"/>
        <v/>
      </c>
      <c r="F55" s="299">
        <f>IF(VLOOKUP(BY55,APPENDIX!$A:$R,9,FALSE)&lt;&gt;"",VLOOKUP(BY55,APPENDIX!$A:$R,9,FALSE),"--")</f>
        <v>71</v>
      </c>
      <c r="G55" s="300">
        <f>IF(VLOOKUP(BZ55,APPENDIX!$A:$R,9,FALSE)&lt;&gt;"",VLOOKUP(BZ55,APPENDIX!$A:$R,9,FALSE),"--")</f>
        <v>73</v>
      </c>
      <c r="H55" s="236">
        <f>IF(VLOOKUP(CA55,APPENDIX!$A:$R,12,FALSE)&lt;&gt;"",VLOOKUP(CA55,APPENDIX!$A:$R,12,FALSE),0)</f>
        <v>0.5</v>
      </c>
      <c r="I55" s="234" t="str">
        <f t="shared" si="60"/>
        <v>*</v>
      </c>
      <c r="J55" s="231">
        <f>IF(VLOOKUP(CC55,APPENDIX!$A:$R,9,FALSE)&lt;&gt;"",VLOOKUP(CC55,APPENDIX!$A:$R,9,FALSE),"--")</f>
        <v>35</v>
      </c>
      <c r="K55" s="231">
        <f>IF(VLOOKUP(CD55,APPENDIX!$A:$R,9,FALSE)&lt;&gt;"",VLOOKUP(CD55,APPENDIX!$A:$R,9,FALSE),"--")</f>
        <v>36</v>
      </c>
      <c r="L55" s="231">
        <f>IF(VLOOKUP(CE55,APPENDIX!$A:$R,12,FALSE)&lt;&gt;"",VLOOKUP(CE55,APPENDIX!$A:$R,12,FALSE),0)</f>
        <v>0.2</v>
      </c>
      <c r="M55" s="231" t="str">
        <f t="shared" si="61"/>
        <v/>
      </c>
      <c r="N55" s="229">
        <f>IF(VLOOKUP(CG55,APPENDIX!$A:$R,9,FALSE)&lt;&gt;"",VLOOKUP(CG55,APPENDIX!$A:$R,9,FALSE),"--")</f>
        <v>66</v>
      </c>
      <c r="O55" s="307">
        <f>IF(VLOOKUP(CH55,APPENDIX!$A:$R,9,FALSE)&lt;&gt;"",VLOOKUP(CH55,APPENDIX!$A:$R,9,FALSE),"--")</f>
        <v>66</v>
      </c>
      <c r="P55" s="231">
        <f>IF(VLOOKUP(CI55,APPENDIX!$A:$R,12,FALSE)&lt;&gt;"",VLOOKUP(CI55,APPENDIX!$A:$R,12,FALSE),0)</f>
        <v>0</v>
      </c>
      <c r="Q55" s="234" t="str">
        <f t="shared" si="62"/>
        <v/>
      </c>
      <c r="R55" s="302">
        <f>VLOOKUP(CK55,APPENDIX!$A:$R,9,FALSE)</f>
        <v>68</v>
      </c>
      <c r="S55" s="299">
        <f>IF(VLOOKUP(CL55,APPENDIX!$A:$R,9,FALSE)&lt;&gt;"",VLOOKUP(CL55,APPENDIX!$A:$R,9,FALSE),"--")</f>
        <v>65</v>
      </c>
      <c r="T55" s="303">
        <f>IF(VLOOKUP(CM55,APPENDIX!$A:$R,9,FALSE)&lt;&gt;"",VLOOKUP(CM55,APPENDIX!$A:$R,9,FALSE),"--")</f>
        <v>65</v>
      </c>
      <c r="U55" s="304">
        <f>IF(VLOOKUP(CN55,APPENDIX!$A:$R,12,FALSE)&lt;&gt;"",VLOOKUP(CN55,APPENDIX!$A:$R,12,FALSE),0)</f>
        <v>0</v>
      </c>
      <c r="V55" s="234" t="str">
        <f t="shared" si="63"/>
        <v/>
      </c>
      <c r="W55" s="229">
        <f>IF(VLOOKUP(CP55,APPENDIX!$A:$R,9,FALSE)&lt;&gt;"",VLOOKUP(CP55,APPENDIX!$A:$R,9,FALSE),"--")</f>
        <v>73</v>
      </c>
      <c r="X55" s="231">
        <f>IF(VLOOKUP(CQ55,APPENDIX!$A:$R,9,FALSE)&lt;&gt;"",VLOOKUP(CQ55,APPENDIX!$A:$R,9,FALSE),"--")</f>
        <v>69</v>
      </c>
      <c r="Y55" s="231">
        <f>IF(VLOOKUP(CR55,APPENDIX!$A:$R,12,FALSE)&lt;&gt;"",VLOOKUP(CR55,APPENDIX!$A:$R,12,FALSE),0)</f>
        <v>-0.9</v>
      </c>
      <c r="Z55" s="234" t="str">
        <f t="shared" si="64"/>
        <v>*</v>
      </c>
      <c r="AA55" s="299">
        <f>IF(VLOOKUP(CT55,APPENDIX!$A:$R,9,FALSE)&lt;&gt;"",VLOOKUP(CT55,APPENDIX!$A:$R,9,FALSE),"--")</f>
        <v>11</v>
      </c>
      <c r="AB55" s="300">
        <f>IF(VLOOKUP(CU55,APPENDIX!$A:$R,9,FALSE)&lt;&gt;"",VLOOKUP(CU55,APPENDIX!$A:$R,9,FALSE),"--")</f>
        <v>9</v>
      </c>
      <c r="AC55" s="304">
        <f>IF(VLOOKUP(CV55,APPENDIX!$A:$R,12,FALSE)&lt;&gt;"",VLOOKUP(CV55,APPENDIX!$A:$R,12,FALSE),0)</f>
        <v>-0.5</v>
      </c>
      <c r="AD55" s="234" t="str">
        <f t="shared" si="65"/>
        <v>*</v>
      </c>
      <c r="AE55" s="229">
        <f>IF(VLOOKUP(CX55,APPENDIX!$A:$R,9,FALSE)&lt;&gt;"",VLOOKUP(CX55,APPENDIX!$A:$R,9,FALSE),"--")</f>
        <v>15</v>
      </c>
      <c r="AF55" s="231">
        <f>IF(VLOOKUP(CY55,APPENDIX!$A:$R,9,FALSE)&lt;&gt;"",VLOOKUP(CY55,APPENDIX!$A:$R,9,FALSE),"--")</f>
        <v>13</v>
      </c>
      <c r="AG55" s="231">
        <f>IF(VLOOKUP(CZ55,APPENDIX!$A:$R,12,FALSE)&lt;&gt;"",VLOOKUP(CZ55,APPENDIX!$A:$R,12,FALSE),0)</f>
        <v>-0.6</v>
      </c>
      <c r="AH55" s="234" t="str">
        <f t="shared" si="66"/>
        <v>*</v>
      </c>
      <c r="AI55" s="229">
        <f>IF(VLOOKUP(DB55,APPENDIX!$A:$R,9,FALSE)&lt;&gt;"",VLOOKUP(DB55,APPENDIX!$A:$R,9,FALSE),"--")</f>
        <v>78</v>
      </c>
      <c r="AJ55" s="372">
        <f>IF(VLOOKUP(DC55,APPENDIX!$A:$R,9,FALSE)&lt;&gt;"",VLOOKUP(DC55,APPENDIX!$A:$R,9,FALSE),"--")</f>
        <v>79</v>
      </c>
      <c r="AK55" s="231">
        <f>IF(VLOOKUP(DD55,APPENDIX!$A:$R,12,FALSE)&lt;&gt;"",VLOOKUP(DD55,APPENDIX!$A:$R,12,FALSE),0)</f>
        <v>0.5</v>
      </c>
      <c r="AL55" s="234" t="str">
        <f t="shared" si="67"/>
        <v>*</v>
      </c>
      <c r="AM55" s="305">
        <f>IF(VLOOKUP(DF55,APPENDIX!$A:$R,9,FALSE)&lt;&gt;"",VLOOKUP(DF55,APPENDIX!$A:$R,9,FALSE),"--")</f>
        <v>13.5</v>
      </c>
      <c r="AN55" s="236">
        <f>IF(VLOOKUP(DG55,APPENDIX!$A:$R,9,FALSE)&lt;&gt;"",VLOOKUP(DG55,APPENDIX!$A:$R,9,FALSE),"--")</f>
        <v>14.9</v>
      </c>
      <c r="AO55" s="231">
        <f>IF(VLOOKUP(DH55,APPENDIX!$A:$R,12,FALSE)&lt;&gt;"",VLOOKUP(DH55,APPENDIX!$A:$R,12,FALSE),0)</f>
        <v>1.7</v>
      </c>
      <c r="AP55" s="234" t="str">
        <f t="shared" si="68"/>
        <v>**</v>
      </c>
      <c r="AQ55" s="319">
        <f>IF(VLOOKUP(DJ55,APPENDIX!$A:$R,9,FALSE)&lt;&gt;"",VLOOKUP(DJ55,APPENDIX!$A:$R,9,FALSE),"--")</f>
        <v>0.48</v>
      </c>
      <c r="AR55" s="319">
        <f>IF(VLOOKUP(DK55,APPENDIX!$A:$R,9,FALSE)&lt;&gt;"",VLOOKUP(DK55,APPENDIX!$A:$R,9,FALSE),"--")</f>
        <v>0.35</v>
      </c>
      <c r="AS55" s="231">
        <f>IF(VLOOKUP(DL55,APPENDIX!$A:$R,12,FALSE)&lt;&gt;"",VLOOKUP(DL55,APPENDIX!$A:$R,12,FALSE),0)</f>
        <v>-1</v>
      </c>
      <c r="AT55" s="231" t="str">
        <f t="shared" si="69"/>
        <v>**</v>
      </c>
      <c r="AU55" s="299">
        <f>IF(VLOOKUP(DN55,APPENDIX!$A:$R,9,FALSE)&lt;&gt;"",VLOOKUP(DN55,APPENDIX!$A:$R,9,FALSE),"--")</f>
        <v>89</v>
      </c>
      <c r="AV55" s="300">
        <f>IF(VLOOKUP(DO55,APPENDIX!$A:$R,9,FALSE)&lt;&gt;"",VLOOKUP(DO55,APPENDIX!$A:$R,9,FALSE),"--")</f>
        <v>90</v>
      </c>
      <c r="AW55" s="236">
        <f>IF(VLOOKUP(DP55,APPENDIX!$A:$R,12,FALSE)&lt;&gt;"",VLOOKUP(DP55,APPENDIX!$A:$R,12,FALSE),0)</f>
        <v>0.5</v>
      </c>
      <c r="AX55" s="234" t="str">
        <f t="shared" si="70"/>
        <v>*</v>
      </c>
      <c r="AY55" s="299">
        <f>IF(VLOOKUP(DR55,APPENDIX!$A:$R,9,FALSE)&lt;&gt;"",VLOOKUP(DR55,APPENDIX!$A:$R,9,FALSE),"--")</f>
        <v>71</v>
      </c>
      <c r="AZ55" s="300">
        <f>IF(VLOOKUP(DS55,APPENDIX!$A:$R,9,FALSE)&lt;&gt;"",VLOOKUP(DS55,APPENDIX!$A:$R,9,FALSE),"--")</f>
        <v>71</v>
      </c>
      <c r="BA55" s="304">
        <f>IF(VLOOKUP(DT55,APPENDIX!$A:$R,12,FALSE)&lt;&gt;"",VLOOKUP(DT55,APPENDIX!$A:$R,12,FALSE),0)</f>
        <v>0</v>
      </c>
      <c r="BB55" s="234" t="str">
        <f t="shared" si="71"/>
        <v/>
      </c>
      <c r="BC55" s="301">
        <f>IF(VLOOKUP(DV55,APPENDIX!$A:$R,9,FALSE)&lt;&gt;"",VLOOKUP(DV55,APPENDIX!$A:$R,9,FALSE),"--")</f>
        <v>59</v>
      </c>
      <c r="BD55" s="372">
        <f>IF(VLOOKUP(DW55,APPENDIX!$A:$R,9,FALSE)&lt;&gt;"",VLOOKUP(DW55,APPENDIX!$A:$R,9,FALSE),"--")</f>
        <v>64</v>
      </c>
      <c r="BE55" s="301">
        <f>IF(VLOOKUP(DX55,APPENDIX!$A:$R,12,FALSE)&lt;&gt;"",VLOOKUP(DX55,APPENDIX!$A:$R,12,FALSE),0)</f>
        <v>1.2</v>
      </c>
      <c r="BF55" s="306" t="str">
        <f t="shared" si="72"/>
        <v>**</v>
      </c>
      <c r="BG55" s="371">
        <f>IF(VLOOKUP(DZ55,APPENDIX!$A:$R,9,FALSE)&lt;&gt;"",VLOOKUP(DZ55,APPENDIX!$A:$R,9,FALSE),"--")</f>
        <v>87</v>
      </c>
      <c r="BH55" s="372">
        <f>IF(VLOOKUP(EA55,APPENDIX!$A:$R,9,FALSE)&lt;&gt;"",VLOOKUP(EA55,APPENDIX!$A:$R,9,FALSE),"--")</f>
        <v>87</v>
      </c>
      <c r="BI55" s="301">
        <f>IF(VLOOKUP(EB55,APPENDIX!$A:$R,12,FALSE)&lt;&gt;"",VLOOKUP(EB55,APPENDIX!$A:$R,12,FALSE),0)</f>
        <v>0</v>
      </c>
      <c r="BJ55" s="306" t="str">
        <f t="shared" si="73"/>
        <v/>
      </c>
      <c r="BK55" s="400">
        <f>IF(VLOOKUP(ED55,APPENDIX!$A:$R,9,FALSE)&lt;&gt;"",VLOOKUP(ED55,APPENDIX!$A:$R,9,FALSE),"--")</f>
        <v>4</v>
      </c>
      <c r="BL55" s="401">
        <f>IF(VLOOKUP(EE55,APPENDIX!$A:$R,9,FALSE)&lt;&gt;"",VLOOKUP(EE55,APPENDIX!$A:$R,9,FALSE),"--")</f>
        <v>4</v>
      </c>
      <c r="BM55" s="309">
        <f>IF(VLOOKUP(EF55,APPENDIX!$A:$R,12,FALSE)&lt;&gt;"",VLOOKUP(EF55,APPENDIX!$A:$R,12,FALSE),0)</f>
        <v>0</v>
      </c>
      <c r="BN55" s="310" t="str">
        <f t="shared" si="74"/>
        <v/>
      </c>
      <c r="BO55" s="371">
        <f>IF(VLOOKUP(EH55,APPENDIX!$A:$R,9,FALSE)&lt;&gt;"",VLOOKUP(EH55,APPENDIX!$A:$R,9,FALSE),"--")</f>
        <v>16</v>
      </c>
      <c r="BP55" s="372">
        <f>IF(VLOOKUP(EI55,APPENDIX!$A:$R,9,FALSE)&lt;&gt;"",VLOOKUP(EI55,APPENDIX!$A:$R,9,FALSE),"--")</f>
        <v>13</v>
      </c>
      <c r="BQ55" s="301">
        <f>IF(VLOOKUP(EJ55,APPENDIX!$A:$R,12,FALSE)&lt;&gt;"",VLOOKUP(EJ55,APPENDIX!$A:$R,12,FALSE),0)</f>
        <v>-0.9</v>
      </c>
      <c r="BR55" s="301" t="str">
        <f t="shared" si="75"/>
        <v>*</v>
      </c>
      <c r="BT55" s="153" t="s">
        <v>217</v>
      </c>
      <c r="BU55" s="153" t="str">
        <f t="shared" si="76"/>
        <v>WIq002_0</v>
      </c>
      <c r="BV55" s="153" t="str">
        <f t="shared" si="77"/>
        <v>WIq002_1</v>
      </c>
      <c r="BW55" s="153" t="str">
        <f t="shared" si="78"/>
        <v>WIq002_1</v>
      </c>
      <c r="BX55" s="153" t="str">
        <f t="shared" si="79"/>
        <v>WI</v>
      </c>
      <c r="BY55" s="153" t="str">
        <f t="shared" si="80"/>
        <v>WIq001a_0</v>
      </c>
      <c r="BZ55" s="153" t="str">
        <f t="shared" si="81"/>
        <v>WIq001a_1</v>
      </c>
      <c r="CA55" s="153" t="str">
        <f t="shared" si="82"/>
        <v>WIq001a_1</v>
      </c>
      <c r="CB55" s="153" t="str">
        <f t="shared" si="83"/>
        <v>WI</v>
      </c>
      <c r="CC55" s="153" t="str">
        <f t="shared" si="84"/>
        <v>WIq001b_0</v>
      </c>
      <c r="CD55" s="153" t="str">
        <f t="shared" si="85"/>
        <v>WIq001b_1</v>
      </c>
      <c r="CE55" s="153" t="str">
        <f t="shared" si="86"/>
        <v>WIq001b_1</v>
      </c>
      <c r="CF55" s="153" t="str">
        <f t="shared" si="87"/>
        <v>WI</v>
      </c>
      <c r="CG55" s="153" t="str">
        <f t="shared" si="88"/>
        <v>WIq003_0</v>
      </c>
      <c r="CH55" s="153" t="str">
        <f t="shared" si="89"/>
        <v>WIq003_1</v>
      </c>
      <c r="CI55" s="153" t="str">
        <f t="shared" si="90"/>
        <v>WIq003_1</v>
      </c>
      <c r="CJ55" s="153" t="str">
        <f t="shared" si="91"/>
        <v>WI</v>
      </c>
      <c r="CK55" s="298" t="str">
        <f t="shared" si="92"/>
        <v>WIq004_1</v>
      </c>
      <c r="CL55" s="298" t="str">
        <f t="shared" si="93"/>
        <v>WIq005_0</v>
      </c>
      <c r="CM55" s="153" t="str">
        <f t="shared" si="94"/>
        <v>WIq005_1</v>
      </c>
      <c r="CN55" s="153" t="str">
        <f t="shared" si="95"/>
        <v>WIq005_1</v>
      </c>
      <c r="CO55" s="153" t="str">
        <f t="shared" si="96"/>
        <v>WI</v>
      </c>
      <c r="CP55" s="153" t="str">
        <f t="shared" si="97"/>
        <v>WIq006_0</v>
      </c>
      <c r="CQ55" s="153" t="str">
        <f t="shared" si="98"/>
        <v>WIq006_1</v>
      </c>
      <c r="CR55" s="153" t="str">
        <f t="shared" si="99"/>
        <v>WIq006_1</v>
      </c>
      <c r="CS55" s="153" t="str">
        <f t="shared" si="100"/>
        <v>WI</v>
      </c>
      <c r="CT55" s="153" t="str">
        <f t="shared" si="101"/>
        <v>WIq014_0</v>
      </c>
      <c r="CU55" s="153" t="str">
        <f t="shared" si="102"/>
        <v>WIq014_1</v>
      </c>
      <c r="CV55" s="153" t="str">
        <f t="shared" si="103"/>
        <v>WIq014_1</v>
      </c>
      <c r="CW55" s="153" t="str">
        <f t="shared" si="104"/>
        <v>WI</v>
      </c>
      <c r="CX55" s="153" t="str">
        <f t="shared" si="105"/>
        <v>WIq015_0</v>
      </c>
      <c r="CY55" s="153" t="str">
        <f t="shared" si="106"/>
        <v>WIq015_1</v>
      </c>
      <c r="CZ55" s="153" t="str">
        <f t="shared" si="107"/>
        <v>WIq015_1</v>
      </c>
      <c r="DA55" s="153" t="str">
        <f t="shared" si="108"/>
        <v>WI</v>
      </c>
      <c r="DB55" s="153" t="str">
        <f t="shared" si="109"/>
        <v>WIq016_0</v>
      </c>
      <c r="DC55" s="153" t="str">
        <f t="shared" si="110"/>
        <v>WIq016_1</v>
      </c>
      <c r="DD55" s="153" t="str">
        <f t="shared" si="111"/>
        <v>WIq016_1</v>
      </c>
      <c r="DE55" s="153" t="str">
        <f t="shared" si="112"/>
        <v>WI</v>
      </c>
      <c r="DF55" s="153" t="str">
        <f t="shared" si="113"/>
        <v>WIq009_0</v>
      </c>
      <c r="DG55" s="153" t="str">
        <f t="shared" si="114"/>
        <v>WIq009_1</v>
      </c>
      <c r="DH55" s="153" t="str">
        <f t="shared" si="115"/>
        <v>WIq009_1</v>
      </c>
      <c r="DI55" s="153" t="str">
        <f t="shared" si="116"/>
        <v>WI</v>
      </c>
      <c r="DJ55" s="153" t="str">
        <f t="shared" si="117"/>
        <v>WIq022_0</v>
      </c>
      <c r="DK55" s="153" t="str">
        <f t="shared" si="118"/>
        <v>WIq022_1</v>
      </c>
      <c r="DL55" s="153" t="str">
        <f t="shared" si="119"/>
        <v>WIq022_1</v>
      </c>
      <c r="DM55" s="153" t="str">
        <f t="shared" si="120"/>
        <v>WI</v>
      </c>
      <c r="DN55" s="153" t="str">
        <f t="shared" si="121"/>
        <v>WIq010_0</v>
      </c>
      <c r="DO55" s="153" t="str">
        <f t="shared" si="122"/>
        <v>WIq010_1</v>
      </c>
      <c r="DP55" s="153" t="str">
        <f t="shared" si="123"/>
        <v>WIq010_1</v>
      </c>
      <c r="DQ55" s="153" t="str">
        <f t="shared" si="124"/>
        <v>WI</v>
      </c>
      <c r="DR55" s="153" t="str">
        <f t="shared" si="125"/>
        <v>WIq011_0</v>
      </c>
      <c r="DS55" s="153" t="str">
        <f t="shared" si="126"/>
        <v>WIq011_1</v>
      </c>
      <c r="DT55" s="153" t="str">
        <f t="shared" si="127"/>
        <v>WIq011_1</v>
      </c>
      <c r="DU55" s="153" t="str">
        <f t="shared" si="128"/>
        <v>WI</v>
      </c>
      <c r="DV55" s="153" t="str">
        <f t="shared" si="129"/>
        <v>WIq017_0</v>
      </c>
      <c r="DW55" s="153" t="str">
        <f t="shared" si="130"/>
        <v>WIq017_1</v>
      </c>
      <c r="DX55" s="153" t="str">
        <f t="shared" si="131"/>
        <v>WIq017_1</v>
      </c>
      <c r="DY55" s="153" t="str">
        <f t="shared" si="132"/>
        <v>WI</v>
      </c>
      <c r="DZ55" s="153" t="str">
        <f t="shared" si="133"/>
        <v>WIq018_0</v>
      </c>
      <c r="EA55" s="153" t="str">
        <f t="shared" si="134"/>
        <v>WIq018_1</v>
      </c>
      <c r="EB55" s="153" t="str">
        <f t="shared" si="135"/>
        <v>WIq018_1</v>
      </c>
      <c r="EC55" s="153" t="str">
        <f t="shared" si="136"/>
        <v>WI</v>
      </c>
      <c r="ED55" s="153" t="str">
        <f t="shared" si="137"/>
        <v>WIq019_0</v>
      </c>
      <c r="EE55" s="153" t="str">
        <f t="shared" si="138"/>
        <v>WIq019_1</v>
      </c>
      <c r="EF55" s="153" t="str">
        <f t="shared" si="139"/>
        <v>WIq019_1</v>
      </c>
      <c r="EG55" s="153" t="str">
        <f t="shared" si="140"/>
        <v>WI</v>
      </c>
      <c r="EH55" s="153" t="str">
        <f t="shared" si="141"/>
        <v>WIq020_0</v>
      </c>
      <c r="EI55" s="153" t="str">
        <f t="shared" si="142"/>
        <v>WIq020_1</v>
      </c>
      <c r="EJ55" s="153" t="str">
        <f t="shared" si="143"/>
        <v>WIq020_1</v>
      </c>
    </row>
    <row r="56" spans="1:140" x14ac:dyDescent="0.15">
      <c r="A56" s="231" t="s">
        <v>220</v>
      </c>
      <c r="B56" s="229">
        <f>IF(VLOOKUP(BU56,APPENDIX!$A:$R,9,FALSE)&lt;&gt;"",VLOOKUP(BU56,APPENDIX!$A:$R,9,FALSE),"--")</f>
        <v>69</v>
      </c>
      <c r="C56" s="231">
        <f>IF(VLOOKUP(BV56,APPENDIX!$A:$R,9,FALSE)&lt;&gt;"",VLOOKUP(BV56,APPENDIX!$A:$R,9,FALSE),"--")</f>
        <v>69</v>
      </c>
      <c r="D56" s="231">
        <f>IF(VLOOKUP(BW56,APPENDIX!$A:$R,12,FALSE)&lt;&gt;"",VLOOKUP(BW56,APPENDIX!$A:$R,12,FALSE),0)</f>
        <v>0</v>
      </c>
      <c r="E56" s="234" t="str">
        <f t="shared" si="59"/>
        <v/>
      </c>
      <c r="F56" s="299">
        <f>IF(VLOOKUP(BY56,APPENDIX!$A:$R,9,FALSE)&lt;&gt;"",VLOOKUP(BY56,APPENDIX!$A:$R,9,FALSE),"--")</f>
        <v>61</v>
      </c>
      <c r="G56" s="300">
        <f>IF(VLOOKUP(BZ56,APPENDIX!$A:$R,9,FALSE)&lt;&gt;"",VLOOKUP(BZ56,APPENDIX!$A:$R,9,FALSE),"--")</f>
        <v>60</v>
      </c>
      <c r="H56" s="236">
        <f>IF(VLOOKUP(CA56,APPENDIX!$A:$R,12,FALSE)&lt;&gt;"",VLOOKUP(CA56,APPENDIX!$A:$R,12,FALSE),0)</f>
        <v>-0.2</v>
      </c>
      <c r="I56" s="234" t="str">
        <f t="shared" si="60"/>
        <v/>
      </c>
      <c r="J56" s="231">
        <f>IF(VLOOKUP(CC56,APPENDIX!$A:$R,9,FALSE)&lt;&gt;"",VLOOKUP(CC56,APPENDIX!$A:$R,9,FALSE),"--")</f>
        <v>32</v>
      </c>
      <c r="K56" s="231">
        <f>IF(VLOOKUP(CD56,APPENDIX!$A:$R,9,FALSE)&lt;&gt;"",VLOOKUP(CD56,APPENDIX!$A:$R,9,FALSE),"--")</f>
        <v>34</v>
      </c>
      <c r="L56" s="231">
        <f>IF(VLOOKUP(CE56,APPENDIX!$A:$R,12,FALSE)&lt;&gt;"",VLOOKUP(CE56,APPENDIX!$A:$R,12,FALSE),0)</f>
        <v>0.4</v>
      </c>
      <c r="M56" s="231" t="str">
        <f t="shared" si="61"/>
        <v/>
      </c>
      <c r="N56" s="229">
        <f>IF(VLOOKUP(CG56,APPENDIX!$A:$R,9,FALSE)&lt;&gt;"",VLOOKUP(CG56,APPENDIX!$A:$R,9,FALSE),"--")</f>
        <v>59</v>
      </c>
      <c r="O56" s="307">
        <f>IF(VLOOKUP(CH56,APPENDIX!$A:$R,9,FALSE)&lt;&gt;"",VLOOKUP(CH56,APPENDIX!$A:$R,9,FALSE),"--")</f>
        <v>59</v>
      </c>
      <c r="P56" s="231">
        <f>IF(VLOOKUP(CI56,APPENDIX!$A:$R,12,FALSE)&lt;&gt;"",VLOOKUP(CI56,APPENDIX!$A:$R,12,FALSE),0)</f>
        <v>0</v>
      </c>
      <c r="Q56" s="234" t="str">
        <f t="shared" si="62"/>
        <v/>
      </c>
      <c r="R56" s="302">
        <f>VLOOKUP(CK56,APPENDIX!$A:$R,9,FALSE)</f>
        <v>65</v>
      </c>
      <c r="S56" s="299">
        <f>IF(VLOOKUP(CL56,APPENDIX!$A:$R,9,FALSE)&lt;&gt;"",VLOOKUP(CL56,APPENDIX!$A:$R,9,FALSE),"--")</f>
        <v>67</v>
      </c>
      <c r="T56" s="303">
        <f>IF(VLOOKUP(CM56,APPENDIX!$A:$R,9,FALSE)&lt;&gt;"",VLOOKUP(CM56,APPENDIX!$A:$R,9,FALSE),"--")</f>
        <v>67</v>
      </c>
      <c r="U56" s="304">
        <f>IF(VLOOKUP(CN56,APPENDIX!$A:$R,12,FALSE)&lt;&gt;"",VLOOKUP(CN56,APPENDIX!$A:$R,12,FALSE),0)</f>
        <v>0</v>
      </c>
      <c r="V56" s="234" t="str">
        <f t="shared" si="63"/>
        <v/>
      </c>
      <c r="W56" s="229">
        <f>IF(VLOOKUP(CP56,APPENDIX!$A:$R,9,FALSE)&lt;&gt;"",VLOOKUP(CP56,APPENDIX!$A:$R,9,FALSE),"--")</f>
        <v>70</v>
      </c>
      <c r="X56" s="231">
        <f>IF(VLOOKUP(CQ56,APPENDIX!$A:$R,9,FALSE)&lt;&gt;"",VLOOKUP(CQ56,APPENDIX!$A:$R,9,FALSE),"--")</f>
        <v>73</v>
      </c>
      <c r="Y56" s="231">
        <f>IF(VLOOKUP(CR56,APPENDIX!$A:$R,12,FALSE)&lt;&gt;"",VLOOKUP(CR56,APPENDIX!$A:$R,12,FALSE),0)</f>
        <v>0.6</v>
      </c>
      <c r="Z56" s="234" t="str">
        <f t="shared" si="64"/>
        <v>*</v>
      </c>
      <c r="AA56" s="299">
        <f>IF(VLOOKUP(CT56,APPENDIX!$A:$R,9,FALSE)&lt;&gt;"",VLOOKUP(CT56,APPENDIX!$A:$R,9,FALSE),"--")</f>
        <v>13</v>
      </c>
      <c r="AB56" s="300">
        <f>IF(VLOOKUP(CU56,APPENDIX!$A:$R,9,FALSE)&lt;&gt;"",VLOOKUP(CU56,APPENDIX!$A:$R,9,FALSE),"--")</f>
        <v>12</v>
      </c>
      <c r="AC56" s="304">
        <f>IF(VLOOKUP(CV56,APPENDIX!$A:$R,12,FALSE)&lt;&gt;"",VLOOKUP(CV56,APPENDIX!$A:$R,12,FALSE),0)</f>
        <v>-0.3</v>
      </c>
      <c r="AD56" s="234" t="str">
        <f t="shared" si="65"/>
        <v/>
      </c>
      <c r="AE56" s="229">
        <f>IF(VLOOKUP(CX56,APPENDIX!$A:$R,9,FALSE)&lt;&gt;"",VLOOKUP(CX56,APPENDIX!$A:$R,9,FALSE),"--")</f>
        <v>22</v>
      </c>
      <c r="AF56" s="231">
        <f>IF(VLOOKUP(CY56,APPENDIX!$A:$R,9,FALSE)&lt;&gt;"",VLOOKUP(CY56,APPENDIX!$A:$R,9,FALSE),"--")</f>
        <v>14</v>
      </c>
      <c r="AG56" s="231">
        <f>IF(VLOOKUP(CZ56,APPENDIX!$A:$R,12,FALSE)&lt;&gt;"",VLOOKUP(CZ56,APPENDIX!$A:$R,12,FALSE),0)</f>
        <v>-2.2000000000000002</v>
      </c>
      <c r="AH56" s="234" t="str">
        <f t="shared" si="66"/>
        <v>**</v>
      </c>
      <c r="AI56" s="229">
        <f>IF(VLOOKUP(DB56,APPENDIX!$A:$R,9,FALSE)&lt;&gt;"",VLOOKUP(DB56,APPENDIX!$A:$R,9,FALSE),"--")</f>
        <v>74</v>
      </c>
      <c r="AJ56" s="372">
        <f>IF(VLOOKUP(DC56,APPENDIX!$A:$R,9,FALSE)&lt;&gt;"",VLOOKUP(DC56,APPENDIX!$A:$R,9,FALSE),"--")</f>
        <v>72</v>
      </c>
      <c r="AK56" s="231">
        <f>IF(VLOOKUP(DD56,APPENDIX!$A:$R,12,FALSE)&lt;&gt;"",VLOOKUP(DD56,APPENDIX!$A:$R,12,FALSE),0)</f>
        <v>-1.1000000000000001</v>
      </c>
      <c r="AL56" s="234" t="str">
        <f t="shared" si="67"/>
        <v>**</v>
      </c>
      <c r="AM56" s="305">
        <f>IF(VLOOKUP(DF56,APPENDIX!$A:$R,9,FALSE)&lt;&gt;"",VLOOKUP(DF56,APPENDIX!$A:$R,9,FALSE),"--")</f>
        <v>13</v>
      </c>
      <c r="AN56" s="236">
        <f>IF(VLOOKUP(DG56,APPENDIX!$A:$R,9,FALSE)&lt;&gt;"",VLOOKUP(DG56,APPENDIX!$A:$R,9,FALSE),"--")</f>
        <v>15.7</v>
      </c>
      <c r="AO56" s="231">
        <f>IF(VLOOKUP(DH56,APPENDIX!$A:$R,12,FALSE)&lt;&gt;"",VLOOKUP(DH56,APPENDIX!$A:$R,12,FALSE),0)</f>
        <v>3.2</v>
      </c>
      <c r="AP56" s="234" t="str">
        <f t="shared" si="68"/>
        <v>**</v>
      </c>
      <c r="AQ56" s="319">
        <f>IF(VLOOKUP(DJ56,APPENDIX!$A:$R,9,FALSE)&lt;&gt;"",VLOOKUP(DJ56,APPENDIX!$A:$R,9,FALSE),"--")</f>
        <v>0.53</v>
      </c>
      <c r="AR56" s="319">
        <f>IF(VLOOKUP(DK56,APPENDIX!$A:$R,9,FALSE)&lt;&gt;"",VLOOKUP(DK56,APPENDIX!$A:$R,9,FALSE),"--")</f>
        <v>0.37</v>
      </c>
      <c r="AS56" s="231">
        <f>IF(VLOOKUP(DL56,APPENDIX!$A:$R,12,FALSE)&lt;&gt;"",VLOOKUP(DL56,APPENDIX!$A:$R,12,FALSE),0)</f>
        <v>-1.2</v>
      </c>
      <c r="AT56" s="231" t="str">
        <f t="shared" si="69"/>
        <v>**</v>
      </c>
      <c r="AU56" s="299">
        <f>IF(VLOOKUP(DN56,APPENDIX!$A:$R,9,FALSE)&lt;&gt;"",VLOOKUP(DN56,APPENDIX!$A:$R,9,FALSE),"--")</f>
        <v>88</v>
      </c>
      <c r="AV56" s="300">
        <f>IF(VLOOKUP(DO56,APPENDIX!$A:$R,9,FALSE)&lt;&gt;"",VLOOKUP(DO56,APPENDIX!$A:$R,9,FALSE),"--")</f>
        <v>89</v>
      </c>
      <c r="AW56" s="236">
        <f>IF(VLOOKUP(DP56,APPENDIX!$A:$R,12,FALSE)&lt;&gt;"",VLOOKUP(DP56,APPENDIX!$A:$R,12,FALSE),0)</f>
        <v>0.5</v>
      </c>
      <c r="AX56" s="234" t="str">
        <f t="shared" si="70"/>
        <v>*</v>
      </c>
      <c r="AY56" s="299">
        <f>IF(VLOOKUP(DR56,APPENDIX!$A:$R,9,FALSE)&lt;&gt;"",VLOOKUP(DR56,APPENDIX!$A:$R,9,FALSE),"--")</f>
        <v>69</v>
      </c>
      <c r="AZ56" s="300">
        <f>IF(VLOOKUP(DS56,APPENDIX!$A:$R,9,FALSE)&lt;&gt;"",VLOOKUP(DS56,APPENDIX!$A:$R,9,FALSE),"--")</f>
        <v>71</v>
      </c>
      <c r="BA56" s="304">
        <f>IF(VLOOKUP(DT56,APPENDIX!$A:$R,12,FALSE)&lt;&gt;"",VLOOKUP(DT56,APPENDIX!$A:$R,12,FALSE),0)</f>
        <v>0.7</v>
      </c>
      <c r="BB56" s="234" t="str">
        <f t="shared" si="71"/>
        <v>*</v>
      </c>
      <c r="BC56" s="301">
        <f>IF(VLOOKUP(DV56,APPENDIX!$A:$R,9,FALSE)&lt;&gt;"",VLOOKUP(DV56,APPENDIX!$A:$R,9,FALSE),"--")</f>
        <v>58</v>
      </c>
      <c r="BD56" s="372">
        <f>IF(VLOOKUP(DW56,APPENDIX!$A:$R,9,FALSE)&lt;&gt;"",VLOOKUP(DW56,APPENDIX!$A:$R,9,FALSE),"--")</f>
        <v>61</v>
      </c>
      <c r="BE56" s="301">
        <f>IF(VLOOKUP(DX56,APPENDIX!$A:$R,12,FALSE)&lt;&gt;"",VLOOKUP(DX56,APPENDIX!$A:$R,12,FALSE),0)</f>
        <v>0.7</v>
      </c>
      <c r="BF56" s="306" t="str">
        <f t="shared" si="72"/>
        <v>*</v>
      </c>
      <c r="BG56" s="371">
        <f>IF(VLOOKUP(DZ56,APPENDIX!$A:$R,9,FALSE)&lt;&gt;"",VLOOKUP(DZ56,APPENDIX!$A:$R,9,FALSE),"--")</f>
        <v>88</v>
      </c>
      <c r="BH56" s="372">
        <f>IF(VLOOKUP(EA56,APPENDIX!$A:$R,9,FALSE)&lt;&gt;"",VLOOKUP(EA56,APPENDIX!$A:$R,9,FALSE),"--")</f>
        <v>88</v>
      </c>
      <c r="BI56" s="301">
        <f>IF(VLOOKUP(EB56,APPENDIX!$A:$R,12,FALSE)&lt;&gt;"",VLOOKUP(EB56,APPENDIX!$A:$R,12,FALSE),0)</f>
        <v>0</v>
      </c>
      <c r="BJ56" s="306" t="str">
        <f t="shared" si="73"/>
        <v/>
      </c>
      <c r="BK56" s="400">
        <f>IF(VLOOKUP(ED56,APPENDIX!$A:$R,9,FALSE)&lt;&gt;"",VLOOKUP(ED56,APPENDIX!$A:$R,9,FALSE),"--")</f>
        <v>5</v>
      </c>
      <c r="BL56" s="401">
        <f>IF(VLOOKUP(EE56,APPENDIX!$A:$R,9,FALSE)&lt;&gt;"",VLOOKUP(EE56,APPENDIX!$A:$R,9,FALSE),"--")</f>
        <v>4</v>
      </c>
      <c r="BM56" s="309">
        <f>IF(VLOOKUP(EF56,APPENDIX!$A:$R,12,FALSE)&lt;&gt;"",VLOOKUP(EF56,APPENDIX!$A:$R,12,FALSE),0)</f>
        <v>-0.7</v>
      </c>
      <c r="BN56" s="310" t="str">
        <f t="shared" si="74"/>
        <v>*</v>
      </c>
      <c r="BO56" s="371">
        <f>IF(VLOOKUP(EH56,APPENDIX!$A:$R,9,FALSE)&lt;&gt;"",VLOOKUP(EH56,APPENDIX!$A:$R,9,FALSE),"--")</f>
        <v>18</v>
      </c>
      <c r="BP56" s="372">
        <f>IF(VLOOKUP(EI56,APPENDIX!$A:$R,9,FALSE)&lt;&gt;"",VLOOKUP(EI56,APPENDIX!$A:$R,9,FALSE),"--")</f>
        <v>13</v>
      </c>
      <c r="BQ56" s="301">
        <f>IF(VLOOKUP(EJ56,APPENDIX!$A:$R,12,FALSE)&lt;&gt;"",VLOOKUP(EJ56,APPENDIX!$A:$R,12,FALSE),0)</f>
        <v>-1.4</v>
      </c>
      <c r="BR56" s="301" t="str">
        <f t="shared" si="75"/>
        <v>**</v>
      </c>
      <c r="BT56" s="153" t="s">
        <v>221</v>
      </c>
      <c r="BU56" s="153" t="str">
        <f t="shared" si="76"/>
        <v>WYq002_0</v>
      </c>
      <c r="BV56" s="153" t="str">
        <f t="shared" si="77"/>
        <v>WYq002_1</v>
      </c>
      <c r="BW56" s="153" t="str">
        <f t="shared" si="78"/>
        <v>WYq002_1</v>
      </c>
      <c r="BX56" s="153" t="str">
        <f t="shared" si="79"/>
        <v>WY</v>
      </c>
      <c r="BY56" s="153" t="str">
        <f t="shared" si="80"/>
        <v>WYq001a_0</v>
      </c>
      <c r="BZ56" s="153" t="str">
        <f t="shared" si="81"/>
        <v>WYq001a_1</v>
      </c>
      <c r="CA56" s="153" t="str">
        <f t="shared" si="82"/>
        <v>WYq001a_1</v>
      </c>
      <c r="CB56" s="153" t="str">
        <f t="shared" si="83"/>
        <v>WY</v>
      </c>
      <c r="CC56" s="153" t="str">
        <f t="shared" si="84"/>
        <v>WYq001b_0</v>
      </c>
      <c r="CD56" s="153" t="str">
        <f t="shared" si="85"/>
        <v>WYq001b_1</v>
      </c>
      <c r="CE56" s="153" t="str">
        <f t="shared" si="86"/>
        <v>WYq001b_1</v>
      </c>
      <c r="CF56" s="153" t="str">
        <f t="shared" si="87"/>
        <v>WY</v>
      </c>
      <c r="CG56" s="153" t="str">
        <f t="shared" si="88"/>
        <v>WYq003_0</v>
      </c>
      <c r="CH56" s="153" t="str">
        <f t="shared" si="89"/>
        <v>WYq003_1</v>
      </c>
      <c r="CI56" s="153" t="str">
        <f t="shared" si="90"/>
        <v>WYq003_1</v>
      </c>
      <c r="CJ56" s="153" t="str">
        <f t="shared" si="91"/>
        <v>WY</v>
      </c>
      <c r="CK56" s="298" t="str">
        <f t="shared" si="92"/>
        <v>WYq004_1</v>
      </c>
      <c r="CL56" s="298" t="str">
        <f t="shared" si="93"/>
        <v>WYq005_0</v>
      </c>
      <c r="CM56" s="153" t="str">
        <f t="shared" si="94"/>
        <v>WYq005_1</v>
      </c>
      <c r="CN56" s="153" t="str">
        <f t="shared" si="95"/>
        <v>WYq005_1</v>
      </c>
      <c r="CO56" s="153" t="str">
        <f t="shared" si="96"/>
        <v>WY</v>
      </c>
      <c r="CP56" s="153" t="str">
        <f t="shared" si="97"/>
        <v>WYq006_0</v>
      </c>
      <c r="CQ56" s="153" t="str">
        <f t="shared" si="98"/>
        <v>WYq006_1</v>
      </c>
      <c r="CR56" s="153" t="str">
        <f t="shared" si="99"/>
        <v>WYq006_1</v>
      </c>
      <c r="CS56" s="153" t="str">
        <f t="shared" si="100"/>
        <v>WY</v>
      </c>
      <c r="CT56" s="153" t="str">
        <f t="shared" si="101"/>
        <v>WYq014_0</v>
      </c>
      <c r="CU56" s="153" t="str">
        <f t="shared" si="102"/>
        <v>WYq014_1</v>
      </c>
      <c r="CV56" s="153" t="str">
        <f t="shared" si="103"/>
        <v>WYq014_1</v>
      </c>
      <c r="CW56" s="153" t="str">
        <f t="shared" si="104"/>
        <v>WY</v>
      </c>
      <c r="CX56" s="153" t="str">
        <f t="shared" si="105"/>
        <v>WYq015_0</v>
      </c>
      <c r="CY56" s="153" t="str">
        <f t="shared" si="106"/>
        <v>WYq015_1</v>
      </c>
      <c r="CZ56" s="153" t="str">
        <f t="shared" si="107"/>
        <v>WYq015_1</v>
      </c>
      <c r="DA56" s="153" t="str">
        <f t="shared" si="108"/>
        <v>WY</v>
      </c>
      <c r="DB56" s="153" t="str">
        <f t="shared" si="109"/>
        <v>WYq016_0</v>
      </c>
      <c r="DC56" s="153" t="str">
        <f t="shared" si="110"/>
        <v>WYq016_1</v>
      </c>
      <c r="DD56" s="153" t="str">
        <f t="shared" si="111"/>
        <v>WYq016_1</v>
      </c>
      <c r="DE56" s="153" t="str">
        <f t="shared" si="112"/>
        <v>WY</v>
      </c>
      <c r="DF56" s="153" t="str">
        <f t="shared" si="113"/>
        <v>WYq009_0</v>
      </c>
      <c r="DG56" s="153" t="str">
        <f t="shared" si="114"/>
        <v>WYq009_1</v>
      </c>
      <c r="DH56" s="153" t="str">
        <f t="shared" si="115"/>
        <v>WYq009_1</v>
      </c>
      <c r="DI56" s="153" t="str">
        <f t="shared" si="116"/>
        <v>WY</v>
      </c>
      <c r="DJ56" s="153" t="str">
        <f t="shared" si="117"/>
        <v>WYq022_0</v>
      </c>
      <c r="DK56" s="153" t="str">
        <f t="shared" si="118"/>
        <v>WYq022_1</v>
      </c>
      <c r="DL56" s="153" t="str">
        <f t="shared" si="119"/>
        <v>WYq022_1</v>
      </c>
      <c r="DM56" s="153" t="str">
        <f t="shared" si="120"/>
        <v>WY</v>
      </c>
      <c r="DN56" s="153" t="str">
        <f t="shared" si="121"/>
        <v>WYq010_0</v>
      </c>
      <c r="DO56" s="153" t="str">
        <f t="shared" si="122"/>
        <v>WYq010_1</v>
      </c>
      <c r="DP56" s="153" t="str">
        <f t="shared" si="123"/>
        <v>WYq010_1</v>
      </c>
      <c r="DQ56" s="153" t="str">
        <f t="shared" si="124"/>
        <v>WY</v>
      </c>
      <c r="DR56" s="153" t="str">
        <f t="shared" si="125"/>
        <v>WYq011_0</v>
      </c>
      <c r="DS56" s="153" t="str">
        <f t="shared" si="126"/>
        <v>WYq011_1</v>
      </c>
      <c r="DT56" s="153" t="str">
        <f t="shared" si="127"/>
        <v>WYq011_1</v>
      </c>
      <c r="DU56" s="153" t="str">
        <f t="shared" si="128"/>
        <v>WY</v>
      </c>
      <c r="DV56" s="153" t="str">
        <f t="shared" si="129"/>
        <v>WYq017_0</v>
      </c>
      <c r="DW56" s="153" t="str">
        <f t="shared" si="130"/>
        <v>WYq017_1</v>
      </c>
      <c r="DX56" s="153" t="str">
        <f t="shared" si="131"/>
        <v>WYq017_1</v>
      </c>
      <c r="DY56" s="153" t="str">
        <f t="shared" si="132"/>
        <v>WY</v>
      </c>
      <c r="DZ56" s="153" t="str">
        <f t="shared" si="133"/>
        <v>WYq018_0</v>
      </c>
      <c r="EA56" s="153" t="str">
        <f t="shared" si="134"/>
        <v>WYq018_1</v>
      </c>
      <c r="EB56" s="153" t="str">
        <f t="shared" si="135"/>
        <v>WYq018_1</v>
      </c>
      <c r="EC56" s="153" t="str">
        <f t="shared" si="136"/>
        <v>WY</v>
      </c>
      <c r="ED56" s="153" t="str">
        <f t="shared" si="137"/>
        <v>WYq019_0</v>
      </c>
      <c r="EE56" s="153" t="str">
        <f t="shared" si="138"/>
        <v>WYq019_1</v>
      </c>
      <c r="EF56" s="153" t="str">
        <f t="shared" si="139"/>
        <v>WYq019_1</v>
      </c>
      <c r="EG56" s="153" t="str">
        <f t="shared" si="140"/>
        <v>WY</v>
      </c>
      <c r="EH56" s="153" t="str">
        <f t="shared" si="141"/>
        <v>WYq020_0</v>
      </c>
      <c r="EI56" s="153" t="str">
        <f t="shared" si="142"/>
        <v>WYq020_1</v>
      </c>
      <c r="EJ56" s="153" t="str">
        <f t="shared" si="143"/>
        <v>WYq020_1</v>
      </c>
    </row>
    <row r="57" spans="1:140" x14ac:dyDescent="0.15">
      <c r="B57" s="229"/>
      <c r="E57" s="234"/>
      <c r="F57" s="299"/>
      <c r="G57" s="300"/>
      <c r="H57" s="300"/>
      <c r="I57" s="234"/>
      <c r="N57" s="229"/>
      <c r="O57" s="229"/>
      <c r="Q57" s="234"/>
      <c r="R57" s="302"/>
      <c r="S57" s="299"/>
      <c r="T57" s="300"/>
      <c r="U57" s="313"/>
      <c r="V57" s="234"/>
      <c r="W57" s="229"/>
      <c r="Z57" s="234"/>
      <c r="AA57" s="299"/>
      <c r="AB57" s="300"/>
      <c r="AC57" s="313"/>
      <c r="AD57" s="234"/>
      <c r="AE57" s="229"/>
      <c r="AH57" s="234"/>
      <c r="AI57" s="229"/>
      <c r="AL57" s="234"/>
      <c r="AM57" s="229"/>
      <c r="AP57" s="234"/>
      <c r="AU57" s="299"/>
      <c r="AV57" s="300"/>
      <c r="AW57" s="300"/>
      <c r="AX57" s="234"/>
      <c r="AY57" s="299"/>
      <c r="AZ57" s="300"/>
      <c r="BA57" s="313"/>
      <c r="BB57" s="234"/>
      <c r="BF57" s="306"/>
      <c r="BG57" s="307"/>
      <c r="BJ57" s="306"/>
      <c r="BK57" s="308"/>
      <c r="BL57" s="303"/>
      <c r="BM57" s="303"/>
      <c r="BN57" s="310"/>
      <c r="BO57" s="312"/>
      <c r="BP57" s="311"/>
      <c r="BQ57" s="311"/>
      <c r="BR57" s="311"/>
    </row>
    <row r="58" spans="1:140" x14ac:dyDescent="0.15">
      <c r="A58" s="480" t="s">
        <v>5291</v>
      </c>
      <c r="B58" s="481"/>
      <c r="C58" s="480">
        <f>COUNTIF(D6:D56,"&lt;=-.5")+COUNTIF(D6:D56,"&gt;=.5")</f>
        <v>17</v>
      </c>
      <c r="D58" s="480"/>
      <c r="E58" s="482"/>
      <c r="F58" s="481"/>
      <c r="G58" s="480">
        <f>COUNTIF(H6:H56,"&lt;=-.5")+COUNTIF(H6:H56,"&gt;=.5")</f>
        <v>18</v>
      </c>
      <c r="H58" s="480"/>
      <c r="I58" s="482"/>
      <c r="J58" s="480"/>
      <c r="K58" s="480">
        <f>COUNTIF(L6:L56,"&lt;=-.5")+COUNTIF(L6:L56,"&gt;=.5")</f>
        <v>22</v>
      </c>
      <c r="L58" s="480"/>
      <c r="M58" s="480"/>
      <c r="N58" s="481"/>
      <c r="O58" s="481"/>
      <c r="P58" s="480"/>
      <c r="Q58" s="482"/>
      <c r="R58" s="483"/>
      <c r="S58" s="481"/>
      <c r="T58" s="480"/>
      <c r="U58" s="480"/>
      <c r="V58" s="482"/>
      <c r="W58" s="481"/>
      <c r="X58" s="480">
        <f>COUNTIF(Y6:Y56,"&lt;=-.5")+COUNTIF(Y6:Y56,"&gt;=.5")</f>
        <v>33</v>
      </c>
      <c r="Y58" s="480"/>
      <c r="Z58" s="482"/>
      <c r="AA58" s="481"/>
      <c r="AB58" s="480">
        <f>COUNTIF(AC6:AC56,"&lt;=-.5")+COUNTIF(AC6:AC56,"&gt;=.5")</f>
        <v>46</v>
      </c>
      <c r="AC58" s="480"/>
      <c r="AD58" s="482"/>
      <c r="AE58" s="481"/>
      <c r="AF58" s="480">
        <f>COUNTIF(AG6:AG56,"&lt;=-.5")+COUNTIF(AG6:AG56,"&gt;=.5")</f>
        <v>44</v>
      </c>
      <c r="AG58" s="480"/>
      <c r="AH58" s="482"/>
      <c r="AI58" s="481"/>
      <c r="AJ58" s="480">
        <f>COUNTIF(AK6:AK56,"&lt;=-.5")+COUNTIF(AK6:AK56,"&gt;=.5")</f>
        <v>37</v>
      </c>
      <c r="AK58" s="480"/>
      <c r="AL58" s="482"/>
      <c r="AM58" s="481"/>
      <c r="AN58" s="480">
        <f>COUNTIF(AO6:AO56,"&lt;=-.5")+COUNTIF(AO6:AO56,"&gt;=.5")</f>
        <v>50</v>
      </c>
      <c r="AO58" s="480"/>
      <c r="AP58" s="482"/>
      <c r="AQ58" s="480"/>
      <c r="AR58" s="480">
        <f>COUNTIF(AS6:AS56,"&lt;=-.5")+COUNTIF(AS6:AS56,"&gt;=.5")</f>
        <v>30</v>
      </c>
      <c r="AS58" s="480"/>
      <c r="AT58" s="480"/>
      <c r="AU58" s="481"/>
      <c r="AV58" s="480">
        <f>COUNTIF(AW6:AW56,"&lt;=-.5")+COUNTIF(AW6:AW56,"&gt;=.5")</f>
        <v>41</v>
      </c>
      <c r="AW58" s="480"/>
      <c r="AX58" s="482"/>
      <c r="AY58" s="481"/>
      <c r="AZ58" s="480">
        <f>COUNTIF(BA6:BA56,"&lt;=-.5")+COUNTIF(BA6:BA56,"&gt;=.5")</f>
        <v>8</v>
      </c>
      <c r="BA58" s="480"/>
      <c r="BB58" s="482"/>
      <c r="BC58" s="484"/>
      <c r="BD58" s="480">
        <f>COUNTIF(BE6:BE56,"&lt;=-.5")+COUNTIF(BE6:BE56,"&gt;=.5")</f>
        <v>51</v>
      </c>
      <c r="BE58" s="337"/>
      <c r="BF58" s="338"/>
      <c r="BG58" s="339"/>
      <c r="BH58" s="336">
        <f>COUNTIF(BI6:BI56,"&lt;=-.5")+COUNTIF(BI6:BI56,"&gt;=.5")</f>
        <v>13</v>
      </c>
      <c r="BI58" s="337"/>
      <c r="BJ58" s="338"/>
      <c r="BK58" s="339"/>
      <c r="BL58" s="336">
        <f>COUNTIF(BM6:BM56,"&lt;=-.5")+COUNTIF(BM6:BM56,"&gt;=.5")</f>
        <v>24</v>
      </c>
      <c r="BM58" s="337"/>
      <c r="BN58" s="338"/>
      <c r="BO58" s="340"/>
      <c r="BP58" s="336">
        <f>COUNTIF(BQ6:BQ56,"&lt;=-.5")+COUNTIF(BQ6:BQ56,"&gt;=.5")</f>
        <v>47</v>
      </c>
      <c r="BQ58" s="341"/>
      <c r="BR58" s="341"/>
    </row>
    <row r="59" spans="1:140" x14ac:dyDescent="0.15">
      <c r="A59" s="244" t="s">
        <v>5293</v>
      </c>
      <c r="B59" s="245"/>
      <c r="C59" s="244">
        <f>COUNTIF(D6:D56,"&gt;=.5")</f>
        <v>17</v>
      </c>
      <c r="D59" s="244"/>
      <c r="E59" s="246"/>
      <c r="F59" s="245"/>
      <c r="G59" s="244">
        <f>COUNTIF(H6:H56,"&gt;=.5")</f>
        <v>6</v>
      </c>
      <c r="H59" s="244"/>
      <c r="I59" s="246"/>
      <c r="J59" s="244"/>
      <c r="K59" s="244">
        <f>COUNTIF(L6:L56,"&gt;=.5")</f>
        <v>20</v>
      </c>
      <c r="L59" s="244"/>
      <c r="M59" s="244"/>
      <c r="N59" s="245"/>
      <c r="O59" s="245"/>
      <c r="P59" s="244"/>
      <c r="Q59" s="246"/>
      <c r="R59" s="485"/>
      <c r="S59" s="245"/>
      <c r="T59" s="244"/>
      <c r="U59" s="244"/>
      <c r="V59" s="246"/>
      <c r="W59" s="245"/>
      <c r="X59" s="244">
        <f>COUNTIF(Y6:Y56,"&gt;=.5")</f>
        <v>24</v>
      </c>
      <c r="Y59" s="244"/>
      <c r="Z59" s="246"/>
      <c r="AA59" s="245"/>
      <c r="AB59" s="244">
        <f>COUNTIF(AC6:AC56,"&lt;=-.5")</f>
        <v>46</v>
      </c>
      <c r="AC59" s="244"/>
      <c r="AD59" s="246"/>
      <c r="AE59" s="245"/>
      <c r="AF59" s="244">
        <f>COUNTIF(AG6:AG56,"&lt;=-.5")</f>
        <v>44</v>
      </c>
      <c r="AG59" s="244"/>
      <c r="AH59" s="246"/>
      <c r="AI59" s="245"/>
      <c r="AJ59" s="244">
        <f>COUNTIF(AK6:AK56,"&gt;=.5")</f>
        <v>16</v>
      </c>
      <c r="AK59" s="244"/>
      <c r="AL59" s="246"/>
      <c r="AM59" s="245"/>
      <c r="AN59" s="244">
        <f>COUNTIF(AO6:AO56,"&lt;=-.5")</f>
        <v>0</v>
      </c>
      <c r="AO59" s="244"/>
      <c r="AP59" s="246"/>
      <c r="AQ59" s="244"/>
      <c r="AR59" s="244">
        <f>COUNTIF(AS6:AS56,"&lt;=-.5")</f>
        <v>21</v>
      </c>
      <c r="AS59" s="244"/>
      <c r="AT59" s="244"/>
      <c r="AU59" s="245"/>
      <c r="AV59" s="244">
        <f>COUNTIF(AW6:AW56,"&gt;=.5")</f>
        <v>40</v>
      </c>
      <c r="AW59" s="244"/>
      <c r="AX59" s="246"/>
      <c r="AY59" s="245"/>
      <c r="AZ59" s="244">
        <f>COUNTIF(BA6:BA56,"&gt;=.5")</f>
        <v>6</v>
      </c>
      <c r="BA59" s="244"/>
      <c r="BB59" s="246"/>
      <c r="BC59" s="346"/>
      <c r="BD59" s="244">
        <f>COUNTIF(BE6:BE56,"&gt;=.5")</f>
        <v>51</v>
      </c>
      <c r="BE59" s="342"/>
      <c r="BF59" s="343"/>
      <c r="BG59" s="344"/>
      <c r="BH59" s="243">
        <f>COUNTIF(BI6:BI56,"&gt;=.5")</f>
        <v>10</v>
      </c>
      <c r="BI59" s="342"/>
      <c r="BJ59" s="343"/>
      <c r="BK59" s="344"/>
      <c r="BL59" s="243">
        <f>COUNTIF(BM6:BM56,"&lt;=-.5")</f>
        <v>19</v>
      </c>
      <c r="BM59" s="342"/>
      <c r="BN59" s="343"/>
      <c r="BO59" s="345"/>
      <c r="BP59" s="243">
        <f>COUNTIF(BQ6:BQ56,"&lt;=-.5")</f>
        <v>46</v>
      </c>
      <c r="BQ59" s="346"/>
      <c r="BR59" s="346"/>
    </row>
    <row r="60" spans="1:140" x14ac:dyDescent="0.15">
      <c r="A60" s="347" t="s">
        <v>5294</v>
      </c>
      <c r="B60" s="348"/>
      <c r="C60" s="347">
        <f>COUNTIF(D6:D56,"&lt;=-.5")</f>
        <v>0</v>
      </c>
      <c r="D60" s="347"/>
      <c r="E60" s="349"/>
      <c r="F60" s="348"/>
      <c r="G60" s="347">
        <f>COUNTIF(H6:H56,"&lt;=-.5")</f>
        <v>12</v>
      </c>
      <c r="H60" s="347"/>
      <c r="I60" s="349"/>
      <c r="J60" s="347"/>
      <c r="K60" s="347">
        <f>COUNTIF(L6:L56,"&lt;=-.5")</f>
        <v>2</v>
      </c>
      <c r="L60" s="347"/>
      <c r="M60" s="347"/>
      <c r="N60" s="348"/>
      <c r="O60" s="348"/>
      <c r="P60" s="347"/>
      <c r="Q60" s="349"/>
      <c r="R60" s="350"/>
      <c r="S60" s="348"/>
      <c r="T60" s="347"/>
      <c r="U60" s="347"/>
      <c r="V60" s="349"/>
      <c r="W60" s="348"/>
      <c r="X60" s="347">
        <f>COUNTIF(Y6:Y56,"&lt;=-.5")</f>
        <v>9</v>
      </c>
      <c r="Y60" s="347"/>
      <c r="Z60" s="349"/>
      <c r="AA60" s="348"/>
      <c r="AB60" s="347">
        <f>COUNTIF(AC6:AC56,"&gt;=-R59.5")</f>
        <v>0</v>
      </c>
      <c r="AC60" s="347"/>
      <c r="AD60" s="349"/>
      <c r="AE60" s="348"/>
      <c r="AF60" s="347">
        <f>COUNTIF(AG6:AG56,"&gt;=-R59.5")</f>
        <v>0</v>
      </c>
      <c r="AG60" s="347"/>
      <c r="AH60" s="349"/>
      <c r="AI60" s="348"/>
      <c r="AJ60" s="347">
        <f>COUNTIF(AK6:AK56,"&lt;=-.5")</f>
        <v>21</v>
      </c>
      <c r="AK60" s="347"/>
      <c r="AL60" s="349"/>
      <c r="AM60" s="348"/>
      <c r="AN60" s="347">
        <f>COUNTIF(AO6:AO56,"&gt;=.5")</f>
        <v>50</v>
      </c>
      <c r="AO60" s="347"/>
      <c r="AP60" s="349"/>
      <c r="AQ60" s="347"/>
      <c r="AR60" s="347">
        <f>COUNTIF(AS6:AS56,"&gt;=.5")</f>
        <v>9</v>
      </c>
      <c r="AS60" s="347"/>
      <c r="AT60" s="347"/>
      <c r="AU60" s="348"/>
      <c r="AV60" s="347">
        <f>COUNTIF(AW6:AW56,"&lt;=-.5")</f>
        <v>1</v>
      </c>
      <c r="AW60" s="347"/>
      <c r="AX60" s="349"/>
      <c r="AY60" s="348"/>
      <c r="AZ60" s="347">
        <f>COUNTIF(BA6:BA56,"&lt;=-.5")</f>
        <v>2</v>
      </c>
      <c r="BA60" s="347"/>
      <c r="BB60" s="349"/>
      <c r="BC60" s="351"/>
      <c r="BD60" s="347">
        <f>COUNTIF(BE6:BE56,"&lt;=-.5")</f>
        <v>0</v>
      </c>
      <c r="BE60" s="351"/>
      <c r="BF60" s="352"/>
      <c r="BG60" s="353"/>
      <c r="BH60" s="347">
        <f>COUNTIF(BI6:BI56,"&lt;=-.5")</f>
        <v>3</v>
      </c>
      <c r="BI60" s="351"/>
      <c r="BJ60" s="352"/>
      <c r="BK60" s="353"/>
      <c r="BL60" s="347">
        <f>COUNTIF(BM6:BM56,"&gt;=.5")</f>
        <v>5</v>
      </c>
      <c r="BM60" s="351"/>
      <c r="BN60" s="352"/>
      <c r="BO60" s="353"/>
      <c r="BP60" s="347">
        <f>COUNTIF(BQ6:BQ56,"&gt;=.5")</f>
        <v>1</v>
      </c>
      <c r="BQ60" s="351"/>
      <c r="BR60" s="351"/>
    </row>
    <row r="61" spans="1:140" ht="18" customHeight="1" x14ac:dyDescent="0.15">
      <c r="A61" s="549" t="s">
        <v>9505</v>
      </c>
      <c r="B61" s="549"/>
      <c r="C61" s="549"/>
      <c r="D61" s="549"/>
      <c r="E61" s="549"/>
      <c r="F61" s="549"/>
      <c r="G61" s="549"/>
      <c r="H61" s="549"/>
      <c r="I61" s="549"/>
      <c r="J61" s="549"/>
      <c r="K61" s="549"/>
      <c r="L61" s="549"/>
      <c r="M61" s="549"/>
      <c r="N61" s="549"/>
      <c r="O61" s="549"/>
      <c r="P61" s="549"/>
      <c r="Q61" s="549"/>
      <c r="R61" s="549"/>
      <c r="S61" s="549"/>
      <c r="T61" s="549"/>
      <c r="U61" s="549"/>
      <c r="V61" s="549"/>
      <c r="W61" s="549"/>
      <c r="X61" s="549"/>
      <c r="Y61" s="549"/>
      <c r="Z61" s="549"/>
      <c r="AA61" s="549"/>
      <c r="AB61" s="549"/>
      <c r="AC61" s="549"/>
      <c r="AD61" s="549"/>
      <c r="AE61" s="549"/>
      <c r="AF61" s="549"/>
      <c r="AG61" s="549"/>
      <c r="AH61" s="549"/>
      <c r="AI61" s="549"/>
      <c r="AJ61" s="549"/>
      <c r="AK61" s="549"/>
      <c r="AL61" s="549"/>
      <c r="AM61" s="549"/>
      <c r="AN61" s="549"/>
      <c r="AO61" s="549"/>
      <c r="AP61" s="549"/>
      <c r="AQ61" s="549"/>
      <c r="AR61" s="549"/>
      <c r="AS61" s="549"/>
      <c r="AT61" s="549"/>
      <c r="AU61" s="549"/>
      <c r="AV61" s="549"/>
      <c r="AW61" s="549"/>
      <c r="AX61" s="549"/>
      <c r="AY61" s="549"/>
      <c r="AZ61" s="549"/>
      <c r="BA61" s="549"/>
      <c r="BB61" s="549"/>
      <c r="BC61" s="549"/>
      <c r="BD61" s="549"/>
      <c r="BE61" s="549"/>
      <c r="BF61" s="549"/>
      <c r="BG61" s="549"/>
      <c r="BH61" s="549"/>
      <c r="BI61" s="549"/>
      <c r="BJ61" s="549"/>
      <c r="BK61" s="549"/>
      <c r="BL61" s="549"/>
      <c r="BM61" s="549"/>
      <c r="BN61" s="549"/>
      <c r="BO61" s="549"/>
      <c r="BP61" s="549"/>
      <c r="BQ61" s="549"/>
      <c r="BR61" s="549"/>
    </row>
    <row r="62" spans="1:140" x14ac:dyDescent="0.15">
      <c r="B62" s="231" t="str">
        <f>CONCATENATE(B64,"_",B63)</f>
        <v>q002_0</v>
      </c>
      <c r="C62" s="231" t="str">
        <f>CONCATENATE(C64,"_",C63)</f>
        <v>q002_1</v>
      </c>
      <c r="D62" s="231" t="str">
        <f>CONCATENATE(D64,"_",D63)</f>
        <v>q002_1</v>
      </c>
      <c r="F62" s="231" t="str">
        <f>CONCATENATE(F64,"_",F63)</f>
        <v>q001a_0</v>
      </c>
      <c r="G62" s="231" t="str">
        <f>CONCATENATE(G64,"_",G63)</f>
        <v>q001a_1</v>
      </c>
      <c r="H62" s="231" t="str">
        <f>CONCATENATE(H64,"_",H63)</f>
        <v>q001a_1</v>
      </c>
      <c r="J62" s="231" t="str">
        <f>CONCATENATE(J64,"_",J63)</f>
        <v>q001b_0</v>
      </c>
      <c r="K62" s="231" t="str">
        <f>CONCATENATE(K64,"_",K63)</f>
        <v>q001b_1</v>
      </c>
      <c r="L62" s="231" t="str">
        <f>CONCATENATE(L64,"_",L63)</f>
        <v>q001b_1</v>
      </c>
      <c r="N62" s="231" t="str">
        <f>CONCATENATE(N64,"_",N63)</f>
        <v>q003_0</v>
      </c>
      <c r="O62" s="231" t="str">
        <f>CONCATENATE(O64,"_",O63)</f>
        <v>q003_1</v>
      </c>
      <c r="P62" s="231" t="str">
        <f>CONCATENATE(P64,"_",P63)</f>
        <v>q003_1</v>
      </c>
      <c r="R62" s="231" t="str">
        <f>CONCATENATE(R64,"_",R63)</f>
        <v>q004_1</v>
      </c>
      <c r="S62" s="231" t="str">
        <f>CONCATENATE(S64,"_",S63)</f>
        <v>q005_0</v>
      </c>
      <c r="T62" s="231" t="str">
        <f>CONCATENATE(T64,"_",T63)</f>
        <v>q005_1</v>
      </c>
      <c r="U62" s="231" t="str">
        <f>CONCATENATE(U64,"_",U63)</f>
        <v>q005_1</v>
      </c>
      <c r="W62" s="231" t="str">
        <f>CONCATENATE(W64,"_",W63)</f>
        <v>q006_0</v>
      </c>
      <c r="X62" s="231" t="str">
        <f>CONCATENATE(X64,"_",X63)</f>
        <v>q006_1</v>
      </c>
      <c r="Y62" s="231" t="str">
        <f>CONCATENATE(Y64,"_",Y63)</f>
        <v>q006_1</v>
      </c>
      <c r="AA62" s="231" t="str">
        <f>CONCATENATE(AA64,"_",AA63)</f>
        <v>q014_0</v>
      </c>
      <c r="AB62" s="231" t="str">
        <f>CONCATENATE(AB64,"_",AB63)</f>
        <v>q014_1</v>
      </c>
      <c r="AC62" s="231" t="str">
        <f>CONCATENATE(AC64,"_",AC63)</f>
        <v>q014_1</v>
      </c>
      <c r="AE62" s="231" t="str">
        <f>CONCATENATE(AE64,"_",AE63)</f>
        <v>q015_0</v>
      </c>
      <c r="AF62" s="231" t="str">
        <f>CONCATENATE(AF64,"_",AF63)</f>
        <v>q015_1</v>
      </c>
      <c r="AG62" s="231" t="str">
        <f>CONCATENATE(AG64,"_",AG63)</f>
        <v>q015_1</v>
      </c>
      <c r="AI62" s="231" t="str">
        <f>CONCATENATE(AI64,"_",AI63)</f>
        <v>q016_0</v>
      </c>
      <c r="AJ62" s="231" t="str">
        <f>CONCATENATE(AJ64,"_",AJ63)</f>
        <v>q016_1</v>
      </c>
      <c r="AK62" s="231" t="str">
        <f>CONCATENATE(AK64,"_",AK63)</f>
        <v>q016_1</v>
      </c>
      <c r="AM62" s="231" t="str">
        <f>CONCATENATE(AM64,"_",AM63)</f>
        <v>q009_0</v>
      </c>
      <c r="AN62" s="231" t="str">
        <f>CONCATENATE(AN64,"_",AN63)</f>
        <v>q009_1</v>
      </c>
      <c r="AO62" s="231" t="str">
        <f>CONCATENATE(AO64,"_",AO63)</f>
        <v>q009_1</v>
      </c>
      <c r="AQ62" s="231" t="str">
        <f>CONCATENATE(AQ64,"_",AQ63)</f>
        <v>q022_0</v>
      </c>
      <c r="AR62" s="231" t="str">
        <f>CONCATENATE(AR64,"_",AR63)</f>
        <v>q022_1</v>
      </c>
      <c r="AS62" s="231" t="str">
        <f>CONCATENATE(AS64,"_",AS63)</f>
        <v>q022_1</v>
      </c>
      <c r="AU62" s="231" t="str">
        <f>CONCATENATE(AU64,"_",AU63)</f>
        <v>q010_0</v>
      </c>
      <c r="AV62" s="231" t="str">
        <f>CONCATENATE(AV64,"_",AV63)</f>
        <v>q010_1</v>
      </c>
      <c r="AW62" s="231" t="str">
        <f>CONCATENATE(AW64,"_",AW63)</f>
        <v>q010_1</v>
      </c>
      <c r="AY62" s="231" t="str">
        <f>CONCATENATE(AY64,"_",AY63)</f>
        <v>q011_0</v>
      </c>
      <c r="AZ62" s="231" t="str">
        <f>CONCATENATE(AZ64,"_",AZ63)</f>
        <v>q011_1</v>
      </c>
      <c r="BA62" s="231" t="str">
        <f>CONCATENATE(BA64,"_",BA63)</f>
        <v>q011_1</v>
      </c>
      <c r="BC62" s="231" t="str">
        <f>CONCATENATE(BC64,"_",BC63)</f>
        <v>q017_0</v>
      </c>
      <c r="BD62" s="231" t="str">
        <f>CONCATENATE(BD64,"_",BD63)</f>
        <v>q017_1</v>
      </c>
      <c r="BE62" s="231" t="str">
        <f>CONCATENATE(BE64,"_",BE63)</f>
        <v>q017_1</v>
      </c>
      <c r="BF62" s="231"/>
      <c r="BG62" s="231" t="str">
        <f>CONCATENATE(BG64,"_",BG63)</f>
        <v>q018_0</v>
      </c>
      <c r="BH62" s="231" t="str">
        <f>CONCATENATE(BH64,"_",BH63)</f>
        <v>q018_1</v>
      </c>
      <c r="BI62" s="231" t="str">
        <f>CONCATENATE(BI64,"_",BI63)</f>
        <v>q018_1</v>
      </c>
      <c r="BJ62" s="231"/>
      <c r="BK62" s="231" t="str">
        <f>CONCATENATE(BK64,"_",BK63)</f>
        <v>q019_0</v>
      </c>
      <c r="BL62" s="231" t="str">
        <f>CONCATENATE(BL64,"_",BL63)</f>
        <v>q019_1</v>
      </c>
      <c r="BM62" s="231" t="str">
        <f>CONCATENATE(BM64,"_",BM63)</f>
        <v>q019_1</v>
      </c>
      <c r="BN62" s="231"/>
      <c r="BO62" s="231" t="str">
        <f>CONCATENATE(BO64,"_",BO63)</f>
        <v>q020_0</v>
      </c>
      <c r="BP62" s="231" t="str">
        <f>CONCATENATE(BP64,"_",BP63)</f>
        <v>q020_1</v>
      </c>
      <c r="BQ62" s="231" t="str">
        <f>CONCATENATE(BQ64,"_",BQ63)</f>
        <v>q020_1</v>
      </c>
      <c r="BR62" s="231"/>
    </row>
    <row r="63" spans="1:140" x14ac:dyDescent="0.15">
      <c r="B63" s="238">
        <v>0</v>
      </c>
      <c r="C63" s="238">
        <v>1</v>
      </c>
      <c r="D63" s="238">
        <v>1</v>
      </c>
      <c r="E63" s="238"/>
      <c r="F63" s="238">
        <v>0</v>
      </c>
      <c r="G63" s="238">
        <v>1</v>
      </c>
      <c r="H63" s="238">
        <v>1</v>
      </c>
      <c r="I63" s="238"/>
      <c r="J63" s="238">
        <v>0</v>
      </c>
      <c r="K63" s="238">
        <v>1</v>
      </c>
      <c r="L63" s="238">
        <v>1</v>
      </c>
      <c r="M63" s="238"/>
      <c r="N63" s="238">
        <v>0</v>
      </c>
      <c r="O63" s="238">
        <v>1</v>
      </c>
      <c r="P63" s="238">
        <v>1</v>
      </c>
      <c r="Q63" s="238"/>
      <c r="R63" s="238">
        <v>1</v>
      </c>
      <c r="S63" s="238">
        <v>0</v>
      </c>
      <c r="T63" s="238">
        <v>1</v>
      </c>
      <c r="U63" s="238">
        <v>1</v>
      </c>
      <c r="V63" s="238"/>
      <c r="W63" s="238">
        <v>0</v>
      </c>
      <c r="X63" s="238">
        <v>1</v>
      </c>
      <c r="Y63" s="238">
        <v>1</v>
      </c>
      <c r="Z63" s="238"/>
      <c r="AA63" s="238">
        <v>0</v>
      </c>
      <c r="AB63" s="238">
        <v>1</v>
      </c>
      <c r="AC63" s="238">
        <v>1</v>
      </c>
      <c r="AD63" s="238"/>
      <c r="AE63" s="238">
        <v>0</v>
      </c>
      <c r="AF63" s="238">
        <v>1</v>
      </c>
      <c r="AG63" s="238">
        <v>1</v>
      </c>
      <c r="AH63" s="238"/>
      <c r="AI63" s="238">
        <v>0</v>
      </c>
      <c r="AJ63" s="238">
        <v>1</v>
      </c>
      <c r="AK63" s="238">
        <v>1</v>
      </c>
      <c r="AL63" s="238"/>
      <c r="AM63" s="238">
        <v>0</v>
      </c>
      <c r="AN63" s="238">
        <v>1</v>
      </c>
      <c r="AO63" s="238">
        <v>1</v>
      </c>
      <c r="AP63" s="238"/>
      <c r="AQ63" s="238">
        <v>0</v>
      </c>
      <c r="AR63" s="238">
        <v>1</v>
      </c>
      <c r="AS63" s="238">
        <v>1</v>
      </c>
      <c r="AT63" s="238"/>
      <c r="AU63" s="238">
        <v>0</v>
      </c>
      <c r="AV63" s="238">
        <v>1</v>
      </c>
      <c r="AW63" s="238">
        <v>1</v>
      </c>
      <c r="AX63" s="238"/>
      <c r="AY63" s="238">
        <v>0</v>
      </c>
      <c r="AZ63" s="238">
        <v>1</v>
      </c>
      <c r="BA63" s="238">
        <v>1</v>
      </c>
      <c r="BB63" s="238"/>
      <c r="BC63" s="238">
        <v>0</v>
      </c>
      <c r="BD63" s="238">
        <v>1</v>
      </c>
      <c r="BE63" s="238">
        <v>1</v>
      </c>
      <c r="BF63" s="238"/>
      <c r="BG63" s="238">
        <v>0</v>
      </c>
      <c r="BH63" s="238">
        <v>1</v>
      </c>
      <c r="BI63" s="238">
        <v>1</v>
      </c>
      <c r="BJ63" s="238"/>
      <c r="BK63" s="238">
        <v>0</v>
      </c>
      <c r="BL63" s="238">
        <v>1</v>
      </c>
      <c r="BM63" s="238">
        <v>1</v>
      </c>
      <c r="BN63" s="238"/>
      <c r="BO63" s="238">
        <v>0</v>
      </c>
      <c r="BP63" s="238">
        <v>1</v>
      </c>
      <c r="BQ63" s="238">
        <v>1</v>
      </c>
      <c r="BR63" s="238"/>
    </row>
    <row r="64" spans="1:140" x14ac:dyDescent="0.15">
      <c r="B64" s="238" t="s">
        <v>2278</v>
      </c>
      <c r="C64" s="238" t="s">
        <v>2278</v>
      </c>
      <c r="D64" s="238" t="s">
        <v>2278</v>
      </c>
      <c r="E64" s="238"/>
      <c r="F64" s="238" t="s">
        <v>8289</v>
      </c>
      <c r="G64" s="238" t="s">
        <v>8289</v>
      </c>
      <c r="H64" s="238" t="s">
        <v>8289</v>
      </c>
      <c r="I64" s="238"/>
      <c r="J64" s="238" t="s">
        <v>8291</v>
      </c>
      <c r="K64" s="238" t="s">
        <v>8291</v>
      </c>
      <c r="L64" s="238" t="s">
        <v>8291</v>
      </c>
      <c r="M64" s="238"/>
      <c r="N64" s="238" t="s">
        <v>2385</v>
      </c>
      <c r="O64" s="238" t="s">
        <v>2385</v>
      </c>
      <c r="P64" s="238" t="s">
        <v>2385</v>
      </c>
      <c r="Q64" s="238"/>
      <c r="R64" s="238" t="s">
        <v>2492</v>
      </c>
      <c r="S64" s="238" t="s">
        <v>2599</v>
      </c>
      <c r="T64" s="238" t="s">
        <v>2599</v>
      </c>
      <c r="U64" s="238" t="s">
        <v>2599</v>
      </c>
      <c r="V64" s="238"/>
      <c r="W64" s="238" t="s">
        <v>2706</v>
      </c>
      <c r="X64" s="238" t="s">
        <v>2706</v>
      </c>
      <c r="Y64" s="238" t="s">
        <v>2706</v>
      </c>
      <c r="Z64" s="238"/>
      <c r="AA64" s="238" t="s">
        <v>3138</v>
      </c>
      <c r="AB64" s="238" t="s">
        <v>3138</v>
      </c>
      <c r="AC64" s="238" t="s">
        <v>3138</v>
      </c>
      <c r="AD64" s="238"/>
      <c r="AE64" s="238" t="s">
        <v>3247</v>
      </c>
      <c r="AF64" s="238" t="s">
        <v>3247</v>
      </c>
      <c r="AG64" s="238" t="s">
        <v>3247</v>
      </c>
      <c r="AH64" s="238"/>
      <c r="AI64" s="238" t="s">
        <v>3354</v>
      </c>
      <c r="AJ64" s="238" t="s">
        <v>3354</v>
      </c>
      <c r="AK64" s="238" t="s">
        <v>3354</v>
      </c>
      <c r="AL64" s="238"/>
      <c r="AM64" s="238" t="s">
        <v>2814</v>
      </c>
      <c r="AN64" s="238" t="s">
        <v>2814</v>
      </c>
      <c r="AO64" s="238" t="s">
        <v>2814</v>
      </c>
      <c r="AP64" s="238"/>
      <c r="AQ64" s="238" t="s">
        <v>8294</v>
      </c>
      <c r="AR64" s="238" t="s">
        <v>8294</v>
      </c>
      <c r="AS64" s="238" t="s">
        <v>8294</v>
      </c>
      <c r="AT64" s="238"/>
      <c r="AU64" s="238" t="s">
        <v>2922</v>
      </c>
      <c r="AV64" s="238" t="s">
        <v>2922</v>
      </c>
      <c r="AW64" s="238" t="s">
        <v>2922</v>
      </c>
      <c r="AX64" s="238"/>
      <c r="AY64" s="238" t="s">
        <v>3030</v>
      </c>
      <c r="AZ64" s="238" t="s">
        <v>3030</v>
      </c>
      <c r="BA64" s="238" t="s">
        <v>3030</v>
      </c>
      <c r="BB64" s="238"/>
      <c r="BC64" s="314" t="s">
        <v>3462</v>
      </c>
      <c r="BD64" s="314" t="s">
        <v>3462</v>
      </c>
      <c r="BE64" s="314" t="s">
        <v>3462</v>
      </c>
      <c r="BF64" s="314"/>
      <c r="BG64" s="314" t="s">
        <v>3571</v>
      </c>
      <c r="BH64" s="314" t="s">
        <v>3571</v>
      </c>
      <c r="BI64" s="314" t="s">
        <v>3571</v>
      </c>
      <c r="BJ64" s="314"/>
      <c r="BK64" s="314" t="s">
        <v>3679</v>
      </c>
      <c r="BL64" s="314" t="s">
        <v>3679</v>
      </c>
      <c r="BM64" s="314" t="s">
        <v>3679</v>
      </c>
      <c r="BN64" s="314"/>
      <c r="BO64" s="314" t="s">
        <v>3788</v>
      </c>
      <c r="BP64" s="314" t="s">
        <v>3788</v>
      </c>
      <c r="BQ64" s="314" t="s">
        <v>3788</v>
      </c>
      <c r="BR64" s="314"/>
    </row>
    <row r="65" spans="1:70" x14ac:dyDescent="0.15">
      <c r="B65" s="238"/>
      <c r="C65" s="238"/>
      <c r="D65" s="238"/>
      <c r="E65" s="238"/>
      <c r="F65" s="238"/>
      <c r="G65" s="238"/>
      <c r="H65" s="238"/>
      <c r="I65" s="238"/>
      <c r="J65" s="238"/>
      <c r="K65" s="238"/>
      <c r="L65" s="238"/>
      <c r="M65" s="238"/>
      <c r="N65" s="238"/>
      <c r="O65" s="238"/>
      <c r="P65" s="238"/>
      <c r="Q65" s="238"/>
      <c r="R65" s="238"/>
      <c r="S65" s="238"/>
      <c r="T65" s="238"/>
      <c r="U65" s="238"/>
      <c r="V65" s="238"/>
      <c r="W65" s="238"/>
      <c r="X65" s="238"/>
      <c r="Y65" s="238"/>
      <c r="Z65" s="238"/>
      <c r="AA65" s="238"/>
      <c r="AB65" s="238"/>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238"/>
      <c r="AZ65" s="238"/>
      <c r="BA65" s="238"/>
      <c r="BB65" s="238"/>
      <c r="BC65" s="238"/>
      <c r="BD65" s="238"/>
      <c r="BE65" s="238"/>
      <c r="BF65" s="238"/>
      <c r="BG65" s="238"/>
      <c r="BH65" s="238"/>
      <c r="BI65" s="238"/>
      <c r="BJ65" s="238"/>
      <c r="BK65" s="238"/>
      <c r="BL65" s="238"/>
      <c r="BM65" s="238"/>
      <c r="BN65" s="238"/>
      <c r="BO65" s="238"/>
      <c r="BP65" s="238"/>
      <c r="BQ65" s="238"/>
      <c r="BR65" s="238"/>
    </row>
    <row r="67" spans="1:70" x14ac:dyDescent="0.15">
      <c r="A67" s="231" t="s">
        <v>7805</v>
      </c>
      <c r="B67" s="231">
        <f>MIN(B6:B56)</f>
        <v>65</v>
      </c>
      <c r="C67" s="231">
        <f>MIN(C6:C56)</f>
        <v>65</v>
      </c>
      <c r="F67" s="231">
        <f>MIN(F6:F56)</f>
        <v>60</v>
      </c>
      <c r="G67" s="231">
        <f>MIN(G6:G56)</f>
        <v>60</v>
      </c>
      <c r="O67" s="231">
        <f>MIN(O6:O56)</f>
        <v>45</v>
      </c>
      <c r="R67" s="231">
        <f>MIN(R6:R56)</f>
        <v>56</v>
      </c>
      <c r="T67" s="231">
        <f>MIN(T6:T56)</f>
        <v>40</v>
      </c>
      <c r="W67" s="231">
        <f>MIN(W6:W56)</f>
        <v>57</v>
      </c>
      <c r="X67" s="231">
        <f>MIN(X6:X56)</f>
        <v>64</v>
      </c>
      <c r="AA67" s="231">
        <f>MIN(AA6:AA56)</f>
        <v>9</v>
      </c>
      <c r="AB67" s="231">
        <f>MIN(AB6:AB56)</f>
        <v>7</v>
      </c>
      <c r="AE67" s="231">
        <f>MIN(AE6:AE56)</f>
        <v>13</v>
      </c>
      <c r="AF67" s="231">
        <f>MIN(AF6:AF56)</f>
        <v>10</v>
      </c>
      <c r="AJ67" s="231">
        <f>MIN(AJ6:AJ56)</f>
        <v>71</v>
      </c>
      <c r="AM67" s="231">
        <f>MIN(AM6:AM56)</f>
        <v>12.2</v>
      </c>
      <c r="AN67" s="231">
        <f>MIN(AN6:AN56)</f>
        <v>13.1</v>
      </c>
      <c r="AU67" s="231">
        <f>MIN(AU6:AU56)</f>
        <v>78</v>
      </c>
      <c r="AV67" s="231">
        <f>MIN(AV6:AV56)</f>
        <v>81</v>
      </c>
      <c r="AY67" s="231">
        <f>MIN(AY6:AY56)</f>
        <v>58</v>
      </c>
      <c r="AZ67" s="231">
        <f>MIN(AZ6:AZ56)</f>
        <v>58</v>
      </c>
      <c r="BC67" s="231">
        <f>MIN(BC6:BC56)</f>
        <v>49</v>
      </c>
      <c r="BD67" s="231">
        <f>MIN(BD6:BD56)</f>
        <v>54</v>
      </c>
      <c r="BG67" s="231">
        <f>MIN(BG6:BG56)</f>
        <v>80</v>
      </c>
      <c r="BH67" s="231">
        <f>MIN(BH6:BH56)</f>
        <v>77</v>
      </c>
      <c r="BK67" s="231">
        <f>MIN(BK6:BK56)</f>
        <v>3</v>
      </c>
      <c r="BL67" s="231">
        <f>MIN(BL6:BL56)</f>
        <v>3</v>
      </c>
      <c r="BO67" s="231">
        <f>MIN(BO6:BO56)</f>
        <v>11</v>
      </c>
      <c r="BP67" s="231">
        <f>MIN(BP6:BP56)</f>
        <v>8</v>
      </c>
    </row>
    <row r="68" spans="1:70" x14ac:dyDescent="0.15">
      <c r="A68" s="231" t="s">
        <v>7806</v>
      </c>
      <c r="B68" s="231">
        <f>MAX(B6:B56)</f>
        <v>88</v>
      </c>
      <c r="C68" s="231">
        <f>MAX(C6:C56)</f>
        <v>89</v>
      </c>
      <c r="F68" s="231">
        <f>MAX(F6:F56)</f>
        <v>79</v>
      </c>
      <c r="G68" s="231">
        <f>MAX(G6:G56)</f>
        <v>77</v>
      </c>
      <c r="O68" s="231">
        <f>MAX(O6:O56)</f>
        <v>69</v>
      </c>
      <c r="R68" s="231">
        <f>MAX(R6:R56)</f>
        <v>81</v>
      </c>
      <c r="T68" s="231">
        <f>MAX(T6:T56)</f>
        <v>86</v>
      </c>
      <c r="W68" s="231">
        <f>MAX(W6:W56)</f>
        <v>82</v>
      </c>
      <c r="X68" s="231">
        <f>MAX(X6:X56)</f>
        <v>81</v>
      </c>
      <c r="AA68" s="231">
        <f>MAX(AA6:AA56)</f>
        <v>24</v>
      </c>
      <c r="AB68" s="231">
        <f>MAX(AB6:AB56)</f>
        <v>21</v>
      </c>
      <c r="AE68" s="231">
        <f>MAX(AE6:AE56)</f>
        <v>28</v>
      </c>
      <c r="AF68" s="231">
        <f>MAX(AF6:AF56)</f>
        <v>23</v>
      </c>
      <c r="AJ68" s="231">
        <f>MAX(AJ6:AJ56)</f>
        <v>80</v>
      </c>
      <c r="AM68" s="231">
        <f>MAX(AM6:AM56)</f>
        <v>14.1</v>
      </c>
      <c r="AN68" s="231">
        <f>MAX(AN6:AN56)</f>
        <v>15.7</v>
      </c>
      <c r="AU68" s="231">
        <f>MAX(AU6:AU56)</f>
        <v>90</v>
      </c>
      <c r="AV68" s="231">
        <f>MAX(AV6:AV56)</f>
        <v>90</v>
      </c>
      <c r="AY68" s="231">
        <f>MAX(AY6:AY56)</f>
        <v>72</v>
      </c>
      <c r="AZ68" s="231">
        <f>MAX(AZ6:AZ56)</f>
        <v>74</v>
      </c>
      <c r="BC68" s="231">
        <f>MAX(BC6:BC56)</f>
        <v>66</v>
      </c>
      <c r="BD68" s="231">
        <f>MAX(BD6:BD56)</f>
        <v>72</v>
      </c>
      <c r="BG68" s="231">
        <f>MAX(BG6:BG56)</f>
        <v>93</v>
      </c>
      <c r="BH68" s="231">
        <f>MAX(BH6:BH56)</f>
        <v>95</v>
      </c>
      <c r="BK68" s="231">
        <f>MAX(BK6:BK56)</f>
        <v>9</v>
      </c>
      <c r="BL68" s="231">
        <f>MAX(BL6:BL56)</f>
        <v>9</v>
      </c>
      <c r="BO68" s="231">
        <f>MAX(BO6:BO56)</f>
        <v>27</v>
      </c>
      <c r="BP68" s="231">
        <f>MAX(BP6:BP56)</f>
        <v>22</v>
      </c>
    </row>
    <row r="69" spans="1:70" x14ac:dyDescent="0.15">
      <c r="A69" s="231" t="s">
        <v>7807</v>
      </c>
      <c r="B69" s="231">
        <f>MEDIAN(B6:B56)</f>
        <v>77</v>
      </c>
      <c r="C69" s="231">
        <f>MEDIAN(C6:C56)</f>
        <v>79</v>
      </c>
      <c r="F69" s="231">
        <f>MEDIAN(F6:F56)</f>
        <v>68</v>
      </c>
      <c r="G69" s="231">
        <f>MEDIAN(G6:G56)</f>
        <v>68</v>
      </c>
      <c r="O69" s="231">
        <f>MEDIAN(O6:O56)</f>
        <v>57</v>
      </c>
      <c r="R69" s="231">
        <f>MEDIAN(R6:R56)</f>
        <v>69</v>
      </c>
      <c r="T69" s="231">
        <f>MEDIAN(T6:T56)</f>
        <v>63</v>
      </c>
      <c r="W69" s="231">
        <f>MEDIAN(W6:W56)</f>
        <v>70</v>
      </c>
      <c r="X69" s="231">
        <f>MEDIAN(X6:X56)</f>
        <v>73</v>
      </c>
      <c r="AA69" s="231">
        <f>MEDIAN(AA6:AA56)</f>
        <v>16</v>
      </c>
      <c r="AB69" s="231">
        <f>MEDIAN(AB6:AB56)</f>
        <v>12</v>
      </c>
      <c r="AE69" s="231">
        <f>MEDIAN(AE6:AE56)</f>
        <v>19</v>
      </c>
      <c r="AF69" s="231">
        <f>MEDIAN(AF6:AF56)</f>
        <v>16</v>
      </c>
      <c r="AJ69" s="231">
        <f>MEDIAN(AJ6:AJ56)</f>
        <v>76</v>
      </c>
      <c r="AM69" s="231">
        <f>MEDIAN(AM6:AM56)</f>
        <v>13.2</v>
      </c>
      <c r="AN69" s="231">
        <f>MEDIAN(AN6:AN56)</f>
        <v>14.7</v>
      </c>
      <c r="AU69" s="231">
        <f>MEDIAN(AU6:AU56)</f>
        <v>86</v>
      </c>
      <c r="AV69" s="231">
        <f>MEDIAN(AV6:AV56)</f>
        <v>87</v>
      </c>
      <c r="AY69" s="231">
        <f>MEDIAN(AY6:AY56)</f>
        <v>68</v>
      </c>
      <c r="AZ69" s="231">
        <f>MEDIAN(AZ6:AZ56)</f>
        <v>69</v>
      </c>
      <c r="BC69" s="231">
        <f>MEDIAN(BC6:BC56)</f>
        <v>61</v>
      </c>
      <c r="BD69" s="231">
        <f>MEDIAN(BD6:BD56)</f>
        <v>66</v>
      </c>
      <c r="BG69" s="231">
        <f>MEDIAN(BG6:BG56)</f>
        <v>90</v>
      </c>
      <c r="BH69" s="231">
        <f>MEDIAN(BH6:BH56)</f>
        <v>90</v>
      </c>
      <c r="BK69" s="231">
        <f>MEDIAN(BK6:BK56)</f>
        <v>6</v>
      </c>
      <c r="BL69" s="231">
        <f>MEDIAN(BL6:BL56)</f>
        <v>6</v>
      </c>
      <c r="BO69" s="231">
        <f>MEDIAN(BO6:BO56)</f>
        <v>20</v>
      </c>
      <c r="BP69" s="231">
        <f>MEDIAN(BP6:BP56)</f>
        <v>17</v>
      </c>
    </row>
    <row r="70" spans="1:70" x14ac:dyDescent="0.15">
      <c r="A70" s="231" t="s">
        <v>7808</v>
      </c>
      <c r="B70" s="239">
        <f>B5</f>
        <v>76</v>
      </c>
      <c r="C70" s="239">
        <f>C5</f>
        <v>78</v>
      </c>
      <c r="F70" s="239">
        <f>F5</f>
        <v>69</v>
      </c>
      <c r="G70" s="239">
        <f>G5</f>
        <v>68</v>
      </c>
      <c r="O70" s="239">
        <f>O5</f>
        <v>54</v>
      </c>
      <c r="R70" s="239">
        <f>R5</f>
        <v>68</v>
      </c>
      <c r="T70" s="239">
        <f>T5</f>
        <v>61</v>
      </c>
      <c r="W70" s="239">
        <f>W5</f>
        <v>70</v>
      </c>
      <c r="X70" s="239">
        <f>X5</f>
        <v>72</v>
      </c>
      <c r="AA70" s="239">
        <f>AA5</f>
        <v>17</v>
      </c>
      <c r="AB70" s="239">
        <f>AB5</f>
        <v>13</v>
      </c>
      <c r="AE70" s="239">
        <f>AE5</f>
        <v>21</v>
      </c>
      <c r="AF70" s="239">
        <f>AF5</f>
        <v>18</v>
      </c>
      <c r="AJ70" s="239">
        <f>AJ5</f>
        <v>76</v>
      </c>
      <c r="AM70" s="239">
        <f>AM5</f>
        <v>13.2</v>
      </c>
      <c r="AN70" s="239">
        <f>AN5</f>
        <v>14.5</v>
      </c>
      <c r="AU70" s="239">
        <f>AU5</f>
        <v>86</v>
      </c>
      <c r="AV70" s="239">
        <f>AV5</f>
        <v>87</v>
      </c>
      <c r="AY70" s="239">
        <f>AY5</f>
        <v>68</v>
      </c>
      <c r="AZ70" s="239">
        <f>AZ5</f>
        <v>68</v>
      </c>
      <c r="BC70" s="239">
        <f>BC5</f>
        <v>61</v>
      </c>
      <c r="BD70" s="239">
        <f>BD5</f>
        <v>66</v>
      </c>
      <c r="BG70" s="239">
        <f>BG5</f>
        <v>89</v>
      </c>
      <c r="BH70" s="239">
        <f>BH5</f>
        <v>90</v>
      </c>
      <c r="BK70" s="239">
        <f>BK5</f>
        <v>6</v>
      </c>
      <c r="BL70" s="239">
        <f>BL5</f>
        <v>6</v>
      </c>
      <c r="BO70" s="239">
        <f>BO5</f>
        <v>21</v>
      </c>
      <c r="BP70" s="239">
        <f>BP5</f>
        <v>17</v>
      </c>
    </row>
  </sheetData>
  <customSheetViews>
    <customSheetView guid="{B79C7D93-5BC1-49C9-8DB1-804221DB6714}" scale="60" showPageBreaks="1" fitToPage="1" printArea="1" hiddenColumns="1" view="pageBreakPreview">
      <selection activeCell="AF7" sqref="AF7"/>
      <colBreaks count="3" manualBreakCount="3">
        <brk id="20" max="60" man="1"/>
        <brk id="34" max="60" man="1"/>
        <brk id="52" max="60" man="1"/>
      </colBreaks>
      <pageMargins left="0.7" right="0.7" top="0.75" bottom="0.75" header="0.3" footer="0.3"/>
      <pageSetup scale="79" fitToWidth="0" orientation="portrait" horizontalDpi="300" verticalDpi="300" r:id="rId1"/>
    </customSheetView>
    <customSheetView guid="{1955DA2A-9C2E-4B05-A49D-B390AB521C26}" scale="60" showPageBreaks="1" fitToPage="1" printArea="1" hiddenColumns="1" view="pageBreakPreview">
      <selection activeCell="AF7" sqref="AF7"/>
      <colBreaks count="3" manualBreakCount="3">
        <brk id="20" max="60" man="1"/>
        <brk id="34" max="60" man="1"/>
        <brk id="52" max="60" man="1"/>
      </colBreaks>
      <pageMargins left="0.7" right="0.7" top="0.75" bottom="0.75" header="0.3" footer="0.3"/>
      <pageSetup scale="79" fitToWidth="0" orientation="portrait" horizontalDpi="300" verticalDpi="300" r:id="rId2"/>
    </customSheetView>
  </customSheetViews>
  <mergeCells count="20">
    <mergeCell ref="A61:BR61"/>
    <mergeCell ref="S3:V3"/>
    <mergeCell ref="W3:Z3"/>
    <mergeCell ref="AA3:AD3"/>
    <mergeCell ref="AE3:AH3"/>
    <mergeCell ref="AI3:AL3"/>
    <mergeCell ref="B3:E3"/>
    <mergeCell ref="F3:I3"/>
    <mergeCell ref="N3:Q3"/>
    <mergeCell ref="BG3:BJ3"/>
    <mergeCell ref="BK3:BN3"/>
    <mergeCell ref="BO3:BR3"/>
    <mergeCell ref="J3:M3"/>
    <mergeCell ref="W2:AX2"/>
    <mergeCell ref="AY2:BO2"/>
    <mergeCell ref="AM3:AP3"/>
    <mergeCell ref="AU3:AX3"/>
    <mergeCell ref="AY3:BB3"/>
    <mergeCell ref="BC3:BF3"/>
    <mergeCell ref="AQ3:AT3"/>
  </mergeCells>
  <phoneticPr fontId="52" type="noConversion"/>
  <conditionalFormatting sqref="A6:BR56">
    <cfRule type="expression" dxfId="22" priority="2">
      <formula>MOD(ROW(),2)=0</formula>
    </cfRule>
  </conditionalFormatting>
  <conditionalFormatting sqref="A58">
    <cfRule type="expression" dxfId="21" priority="1">
      <formula>MOD(ROW(),2)=1</formula>
    </cfRule>
  </conditionalFormatting>
  <pageMargins left="0.7" right="0.7" top="0.75" bottom="0.75" header="0.3" footer="0.3"/>
  <pageSetup scale="10" orientation="portrait" horizontalDpi="300" verticalDpi="300" r:id="rId3"/>
  <colBreaks count="3" manualBreakCount="3">
    <brk id="22" max="60" man="1"/>
    <brk id="38" max="60" man="1"/>
    <brk id="58" max="6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pageSetUpPr fitToPage="1"/>
  </sheetPr>
  <dimension ref="A1:BN62"/>
  <sheetViews>
    <sheetView tabSelected="1" view="pageBreakPreview" topLeftCell="A2" zoomScale="150" zoomScaleNormal="150" zoomScaleSheetLayoutView="90" zoomScalePageLayoutView="150" workbookViewId="0">
      <selection activeCell="A4" sqref="A4"/>
    </sheetView>
  </sheetViews>
  <sheetFormatPr baseColWidth="10" defaultColWidth="9.1640625" defaultRowHeight="14" x14ac:dyDescent="0.15"/>
  <cols>
    <col min="1" max="1" width="6" style="167" customWidth="1"/>
    <col min="2" max="2" width="3.5" style="167" customWidth="1"/>
    <col min="3" max="3" width="18" style="288" bestFit="1" customWidth="1"/>
    <col min="4" max="7" width="9.1640625" style="167"/>
    <col min="8" max="8" width="9.1640625" style="167" customWidth="1"/>
    <col min="9" max="9" width="9.1640625" style="167"/>
    <col min="10" max="13" width="9.1640625" style="167" customWidth="1"/>
    <col min="14" max="14" width="13.83203125" style="167" customWidth="1"/>
    <col min="15" max="15" width="9.1640625" style="167"/>
    <col min="16" max="16" width="9.1640625" style="167" customWidth="1"/>
    <col min="17" max="17" width="16" style="167" customWidth="1"/>
    <col min="18" max="31" width="9.1640625" style="167" customWidth="1"/>
    <col min="32" max="16384" width="9.1640625" style="167"/>
  </cols>
  <sheetData>
    <row r="1" spans="1:30" hidden="1" x14ac:dyDescent="0.15">
      <c r="C1" s="269"/>
      <c r="D1" s="167" t="s">
        <v>4003</v>
      </c>
      <c r="E1" s="167" t="s">
        <v>4111</v>
      </c>
      <c r="F1" s="167" t="s">
        <v>4219</v>
      </c>
      <c r="G1" s="167" t="s">
        <v>4435</v>
      </c>
      <c r="H1" s="167" t="s">
        <v>4543</v>
      </c>
      <c r="I1" s="167" t="s">
        <v>4651</v>
      </c>
      <c r="J1" s="167" t="s">
        <v>4759</v>
      </c>
      <c r="K1" s="167" t="s">
        <v>4327</v>
      </c>
      <c r="L1" s="167" t="s">
        <v>4865</v>
      </c>
      <c r="M1" s="167" t="s">
        <v>4868</v>
      </c>
    </row>
    <row r="2" spans="1:30" s="271" customFormat="1" ht="35.25" customHeight="1" x14ac:dyDescent="0.2">
      <c r="A2" s="225" t="str">
        <f>CONCATENATE("Appendix Exhibit ",INDEX!A12,". ",INDEX!B12)</f>
        <v>Appendix Exhibit E1. Avoidable Hospital Use &amp; Cost: Dimension and Indicator Ranking</v>
      </c>
      <c r="B2" s="355"/>
      <c r="C2" s="356"/>
      <c r="D2" s="355"/>
      <c r="E2" s="355"/>
      <c r="F2" s="355"/>
      <c r="G2" s="355"/>
      <c r="H2" s="355"/>
      <c r="I2" s="355"/>
      <c r="J2" s="355"/>
      <c r="K2" s="355"/>
      <c r="L2" s="355"/>
      <c r="M2" s="355"/>
      <c r="N2" s="355"/>
    </row>
    <row r="3" spans="1:30" s="186" customFormat="1" hidden="1" x14ac:dyDescent="0.2">
      <c r="A3" s="208" t="s">
        <v>5303</v>
      </c>
      <c r="B3" s="275"/>
      <c r="C3" s="276"/>
      <c r="D3" s="275"/>
      <c r="E3" s="275"/>
      <c r="F3" s="275"/>
      <c r="G3" s="275"/>
      <c r="H3" s="275"/>
      <c r="I3" s="275"/>
      <c r="J3" s="275"/>
      <c r="K3" s="275"/>
      <c r="L3" s="275"/>
      <c r="M3" s="275"/>
      <c r="N3" s="275"/>
    </row>
    <row r="4" spans="1:30" s="278" customFormat="1" ht="120" customHeight="1" x14ac:dyDescent="0.15">
      <c r="B4" s="546"/>
      <c r="C4" s="546"/>
      <c r="D4" s="510" t="str">
        <f>VLOOKUP(D58,META!$B:$G,6,FALSE)</f>
        <v>Hospital admissions for pediatric asthma (per 100,000 children)</v>
      </c>
      <c r="E4" s="510" t="str">
        <f>VLOOKUP(E58,META!$B:$G,6,FALSE)</f>
        <v>Medicare admissions for ambulatory care–sensitive conditions, ages 65–74</v>
      </c>
      <c r="F4" s="510" t="str">
        <f>VLOOKUP(F58,META!$B:$G,6,FALSE)</f>
        <v>Medicare admissions for ambulatory care–sensitive conditions, age 75 and older</v>
      </c>
      <c r="G4" s="510" t="str">
        <f>VLOOKUP(G58,META!$B:$G,6,FALSE)</f>
        <v>Medicare 30-day readmissions</v>
      </c>
      <c r="H4" s="510" t="str">
        <f>VLOOKUP(H58,META!$B:$G,6,FALSE)</f>
        <v>Short-stay nursing home residents with a readmission within 30 days</v>
      </c>
      <c r="I4" s="510" t="str">
        <f>VLOOKUP(I58,META!$B:$G,6,FALSE)</f>
        <v>Long-stay nursing home residents with a hospital admission</v>
      </c>
      <c r="J4" s="510" t="str">
        <f>VLOOKUP(J58,META!$B:$G,6,FALSE)</f>
        <v>Home health patients with a hospital admission</v>
      </c>
      <c r="K4" s="510" t="str">
        <f>VLOOKUP(K58,META!$B:$G,6,FALSE)</f>
        <v>Medicare avoidable emergency department visits</v>
      </c>
      <c r="L4" s="510" t="str">
        <f>VLOOKUP(L58,META!$B:$G,6,FALSE)</f>
        <v>Employer-sponsored insurance spending per enrollee</v>
      </c>
      <c r="M4" s="510" t="str">
        <f>VLOOKUP(M58,META!$B:$G,6,FALSE)</f>
        <v>Medicare spending per beneficiary</v>
      </c>
      <c r="Q4" s="279" t="s">
        <v>2</v>
      </c>
      <c r="R4" s="279" t="s">
        <v>5080</v>
      </c>
    </row>
    <row r="5" spans="1:30" x14ac:dyDescent="0.15">
      <c r="B5" s="357">
        <f>R5</f>
        <v>1</v>
      </c>
      <c r="C5" s="293" t="str">
        <f>Q5</f>
        <v>Hawaii</v>
      </c>
      <c r="D5" s="354">
        <f>VLOOKUP(U5,APPENDIX!$A:$AC,11,FALSE)</f>
        <v>2</v>
      </c>
      <c r="E5" s="354">
        <f>VLOOKUP(V5,APPENDIX!$A:$AC,11,FALSE)</f>
        <v>1</v>
      </c>
      <c r="F5" s="354">
        <f>VLOOKUP(W5,APPENDIX!$A:$AC,11,FALSE)</f>
        <v>1</v>
      </c>
      <c r="G5" s="354">
        <f>VLOOKUP(X5,APPENDIX!$A:$AC,11,FALSE)</f>
        <v>1</v>
      </c>
      <c r="H5" s="354">
        <f>VLOOKUP(Y5,APPENDIX!$A:$AC,11,FALSE)</f>
        <v>1</v>
      </c>
      <c r="I5" s="354">
        <f>VLOOKUP(Z5,APPENDIX!$A:$AC,11,FALSE)</f>
        <v>1</v>
      </c>
      <c r="J5" s="354">
        <f>VLOOKUP(AA5,APPENDIX!$A:$AC,11,FALSE)</f>
        <v>1</v>
      </c>
      <c r="K5" s="354">
        <f>VLOOKUP(AB5,APPENDIX!$A:$AC,11,FALSE)</f>
        <v>1</v>
      </c>
      <c r="L5" s="354">
        <f>VLOOKUP(AC5,APPENDIX!$A:$AC,11,FALSE)</f>
        <v>1</v>
      </c>
      <c r="M5" s="354">
        <f>VLOOKUP(AD5,APPENDIX!$A:$AC,11,FALSE)</f>
        <v>1</v>
      </c>
      <c r="P5" s="167" t="s">
        <v>4977</v>
      </c>
      <c r="Q5" s="180" t="s">
        <v>61</v>
      </c>
      <c r="R5" s="167">
        <f>VLOOKUP(CONCATENATE($T5,$P$5),APPENDIX!$A:$AC,10,FALSE)</f>
        <v>1</v>
      </c>
      <c r="S5" s="167">
        <f>VLOOKUP(CONCATENATE($T5,$P$5),APPENDIX!$A:$AC,11,FALSE)</f>
        <v>1</v>
      </c>
      <c r="T5" s="167" t="str">
        <f>VLOOKUP(Q5,ST!$A$2:$B$53,2,FALSE)</f>
        <v>HI</v>
      </c>
      <c r="U5" s="167" t="str">
        <f t="shared" ref="U5:U36" si="0">CONCATENATE($T5,D$57)</f>
        <v>HIu001_1</v>
      </c>
      <c r="V5" s="167" t="str">
        <f t="shared" ref="V5:V36" si="1">CONCATENATE($T5,E$57)</f>
        <v>HIu002a_1</v>
      </c>
      <c r="W5" s="167" t="str">
        <f t="shared" ref="W5:W36" si="2">CONCATENATE($T5,F$57)</f>
        <v>HIu002b_1</v>
      </c>
      <c r="X5" s="167" t="str">
        <f t="shared" ref="X5:X36" si="3">CONCATENATE($T5,G$57)</f>
        <v>HIu004_1</v>
      </c>
      <c r="Y5" s="167" t="str">
        <f t="shared" ref="Y5:Y36" si="4">CONCATENATE($T5,H$57)</f>
        <v>HIu005_1</v>
      </c>
      <c r="Z5" s="167" t="str">
        <f t="shared" ref="Z5:Z36" si="5">CONCATENATE($T5,I$57)</f>
        <v>HIu006_1</v>
      </c>
      <c r="AA5" s="167" t="str">
        <f t="shared" ref="AA5:AA36" si="6">CONCATENATE($T5,J$57)</f>
        <v>HIu007_1</v>
      </c>
      <c r="AB5" s="167" t="str">
        <f t="shared" ref="AB5:AB36" si="7">CONCATENATE($T5,K$57)</f>
        <v>HIu003_1</v>
      </c>
      <c r="AC5" s="167" t="str">
        <f t="shared" ref="AC5:AC36" si="8">CONCATENATE($T5,L$57)</f>
        <v>HIu010_1</v>
      </c>
      <c r="AD5" s="167" t="str">
        <f t="shared" ref="AD5:AD36" si="9">CONCATENATE($T5,M$57)</f>
        <v>HIu009_1</v>
      </c>
    </row>
    <row r="6" spans="1:30" x14ac:dyDescent="0.15">
      <c r="B6" s="357">
        <f t="shared" ref="B6:B55" si="10">R6</f>
        <v>2</v>
      </c>
      <c r="C6" s="293" t="str">
        <f t="shared" ref="C6:C55" si="11">Q6</f>
        <v>Idaho</v>
      </c>
      <c r="D6" s="354">
        <f>VLOOKUP(U6,APPENDIX!$A:$AC,11,FALSE)</f>
        <v>0</v>
      </c>
      <c r="E6" s="354">
        <f>VLOOKUP(V6,APPENDIX!$A:$AC,11,FALSE)</f>
        <v>1</v>
      </c>
      <c r="F6" s="354">
        <f>VLOOKUP(W6,APPENDIX!$A:$AC,11,FALSE)</f>
        <v>1</v>
      </c>
      <c r="G6" s="354">
        <f>VLOOKUP(X6,APPENDIX!$A:$AC,11,FALSE)</f>
        <v>1</v>
      </c>
      <c r="H6" s="354">
        <f>VLOOKUP(Y6,APPENDIX!$A:$AC,11,FALSE)</f>
        <v>1</v>
      </c>
      <c r="I6" s="354">
        <f>VLOOKUP(Z6,APPENDIX!$A:$AC,11,FALSE)</f>
        <v>1</v>
      </c>
      <c r="J6" s="354">
        <f>VLOOKUP(AA6,APPENDIX!$A:$AC,11,FALSE)</f>
        <v>1</v>
      </c>
      <c r="K6" s="354">
        <f>VLOOKUP(AB6,APPENDIX!$A:$AC,11,FALSE)</f>
        <v>2</v>
      </c>
      <c r="L6" s="354">
        <f>VLOOKUP(AC6,APPENDIX!$A:$AC,11,FALSE)</f>
        <v>1</v>
      </c>
      <c r="M6" s="354">
        <f>VLOOKUP(AD6,APPENDIX!$A:$AC,11,FALSE)</f>
        <v>1</v>
      </c>
      <c r="Q6" s="180" t="s">
        <v>65</v>
      </c>
      <c r="R6" s="167">
        <f>VLOOKUP(CONCATENATE($T6,$P$5),APPENDIX!$A:$AC,10,FALSE)</f>
        <v>2</v>
      </c>
      <c r="S6" s="167">
        <f>VLOOKUP(CONCATENATE($T6,$P$5),APPENDIX!$A:$AC,11,FALSE)</f>
        <v>1</v>
      </c>
      <c r="T6" s="167" t="str">
        <f>VLOOKUP(Q6,ST!$A$2:$B$53,2,FALSE)</f>
        <v>ID</v>
      </c>
      <c r="U6" s="167" t="str">
        <f t="shared" si="0"/>
        <v>IDu001_1</v>
      </c>
      <c r="V6" s="167" t="str">
        <f t="shared" si="1"/>
        <v>IDu002a_1</v>
      </c>
      <c r="W6" s="167" t="str">
        <f t="shared" si="2"/>
        <v>IDu002b_1</v>
      </c>
      <c r="X6" s="167" t="str">
        <f t="shared" si="3"/>
        <v>IDu004_1</v>
      </c>
      <c r="Y6" s="167" t="str">
        <f t="shared" si="4"/>
        <v>IDu005_1</v>
      </c>
      <c r="Z6" s="167" t="str">
        <f t="shared" si="5"/>
        <v>IDu006_1</v>
      </c>
      <c r="AA6" s="167" t="str">
        <f t="shared" si="6"/>
        <v>IDu007_1</v>
      </c>
      <c r="AB6" s="167" t="str">
        <f t="shared" si="7"/>
        <v>IDu003_1</v>
      </c>
      <c r="AC6" s="167" t="str">
        <f t="shared" si="8"/>
        <v>IDu010_1</v>
      </c>
      <c r="AD6" s="167" t="str">
        <f t="shared" si="9"/>
        <v>IDu009_1</v>
      </c>
    </row>
    <row r="7" spans="1:30" s="284" customFormat="1" x14ac:dyDescent="0.15">
      <c r="B7" s="357">
        <f t="shared" si="10"/>
        <v>3</v>
      </c>
      <c r="C7" s="293" t="str">
        <f t="shared" si="11"/>
        <v>Oregon</v>
      </c>
      <c r="D7" s="354">
        <f>VLOOKUP(U7,APPENDIX!$A:$AC,11,FALSE)</f>
        <v>1</v>
      </c>
      <c r="E7" s="354">
        <f>VLOOKUP(V7,APPENDIX!$A:$AC,11,FALSE)</f>
        <v>1</v>
      </c>
      <c r="F7" s="354">
        <f>VLOOKUP(W7,APPENDIX!$A:$AC,11,FALSE)</f>
        <v>1</v>
      </c>
      <c r="G7" s="354">
        <f>VLOOKUP(X7,APPENDIX!$A:$AC,11,FALSE)</f>
        <v>1</v>
      </c>
      <c r="H7" s="354">
        <f>VLOOKUP(Y7,APPENDIX!$A:$AC,11,FALSE)</f>
        <v>1</v>
      </c>
      <c r="I7" s="354">
        <f>VLOOKUP(Z7,APPENDIX!$A:$AC,11,FALSE)</f>
        <v>1</v>
      </c>
      <c r="J7" s="354">
        <f>VLOOKUP(AA7,APPENDIX!$A:$AC,11,FALSE)</f>
        <v>1</v>
      </c>
      <c r="K7" s="354">
        <f>VLOOKUP(AB7,APPENDIX!$A:$AC,11,FALSE)</f>
        <v>1</v>
      </c>
      <c r="L7" s="354">
        <f>VLOOKUP(AC7,APPENDIX!$A:$AC,11,FALSE)</f>
        <v>3</v>
      </c>
      <c r="M7" s="354">
        <f>VLOOKUP(AD7,APPENDIX!$A:$AC,11,FALSE)</f>
        <v>1</v>
      </c>
      <c r="Q7" s="180" t="s">
        <v>164</v>
      </c>
      <c r="R7" s="167">
        <f>VLOOKUP(CONCATENATE($T7,$P$5),APPENDIX!$A:$AC,10,FALSE)</f>
        <v>3</v>
      </c>
      <c r="S7" s="167">
        <f>VLOOKUP(CONCATENATE($T7,$P$5),APPENDIX!$A:$AC,11,FALSE)</f>
        <v>1</v>
      </c>
      <c r="T7" s="167" t="str">
        <f>VLOOKUP(Q7,ST!$A$2:$B$53,2,FALSE)</f>
        <v>OR</v>
      </c>
      <c r="U7" s="167" t="str">
        <f t="shared" si="0"/>
        <v>ORu001_1</v>
      </c>
      <c r="V7" s="167" t="str">
        <f t="shared" si="1"/>
        <v>ORu002a_1</v>
      </c>
      <c r="W7" s="167" t="str">
        <f t="shared" si="2"/>
        <v>ORu002b_1</v>
      </c>
      <c r="X7" s="167" t="str">
        <f t="shared" si="3"/>
        <v>ORu004_1</v>
      </c>
      <c r="Y7" s="167" t="str">
        <f t="shared" si="4"/>
        <v>ORu005_1</v>
      </c>
      <c r="Z7" s="167" t="str">
        <f t="shared" si="5"/>
        <v>ORu006_1</v>
      </c>
      <c r="AA7" s="167" t="str">
        <f t="shared" si="6"/>
        <v>ORu007_1</v>
      </c>
      <c r="AB7" s="167" t="str">
        <f t="shared" si="7"/>
        <v>ORu003_1</v>
      </c>
      <c r="AC7" s="167" t="str">
        <f t="shared" si="8"/>
        <v>ORu010_1</v>
      </c>
      <c r="AD7" s="167" t="str">
        <f t="shared" si="9"/>
        <v>ORu009_1</v>
      </c>
    </row>
    <row r="8" spans="1:30" x14ac:dyDescent="0.15">
      <c r="B8" s="357">
        <f t="shared" si="10"/>
        <v>3</v>
      </c>
      <c r="C8" s="293" t="str">
        <f t="shared" si="11"/>
        <v>Utah</v>
      </c>
      <c r="D8" s="354">
        <f>VLOOKUP(U8,APPENDIX!$A:$AC,11,FALSE)</f>
        <v>2</v>
      </c>
      <c r="E8" s="354">
        <f>VLOOKUP(V8,APPENDIX!$A:$AC,11,FALSE)</f>
        <v>1</v>
      </c>
      <c r="F8" s="354">
        <f>VLOOKUP(W8,APPENDIX!$A:$AC,11,FALSE)</f>
        <v>1</v>
      </c>
      <c r="G8" s="354">
        <f>VLOOKUP(X8,APPENDIX!$A:$AC,11,FALSE)</f>
        <v>1</v>
      </c>
      <c r="H8" s="354">
        <f>VLOOKUP(Y8,APPENDIX!$A:$AC,11,FALSE)</f>
        <v>1</v>
      </c>
      <c r="I8" s="354">
        <f>VLOOKUP(Z8,APPENDIX!$A:$AC,11,FALSE)</f>
        <v>1</v>
      </c>
      <c r="J8" s="354">
        <f>VLOOKUP(AA8,APPENDIX!$A:$AC,11,FALSE)</f>
        <v>1</v>
      </c>
      <c r="K8" s="354">
        <f>VLOOKUP(AB8,APPENDIX!$A:$AC,11,FALSE)</f>
        <v>1</v>
      </c>
      <c r="L8" s="354">
        <f>VLOOKUP(AC8,APPENDIX!$A:$AC,11,FALSE)</f>
        <v>3</v>
      </c>
      <c r="M8" s="354">
        <f>VLOOKUP(AD8,APPENDIX!$A:$AC,11,FALSE)</f>
        <v>2</v>
      </c>
      <c r="Q8" s="180" t="s">
        <v>196</v>
      </c>
      <c r="R8" s="167">
        <f>VLOOKUP(CONCATENATE($T8,$P$5),APPENDIX!$A:$AC,10,FALSE)</f>
        <v>3</v>
      </c>
      <c r="S8" s="167">
        <f>VLOOKUP(CONCATENATE($T8,$P$5),APPENDIX!$A:$AC,11,FALSE)</f>
        <v>1</v>
      </c>
      <c r="T8" s="167" t="str">
        <f>VLOOKUP(Q8,ST!$A$2:$B$53,2,FALSE)</f>
        <v>UT</v>
      </c>
      <c r="U8" s="167" t="str">
        <f t="shared" si="0"/>
        <v>UTu001_1</v>
      </c>
      <c r="V8" s="167" t="str">
        <f t="shared" si="1"/>
        <v>UTu002a_1</v>
      </c>
      <c r="W8" s="167" t="str">
        <f t="shared" si="2"/>
        <v>UTu002b_1</v>
      </c>
      <c r="X8" s="167" t="str">
        <f t="shared" si="3"/>
        <v>UTu004_1</v>
      </c>
      <c r="Y8" s="167" t="str">
        <f t="shared" si="4"/>
        <v>UTu005_1</v>
      </c>
      <c r="Z8" s="167" t="str">
        <f t="shared" si="5"/>
        <v>UTu006_1</v>
      </c>
      <c r="AA8" s="167" t="str">
        <f t="shared" si="6"/>
        <v>UTu007_1</v>
      </c>
      <c r="AB8" s="167" t="str">
        <f t="shared" si="7"/>
        <v>UTu003_1</v>
      </c>
      <c r="AC8" s="167" t="str">
        <f t="shared" si="8"/>
        <v>UTu010_1</v>
      </c>
      <c r="AD8" s="167" t="str">
        <f t="shared" si="9"/>
        <v>UTu009_1</v>
      </c>
    </row>
    <row r="9" spans="1:30" x14ac:dyDescent="0.15">
      <c r="B9" s="357">
        <f t="shared" si="10"/>
        <v>5</v>
      </c>
      <c r="C9" s="293" t="str">
        <f t="shared" si="11"/>
        <v>Montana</v>
      </c>
      <c r="D9" s="354">
        <f>VLOOKUP(U9,APPENDIX!$A:$AC,11,FALSE)</f>
        <v>1</v>
      </c>
      <c r="E9" s="354">
        <f>VLOOKUP(V9,APPENDIX!$A:$AC,11,FALSE)</f>
        <v>1</v>
      </c>
      <c r="F9" s="354">
        <f>VLOOKUP(W9,APPENDIX!$A:$AC,11,FALSE)</f>
        <v>1</v>
      </c>
      <c r="G9" s="354">
        <f>VLOOKUP(X9,APPENDIX!$A:$AC,11,FALSE)</f>
        <v>1</v>
      </c>
      <c r="H9" s="354">
        <f>VLOOKUP(Y9,APPENDIX!$A:$AC,11,FALSE)</f>
        <v>1</v>
      </c>
      <c r="I9" s="354">
        <f>VLOOKUP(Z9,APPENDIX!$A:$AC,11,FALSE)</f>
        <v>1</v>
      </c>
      <c r="J9" s="354">
        <f>VLOOKUP(AA9,APPENDIX!$A:$AC,11,FALSE)</f>
        <v>1</v>
      </c>
      <c r="K9" s="354">
        <f>VLOOKUP(AB9,APPENDIX!$A:$AC,11,FALSE)</f>
        <v>1</v>
      </c>
      <c r="L9" s="354">
        <f>VLOOKUP(AC9,APPENDIX!$A:$AC,11,FALSE)</f>
        <v>2</v>
      </c>
      <c r="M9" s="354">
        <f>VLOOKUP(AD9,APPENDIX!$A:$AC,11,FALSE)</f>
        <v>1</v>
      </c>
      <c r="Q9" s="180" t="s">
        <v>120</v>
      </c>
      <c r="R9" s="167">
        <f>VLOOKUP(CONCATENATE($T9,$P$5),APPENDIX!$A:$AC,10,FALSE)</f>
        <v>5</v>
      </c>
      <c r="S9" s="167">
        <f>VLOOKUP(CONCATENATE($T9,$P$5),APPENDIX!$A:$AC,11,FALSE)</f>
        <v>1</v>
      </c>
      <c r="T9" s="167" t="str">
        <f>VLOOKUP(Q9,ST!$A$2:$B$53,2,FALSE)</f>
        <v>MT</v>
      </c>
      <c r="U9" s="167" t="str">
        <f t="shared" si="0"/>
        <v>MTu001_1</v>
      </c>
      <c r="V9" s="167" t="str">
        <f t="shared" si="1"/>
        <v>MTu002a_1</v>
      </c>
      <c r="W9" s="167" t="str">
        <f t="shared" si="2"/>
        <v>MTu002b_1</v>
      </c>
      <c r="X9" s="167" t="str">
        <f t="shared" si="3"/>
        <v>MTu004_1</v>
      </c>
      <c r="Y9" s="167" t="str">
        <f t="shared" si="4"/>
        <v>MTu005_1</v>
      </c>
      <c r="Z9" s="167" t="str">
        <f t="shared" si="5"/>
        <v>MTu006_1</v>
      </c>
      <c r="AA9" s="167" t="str">
        <f t="shared" si="6"/>
        <v>MTu007_1</v>
      </c>
      <c r="AB9" s="167" t="str">
        <f t="shared" si="7"/>
        <v>MTu003_1</v>
      </c>
      <c r="AC9" s="167" t="str">
        <f t="shared" si="8"/>
        <v>MTu010_1</v>
      </c>
      <c r="AD9" s="167" t="str">
        <f t="shared" si="9"/>
        <v>MTu009_1</v>
      </c>
    </row>
    <row r="10" spans="1:30" x14ac:dyDescent="0.15">
      <c r="B10" s="357">
        <f t="shared" si="10"/>
        <v>5</v>
      </c>
      <c r="C10" s="293" t="str">
        <f t="shared" si="11"/>
        <v>Washington</v>
      </c>
      <c r="D10" s="354">
        <f>VLOOKUP(U10,APPENDIX!$A:$AC,11,FALSE)</f>
        <v>1</v>
      </c>
      <c r="E10" s="354">
        <f>VLOOKUP(V10,APPENDIX!$A:$AC,11,FALSE)</f>
        <v>1</v>
      </c>
      <c r="F10" s="354">
        <f>VLOOKUP(W10,APPENDIX!$A:$AC,11,FALSE)</f>
        <v>1</v>
      </c>
      <c r="G10" s="354">
        <f>VLOOKUP(X10,APPENDIX!$A:$AC,11,FALSE)</f>
        <v>1</v>
      </c>
      <c r="H10" s="354">
        <f>VLOOKUP(Y10,APPENDIX!$A:$AC,11,FALSE)</f>
        <v>1</v>
      </c>
      <c r="I10" s="354">
        <f>VLOOKUP(Z10,APPENDIX!$A:$AC,11,FALSE)</f>
        <v>1</v>
      </c>
      <c r="J10" s="354">
        <f>VLOOKUP(AA10,APPENDIX!$A:$AC,11,FALSE)</f>
        <v>1</v>
      </c>
      <c r="K10" s="354">
        <f>VLOOKUP(AB10,APPENDIX!$A:$AC,11,FALSE)</f>
        <v>1</v>
      </c>
      <c r="L10" s="354">
        <f>VLOOKUP(AC10,APPENDIX!$A:$AC,11,FALSE)</f>
        <v>3</v>
      </c>
      <c r="M10" s="354">
        <f>VLOOKUP(AD10,APPENDIX!$A:$AC,11,FALSE)</f>
        <v>1</v>
      </c>
      <c r="Q10" s="180" t="s">
        <v>208</v>
      </c>
      <c r="R10" s="167">
        <f>VLOOKUP(CONCATENATE($T10,$P$5),APPENDIX!$A:$AC,10,FALSE)</f>
        <v>5</v>
      </c>
      <c r="S10" s="167">
        <f>VLOOKUP(CONCATENATE($T10,$P$5),APPENDIX!$A:$AC,11,FALSE)</f>
        <v>1</v>
      </c>
      <c r="T10" s="167" t="str">
        <f>VLOOKUP(Q10,ST!$A$2:$B$53,2,FALSE)</f>
        <v>WA</v>
      </c>
      <c r="U10" s="167" t="str">
        <f t="shared" si="0"/>
        <v>WAu001_1</v>
      </c>
      <c r="V10" s="167" t="str">
        <f t="shared" si="1"/>
        <v>WAu002a_1</v>
      </c>
      <c r="W10" s="167" t="str">
        <f t="shared" si="2"/>
        <v>WAu002b_1</v>
      </c>
      <c r="X10" s="167" t="str">
        <f t="shared" si="3"/>
        <v>WAu004_1</v>
      </c>
      <c r="Y10" s="167" t="str">
        <f t="shared" si="4"/>
        <v>WAu005_1</v>
      </c>
      <c r="Z10" s="167" t="str">
        <f t="shared" si="5"/>
        <v>WAu006_1</v>
      </c>
      <c r="AA10" s="167" t="str">
        <f t="shared" si="6"/>
        <v>WAu007_1</v>
      </c>
      <c r="AB10" s="167" t="str">
        <f t="shared" si="7"/>
        <v>WAu003_1</v>
      </c>
      <c r="AC10" s="167" t="str">
        <f t="shared" si="8"/>
        <v>WAu010_1</v>
      </c>
      <c r="AD10" s="167" t="str">
        <f t="shared" si="9"/>
        <v>WAu009_1</v>
      </c>
    </row>
    <row r="11" spans="1:30" x14ac:dyDescent="0.15">
      <c r="B11" s="357">
        <f t="shared" si="10"/>
        <v>7</v>
      </c>
      <c r="C11" s="293" t="str">
        <f t="shared" si="11"/>
        <v>Arizona</v>
      </c>
      <c r="D11" s="354">
        <f>VLOOKUP(U11,APPENDIX!$A:$AC,11,FALSE)</f>
        <v>3</v>
      </c>
      <c r="E11" s="354">
        <f>VLOOKUP(V11,APPENDIX!$A:$AC,11,FALSE)</f>
        <v>1</v>
      </c>
      <c r="F11" s="354">
        <f>VLOOKUP(W11,APPENDIX!$A:$AC,11,FALSE)</f>
        <v>1</v>
      </c>
      <c r="G11" s="354">
        <f>VLOOKUP(X11,APPENDIX!$A:$AC,11,FALSE)</f>
        <v>1</v>
      </c>
      <c r="H11" s="354">
        <f>VLOOKUP(Y11,APPENDIX!$A:$AC,11,FALSE)</f>
        <v>2</v>
      </c>
      <c r="I11" s="354">
        <f>VLOOKUP(Z11,APPENDIX!$A:$AC,11,FALSE)</f>
        <v>1</v>
      </c>
      <c r="J11" s="354">
        <f>VLOOKUP(AA11,APPENDIX!$A:$AC,11,FALSE)</f>
        <v>1</v>
      </c>
      <c r="K11" s="354">
        <f>VLOOKUP(AB11,APPENDIX!$A:$AC,11,FALSE)</f>
        <v>2</v>
      </c>
      <c r="L11" s="354">
        <f>VLOOKUP(AC11,APPENDIX!$A:$AC,11,FALSE)</f>
        <v>2</v>
      </c>
      <c r="M11" s="354">
        <f>VLOOKUP(AD11,APPENDIX!$A:$AC,11,FALSE)</f>
        <v>2</v>
      </c>
      <c r="Q11" s="180" t="s">
        <v>25</v>
      </c>
      <c r="R11" s="167">
        <f>VLOOKUP(CONCATENATE($T11,$P$5),APPENDIX!$A:$AC,10,FALSE)</f>
        <v>7</v>
      </c>
      <c r="S11" s="167">
        <f>VLOOKUP(CONCATENATE($T11,$P$5),APPENDIX!$A:$AC,11,FALSE)</f>
        <v>1</v>
      </c>
      <c r="T11" s="167" t="str">
        <f>VLOOKUP(Q11,ST!$A$2:$B$53,2,FALSE)</f>
        <v>AZ</v>
      </c>
      <c r="U11" s="167" t="str">
        <f t="shared" si="0"/>
        <v>AZu001_1</v>
      </c>
      <c r="V11" s="167" t="str">
        <f t="shared" si="1"/>
        <v>AZu002a_1</v>
      </c>
      <c r="W11" s="167" t="str">
        <f t="shared" si="2"/>
        <v>AZu002b_1</v>
      </c>
      <c r="X11" s="167" t="str">
        <f t="shared" si="3"/>
        <v>AZu004_1</v>
      </c>
      <c r="Y11" s="167" t="str">
        <f t="shared" si="4"/>
        <v>AZu005_1</v>
      </c>
      <c r="Z11" s="167" t="str">
        <f t="shared" si="5"/>
        <v>AZu006_1</v>
      </c>
      <c r="AA11" s="167" t="str">
        <f t="shared" si="6"/>
        <v>AZu007_1</v>
      </c>
      <c r="AB11" s="167" t="str">
        <f t="shared" si="7"/>
        <v>AZu003_1</v>
      </c>
      <c r="AC11" s="167" t="str">
        <f t="shared" si="8"/>
        <v>AZu010_1</v>
      </c>
      <c r="AD11" s="167" t="str">
        <f t="shared" si="9"/>
        <v>AZu009_1</v>
      </c>
    </row>
    <row r="12" spans="1:30" x14ac:dyDescent="0.15">
      <c r="B12" s="357">
        <f t="shared" si="10"/>
        <v>7</v>
      </c>
      <c r="C12" s="293" t="str">
        <f t="shared" si="11"/>
        <v>Colorado</v>
      </c>
      <c r="D12" s="354">
        <f>VLOOKUP(U12,APPENDIX!$A:$AC,11,FALSE)</f>
        <v>3</v>
      </c>
      <c r="E12" s="354">
        <f>VLOOKUP(V12,APPENDIX!$A:$AC,11,FALSE)</f>
        <v>1</v>
      </c>
      <c r="F12" s="354">
        <f>VLOOKUP(W12,APPENDIX!$A:$AC,11,FALSE)</f>
        <v>1</v>
      </c>
      <c r="G12" s="354">
        <f>VLOOKUP(X12,APPENDIX!$A:$AC,11,FALSE)</f>
        <v>1</v>
      </c>
      <c r="H12" s="354">
        <f>VLOOKUP(Y12,APPENDIX!$A:$AC,11,FALSE)</f>
        <v>1</v>
      </c>
      <c r="I12" s="354">
        <f>VLOOKUP(Z12,APPENDIX!$A:$AC,11,FALSE)</f>
        <v>1</v>
      </c>
      <c r="J12" s="354">
        <f>VLOOKUP(AA12,APPENDIX!$A:$AC,11,FALSE)</f>
        <v>1</v>
      </c>
      <c r="K12" s="354">
        <f>VLOOKUP(AB12,APPENDIX!$A:$AC,11,FALSE)</f>
        <v>2</v>
      </c>
      <c r="L12" s="354">
        <f>VLOOKUP(AC12,APPENDIX!$A:$AC,11,FALSE)</f>
        <v>3</v>
      </c>
      <c r="M12" s="354">
        <f>VLOOKUP(AD12,APPENDIX!$A:$AC,11,FALSE)</f>
        <v>1</v>
      </c>
      <c r="Q12" s="180" t="s">
        <v>37</v>
      </c>
      <c r="R12" s="167">
        <f>VLOOKUP(CONCATENATE($T12,$P$5),APPENDIX!$A:$AC,10,FALSE)</f>
        <v>7</v>
      </c>
      <c r="S12" s="167">
        <f>VLOOKUP(CONCATENATE($T12,$P$5),APPENDIX!$A:$AC,11,FALSE)</f>
        <v>1</v>
      </c>
      <c r="T12" s="167" t="str">
        <f>VLOOKUP(Q12,ST!$A$2:$B$53,2,FALSE)</f>
        <v>CO</v>
      </c>
      <c r="U12" s="167" t="str">
        <f t="shared" si="0"/>
        <v>COu001_1</v>
      </c>
      <c r="V12" s="167" t="str">
        <f t="shared" si="1"/>
        <v>COu002a_1</v>
      </c>
      <c r="W12" s="167" t="str">
        <f t="shared" si="2"/>
        <v>COu002b_1</v>
      </c>
      <c r="X12" s="167" t="str">
        <f t="shared" si="3"/>
        <v>COu004_1</v>
      </c>
      <c r="Y12" s="167" t="str">
        <f t="shared" si="4"/>
        <v>COu005_1</v>
      </c>
      <c r="Z12" s="167" t="str">
        <f t="shared" si="5"/>
        <v>COu006_1</v>
      </c>
      <c r="AA12" s="167" t="str">
        <f t="shared" si="6"/>
        <v>COu007_1</v>
      </c>
      <c r="AB12" s="167" t="str">
        <f t="shared" si="7"/>
        <v>COu003_1</v>
      </c>
      <c r="AC12" s="167" t="str">
        <f t="shared" si="8"/>
        <v>COu010_1</v>
      </c>
      <c r="AD12" s="167" t="str">
        <f t="shared" si="9"/>
        <v>COu009_1</v>
      </c>
    </row>
    <row r="13" spans="1:30" x14ac:dyDescent="0.15">
      <c r="B13" s="357">
        <f t="shared" si="10"/>
        <v>7</v>
      </c>
      <c r="C13" s="293" t="str">
        <f t="shared" si="11"/>
        <v>New Mexico</v>
      </c>
      <c r="D13" s="354">
        <f>VLOOKUP(U13,APPENDIX!$A:$AC,11,FALSE)</f>
        <v>0</v>
      </c>
      <c r="E13" s="354">
        <f>VLOOKUP(V13,APPENDIX!$A:$AC,11,FALSE)</f>
        <v>2</v>
      </c>
      <c r="F13" s="354">
        <f>VLOOKUP(W13,APPENDIX!$A:$AC,11,FALSE)</f>
        <v>2</v>
      </c>
      <c r="G13" s="354">
        <f>VLOOKUP(X13,APPENDIX!$A:$AC,11,FALSE)</f>
        <v>1</v>
      </c>
      <c r="H13" s="354">
        <f>VLOOKUP(Y13,APPENDIX!$A:$AC,11,FALSE)</f>
        <v>2</v>
      </c>
      <c r="I13" s="354">
        <f>VLOOKUP(Z13,APPENDIX!$A:$AC,11,FALSE)</f>
        <v>2</v>
      </c>
      <c r="J13" s="354">
        <f>VLOOKUP(AA13,APPENDIX!$A:$AC,11,FALSE)</f>
        <v>1</v>
      </c>
      <c r="K13" s="354">
        <f>VLOOKUP(AB13,APPENDIX!$A:$AC,11,FALSE)</f>
        <v>2</v>
      </c>
      <c r="L13" s="354">
        <f>VLOOKUP(AC13,APPENDIX!$A:$AC,11,FALSE)</f>
        <v>1</v>
      </c>
      <c r="M13" s="354">
        <f>VLOOKUP(AD13,APPENDIX!$A:$AC,11,FALSE)</f>
        <v>1</v>
      </c>
      <c r="Q13" s="180" t="s">
        <v>140</v>
      </c>
      <c r="R13" s="167">
        <f>VLOOKUP(CONCATENATE($T13,$P$5),APPENDIX!$A:$AC,10,FALSE)</f>
        <v>7</v>
      </c>
      <c r="S13" s="167">
        <f>VLOOKUP(CONCATENATE($T13,$P$5),APPENDIX!$A:$AC,11,FALSE)</f>
        <v>1</v>
      </c>
      <c r="T13" s="167" t="str">
        <f>VLOOKUP(Q13,ST!$A$2:$B$53,2,FALSE)</f>
        <v>NM</v>
      </c>
      <c r="U13" s="167" t="str">
        <f t="shared" si="0"/>
        <v>NMu001_1</v>
      </c>
      <c r="V13" s="167" t="str">
        <f t="shared" si="1"/>
        <v>NMu002a_1</v>
      </c>
      <c r="W13" s="167" t="str">
        <f t="shared" si="2"/>
        <v>NMu002b_1</v>
      </c>
      <c r="X13" s="167" t="str">
        <f t="shared" si="3"/>
        <v>NMu004_1</v>
      </c>
      <c r="Y13" s="167" t="str">
        <f t="shared" si="4"/>
        <v>NMu005_1</v>
      </c>
      <c r="Z13" s="167" t="str">
        <f t="shared" si="5"/>
        <v>NMu006_1</v>
      </c>
      <c r="AA13" s="167" t="str">
        <f t="shared" si="6"/>
        <v>NMu007_1</v>
      </c>
      <c r="AB13" s="167" t="str">
        <f t="shared" si="7"/>
        <v>NMu003_1</v>
      </c>
      <c r="AC13" s="167" t="str">
        <f t="shared" si="8"/>
        <v>NMu010_1</v>
      </c>
      <c r="AD13" s="167" t="str">
        <f t="shared" si="9"/>
        <v>NMu009_1</v>
      </c>
    </row>
    <row r="14" spans="1:30" x14ac:dyDescent="0.15">
      <c r="B14" s="357">
        <f t="shared" si="10"/>
        <v>10</v>
      </c>
      <c r="C14" s="293" t="str">
        <f t="shared" si="11"/>
        <v>Minnesota</v>
      </c>
      <c r="D14" s="354">
        <f>VLOOKUP(U14,APPENDIX!$A:$AC,11,FALSE)</f>
        <v>1</v>
      </c>
      <c r="E14" s="354">
        <f>VLOOKUP(V14,APPENDIX!$A:$AC,11,FALSE)</f>
        <v>1</v>
      </c>
      <c r="F14" s="354">
        <f>VLOOKUP(W14,APPENDIX!$A:$AC,11,FALSE)</f>
        <v>1</v>
      </c>
      <c r="G14" s="354">
        <f>VLOOKUP(X14,APPENDIX!$A:$AC,11,FALSE)</f>
        <v>1</v>
      </c>
      <c r="H14" s="354">
        <f>VLOOKUP(Y14,APPENDIX!$A:$AC,11,FALSE)</f>
        <v>1</v>
      </c>
      <c r="I14" s="354">
        <f>VLOOKUP(Z14,APPENDIX!$A:$AC,11,FALSE)</f>
        <v>1</v>
      </c>
      <c r="J14" s="354">
        <f>VLOOKUP(AA14,APPENDIX!$A:$AC,11,FALSE)</f>
        <v>3</v>
      </c>
      <c r="K14" s="354">
        <f>VLOOKUP(AB14,APPENDIX!$A:$AC,11,FALSE)</f>
        <v>2</v>
      </c>
      <c r="L14" s="354">
        <f>VLOOKUP(AC14,APPENDIX!$A:$AC,11,FALSE)</f>
        <v>3</v>
      </c>
      <c r="M14" s="354">
        <f>VLOOKUP(AD14,APPENDIX!$A:$AC,11,FALSE)</f>
        <v>1</v>
      </c>
      <c r="Q14" s="180" t="s">
        <v>108</v>
      </c>
      <c r="R14" s="167">
        <f>VLOOKUP(CONCATENATE($T14,$P$5),APPENDIX!$A:$AC,10,FALSE)</f>
        <v>10</v>
      </c>
      <c r="S14" s="167">
        <f>VLOOKUP(CONCATENATE($T14,$P$5),APPENDIX!$A:$AC,11,FALSE)</f>
        <v>1</v>
      </c>
      <c r="T14" s="167" t="str">
        <f>VLOOKUP(Q14,ST!$A$2:$B$53,2,FALSE)</f>
        <v>MN</v>
      </c>
      <c r="U14" s="167" t="str">
        <f t="shared" si="0"/>
        <v>MNu001_1</v>
      </c>
      <c r="V14" s="167" t="str">
        <f t="shared" si="1"/>
        <v>MNu002a_1</v>
      </c>
      <c r="W14" s="167" t="str">
        <f t="shared" si="2"/>
        <v>MNu002b_1</v>
      </c>
      <c r="X14" s="167" t="str">
        <f t="shared" si="3"/>
        <v>MNu004_1</v>
      </c>
      <c r="Y14" s="167" t="str">
        <f t="shared" si="4"/>
        <v>MNu005_1</v>
      </c>
      <c r="Z14" s="167" t="str">
        <f t="shared" si="5"/>
        <v>MNu006_1</v>
      </c>
      <c r="AA14" s="167" t="str">
        <f t="shared" si="6"/>
        <v>MNu007_1</v>
      </c>
      <c r="AB14" s="167" t="str">
        <f t="shared" si="7"/>
        <v>MNu003_1</v>
      </c>
      <c r="AC14" s="167" t="str">
        <f t="shared" si="8"/>
        <v>MNu010_1</v>
      </c>
      <c r="AD14" s="167" t="str">
        <f t="shared" si="9"/>
        <v>MNu009_1</v>
      </c>
    </row>
    <row r="15" spans="1:30" x14ac:dyDescent="0.15">
      <c r="B15" s="357">
        <f t="shared" si="10"/>
        <v>10</v>
      </c>
      <c r="C15" s="293" t="str">
        <f t="shared" si="11"/>
        <v>South Dakota</v>
      </c>
      <c r="D15" s="354">
        <f>VLOOKUP(U15,APPENDIX!$A:$AC,11,FALSE)</f>
        <v>1</v>
      </c>
      <c r="E15" s="354">
        <f>VLOOKUP(V15,APPENDIX!$A:$AC,11,FALSE)</f>
        <v>2</v>
      </c>
      <c r="F15" s="354">
        <f>VLOOKUP(W15,APPENDIX!$A:$AC,11,FALSE)</f>
        <v>2</v>
      </c>
      <c r="G15" s="354">
        <f>VLOOKUP(X15,APPENDIX!$A:$AC,11,FALSE)</f>
        <v>2</v>
      </c>
      <c r="H15" s="354">
        <f>VLOOKUP(Y15,APPENDIX!$A:$AC,11,FALSE)</f>
        <v>1</v>
      </c>
      <c r="I15" s="354">
        <f>VLOOKUP(Z15,APPENDIX!$A:$AC,11,FALSE)</f>
        <v>2</v>
      </c>
      <c r="J15" s="354">
        <f>VLOOKUP(AA15,APPENDIX!$A:$AC,11,FALSE)</f>
        <v>1</v>
      </c>
      <c r="K15" s="354">
        <f>VLOOKUP(AB15,APPENDIX!$A:$AC,11,FALSE)</f>
        <v>1</v>
      </c>
      <c r="L15" s="354">
        <f>VLOOKUP(AC15,APPENDIX!$A:$AC,11,FALSE)</f>
        <v>4</v>
      </c>
      <c r="M15" s="354">
        <f>VLOOKUP(AD15,APPENDIX!$A:$AC,11,FALSE)</f>
        <v>1</v>
      </c>
      <c r="Q15" s="180" t="s">
        <v>180</v>
      </c>
      <c r="R15" s="167">
        <f>VLOOKUP(CONCATENATE($T15,$P$5),APPENDIX!$A:$AC,10,FALSE)</f>
        <v>10</v>
      </c>
      <c r="S15" s="167">
        <f>VLOOKUP(CONCATENATE($T15,$P$5),APPENDIX!$A:$AC,11,FALSE)</f>
        <v>1</v>
      </c>
      <c r="T15" s="167" t="str">
        <f>VLOOKUP(Q15,ST!$A$2:$B$53,2,FALSE)</f>
        <v>SD</v>
      </c>
      <c r="U15" s="167" t="str">
        <f t="shared" si="0"/>
        <v>SDu001_1</v>
      </c>
      <c r="V15" s="167" t="str">
        <f t="shared" si="1"/>
        <v>SDu002a_1</v>
      </c>
      <c r="W15" s="167" t="str">
        <f t="shared" si="2"/>
        <v>SDu002b_1</v>
      </c>
      <c r="X15" s="167" t="str">
        <f t="shared" si="3"/>
        <v>SDu004_1</v>
      </c>
      <c r="Y15" s="167" t="str">
        <f t="shared" si="4"/>
        <v>SDu005_1</v>
      </c>
      <c r="Z15" s="167" t="str">
        <f t="shared" si="5"/>
        <v>SDu006_1</v>
      </c>
      <c r="AA15" s="167" t="str">
        <f t="shared" si="6"/>
        <v>SDu007_1</v>
      </c>
      <c r="AB15" s="167" t="str">
        <f t="shared" si="7"/>
        <v>SDu003_1</v>
      </c>
      <c r="AC15" s="167" t="str">
        <f t="shared" si="8"/>
        <v>SDu010_1</v>
      </c>
      <c r="AD15" s="167" t="str">
        <f t="shared" si="9"/>
        <v>SDu009_1</v>
      </c>
    </row>
    <row r="16" spans="1:30" x14ac:dyDescent="0.15">
      <c r="B16" s="357">
        <f t="shared" si="10"/>
        <v>12</v>
      </c>
      <c r="C16" s="293" t="str">
        <f t="shared" si="11"/>
        <v>Alaska</v>
      </c>
      <c r="D16" s="354">
        <f>VLOOKUP(U16,APPENDIX!$A:$AC,11,FALSE)</f>
        <v>0</v>
      </c>
      <c r="E16" s="354">
        <f>VLOOKUP(V16,APPENDIX!$A:$AC,11,FALSE)</f>
        <v>1</v>
      </c>
      <c r="F16" s="354">
        <f>VLOOKUP(W16,APPENDIX!$A:$AC,11,FALSE)</f>
        <v>1</v>
      </c>
      <c r="G16" s="354">
        <f>VLOOKUP(X16,APPENDIX!$A:$AC,11,FALSE)</f>
        <v>2</v>
      </c>
      <c r="H16" s="354">
        <f>VLOOKUP(Y16,APPENDIX!$A:$AC,11,FALSE)</f>
        <v>1</v>
      </c>
      <c r="I16" s="354">
        <f>VLOOKUP(Z16,APPENDIX!$A:$AC,11,FALSE)</f>
        <v>1</v>
      </c>
      <c r="J16" s="354">
        <f>VLOOKUP(AA16,APPENDIX!$A:$AC,11,FALSE)</f>
        <v>1</v>
      </c>
      <c r="K16" s="354">
        <f>VLOOKUP(AB16,APPENDIX!$A:$AC,11,FALSE)</f>
        <v>4</v>
      </c>
      <c r="L16" s="354">
        <f>VLOOKUP(AC16,APPENDIX!$A:$AC,11,FALSE)</f>
        <v>4</v>
      </c>
      <c r="M16" s="354">
        <f>VLOOKUP(AD16,APPENDIX!$A:$AC,11,FALSE)</f>
        <v>1</v>
      </c>
      <c r="Q16" s="180" t="s">
        <v>21</v>
      </c>
      <c r="R16" s="167">
        <f>VLOOKUP(CONCATENATE($T16,$P$5),APPENDIX!$A:$AC,10,FALSE)</f>
        <v>12</v>
      </c>
      <c r="S16" s="167">
        <f>VLOOKUP(CONCATENATE($T16,$P$5),APPENDIX!$A:$AC,11,FALSE)</f>
        <v>1</v>
      </c>
      <c r="T16" s="167" t="str">
        <f>VLOOKUP(Q16,ST!$A$2:$B$53,2,FALSE)</f>
        <v>AK</v>
      </c>
      <c r="U16" s="167" t="str">
        <f t="shared" si="0"/>
        <v>AKu001_1</v>
      </c>
      <c r="V16" s="167" t="str">
        <f t="shared" si="1"/>
        <v>AKu002a_1</v>
      </c>
      <c r="W16" s="167" t="str">
        <f t="shared" si="2"/>
        <v>AKu002b_1</v>
      </c>
      <c r="X16" s="167" t="str">
        <f t="shared" si="3"/>
        <v>AKu004_1</v>
      </c>
      <c r="Y16" s="167" t="str">
        <f t="shared" si="4"/>
        <v>AKu005_1</v>
      </c>
      <c r="Z16" s="167" t="str">
        <f t="shared" si="5"/>
        <v>AKu006_1</v>
      </c>
      <c r="AA16" s="167" t="str">
        <f t="shared" si="6"/>
        <v>AKu007_1</v>
      </c>
      <c r="AB16" s="167" t="str">
        <f t="shared" si="7"/>
        <v>AKu003_1</v>
      </c>
      <c r="AC16" s="167" t="str">
        <f t="shared" si="8"/>
        <v>AKu010_1</v>
      </c>
      <c r="AD16" s="167" t="str">
        <f t="shared" si="9"/>
        <v>AKu009_1</v>
      </c>
    </row>
    <row r="17" spans="2:30" x14ac:dyDescent="0.15">
      <c r="B17" s="357">
        <f t="shared" si="10"/>
        <v>12</v>
      </c>
      <c r="C17" s="489" t="str">
        <f t="shared" si="11"/>
        <v>Vermont</v>
      </c>
      <c r="D17" s="354">
        <f>VLOOKUP(U17,APPENDIX!$A:$AC,11,FALSE)</f>
        <v>1</v>
      </c>
      <c r="E17" s="354">
        <f>VLOOKUP(V17,APPENDIX!$A:$AC,11,FALSE)</f>
        <v>1</v>
      </c>
      <c r="F17" s="354">
        <f>VLOOKUP(W17,APPENDIX!$A:$AC,11,FALSE)</f>
        <v>0</v>
      </c>
      <c r="G17" s="354">
        <f>VLOOKUP(X17,APPENDIX!$A:$AC,11,FALSE)</f>
        <v>2</v>
      </c>
      <c r="H17" s="354">
        <f>VLOOKUP(Y17,APPENDIX!$A:$AC,11,FALSE)</f>
        <v>1</v>
      </c>
      <c r="I17" s="354">
        <f>VLOOKUP(Z17,APPENDIX!$A:$AC,11,FALSE)</f>
        <v>2</v>
      </c>
      <c r="J17" s="354">
        <f>VLOOKUP(AA17,APPENDIX!$A:$AC,11,FALSE)</f>
        <v>2</v>
      </c>
      <c r="K17" s="354">
        <f>VLOOKUP(AB17,APPENDIX!$A:$AC,11,FALSE)</f>
        <v>1</v>
      </c>
      <c r="L17" s="354">
        <f>VLOOKUP(AC17,APPENDIX!$A:$AC,11,FALSE)</f>
        <v>4</v>
      </c>
      <c r="M17" s="354">
        <f>VLOOKUP(AD17,APPENDIX!$A:$AC,11,FALSE)</f>
        <v>1</v>
      </c>
      <c r="Q17" s="180" t="s">
        <v>200</v>
      </c>
      <c r="R17" s="167">
        <f>VLOOKUP(CONCATENATE($T17,$P$5),APPENDIX!$A:$AC,10,FALSE)</f>
        <v>12</v>
      </c>
      <c r="S17" s="167">
        <f>VLOOKUP(CONCATENATE($T17,$P$5),APPENDIX!$A:$AC,11,FALSE)</f>
        <v>1</v>
      </c>
      <c r="T17" s="167" t="str">
        <f>VLOOKUP(Q17,ST!$A$2:$B$53,2,FALSE)</f>
        <v>VT</v>
      </c>
      <c r="U17" s="167" t="str">
        <f t="shared" si="0"/>
        <v>VTu001_1</v>
      </c>
      <c r="V17" s="167" t="str">
        <f t="shared" si="1"/>
        <v>VTu002a_1</v>
      </c>
      <c r="W17" s="167" t="str">
        <f t="shared" si="2"/>
        <v>VTu002b_1</v>
      </c>
      <c r="X17" s="167" t="str">
        <f t="shared" si="3"/>
        <v>VTu004_1</v>
      </c>
      <c r="Y17" s="167" t="str">
        <f t="shared" si="4"/>
        <v>VTu005_1</v>
      </c>
      <c r="Z17" s="167" t="str">
        <f t="shared" si="5"/>
        <v>VTu006_1</v>
      </c>
      <c r="AA17" s="167" t="str">
        <f t="shared" si="6"/>
        <v>VTu007_1</v>
      </c>
      <c r="AB17" s="167" t="str">
        <f t="shared" si="7"/>
        <v>VTu003_1</v>
      </c>
      <c r="AC17" s="167" t="str">
        <f t="shared" si="8"/>
        <v>VTu010_1</v>
      </c>
      <c r="AD17" s="167" t="str">
        <f t="shared" si="9"/>
        <v>VTu009_1</v>
      </c>
    </row>
    <row r="18" spans="2:30" x14ac:dyDescent="0.15">
      <c r="B18" s="357">
        <f t="shared" si="10"/>
        <v>14</v>
      </c>
      <c r="C18" s="293" t="str">
        <f t="shared" si="11"/>
        <v>California</v>
      </c>
      <c r="D18" s="354">
        <f>VLOOKUP(U18,APPENDIX!$A:$AC,11,FALSE)</f>
        <v>2</v>
      </c>
      <c r="E18" s="354">
        <f>VLOOKUP(V18,APPENDIX!$A:$AC,11,FALSE)</f>
        <v>1</v>
      </c>
      <c r="F18" s="354">
        <f>VLOOKUP(W18,APPENDIX!$A:$AC,11,FALSE)</f>
        <v>1</v>
      </c>
      <c r="G18" s="354">
        <f>VLOOKUP(X18,APPENDIX!$A:$AC,11,FALSE)</f>
        <v>1</v>
      </c>
      <c r="H18" s="354">
        <f>VLOOKUP(Y18,APPENDIX!$A:$AC,11,FALSE)</f>
        <v>3</v>
      </c>
      <c r="I18" s="354">
        <f>VLOOKUP(Z18,APPENDIX!$A:$AC,11,FALSE)</f>
        <v>3</v>
      </c>
      <c r="J18" s="354">
        <f>VLOOKUP(AA18,APPENDIX!$A:$AC,11,FALSE)</f>
        <v>1</v>
      </c>
      <c r="K18" s="354">
        <f>VLOOKUP(AB18,APPENDIX!$A:$AC,11,FALSE)</f>
        <v>1</v>
      </c>
      <c r="L18" s="354">
        <f>VLOOKUP(AC18,APPENDIX!$A:$AC,11,FALSE)</f>
        <v>3</v>
      </c>
      <c r="M18" s="354">
        <f>VLOOKUP(AD18,APPENDIX!$A:$AC,11,FALSE)</f>
        <v>2</v>
      </c>
      <c r="Q18" s="180" t="s">
        <v>33</v>
      </c>
      <c r="R18" s="167">
        <f>VLOOKUP(CONCATENATE($T18,$P$5),APPENDIX!$A:$AC,10,FALSE)</f>
        <v>14</v>
      </c>
      <c r="S18" s="167">
        <f>VLOOKUP(CONCATENATE($T18,$P$5),APPENDIX!$A:$AC,11,FALSE)</f>
        <v>2</v>
      </c>
      <c r="T18" s="167" t="str">
        <f>VLOOKUP(Q18,ST!$A$2:$B$53,2,FALSE)</f>
        <v>CA</v>
      </c>
      <c r="U18" s="167" t="str">
        <f t="shared" si="0"/>
        <v>CAu001_1</v>
      </c>
      <c r="V18" s="167" t="str">
        <f t="shared" si="1"/>
        <v>CAu002a_1</v>
      </c>
      <c r="W18" s="167" t="str">
        <f t="shared" si="2"/>
        <v>CAu002b_1</v>
      </c>
      <c r="X18" s="167" t="str">
        <f t="shared" si="3"/>
        <v>CAu004_1</v>
      </c>
      <c r="Y18" s="167" t="str">
        <f t="shared" si="4"/>
        <v>CAu005_1</v>
      </c>
      <c r="Z18" s="167" t="str">
        <f t="shared" si="5"/>
        <v>CAu006_1</v>
      </c>
      <c r="AA18" s="167" t="str">
        <f t="shared" si="6"/>
        <v>CAu007_1</v>
      </c>
      <c r="AB18" s="167" t="str">
        <f t="shared" si="7"/>
        <v>CAu003_1</v>
      </c>
      <c r="AC18" s="167" t="str">
        <f t="shared" si="8"/>
        <v>CAu010_1</v>
      </c>
      <c r="AD18" s="167" t="str">
        <f t="shared" si="9"/>
        <v>CAu009_1</v>
      </c>
    </row>
    <row r="19" spans="2:30" x14ac:dyDescent="0.15">
      <c r="B19" s="357">
        <f t="shared" si="10"/>
        <v>14</v>
      </c>
      <c r="C19" s="293" t="str">
        <f t="shared" si="11"/>
        <v>Nebraska</v>
      </c>
      <c r="D19" s="354">
        <f>VLOOKUP(U19,APPENDIX!$A:$AC,11,FALSE)</f>
        <v>1</v>
      </c>
      <c r="E19" s="354">
        <f>VLOOKUP(V19,APPENDIX!$A:$AC,11,FALSE)</f>
        <v>2</v>
      </c>
      <c r="F19" s="354">
        <f>VLOOKUP(W19,APPENDIX!$A:$AC,11,FALSE)</f>
        <v>2</v>
      </c>
      <c r="G19" s="354">
        <f>VLOOKUP(X19,APPENDIX!$A:$AC,11,FALSE)</f>
        <v>2</v>
      </c>
      <c r="H19" s="354">
        <f>VLOOKUP(Y19,APPENDIX!$A:$AC,11,FALSE)</f>
        <v>1</v>
      </c>
      <c r="I19" s="354">
        <f>VLOOKUP(Z19,APPENDIX!$A:$AC,11,FALSE)</f>
        <v>2</v>
      </c>
      <c r="J19" s="354">
        <f>VLOOKUP(AA19,APPENDIX!$A:$AC,11,FALSE)</f>
        <v>3</v>
      </c>
      <c r="K19" s="354">
        <f>VLOOKUP(AB19,APPENDIX!$A:$AC,11,FALSE)</f>
        <v>1</v>
      </c>
      <c r="L19" s="354">
        <f>VLOOKUP(AC19,APPENDIX!$A:$AC,11,FALSE)</f>
        <v>3</v>
      </c>
      <c r="M19" s="354">
        <f>VLOOKUP(AD19,APPENDIX!$A:$AC,11,FALSE)</f>
        <v>2</v>
      </c>
      <c r="Q19" s="180" t="s">
        <v>124</v>
      </c>
      <c r="R19" s="167">
        <f>VLOOKUP(CONCATENATE($T19,$P$5),APPENDIX!$A:$AC,10,FALSE)</f>
        <v>14</v>
      </c>
      <c r="S19" s="167">
        <f>VLOOKUP(CONCATENATE($T19,$P$5),APPENDIX!$A:$AC,11,FALSE)</f>
        <v>2</v>
      </c>
      <c r="T19" s="167" t="str">
        <f>VLOOKUP(Q19,ST!$A$2:$B$53,2,FALSE)</f>
        <v>NE</v>
      </c>
      <c r="U19" s="167" t="str">
        <f t="shared" si="0"/>
        <v>NEu001_1</v>
      </c>
      <c r="V19" s="167" t="str">
        <f t="shared" si="1"/>
        <v>NEu002a_1</v>
      </c>
      <c r="W19" s="167" t="str">
        <f t="shared" si="2"/>
        <v>NEu002b_1</v>
      </c>
      <c r="X19" s="167" t="str">
        <f t="shared" si="3"/>
        <v>NEu004_1</v>
      </c>
      <c r="Y19" s="167" t="str">
        <f t="shared" si="4"/>
        <v>NEu005_1</v>
      </c>
      <c r="Z19" s="167" t="str">
        <f t="shared" si="5"/>
        <v>NEu006_1</v>
      </c>
      <c r="AA19" s="167" t="str">
        <f t="shared" si="6"/>
        <v>NEu007_1</v>
      </c>
      <c r="AB19" s="167" t="str">
        <f t="shared" si="7"/>
        <v>NEu003_1</v>
      </c>
      <c r="AC19" s="167" t="str">
        <f t="shared" si="8"/>
        <v>NEu010_1</v>
      </c>
      <c r="AD19" s="167" t="str">
        <f t="shared" si="9"/>
        <v>NEu009_1</v>
      </c>
    </row>
    <row r="20" spans="2:30" x14ac:dyDescent="0.15">
      <c r="B20" s="357">
        <f t="shared" si="10"/>
        <v>14</v>
      </c>
      <c r="C20" s="293" t="str">
        <f t="shared" si="11"/>
        <v>North Dakota</v>
      </c>
      <c r="D20" s="354">
        <f>VLOOKUP(U20,APPENDIX!$A:$AC,11,FALSE)</f>
        <v>1</v>
      </c>
      <c r="E20" s="354">
        <f>VLOOKUP(V20,APPENDIX!$A:$AC,11,FALSE)</f>
        <v>2</v>
      </c>
      <c r="F20" s="354">
        <f>VLOOKUP(W20,APPENDIX!$A:$AC,11,FALSE)</f>
        <v>2</v>
      </c>
      <c r="G20" s="354">
        <f>VLOOKUP(X20,APPENDIX!$A:$AC,11,FALSE)</f>
        <v>2</v>
      </c>
      <c r="H20" s="354">
        <f>VLOOKUP(Y20,APPENDIX!$A:$AC,11,FALSE)</f>
        <v>1</v>
      </c>
      <c r="I20" s="354">
        <f>VLOOKUP(Z20,APPENDIX!$A:$AC,11,FALSE)</f>
        <v>2</v>
      </c>
      <c r="J20" s="354">
        <f>VLOOKUP(AA20,APPENDIX!$A:$AC,11,FALSE)</f>
        <v>4</v>
      </c>
      <c r="K20" s="354">
        <f>VLOOKUP(AB20,APPENDIX!$A:$AC,11,FALSE)</f>
        <v>2</v>
      </c>
      <c r="L20" s="354">
        <f>VLOOKUP(AC20,APPENDIX!$A:$AC,11,FALSE)</f>
        <v>3</v>
      </c>
      <c r="M20" s="354">
        <f>VLOOKUP(AD20,APPENDIX!$A:$AC,11,FALSE)</f>
        <v>2</v>
      </c>
      <c r="Q20" s="180" t="s">
        <v>152</v>
      </c>
      <c r="R20" s="167">
        <f>VLOOKUP(CONCATENATE($T20,$P$5),APPENDIX!$A:$AC,10,FALSE)</f>
        <v>14</v>
      </c>
      <c r="S20" s="167">
        <f>VLOOKUP(CONCATENATE($T20,$P$5),APPENDIX!$A:$AC,11,FALSE)</f>
        <v>2</v>
      </c>
      <c r="T20" s="167" t="str">
        <f>VLOOKUP(Q20,ST!$A$2:$B$53,2,FALSE)</f>
        <v>ND</v>
      </c>
      <c r="U20" s="167" t="str">
        <f t="shared" si="0"/>
        <v>NDu001_1</v>
      </c>
      <c r="V20" s="167" t="str">
        <f t="shared" si="1"/>
        <v>NDu002a_1</v>
      </c>
      <c r="W20" s="167" t="str">
        <f t="shared" si="2"/>
        <v>NDu002b_1</v>
      </c>
      <c r="X20" s="167" t="str">
        <f t="shared" si="3"/>
        <v>NDu004_1</v>
      </c>
      <c r="Y20" s="167" t="str">
        <f t="shared" si="4"/>
        <v>NDu005_1</v>
      </c>
      <c r="Z20" s="167" t="str">
        <f t="shared" si="5"/>
        <v>NDu006_1</v>
      </c>
      <c r="AA20" s="167" t="str">
        <f t="shared" si="6"/>
        <v>NDu007_1</v>
      </c>
      <c r="AB20" s="167" t="str">
        <f t="shared" si="7"/>
        <v>NDu003_1</v>
      </c>
      <c r="AC20" s="167" t="str">
        <f t="shared" si="8"/>
        <v>NDu010_1</v>
      </c>
      <c r="AD20" s="167" t="str">
        <f t="shared" si="9"/>
        <v>NDu009_1</v>
      </c>
    </row>
    <row r="21" spans="2:30" x14ac:dyDescent="0.15">
      <c r="B21" s="357">
        <f t="shared" si="10"/>
        <v>14</v>
      </c>
      <c r="C21" s="293" t="str">
        <f t="shared" si="11"/>
        <v>Wisconsin</v>
      </c>
      <c r="D21" s="354">
        <f>VLOOKUP(U21,APPENDIX!$A:$AC,11,FALSE)</f>
        <v>2</v>
      </c>
      <c r="E21" s="354">
        <f>VLOOKUP(V21,APPENDIX!$A:$AC,11,FALSE)</f>
        <v>2</v>
      </c>
      <c r="F21" s="354">
        <f>VLOOKUP(W21,APPENDIX!$A:$AC,11,FALSE)</f>
        <v>2</v>
      </c>
      <c r="G21" s="354">
        <f>VLOOKUP(X21,APPENDIX!$A:$AC,11,FALSE)</f>
        <v>1</v>
      </c>
      <c r="H21" s="354">
        <f>VLOOKUP(Y21,APPENDIX!$A:$AC,11,FALSE)</f>
        <v>1</v>
      </c>
      <c r="I21" s="354">
        <f>VLOOKUP(Z21,APPENDIX!$A:$AC,11,FALSE)</f>
        <v>1</v>
      </c>
      <c r="J21" s="354">
        <f>VLOOKUP(AA21,APPENDIX!$A:$AC,11,FALSE)</f>
        <v>2</v>
      </c>
      <c r="K21" s="354">
        <f>VLOOKUP(AB21,APPENDIX!$A:$AC,11,FALSE)</f>
        <v>2</v>
      </c>
      <c r="L21" s="354">
        <f>VLOOKUP(AC21,APPENDIX!$A:$AC,11,FALSE)</f>
        <v>4</v>
      </c>
      <c r="M21" s="354">
        <f>VLOOKUP(AD21,APPENDIX!$A:$AC,11,FALSE)</f>
        <v>2</v>
      </c>
      <c r="Q21" s="180" t="s">
        <v>216</v>
      </c>
      <c r="R21" s="167">
        <f>VLOOKUP(CONCATENATE($T21,$P$5),APPENDIX!$A:$AC,10,FALSE)</f>
        <v>14</v>
      </c>
      <c r="S21" s="167">
        <f>VLOOKUP(CONCATENATE($T21,$P$5),APPENDIX!$A:$AC,11,FALSE)</f>
        <v>2</v>
      </c>
      <c r="T21" s="167" t="str">
        <f>VLOOKUP(Q21,ST!$A$2:$B$53,2,FALSE)</f>
        <v>WI</v>
      </c>
      <c r="U21" s="167" t="str">
        <f t="shared" si="0"/>
        <v>WIu001_1</v>
      </c>
      <c r="V21" s="167" t="str">
        <f t="shared" si="1"/>
        <v>WIu002a_1</v>
      </c>
      <c r="W21" s="167" t="str">
        <f t="shared" si="2"/>
        <v>WIu002b_1</v>
      </c>
      <c r="X21" s="167" t="str">
        <f t="shared" si="3"/>
        <v>WIu004_1</v>
      </c>
      <c r="Y21" s="167" t="str">
        <f t="shared" si="4"/>
        <v>WIu005_1</v>
      </c>
      <c r="Z21" s="167" t="str">
        <f t="shared" si="5"/>
        <v>WIu006_1</v>
      </c>
      <c r="AA21" s="167" t="str">
        <f t="shared" si="6"/>
        <v>WIu007_1</v>
      </c>
      <c r="AB21" s="167" t="str">
        <f t="shared" si="7"/>
        <v>WIu003_1</v>
      </c>
      <c r="AC21" s="167" t="str">
        <f t="shared" si="8"/>
        <v>WIu010_1</v>
      </c>
      <c r="AD21" s="167" t="str">
        <f t="shared" si="9"/>
        <v>WIu009_1</v>
      </c>
    </row>
    <row r="22" spans="2:30" x14ac:dyDescent="0.15">
      <c r="B22" s="357">
        <f t="shared" si="10"/>
        <v>18</v>
      </c>
      <c r="C22" s="293" t="str">
        <f t="shared" si="11"/>
        <v>Iowa</v>
      </c>
      <c r="D22" s="354">
        <f>VLOOKUP(U22,APPENDIX!$A:$AC,11,FALSE)</f>
        <v>1</v>
      </c>
      <c r="E22" s="354">
        <f>VLOOKUP(V22,APPENDIX!$A:$AC,11,FALSE)</f>
        <v>2</v>
      </c>
      <c r="F22" s="354">
        <f>VLOOKUP(W22,APPENDIX!$A:$AC,11,FALSE)</f>
        <v>2</v>
      </c>
      <c r="G22" s="354">
        <f>VLOOKUP(X22,APPENDIX!$A:$AC,11,FALSE)</f>
        <v>2</v>
      </c>
      <c r="H22" s="354">
        <f>VLOOKUP(Y22,APPENDIX!$A:$AC,11,FALSE)</f>
        <v>1</v>
      </c>
      <c r="I22" s="354">
        <f>VLOOKUP(Z22,APPENDIX!$A:$AC,11,FALSE)</f>
        <v>2</v>
      </c>
      <c r="J22" s="354">
        <f>VLOOKUP(AA22,APPENDIX!$A:$AC,11,FALSE)</f>
        <v>3</v>
      </c>
      <c r="K22" s="354">
        <f>VLOOKUP(AB22,APPENDIX!$A:$AC,11,FALSE)</f>
        <v>3</v>
      </c>
      <c r="L22" s="354">
        <f>VLOOKUP(AC22,APPENDIX!$A:$AC,11,FALSE)</f>
        <v>2</v>
      </c>
      <c r="M22" s="354">
        <f>VLOOKUP(AD22,APPENDIX!$A:$AC,11,FALSE)</f>
        <v>2</v>
      </c>
      <c r="Q22" s="180" t="s">
        <v>76</v>
      </c>
      <c r="R22" s="167">
        <f>VLOOKUP(CONCATENATE($T22,$P$5),APPENDIX!$A:$AC,10,FALSE)</f>
        <v>18</v>
      </c>
      <c r="S22" s="167">
        <f>VLOOKUP(CONCATENATE($T22,$P$5),APPENDIX!$A:$AC,11,FALSE)</f>
        <v>2</v>
      </c>
      <c r="T22" s="167" t="str">
        <f>VLOOKUP(Q22,ST!$A$2:$B$53,2,FALSE)</f>
        <v>IA</v>
      </c>
      <c r="U22" s="167" t="str">
        <f t="shared" si="0"/>
        <v>IAu001_1</v>
      </c>
      <c r="V22" s="167" t="str">
        <f t="shared" si="1"/>
        <v>IAu002a_1</v>
      </c>
      <c r="W22" s="167" t="str">
        <f t="shared" si="2"/>
        <v>IAu002b_1</v>
      </c>
      <c r="X22" s="167" t="str">
        <f t="shared" si="3"/>
        <v>IAu004_1</v>
      </c>
      <c r="Y22" s="167" t="str">
        <f t="shared" si="4"/>
        <v>IAu005_1</v>
      </c>
      <c r="Z22" s="167" t="str">
        <f t="shared" si="5"/>
        <v>IAu006_1</v>
      </c>
      <c r="AA22" s="167" t="str">
        <f t="shared" si="6"/>
        <v>IAu007_1</v>
      </c>
      <c r="AB22" s="167" t="str">
        <f t="shared" si="7"/>
        <v>IAu003_1</v>
      </c>
      <c r="AC22" s="167" t="str">
        <f t="shared" si="8"/>
        <v>IAu010_1</v>
      </c>
      <c r="AD22" s="167" t="str">
        <f t="shared" si="9"/>
        <v>IAu009_1</v>
      </c>
    </row>
    <row r="23" spans="2:30" x14ac:dyDescent="0.15">
      <c r="B23" s="357">
        <f t="shared" si="10"/>
        <v>19</v>
      </c>
      <c r="C23" s="293" t="str">
        <f t="shared" si="11"/>
        <v>Nevada</v>
      </c>
      <c r="D23" s="354">
        <f>VLOOKUP(U23,APPENDIX!$A:$AC,11,FALSE)</f>
        <v>3</v>
      </c>
      <c r="E23" s="354">
        <f>VLOOKUP(V23,APPENDIX!$A:$AC,11,FALSE)</f>
        <v>2</v>
      </c>
      <c r="F23" s="354">
        <f>VLOOKUP(W23,APPENDIX!$A:$AC,11,FALSE)</f>
        <v>1</v>
      </c>
      <c r="G23" s="354">
        <f>VLOOKUP(X23,APPENDIX!$A:$AC,11,FALSE)</f>
        <v>2</v>
      </c>
      <c r="H23" s="354">
        <f>VLOOKUP(Y23,APPENDIX!$A:$AC,11,FALSE)</f>
        <v>4</v>
      </c>
      <c r="I23" s="354">
        <f>VLOOKUP(Z23,APPENDIX!$A:$AC,11,FALSE)</f>
        <v>3</v>
      </c>
      <c r="J23" s="354">
        <f>VLOOKUP(AA23,APPENDIX!$A:$AC,11,FALSE)</f>
        <v>1</v>
      </c>
      <c r="K23" s="354">
        <f>VLOOKUP(AB23,APPENDIX!$A:$AC,11,FALSE)</f>
        <v>1</v>
      </c>
      <c r="L23" s="354">
        <f>VLOOKUP(AC23,APPENDIX!$A:$AC,11,FALSE)</f>
        <v>2</v>
      </c>
      <c r="M23" s="354">
        <f>VLOOKUP(AD23,APPENDIX!$A:$AC,11,FALSE)</f>
        <v>2</v>
      </c>
      <c r="Q23" s="180" t="s">
        <v>128</v>
      </c>
      <c r="R23" s="167">
        <f>VLOOKUP(CONCATENATE($T23,$P$5),APPENDIX!$A:$AC,10,FALSE)</f>
        <v>19</v>
      </c>
      <c r="S23" s="167">
        <f>VLOOKUP(CONCATENATE($T23,$P$5),APPENDIX!$A:$AC,11,FALSE)</f>
        <v>2</v>
      </c>
      <c r="T23" s="167" t="str">
        <f>VLOOKUP(Q23,ST!$A$2:$B$53,2,FALSE)</f>
        <v>NV</v>
      </c>
      <c r="U23" s="167" t="str">
        <f t="shared" si="0"/>
        <v>NVu001_1</v>
      </c>
      <c r="V23" s="167" t="str">
        <f t="shared" si="1"/>
        <v>NVu002a_1</v>
      </c>
      <c r="W23" s="167" t="str">
        <f t="shared" si="2"/>
        <v>NVu002b_1</v>
      </c>
      <c r="X23" s="167" t="str">
        <f t="shared" si="3"/>
        <v>NVu004_1</v>
      </c>
      <c r="Y23" s="167" t="str">
        <f t="shared" si="4"/>
        <v>NVu005_1</v>
      </c>
      <c r="Z23" s="167" t="str">
        <f t="shared" si="5"/>
        <v>NVu006_1</v>
      </c>
      <c r="AA23" s="167" t="str">
        <f t="shared" si="6"/>
        <v>NVu007_1</v>
      </c>
      <c r="AB23" s="167" t="str">
        <f t="shared" si="7"/>
        <v>NVu003_1</v>
      </c>
      <c r="AC23" s="167" t="str">
        <f t="shared" si="8"/>
        <v>NVu010_1</v>
      </c>
      <c r="AD23" s="167" t="str">
        <f t="shared" si="9"/>
        <v>NVu009_1</v>
      </c>
    </row>
    <row r="24" spans="2:30" x14ac:dyDescent="0.15">
      <c r="B24" s="357">
        <f t="shared" si="10"/>
        <v>20</v>
      </c>
      <c r="C24" s="293" t="str">
        <f t="shared" si="11"/>
        <v>Maine</v>
      </c>
      <c r="D24" s="354">
        <f>VLOOKUP(U24,APPENDIX!$A:$AC,11,FALSE)</f>
        <v>0</v>
      </c>
      <c r="E24" s="354">
        <f>VLOOKUP(V24,APPENDIX!$A:$AC,11,FALSE)</f>
        <v>2</v>
      </c>
      <c r="F24" s="354">
        <f>VLOOKUP(W24,APPENDIX!$A:$AC,11,FALSE)</f>
        <v>2</v>
      </c>
      <c r="G24" s="354">
        <f>VLOOKUP(X24,APPENDIX!$A:$AC,11,FALSE)</f>
        <v>2</v>
      </c>
      <c r="H24" s="354">
        <f>VLOOKUP(Y24,APPENDIX!$A:$AC,11,FALSE)</f>
        <v>1</v>
      </c>
      <c r="I24" s="354">
        <f>VLOOKUP(Z24,APPENDIX!$A:$AC,11,FALSE)</f>
        <v>1</v>
      </c>
      <c r="J24" s="354">
        <f>VLOOKUP(AA24,APPENDIX!$A:$AC,11,FALSE)</f>
        <v>3</v>
      </c>
      <c r="K24" s="354">
        <f>VLOOKUP(AB24,APPENDIX!$A:$AC,11,FALSE)</f>
        <v>4</v>
      </c>
      <c r="L24" s="354">
        <f>VLOOKUP(AC24,APPENDIX!$A:$AC,11,FALSE)</f>
        <v>2</v>
      </c>
      <c r="M24" s="354">
        <f>VLOOKUP(AD24,APPENDIX!$A:$AC,11,FALSE)</f>
        <v>2</v>
      </c>
      <c r="Q24" s="180" t="s">
        <v>92</v>
      </c>
      <c r="R24" s="167">
        <f>VLOOKUP(CONCATENATE($T24,$P$5),APPENDIX!$A:$AC,10,FALSE)</f>
        <v>20</v>
      </c>
      <c r="S24" s="167">
        <f>VLOOKUP(CONCATENATE($T24,$P$5),APPENDIX!$A:$AC,11,FALSE)</f>
        <v>2</v>
      </c>
      <c r="T24" s="167" t="str">
        <f>VLOOKUP(Q24,ST!$A$2:$B$53,2,FALSE)</f>
        <v>ME</v>
      </c>
      <c r="U24" s="167" t="str">
        <f t="shared" si="0"/>
        <v>MEu001_1</v>
      </c>
      <c r="V24" s="167" t="str">
        <f t="shared" si="1"/>
        <v>MEu002a_1</v>
      </c>
      <c r="W24" s="167" t="str">
        <f t="shared" si="2"/>
        <v>MEu002b_1</v>
      </c>
      <c r="X24" s="167" t="str">
        <f t="shared" si="3"/>
        <v>MEu004_1</v>
      </c>
      <c r="Y24" s="167" t="str">
        <f t="shared" si="4"/>
        <v>MEu005_1</v>
      </c>
      <c r="Z24" s="167" t="str">
        <f t="shared" si="5"/>
        <v>MEu006_1</v>
      </c>
      <c r="AA24" s="167" t="str">
        <f t="shared" si="6"/>
        <v>MEu007_1</v>
      </c>
      <c r="AB24" s="167" t="str">
        <f t="shared" si="7"/>
        <v>MEu003_1</v>
      </c>
      <c r="AC24" s="167" t="str">
        <f t="shared" si="8"/>
        <v>MEu010_1</v>
      </c>
      <c r="AD24" s="167" t="str">
        <f t="shared" si="9"/>
        <v>MEu009_1</v>
      </c>
    </row>
    <row r="25" spans="2:30" x14ac:dyDescent="0.15">
      <c r="B25" s="357">
        <f t="shared" si="10"/>
        <v>20</v>
      </c>
      <c r="C25" s="293" t="str">
        <f t="shared" si="11"/>
        <v>Rhode Island</v>
      </c>
      <c r="D25" s="354">
        <f>VLOOKUP(U25,APPENDIX!$A:$AC,11,FALSE)</f>
        <v>0</v>
      </c>
      <c r="E25" s="354">
        <f>VLOOKUP(V25,APPENDIX!$A:$AC,11,FALSE)</f>
        <v>3</v>
      </c>
      <c r="F25" s="354">
        <f>VLOOKUP(W25,APPENDIX!$A:$AC,11,FALSE)</f>
        <v>0</v>
      </c>
      <c r="G25" s="354">
        <f>VLOOKUP(X25,APPENDIX!$A:$AC,11,FALSE)</f>
        <v>2</v>
      </c>
      <c r="H25" s="354">
        <f>VLOOKUP(Y25,APPENDIX!$A:$AC,11,FALSE)</f>
        <v>3</v>
      </c>
      <c r="I25" s="354">
        <f>VLOOKUP(Z25,APPENDIX!$A:$AC,11,FALSE)</f>
        <v>1</v>
      </c>
      <c r="J25" s="354">
        <f>VLOOKUP(AA25,APPENDIX!$A:$AC,11,FALSE)</f>
        <v>3</v>
      </c>
      <c r="K25" s="354">
        <f>VLOOKUP(AB25,APPENDIX!$A:$AC,11,FALSE)</f>
        <v>4</v>
      </c>
      <c r="L25" s="354">
        <f>VLOOKUP(AC25,APPENDIX!$A:$AC,11,FALSE)</f>
        <v>1</v>
      </c>
      <c r="M25" s="354">
        <f>VLOOKUP(AD25,APPENDIX!$A:$AC,11,FALSE)</f>
        <v>3</v>
      </c>
      <c r="Q25" s="180" t="s">
        <v>172</v>
      </c>
      <c r="R25" s="167">
        <f>VLOOKUP(CONCATENATE($T25,$P$5),APPENDIX!$A:$AC,10,FALSE)</f>
        <v>20</v>
      </c>
      <c r="S25" s="167">
        <f>VLOOKUP(CONCATENATE($T25,$P$5),APPENDIX!$A:$AC,11,FALSE)</f>
        <v>2</v>
      </c>
      <c r="T25" s="167" t="str">
        <f>VLOOKUP(Q25,ST!$A$2:$B$53,2,FALSE)</f>
        <v>RI</v>
      </c>
      <c r="U25" s="167" t="str">
        <f t="shared" si="0"/>
        <v>RIu001_1</v>
      </c>
      <c r="V25" s="167" t="str">
        <f t="shared" si="1"/>
        <v>RIu002a_1</v>
      </c>
      <c r="W25" s="167" t="str">
        <f t="shared" si="2"/>
        <v>RIu002b_1</v>
      </c>
      <c r="X25" s="167" t="str">
        <f t="shared" si="3"/>
        <v>RIu004_1</v>
      </c>
      <c r="Y25" s="167" t="str">
        <f t="shared" si="4"/>
        <v>RIu005_1</v>
      </c>
      <c r="Z25" s="167" t="str">
        <f t="shared" si="5"/>
        <v>RIu006_1</v>
      </c>
      <c r="AA25" s="167" t="str">
        <f t="shared" si="6"/>
        <v>RIu007_1</v>
      </c>
      <c r="AB25" s="167" t="str">
        <f t="shared" si="7"/>
        <v>RIu003_1</v>
      </c>
      <c r="AC25" s="167" t="str">
        <f t="shared" si="8"/>
        <v>RIu010_1</v>
      </c>
      <c r="AD25" s="167" t="str">
        <f t="shared" si="9"/>
        <v>RIu009_1</v>
      </c>
    </row>
    <row r="26" spans="2:30" x14ac:dyDescent="0.15">
      <c r="B26" s="357">
        <f t="shared" si="10"/>
        <v>22</v>
      </c>
      <c r="C26" s="293" t="str">
        <f t="shared" si="11"/>
        <v>North Carolina</v>
      </c>
      <c r="D26" s="354">
        <f>VLOOKUP(U26,APPENDIX!$A:$AC,11,FALSE)</f>
        <v>3</v>
      </c>
      <c r="E26" s="354">
        <f>VLOOKUP(V26,APPENDIX!$A:$AC,11,FALSE)</f>
        <v>3</v>
      </c>
      <c r="F26" s="354">
        <f>VLOOKUP(W26,APPENDIX!$A:$AC,11,FALSE)</f>
        <v>2</v>
      </c>
      <c r="G26" s="354">
        <f>VLOOKUP(X26,APPENDIX!$A:$AC,11,FALSE)</f>
        <v>2</v>
      </c>
      <c r="H26" s="354">
        <f>VLOOKUP(Y26,APPENDIX!$A:$AC,11,FALSE)</f>
        <v>2</v>
      </c>
      <c r="I26" s="354">
        <f>VLOOKUP(Z26,APPENDIX!$A:$AC,11,FALSE)</f>
        <v>2</v>
      </c>
      <c r="J26" s="354">
        <f>VLOOKUP(AA26,APPENDIX!$A:$AC,11,FALSE)</f>
        <v>2</v>
      </c>
      <c r="K26" s="354">
        <f>VLOOKUP(AB26,APPENDIX!$A:$AC,11,FALSE)</f>
        <v>4</v>
      </c>
      <c r="L26" s="354">
        <f>VLOOKUP(AC26,APPENDIX!$A:$AC,11,FALSE)</f>
        <v>2</v>
      </c>
      <c r="M26" s="354">
        <f>VLOOKUP(AD26,APPENDIX!$A:$AC,11,FALSE)</f>
        <v>2</v>
      </c>
      <c r="Q26" s="180" t="s">
        <v>148</v>
      </c>
      <c r="R26" s="167">
        <f>VLOOKUP(CONCATENATE($T26,$P$5),APPENDIX!$A:$AC,10,FALSE)</f>
        <v>22</v>
      </c>
      <c r="S26" s="167">
        <f>VLOOKUP(CONCATENATE($T26,$P$5),APPENDIX!$A:$AC,11,FALSE)</f>
        <v>2</v>
      </c>
      <c r="T26" s="167" t="str">
        <f>VLOOKUP(Q26,ST!$A$2:$B$53,2,FALSE)</f>
        <v>NC</v>
      </c>
      <c r="U26" s="167" t="str">
        <f t="shared" si="0"/>
        <v>NCu001_1</v>
      </c>
      <c r="V26" s="167" t="str">
        <f t="shared" si="1"/>
        <v>NCu002a_1</v>
      </c>
      <c r="W26" s="167" t="str">
        <f t="shared" si="2"/>
        <v>NCu002b_1</v>
      </c>
      <c r="X26" s="167" t="str">
        <f t="shared" si="3"/>
        <v>NCu004_1</v>
      </c>
      <c r="Y26" s="167" t="str">
        <f t="shared" si="4"/>
        <v>NCu005_1</v>
      </c>
      <c r="Z26" s="167" t="str">
        <f t="shared" si="5"/>
        <v>NCu006_1</v>
      </c>
      <c r="AA26" s="167" t="str">
        <f t="shared" si="6"/>
        <v>NCu007_1</v>
      </c>
      <c r="AB26" s="167" t="str">
        <f t="shared" si="7"/>
        <v>NCu003_1</v>
      </c>
      <c r="AC26" s="167" t="str">
        <f t="shared" si="8"/>
        <v>NCu010_1</v>
      </c>
      <c r="AD26" s="167" t="str">
        <f t="shared" si="9"/>
        <v>NCu009_1</v>
      </c>
    </row>
    <row r="27" spans="2:30" x14ac:dyDescent="0.15">
      <c r="B27" s="357">
        <f t="shared" si="10"/>
        <v>23</v>
      </c>
      <c r="C27" s="293" t="str">
        <f t="shared" si="11"/>
        <v>Georgia</v>
      </c>
      <c r="D27" s="354">
        <f>VLOOKUP(U27,APPENDIX!$A:$AC,11,FALSE)</f>
        <v>2</v>
      </c>
      <c r="E27" s="354">
        <f>VLOOKUP(V27,APPENDIX!$A:$AC,11,FALSE)</f>
        <v>3</v>
      </c>
      <c r="F27" s="354">
        <f>VLOOKUP(W27,APPENDIX!$A:$AC,11,FALSE)</f>
        <v>3</v>
      </c>
      <c r="G27" s="354">
        <f>VLOOKUP(X27,APPENDIX!$A:$AC,11,FALSE)</f>
        <v>2</v>
      </c>
      <c r="H27" s="354">
        <f>VLOOKUP(Y27,APPENDIX!$A:$AC,11,FALSE)</f>
        <v>3</v>
      </c>
      <c r="I27" s="354">
        <f>VLOOKUP(Z27,APPENDIX!$A:$AC,11,FALSE)</f>
        <v>3</v>
      </c>
      <c r="J27" s="354">
        <f>VLOOKUP(AA27,APPENDIX!$A:$AC,11,FALSE)</f>
        <v>3</v>
      </c>
      <c r="K27" s="354">
        <f>VLOOKUP(AB27,APPENDIX!$A:$AC,11,FALSE)</f>
        <v>3</v>
      </c>
      <c r="L27" s="354">
        <f>VLOOKUP(AC27,APPENDIX!$A:$AC,11,FALSE)</f>
        <v>1</v>
      </c>
      <c r="M27" s="354">
        <f>VLOOKUP(AD27,APPENDIX!$A:$AC,11,FALSE)</f>
        <v>3</v>
      </c>
      <c r="Q27" s="180" t="s">
        <v>57</v>
      </c>
      <c r="R27" s="167">
        <f>VLOOKUP(CONCATENATE($T27,$P$5),APPENDIX!$A:$AC,10,FALSE)</f>
        <v>23</v>
      </c>
      <c r="S27" s="167">
        <f>VLOOKUP(CONCATENATE($T27,$P$5),APPENDIX!$A:$AC,11,FALSE)</f>
        <v>2</v>
      </c>
      <c r="T27" s="167" t="str">
        <f>VLOOKUP(Q27,ST!$A$2:$B$53,2,FALSE)</f>
        <v>GA</v>
      </c>
      <c r="U27" s="167" t="str">
        <f t="shared" si="0"/>
        <v>GAu001_1</v>
      </c>
      <c r="V27" s="167" t="str">
        <f t="shared" si="1"/>
        <v>GAu002a_1</v>
      </c>
      <c r="W27" s="167" t="str">
        <f t="shared" si="2"/>
        <v>GAu002b_1</v>
      </c>
      <c r="X27" s="167" t="str">
        <f t="shared" si="3"/>
        <v>GAu004_1</v>
      </c>
      <c r="Y27" s="167" t="str">
        <f t="shared" si="4"/>
        <v>GAu005_1</v>
      </c>
      <c r="Z27" s="167" t="str">
        <f t="shared" si="5"/>
        <v>GAu006_1</v>
      </c>
      <c r="AA27" s="167" t="str">
        <f t="shared" si="6"/>
        <v>GAu007_1</v>
      </c>
      <c r="AB27" s="167" t="str">
        <f t="shared" si="7"/>
        <v>GAu003_1</v>
      </c>
      <c r="AC27" s="167" t="str">
        <f t="shared" si="8"/>
        <v>GAu010_1</v>
      </c>
      <c r="AD27" s="167" t="str">
        <f t="shared" si="9"/>
        <v>GAu009_1</v>
      </c>
    </row>
    <row r="28" spans="2:30" x14ac:dyDescent="0.15">
      <c r="B28" s="357">
        <f t="shared" si="10"/>
        <v>23</v>
      </c>
      <c r="C28" s="293" t="str">
        <f t="shared" si="11"/>
        <v>South Carolina</v>
      </c>
      <c r="D28" s="354">
        <f>VLOOKUP(U28,APPENDIX!$A:$AC,11,FALSE)</f>
        <v>3</v>
      </c>
      <c r="E28" s="354">
        <f>VLOOKUP(V28,APPENDIX!$A:$AC,11,FALSE)</f>
        <v>2</v>
      </c>
      <c r="F28" s="354">
        <f>VLOOKUP(W28,APPENDIX!$A:$AC,11,FALSE)</f>
        <v>2</v>
      </c>
      <c r="G28" s="354">
        <f>VLOOKUP(X28,APPENDIX!$A:$AC,11,FALSE)</f>
        <v>2</v>
      </c>
      <c r="H28" s="354">
        <f>VLOOKUP(Y28,APPENDIX!$A:$AC,11,FALSE)</f>
        <v>3</v>
      </c>
      <c r="I28" s="354">
        <f>VLOOKUP(Z28,APPENDIX!$A:$AC,11,FALSE)</f>
        <v>3</v>
      </c>
      <c r="J28" s="354">
        <f>VLOOKUP(AA28,APPENDIX!$A:$AC,11,FALSE)</f>
        <v>3</v>
      </c>
      <c r="K28" s="354">
        <f>VLOOKUP(AB28,APPENDIX!$A:$AC,11,FALSE)</f>
        <v>2</v>
      </c>
      <c r="L28" s="354">
        <f>VLOOKUP(AC28,APPENDIX!$A:$AC,11,FALSE)</f>
        <v>0</v>
      </c>
      <c r="M28" s="354">
        <f>VLOOKUP(AD28,APPENDIX!$A:$AC,11,FALSE)</f>
        <v>2</v>
      </c>
      <c r="Q28" s="180" t="s">
        <v>176</v>
      </c>
      <c r="R28" s="167">
        <f>VLOOKUP(CONCATENATE($T28,$P$5),APPENDIX!$A:$AC,10,FALSE)</f>
        <v>23</v>
      </c>
      <c r="S28" s="167">
        <f>VLOOKUP(CONCATENATE($T28,$P$5),APPENDIX!$A:$AC,11,FALSE)</f>
        <v>2</v>
      </c>
      <c r="T28" s="167" t="str">
        <f>VLOOKUP(Q28,ST!$A$2:$B$53,2,FALSE)</f>
        <v>SC</v>
      </c>
      <c r="U28" s="167" t="str">
        <f t="shared" si="0"/>
        <v>SCu001_1</v>
      </c>
      <c r="V28" s="167" t="str">
        <f t="shared" si="1"/>
        <v>SCu002a_1</v>
      </c>
      <c r="W28" s="167" t="str">
        <f t="shared" si="2"/>
        <v>SCu002b_1</v>
      </c>
      <c r="X28" s="167" t="str">
        <f t="shared" si="3"/>
        <v>SCu004_1</v>
      </c>
      <c r="Y28" s="167" t="str">
        <f t="shared" si="4"/>
        <v>SCu005_1</v>
      </c>
      <c r="Z28" s="167" t="str">
        <f t="shared" si="5"/>
        <v>SCu006_1</v>
      </c>
      <c r="AA28" s="167" t="str">
        <f t="shared" si="6"/>
        <v>SCu007_1</v>
      </c>
      <c r="AB28" s="167" t="str">
        <f t="shared" si="7"/>
        <v>SCu003_1</v>
      </c>
      <c r="AC28" s="167" t="str">
        <f t="shared" si="8"/>
        <v>SCu010_1</v>
      </c>
      <c r="AD28" s="167" t="str">
        <f t="shared" si="9"/>
        <v>SCu009_1</v>
      </c>
    </row>
    <row r="29" spans="2:30" x14ac:dyDescent="0.15">
      <c r="B29" s="357">
        <f t="shared" si="10"/>
        <v>23</v>
      </c>
      <c r="C29" s="293" t="str">
        <f t="shared" si="11"/>
        <v>Virginia</v>
      </c>
      <c r="D29" s="354">
        <f>VLOOKUP(U29,APPENDIX!$A:$AC,11,FALSE)</f>
        <v>2</v>
      </c>
      <c r="E29" s="354">
        <f>VLOOKUP(V29,APPENDIX!$A:$AC,11,FALSE)</f>
        <v>2</v>
      </c>
      <c r="F29" s="354">
        <f>VLOOKUP(W29,APPENDIX!$A:$AC,11,FALSE)</f>
        <v>2</v>
      </c>
      <c r="G29" s="354">
        <f>VLOOKUP(X29,APPENDIX!$A:$AC,11,FALSE)</f>
        <v>3</v>
      </c>
      <c r="H29" s="354">
        <f>VLOOKUP(Y29,APPENDIX!$A:$AC,11,FALSE)</f>
        <v>3</v>
      </c>
      <c r="I29" s="354">
        <f>VLOOKUP(Z29,APPENDIX!$A:$AC,11,FALSE)</f>
        <v>3</v>
      </c>
      <c r="J29" s="354">
        <f>VLOOKUP(AA29,APPENDIX!$A:$AC,11,FALSE)</f>
        <v>3</v>
      </c>
      <c r="K29" s="354">
        <f>VLOOKUP(AB29,APPENDIX!$A:$AC,11,FALSE)</f>
        <v>3</v>
      </c>
      <c r="L29" s="354">
        <f>VLOOKUP(AC29,APPENDIX!$A:$AC,11,FALSE)</f>
        <v>2</v>
      </c>
      <c r="M29" s="354">
        <f>VLOOKUP(AD29,APPENDIX!$A:$AC,11,FALSE)</f>
        <v>2</v>
      </c>
      <c r="Q29" s="180" t="s">
        <v>204</v>
      </c>
      <c r="R29" s="167">
        <f>VLOOKUP(CONCATENATE($T29,$P$5),APPENDIX!$A:$AC,10,FALSE)</f>
        <v>23</v>
      </c>
      <c r="S29" s="167">
        <f>VLOOKUP(CONCATENATE($T29,$P$5),APPENDIX!$A:$AC,11,FALSE)</f>
        <v>2</v>
      </c>
      <c r="T29" s="167" t="str">
        <f>VLOOKUP(Q29,ST!$A$2:$B$53,2,FALSE)</f>
        <v>VA</v>
      </c>
      <c r="U29" s="167" t="str">
        <f t="shared" si="0"/>
        <v>VAu001_1</v>
      </c>
      <c r="V29" s="167" t="str">
        <f t="shared" si="1"/>
        <v>VAu002a_1</v>
      </c>
      <c r="W29" s="167" t="str">
        <f t="shared" si="2"/>
        <v>VAu002b_1</v>
      </c>
      <c r="X29" s="167" t="str">
        <f t="shared" si="3"/>
        <v>VAu004_1</v>
      </c>
      <c r="Y29" s="167" t="str">
        <f t="shared" si="4"/>
        <v>VAu005_1</v>
      </c>
      <c r="Z29" s="167" t="str">
        <f t="shared" si="5"/>
        <v>VAu006_1</v>
      </c>
      <c r="AA29" s="167" t="str">
        <f t="shared" si="6"/>
        <v>VAu007_1</v>
      </c>
      <c r="AB29" s="167" t="str">
        <f t="shared" si="7"/>
        <v>VAu003_1</v>
      </c>
      <c r="AC29" s="167" t="str">
        <f t="shared" si="8"/>
        <v>VAu010_1</v>
      </c>
      <c r="AD29" s="167" t="str">
        <f t="shared" si="9"/>
        <v>VAu009_1</v>
      </c>
    </row>
    <row r="30" spans="2:30" x14ac:dyDescent="0.15">
      <c r="B30" s="357">
        <f t="shared" si="10"/>
        <v>23</v>
      </c>
      <c r="C30" s="293" t="str">
        <f t="shared" si="11"/>
        <v>Wyoming</v>
      </c>
      <c r="D30" s="354">
        <f>VLOOKUP(U30,APPENDIX!$A:$AC,11,FALSE)</f>
        <v>3</v>
      </c>
      <c r="E30" s="354">
        <f>VLOOKUP(V30,APPENDIX!$A:$AC,11,FALSE)</f>
        <v>0</v>
      </c>
      <c r="F30" s="354">
        <f>VLOOKUP(W30,APPENDIX!$A:$AC,11,FALSE)</f>
        <v>0</v>
      </c>
      <c r="G30" s="354">
        <f>VLOOKUP(X30,APPENDIX!$A:$AC,11,FALSE)</f>
        <v>2</v>
      </c>
      <c r="H30" s="354">
        <f>VLOOKUP(Y30,APPENDIX!$A:$AC,11,FALSE)</f>
        <v>1</v>
      </c>
      <c r="I30" s="354">
        <f>VLOOKUP(Z30,APPENDIX!$A:$AC,11,FALSE)</f>
        <v>2</v>
      </c>
      <c r="J30" s="354">
        <f>VLOOKUP(AA30,APPENDIX!$A:$AC,11,FALSE)</f>
        <v>4</v>
      </c>
      <c r="K30" s="354">
        <f>VLOOKUP(AB30,APPENDIX!$A:$AC,11,FALSE)</f>
        <v>1</v>
      </c>
      <c r="L30" s="354">
        <f>VLOOKUP(AC30,APPENDIX!$A:$AC,11,FALSE)</f>
        <v>4</v>
      </c>
      <c r="M30" s="354">
        <f>VLOOKUP(AD30,APPENDIX!$A:$AC,11,FALSE)</f>
        <v>1</v>
      </c>
      <c r="Q30" s="180" t="s">
        <v>220</v>
      </c>
      <c r="R30" s="167">
        <f>VLOOKUP(CONCATENATE($T30,$P$5),APPENDIX!$A:$AC,10,FALSE)</f>
        <v>23</v>
      </c>
      <c r="S30" s="167">
        <f>VLOOKUP(CONCATENATE($T30,$P$5),APPENDIX!$A:$AC,11,FALSE)</f>
        <v>2</v>
      </c>
      <c r="T30" s="167" t="str">
        <f>VLOOKUP(Q30,ST!$A$2:$B$53,2,FALSE)</f>
        <v>WY</v>
      </c>
      <c r="U30" s="167" t="str">
        <f t="shared" si="0"/>
        <v>WYu001_1</v>
      </c>
      <c r="V30" s="167" t="str">
        <f t="shared" si="1"/>
        <v>WYu002a_1</v>
      </c>
      <c r="W30" s="167" t="str">
        <f t="shared" si="2"/>
        <v>WYu002b_1</v>
      </c>
      <c r="X30" s="167" t="str">
        <f t="shared" si="3"/>
        <v>WYu004_1</v>
      </c>
      <c r="Y30" s="167" t="str">
        <f t="shared" si="4"/>
        <v>WYu005_1</v>
      </c>
      <c r="Z30" s="167" t="str">
        <f t="shared" si="5"/>
        <v>WYu006_1</v>
      </c>
      <c r="AA30" s="167" t="str">
        <f t="shared" si="6"/>
        <v>WYu007_1</v>
      </c>
      <c r="AB30" s="167" t="str">
        <f t="shared" si="7"/>
        <v>WYu003_1</v>
      </c>
      <c r="AC30" s="167" t="str">
        <f t="shared" si="8"/>
        <v>WYu010_1</v>
      </c>
      <c r="AD30" s="167" t="str">
        <f t="shared" si="9"/>
        <v>WYu009_1</v>
      </c>
    </row>
    <row r="31" spans="2:30" x14ac:dyDescent="0.15">
      <c r="B31" s="357">
        <f t="shared" si="10"/>
        <v>27</v>
      </c>
      <c r="C31" s="489" t="str">
        <f t="shared" si="11"/>
        <v>New Hampshire</v>
      </c>
      <c r="D31" s="354">
        <f>VLOOKUP(U31,APPENDIX!$A:$AC,11,FALSE)</f>
        <v>0</v>
      </c>
      <c r="E31" s="354">
        <f>VLOOKUP(V31,APPENDIX!$A:$AC,11,FALSE)</f>
        <v>2</v>
      </c>
      <c r="F31" s="354">
        <f>VLOOKUP(W31,APPENDIX!$A:$AC,11,FALSE)</f>
        <v>2</v>
      </c>
      <c r="G31" s="354">
        <f>VLOOKUP(X31,APPENDIX!$A:$AC,11,FALSE)</f>
        <v>3</v>
      </c>
      <c r="H31" s="354">
        <f>VLOOKUP(Y31,APPENDIX!$A:$AC,11,FALSE)</f>
        <v>2</v>
      </c>
      <c r="I31" s="354">
        <f>VLOOKUP(Z31,APPENDIX!$A:$AC,11,FALSE)</f>
        <v>2</v>
      </c>
      <c r="J31" s="354">
        <f>VLOOKUP(AA31,APPENDIX!$A:$AC,11,FALSE)</f>
        <v>4</v>
      </c>
      <c r="K31" s="354">
        <f>VLOOKUP(AB31,APPENDIX!$A:$AC,11,FALSE)</f>
        <v>2</v>
      </c>
      <c r="L31" s="354">
        <f>VLOOKUP(AC31,APPENDIX!$A:$AC,11,FALSE)</f>
        <v>4</v>
      </c>
      <c r="M31" s="354">
        <f>VLOOKUP(AD31,APPENDIX!$A:$AC,11,FALSE)</f>
        <v>2</v>
      </c>
      <c r="Q31" s="180" t="s">
        <v>132</v>
      </c>
      <c r="R31" s="167">
        <f>VLOOKUP(CONCATENATE($T31,$P$5),APPENDIX!$A:$AC,10,FALSE)</f>
        <v>27</v>
      </c>
      <c r="S31" s="167">
        <f>VLOOKUP(CONCATENATE($T31,$P$5),APPENDIX!$A:$AC,11,FALSE)</f>
        <v>3</v>
      </c>
      <c r="T31" s="167" t="str">
        <f>VLOOKUP(Q31,ST!$A$2:$B$53,2,FALSE)</f>
        <v>NH</v>
      </c>
      <c r="U31" s="167" t="str">
        <f t="shared" si="0"/>
        <v>NHu001_1</v>
      </c>
      <c r="V31" s="167" t="str">
        <f t="shared" si="1"/>
        <v>NHu002a_1</v>
      </c>
      <c r="W31" s="167" t="str">
        <f t="shared" si="2"/>
        <v>NHu002b_1</v>
      </c>
      <c r="X31" s="167" t="str">
        <f t="shared" si="3"/>
        <v>NHu004_1</v>
      </c>
      <c r="Y31" s="167" t="str">
        <f t="shared" si="4"/>
        <v>NHu005_1</v>
      </c>
      <c r="Z31" s="167" t="str">
        <f t="shared" si="5"/>
        <v>NHu006_1</v>
      </c>
      <c r="AA31" s="167" t="str">
        <f t="shared" si="6"/>
        <v>NHu007_1</v>
      </c>
      <c r="AB31" s="167" t="str">
        <f t="shared" si="7"/>
        <v>NHu003_1</v>
      </c>
      <c r="AC31" s="167" t="str">
        <f t="shared" si="8"/>
        <v>NHu010_1</v>
      </c>
      <c r="AD31" s="167" t="str">
        <f t="shared" si="9"/>
        <v>NHu009_1</v>
      </c>
    </row>
    <row r="32" spans="2:30" x14ac:dyDescent="0.15">
      <c r="B32" s="357">
        <f t="shared" si="10"/>
        <v>28</v>
      </c>
      <c r="C32" s="293" t="str">
        <f t="shared" si="11"/>
        <v>Delaware</v>
      </c>
      <c r="D32" s="354">
        <f>VLOOKUP(U32,APPENDIX!$A:$AC,11,FALSE)</f>
        <v>0</v>
      </c>
      <c r="E32" s="354">
        <f>VLOOKUP(V32,APPENDIX!$A:$AC,11,FALSE)</f>
        <v>3</v>
      </c>
      <c r="F32" s="354">
        <f>VLOOKUP(W32,APPENDIX!$A:$AC,11,FALSE)</f>
        <v>3</v>
      </c>
      <c r="G32" s="354">
        <f>VLOOKUP(X32,APPENDIX!$A:$AC,11,FALSE)</f>
        <v>4</v>
      </c>
      <c r="H32" s="354">
        <f>VLOOKUP(Y32,APPENDIX!$A:$AC,11,FALSE)</f>
        <v>3</v>
      </c>
      <c r="I32" s="354">
        <f>VLOOKUP(Z32,APPENDIX!$A:$AC,11,FALSE)</f>
        <v>2</v>
      </c>
      <c r="J32" s="354">
        <f>VLOOKUP(AA32,APPENDIX!$A:$AC,11,FALSE)</f>
        <v>2</v>
      </c>
      <c r="K32" s="354">
        <f>VLOOKUP(AB32,APPENDIX!$A:$AC,11,FALSE)</f>
        <v>1</v>
      </c>
      <c r="L32" s="354">
        <f>VLOOKUP(AC32,APPENDIX!$A:$AC,11,FALSE)</f>
        <v>3</v>
      </c>
      <c r="M32" s="354">
        <f>VLOOKUP(AD32,APPENDIX!$A:$AC,11,FALSE)</f>
        <v>3</v>
      </c>
      <c r="Q32" s="180" t="s">
        <v>45</v>
      </c>
      <c r="R32" s="167">
        <f>VLOOKUP(CONCATENATE($T32,$P$5),APPENDIX!$A:$AC,10,FALSE)</f>
        <v>28</v>
      </c>
      <c r="S32" s="167">
        <f>VLOOKUP(CONCATENATE($T32,$P$5),APPENDIX!$A:$AC,11,FALSE)</f>
        <v>3</v>
      </c>
      <c r="T32" s="167" t="str">
        <f>VLOOKUP(Q32,ST!$A$2:$B$53,2,FALSE)</f>
        <v>DE</v>
      </c>
      <c r="U32" s="167" t="str">
        <f t="shared" si="0"/>
        <v>DEu001_1</v>
      </c>
      <c r="V32" s="167" t="str">
        <f t="shared" si="1"/>
        <v>DEu002a_1</v>
      </c>
      <c r="W32" s="167" t="str">
        <f t="shared" si="2"/>
        <v>DEu002b_1</v>
      </c>
      <c r="X32" s="167" t="str">
        <f t="shared" si="3"/>
        <v>DEu004_1</v>
      </c>
      <c r="Y32" s="167" t="str">
        <f t="shared" si="4"/>
        <v>DEu005_1</v>
      </c>
      <c r="Z32" s="167" t="str">
        <f t="shared" si="5"/>
        <v>DEu006_1</v>
      </c>
      <c r="AA32" s="167" t="str">
        <f t="shared" si="6"/>
        <v>DEu007_1</v>
      </c>
      <c r="AB32" s="167" t="str">
        <f t="shared" si="7"/>
        <v>DEu003_1</v>
      </c>
      <c r="AC32" s="167" t="str">
        <f t="shared" si="8"/>
        <v>DEu010_1</v>
      </c>
      <c r="AD32" s="167" t="str">
        <f t="shared" si="9"/>
        <v>DEu009_1</v>
      </c>
    </row>
    <row r="33" spans="2:30" x14ac:dyDescent="0.15">
      <c r="B33" s="357">
        <f t="shared" si="10"/>
        <v>28</v>
      </c>
      <c r="C33" s="293" t="str">
        <f t="shared" si="11"/>
        <v>Maryland</v>
      </c>
      <c r="D33" s="354">
        <f>VLOOKUP(U33,APPENDIX!$A:$AC,11,FALSE)</f>
        <v>3</v>
      </c>
      <c r="E33" s="354">
        <f>VLOOKUP(V33,APPENDIX!$A:$AC,11,FALSE)</f>
        <v>3</v>
      </c>
      <c r="F33" s="354">
        <f>VLOOKUP(W33,APPENDIX!$A:$AC,11,FALSE)</f>
        <v>2</v>
      </c>
      <c r="G33" s="354">
        <f>VLOOKUP(X33,APPENDIX!$A:$AC,11,FALSE)</f>
        <v>4</v>
      </c>
      <c r="H33" s="354">
        <f>VLOOKUP(Y33,APPENDIX!$A:$AC,11,FALSE)</f>
        <v>3</v>
      </c>
      <c r="I33" s="354">
        <f>VLOOKUP(Z33,APPENDIX!$A:$AC,11,FALSE)</f>
        <v>2</v>
      </c>
      <c r="J33" s="354">
        <f>VLOOKUP(AA33,APPENDIX!$A:$AC,11,FALSE)</f>
        <v>2</v>
      </c>
      <c r="K33" s="354">
        <f>VLOOKUP(AB33,APPENDIX!$A:$AC,11,FALSE)</f>
        <v>3</v>
      </c>
      <c r="L33" s="354">
        <f>VLOOKUP(AC33,APPENDIX!$A:$AC,11,FALSE)</f>
        <v>1</v>
      </c>
      <c r="M33" s="354">
        <f>VLOOKUP(AD33,APPENDIX!$A:$AC,11,FALSE)</f>
        <v>3</v>
      </c>
      <c r="Q33" s="180" t="s">
        <v>96</v>
      </c>
      <c r="R33" s="167">
        <f>VLOOKUP(CONCATENATE($T33,$P$5),APPENDIX!$A:$AC,10,FALSE)</f>
        <v>28</v>
      </c>
      <c r="S33" s="167">
        <f>VLOOKUP(CONCATENATE($T33,$P$5),APPENDIX!$A:$AC,11,FALSE)</f>
        <v>3</v>
      </c>
      <c r="T33" s="167" t="str">
        <f>VLOOKUP(Q33,ST!$A$2:$B$53,2,FALSE)</f>
        <v>MD</v>
      </c>
      <c r="U33" s="167" t="str">
        <f t="shared" si="0"/>
        <v>MDu001_1</v>
      </c>
      <c r="V33" s="167" t="str">
        <f t="shared" si="1"/>
        <v>MDu002a_1</v>
      </c>
      <c r="W33" s="167" t="str">
        <f t="shared" si="2"/>
        <v>MDu002b_1</v>
      </c>
      <c r="X33" s="167" t="str">
        <f t="shared" si="3"/>
        <v>MDu004_1</v>
      </c>
      <c r="Y33" s="167" t="str">
        <f t="shared" si="4"/>
        <v>MDu005_1</v>
      </c>
      <c r="Z33" s="167" t="str">
        <f t="shared" si="5"/>
        <v>MDu006_1</v>
      </c>
      <c r="AA33" s="167" t="str">
        <f t="shared" si="6"/>
        <v>MDu007_1</v>
      </c>
      <c r="AB33" s="167" t="str">
        <f t="shared" si="7"/>
        <v>MDu003_1</v>
      </c>
      <c r="AC33" s="167" t="str">
        <f t="shared" si="8"/>
        <v>MDu010_1</v>
      </c>
      <c r="AD33" s="167" t="str">
        <f t="shared" si="9"/>
        <v>MDu009_1</v>
      </c>
    </row>
    <row r="34" spans="2:30" x14ac:dyDescent="0.15">
      <c r="B34" s="357">
        <f t="shared" si="10"/>
        <v>30</v>
      </c>
      <c r="C34" s="293" t="str">
        <f t="shared" si="11"/>
        <v>Kansas</v>
      </c>
      <c r="D34" s="354">
        <f>VLOOKUP(U34,APPENDIX!$A:$AC,11,FALSE)</f>
        <v>4</v>
      </c>
      <c r="E34" s="354">
        <f>VLOOKUP(V34,APPENDIX!$A:$AC,11,FALSE)</f>
        <v>2</v>
      </c>
      <c r="F34" s="354">
        <f>VLOOKUP(W34,APPENDIX!$A:$AC,11,FALSE)</f>
        <v>2</v>
      </c>
      <c r="G34" s="354">
        <f>VLOOKUP(X34,APPENDIX!$A:$AC,11,FALSE)</f>
        <v>3</v>
      </c>
      <c r="H34" s="354">
        <f>VLOOKUP(Y34,APPENDIX!$A:$AC,11,FALSE)</f>
        <v>2</v>
      </c>
      <c r="I34" s="354">
        <f>VLOOKUP(Z34,APPENDIX!$A:$AC,11,FALSE)</f>
        <v>3</v>
      </c>
      <c r="J34" s="354">
        <f>VLOOKUP(AA34,APPENDIX!$A:$AC,11,FALSE)</f>
        <v>4</v>
      </c>
      <c r="K34" s="354">
        <f>VLOOKUP(AB34,APPENDIX!$A:$AC,11,FALSE)</f>
        <v>2</v>
      </c>
      <c r="L34" s="354">
        <f>VLOOKUP(AC34,APPENDIX!$A:$AC,11,FALSE)</f>
        <v>2</v>
      </c>
      <c r="M34" s="354">
        <f>VLOOKUP(AD34,APPENDIX!$A:$AC,11,FALSE)</f>
        <v>3</v>
      </c>
      <c r="Q34" s="180" t="s">
        <v>80</v>
      </c>
      <c r="R34" s="167">
        <f>VLOOKUP(CONCATENATE($T34,$P$5),APPENDIX!$A:$AC,10,FALSE)</f>
        <v>30</v>
      </c>
      <c r="S34" s="167">
        <f>VLOOKUP(CONCATENATE($T34,$P$5),APPENDIX!$A:$AC,11,FALSE)</f>
        <v>3</v>
      </c>
      <c r="T34" s="167" t="str">
        <f>VLOOKUP(Q34,ST!$A$2:$B$53,2,FALSE)</f>
        <v>KS</v>
      </c>
      <c r="U34" s="167" t="str">
        <f t="shared" si="0"/>
        <v>KSu001_1</v>
      </c>
      <c r="V34" s="167" t="str">
        <f t="shared" si="1"/>
        <v>KSu002a_1</v>
      </c>
      <c r="W34" s="167" t="str">
        <f t="shared" si="2"/>
        <v>KSu002b_1</v>
      </c>
      <c r="X34" s="167" t="str">
        <f t="shared" si="3"/>
        <v>KSu004_1</v>
      </c>
      <c r="Y34" s="167" t="str">
        <f t="shared" si="4"/>
        <v>KSu005_1</v>
      </c>
      <c r="Z34" s="167" t="str">
        <f t="shared" si="5"/>
        <v>KSu006_1</v>
      </c>
      <c r="AA34" s="167" t="str">
        <f t="shared" si="6"/>
        <v>KSu007_1</v>
      </c>
      <c r="AB34" s="167" t="str">
        <f t="shared" si="7"/>
        <v>KSu003_1</v>
      </c>
      <c r="AC34" s="167" t="str">
        <f t="shared" si="8"/>
        <v>KSu010_1</v>
      </c>
      <c r="AD34" s="167" t="str">
        <f t="shared" si="9"/>
        <v>KSu009_1</v>
      </c>
    </row>
    <row r="35" spans="2:30" x14ac:dyDescent="0.15">
      <c r="B35" s="357">
        <f t="shared" si="10"/>
        <v>30</v>
      </c>
      <c r="C35" s="293" t="str">
        <f t="shared" si="11"/>
        <v>Pennsylvania</v>
      </c>
      <c r="D35" s="354">
        <f>VLOOKUP(U35,APPENDIX!$A:$AC,11,FALSE)</f>
        <v>4</v>
      </c>
      <c r="E35" s="354">
        <f>VLOOKUP(V35,APPENDIX!$A:$AC,11,FALSE)</f>
        <v>3</v>
      </c>
      <c r="F35" s="354">
        <f>VLOOKUP(W35,APPENDIX!$A:$AC,11,FALSE)</f>
        <v>3</v>
      </c>
      <c r="G35" s="354">
        <f>VLOOKUP(X35,APPENDIX!$A:$AC,11,FALSE)</f>
        <v>2</v>
      </c>
      <c r="H35" s="354">
        <f>VLOOKUP(Y35,APPENDIX!$A:$AC,11,FALSE)</f>
        <v>2</v>
      </c>
      <c r="I35" s="354">
        <f>VLOOKUP(Z35,APPENDIX!$A:$AC,11,FALSE)</f>
        <v>2</v>
      </c>
      <c r="J35" s="354">
        <f>VLOOKUP(AA35,APPENDIX!$A:$AC,11,FALSE)</f>
        <v>3</v>
      </c>
      <c r="K35" s="354">
        <f>VLOOKUP(AB35,APPENDIX!$A:$AC,11,FALSE)</f>
        <v>2</v>
      </c>
      <c r="L35" s="354">
        <f>VLOOKUP(AC35,APPENDIX!$A:$AC,11,FALSE)</f>
        <v>3</v>
      </c>
      <c r="M35" s="354">
        <f>VLOOKUP(AD35,APPENDIX!$A:$AC,11,FALSE)</f>
        <v>4</v>
      </c>
      <c r="Q35" s="180" t="s">
        <v>168</v>
      </c>
      <c r="R35" s="167">
        <f>VLOOKUP(CONCATENATE($T35,$P$5),APPENDIX!$A:$AC,10,FALSE)</f>
        <v>30</v>
      </c>
      <c r="S35" s="167">
        <f>VLOOKUP(CONCATENATE($T35,$P$5),APPENDIX!$A:$AC,11,FALSE)</f>
        <v>3</v>
      </c>
      <c r="T35" s="167" t="str">
        <f>VLOOKUP(Q35,ST!$A$2:$B$53,2,FALSE)</f>
        <v>PA</v>
      </c>
      <c r="U35" s="167" t="str">
        <f t="shared" si="0"/>
        <v>PAu001_1</v>
      </c>
      <c r="V35" s="167" t="str">
        <f t="shared" si="1"/>
        <v>PAu002a_1</v>
      </c>
      <c r="W35" s="167" t="str">
        <f t="shared" si="2"/>
        <v>PAu002b_1</v>
      </c>
      <c r="X35" s="167" t="str">
        <f t="shared" si="3"/>
        <v>PAu004_1</v>
      </c>
      <c r="Y35" s="167" t="str">
        <f t="shared" si="4"/>
        <v>PAu005_1</v>
      </c>
      <c r="Z35" s="167" t="str">
        <f t="shared" si="5"/>
        <v>PAu006_1</v>
      </c>
      <c r="AA35" s="167" t="str">
        <f t="shared" si="6"/>
        <v>PAu007_1</v>
      </c>
      <c r="AB35" s="167" t="str">
        <f t="shared" si="7"/>
        <v>PAu003_1</v>
      </c>
      <c r="AC35" s="167" t="str">
        <f t="shared" si="8"/>
        <v>PAu010_1</v>
      </c>
      <c r="AD35" s="167" t="str">
        <f t="shared" si="9"/>
        <v>PAu009_1</v>
      </c>
    </row>
    <row r="36" spans="2:30" x14ac:dyDescent="0.15">
      <c r="B36" s="357">
        <f t="shared" si="10"/>
        <v>32</v>
      </c>
      <c r="C36" s="293" t="str">
        <f t="shared" si="11"/>
        <v>District of Columbia</v>
      </c>
      <c r="D36" s="354">
        <f>VLOOKUP(U36,APPENDIX!$A:$AC,11,FALSE)</f>
        <v>0</v>
      </c>
      <c r="E36" s="354">
        <f>VLOOKUP(V36,APPENDIX!$A:$AC,11,FALSE)</f>
        <v>4</v>
      </c>
      <c r="F36" s="354">
        <f>VLOOKUP(W36,APPENDIX!$A:$AC,11,FALSE)</f>
        <v>3</v>
      </c>
      <c r="G36" s="354">
        <f>VLOOKUP(X36,APPENDIX!$A:$AC,11,FALSE)</f>
        <v>4</v>
      </c>
      <c r="H36" s="354">
        <f>VLOOKUP(Y36,APPENDIX!$A:$AC,11,FALSE)</f>
        <v>2</v>
      </c>
      <c r="I36" s="354">
        <f>VLOOKUP(Z36,APPENDIX!$A:$AC,11,FALSE)</f>
        <v>3</v>
      </c>
      <c r="J36" s="354">
        <f>VLOOKUP(AA36,APPENDIX!$A:$AC,11,FALSE)</f>
        <v>2</v>
      </c>
      <c r="K36" s="354">
        <f>VLOOKUP(AB36,APPENDIX!$A:$AC,11,FALSE)</f>
        <v>4</v>
      </c>
      <c r="L36" s="354">
        <f>VLOOKUP(AC36,APPENDIX!$A:$AC,11,FALSE)</f>
        <v>1</v>
      </c>
      <c r="M36" s="354">
        <f>VLOOKUP(AD36,APPENDIX!$A:$AC,11,FALSE)</f>
        <v>3</v>
      </c>
      <c r="Q36" s="180" t="s">
        <v>49</v>
      </c>
      <c r="R36" s="167">
        <f>VLOOKUP(CONCATENATE($T36,$P$5),APPENDIX!$A:$AC,10,FALSE)</f>
        <v>32</v>
      </c>
      <c r="S36" s="167">
        <f>VLOOKUP(CONCATENATE($T36,$P$5),APPENDIX!$A:$AC,11,FALSE)</f>
        <v>3</v>
      </c>
      <c r="T36" s="167" t="str">
        <f>VLOOKUP(Q36,ST!$A$2:$B$53,2,FALSE)</f>
        <v>DC</v>
      </c>
      <c r="U36" s="167" t="str">
        <f t="shared" si="0"/>
        <v>DCu001_1</v>
      </c>
      <c r="V36" s="167" t="str">
        <f t="shared" si="1"/>
        <v>DCu002a_1</v>
      </c>
      <c r="W36" s="167" t="str">
        <f t="shared" si="2"/>
        <v>DCu002b_1</v>
      </c>
      <c r="X36" s="167" t="str">
        <f t="shared" si="3"/>
        <v>DCu004_1</v>
      </c>
      <c r="Y36" s="167" t="str">
        <f t="shared" si="4"/>
        <v>DCu005_1</v>
      </c>
      <c r="Z36" s="167" t="str">
        <f t="shared" si="5"/>
        <v>DCu006_1</v>
      </c>
      <c r="AA36" s="167" t="str">
        <f t="shared" si="6"/>
        <v>DCu007_1</v>
      </c>
      <c r="AB36" s="167" t="str">
        <f t="shared" si="7"/>
        <v>DCu003_1</v>
      </c>
      <c r="AC36" s="167" t="str">
        <f t="shared" si="8"/>
        <v>DCu010_1</v>
      </c>
      <c r="AD36" s="167" t="str">
        <f t="shared" si="9"/>
        <v>DCu009_1</v>
      </c>
    </row>
    <row r="37" spans="2:30" x14ac:dyDescent="0.15">
      <c r="B37" s="357">
        <f t="shared" si="10"/>
        <v>32</v>
      </c>
      <c r="C37" s="293" t="str">
        <f t="shared" si="11"/>
        <v>Missouri</v>
      </c>
      <c r="D37" s="354">
        <f>VLOOKUP(U37,APPENDIX!$A:$AC,11,FALSE)</f>
        <v>4</v>
      </c>
      <c r="E37" s="354">
        <f>VLOOKUP(V37,APPENDIX!$A:$AC,11,FALSE)</f>
        <v>3</v>
      </c>
      <c r="F37" s="354">
        <f>VLOOKUP(W37,APPENDIX!$A:$AC,11,FALSE)</f>
        <v>3</v>
      </c>
      <c r="G37" s="354">
        <f>VLOOKUP(X37,APPENDIX!$A:$AC,11,FALSE)</f>
        <v>3</v>
      </c>
      <c r="H37" s="354">
        <f>VLOOKUP(Y37,APPENDIX!$A:$AC,11,FALSE)</f>
        <v>3</v>
      </c>
      <c r="I37" s="354">
        <f>VLOOKUP(Z37,APPENDIX!$A:$AC,11,FALSE)</f>
        <v>3</v>
      </c>
      <c r="J37" s="354">
        <f>VLOOKUP(AA37,APPENDIX!$A:$AC,11,FALSE)</f>
        <v>3</v>
      </c>
      <c r="K37" s="354">
        <f>VLOOKUP(AB37,APPENDIX!$A:$AC,11,FALSE)</f>
        <v>4</v>
      </c>
      <c r="L37" s="354">
        <f>VLOOKUP(AC37,APPENDIX!$A:$AC,11,FALSE)</f>
        <v>2</v>
      </c>
      <c r="M37" s="354">
        <f>VLOOKUP(AD37,APPENDIX!$A:$AC,11,FALSE)</f>
        <v>3</v>
      </c>
      <c r="Q37" s="180" t="s">
        <v>116</v>
      </c>
      <c r="R37" s="167">
        <f>VLOOKUP(CONCATENATE($T37,$P$5),APPENDIX!$A:$AC,10,FALSE)</f>
        <v>32</v>
      </c>
      <c r="S37" s="167">
        <f>VLOOKUP(CONCATENATE($T37,$P$5),APPENDIX!$A:$AC,11,FALSE)</f>
        <v>3</v>
      </c>
      <c r="T37" s="167" t="str">
        <f>VLOOKUP(Q37,ST!$A$2:$B$53,2,FALSE)</f>
        <v>MO</v>
      </c>
      <c r="U37" s="167" t="str">
        <f t="shared" ref="U37:U55" si="12">CONCATENATE($T37,D$57)</f>
        <v>MOu001_1</v>
      </c>
      <c r="V37" s="167" t="str">
        <f t="shared" ref="V37:V55" si="13">CONCATENATE($T37,E$57)</f>
        <v>MOu002a_1</v>
      </c>
      <c r="W37" s="167" t="str">
        <f t="shared" ref="W37:W55" si="14">CONCATENATE($T37,F$57)</f>
        <v>MOu002b_1</v>
      </c>
      <c r="X37" s="167" t="str">
        <f t="shared" ref="X37:X55" si="15">CONCATENATE($T37,G$57)</f>
        <v>MOu004_1</v>
      </c>
      <c r="Y37" s="167" t="str">
        <f t="shared" ref="Y37:Y55" si="16">CONCATENATE($T37,H$57)</f>
        <v>MOu005_1</v>
      </c>
      <c r="Z37" s="167" t="str">
        <f t="shared" ref="Z37:Z55" si="17">CONCATENATE($T37,I$57)</f>
        <v>MOu006_1</v>
      </c>
      <c r="AA37" s="167" t="str">
        <f t="shared" ref="AA37:AA55" si="18">CONCATENATE($T37,J$57)</f>
        <v>MOu007_1</v>
      </c>
      <c r="AB37" s="167" t="str">
        <f t="shared" ref="AB37:AB55" si="19">CONCATENATE($T37,K$57)</f>
        <v>MOu003_1</v>
      </c>
      <c r="AC37" s="167" t="str">
        <f t="shared" ref="AC37:AC55" si="20">CONCATENATE($T37,L$57)</f>
        <v>MOu010_1</v>
      </c>
      <c r="AD37" s="167" t="str">
        <f t="shared" ref="AD37:AD55" si="21">CONCATENATE($T37,M$57)</f>
        <v>MOu009_1</v>
      </c>
    </row>
    <row r="38" spans="2:30" x14ac:dyDescent="0.15">
      <c r="B38" s="357">
        <f t="shared" si="10"/>
        <v>32</v>
      </c>
      <c r="C38" s="293" t="str">
        <f t="shared" si="11"/>
        <v>New York</v>
      </c>
      <c r="D38" s="354">
        <f>VLOOKUP(U38,APPENDIX!$A:$AC,11,FALSE)</f>
        <v>4</v>
      </c>
      <c r="E38" s="354">
        <f>VLOOKUP(V38,APPENDIX!$A:$AC,11,FALSE)</f>
        <v>2</v>
      </c>
      <c r="F38" s="354">
        <f>VLOOKUP(W38,APPENDIX!$A:$AC,11,FALSE)</f>
        <v>3</v>
      </c>
      <c r="G38" s="354">
        <f>VLOOKUP(X38,APPENDIX!$A:$AC,11,FALSE)</f>
        <v>2</v>
      </c>
      <c r="H38" s="354">
        <f>VLOOKUP(Y38,APPENDIX!$A:$AC,11,FALSE)</f>
        <v>4</v>
      </c>
      <c r="I38" s="354">
        <f>VLOOKUP(Z38,APPENDIX!$A:$AC,11,FALSE)</f>
        <v>2</v>
      </c>
      <c r="J38" s="354">
        <f>VLOOKUP(AA38,APPENDIX!$A:$AC,11,FALSE)</f>
        <v>3</v>
      </c>
      <c r="K38" s="354">
        <f>VLOOKUP(AB38,APPENDIX!$A:$AC,11,FALSE)</f>
        <v>2</v>
      </c>
      <c r="L38" s="354">
        <f>VLOOKUP(AC38,APPENDIX!$A:$AC,11,FALSE)</f>
        <v>4</v>
      </c>
      <c r="M38" s="354">
        <f>VLOOKUP(AD38,APPENDIX!$A:$AC,11,FALSE)</f>
        <v>3</v>
      </c>
      <c r="Q38" s="180" t="s">
        <v>144</v>
      </c>
      <c r="R38" s="167">
        <f>VLOOKUP(CONCATENATE($T38,$P$5),APPENDIX!$A:$AC,10,FALSE)</f>
        <v>32</v>
      </c>
      <c r="S38" s="167">
        <f>VLOOKUP(CONCATENATE($T38,$P$5),APPENDIX!$A:$AC,11,FALSE)</f>
        <v>3</v>
      </c>
      <c r="T38" s="167" t="str">
        <f>VLOOKUP(Q38,ST!$A$2:$B$53,2,FALSE)</f>
        <v>NY</v>
      </c>
      <c r="U38" s="167" t="str">
        <f t="shared" si="12"/>
        <v>NYu001_1</v>
      </c>
      <c r="V38" s="167" t="str">
        <f t="shared" si="13"/>
        <v>NYu002a_1</v>
      </c>
      <c r="W38" s="167" t="str">
        <f t="shared" si="14"/>
        <v>NYu002b_1</v>
      </c>
      <c r="X38" s="167" t="str">
        <f t="shared" si="15"/>
        <v>NYu004_1</v>
      </c>
      <c r="Y38" s="167" t="str">
        <f t="shared" si="16"/>
        <v>NYu005_1</v>
      </c>
      <c r="Z38" s="167" t="str">
        <f t="shared" si="17"/>
        <v>NYu006_1</v>
      </c>
      <c r="AA38" s="167" t="str">
        <f t="shared" si="18"/>
        <v>NYu007_1</v>
      </c>
      <c r="AB38" s="167" t="str">
        <f t="shared" si="19"/>
        <v>NYu003_1</v>
      </c>
      <c r="AC38" s="167" t="str">
        <f t="shared" si="20"/>
        <v>NYu010_1</v>
      </c>
      <c r="AD38" s="167" t="str">
        <f t="shared" si="21"/>
        <v>NYu009_1</v>
      </c>
    </row>
    <row r="39" spans="2:30" x14ac:dyDescent="0.15">
      <c r="B39" s="357">
        <f t="shared" si="10"/>
        <v>32</v>
      </c>
      <c r="C39" s="293" t="str">
        <f t="shared" si="11"/>
        <v>Ohio</v>
      </c>
      <c r="D39" s="354">
        <f>VLOOKUP(U39,APPENDIX!$A:$AC,11,FALSE)</f>
        <v>3</v>
      </c>
      <c r="E39" s="354">
        <f>VLOOKUP(V39,APPENDIX!$A:$AC,11,FALSE)</f>
        <v>4</v>
      </c>
      <c r="F39" s="354">
        <f>VLOOKUP(W39,APPENDIX!$A:$AC,11,FALSE)</f>
        <v>4</v>
      </c>
      <c r="G39" s="354">
        <f>VLOOKUP(X39,APPENDIX!$A:$AC,11,FALSE)</f>
        <v>2</v>
      </c>
      <c r="H39" s="354">
        <f>VLOOKUP(Y39,APPENDIX!$A:$AC,11,FALSE)</f>
        <v>3</v>
      </c>
      <c r="I39" s="354">
        <f>VLOOKUP(Z39,APPENDIX!$A:$AC,11,FALSE)</f>
        <v>2</v>
      </c>
      <c r="J39" s="354">
        <f>VLOOKUP(AA39,APPENDIX!$A:$AC,11,FALSE)</f>
        <v>2</v>
      </c>
      <c r="K39" s="354">
        <f>VLOOKUP(AB39,APPENDIX!$A:$AC,11,FALSE)</f>
        <v>4</v>
      </c>
      <c r="L39" s="354">
        <f>VLOOKUP(AC39,APPENDIX!$A:$AC,11,FALSE)</f>
        <v>2</v>
      </c>
      <c r="M39" s="354">
        <f>VLOOKUP(AD39,APPENDIX!$A:$AC,11,FALSE)</f>
        <v>4</v>
      </c>
      <c r="Q39" s="180" t="s">
        <v>156</v>
      </c>
      <c r="R39" s="167">
        <f>VLOOKUP(CONCATENATE($T39,$P$5),APPENDIX!$A:$AC,10,FALSE)</f>
        <v>32</v>
      </c>
      <c r="S39" s="167">
        <f>VLOOKUP(CONCATENATE($T39,$P$5),APPENDIX!$A:$AC,11,FALSE)</f>
        <v>3</v>
      </c>
      <c r="T39" s="167" t="str">
        <f>VLOOKUP(Q39,ST!$A$2:$B$53,2,FALSE)</f>
        <v>OH</v>
      </c>
      <c r="U39" s="167" t="str">
        <f t="shared" si="12"/>
        <v>OHu001_1</v>
      </c>
      <c r="V39" s="167" t="str">
        <f t="shared" si="13"/>
        <v>OHu002a_1</v>
      </c>
      <c r="W39" s="167" t="str">
        <f t="shared" si="14"/>
        <v>OHu002b_1</v>
      </c>
      <c r="X39" s="167" t="str">
        <f t="shared" si="15"/>
        <v>OHu004_1</v>
      </c>
      <c r="Y39" s="167" t="str">
        <f t="shared" si="16"/>
        <v>OHu005_1</v>
      </c>
      <c r="Z39" s="167" t="str">
        <f t="shared" si="17"/>
        <v>OHu006_1</v>
      </c>
      <c r="AA39" s="167" t="str">
        <f t="shared" si="18"/>
        <v>OHu007_1</v>
      </c>
      <c r="AB39" s="167" t="str">
        <f t="shared" si="19"/>
        <v>OHu003_1</v>
      </c>
      <c r="AC39" s="167" t="str">
        <f t="shared" si="20"/>
        <v>OHu010_1</v>
      </c>
      <c r="AD39" s="167" t="str">
        <f t="shared" si="21"/>
        <v>OHu009_1</v>
      </c>
    </row>
    <row r="40" spans="2:30" x14ac:dyDescent="0.15">
      <c r="B40" s="357">
        <f t="shared" si="10"/>
        <v>36</v>
      </c>
      <c r="C40" s="293" t="str">
        <f t="shared" si="11"/>
        <v>Indiana</v>
      </c>
      <c r="D40" s="354">
        <f>VLOOKUP(U40,APPENDIX!$A:$AC,11,FALSE)</f>
        <v>2</v>
      </c>
      <c r="E40" s="354">
        <f>VLOOKUP(V40,APPENDIX!$A:$AC,11,FALSE)</f>
        <v>4</v>
      </c>
      <c r="F40" s="354">
        <f>VLOOKUP(W40,APPENDIX!$A:$AC,11,FALSE)</f>
        <v>4</v>
      </c>
      <c r="G40" s="354">
        <f>VLOOKUP(X40,APPENDIX!$A:$AC,11,FALSE)</f>
        <v>3</v>
      </c>
      <c r="H40" s="354">
        <f>VLOOKUP(Y40,APPENDIX!$A:$AC,11,FALSE)</f>
        <v>2</v>
      </c>
      <c r="I40" s="354">
        <f>VLOOKUP(Z40,APPENDIX!$A:$AC,11,FALSE)</f>
        <v>3</v>
      </c>
      <c r="J40" s="354">
        <f>VLOOKUP(AA40,APPENDIX!$A:$AC,11,FALSE)</f>
        <v>3</v>
      </c>
      <c r="K40" s="354">
        <f>VLOOKUP(AB40,APPENDIX!$A:$AC,11,FALSE)</f>
        <v>3</v>
      </c>
      <c r="L40" s="354">
        <f>VLOOKUP(AC40,APPENDIX!$A:$AC,11,FALSE)</f>
        <v>4</v>
      </c>
      <c r="M40" s="354">
        <f>VLOOKUP(AD40,APPENDIX!$A:$AC,11,FALSE)</f>
        <v>3</v>
      </c>
      <c r="Q40" s="180" t="s">
        <v>72</v>
      </c>
      <c r="R40" s="167">
        <f>VLOOKUP(CONCATENATE($T40,$P$5),APPENDIX!$A:$AC,10,FALSE)</f>
        <v>36</v>
      </c>
      <c r="S40" s="167">
        <f>VLOOKUP(CONCATENATE($T40,$P$5),APPENDIX!$A:$AC,11,FALSE)</f>
        <v>3</v>
      </c>
      <c r="T40" s="167" t="str">
        <f>VLOOKUP(Q40,ST!$A$2:$B$53,2,FALSE)</f>
        <v>IN</v>
      </c>
      <c r="U40" s="167" t="str">
        <f t="shared" si="12"/>
        <v>INu001_1</v>
      </c>
      <c r="V40" s="167" t="str">
        <f t="shared" si="13"/>
        <v>INu002a_1</v>
      </c>
      <c r="W40" s="167" t="str">
        <f t="shared" si="14"/>
        <v>INu002b_1</v>
      </c>
      <c r="X40" s="167" t="str">
        <f t="shared" si="15"/>
        <v>INu004_1</v>
      </c>
      <c r="Y40" s="167" t="str">
        <f t="shared" si="16"/>
        <v>INu005_1</v>
      </c>
      <c r="Z40" s="167" t="str">
        <f t="shared" si="17"/>
        <v>INu006_1</v>
      </c>
      <c r="AA40" s="167" t="str">
        <f t="shared" si="18"/>
        <v>INu007_1</v>
      </c>
      <c r="AB40" s="167" t="str">
        <f t="shared" si="19"/>
        <v>INu003_1</v>
      </c>
      <c r="AC40" s="167" t="str">
        <f t="shared" si="20"/>
        <v>INu010_1</v>
      </c>
      <c r="AD40" s="167" t="str">
        <f t="shared" si="21"/>
        <v>INu009_1</v>
      </c>
    </row>
    <row r="41" spans="2:30" x14ac:dyDescent="0.15">
      <c r="B41" s="357">
        <f t="shared" si="10"/>
        <v>36</v>
      </c>
      <c r="C41" s="293" t="str">
        <f t="shared" si="11"/>
        <v>Tennessee</v>
      </c>
      <c r="D41" s="354">
        <f>VLOOKUP(U41,APPENDIX!$A:$AC,11,FALSE)</f>
        <v>2</v>
      </c>
      <c r="E41" s="354">
        <f>VLOOKUP(V41,APPENDIX!$A:$AC,11,FALSE)</f>
        <v>4</v>
      </c>
      <c r="F41" s="354">
        <f>VLOOKUP(W41,APPENDIX!$A:$AC,11,FALSE)</f>
        <v>4</v>
      </c>
      <c r="G41" s="354">
        <f>VLOOKUP(X41,APPENDIX!$A:$AC,11,FALSE)</f>
        <v>3</v>
      </c>
      <c r="H41" s="354">
        <f>VLOOKUP(Y41,APPENDIX!$A:$AC,11,FALSE)</f>
        <v>2</v>
      </c>
      <c r="I41" s="354">
        <f>VLOOKUP(Z41,APPENDIX!$A:$AC,11,FALSE)</f>
        <v>3</v>
      </c>
      <c r="J41" s="354">
        <f>VLOOKUP(AA41,APPENDIX!$A:$AC,11,FALSE)</f>
        <v>4</v>
      </c>
      <c r="K41" s="354">
        <f>VLOOKUP(AB41,APPENDIX!$A:$AC,11,FALSE)</f>
        <v>3</v>
      </c>
      <c r="L41" s="354">
        <f>VLOOKUP(AC41,APPENDIX!$A:$AC,11,FALSE)</f>
        <v>2</v>
      </c>
      <c r="M41" s="354">
        <f>VLOOKUP(AD41,APPENDIX!$A:$AC,11,FALSE)</f>
        <v>4</v>
      </c>
      <c r="Q41" s="180" t="s">
        <v>184</v>
      </c>
      <c r="R41" s="167">
        <f>VLOOKUP(CONCATENATE($T41,$P$5),APPENDIX!$A:$AC,10,FALSE)</f>
        <v>36</v>
      </c>
      <c r="S41" s="167">
        <f>VLOOKUP(CONCATENATE($T41,$P$5),APPENDIX!$A:$AC,11,FALSE)</f>
        <v>3</v>
      </c>
      <c r="T41" s="167" t="str">
        <f>VLOOKUP(Q41,ST!$A$2:$B$53,2,FALSE)</f>
        <v>TN</v>
      </c>
      <c r="U41" s="167" t="str">
        <f t="shared" si="12"/>
        <v>TNu001_1</v>
      </c>
      <c r="V41" s="167" t="str">
        <f t="shared" si="13"/>
        <v>TNu002a_1</v>
      </c>
      <c r="W41" s="167" t="str">
        <f t="shared" si="14"/>
        <v>TNu002b_1</v>
      </c>
      <c r="X41" s="167" t="str">
        <f t="shared" si="15"/>
        <v>TNu004_1</v>
      </c>
      <c r="Y41" s="167" t="str">
        <f t="shared" si="16"/>
        <v>TNu005_1</v>
      </c>
      <c r="Z41" s="167" t="str">
        <f t="shared" si="17"/>
        <v>TNu006_1</v>
      </c>
      <c r="AA41" s="167" t="str">
        <f t="shared" si="18"/>
        <v>TNu007_1</v>
      </c>
      <c r="AB41" s="167" t="str">
        <f t="shared" si="19"/>
        <v>TNu003_1</v>
      </c>
      <c r="AC41" s="167" t="str">
        <f t="shared" si="20"/>
        <v>TNu010_1</v>
      </c>
      <c r="AD41" s="167" t="str">
        <f t="shared" si="21"/>
        <v>TNu009_1</v>
      </c>
    </row>
    <row r="42" spans="2:30" x14ac:dyDescent="0.15">
      <c r="B42" s="357">
        <f t="shared" si="10"/>
        <v>36</v>
      </c>
      <c r="C42" s="489" t="str">
        <f t="shared" si="11"/>
        <v>Texas</v>
      </c>
      <c r="D42" s="354">
        <f>VLOOKUP(U42,APPENDIX!$A:$AC,11,FALSE)</f>
        <v>3</v>
      </c>
      <c r="E42" s="354">
        <f>VLOOKUP(V42,APPENDIX!$A:$AC,11,FALSE)</f>
        <v>3</v>
      </c>
      <c r="F42" s="354">
        <f>VLOOKUP(W42,APPENDIX!$A:$AC,11,FALSE)</f>
        <v>3</v>
      </c>
      <c r="G42" s="354">
        <f>VLOOKUP(X42,APPENDIX!$A:$AC,11,FALSE)</f>
        <v>2</v>
      </c>
      <c r="H42" s="354">
        <f>VLOOKUP(Y42,APPENDIX!$A:$AC,11,FALSE)</f>
        <v>3</v>
      </c>
      <c r="I42" s="354">
        <f>VLOOKUP(Z42,APPENDIX!$A:$AC,11,FALSE)</f>
        <v>4</v>
      </c>
      <c r="J42" s="354">
        <f>VLOOKUP(AA42,APPENDIX!$A:$AC,11,FALSE)</f>
        <v>1</v>
      </c>
      <c r="K42" s="354">
        <f>VLOOKUP(AB42,APPENDIX!$A:$AC,11,FALSE)</f>
        <v>3</v>
      </c>
      <c r="L42" s="354">
        <f>VLOOKUP(AC42,APPENDIX!$A:$AC,11,FALSE)</f>
        <v>4</v>
      </c>
      <c r="M42" s="354">
        <f>VLOOKUP(AD42,APPENDIX!$A:$AC,11,FALSE)</f>
        <v>4</v>
      </c>
      <c r="Q42" s="180" t="s">
        <v>188</v>
      </c>
      <c r="R42" s="167">
        <f>VLOOKUP(CONCATENATE($T42,$P$5),APPENDIX!$A:$AC,10,FALSE)</f>
        <v>36</v>
      </c>
      <c r="S42" s="167">
        <f>VLOOKUP(CONCATENATE($T42,$P$5),APPENDIX!$A:$AC,11,FALSE)</f>
        <v>3</v>
      </c>
      <c r="T42" s="167" t="str">
        <f>VLOOKUP(Q42,ST!$A$2:$B$53,2,FALSE)</f>
        <v>TX</v>
      </c>
      <c r="U42" s="167" t="str">
        <f t="shared" si="12"/>
        <v>TXu001_1</v>
      </c>
      <c r="V42" s="167" t="str">
        <f t="shared" si="13"/>
        <v>TXu002a_1</v>
      </c>
      <c r="W42" s="167" t="str">
        <f t="shared" si="14"/>
        <v>TXu002b_1</v>
      </c>
      <c r="X42" s="167" t="str">
        <f t="shared" si="15"/>
        <v>TXu004_1</v>
      </c>
      <c r="Y42" s="167" t="str">
        <f t="shared" si="16"/>
        <v>TXu005_1</v>
      </c>
      <c r="Z42" s="167" t="str">
        <f t="shared" si="17"/>
        <v>TXu006_1</v>
      </c>
      <c r="AA42" s="167" t="str">
        <f t="shared" si="18"/>
        <v>TXu007_1</v>
      </c>
      <c r="AB42" s="167" t="str">
        <f t="shared" si="19"/>
        <v>TXu003_1</v>
      </c>
      <c r="AC42" s="167" t="str">
        <f t="shared" si="20"/>
        <v>TXu010_1</v>
      </c>
      <c r="AD42" s="167" t="str">
        <f t="shared" si="21"/>
        <v>TXu009_1</v>
      </c>
    </row>
    <row r="43" spans="2:30" x14ac:dyDescent="0.15">
      <c r="B43" s="357">
        <f t="shared" si="10"/>
        <v>39</v>
      </c>
      <c r="C43" s="293" t="str">
        <f t="shared" si="11"/>
        <v>Connecticut</v>
      </c>
      <c r="D43" s="354">
        <f>VLOOKUP(U43,APPENDIX!$A:$AC,11,FALSE)</f>
        <v>4</v>
      </c>
      <c r="E43" s="354">
        <f>VLOOKUP(V43,APPENDIX!$A:$AC,11,FALSE)</f>
        <v>2</v>
      </c>
      <c r="F43" s="354">
        <f>VLOOKUP(W43,APPENDIX!$A:$AC,11,FALSE)</f>
        <v>3</v>
      </c>
      <c r="G43" s="354">
        <f>VLOOKUP(X43,APPENDIX!$A:$AC,11,FALSE)</f>
        <v>4</v>
      </c>
      <c r="H43" s="354">
        <f>VLOOKUP(Y43,APPENDIX!$A:$AC,11,FALSE)</f>
        <v>2</v>
      </c>
      <c r="I43" s="354">
        <f>VLOOKUP(Z43,APPENDIX!$A:$AC,11,FALSE)</f>
        <v>2</v>
      </c>
      <c r="J43" s="354">
        <f>VLOOKUP(AA43,APPENDIX!$A:$AC,11,FALSE)</f>
        <v>3</v>
      </c>
      <c r="K43" s="354">
        <f>VLOOKUP(AB43,APPENDIX!$A:$AC,11,FALSE)</f>
        <v>3</v>
      </c>
      <c r="L43" s="354">
        <f>VLOOKUP(AC43,APPENDIX!$A:$AC,11,FALSE)</f>
        <v>4</v>
      </c>
      <c r="M43" s="354">
        <f>VLOOKUP(AD43,APPENDIX!$A:$AC,11,FALSE)</f>
        <v>3</v>
      </c>
      <c r="Q43" s="180" t="s">
        <v>41</v>
      </c>
      <c r="R43" s="167">
        <f>VLOOKUP(CONCATENATE($T43,$P$5),APPENDIX!$A:$AC,10,FALSE)</f>
        <v>39</v>
      </c>
      <c r="S43" s="167">
        <f>VLOOKUP(CONCATENATE($T43,$P$5),APPENDIX!$A:$AC,11,FALSE)</f>
        <v>4</v>
      </c>
      <c r="T43" s="167" t="str">
        <f>VLOOKUP(Q43,ST!$A$2:$B$53,2,FALSE)</f>
        <v>CT</v>
      </c>
      <c r="U43" s="167" t="str">
        <f t="shared" si="12"/>
        <v>CTu001_1</v>
      </c>
      <c r="V43" s="167" t="str">
        <f t="shared" si="13"/>
        <v>CTu002a_1</v>
      </c>
      <c r="W43" s="167" t="str">
        <f t="shared" si="14"/>
        <v>CTu002b_1</v>
      </c>
      <c r="X43" s="167" t="str">
        <f t="shared" si="15"/>
        <v>CTu004_1</v>
      </c>
      <c r="Y43" s="167" t="str">
        <f t="shared" si="16"/>
        <v>CTu005_1</v>
      </c>
      <c r="Z43" s="167" t="str">
        <f t="shared" si="17"/>
        <v>CTu006_1</v>
      </c>
      <c r="AA43" s="167" t="str">
        <f t="shared" si="18"/>
        <v>CTu007_1</v>
      </c>
      <c r="AB43" s="167" t="str">
        <f t="shared" si="19"/>
        <v>CTu003_1</v>
      </c>
      <c r="AC43" s="167" t="str">
        <f t="shared" si="20"/>
        <v>CTu010_1</v>
      </c>
      <c r="AD43" s="167" t="str">
        <f t="shared" si="21"/>
        <v>CTu009_1</v>
      </c>
    </row>
    <row r="44" spans="2:30" x14ac:dyDescent="0.15">
      <c r="B44" s="357">
        <f t="shared" si="10"/>
        <v>39</v>
      </c>
      <c r="C44" s="293" t="str">
        <f t="shared" si="11"/>
        <v>Massachusetts</v>
      </c>
      <c r="D44" s="354">
        <f>VLOOKUP(U44,APPENDIX!$A:$AC,11,FALSE)</f>
        <v>4</v>
      </c>
      <c r="E44" s="354">
        <f>VLOOKUP(V44,APPENDIX!$A:$AC,11,FALSE)</f>
        <v>3</v>
      </c>
      <c r="F44" s="354">
        <f>VLOOKUP(W44,APPENDIX!$A:$AC,11,FALSE)</f>
        <v>4</v>
      </c>
      <c r="G44" s="354">
        <f>VLOOKUP(X44,APPENDIX!$A:$AC,11,FALSE)</f>
        <v>4</v>
      </c>
      <c r="H44" s="354">
        <f>VLOOKUP(Y44,APPENDIX!$A:$AC,11,FALSE)</f>
        <v>2</v>
      </c>
      <c r="I44" s="354">
        <f>VLOOKUP(Z44,APPENDIX!$A:$AC,11,FALSE)</f>
        <v>2</v>
      </c>
      <c r="J44" s="354">
        <f>VLOOKUP(AA44,APPENDIX!$A:$AC,11,FALSE)</f>
        <v>3</v>
      </c>
      <c r="K44" s="354">
        <f>VLOOKUP(AB44,APPENDIX!$A:$AC,11,FALSE)</f>
        <v>3</v>
      </c>
      <c r="L44" s="354">
        <f>VLOOKUP(AC44,APPENDIX!$A:$AC,11,FALSE)</f>
        <v>3</v>
      </c>
      <c r="M44" s="354">
        <f>VLOOKUP(AD44,APPENDIX!$A:$AC,11,FALSE)</f>
        <v>3</v>
      </c>
      <c r="Q44" s="180" t="s">
        <v>100</v>
      </c>
      <c r="R44" s="167">
        <f>VLOOKUP(CONCATENATE($T44,$P$5),APPENDIX!$A:$AC,10,FALSE)</f>
        <v>39</v>
      </c>
      <c r="S44" s="167">
        <f>VLOOKUP(CONCATENATE($T44,$P$5),APPENDIX!$A:$AC,11,FALSE)</f>
        <v>4</v>
      </c>
      <c r="T44" s="167" t="str">
        <f>VLOOKUP(Q44,ST!$A$2:$B$53,2,FALSE)</f>
        <v>MA</v>
      </c>
      <c r="U44" s="167" t="str">
        <f t="shared" si="12"/>
        <v>MAu001_1</v>
      </c>
      <c r="V44" s="167" t="str">
        <f t="shared" si="13"/>
        <v>MAu002a_1</v>
      </c>
      <c r="W44" s="167" t="str">
        <f t="shared" si="14"/>
        <v>MAu002b_1</v>
      </c>
      <c r="X44" s="167" t="str">
        <f t="shared" si="15"/>
        <v>MAu004_1</v>
      </c>
      <c r="Y44" s="167" t="str">
        <f t="shared" si="16"/>
        <v>MAu005_1</v>
      </c>
      <c r="Z44" s="167" t="str">
        <f t="shared" si="17"/>
        <v>MAu006_1</v>
      </c>
      <c r="AA44" s="167" t="str">
        <f t="shared" si="18"/>
        <v>MAu007_1</v>
      </c>
      <c r="AB44" s="167" t="str">
        <f t="shared" si="19"/>
        <v>MAu003_1</v>
      </c>
      <c r="AC44" s="167" t="str">
        <f t="shared" si="20"/>
        <v>MAu010_1</v>
      </c>
      <c r="AD44" s="167" t="str">
        <f t="shared" si="21"/>
        <v>MAu009_1</v>
      </c>
    </row>
    <row r="45" spans="2:30" x14ac:dyDescent="0.15">
      <c r="B45" s="357">
        <f t="shared" si="10"/>
        <v>41</v>
      </c>
      <c r="C45" s="293" t="str">
        <f t="shared" si="11"/>
        <v>Alabama</v>
      </c>
      <c r="D45" s="354">
        <f>VLOOKUP(U45,APPENDIX!$A:$AC,11,FALSE)</f>
        <v>0</v>
      </c>
      <c r="E45" s="354">
        <f>VLOOKUP(V45,APPENDIX!$A:$AC,11,FALSE)</f>
        <v>4</v>
      </c>
      <c r="F45" s="354">
        <f>VLOOKUP(W45,APPENDIX!$A:$AC,11,FALSE)</f>
        <v>4</v>
      </c>
      <c r="G45" s="354">
        <f>VLOOKUP(X45,APPENDIX!$A:$AC,11,FALSE)</f>
        <v>4</v>
      </c>
      <c r="H45" s="354">
        <f>VLOOKUP(Y45,APPENDIX!$A:$AC,11,FALSE)</f>
        <v>3</v>
      </c>
      <c r="I45" s="354">
        <f>VLOOKUP(Z45,APPENDIX!$A:$AC,11,FALSE)</f>
        <v>3</v>
      </c>
      <c r="J45" s="354">
        <f>VLOOKUP(AA45,APPENDIX!$A:$AC,11,FALSE)</f>
        <v>4</v>
      </c>
      <c r="K45" s="354">
        <f>VLOOKUP(AB45,APPENDIX!$A:$AC,11,FALSE)</f>
        <v>3</v>
      </c>
      <c r="L45" s="354">
        <f>VLOOKUP(AC45,APPENDIX!$A:$AC,11,FALSE)</f>
        <v>1</v>
      </c>
      <c r="M45" s="354">
        <f>VLOOKUP(AD45,APPENDIX!$A:$AC,11,FALSE)</f>
        <v>4</v>
      </c>
      <c r="Q45" s="180" t="s">
        <v>13</v>
      </c>
      <c r="R45" s="167">
        <f>VLOOKUP(CONCATENATE($T45,$P$5),APPENDIX!$A:$AC,10,FALSE)</f>
        <v>41</v>
      </c>
      <c r="S45" s="167">
        <f>VLOOKUP(CONCATENATE($T45,$P$5),APPENDIX!$A:$AC,11,FALSE)</f>
        <v>4</v>
      </c>
      <c r="T45" s="167" t="str">
        <f>VLOOKUP(Q45,ST!$A$2:$B$53,2,FALSE)</f>
        <v>AL</v>
      </c>
      <c r="U45" s="167" t="str">
        <f t="shared" si="12"/>
        <v>ALu001_1</v>
      </c>
      <c r="V45" s="167" t="str">
        <f t="shared" si="13"/>
        <v>ALu002a_1</v>
      </c>
      <c r="W45" s="167" t="str">
        <f t="shared" si="14"/>
        <v>ALu002b_1</v>
      </c>
      <c r="X45" s="167" t="str">
        <f t="shared" si="15"/>
        <v>ALu004_1</v>
      </c>
      <c r="Y45" s="167" t="str">
        <f t="shared" si="16"/>
        <v>ALu005_1</v>
      </c>
      <c r="Z45" s="167" t="str">
        <f t="shared" si="17"/>
        <v>ALu006_1</v>
      </c>
      <c r="AA45" s="167" t="str">
        <f t="shared" si="18"/>
        <v>ALu007_1</v>
      </c>
      <c r="AB45" s="167" t="str">
        <f t="shared" si="19"/>
        <v>ALu003_1</v>
      </c>
      <c r="AC45" s="167" t="str">
        <f t="shared" si="20"/>
        <v>ALu010_1</v>
      </c>
      <c r="AD45" s="167" t="str">
        <f t="shared" si="21"/>
        <v>ALu009_1</v>
      </c>
    </row>
    <row r="46" spans="2:30" x14ac:dyDescent="0.15">
      <c r="B46" s="357">
        <f t="shared" si="10"/>
        <v>41</v>
      </c>
      <c r="C46" s="293" t="str">
        <f t="shared" si="11"/>
        <v>Arkansas</v>
      </c>
      <c r="D46" s="354">
        <f>VLOOKUP(U46,APPENDIX!$A:$AC,11,FALSE)</f>
        <v>1</v>
      </c>
      <c r="E46" s="354">
        <f>VLOOKUP(V46,APPENDIX!$A:$AC,11,FALSE)</f>
        <v>4</v>
      </c>
      <c r="F46" s="354">
        <f>VLOOKUP(W46,APPENDIX!$A:$AC,11,FALSE)</f>
        <v>4</v>
      </c>
      <c r="G46" s="354">
        <f>VLOOKUP(X46,APPENDIX!$A:$AC,11,FALSE)</f>
        <v>4</v>
      </c>
      <c r="H46" s="354">
        <f>VLOOKUP(Y46,APPENDIX!$A:$AC,11,FALSE)</f>
        <v>4</v>
      </c>
      <c r="I46" s="354">
        <f>VLOOKUP(Z46,APPENDIX!$A:$AC,11,FALSE)</f>
        <v>4</v>
      </c>
      <c r="J46" s="354">
        <f>VLOOKUP(AA46,APPENDIX!$A:$AC,11,FALSE)</f>
        <v>4</v>
      </c>
      <c r="K46" s="354">
        <f>VLOOKUP(AB46,APPENDIX!$A:$AC,11,FALSE)</f>
        <v>3</v>
      </c>
      <c r="L46" s="354">
        <f>VLOOKUP(AC46,APPENDIX!$A:$AC,11,FALSE)</f>
        <v>1</v>
      </c>
      <c r="M46" s="354">
        <f>VLOOKUP(AD46,APPENDIX!$A:$AC,11,FALSE)</f>
        <v>3</v>
      </c>
      <c r="Q46" s="180" t="s">
        <v>29</v>
      </c>
      <c r="R46" s="167">
        <f>VLOOKUP(CONCATENATE($T46,$P$5),APPENDIX!$A:$AC,10,FALSE)</f>
        <v>41</v>
      </c>
      <c r="S46" s="167">
        <f>VLOOKUP(CONCATENATE($T46,$P$5),APPENDIX!$A:$AC,11,FALSE)</f>
        <v>4</v>
      </c>
      <c r="T46" s="167" t="str">
        <f>VLOOKUP(Q46,ST!$A$2:$B$53,2,FALSE)</f>
        <v>AR</v>
      </c>
      <c r="U46" s="167" t="str">
        <f t="shared" si="12"/>
        <v>ARu001_1</v>
      </c>
      <c r="V46" s="167" t="str">
        <f t="shared" si="13"/>
        <v>ARu002a_1</v>
      </c>
      <c r="W46" s="167" t="str">
        <f t="shared" si="14"/>
        <v>ARu002b_1</v>
      </c>
      <c r="X46" s="167" t="str">
        <f t="shared" si="15"/>
        <v>ARu004_1</v>
      </c>
      <c r="Y46" s="167" t="str">
        <f t="shared" si="16"/>
        <v>ARu005_1</v>
      </c>
      <c r="Z46" s="167" t="str">
        <f t="shared" si="17"/>
        <v>ARu006_1</v>
      </c>
      <c r="AA46" s="167" t="str">
        <f t="shared" si="18"/>
        <v>ARu007_1</v>
      </c>
      <c r="AB46" s="167" t="str">
        <f t="shared" si="19"/>
        <v>ARu003_1</v>
      </c>
      <c r="AC46" s="167" t="str">
        <f t="shared" si="20"/>
        <v>ARu010_1</v>
      </c>
      <c r="AD46" s="167" t="str">
        <f t="shared" si="21"/>
        <v>ARu009_1</v>
      </c>
    </row>
    <row r="47" spans="2:30" x14ac:dyDescent="0.15">
      <c r="B47" s="357">
        <f t="shared" si="10"/>
        <v>41</v>
      </c>
      <c r="C47" s="293" t="str">
        <f t="shared" si="11"/>
        <v>Illinois</v>
      </c>
      <c r="D47" s="354">
        <f>VLOOKUP(U47,APPENDIX!$A:$AC,11,FALSE)</f>
        <v>3</v>
      </c>
      <c r="E47" s="354">
        <f>VLOOKUP(V47,APPENDIX!$A:$AC,11,FALSE)</f>
        <v>3</v>
      </c>
      <c r="F47" s="354">
        <f>VLOOKUP(W47,APPENDIX!$A:$AC,11,FALSE)</f>
        <v>4</v>
      </c>
      <c r="G47" s="354">
        <f>VLOOKUP(X47,APPENDIX!$A:$AC,11,FALSE)</f>
        <v>4</v>
      </c>
      <c r="H47" s="354">
        <f>VLOOKUP(Y47,APPENDIX!$A:$AC,11,FALSE)</f>
        <v>3</v>
      </c>
      <c r="I47" s="354">
        <f>VLOOKUP(Z47,APPENDIX!$A:$AC,11,FALSE)</f>
        <v>4</v>
      </c>
      <c r="J47" s="354">
        <f>VLOOKUP(AA47,APPENDIX!$A:$AC,11,FALSE)</f>
        <v>2</v>
      </c>
      <c r="K47" s="354">
        <f>VLOOKUP(AB47,APPENDIX!$A:$AC,11,FALSE)</f>
        <v>3</v>
      </c>
      <c r="L47" s="354">
        <f>VLOOKUP(AC47,APPENDIX!$A:$AC,11,FALSE)</f>
        <v>3</v>
      </c>
      <c r="M47" s="354">
        <f>VLOOKUP(AD47,APPENDIX!$A:$AC,11,FALSE)</f>
        <v>4</v>
      </c>
      <c r="Q47" s="180" t="s">
        <v>68</v>
      </c>
      <c r="R47" s="167">
        <f>VLOOKUP(CONCATENATE($T47,$P$5),APPENDIX!$A:$AC,10,FALSE)</f>
        <v>41</v>
      </c>
      <c r="S47" s="167">
        <f>VLOOKUP(CONCATENATE($T47,$P$5),APPENDIX!$A:$AC,11,FALSE)</f>
        <v>4</v>
      </c>
      <c r="T47" s="167" t="str">
        <f>VLOOKUP(Q47,ST!$A$2:$B$53,2,FALSE)</f>
        <v>IL</v>
      </c>
      <c r="U47" s="167" t="str">
        <f t="shared" si="12"/>
        <v>ILu001_1</v>
      </c>
      <c r="V47" s="167" t="str">
        <f t="shared" si="13"/>
        <v>ILu002a_1</v>
      </c>
      <c r="W47" s="167" t="str">
        <f t="shared" si="14"/>
        <v>ILu002b_1</v>
      </c>
      <c r="X47" s="167" t="str">
        <f t="shared" si="15"/>
        <v>ILu004_1</v>
      </c>
      <c r="Y47" s="167" t="str">
        <f t="shared" si="16"/>
        <v>ILu005_1</v>
      </c>
      <c r="Z47" s="167" t="str">
        <f t="shared" si="17"/>
        <v>ILu006_1</v>
      </c>
      <c r="AA47" s="167" t="str">
        <f t="shared" si="18"/>
        <v>ILu007_1</v>
      </c>
      <c r="AB47" s="167" t="str">
        <f t="shared" si="19"/>
        <v>ILu003_1</v>
      </c>
      <c r="AC47" s="167" t="str">
        <f t="shared" si="20"/>
        <v>ILu010_1</v>
      </c>
      <c r="AD47" s="167" t="str">
        <f t="shared" si="21"/>
        <v>ILu009_1</v>
      </c>
    </row>
    <row r="48" spans="2:30" x14ac:dyDescent="0.15">
      <c r="B48" s="357">
        <f t="shared" si="10"/>
        <v>41</v>
      </c>
      <c r="C48" s="293" t="str">
        <f t="shared" si="11"/>
        <v>Michigan</v>
      </c>
      <c r="D48" s="354">
        <f>VLOOKUP(U48,APPENDIX!$A:$AC,11,FALSE)</f>
        <v>2</v>
      </c>
      <c r="E48" s="354">
        <f>VLOOKUP(V48,APPENDIX!$A:$AC,11,FALSE)</f>
        <v>4</v>
      </c>
      <c r="F48" s="354">
        <f>VLOOKUP(W48,APPENDIX!$A:$AC,11,FALSE)</f>
        <v>4</v>
      </c>
      <c r="G48" s="354">
        <f>VLOOKUP(X48,APPENDIX!$A:$AC,11,FALSE)</f>
        <v>4</v>
      </c>
      <c r="H48" s="354">
        <f>VLOOKUP(Y48,APPENDIX!$A:$AC,11,FALSE)</f>
        <v>4</v>
      </c>
      <c r="I48" s="354">
        <f>VLOOKUP(Z48,APPENDIX!$A:$AC,11,FALSE)</f>
        <v>3</v>
      </c>
      <c r="J48" s="354">
        <f>VLOOKUP(AA48,APPENDIX!$A:$AC,11,FALSE)</f>
        <v>3</v>
      </c>
      <c r="K48" s="354">
        <f>VLOOKUP(AB48,APPENDIX!$A:$AC,11,FALSE)</f>
        <v>4</v>
      </c>
      <c r="L48" s="354">
        <f>VLOOKUP(AC48,APPENDIX!$A:$AC,11,FALSE)</f>
        <v>1</v>
      </c>
      <c r="M48" s="354">
        <f>VLOOKUP(AD48,APPENDIX!$A:$AC,11,FALSE)</f>
        <v>4</v>
      </c>
      <c r="Q48" s="180" t="s">
        <v>104</v>
      </c>
      <c r="R48" s="167">
        <f>VLOOKUP(CONCATENATE($T48,$P$5),APPENDIX!$A:$AC,10,FALSE)</f>
        <v>41</v>
      </c>
      <c r="S48" s="167">
        <f>VLOOKUP(CONCATENATE($T48,$P$5),APPENDIX!$A:$AC,11,FALSE)</f>
        <v>4</v>
      </c>
      <c r="T48" s="167" t="str">
        <f>VLOOKUP(Q48,ST!$A$2:$B$53,2,FALSE)</f>
        <v>MI</v>
      </c>
      <c r="U48" s="167" t="str">
        <f t="shared" si="12"/>
        <v>MIu001_1</v>
      </c>
      <c r="V48" s="167" t="str">
        <f t="shared" si="13"/>
        <v>MIu002a_1</v>
      </c>
      <c r="W48" s="167" t="str">
        <f t="shared" si="14"/>
        <v>MIu002b_1</v>
      </c>
      <c r="X48" s="167" t="str">
        <f t="shared" si="15"/>
        <v>MIu004_1</v>
      </c>
      <c r="Y48" s="167" t="str">
        <f t="shared" si="16"/>
        <v>MIu005_1</v>
      </c>
      <c r="Z48" s="167" t="str">
        <f t="shared" si="17"/>
        <v>MIu006_1</v>
      </c>
      <c r="AA48" s="167" t="str">
        <f t="shared" si="18"/>
        <v>MIu007_1</v>
      </c>
      <c r="AB48" s="167" t="str">
        <f t="shared" si="19"/>
        <v>MIu003_1</v>
      </c>
      <c r="AC48" s="167" t="str">
        <f t="shared" si="20"/>
        <v>MIu010_1</v>
      </c>
      <c r="AD48" s="167" t="str">
        <f t="shared" si="21"/>
        <v>MIu009_1</v>
      </c>
    </row>
    <row r="49" spans="2:66" x14ac:dyDescent="0.15">
      <c r="B49" s="357">
        <f t="shared" si="10"/>
        <v>45</v>
      </c>
      <c r="C49" s="293" t="str">
        <f t="shared" si="11"/>
        <v>Florida</v>
      </c>
      <c r="D49" s="354">
        <f>VLOOKUP(U49,APPENDIX!$A:$AC,11,FALSE)</f>
        <v>4</v>
      </c>
      <c r="E49" s="354">
        <f>VLOOKUP(V49,APPENDIX!$A:$AC,11,FALSE)</f>
        <v>3</v>
      </c>
      <c r="F49" s="354">
        <f>VLOOKUP(W49,APPENDIX!$A:$AC,11,FALSE)</f>
        <v>3</v>
      </c>
      <c r="G49" s="354">
        <f>VLOOKUP(X49,APPENDIX!$A:$AC,11,FALSE)</f>
        <v>3</v>
      </c>
      <c r="H49" s="354">
        <f>VLOOKUP(Y49,APPENDIX!$A:$AC,11,FALSE)</f>
        <v>4</v>
      </c>
      <c r="I49" s="354">
        <f>VLOOKUP(Z49,APPENDIX!$A:$AC,11,FALSE)</f>
        <v>4</v>
      </c>
      <c r="J49" s="354">
        <f>VLOOKUP(AA49,APPENDIX!$A:$AC,11,FALSE)</f>
        <v>2</v>
      </c>
      <c r="K49" s="354">
        <f>VLOOKUP(AB49,APPENDIX!$A:$AC,11,FALSE)</f>
        <v>3</v>
      </c>
      <c r="L49" s="354">
        <f>VLOOKUP(AC49,APPENDIX!$A:$AC,11,FALSE)</f>
        <v>3</v>
      </c>
      <c r="M49" s="354">
        <f>VLOOKUP(AD49,APPENDIX!$A:$AC,11,FALSE)</f>
        <v>4</v>
      </c>
      <c r="Q49" s="180" t="s">
        <v>53</v>
      </c>
      <c r="R49" s="167">
        <f>VLOOKUP(CONCATENATE($T49,$P$5),APPENDIX!$A:$AC,10,FALSE)</f>
        <v>45</v>
      </c>
      <c r="S49" s="167">
        <f>VLOOKUP(CONCATENATE($T49,$P$5),APPENDIX!$A:$AC,11,FALSE)</f>
        <v>4</v>
      </c>
      <c r="T49" s="167" t="str">
        <f>VLOOKUP(Q49,ST!$A$2:$B$53,2,FALSE)</f>
        <v>FL</v>
      </c>
      <c r="U49" s="167" t="str">
        <f t="shared" si="12"/>
        <v>FLu001_1</v>
      </c>
      <c r="V49" s="167" t="str">
        <f t="shared" si="13"/>
        <v>FLu002a_1</v>
      </c>
      <c r="W49" s="167" t="str">
        <f t="shared" si="14"/>
        <v>FLu002b_1</v>
      </c>
      <c r="X49" s="167" t="str">
        <f t="shared" si="15"/>
        <v>FLu004_1</v>
      </c>
      <c r="Y49" s="167" t="str">
        <f t="shared" si="16"/>
        <v>FLu005_1</v>
      </c>
      <c r="Z49" s="167" t="str">
        <f t="shared" si="17"/>
        <v>FLu006_1</v>
      </c>
      <c r="AA49" s="167" t="str">
        <f t="shared" si="18"/>
        <v>FLu007_1</v>
      </c>
      <c r="AB49" s="167" t="str">
        <f t="shared" si="19"/>
        <v>FLu003_1</v>
      </c>
      <c r="AC49" s="167" t="str">
        <f t="shared" si="20"/>
        <v>FLu010_1</v>
      </c>
      <c r="AD49" s="167" t="str">
        <f t="shared" si="21"/>
        <v>FLu009_1</v>
      </c>
    </row>
    <row r="50" spans="2:66" x14ac:dyDescent="0.15">
      <c r="B50" s="357">
        <f t="shared" si="10"/>
        <v>45</v>
      </c>
      <c r="C50" s="293" t="str">
        <f t="shared" si="11"/>
        <v>New Jersey</v>
      </c>
      <c r="D50" s="354">
        <f>VLOOKUP(U50,APPENDIX!$A:$AC,11,FALSE)</f>
        <v>4</v>
      </c>
      <c r="E50" s="354">
        <f>VLOOKUP(V50,APPENDIX!$A:$AC,11,FALSE)</f>
        <v>3</v>
      </c>
      <c r="F50" s="354">
        <f>VLOOKUP(W50,APPENDIX!$A:$AC,11,FALSE)</f>
        <v>3</v>
      </c>
      <c r="G50" s="354">
        <f>VLOOKUP(X50,APPENDIX!$A:$AC,11,FALSE)</f>
        <v>4</v>
      </c>
      <c r="H50" s="354">
        <f>VLOOKUP(Y50,APPENDIX!$A:$AC,11,FALSE)</f>
        <v>4</v>
      </c>
      <c r="I50" s="354">
        <f>VLOOKUP(Z50,APPENDIX!$A:$AC,11,FALSE)</f>
        <v>4</v>
      </c>
      <c r="J50" s="354">
        <f>VLOOKUP(AA50,APPENDIX!$A:$AC,11,FALSE)</f>
        <v>2</v>
      </c>
      <c r="K50" s="354">
        <f>VLOOKUP(AB50,APPENDIX!$A:$AC,11,FALSE)</f>
        <v>1</v>
      </c>
      <c r="L50" s="354">
        <f>VLOOKUP(AC50,APPENDIX!$A:$AC,11,FALSE)</f>
        <v>4</v>
      </c>
      <c r="M50" s="354">
        <f>VLOOKUP(AD50,APPENDIX!$A:$AC,11,FALSE)</f>
        <v>4</v>
      </c>
      <c r="Q50" s="180" t="s">
        <v>136</v>
      </c>
      <c r="R50" s="167">
        <f>VLOOKUP(CONCATENATE($T50,$P$5),APPENDIX!$A:$AC,10,FALSE)</f>
        <v>45</v>
      </c>
      <c r="S50" s="167">
        <f>VLOOKUP(CONCATENATE($T50,$P$5),APPENDIX!$A:$AC,11,FALSE)</f>
        <v>4</v>
      </c>
      <c r="T50" s="167" t="str">
        <f>VLOOKUP(Q50,ST!$A$2:$B$53,2,FALSE)</f>
        <v>NJ</v>
      </c>
      <c r="U50" s="167" t="str">
        <f t="shared" si="12"/>
        <v>NJu001_1</v>
      </c>
      <c r="V50" s="167" t="str">
        <f t="shared" si="13"/>
        <v>NJu002a_1</v>
      </c>
      <c r="W50" s="167" t="str">
        <f t="shared" si="14"/>
        <v>NJu002b_1</v>
      </c>
      <c r="X50" s="167" t="str">
        <f t="shared" si="15"/>
        <v>NJu004_1</v>
      </c>
      <c r="Y50" s="167" t="str">
        <f t="shared" si="16"/>
        <v>NJu005_1</v>
      </c>
      <c r="Z50" s="167" t="str">
        <f t="shared" si="17"/>
        <v>NJu006_1</v>
      </c>
      <c r="AA50" s="167" t="str">
        <f t="shared" si="18"/>
        <v>NJu007_1</v>
      </c>
      <c r="AB50" s="167" t="str">
        <f t="shared" si="19"/>
        <v>NJu003_1</v>
      </c>
      <c r="AC50" s="167" t="str">
        <f t="shared" si="20"/>
        <v>NJu010_1</v>
      </c>
      <c r="AD50" s="167" t="str">
        <f t="shared" si="21"/>
        <v>NJu009_1</v>
      </c>
    </row>
    <row r="51" spans="2:66" x14ac:dyDescent="0.15">
      <c r="B51" s="357">
        <f t="shared" si="10"/>
        <v>45</v>
      </c>
      <c r="C51" s="293" t="str">
        <f t="shared" si="11"/>
        <v>Oklahoma</v>
      </c>
      <c r="D51" s="354">
        <f>VLOOKUP(U51,APPENDIX!$A:$AC,11,FALSE)</f>
        <v>4</v>
      </c>
      <c r="E51" s="354">
        <f>VLOOKUP(V51,APPENDIX!$A:$AC,11,FALSE)</f>
        <v>4</v>
      </c>
      <c r="F51" s="354">
        <f>VLOOKUP(W51,APPENDIX!$A:$AC,11,FALSE)</f>
        <v>3</v>
      </c>
      <c r="G51" s="354">
        <f>VLOOKUP(X51,APPENDIX!$A:$AC,11,FALSE)</f>
        <v>3</v>
      </c>
      <c r="H51" s="354">
        <f>VLOOKUP(Y51,APPENDIX!$A:$AC,11,FALSE)</f>
        <v>4</v>
      </c>
      <c r="I51" s="354">
        <f>VLOOKUP(Z51,APPENDIX!$A:$AC,11,FALSE)</f>
        <v>4</v>
      </c>
      <c r="J51" s="354">
        <f>VLOOKUP(AA51,APPENDIX!$A:$AC,11,FALSE)</f>
        <v>2</v>
      </c>
      <c r="K51" s="354">
        <f>VLOOKUP(AB51,APPENDIX!$A:$AC,11,FALSE)</f>
        <v>4</v>
      </c>
      <c r="L51" s="354">
        <f>VLOOKUP(AC51,APPENDIX!$A:$AC,11,FALSE)</f>
        <v>2</v>
      </c>
      <c r="M51" s="354">
        <f>VLOOKUP(AD51,APPENDIX!$A:$AC,11,FALSE)</f>
        <v>4</v>
      </c>
      <c r="Q51" s="180" t="s">
        <v>160</v>
      </c>
      <c r="R51" s="167">
        <f>VLOOKUP(CONCATENATE($T51,$P$5),APPENDIX!$A:$AC,10,FALSE)</f>
        <v>45</v>
      </c>
      <c r="S51" s="167">
        <f>VLOOKUP(CONCATENATE($T51,$P$5),APPENDIX!$A:$AC,11,FALSE)</f>
        <v>4</v>
      </c>
      <c r="T51" s="167" t="str">
        <f>VLOOKUP(Q51,ST!$A$2:$B$53,2,FALSE)</f>
        <v>OK</v>
      </c>
      <c r="U51" s="167" t="str">
        <f t="shared" si="12"/>
        <v>OKu001_1</v>
      </c>
      <c r="V51" s="167" t="str">
        <f t="shared" si="13"/>
        <v>OKu002a_1</v>
      </c>
      <c r="W51" s="167" t="str">
        <f t="shared" si="14"/>
        <v>OKu002b_1</v>
      </c>
      <c r="X51" s="167" t="str">
        <f t="shared" si="15"/>
        <v>OKu004_1</v>
      </c>
      <c r="Y51" s="167" t="str">
        <f t="shared" si="16"/>
        <v>OKu005_1</v>
      </c>
      <c r="Z51" s="167" t="str">
        <f t="shared" si="17"/>
        <v>OKu006_1</v>
      </c>
      <c r="AA51" s="167" t="str">
        <f t="shared" si="18"/>
        <v>OKu007_1</v>
      </c>
      <c r="AB51" s="167" t="str">
        <f t="shared" si="19"/>
        <v>OKu003_1</v>
      </c>
      <c r="AC51" s="167" t="str">
        <f t="shared" si="20"/>
        <v>OKu010_1</v>
      </c>
      <c r="AD51" s="167" t="str">
        <f t="shared" si="21"/>
        <v>OKu009_1</v>
      </c>
    </row>
    <row r="52" spans="2:66" x14ac:dyDescent="0.15">
      <c r="B52" s="357">
        <f t="shared" si="10"/>
        <v>48</v>
      </c>
      <c r="C52" s="293" t="str">
        <f t="shared" si="11"/>
        <v>Louisiana</v>
      </c>
      <c r="D52" s="354">
        <f>VLOOKUP(U52,APPENDIX!$A:$AC,11,FALSE)</f>
        <v>4</v>
      </c>
      <c r="E52" s="354">
        <f>VLOOKUP(V52,APPENDIX!$A:$AC,11,FALSE)</f>
        <v>4</v>
      </c>
      <c r="F52" s="354">
        <f>VLOOKUP(W52,APPENDIX!$A:$AC,11,FALSE)</f>
        <v>4</v>
      </c>
      <c r="G52" s="354">
        <f>VLOOKUP(X52,APPENDIX!$A:$AC,11,FALSE)</f>
        <v>3</v>
      </c>
      <c r="H52" s="354">
        <f>VLOOKUP(Y52,APPENDIX!$A:$AC,11,FALSE)</f>
        <v>4</v>
      </c>
      <c r="I52" s="354">
        <f>VLOOKUP(Z52,APPENDIX!$A:$AC,11,FALSE)</f>
        <v>4</v>
      </c>
      <c r="J52" s="354">
        <f>VLOOKUP(AA52,APPENDIX!$A:$AC,11,FALSE)</f>
        <v>2</v>
      </c>
      <c r="K52" s="354">
        <f>VLOOKUP(AB52,APPENDIX!$A:$AC,11,FALSE)</f>
        <v>4</v>
      </c>
      <c r="L52" s="354">
        <f>VLOOKUP(AC52,APPENDIX!$A:$AC,11,FALSE)</f>
        <v>1</v>
      </c>
      <c r="M52" s="354">
        <f>VLOOKUP(AD52,APPENDIX!$A:$AC,11,FALSE)</f>
        <v>4</v>
      </c>
      <c r="Q52" s="180" t="s">
        <v>88</v>
      </c>
      <c r="R52" s="167">
        <f>VLOOKUP(CONCATENATE($T52,$P$5),APPENDIX!$A:$AC,10,FALSE)</f>
        <v>48</v>
      </c>
      <c r="S52" s="167">
        <f>VLOOKUP(CONCATENATE($T52,$P$5),APPENDIX!$A:$AC,11,FALSE)</f>
        <v>4</v>
      </c>
      <c r="T52" s="167" t="str">
        <f>VLOOKUP(Q52,ST!$A$2:$B$53,2,FALSE)</f>
        <v>LA</v>
      </c>
      <c r="U52" s="167" t="str">
        <f t="shared" si="12"/>
        <v>LAu001_1</v>
      </c>
      <c r="V52" s="167" t="str">
        <f t="shared" si="13"/>
        <v>LAu002a_1</v>
      </c>
      <c r="W52" s="167" t="str">
        <f t="shared" si="14"/>
        <v>LAu002b_1</v>
      </c>
      <c r="X52" s="167" t="str">
        <f t="shared" si="15"/>
        <v>LAu004_1</v>
      </c>
      <c r="Y52" s="167" t="str">
        <f t="shared" si="16"/>
        <v>LAu005_1</v>
      </c>
      <c r="Z52" s="167" t="str">
        <f t="shared" si="17"/>
        <v>LAu006_1</v>
      </c>
      <c r="AA52" s="167" t="str">
        <f t="shared" si="18"/>
        <v>LAu007_1</v>
      </c>
      <c r="AB52" s="167" t="str">
        <f t="shared" si="19"/>
        <v>LAu003_1</v>
      </c>
      <c r="AC52" s="167" t="str">
        <f t="shared" si="20"/>
        <v>LAu010_1</v>
      </c>
      <c r="AD52" s="167" t="str">
        <f t="shared" si="21"/>
        <v>LAu009_1</v>
      </c>
    </row>
    <row r="53" spans="2:66" x14ac:dyDescent="0.15">
      <c r="B53" s="357">
        <f t="shared" si="10"/>
        <v>48</v>
      </c>
      <c r="C53" s="293" t="str">
        <f t="shared" si="11"/>
        <v>West Virginia</v>
      </c>
      <c r="D53" s="354">
        <f>VLOOKUP(U53,APPENDIX!$A:$AC,11,FALSE)</f>
        <v>2</v>
      </c>
      <c r="E53" s="354">
        <f>VLOOKUP(V53,APPENDIX!$A:$AC,11,FALSE)</f>
        <v>4</v>
      </c>
      <c r="F53" s="354">
        <f>VLOOKUP(W53,APPENDIX!$A:$AC,11,FALSE)</f>
        <v>4</v>
      </c>
      <c r="G53" s="354">
        <f>VLOOKUP(X53,APPENDIX!$A:$AC,11,FALSE)</f>
        <v>4</v>
      </c>
      <c r="H53" s="354">
        <f>VLOOKUP(Y53,APPENDIX!$A:$AC,11,FALSE)</f>
        <v>3</v>
      </c>
      <c r="I53" s="354">
        <f>VLOOKUP(Z53,APPENDIX!$A:$AC,11,FALSE)</f>
        <v>3</v>
      </c>
      <c r="J53" s="354">
        <f>VLOOKUP(AA53,APPENDIX!$A:$AC,11,FALSE)</f>
        <v>4</v>
      </c>
      <c r="K53" s="354">
        <f>VLOOKUP(AB53,APPENDIX!$A:$AC,11,FALSE)</f>
        <v>4</v>
      </c>
      <c r="L53" s="354">
        <f>VLOOKUP(AC53,APPENDIX!$A:$AC,11,FALSE)</f>
        <v>4</v>
      </c>
      <c r="M53" s="354">
        <f>VLOOKUP(AD53,APPENDIX!$A:$AC,11,FALSE)</f>
        <v>3</v>
      </c>
      <c r="Q53" s="180" t="s">
        <v>212</v>
      </c>
      <c r="R53" s="167">
        <f>VLOOKUP(CONCATENATE($T53,$P$5),APPENDIX!$A:$AC,10,FALSE)</f>
        <v>48</v>
      </c>
      <c r="S53" s="167">
        <f>VLOOKUP(CONCATENATE($T53,$P$5),APPENDIX!$A:$AC,11,FALSE)</f>
        <v>4</v>
      </c>
      <c r="T53" s="167" t="str">
        <f>VLOOKUP(Q53,ST!$A$2:$B$53,2,FALSE)</f>
        <v>WV</v>
      </c>
      <c r="U53" s="167" t="str">
        <f t="shared" si="12"/>
        <v>WVu001_1</v>
      </c>
      <c r="V53" s="167" t="str">
        <f t="shared" si="13"/>
        <v>WVu002a_1</v>
      </c>
      <c r="W53" s="167" t="str">
        <f t="shared" si="14"/>
        <v>WVu002b_1</v>
      </c>
      <c r="X53" s="167" t="str">
        <f t="shared" si="15"/>
        <v>WVu004_1</v>
      </c>
      <c r="Y53" s="167" t="str">
        <f t="shared" si="16"/>
        <v>WVu005_1</v>
      </c>
      <c r="Z53" s="167" t="str">
        <f t="shared" si="17"/>
        <v>WVu006_1</v>
      </c>
      <c r="AA53" s="167" t="str">
        <f t="shared" si="18"/>
        <v>WVu007_1</v>
      </c>
      <c r="AB53" s="167" t="str">
        <f t="shared" si="19"/>
        <v>WVu003_1</v>
      </c>
      <c r="AC53" s="167" t="str">
        <f t="shared" si="20"/>
        <v>WVu010_1</v>
      </c>
      <c r="AD53" s="167" t="str">
        <f t="shared" si="21"/>
        <v>WVu009_1</v>
      </c>
    </row>
    <row r="54" spans="2:66" x14ac:dyDescent="0.15">
      <c r="B54" s="357">
        <f t="shared" si="10"/>
        <v>50</v>
      </c>
      <c r="C54" s="293" t="str">
        <f t="shared" si="11"/>
        <v>Kentucky</v>
      </c>
      <c r="D54" s="354">
        <f>VLOOKUP(U54,APPENDIX!$A:$AC,11,FALSE)</f>
        <v>3</v>
      </c>
      <c r="E54" s="354">
        <f>VLOOKUP(V54,APPENDIX!$A:$AC,11,FALSE)</f>
        <v>4</v>
      </c>
      <c r="F54" s="354">
        <f>VLOOKUP(W54,APPENDIX!$A:$AC,11,FALSE)</f>
        <v>4</v>
      </c>
      <c r="G54" s="354">
        <f>VLOOKUP(X54,APPENDIX!$A:$AC,11,FALSE)</f>
        <v>4</v>
      </c>
      <c r="H54" s="354">
        <f>VLOOKUP(Y54,APPENDIX!$A:$AC,11,FALSE)</f>
        <v>3</v>
      </c>
      <c r="I54" s="354">
        <f>VLOOKUP(Z54,APPENDIX!$A:$AC,11,FALSE)</f>
        <v>4</v>
      </c>
      <c r="J54" s="354">
        <f>VLOOKUP(AA54,APPENDIX!$A:$AC,11,FALSE)</f>
        <v>4</v>
      </c>
      <c r="K54" s="354">
        <f>VLOOKUP(AB54,APPENDIX!$A:$AC,11,FALSE)</f>
        <v>4</v>
      </c>
      <c r="L54" s="354">
        <f>VLOOKUP(AC54,APPENDIX!$A:$AC,11,FALSE)</f>
        <v>2</v>
      </c>
      <c r="M54" s="354">
        <f>VLOOKUP(AD54,APPENDIX!$A:$AC,11,FALSE)</f>
        <v>4</v>
      </c>
      <c r="Q54" s="180" t="s">
        <v>84</v>
      </c>
      <c r="R54" s="167">
        <f>VLOOKUP(CONCATENATE($T54,$P$5),APPENDIX!$A:$AC,10,FALSE)</f>
        <v>50</v>
      </c>
      <c r="S54" s="167">
        <f>VLOOKUP(CONCATENATE($T54,$P$5),APPENDIX!$A:$AC,11,FALSE)</f>
        <v>4</v>
      </c>
      <c r="T54" s="167" t="str">
        <f>VLOOKUP(Q54,ST!$A$2:$B$53,2,FALSE)</f>
        <v>KY</v>
      </c>
      <c r="U54" s="167" t="str">
        <f t="shared" si="12"/>
        <v>KYu001_1</v>
      </c>
      <c r="V54" s="167" t="str">
        <f t="shared" si="13"/>
        <v>KYu002a_1</v>
      </c>
      <c r="W54" s="167" t="str">
        <f t="shared" si="14"/>
        <v>KYu002b_1</v>
      </c>
      <c r="X54" s="167" t="str">
        <f t="shared" si="15"/>
        <v>KYu004_1</v>
      </c>
      <c r="Y54" s="167" t="str">
        <f t="shared" si="16"/>
        <v>KYu005_1</v>
      </c>
      <c r="Z54" s="167" t="str">
        <f t="shared" si="17"/>
        <v>KYu006_1</v>
      </c>
      <c r="AA54" s="167" t="str">
        <f t="shared" si="18"/>
        <v>KYu007_1</v>
      </c>
      <c r="AB54" s="167" t="str">
        <f t="shared" si="19"/>
        <v>KYu003_1</v>
      </c>
      <c r="AC54" s="167" t="str">
        <f t="shared" si="20"/>
        <v>KYu010_1</v>
      </c>
      <c r="AD54" s="167" t="str">
        <f t="shared" si="21"/>
        <v>KYu009_1</v>
      </c>
    </row>
    <row r="55" spans="2:66" x14ac:dyDescent="0.15">
      <c r="B55" s="357">
        <f t="shared" si="10"/>
        <v>51</v>
      </c>
      <c r="C55" s="293" t="str">
        <f t="shared" si="11"/>
        <v>Mississippi</v>
      </c>
      <c r="D55" s="354">
        <f>VLOOKUP(U55,APPENDIX!$A:$AC,11,FALSE)</f>
        <v>0</v>
      </c>
      <c r="E55" s="354">
        <f>VLOOKUP(V55,APPENDIX!$A:$AC,11,FALSE)</f>
        <v>4</v>
      </c>
      <c r="F55" s="354">
        <f>VLOOKUP(W55,APPENDIX!$A:$AC,11,FALSE)</f>
        <v>4</v>
      </c>
      <c r="G55" s="354">
        <f>VLOOKUP(X55,APPENDIX!$A:$AC,11,FALSE)</f>
        <v>4</v>
      </c>
      <c r="H55" s="354">
        <f>VLOOKUP(Y55,APPENDIX!$A:$AC,11,FALSE)</f>
        <v>4</v>
      </c>
      <c r="I55" s="354">
        <f>VLOOKUP(Z55,APPENDIX!$A:$AC,11,FALSE)</f>
        <v>4</v>
      </c>
      <c r="J55" s="354">
        <f>VLOOKUP(AA55,APPENDIX!$A:$AC,11,FALSE)</f>
        <v>4</v>
      </c>
      <c r="K55" s="354">
        <f>VLOOKUP(AB55,APPENDIX!$A:$AC,11,FALSE)</f>
        <v>4</v>
      </c>
      <c r="L55" s="354">
        <f>VLOOKUP(AC55,APPENDIX!$A:$AC,11,FALSE)</f>
        <v>1</v>
      </c>
      <c r="M55" s="354">
        <f>VLOOKUP(AD55,APPENDIX!$A:$AC,11,FALSE)</f>
        <v>4</v>
      </c>
      <c r="Q55" s="180" t="s">
        <v>112</v>
      </c>
      <c r="R55" s="167">
        <f>VLOOKUP(CONCATENATE($T55,$P$5),APPENDIX!$A:$AC,10,FALSE)</f>
        <v>51</v>
      </c>
      <c r="S55" s="167">
        <f>VLOOKUP(CONCATENATE($T55,$P$5),APPENDIX!$A:$AC,11,FALSE)</f>
        <v>4</v>
      </c>
      <c r="T55" s="167" t="str">
        <f>VLOOKUP(Q55,ST!$A$2:$B$53,2,FALSE)</f>
        <v>MS</v>
      </c>
      <c r="U55" s="167" t="str">
        <f t="shared" si="12"/>
        <v>MSu001_1</v>
      </c>
      <c r="V55" s="167" t="str">
        <f t="shared" si="13"/>
        <v>MSu002a_1</v>
      </c>
      <c r="W55" s="167" t="str">
        <f t="shared" si="14"/>
        <v>MSu002b_1</v>
      </c>
      <c r="X55" s="167" t="str">
        <f t="shared" si="15"/>
        <v>MSu004_1</v>
      </c>
      <c r="Y55" s="167" t="str">
        <f t="shared" si="16"/>
        <v>MSu005_1</v>
      </c>
      <c r="Z55" s="167" t="str">
        <f t="shared" si="17"/>
        <v>MSu006_1</v>
      </c>
      <c r="AA55" s="167" t="str">
        <f t="shared" si="18"/>
        <v>MSu007_1</v>
      </c>
      <c r="AB55" s="167" t="str">
        <f t="shared" si="19"/>
        <v>MSu003_1</v>
      </c>
      <c r="AC55" s="167" t="str">
        <f t="shared" si="20"/>
        <v>MSu010_1</v>
      </c>
      <c r="AD55" s="167" t="str">
        <f t="shared" si="21"/>
        <v>MSu009_1</v>
      </c>
    </row>
    <row r="57" spans="2:66" x14ac:dyDescent="0.15">
      <c r="D57" s="167" t="s">
        <v>4006</v>
      </c>
      <c r="E57" s="167" t="s">
        <v>4114</v>
      </c>
      <c r="F57" s="167" t="s">
        <v>4222</v>
      </c>
      <c r="G57" s="167" t="s">
        <v>4438</v>
      </c>
      <c r="H57" s="167" t="s">
        <v>4546</v>
      </c>
      <c r="I57" s="167" t="s">
        <v>4654</v>
      </c>
      <c r="J57" s="167" t="s">
        <v>4762</v>
      </c>
      <c r="K57" s="167" t="s">
        <v>4330</v>
      </c>
      <c r="L57" s="167" t="s">
        <v>8648</v>
      </c>
      <c r="M57" s="167" t="s">
        <v>4870</v>
      </c>
    </row>
    <row r="58" spans="2:66" x14ac:dyDescent="0.15">
      <c r="D58" s="167" t="str">
        <f>LEFT(D57,4)</f>
        <v>u001</v>
      </c>
      <c r="E58" s="167" t="str">
        <f>LEFT(E57,5)</f>
        <v>u002a</v>
      </c>
      <c r="F58" s="167" t="str">
        <f>LEFT(F57,5)</f>
        <v>u002b</v>
      </c>
      <c r="G58" s="167" t="str">
        <f t="shared" ref="G58:M58" si="22">LEFT(G57,4)</f>
        <v>u004</v>
      </c>
      <c r="H58" s="167" t="str">
        <f t="shared" si="22"/>
        <v>u005</v>
      </c>
      <c r="I58" s="167" t="str">
        <f t="shared" si="22"/>
        <v>u006</v>
      </c>
      <c r="J58" s="167" t="str">
        <f t="shared" si="22"/>
        <v>u007</v>
      </c>
      <c r="K58" s="167" t="str">
        <f t="shared" si="22"/>
        <v>u003</v>
      </c>
      <c r="L58" s="167" t="str">
        <f t="shared" si="22"/>
        <v>u010</v>
      </c>
      <c r="M58" s="167" t="str">
        <f t="shared" si="22"/>
        <v>u009</v>
      </c>
    </row>
    <row r="61" spans="2:66" x14ac:dyDescent="0.15">
      <c r="BN61" s="221"/>
    </row>
    <row r="62" spans="2:66" x14ac:dyDescent="0.15">
      <c r="BN62" s="222"/>
    </row>
  </sheetData>
  <autoFilter ref="Q4:AD4">
    <sortState ref="Q5:AD55">
      <sortCondition ref="R4"/>
    </sortState>
  </autoFilter>
  <customSheetViews>
    <customSheetView guid="{B79C7D93-5BC1-49C9-8DB1-804221DB6714}" scale="60" showPageBreaks="1" fitToPage="1" printArea="1" hiddenRows="1" view="pageBreakPreview" topLeftCell="A4">
      <selection activeCell="AA26" sqref="AA26"/>
      <pageMargins left="0.7" right="0.7" top="0.75" bottom="0.75" header="0.3" footer="0.3"/>
      <pageSetup scale="69" orientation="portrait" horizontalDpi="300" verticalDpi="300" r:id="rId1"/>
    </customSheetView>
    <customSheetView guid="{1955DA2A-9C2E-4B05-A49D-B390AB521C26}" scale="60" showPageBreaks="1" fitToPage="1" printArea="1" hiddenRows="1" view="pageBreakPreview" topLeftCell="A4">
      <selection activeCell="AA26" sqref="AA26"/>
      <pageMargins left="0.7" right="0.7" top="0.75" bottom="0.75" header="0.3" footer="0.3"/>
      <pageSetup scale="69" orientation="portrait" horizontalDpi="300" verticalDpi="300" r:id="rId2"/>
    </customSheetView>
  </customSheetViews>
  <mergeCells count="1">
    <mergeCell ref="B4:C4"/>
  </mergeCells>
  <phoneticPr fontId="52" type="noConversion"/>
  <conditionalFormatting sqref="D5:M55">
    <cfRule type="cellIs" dxfId="20" priority="6" operator="equal">
      <formula>0</formula>
    </cfRule>
    <cfRule type="cellIs" dxfId="19" priority="7" operator="equal">
      <formula>4</formula>
    </cfRule>
    <cfRule type="cellIs" dxfId="18" priority="8" operator="equal">
      <formula>3</formula>
    </cfRule>
    <cfRule type="cellIs" dxfId="17" priority="9" operator="equal">
      <formula>2</formula>
    </cfRule>
    <cfRule type="cellIs" dxfId="16" priority="10" operator="equal">
      <formula>1</formula>
    </cfRule>
  </conditionalFormatting>
  <pageMargins left="0.7" right="0.7" top="0.75" bottom="0.75" header="0.3" footer="0.3"/>
  <pageSetup scale="64" orientation="portrait" horizontalDpi="300" verticalDpi="300"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pageSetUpPr fitToPage="1"/>
  </sheetPr>
  <dimension ref="A1:CD70"/>
  <sheetViews>
    <sheetView view="pageBreakPreview" topLeftCell="A33" zoomScale="150" zoomScaleNormal="150" zoomScaleSheetLayoutView="80" zoomScalePageLayoutView="150" workbookViewId="0">
      <selection activeCell="A61" sqref="A61:AO61"/>
    </sheetView>
  </sheetViews>
  <sheetFormatPr baseColWidth="10" defaultColWidth="9.1640625" defaultRowHeight="13" x14ac:dyDescent="0.15"/>
  <cols>
    <col min="1" max="1" width="18.33203125" style="231" customWidth="1"/>
    <col min="2" max="3" width="8.5" style="372" customWidth="1"/>
    <col min="4" max="4" width="9.1640625" style="231" hidden="1" customWidth="1"/>
    <col min="5" max="5" width="3" style="231" customWidth="1"/>
    <col min="6" max="7" width="8.5" style="301" customWidth="1"/>
    <col min="8" max="8" width="9.1640625" style="301" hidden="1" customWidth="1"/>
    <col min="9" max="9" width="3" style="238" customWidth="1"/>
    <col min="10" max="11" width="8.5" style="301" customWidth="1"/>
    <col min="12" max="12" width="9.1640625" style="301" hidden="1" customWidth="1"/>
    <col min="13" max="13" width="3" style="238" customWidth="1"/>
    <col min="14" max="15" width="8.5" style="301" customWidth="1"/>
    <col min="16" max="16" width="9.1640625" style="301" hidden="1" customWidth="1"/>
    <col min="17" max="17" width="3" style="238" customWidth="1"/>
    <col min="18" max="19" width="8.5" style="238" customWidth="1"/>
    <col min="20" max="20" width="11.33203125" style="238" hidden="1" customWidth="1"/>
    <col min="21" max="21" width="3" style="238" customWidth="1"/>
    <col min="22" max="23" width="8.5" style="372" customWidth="1"/>
    <col min="24" max="24" width="9.1640625" style="231" hidden="1" customWidth="1"/>
    <col min="25" max="25" width="3" style="231" customWidth="1"/>
    <col min="26" max="27" width="8.5" style="372" customWidth="1"/>
    <col min="28" max="28" width="9.1640625" style="231" hidden="1" customWidth="1"/>
    <col min="29" max="29" width="3" style="231" customWidth="1"/>
    <col min="30" max="31" width="8.5" style="301" customWidth="1"/>
    <col min="32" max="32" width="6" style="301" hidden="1" customWidth="1"/>
    <col min="33" max="33" width="3" style="301" customWidth="1"/>
    <col min="34" max="35" width="8.83203125" style="301" customWidth="1"/>
    <col min="36" max="36" width="8.83203125" style="301" hidden="1" customWidth="1"/>
    <col min="37" max="37" width="3" style="301" customWidth="1"/>
    <col min="38" max="39" width="8.5" style="301" customWidth="1"/>
    <col min="40" max="40" width="3" style="301" hidden="1" customWidth="1"/>
    <col min="41" max="41" width="3" style="301" customWidth="1"/>
    <col min="42" max="42" width="9.1640625" style="153"/>
    <col min="43" max="79" width="9.1640625" style="153" customWidth="1"/>
    <col min="80" max="16384" width="9.1640625" style="153"/>
  </cols>
  <sheetData>
    <row r="1" spans="1:82" ht="33.75" customHeight="1" x14ac:dyDescent="0.15">
      <c r="A1" s="315" t="str">
        <f>CONCATENATE("Appendix Exhibit ",INDEX!A13,". ",INDEX!B13)</f>
        <v>Appendix Exhibit E2. Avoidable Hospital Use &amp; Cost: Dimension Ranking and Indicator Rates</v>
      </c>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153"/>
    </row>
    <row r="2" spans="1:82" s="154" customFormat="1" ht="15.75" hidden="1" customHeight="1" x14ac:dyDescent="0.15">
      <c r="A2" s="227" t="s">
        <v>5308</v>
      </c>
      <c r="B2" s="228"/>
      <c r="C2" s="228"/>
      <c r="D2" s="228"/>
      <c r="E2" s="228"/>
      <c r="F2" s="228"/>
      <c r="G2" s="228"/>
      <c r="H2" s="228"/>
      <c r="I2" s="228"/>
      <c r="J2" s="228"/>
      <c r="K2" s="228"/>
      <c r="L2" s="228"/>
      <c r="M2" s="228"/>
      <c r="N2" s="228"/>
      <c r="O2" s="228"/>
      <c r="P2" s="228"/>
      <c r="Q2" s="228"/>
      <c r="R2" s="358"/>
      <c r="S2" s="228"/>
      <c r="T2" s="228"/>
      <c r="U2" s="359"/>
      <c r="V2" s="360"/>
      <c r="W2" s="360"/>
      <c r="X2" s="360"/>
      <c r="Y2" s="360"/>
      <c r="Z2" s="360"/>
      <c r="AA2" s="360"/>
      <c r="AB2" s="360"/>
      <c r="AC2" s="360"/>
      <c r="AD2" s="360"/>
      <c r="AE2" s="360"/>
      <c r="AF2" s="360"/>
      <c r="AG2" s="360"/>
      <c r="AH2" s="360"/>
      <c r="AI2" s="360"/>
      <c r="AJ2" s="360"/>
      <c r="AK2" s="360"/>
      <c r="AL2" s="360"/>
      <c r="AM2" s="360"/>
      <c r="AN2" s="360"/>
      <c r="AO2" s="360"/>
    </row>
    <row r="3" spans="1:82" s="154" customFormat="1" ht="90" customHeight="1" x14ac:dyDescent="0.15">
      <c r="A3" s="396"/>
      <c r="B3" s="552" t="str">
        <f>VLOOKUP(B$64,META!$B:$L,5,FALSE)</f>
        <v>Hospital admissions for pediatric asthma, per 100,000 children</v>
      </c>
      <c r="C3" s="552"/>
      <c r="D3" s="552"/>
      <c r="E3" s="552"/>
      <c r="F3" s="552" t="str">
        <f>VLOOKUP(F$64,META!$B:$L,5,FALSE)</f>
        <v>Medicare admissions for ambulatory care–sensitive conditions, ages 65–74</v>
      </c>
      <c r="G3" s="552"/>
      <c r="H3" s="552"/>
      <c r="I3" s="552"/>
      <c r="J3" s="552" t="str">
        <f>VLOOKUP(J$64,META!$B:$L,5,FALSE)</f>
        <v>Medicare admissions for ambulatory care–sensitive conditions, age 75 and older</v>
      </c>
      <c r="K3" s="552"/>
      <c r="L3" s="552"/>
      <c r="M3" s="552"/>
      <c r="N3" s="552" t="str">
        <f>VLOOKUP(N$64,META!$B:$L,5,FALSE)</f>
        <v>Medicare 30-day hospital readmissions, per 1,000 beneficiaries</v>
      </c>
      <c r="O3" s="552"/>
      <c r="P3" s="552"/>
      <c r="Q3" s="552"/>
      <c r="R3" s="552" t="str">
        <f>VLOOKUP(R$64,META!$B:$L,5,FALSE)</f>
        <v>Short-stay nursing home residents with a 30-day readmission to the hospital</v>
      </c>
      <c r="S3" s="552"/>
      <c r="T3" s="552"/>
      <c r="U3" s="552"/>
      <c r="V3" s="552" t="str">
        <f>VLOOKUP(V$64,META!$B:$L,5,FALSE)</f>
        <v>Long-stay nursing home residents with a hospital admission</v>
      </c>
      <c r="W3" s="552"/>
      <c r="X3" s="552"/>
      <c r="Y3" s="552"/>
      <c r="Z3" s="552" t="str">
        <f>VLOOKUP(Z$64,META!$B:$L,5,FALSE)</f>
        <v>Home health patients with a hospital admission</v>
      </c>
      <c r="AA3" s="552"/>
      <c r="AB3" s="552"/>
      <c r="AC3" s="552"/>
      <c r="AD3" s="552" t="str">
        <f>VLOOKUP(AD$64,META!$B:$L,5,FALSE)</f>
        <v>Potentially avoidable ED visits among Medicare beneficiaries, per 1,000 beneficiaries</v>
      </c>
      <c r="AE3" s="552"/>
      <c r="AF3" s="552"/>
      <c r="AG3" s="552"/>
      <c r="AH3" s="552" t="str">
        <f>VLOOKUP(AH$64,META!$B:$L,5,FALSE)</f>
        <v>Total reimbursements per enrollee (ages 18–64) with employer-sponsored insurance</v>
      </c>
      <c r="AI3" s="552"/>
      <c r="AJ3" s="552"/>
      <c r="AK3" s="552"/>
      <c r="AL3" s="552" t="str">
        <f>VLOOKUP(AL$64,META!$B:$L,5,FALSE)</f>
        <v>Total Medicare (Parts A &amp; B) reimbursements per enrollee</v>
      </c>
      <c r="AM3" s="552"/>
      <c r="AN3" s="552"/>
      <c r="AO3" s="553"/>
    </row>
    <row r="4" spans="1:82" ht="29.25" customHeight="1" x14ac:dyDescent="0.15">
      <c r="A4" s="252"/>
      <c r="B4" s="254" t="str">
        <f>VLOOKUP(AR$5,APPENDIX!$A:$R,8,FALSE)</f>
        <v>2011</v>
      </c>
      <c r="C4" s="252" t="str">
        <f>VLOOKUP(AS$5,APPENDIX!$A:$R,8,FALSE)</f>
        <v>2013</v>
      </c>
      <c r="D4" s="252"/>
      <c r="E4" s="252"/>
      <c r="F4" s="254" t="str">
        <f>VLOOKUP(AV$5,APPENDIX!$A:$R,8,FALSE)</f>
        <v>2012</v>
      </c>
      <c r="G4" s="252" t="str">
        <f>VLOOKUP(AW$5,APPENDIX!$A:$R,8,FALSE)</f>
        <v>2014</v>
      </c>
      <c r="H4" s="252"/>
      <c r="I4" s="255"/>
      <c r="J4" s="252" t="str">
        <f>VLOOKUP(AZ$5,APPENDIX!$A:$R,8,FALSE)</f>
        <v>2012</v>
      </c>
      <c r="K4" s="252" t="str">
        <f>VLOOKUP(BA$5,APPENDIX!$A:$R,8,FALSE)</f>
        <v>2014</v>
      </c>
      <c r="L4" s="252"/>
      <c r="M4" s="252"/>
      <c r="N4" s="254" t="str">
        <f>VLOOKUP(BD$5,APPENDIX!$A:$R,8,FALSE)</f>
        <v>2012</v>
      </c>
      <c r="O4" s="252" t="str">
        <f>VLOOKUP(BE$5,APPENDIX!$A:$R,8,FALSE)</f>
        <v>2014</v>
      </c>
      <c r="P4" s="252"/>
      <c r="Q4" s="252"/>
      <c r="R4" s="254" t="str">
        <f>VLOOKUP(BH$5,APPENDIX!$A:$R,8,FALSE)</f>
        <v>2012</v>
      </c>
      <c r="S4" s="252" t="str">
        <f>VLOOKUP(BI$5,APPENDIX!$A:$R,8,FALSE)</f>
        <v>2014</v>
      </c>
      <c r="T4" s="252"/>
      <c r="U4" s="255"/>
      <c r="V4" s="254" t="str">
        <f>VLOOKUP(BL$5,APPENDIX!$A:$R,8,FALSE)</f>
        <v>2012</v>
      </c>
      <c r="W4" s="252" t="str">
        <f>VLOOKUP(BM$5,APPENDIX!$A:$R,8,FALSE)</f>
        <v>2014</v>
      </c>
      <c r="X4" s="252"/>
      <c r="Y4" s="255"/>
      <c r="Z4" s="254" t="str">
        <f>VLOOKUP(BP$5,APPENDIX!$A:$R,8,FALSE)</f>
        <v>2013</v>
      </c>
      <c r="AA4" s="252" t="str">
        <f>VLOOKUP(BQ$5,APPENDIX!$A:$R,8,FALSE)</f>
        <v>2015</v>
      </c>
      <c r="AB4" s="252"/>
      <c r="AC4" s="255"/>
      <c r="AD4" s="254" t="str">
        <f>VLOOKUP(BT$5,APPENDIX!$A:$R,8,FALSE)</f>
        <v>2012</v>
      </c>
      <c r="AE4" s="252" t="str">
        <f>VLOOKUP(BU$5,APPENDIX!$A:$R,8,FALSE)</f>
        <v>2014</v>
      </c>
      <c r="AF4" s="316"/>
      <c r="AG4" s="397"/>
      <c r="AH4" s="316" t="str">
        <f>VLOOKUP(BX$5,APPENDIX!$A:$R,8,FALSE)</f>
        <v>2013</v>
      </c>
      <c r="AI4" s="316" t="str">
        <f>VLOOKUP(BY$5,APPENDIX!$A:$R,8,FALSE)</f>
        <v>2014</v>
      </c>
      <c r="AJ4" s="316"/>
      <c r="AK4" s="316"/>
      <c r="AL4" s="329" t="str">
        <f>VLOOKUP(CB$5,APPENDIX!$A:$R,8,FALSE)</f>
        <v>2012</v>
      </c>
      <c r="AM4" s="316" t="str">
        <f>VLOOKUP(CC$5,APPENDIX!$A:$R,8,FALSE)</f>
        <v>2014</v>
      </c>
      <c r="AN4" s="316"/>
      <c r="AO4" s="316"/>
    </row>
    <row r="5" spans="1:82" s="332" customFormat="1" ht="22.5" customHeight="1" x14ac:dyDescent="0.2">
      <c r="A5" s="256" t="s">
        <v>192</v>
      </c>
      <c r="B5" s="361">
        <f>IF(VLOOKUP(AR5,APPENDIX!$A:$R,9,FALSE)&lt;&gt;"",VLOOKUP(AR5,APPENDIX!$A:$R,9,FALSE),"—")</f>
        <v>107</v>
      </c>
      <c r="C5" s="362">
        <f>IF(VLOOKUP(AS5,APPENDIX!$A:$R,9,FALSE)&lt;&gt;"",VLOOKUP(AS5,APPENDIX!$A:$R,9,FALSE),"—")</f>
        <v>107</v>
      </c>
      <c r="D5" s="256">
        <f>IF(VLOOKUP(AT5,APPENDIX!$A:$R,12,FALSE)&lt;&gt;"",VLOOKUP(AT5,APPENDIX!$A:$R,12,FALSE),0)</f>
        <v>0</v>
      </c>
      <c r="E5" s="261" t="str">
        <f t="shared" ref="E5" si="0">IF(ABS(D5)&gt;=1,"**",IF(ABS(D5)&gt;=0.5,"*",""))</f>
        <v/>
      </c>
      <c r="F5" s="361">
        <f>IF(VLOOKUP(AV5,APPENDIX!$A:$R,9,FALSE)&lt;&gt;"",VLOOKUP(AV5,APPENDIX!$A:$R,9,FALSE),"—")</f>
        <v>29</v>
      </c>
      <c r="G5" s="362">
        <f>IF(VLOOKUP(AW5,APPENDIX!$A:$R,9,FALSE)&lt;&gt;"",VLOOKUP(AW5,APPENDIX!$A:$R,9,FALSE),"—")</f>
        <v>27</v>
      </c>
      <c r="H5" s="256">
        <f>IF(VLOOKUP(AX5,APPENDIX!$A:$R,12,FALSE)&lt;&gt;"",VLOOKUP(AX5,APPENDIX!$A:$R,12,FALSE),0)</f>
        <v>-0.2</v>
      </c>
      <c r="I5" s="261" t="str">
        <f t="shared" ref="I5" si="1">IF(ABS(H5)&gt;=1,"**",IF(ABS(H5)&gt;=0.5,"*",""))</f>
        <v/>
      </c>
      <c r="J5" s="361">
        <f>IF(VLOOKUP(AZ5,APPENDIX!$A:$R,9,FALSE)&lt;&gt;"",VLOOKUP(AZ5,APPENDIX!$A:$R,9,FALSE),"—")</f>
        <v>70</v>
      </c>
      <c r="K5" s="362">
        <f>IF(VLOOKUP(BA5,APPENDIX!$A:$R,9,FALSE)&lt;&gt;"",VLOOKUP(BA5,APPENDIX!$A:$R,9,FALSE),"—")</f>
        <v>66</v>
      </c>
      <c r="L5" s="256">
        <f>IF(VLOOKUP(BB5,APPENDIX!$A:$R,12,FALSE)&lt;&gt;"",VLOOKUP(BB5,APPENDIX!$A:$R,12,FALSE),0)</f>
        <v>-0.3</v>
      </c>
      <c r="M5" s="261" t="str">
        <f t="shared" ref="M5" si="2">IF(ABS(L5)&gt;=1,"**",IF(ABS(L5)&gt;=0.5,"*",""))</f>
        <v/>
      </c>
      <c r="N5" s="361">
        <f>IF(VLOOKUP(BD5,APPENDIX!$A:$R,9,FALSE)&lt;&gt;"",VLOOKUP(BD5,APPENDIX!$A:$R,9,FALSE),"—")</f>
        <v>34</v>
      </c>
      <c r="O5" s="362">
        <f>IF(VLOOKUP(BE5,APPENDIX!$A:$R,9,FALSE)&lt;&gt;"",VLOOKUP(BE5,APPENDIX!$A:$R,9,FALSE),"—")</f>
        <v>27</v>
      </c>
      <c r="P5" s="256">
        <f>IF(VLOOKUP(BF5,APPENDIX!$A:$R,12,FALSE)&lt;&gt;"",VLOOKUP(BF5,APPENDIX!$A:$R,12,FALSE),0)</f>
        <v>-0.8</v>
      </c>
      <c r="Q5" s="256" t="str">
        <f t="shared" ref="Q5" si="3">IF(ABS(P5)&gt;=1,"**",IF(ABS(P5)&gt;=0.5,"*",""))</f>
        <v>*</v>
      </c>
      <c r="R5" s="363">
        <f>IF(VLOOKUP(BH5,APPENDIX!$A:$R,9,FALSE)&lt;&gt;"",VLOOKUP(BH5,APPENDIX!$A:$R,9,FALSE),"—")</f>
        <v>20</v>
      </c>
      <c r="S5" s="364">
        <f>IF(VLOOKUP(BI5,APPENDIX!$A:$R,9,FALSE)&lt;&gt;"",VLOOKUP(BI5,APPENDIX!$A:$R,9,FALSE),"—")</f>
        <v>19</v>
      </c>
      <c r="T5" s="365">
        <f>IF(VLOOKUP(BJ5,APPENDIX!$A:$R,12,FALSE)&lt;&gt;"",VLOOKUP(BJ5,APPENDIX!$A:$R,12,FALSE),0)</f>
        <v>-0.3</v>
      </c>
      <c r="U5" s="261" t="str">
        <f t="shared" ref="U5" si="4">IF(ABS(T5)&gt;=1,"**",IF(ABS(T5)&gt;=0.5,"*",""))</f>
        <v/>
      </c>
      <c r="V5" s="363">
        <f>IF(VLOOKUP(BL5,APPENDIX!$A:$R,9,FALSE)&lt;&gt;"",VLOOKUP(BL5,APPENDIX!$A:$R,9,FALSE),"—")</f>
        <v>17</v>
      </c>
      <c r="W5" s="364">
        <f>IF(VLOOKUP(BM5,APPENDIX!$A:$R,9,FALSE)&lt;&gt;"",VLOOKUP(BM5,APPENDIX!$A:$R,9,FALSE),"—")</f>
        <v>16</v>
      </c>
      <c r="X5" s="365">
        <f>IF(VLOOKUP(BN5,APPENDIX!$A:$R,12,FALSE)&lt;&gt;"",VLOOKUP(BN5,APPENDIX!$A:$R,12,FALSE),0)</f>
        <v>-0.2</v>
      </c>
      <c r="Y5" s="261" t="str">
        <f t="shared" ref="Y5" si="5">IF(ABS(X5)&gt;=1,"**",IF(ABS(X5)&gt;=0.5,"*",""))</f>
        <v/>
      </c>
      <c r="Z5" s="398">
        <f>IF(VLOOKUP(BP5,APPENDIX!$A:$R,9,FALSE)&lt;&gt;"",VLOOKUP(BP5,APPENDIX!$A:$R,9,FALSE),"—")</f>
        <v>16</v>
      </c>
      <c r="AA5" s="399">
        <f>IF(VLOOKUP(BQ5,APPENDIX!$A:$R,9,FALSE)&lt;&gt;"",VLOOKUP(BQ5,APPENDIX!$A:$R,9,FALSE),"—")</f>
        <v>16.2</v>
      </c>
      <c r="AB5" s="365">
        <f>IF(VLOOKUP(BR5,APPENDIX!$A:$R,12,FALSE)&lt;&gt;"",VLOOKUP(BR5,APPENDIX!$A:$R,12,FALSE),0)</f>
        <v>0.2</v>
      </c>
      <c r="AC5" s="261" t="str">
        <f t="shared" ref="AC5" si="6">IF(ABS(AB5)&gt;=1,"**",IF(ABS(AB5)&gt;=0.5,"*",""))</f>
        <v/>
      </c>
      <c r="AD5" s="361">
        <f>IF(VLOOKUP(BT5,APPENDIX!$A:$R,9,FALSE)&lt;&gt;"",VLOOKUP(BT5,APPENDIX!$A:$R,9,FALSE),"—")</f>
        <v>188</v>
      </c>
      <c r="AE5" s="362">
        <f>IF(VLOOKUP(BU5,APPENDIX!$A:$R,9,FALSE)&lt;&gt;"",VLOOKUP(BU5,APPENDIX!$A:$R,9,FALSE),"—")</f>
        <v>185</v>
      </c>
      <c r="AF5" s="256">
        <f>IF(VLOOKUP(BV5,APPENDIX!$A:$R,12,FALSE)&lt;&gt;"",VLOOKUP(BV5,APPENDIX!$A:$R,12,FALSE),0)</f>
        <v>-0.1</v>
      </c>
      <c r="AG5" s="261" t="str">
        <f t="shared" ref="AG5" si="7">IF(ABS(AF5)&gt;=1,"**",IF(ABS(AF5)&gt;=0.5,"*",""))</f>
        <v/>
      </c>
      <c r="AH5" s="366">
        <f>IF(VLOOKUP(BX5,APPENDIX!$A:$R,9,FALSE)&lt;&gt;"",VLOOKUP(BX5,APPENDIX!$A:$R,9,FALSE),"—")</f>
        <v>4489</v>
      </c>
      <c r="AI5" s="367">
        <f>IF(VLOOKUP(BY5,APPENDIX!$A:$R,9,FALSE)&lt;&gt;"",VLOOKUP(BY5,APPENDIX!$A:$R,9,FALSE),"—")</f>
        <v>4569</v>
      </c>
      <c r="AJ5" s="368">
        <f>IF(VLOOKUP(BZ5,APPENDIX!$A:$R,12,FALSE)&lt;&gt;"",VLOOKUP(BZ5,APPENDIX!$A:$R,12,FALSE),0)</f>
        <v>0.1</v>
      </c>
      <c r="AK5" s="369"/>
      <c r="AL5" s="367">
        <f>IF(VLOOKUP(CB5,APPENDIX!$A:$R,9,FALSE)&lt;&gt;"",VLOOKUP(CB5,APPENDIX!$A:$R,9,FALSE),"—")</f>
        <v>8854</v>
      </c>
      <c r="AM5" s="367">
        <f>IF(VLOOKUP(CC5,APPENDIX!$A:$R,9,FALSE)&lt;&gt;"",VLOOKUP(CC5,APPENDIX!$A:$R,9,FALSE),"—")</f>
        <v>8819</v>
      </c>
      <c r="AN5" s="368">
        <f>IF(VLOOKUP(CD5,APPENDIX!$A:$R,12,FALSE)&lt;&gt;"",VLOOKUP(CD5,APPENDIX!$A:$R,12,FALSE),0)</f>
        <v>0</v>
      </c>
      <c r="AO5" s="370" t="str">
        <f t="shared" ref="AO5" si="8">IF(ABS(AN5)&gt;=1,"**",IF(ABS(AN5)&gt;=0.5,"*",""))</f>
        <v/>
      </c>
      <c r="AQ5" s="332" t="s">
        <v>193</v>
      </c>
      <c r="AR5" s="332" t="str">
        <f t="shared" ref="AR5" si="9">CONCATENATE($AQ5,B$62)</f>
        <v>USu001_0</v>
      </c>
      <c r="AS5" s="332" t="str">
        <f t="shared" ref="AS5" si="10">CONCATENATE($AQ5,C$62)</f>
        <v>USu001_1</v>
      </c>
      <c r="AT5" s="332" t="str">
        <f t="shared" ref="AT5" si="11">CONCATENATE($AQ5,D$62)</f>
        <v>USu001_1</v>
      </c>
      <c r="AU5" s="332" t="str">
        <f t="shared" ref="AU5" si="12">CONCATENATE($AQ5,E$62)</f>
        <v>US</v>
      </c>
      <c r="AV5" s="332" t="str">
        <f t="shared" ref="AV5" si="13">CONCATENATE($AQ5,F$62)</f>
        <v>USu002a_0</v>
      </c>
      <c r="AW5" s="332" t="str">
        <f t="shared" ref="AW5" si="14">CONCATENATE($AQ5,G$62)</f>
        <v>USu002a_1</v>
      </c>
      <c r="AX5" s="332" t="str">
        <f t="shared" ref="AX5" si="15">CONCATENATE($AQ5,H$62)</f>
        <v>USu002a_1</v>
      </c>
      <c r="AY5" s="332" t="str">
        <f t="shared" ref="AY5" si="16">CONCATENATE($AQ5,I$62)</f>
        <v>US</v>
      </c>
      <c r="AZ5" s="332" t="str">
        <f t="shared" ref="AZ5" si="17">CONCATENATE($AQ5,J$62)</f>
        <v>USu002b_0</v>
      </c>
      <c r="BA5" s="332" t="str">
        <f t="shared" ref="BA5" si="18">CONCATENATE($AQ5,K$62)</f>
        <v>USu002b_1</v>
      </c>
      <c r="BB5" s="332" t="str">
        <f t="shared" ref="BB5" si="19">CONCATENATE($AQ5,L$62)</f>
        <v>USu002b_1</v>
      </c>
      <c r="BC5" s="332" t="str">
        <f t="shared" ref="BC5" si="20">CONCATENATE($AQ5,M$62)</f>
        <v>US</v>
      </c>
      <c r="BD5" s="332" t="str">
        <f t="shared" ref="BD5" si="21">CONCATENATE($AQ5,N$62)</f>
        <v>USu004_0</v>
      </c>
      <c r="BE5" s="332" t="str">
        <f t="shared" ref="BE5" si="22">CONCATENATE($AQ5,O$62)</f>
        <v>USu004_1</v>
      </c>
      <c r="BF5" s="332" t="str">
        <f t="shared" ref="BF5" si="23">CONCATENATE($AQ5,P$62)</f>
        <v>USu004_1</v>
      </c>
      <c r="BG5" s="332" t="str">
        <f t="shared" ref="BG5" si="24">CONCATENATE($AQ5,Q$62)</f>
        <v>US</v>
      </c>
      <c r="BH5" s="332" t="str">
        <f t="shared" ref="BH5" si="25">CONCATENATE($AQ5,R$62)</f>
        <v>USu005_0</v>
      </c>
      <c r="BI5" s="332" t="str">
        <f t="shared" ref="BI5" si="26">CONCATENATE($AQ5,S$62)</f>
        <v>USu005_1</v>
      </c>
      <c r="BJ5" s="332" t="str">
        <f t="shared" ref="BJ5" si="27">CONCATENATE($AQ5,T$62)</f>
        <v>USu005_1</v>
      </c>
      <c r="BK5" s="332" t="str">
        <f t="shared" ref="BK5" si="28">CONCATENATE($AQ5,U$62)</f>
        <v>US</v>
      </c>
      <c r="BL5" s="332" t="str">
        <f t="shared" ref="BL5" si="29">CONCATENATE($AQ5,V$62)</f>
        <v>USu006_0</v>
      </c>
      <c r="BM5" s="332" t="str">
        <f t="shared" ref="BM5" si="30">CONCATENATE($AQ5,W$62)</f>
        <v>USu006_1</v>
      </c>
      <c r="BN5" s="332" t="str">
        <f t="shared" ref="BN5" si="31">CONCATENATE($AQ5,X$62)</f>
        <v>USu006_1</v>
      </c>
      <c r="BO5" s="332" t="str">
        <f t="shared" ref="BO5" si="32">CONCATENATE($AQ5,Y$62)</f>
        <v>US</v>
      </c>
      <c r="BP5" s="332" t="str">
        <f t="shared" ref="BP5" si="33">CONCATENATE($AQ5,Z$62)</f>
        <v>USu007_0</v>
      </c>
      <c r="BQ5" s="332" t="str">
        <f t="shared" ref="BQ5" si="34">CONCATENATE($AQ5,AA$62)</f>
        <v>USu007_1</v>
      </c>
      <c r="BR5" s="332" t="str">
        <f t="shared" ref="BR5" si="35">CONCATENATE($AQ5,AB$62)</f>
        <v>USu007_1</v>
      </c>
      <c r="BS5" s="332" t="str">
        <f t="shared" ref="BS5" si="36">CONCATENATE($AQ5,AC$62)</f>
        <v>US</v>
      </c>
      <c r="BT5" s="332" t="str">
        <f t="shared" ref="BT5" si="37">CONCATENATE($AQ5,AD$62)</f>
        <v>USu003_0</v>
      </c>
      <c r="BU5" s="332" t="str">
        <f t="shared" ref="BU5" si="38">CONCATENATE($AQ5,AE$62)</f>
        <v>USu003_1</v>
      </c>
      <c r="BV5" s="332" t="str">
        <f t="shared" ref="BV5" si="39">CONCATENATE($AQ5,AF$62)</f>
        <v>USu003_1</v>
      </c>
      <c r="BW5" s="332" t="str">
        <f t="shared" ref="BW5" si="40">CONCATENATE($AQ5,AG$62)</f>
        <v>US</v>
      </c>
      <c r="BX5" s="332" t="str">
        <f t="shared" ref="BX5" si="41">CONCATENATE($AQ5,AH$62)</f>
        <v>USu010_0</v>
      </c>
      <c r="BY5" s="332" t="str">
        <f t="shared" ref="BY5" si="42">CONCATENATE($AQ5,AI$62)</f>
        <v>USu010_1</v>
      </c>
      <c r="BZ5" s="332" t="str">
        <f t="shared" ref="BZ5" si="43">CONCATENATE($AQ5,AJ$62)</f>
        <v>USu010_1</v>
      </c>
      <c r="CA5" s="332" t="str">
        <f t="shared" ref="CA5" si="44">CONCATENATE($AQ5,AK$62)</f>
        <v>US</v>
      </c>
      <c r="CB5" s="332" t="str">
        <f t="shared" ref="CB5" si="45">CONCATENATE($AQ5,AL$62)</f>
        <v>USu009_0</v>
      </c>
      <c r="CC5" s="332" t="str">
        <f t="shared" ref="CC5" si="46">CONCATENATE($AQ5,AM$62)</f>
        <v>USu009_1</v>
      </c>
      <c r="CD5" s="332" t="str">
        <f t="shared" ref="CD5" si="47">CONCATENATE($AQ5,AN$62)</f>
        <v>USu009_1</v>
      </c>
    </row>
    <row r="6" spans="1:82" ht="12.75" customHeight="1" x14ac:dyDescent="0.15">
      <c r="A6" s="231" t="s">
        <v>13</v>
      </c>
      <c r="B6" s="371" t="str">
        <f>IF(VLOOKUP(AR6,APPENDIX!$A:$R,9,FALSE)&lt;&gt;"",VLOOKUP(AR6,APPENDIX!$A:$R,9,FALSE),"—")</f>
        <v>—</v>
      </c>
      <c r="C6" s="372" t="str">
        <f>IF(VLOOKUP(AS6,APPENDIX!$A:$R,9,FALSE)&lt;&gt;"",VLOOKUP(AS6,APPENDIX!$A:$R,9,FALSE),"—")</f>
        <v>—</v>
      </c>
      <c r="D6" s="231">
        <f>IF(VLOOKUP(AT6,APPENDIX!$A:$R,12,FALSE)&lt;&gt;"",VLOOKUP(AT6,APPENDIX!$A:$R,12,FALSE),0)</f>
        <v>0</v>
      </c>
      <c r="E6" s="231" t="str">
        <f t="shared" ref="E6:E56" si="48">IF(ABS(D6)&gt;=1,"**",IF(ABS(D6)&gt;=0.5,"*",""))</f>
        <v/>
      </c>
      <c r="F6" s="371">
        <f>IF(VLOOKUP(AV6,APPENDIX!$A:$R,9,FALSE)&lt;&gt;"",VLOOKUP(AV6,APPENDIX!$A:$R,9,FALSE),"—")</f>
        <v>38</v>
      </c>
      <c r="G6" s="372">
        <f>IF(VLOOKUP(AW6,APPENDIX!$A:$R,9,FALSE)&lt;&gt;"",VLOOKUP(AW6,APPENDIX!$A:$R,9,FALSE),"—")</f>
        <v>35</v>
      </c>
      <c r="H6" s="301">
        <f>IF(VLOOKUP(AX6,APPENDIX!$A:$R,12,FALSE)&lt;&gt;"",VLOOKUP(AX6,APPENDIX!$A:$R,12,FALSE),0)</f>
        <v>-0.4</v>
      </c>
      <c r="I6" s="234" t="str">
        <f t="shared" ref="I6:I56" si="49">IF(ABS(H6)&gt;=1,"**",IF(ABS(H6)&gt;=0.5,"*",""))</f>
        <v/>
      </c>
      <c r="J6" s="372">
        <f>IF(VLOOKUP(AZ6,APPENDIX!$A:$R,9,FALSE)&lt;&gt;"",VLOOKUP(AZ6,APPENDIX!$A:$R,9,FALSE),"—")</f>
        <v>82</v>
      </c>
      <c r="K6" s="372">
        <f>IF(VLOOKUP(BA6,APPENDIX!$A:$R,9,FALSE)&lt;&gt;"",VLOOKUP(BA6,APPENDIX!$A:$R,9,FALSE),"—")</f>
        <v>75</v>
      </c>
      <c r="L6" s="301">
        <f>IF(VLOOKUP(BB6,APPENDIX!$A:$R,12,FALSE)&lt;&gt;"",VLOOKUP(BB6,APPENDIX!$A:$R,12,FALSE),0)</f>
        <v>-0.5</v>
      </c>
      <c r="M6" s="238" t="str">
        <f t="shared" ref="M6:M56" si="50">IF(ABS(L6)&gt;=1,"**",IF(ABS(L6)&gt;=0.5,"*",""))</f>
        <v>*</v>
      </c>
      <c r="N6" s="371">
        <f>IF(VLOOKUP(BD6,APPENDIX!$A:$R,9,FALSE)&lt;&gt;"",VLOOKUP(BD6,APPENDIX!$A:$R,9,FALSE),"—")</f>
        <v>39</v>
      </c>
      <c r="O6" s="372">
        <f>IF(VLOOKUP(BE6,APPENDIX!$A:$R,9,FALSE)&lt;&gt;"",VLOOKUP(BE6,APPENDIX!$A:$R,9,FALSE),"—")</f>
        <v>33</v>
      </c>
      <c r="P6" s="301">
        <f>IF(VLOOKUP(BF6,APPENDIX!$A:$R,12,FALSE)&lt;&gt;"",VLOOKUP(BF6,APPENDIX!$A:$R,12,FALSE),0)</f>
        <v>-0.6</v>
      </c>
      <c r="Q6" s="231" t="str">
        <f t="shared" ref="Q6:Q56" si="51">IF(ABS(P6)&gt;=1,"**",IF(ABS(P6)&gt;=0.5,"*",""))</f>
        <v>*</v>
      </c>
      <c r="R6" s="229">
        <f>IF(VLOOKUP(BH6,APPENDIX!$A:$R,9,FALSE)&lt;&gt;"",VLOOKUP(BH6,APPENDIX!$A:$R,9,FALSE),"—")</f>
        <v>22</v>
      </c>
      <c r="S6" s="231">
        <f>IF(VLOOKUP(BI6,APPENDIX!$A:$R,9,FALSE)&lt;&gt;"",VLOOKUP(BI6,APPENDIX!$A:$R,9,FALSE),"—")</f>
        <v>20</v>
      </c>
      <c r="T6" s="373">
        <f>IF(VLOOKUP(BJ6,APPENDIX!$A:$R,12,FALSE)&lt;&gt;"",VLOOKUP(BJ6,APPENDIX!$A:$R,12,FALSE),0)</f>
        <v>-0.6</v>
      </c>
      <c r="U6" s="234" t="str">
        <f t="shared" ref="U6:U56" si="52">IF(ABS(T6)&gt;=1,"**",IF(ABS(T6)&gt;=0.5,"*",""))</f>
        <v>*</v>
      </c>
      <c r="V6" s="371">
        <f>IF(VLOOKUP(BL6,APPENDIX!$A:$R,9,FALSE)&lt;&gt;"",VLOOKUP(BL6,APPENDIX!$A:$R,9,FALSE),"—")</f>
        <v>21</v>
      </c>
      <c r="W6" s="372">
        <f>IF(VLOOKUP(BM6,APPENDIX!$A:$R,9,FALSE)&lt;&gt;"",VLOOKUP(BM6,APPENDIX!$A:$R,9,FALSE),"—")</f>
        <v>19</v>
      </c>
      <c r="X6" s="231">
        <f>IF(VLOOKUP(BN6,APPENDIX!$A:$R,12,FALSE)&lt;&gt;"",VLOOKUP(BN6,APPENDIX!$A:$R,12,FALSE),0)</f>
        <v>-0.4</v>
      </c>
      <c r="Y6" s="234" t="str">
        <f t="shared" ref="Y6:Y56" si="53">IF(ABS(X6)&gt;=1,"**",IF(ABS(X6)&gt;=0.5,"*",""))</f>
        <v/>
      </c>
      <c r="Z6" s="400">
        <f>IF(VLOOKUP(BP6,APPENDIX!$A:$R,9,FALSE)&lt;&gt;"",VLOOKUP(BP6,APPENDIX!$A:$R,9,FALSE),"—")</f>
        <v>17</v>
      </c>
      <c r="AA6" s="401">
        <f>IF(VLOOKUP(BQ6,APPENDIX!$A:$R,9,FALSE)&lt;&gt;"",VLOOKUP(BQ6,APPENDIX!$A:$R,9,FALSE),"—")</f>
        <v>17.5</v>
      </c>
      <c r="AB6" s="231">
        <f>IF(VLOOKUP(BR6,APPENDIX!$A:$R,12,FALSE)&lt;&gt;"",VLOOKUP(BR6,APPENDIX!$A:$R,12,FALSE),0)</f>
        <v>0.5</v>
      </c>
      <c r="AC6" s="234" t="str">
        <f t="shared" ref="AC6:AC56" si="54">IF(ABS(AB6)&gt;=1,"**",IF(ABS(AB6)&gt;=0.5,"*",""))</f>
        <v>*</v>
      </c>
      <c r="AD6" s="371">
        <f>IF(VLOOKUP(BT6,APPENDIX!$A:$R,9,FALSE)&lt;&gt;"",VLOOKUP(BT6,APPENDIX!$A:$R,9,FALSE),"—")</f>
        <v>192</v>
      </c>
      <c r="AE6" s="372">
        <f>IF(VLOOKUP(BU6,APPENDIX!$A:$R,9,FALSE)&lt;&gt;"",VLOOKUP(BU6,APPENDIX!$A:$R,9,FALSE),"—")</f>
        <v>187</v>
      </c>
      <c r="AF6" s="372">
        <f>IF(VLOOKUP(BV6,APPENDIX!$A:$R,12,FALSE)&lt;&gt;"",VLOOKUP(BV6,APPENDIX!$A:$R,12,FALSE),0)</f>
        <v>-0.2</v>
      </c>
      <c r="AG6" s="493" t="str">
        <f t="shared" ref="AG6:AG56" si="55">IF(ABS(AF6)&gt;=1,"**",IF(ABS(AF6)&gt;=0.5,"*",""))</f>
        <v/>
      </c>
      <c r="AH6" s="374">
        <f>IF(VLOOKUP(BX6,APPENDIX!$A:$R,9,FALSE)&lt;&gt;"",VLOOKUP(BX6,APPENDIX!$A:$R,9,FALSE),"—")</f>
        <v>3634</v>
      </c>
      <c r="AI6" s="374">
        <f>IF(VLOOKUP(BY6,APPENDIX!$A:$R,9,FALSE)&lt;&gt;"",VLOOKUP(BY6,APPENDIX!$A:$R,9,FALSE),"—")</f>
        <v>3677</v>
      </c>
      <c r="AJ6" s="301">
        <f>IF(VLOOKUP(BZ6,APPENDIX!$A:$R,12,FALSE)&lt;&gt;"",VLOOKUP(BZ6,APPENDIX!$A:$R,12,FALSE),0)</f>
        <v>0.1</v>
      </c>
      <c r="AK6" s="238" t="str">
        <f t="shared" ref="AK6:AK57" si="56">IF(ABS(AJ6)&gt;=1,"**",IF(ABS(AJ6)&gt;=0.5,"*",""))</f>
        <v/>
      </c>
      <c r="AL6" s="375">
        <f>IF(VLOOKUP(CB6,APPENDIX!$A:$R,9,FALSE)&lt;&gt;"",VLOOKUP(CB6,APPENDIX!$A:$R,9,FALSE),"—")</f>
        <v>9344</v>
      </c>
      <c r="AM6" s="374">
        <f>IF(VLOOKUP(CC6,APPENDIX!$A:$R,9,FALSE)&lt;&gt;"",VLOOKUP(CC6,APPENDIX!$A:$R,9,FALSE),"—")</f>
        <v>9228</v>
      </c>
      <c r="AN6" s="301">
        <f>IF(VLOOKUP(CD6,APPENDIX!$A:$R,12,FALSE)&lt;&gt;"",VLOOKUP(CD6,APPENDIX!$A:$R,12,FALSE),0)</f>
        <v>-0.1</v>
      </c>
      <c r="AO6" s="238" t="str">
        <f t="shared" ref="AO6:AO56" si="57">IF(ABS(AN6)&gt;=1,"**",IF(ABS(AN6)&gt;=0.5,"*",""))</f>
        <v/>
      </c>
      <c r="AQ6" s="153" t="s">
        <v>14</v>
      </c>
      <c r="AR6" s="153" t="str">
        <f t="shared" ref="AR6:AR56" si="58">CONCATENATE($AQ6,B$62)</f>
        <v>ALu001_0</v>
      </c>
      <c r="AS6" s="153" t="str">
        <f t="shared" ref="AS6:AS56" si="59">CONCATENATE($AQ6,C$62)</f>
        <v>ALu001_1</v>
      </c>
      <c r="AT6" s="153" t="str">
        <f t="shared" ref="AT6:AT56" si="60">CONCATENATE($AQ6,D$62)</f>
        <v>ALu001_1</v>
      </c>
      <c r="AU6" s="153" t="str">
        <f t="shared" ref="AU6:AU56" si="61">CONCATENATE($AQ6,E$62)</f>
        <v>AL</v>
      </c>
      <c r="AV6" s="153" t="str">
        <f t="shared" ref="AV6:AV56" si="62">CONCATENATE($AQ6,F$62)</f>
        <v>ALu002a_0</v>
      </c>
      <c r="AW6" s="153" t="str">
        <f t="shared" ref="AW6:AW56" si="63">CONCATENATE($AQ6,G$62)</f>
        <v>ALu002a_1</v>
      </c>
      <c r="AX6" s="153" t="str">
        <f t="shared" ref="AX6:AX56" si="64">CONCATENATE($AQ6,H$62)</f>
        <v>ALu002a_1</v>
      </c>
      <c r="AY6" s="153" t="str">
        <f t="shared" ref="AY6:AY56" si="65">CONCATENATE($AQ6,I$62)</f>
        <v>AL</v>
      </c>
      <c r="AZ6" s="153" t="str">
        <f t="shared" ref="AZ6:AZ56" si="66">CONCATENATE($AQ6,J$62)</f>
        <v>ALu002b_0</v>
      </c>
      <c r="BA6" s="153" t="str">
        <f t="shared" ref="BA6:BA56" si="67">CONCATENATE($AQ6,K$62)</f>
        <v>ALu002b_1</v>
      </c>
      <c r="BB6" s="153" t="str">
        <f t="shared" ref="BB6:BB56" si="68">CONCATENATE($AQ6,L$62)</f>
        <v>ALu002b_1</v>
      </c>
      <c r="BC6" s="153" t="str">
        <f t="shared" ref="BC6:BC56" si="69">CONCATENATE($AQ6,M$62)</f>
        <v>AL</v>
      </c>
      <c r="BD6" s="153" t="str">
        <f t="shared" ref="BD6:BD56" si="70">CONCATENATE($AQ6,N$62)</f>
        <v>ALu004_0</v>
      </c>
      <c r="BE6" s="153" t="str">
        <f t="shared" ref="BE6:BE56" si="71">CONCATENATE($AQ6,O$62)</f>
        <v>ALu004_1</v>
      </c>
      <c r="BF6" s="153" t="str">
        <f t="shared" ref="BF6:BF56" si="72">CONCATENATE($AQ6,P$62)</f>
        <v>ALu004_1</v>
      </c>
      <c r="BG6" s="153" t="str">
        <f t="shared" ref="BG6:BG56" si="73">CONCATENATE($AQ6,Q$62)</f>
        <v>AL</v>
      </c>
      <c r="BH6" s="153" t="str">
        <f t="shared" ref="BH6:BH56" si="74">CONCATENATE($AQ6,R$62)</f>
        <v>ALu005_0</v>
      </c>
      <c r="BI6" s="153" t="str">
        <f t="shared" ref="BI6:BI56" si="75">CONCATENATE($AQ6,S$62)</f>
        <v>ALu005_1</v>
      </c>
      <c r="BJ6" s="153" t="str">
        <f t="shared" ref="BJ6:BJ56" si="76">CONCATENATE($AQ6,T$62)</f>
        <v>ALu005_1</v>
      </c>
      <c r="BK6" s="153" t="str">
        <f t="shared" ref="BK6:BK56" si="77">CONCATENATE($AQ6,U$62)</f>
        <v>AL</v>
      </c>
      <c r="BL6" s="153" t="str">
        <f t="shared" ref="BL6:BL56" si="78">CONCATENATE($AQ6,V$62)</f>
        <v>ALu006_0</v>
      </c>
      <c r="BM6" s="153" t="str">
        <f t="shared" ref="BM6:BM56" si="79">CONCATENATE($AQ6,W$62)</f>
        <v>ALu006_1</v>
      </c>
      <c r="BN6" s="153" t="str">
        <f t="shared" ref="BN6:BN56" si="80">CONCATENATE($AQ6,X$62)</f>
        <v>ALu006_1</v>
      </c>
      <c r="BO6" s="153" t="str">
        <f t="shared" ref="BO6:BO56" si="81">CONCATENATE($AQ6,Y$62)</f>
        <v>AL</v>
      </c>
      <c r="BP6" s="153" t="str">
        <f t="shared" ref="BP6:BP56" si="82">CONCATENATE($AQ6,Z$62)</f>
        <v>ALu007_0</v>
      </c>
      <c r="BQ6" s="153" t="str">
        <f t="shared" ref="BQ6:BQ56" si="83">CONCATENATE($AQ6,AA$62)</f>
        <v>ALu007_1</v>
      </c>
      <c r="BR6" s="153" t="str">
        <f t="shared" ref="BR6:BR56" si="84">CONCATENATE($AQ6,AB$62)</f>
        <v>ALu007_1</v>
      </c>
      <c r="BS6" s="153" t="str">
        <f t="shared" ref="BS6:BS56" si="85">CONCATENATE($AQ6,AC$62)</f>
        <v>AL</v>
      </c>
      <c r="BT6" s="153" t="str">
        <f t="shared" ref="BT6:BT56" si="86">CONCATENATE($AQ6,AD$62)</f>
        <v>ALu003_0</v>
      </c>
      <c r="BU6" s="153" t="str">
        <f t="shared" ref="BU6:BU56" si="87">CONCATENATE($AQ6,AE$62)</f>
        <v>ALu003_1</v>
      </c>
      <c r="BV6" s="153" t="str">
        <f t="shared" ref="BV6:BV56" si="88">CONCATENATE($AQ6,AF$62)</f>
        <v>ALu003_1</v>
      </c>
      <c r="BW6" s="153" t="str">
        <f t="shared" ref="BW6:BW56" si="89">CONCATENATE($AQ6,AG$62)</f>
        <v>AL</v>
      </c>
      <c r="BX6" s="153" t="str">
        <f t="shared" ref="BX6:BX56" si="90">CONCATENATE($AQ6,AH$62)</f>
        <v>ALu010_0</v>
      </c>
      <c r="BY6" s="153" t="str">
        <f t="shared" ref="BY6:BY56" si="91">CONCATENATE($AQ6,AI$62)</f>
        <v>ALu010_1</v>
      </c>
      <c r="BZ6" s="153" t="str">
        <f t="shared" ref="BZ6:BZ56" si="92">CONCATENATE($AQ6,AJ$62)</f>
        <v>ALu010_1</v>
      </c>
      <c r="CA6" s="153" t="str">
        <f t="shared" ref="CA6:CA56" si="93">CONCATENATE($AQ6,AK$62)</f>
        <v>AL</v>
      </c>
      <c r="CB6" s="153" t="str">
        <f t="shared" ref="CB6:CB56" si="94">CONCATENATE($AQ6,AL$62)</f>
        <v>ALu009_0</v>
      </c>
      <c r="CC6" s="153" t="str">
        <f t="shared" ref="CC6:CC56" si="95">CONCATENATE($AQ6,AM$62)</f>
        <v>ALu009_1</v>
      </c>
      <c r="CD6" s="153" t="str">
        <f t="shared" ref="CD6:CD56" si="96">CONCATENATE($AQ6,AN$62)</f>
        <v>ALu009_1</v>
      </c>
    </row>
    <row r="7" spans="1:82" ht="12.75" customHeight="1" x14ac:dyDescent="0.15">
      <c r="A7" s="231" t="s">
        <v>21</v>
      </c>
      <c r="B7" s="371">
        <f>IF(VLOOKUP(AR7,APPENDIX!$A:$R,9,FALSE)&lt;&gt;"",VLOOKUP(AR7,APPENDIX!$A:$R,9,FALSE),"—")</f>
        <v>46</v>
      </c>
      <c r="C7" s="372" t="str">
        <f>IF(VLOOKUP(AS7,APPENDIX!$A:$R,9,FALSE)&lt;&gt;"",VLOOKUP(AS7,APPENDIX!$A:$R,9,FALSE),"—")</f>
        <v>—</v>
      </c>
      <c r="D7" s="231">
        <f>IF(VLOOKUP(AT7,APPENDIX!$A:$R,12,FALSE)&lt;&gt;"",VLOOKUP(AT7,APPENDIX!$A:$R,12,FALSE),0)</f>
        <v>0</v>
      </c>
      <c r="E7" s="231" t="str">
        <f t="shared" si="48"/>
        <v/>
      </c>
      <c r="F7" s="371" t="str">
        <f>IF(VLOOKUP(AV7,APPENDIX!$A:$R,9,FALSE)&lt;&gt;"",VLOOKUP(AV7,APPENDIX!$A:$R,9,FALSE),"—")</f>
        <v>—</v>
      </c>
      <c r="G7" s="372">
        <f>IF(VLOOKUP(AW7,APPENDIX!$A:$R,9,FALSE)&lt;&gt;"",VLOOKUP(AW7,APPENDIX!$A:$R,9,FALSE),"—")</f>
        <v>16</v>
      </c>
      <c r="H7" s="301">
        <f>IF(VLOOKUP(AX7,APPENDIX!$A:$R,12,FALSE)&lt;&gt;"",VLOOKUP(AX7,APPENDIX!$A:$R,12,FALSE),0)</f>
        <v>0</v>
      </c>
      <c r="I7" s="234" t="str">
        <f t="shared" si="49"/>
        <v/>
      </c>
      <c r="J7" s="372">
        <f>IF(VLOOKUP(AZ7,APPENDIX!$A:$R,9,FALSE)&lt;&gt;"",VLOOKUP(AZ7,APPENDIX!$A:$R,9,FALSE),"—")</f>
        <v>52</v>
      </c>
      <c r="K7" s="372">
        <f>IF(VLOOKUP(BA7,APPENDIX!$A:$R,9,FALSE)&lt;&gt;"",VLOOKUP(BA7,APPENDIX!$A:$R,9,FALSE),"—")</f>
        <v>48</v>
      </c>
      <c r="L7" s="301">
        <f>IF(VLOOKUP(BB7,APPENDIX!$A:$R,12,FALSE)&lt;&gt;"",VLOOKUP(BB7,APPENDIX!$A:$R,12,FALSE),0)</f>
        <v>-0.3</v>
      </c>
      <c r="M7" s="238" t="str">
        <f t="shared" si="50"/>
        <v/>
      </c>
      <c r="N7" s="371">
        <f>IF(VLOOKUP(BD7,APPENDIX!$A:$R,9,FALSE)&lt;&gt;"",VLOOKUP(BD7,APPENDIX!$A:$R,9,FALSE),"—")</f>
        <v>29</v>
      </c>
      <c r="O7" s="372">
        <f>IF(VLOOKUP(BE7,APPENDIX!$A:$R,9,FALSE)&lt;&gt;"",VLOOKUP(BE7,APPENDIX!$A:$R,9,FALSE),"—")</f>
        <v>23</v>
      </c>
      <c r="P7" s="301">
        <f>IF(VLOOKUP(BF7,APPENDIX!$A:$R,12,FALSE)&lt;&gt;"",VLOOKUP(BF7,APPENDIX!$A:$R,12,FALSE),0)</f>
        <v>-0.6</v>
      </c>
      <c r="Q7" s="231" t="str">
        <f t="shared" si="51"/>
        <v>*</v>
      </c>
      <c r="R7" s="371" t="str">
        <f>IF(VLOOKUP(BH7,APPENDIX!$A:$R,9,FALSE)&lt;&gt;"",VLOOKUP(BH7,APPENDIX!$A:$R,9,FALSE),"—")</f>
        <v>—</v>
      </c>
      <c r="S7" s="231">
        <f>IF(VLOOKUP(BI7,APPENDIX!$A:$R,9,FALSE)&lt;&gt;"",VLOOKUP(BI7,APPENDIX!$A:$R,9,FALSE),"—")</f>
        <v>11</v>
      </c>
      <c r="T7" s="376">
        <f>IF(VLOOKUP(BJ7,APPENDIX!$A:$R,12,FALSE)&lt;&gt;"",VLOOKUP(BJ7,APPENDIX!$A:$R,12,FALSE),0)</f>
        <v>0</v>
      </c>
      <c r="U7" s="234" t="str">
        <f t="shared" si="52"/>
        <v/>
      </c>
      <c r="V7" s="377" t="str">
        <f>IF(VLOOKUP(BL7,APPENDIX!$A:$R,9,FALSE)&lt;&gt;"",VLOOKUP(BL7,APPENDIX!$A:$R,9,FALSE),"—")</f>
        <v>—</v>
      </c>
      <c r="W7" s="378">
        <f>IF(VLOOKUP(BM7,APPENDIX!$A:$R,9,FALSE)&lt;&gt;"",VLOOKUP(BM7,APPENDIX!$A:$R,9,FALSE),"—")</f>
        <v>11</v>
      </c>
      <c r="X7" s="231">
        <f>IF(VLOOKUP(BN7,APPENDIX!$A:$R,12,FALSE)&lt;&gt;"",VLOOKUP(BN7,APPENDIX!$A:$R,12,FALSE),0)</f>
        <v>0</v>
      </c>
      <c r="Y7" s="234" t="str">
        <f t="shared" si="53"/>
        <v/>
      </c>
      <c r="Z7" s="402">
        <f>IF(VLOOKUP(BP7,APPENDIX!$A:$R,9,FALSE)&lt;&gt;"",VLOOKUP(BP7,APPENDIX!$A:$R,9,FALSE),"—")</f>
        <v>14</v>
      </c>
      <c r="AA7" s="403">
        <f>IF(VLOOKUP(BQ7,APPENDIX!$A:$R,9,FALSE)&lt;&gt;"",VLOOKUP(BQ7,APPENDIX!$A:$R,9,FALSE),"—")</f>
        <v>14.2</v>
      </c>
      <c r="AB7" s="231">
        <f>IF(VLOOKUP(BR7,APPENDIX!$A:$R,12,FALSE)&lt;&gt;"",VLOOKUP(BR7,APPENDIX!$A:$R,12,FALSE),0)</f>
        <v>0.2</v>
      </c>
      <c r="AC7" s="234" t="str">
        <f t="shared" si="54"/>
        <v/>
      </c>
      <c r="AD7" s="371">
        <f>IF(VLOOKUP(BT7,APPENDIX!$A:$R,9,FALSE)&lt;&gt;"",VLOOKUP(BT7,APPENDIX!$A:$R,9,FALSE),"—")</f>
        <v>205</v>
      </c>
      <c r="AE7" s="372">
        <f>IF(VLOOKUP(BU7,APPENDIX!$A:$R,9,FALSE)&lt;&gt;"",VLOOKUP(BU7,APPENDIX!$A:$R,9,FALSE),"—")</f>
        <v>204</v>
      </c>
      <c r="AF7" s="372">
        <f>IF(VLOOKUP(BV7,APPENDIX!$A:$R,12,FALSE)&lt;&gt;"",VLOOKUP(BV7,APPENDIX!$A:$R,12,FALSE),0)</f>
        <v>0</v>
      </c>
      <c r="AG7" s="493" t="str">
        <f t="shared" si="55"/>
        <v/>
      </c>
      <c r="AH7" s="374">
        <f>IF(VLOOKUP(BX7,APPENDIX!$A:$R,9,FALSE)&lt;&gt;"",VLOOKUP(BX7,APPENDIX!$A:$R,9,FALSE),"—")</f>
        <v>7733</v>
      </c>
      <c r="AI7" s="374">
        <f>IF(VLOOKUP(BY7,APPENDIX!$A:$R,9,FALSE)&lt;&gt;"",VLOOKUP(BY7,APPENDIX!$A:$R,9,FALSE),"—")</f>
        <v>7982</v>
      </c>
      <c r="AJ7" s="301">
        <f>IF(VLOOKUP(BZ7,APPENDIX!$A:$R,12,FALSE)&lt;&gt;"",VLOOKUP(BZ7,APPENDIX!$A:$R,12,FALSE),0)</f>
        <v>0.3</v>
      </c>
      <c r="AK7" s="238" t="str">
        <f t="shared" si="56"/>
        <v/>
      </c>
      <c r="AL7" s="375">
        <f>IF(VLOOKUP(CB7,APPENDIX!$A:$R,9,FALSE)&lt;&gt;"",VLOOKUP(CB7,APPENDIX!$A:$R,9,FALSE),"—")</f>
        <v>5399</v>
      </c>
      <c r="AM7" s="374">
        <f>IF(VLOOKUP(CC7,APPENDIX!$A:$R,9,FALSE)&lt;&gt;"",VLOOKUP(CC7,APPENDIX!$A:$R,9,FALSE),"—")</f>
        <v>6110</v>
      </c>
      <c r="AN7" s="301">
        <f>IF(VLOOKUP(CD7,APPENDIX!$A:$R,12,FALSE)&lt;&gt;"",VLOOKUP(CD7,APPENDIX!$A:$R,12,FALSE),0)</f>
        <v>0.6</v>
      </c>
      <c r="AO7" s="238" t="str">
        <f t="shared" si="57"/>
        <v>*</v>
      </c>
      <c r="AQ7" s="153" t="s">
        <v>22</v>
      </c>
      <c r="AR7" s="153" t="str">
        <f t="shared" si="58"/>
        <v>AKu001_0</v>
      </c>
      <c r="AS7" s="153" t="str">
        <f t="shared" si="59"/>
        <v>AKu001_1</v>
      </c>
      <c r="AT7" s="153" t="str">
        <f t="shared" si="60"/>
        <v>AKu001_1</v>
      </c>
      <c r="AU7" s="153" t="str">
        <f t="shared" si="61"/>
        <v>AK</v>
      </c>
      <c r="AV7" s="153" t="str">
        <f t="shared" si="62"/>
        <v>AKu002a_0</v>
      </c>
      <c r="AW7" s="153" t="str">
        <f t="shared" si="63"/>
        <v>AKu002a_1</v>
      </c>
      <c r="AX7" s="153" t="str">
        <f t="shared" si="64"/>
        <v>AKu002a_1</v>
      </c>
      <c r="AY7" s="153" t="str">
        <f t="shared" si="65"/>
        <v>AK</v>
      </c>
      <c r="AZ7" s="153" t="str">
        <f t="shared" si="66"/>
        <v>AKu002b_0</v>
      </c>
      <c r="BA7" s="153" t="str">
        <f t="shared" si="67"/>
        <v>AKu002b_1</v>
      </c>
      <c r="BB7" s="153" t="str">
        <f t="shared" si="68"/>
        <v>AKu002b_1</v>
      </c>
      <c r="BC7" s="153" t="str">
        <f t="shared" si="69"/>
        <v>AK</v>
      </c>
      <c r="BD7" s="153" t="str">
        <f t="shared" si="70"/>
        <v>AKu004_0</v>
      </c>
      <c r="BE7" s="153" t="str">
        <f t="shared" si="71"/>
        <v>AKu004_1</v>
      </c>
      <c r="BF7" s="153" t="str">
        <f t="shared" si="72"/>
        <v>AKu004_1</v>
      </c>
      <c r="BG7" s="153" t="str">
        <f t="shared" si="73"/>
        <v>AK</v>
      </c>
      <c r="BH7" s="153" t="str">
        <f t="shared" si="74"/>
        <v>AKu005_0</v>
      </c>
      <c r="BI7" s="153" t="str">
        <f t="shared" si="75"/>
        <v>AKu005_1</v>
      </c>
      <c r="BJ7" s="153" t="str">
        <f t="shared" si="76"/>
        <v>AKu005_1</v>
      </c>
      <c r="BK7" s="153" t="str">
        <f t="shared" si="77"/>
        <v>AK</v>
      </c>
      <c r="BL7" s="153" t="str">
        <f t="shared" si="78"/>
        <v>AKu006_0</v>
      </c>
      <c r="BM7" s="153" t="str">
        <f t="shared" si="79"/>
        <v>AKu006_1</v>
      </c>
      <c r="BN7" s="153" t="str">
        <f t="shared" si="80"/>
        <v>AKu006_1</v>
      </c>
      <c r="BO7" s="153" t="str">
        <f t="shared" si="81"/>
        <v>AK</v>
      </c>
      <c r="BP7" s="153" t="str">
        <f t="shared" si="82"/>
        <v>AKu007_0</v>
      </c>
      <c r="BQ7" s="153" t="str">
        <f t="shared" si="83"/>
        <v>AKu007_1</v>
      </c>
      <c r="BR7" s="153" t="str">
        <f t="shared" si="84"/>
        <v>AKu007_1</v>
      </c>
      <c r="BS7" s="153" t="str">
        <f t="shared" si="85"/>
        <v>AK</v>
      </c>
      <c r="BT7" s="153" t="str">
        <f t="shared" si="86"/>
        <v>AKu003_0</v>
      </c>
      <c r="BU7" s="153" t="str">
        <f t="shared" si="87"/>
        <v>AKu003_1</v>
      </c>
      <c r="BV7" s="153" t="str">
        <f t="shared" si="88"/>
        <v>AKu003_1</v>
      </c>
      <c r="BW7" s="153" t="str">
        <f t="shared" si="89"/>
        <v>AK</v>
      </c>
      <c r="BX7" s="153" t="str">
        <f t="shared" si="90"/>
        <v>AKu010_0</v>
      </c>
      <c r="BY7" s="153" t="str">
        <f t="shared" si="91"/>
        <v>AKu010_1</v>
      </c>
      <c r="BZ7" s="153" t="str">
        <f t="shared" si="92"/>
        <v>AKu010_1</v>
      </c>
      <c r="CA7" s="153" t="str">
        <f t="shared" si="93"/>
        <v>AK</v>
      </c>
      <c r="CB7" s="153" t="str">
        <f t="shared" si="94"/>
        <v>AKu009_0</v>
      </c>
      <c r="CC7" s="153" t="str">
        <f t="shared" si="95"/>
        <v>AKu009_1</v>
      </c>
      <c r="CD7" s="153" t="str">
        <f t="shared" si="96"/>
        <v>AKu009_1</v>
      </c>
    </row>
    <row r="8" spans="1:82" ht="12.75" customHeight="1" x14ac:dyDescent="0.15">
      <c r="A8" s="231" t="s">
        <v>25</v>
      </c>
      <c r="B8" s="371">
        <f>IF(VLOOKUP(AR8,APPENDIX!$A:$R,9,FALSE)&lt;&gt;"",VLOOKUP(AR8,APPENDIX!$A:$R,9,FALSE),"—")</f>
        <v>106</v>
      </c>
      <c r="C8" s="372">
        <f>IF(VLOOKUP(AS8,APPENDIX!$A:$R,9,FALSE)&lt;&gt;"",VLOOKUP(AS8,APPENDIX!$A:$R,9,FALSE),"—")</f>
        <v>91</v>
      </c>
      <c r="D8" s="231">
        <f>IF(VLOOKUP(AT8,APPENDIX!$A:$R,12,FALSE)&lt;&gt;"",VLOOKUP(AT8,APPENDIX!$A:$R,12,FALSE),0)</f>
        <v>-0.3</v>
      </c>
      <c r="E8" s="231" t="str">
        <f t="shared" si="48"/>
        <v/>
      </c>
      <c r="F8" s="371">
        <f>IF(VLOOKUP(AV8,APPENDIX!$A:$R,9,FALSE)&lt;&gt;"",VLOOKUP(AV8,APPENDIX!$A:$R,9,FALSE),"—")</f>
        <v>20</v>
      </c>
      <c r="G8" s="372">
        <f>IF(VLOOKUP(AW8,APPENDIX!$A:$R,9,FALSE)&lt;&gt;"",VLOOKUP(AW8,APPENDIX!$A:$R,9,FALSE),"—")</f>
        <v>17</v>
      </c>
      <c r="H8" s="301">
        <f>IF(VLOOKUP(AX8,APPENDIX!$A:$R,12,FALSE)&lt;&gt;"",VLOOKUP(AX8,APPENDIX!$A:$R,12,FALSE),0)</f>
        <v>-0.4</v>
      </c>
      <c r="I8" s="234" t="str">
        <f t="shared" si="49"/>
        <v/>
      </c>
      <c r="J8" s="372">
        <f>IF(VLOOKUP(AZ8,APPENDIX!$A:$R,9,FALSE)&lt;&gt;"",VLOOKUP(AZ8,APPENDIX!$A:$R,9,FALSE),"—")</f>
        <v>51</v>
      </c>
      <c r="K8" s="372">
        <f>IF(VLOOKUP(BA8,APPENDIX!$A:$R,9,FALSE)&lt;&gt;"",VLOOKUP(BA8,APPENDIX!$A:$R,9,FALSE),"—")</f>
        <v>47</v>
      </c>
      <c r="L8" s="301">
        <f>IF(VLOOKUP(BB8,APPENDIX!$A:$R,12,FALSE)&lt;&gt;"",VLOOKUP(BB8,APPENDIX!$A:$R,12,FALSE),0)</f>
        <v>-0.3</v>
      </c>
      <c r="M8" s="238" t="str">
        <f t="shared" si="50"/>
        <v/>
      </c>
      <c r="N8" s="371">
        <f>IF(VLOOKUP(BD8,APPENDIX!$A:$R,9,FALSE)&lt;&gt;"",VLOOKUP(BD8,APPENDIX!$A:$R,9,FALSE),"—")</f>
        <v>23</v>
      </c>
      <c r="O8" s="372">
        <f>IF(VLOOKUP(BE8,APPENDIX!$A:$R,9,FALSE)&lt;&gt;"",VLOOKUP(BE8,APPENDIX!$A:$R,9,FALSE),"—")</f>
        <v>19</v>
      </c>
      <c r="P8" s="301">
        <f>IF(VLOOKUP(BF8,APPENDIX!$A:$R,12,FALSE)&lt;&gt;"",VLOOKUP(BF8,APPENDIX!$A:$R,12,FALSE),0)</f>
        <v>-0.4</v>
      </c>
      <c r="Q8" s="231" t="str">
        <f t="shared" si="51"/>
        <v/>
      </c>
      <c r="R8" s="229">
        <f>IF(VLOOKUP(BH8,APPENDIX!$A:$R,9,FALSE)&lt;&gt;"",VLOOKUP(BH8,APPENDIX!$A:$R,9,FALSE),"—")</f>
        <v>20</v>
      </c>
      <c r="S8" s="231">
        <f>IF(VLOOKUP(BI8,APPENDIX!$A:$R,9,FALSE)&lt;&gt;"",VLOOKUP(BI8,APPENDIX!$A:$R,9,FALSE),"—")</f>
        <v>19</v>
      </c>
      <c r="T8" s="231">
        <f>IF(VLOOKUP(BJ8,APPENDIX!$A:$R,12,FALSE)&lt;&gt;"",VLOOKUP(BJ8,APPENDIX!$A:$R,12,FALSE),0)</f>
        <v>-0.3</v>
      </c>
      <c r="U8" s="234" t="str">
        <f t="shared" si="52"/>
        <v/>
      </c>
      <c r="V8" s="371">
        <f>IF(VLOOKUP(BL8,APPENDIX!$A:$R,9,FALSE)&lt;&gt;"",VLOOKUP(BL8,APPENDIX!$A:$R,9,FALSE),"—")</f>
        <v>9</v>
      </c>
      <c r="W8" s="372">
        <f>IF(VLOOKUP(BM8,APPENDIX!$A:$R,9,FALSE)&lt;&gt;"",VLOOKUP(BM8,APPENDIX!$A:$R,9,FALSE),"—")</f>
        <v>8</v>
      </c>
      <c r="X8" s="231">
        <f>IF(VLOOKUP(BN8,APPENDIX!$A:$R,12,FALSE)&lt;&gt;"",VLOOKUP(BN8,APPENDIX!$A:$R,12,FALSE),0)</f>
        <v>-0.2</v>
      </c>
      <c r="Y8" s="234" t="str">
        <f t="shared" si="53"/>
        <v/>
      </c>
      <c r="Z8" s="400">
        <f>IF(VLOOKUP(BP8,APPENDIX!$A:$R,9,FALSE)&lt;&gt;"",VLOOKUP(BP8,APPENDIX!$A:$R,9,FALSE),"—")</f>
        <v>15</v>
      </c>
      <c r="AA8" s="401">
        <f>IF(VLOOKUP(BQ8,APPENDIX!$A:$R,9,FALSE)&lt;&gt;"",VLOOKUP(BQ8,APPENDIX!$A:$R,9,FALSE),"—")</f>
        <v>14.9</v>
      </c>
      <c r="AB8" s="231">
        <f>IF(VLOOKUP(BR8,APPENDIX!$A:$R,12,FALSE)&lt;&gt;"",VLOOKUP(BR8,APPENDIX!$A:$R,12,FALSE),0)</f>
        <v>-0.1</v>
      </c>
      <c r="AC8" s="234" t="str">
        <f t="shared" si="54"/>
        <v/>
      </c>
      <c r="AD8" s="371">
        <f>IF(VLOOKUP(BT8,APPENDIX!$A:$R,9,FALSE)&lt;&gt;"",VLOOKUP(BT8,APPENDIX!$A:$R,9,FALSE),"—")</f>
        <v>178</v>
      </c>
      <c r="AE8" s="372">
        <f>IF(VLOOKUP(BU8,APPENDIX!$A:$R,9,FALSE)&lt;&gt;"",VLOOKUP(BU8,APPENDIX!$A:$R,9,FALSE),"—")</f>
        <v>173</v>
      </c>
      <c r="AF8" s="372">
        <f>IF(VLOOKUP(BV8,APPENDIX!$A:$R,12,FALSE)&lt;&gt;"",VLOOKUP(BV8,APPENDIX!$A:$R,12,FALSE),0)</f>
        <v>-0.2</v>
      </c>
      <c r="AG8" s="493" t="str">
        <f t="shared" si="55"/>
        <v/>
      </c>
      <c r="AH8" s="374">
        <f>IF(VLOOKUP(BX8,APPENDIX!$A:$R,9,FALSE)&lt;&gt;"",VLOOKUP(BX8,APPENDIX!$A:$R,9,FALSE),"—")</f>
        <v>4267</v>
      </c>
      <c r="AI8" s="374">
        <f>IF(VLOOKUP(BY8,APPENDIX!$A:$R,9,FALSE)&lt;&gt;"",VLOOKUP(BY8,APPENDIX!$A:$R,9,FALSE),"—")</f>
        <v>4226</v>
      </c>
      <c r="AJ8" s="301">
        <f>IF(VLOOKUP(BZ8,APPENDIX!$A:$R,12,FALSE)&lt;&gt;"",VLOOKUP(BZ8,APPENDIX!$A:$R,12,FALSE),0)</f>
        <v>-0.1</v>
      </c>
      <c r="AK8" s="238" t="str">
        <f t="shared" si="56"/>
        <v/>
      </c>
      <c r="AL8" s="375">
        <f>IF(VLOOKUP(CB8,APPENDIX!$A:$R,9,FALSE)&lt;&gt;"",VLOOKUP(CB8,APPENDIX!$A:$R,9,FALSE),"—")</f>
        <v>7998</v>
      </c>
      <c r="AM8" s="374">
        <f>IF(VLOOKUP(CC8,APPENDIX!$A:$R,9,FALSE)&lt;&gt;"",VLOOKUP(CC8,APPENDIX!$A:$R,9,FALSE),"—")</f>
        <v>7912</v>
      </c>
      <c r="AN8" s="301">
        <f>IF(VLOOKUP(CD8,APPENDIX!$A:$R,12,FALSE)&lt;&gt;"",VLOOKUP(CD8,APPENDIX!$A:$R,12,FALSE),0)</f>
        <v>-0.1</v>
      </c>
      <c r="AO8" s="238" t="str">
        <f t="shared" si="57"/>
        <v/>
      </c>
      <c r="AQ8" s="153" t="s">
        <v>26</v>
      </c>
      <c r="AR8" s="153" t="str">
        <f t="shared" si="58"/>
        <v>AZu001_0</v>
      </c>
      <c r="AS8" s="153" t="str">
        <f t="shared" si="59"/>
        <v>AZu001_1</v>
      </c>
      <c r="AT8" s="153" t="str">
        <f t="shared" si="60"/>
        <v>AZu001_1</v>
      </c>
      <c r="AU8" s="153" t="str">
        <f t="shared" si="61"/>
        <v>AZ</v>
      </c>
      <c r="AV8" s="153" t="str">
        <f t="shared" si="62"/>
        <v>AZu002a_0</v>
      </c>
      <c r="AW8" s="153" t="str">
        <f t="shared" si="63"/>
        <v>AZu002a_1</v>
      </c>
      <c r="AX8" s="153" t="str">
        <f t="shared" si="64"/>
        <v>AZu002a_1</v>
      </c>
      <c r="AY8" s="153" t="str">
        <f t="shared" si="65"/>
        <v>AZ</v>
      </c>
      <c r="AZ8" s="153" t="str">
        <f t="shared" si="66"/>
        <v>AZu002b_0</v>
      </c>
      <c r="BA8" s="153" t="str">
        <f t="shared" si="67"/>
        <v>AZu002b_1</v>
      </c>
      <c r="BB8" s="153" t="str">
        <f t="shared" si="68"/>
        <v>AZu002b_1</v>
      </c>
      <c r="BC8" s="153" t="str">
        <f t="shared" si="69"/>
        <v>AZ</v>
      </c>
      <c r="BD8" s="153" t="str">
        <f t="shared" si="70"/>
        <v>AZu004_0</v>
      </c>
      <c r="BE8" s="153" t="str">
        <f t="shared" si="71"/>
        <v>AZu004_1</v>
      </c>
      <c r="BF8" s="153" t="str">
        <f t="shared" si="72"/>
        <v>AZu004_1</v>
      </c>
      <c r="BG8" s="153" t="str">
        <f t="shared" si="73"/>
        <v>AZ</v>
      </c>
      <c r="BH8" s="153" t="str">
        <f t="shared" si="74"/>
        <v>AZu005_0</v>
      </c>
      <c r="BI8" s="153" t="str">
        <f t="shared" si="75"/>
        <v>AZu005_1</v>
      </c>
      <c r="BJ8" s="153" t="str">
        <f t="shared" si="76"/>
        <v>AZu005_1</v>
      </c>
      <c r="BK8" s="153" t="str">
        <f t="shared" si="77"/>
        <v>AZ</v>
      </c>
      <c r="BL8" s="153" t="str">
        <f t="shared" si="78"/>
        <v>AZu006_0</v>
      </c>
      <c r="BM8" s="153" t="str">
        <f t="shared" si="79"/>
        <v>AZu006_1</v>
      </c>
      <c r="BN8" s="153" t="str">
        <f t="shared" si="80"/>
        <v>AZu006_1</v>
      </c>
      <c r="BO8" s="153" t="str">
        <f t="shared" si="81"/>
        <v>AZ</v>
      </c>
      <c r="BP8" s="153" t="str">
        <f t="shared" si="82"/>
        <v>AZu007_0</v>
      </c>
      <c r="BQ8" s="153" t="str">
        <f t="shared" si="83"/>
        <v>AZu007_1</v>
      </c>
      <c r="BR8" s="153" t="str">
        <f t="shared" si="84"/>
        <v>AZu007_1</v>
      </c>
      <c r="BS8" s="153" t="str">
        <f t="shared" si="85"/>
        <v>AZ</v>
      </c>
      <c r="BT8" s="153" t="str">
        <f t="shared" si="86"/>
        <v>AZu003_0</v>
      </c>
      <c r="BU8" s="153" t="str">
        <f t="shared" si="87"/>
        <v>AZu003_1</v>
      </c>
      <c r="BV8" s="153" t="str">
        <f t="shared" si="88"/>
        <v>AZu003_1</v>
      </c>
      <c r="BW8" s="153" t="str">
        <f t="shared" si="89"/>
        <v>AZ</v>
      </c>
      <c r="BX8" s="153" t="str">
        <f t="shared" si="90"/>
        <v>AZu010_0</v>
      </c>
      <c r="BY8" s="153" t="str">
        <f t="shared" si="91"/>
        <v>AZu010_1</v>
      </c>
      <c r="BZ8" s="153" t="str">
        <f t="shared" si="92"/>
        <v>AZu010_1</v>
      </c>
      <c r="CA8" s="153" t="str">
        <f t="shared" si="93"/>
        <v>AZ</v>
      </c>
      <c r="CB8" s="153" t="str">
        <f t="shared" si="94"/>
        <v>AZu009_0</v>
      </c>
      <c r="CC8" s="153" t="str">
        <f t="shared" si="95"/>
        <v>AZu009_1</v>
      </c>
      <c r="CD8" s="153" t="str">
        <f t="shared" si="96"/>
        <v>AZu009_1</v>
      </c>
    </row>
    <row r="9" spans="1:82" ht="12.75" customHeight="1" x14ac:dyDescent="0.15">
      <c r="A9" s="231" t="s">
        <v>29</v>
      </c>
      <c r="B9" s="371">
        <f>IF(VLOOKUP(AR9,APPENDIX!$A:$R,9,FALSE)&lt;&gt;"",VLOOKUP(AR9,APPENDIX!$A:$R,9,FALSE),"—")</f>
        <v>64</v>
      </c>
      <c r="C9" s="372">
        <f>IF(VLOOKUP(AS9,APPENDIX!$A:$R,9,FALSE)&lt;&gt;"",VLOOKUP(AS9,APPENDIX!$A:$R,9,FALSE),"—")</f>
        <v>54</v>
      </c>
      <c r="D9" s="231">
        <f>IF(VLOOKUP(AT9,APPENDIX!$A:$R,12,FALSE)&lt;&gt;"",VLOOKUP(AT9,APPENDIX!$A:$R,12,FALSE),0)</f>
        <v>-0.2</v>
      </c>
      <c r="E9" s="231" t="str">
        <f t="shared" si="48"/>
        <v/>
      </c>
      <c r="F9" s="371">
        <f>IF(VLOOKUP(AV9,APPENDIX!$A:$R,9,FALSE)&lt;&gt;"",VLOOKUP(AV9,APPENDIX!$A:$R,9,FALSE),"—")</f>
        <v>35</v>
      </c>
      <c r="G9" s="372">
        <f>IF(VLOOKUP(AW9,APPENDIX!$A:$R,9,FALSE)&lt;&gt;"",VLOOKUP(AW9,APPENDIX!$A:$R,9,FALSE),"—")</f>
        <v>32</v>
      </c>
      <c r="H9" s="301">
        <f>IF(VLOOKUP(AX9,APPENDIX!$A:$R,12,FALSE)&lt;&gt;"",VLOOKUP(AX9,APPENDIX!$A:$R,12,FALSE),0)</f>
        <v>-0.4</v>
      </c>
      <c r="I9" s="234" t="str">
        <f t="shared" si="49"/>
        <v/>
      </c>
      <c r="J9" s="372">
        <f>IF(VLOOKUP(AZ9,APPENDIX!$A:$R,9,FALSE)&lt;&gt;"",VLOOKUP(AZ9,APPENDIX!$A:$R,9,FALSE),"—")</f>
        <v>83</v>
      </c>
      <c r="K9" s="372">
        <f>IF(VLOOKUP(BA9,APPENDIX!$A:$R,9,FALSE)&lt;&gt;"",VLOOKUP(BA9,APPENDIX!$A:$R,9,FALSE),"—")</f>
        <v>77</v>
      </c>
      <c r="L9" s="301">
        <f>IF(VLOOKUP(BB9,APPENDIX!$A:$R,12,FALSE)&lt;&gt;"",VLOOKUP(BB9,APPENDIX!$A:$R,12,FALSE),0)</f>
        <v>-0.4</v>
      </c>
      <c r="M9" s="238" t="str">
        <f t="shared" si="50"/>
        <v/>
      </c>
      <c r="N9" s="371">
        <f>IF(VLOOKUP(BD9,APPENDIX!$A:$R,9,FALSE)&lt;&gt;"",VLOOKUP(BD9,APPENDIX!$A:$R,9,FALSE),"—")</f>
        <v>42</v>
      </c>
      <c r="O9" s="372">
        <f>IF(VLOOKUP(BE9,APPENDIX!$A:$R,9,FALSE)&lt;&gt;"",VLOOKUP(BE9,APPENDIX!$A:$R,9,FALSE),"—")</f>
        <v>35</v>
      </c>
      <c r="P9" s="301">
        <f>IF(VLOOKUP(BF9,APPENDIX!$A:$R,12,FALSE)&lt;&gt;"",VLOOKUP(BF9,APPENDIX!$A:$R,12,FALSE),0)</f>
        <v>-0.8</v>
      </c>
      <c r="Q9" s="231" t="str">
        <f t="shared" si="51"/>
        <v>*</v>
      </c>
      <c r="R9" s="229">
        <f>IF(VLOOKUP(BH9,APPENDIX!$A:$R,9,FALSE)&lt;&gt;"",VLOOKUP(BH9,APPENDIX!$A:$R,9,FALSE),"—")</f>
        <v>25</v>
      </c>
      <c r="S9" s="231">
        <f>IF(VLOOKUP(BI9,APPENDIX!$A:$R,9,FALSE)&lt;&gt;"",VLOOKUP(BI9,APPENDIX!$A:$R,9,FALSE),"—")</f>
        <v>23</v>
      </c>
      <c r="T9" s="231">
        <f>IF(VLOOKUP(BJ9,APPENDIX!$A:$R,12,FALSE)&lt;&gt;"",VLOOKUP(BJ9,APPENDIX!$A:$R,12,FALSE),0)</f>
        <v>-0.6</v>
      </c>
      <c r="U9" s="234" t="str">
        <f t="shared" si="52"/>
        <v>*</v>
      </c>
      <c r="V9" s="371">
        <f>IF(VLOOKUP(BL9,APPENDIX!$A:$R,9,FALSE)&lt;&gt;"",VLOOKUP(BL9,APPENDIX!$A:$R,9,FALSE),"—")</f>
        <v>26</v>
      </c>
      <c r="W9" s="372">
        <f>IF(VLOOKUP(BM9,APPENDIX!$A:$R,9,FALSE)&lt;&gt;"",VLOOKUP(BM9,APPENDIX!$A:$R,9,FALSE),"—")</f>
        <v>24</v>
      </c>
      <c r="X9" s="231">
        <f>IF(VLOOKUP(BN9,APPENDIX!$A:$R,12,FALSE)&lt;&gt;"",VLOOKUP(BN9,APPENDIX!$A:$R,12,FALSE),0)</f>
        <v>-0.4</v>
      </c>
      <c r="Y9" s="234" t="str">
        <f t="shared" si="53"/>
        <v/>
      </c>
      <c r="Z9" s="400">
        <f>IF(VLOOKUP(BP9,APPENDIX!$A:$R,9,FALSE)&lt;&gt;"",VLOOKUP(BP9,APPENDIX!$A:$R,9,FALSE),"—")</f>
        <v>17</v>
      </c>
      <c r="AA9" s="401">
        <f>IF(VLOOKUP(BQ9,APPENDIX!$A:$R,9,FALSE)&lt;&gt;"",VLOOKUP(BQ9,APPENDIX!$A:$R,9,FALSE),"—")</f>
        <v>17.399999999999999</v>
      </c>
      <c r="AB9" s="231">
        <f>IF(VLOOKUP(BR9,APPENDIX!$A:$R,12,FALSE)&lt;&gt;"",VLOOKUP(BR9,APPENDIX!$A:$R,12,FALSE),0)</f>
        <v>0.4</v>
      </c>
      <c r="AC9" s="234" t="str">
        <f t="shared" si="54"/>
        <v/>
      </c>
      <c r="AD9" s="371">
        <f>IF(VLOOKUP(BT9,APPENDIX!$A:$R,9,FALSE)&lt;&gt;"",VLOOKUP(BT9,APPENDIX!$A:$R,9,FALSE),"—")</f>
        <v>185</v>
      </c>
      <c r="AE9" s="372">
        <f>IF(VLOOKUP(BU9,APPENDIX!$A:$R,9,FALSE)&lt;&gt;"",VLOOKUP(BU9,APPENDIX!$A:$R,9,FALSE),"—")</f>
        <v>189</v>
      </c>
      <c r="AF9" s="372">
        <f>IF(VLOOKUP(BV9,APPENDIX!$A:$R,12,FALSE)&lt;&gt;"",VLOOKUP(BV9,APPENDIX!$A:$R,12,FALSE),0)</f>
        <v>0.2</v>
      </c>
      <c r="AG9" s="493" t="str">
        <f t="shared" si="55"/>
        <v/>
      </c>
      <c r="AH9" s="374">
        <f>IF(VLOOKUP(BX9,APPENDIX!$A:$R,9,FALSE)&lt;&gt;"",VLOOKUP(BX9,APPENDIX!$A:$R,9,FALSE),"—")</f>
        <v>3030</v>
      </c>
      <c r="AI9" s="374">
        <f>IF(VLOOKUP(BY9,APPENDIX!$A:$R,9,FALSE)&lt;&gt;"",VLOOKUP(BY9,APPENDIX!$A:$R,9,FALSE),"—")</f>
        <v>3217</v>
      </c>
      <c r="AJ9" s="301">
        <f>IF(VLOOKUP(BZ9,APPENDIX!$A:$R,12,FALSE)&lt;&gt;"",VLOOKUP(BZ9,APPENDIX!$A:$R,12,FALSE),0)</f>
        <v>0.2</v>
      </c>
      <c r="AK9" s="238" t="str">
        <f t="shared" si="56"/>
        <v/>
      </c>
      <c r="AL9" s="375">
        <f>IF(VLOOKUP(CB9,APPENDIX!$A:$R,9,FALSE)&lt;&gt;"",VLOOKUP(CB9,APPENDIX!$A:$R,9,FALSE),"—")</f>
        <v>8619</v>
      </c>
      <c r="AM9" s="374">
        <f>IF(VLOOKUP(CC9,APPENDIX!$A:$R,9,FALSE)&lt;&gt;"",VLOOKUP(CC9,APPENDIX!$A:$R,9,FALSE),"—")</f>
        <v>8652</v>
      </c>
      <c r="AN9" s="301">
        <f>IF(VLOOKUP(CD9,APPENDIX!$A:$R,12,FALSE)&lt;&gt;"",VLOOKUP(CD9,APPENDIX!$A:$R,12,FALSE),0)</f>
        <v>0</v>
      </c>
      <c r="AO9" s="238" t="str">
        <f t="shared" si="57"/>
        <v/>
      </c>
      <c r="AQ9" s="153" t="s">
        <v>30</v>
      </c>
      <c r="AR9" s="153" t="str">
        <f t="shared" si="58"/>
        <v>ARu001_0</v>
      </c>
      <c r="AS9" s="153" t="str">
        <f t="shared" si="59"/>
        <v>ARu001_1</v>
      </c>
      <c r="AT9" s="153" t="str">
        <f t="shared" si="60"/>
        <v>ARu001_1</v>
      </c>
      <c r="AU9" s="153" t="str">
        <f t="shared" si="61"/>
        <v>AR</v>
      </c>
      <c r="AV9" s="153" t="str">
        <f t="shared" si="62"/>
        <v>ARu002a_0</v>
      </c>
      <c r="AW9" s="153" t="str">
        <f t="shared" si="63"/>
        <v>ARu002a_1</v>
      </c>
      <c r="AX9" s="153" t="str">
        <f t="shared" si="64"/>
        <v>ARu002a_1</v>
      </c>
      <c r="AY9" s="153" t="str">
        <f t="shared" si="65"/>
        <v>AR</v>
      </c>
      <c r="AZ9" s="153" t="str">
        <f t="shared" si="66"/>
        <v>ARu002b_0</v>
      </c>
      <c r="BA9" s="153" t="str">
        <f t="shared" si="67"/>
        <v>ARu002b_1</v>
      </c>
      <c r="BB9" s="153" t="str">
        <f t="shared" si="68"/>
        <v>ARu002b_1</v>
      </c>
      <c r="BC9" s="153" t="str">
        <f t="shared" si="69"/>
        <v>AR</v>
      </c>
      <c r="BD9" s="153" t="str">
        <f t="shared" si="70"/>
        <v>ARu004_0</v>
      </c>
      <c r="BE9" s="153" t="str">
        <f t="shared" si="71"/>
        <v>ARu004_1</v>
      </c>
      <c r="BF9" s="153" t="str">
        <f t="shared" si="72"/>
        <v>ARu004_1</v>
      </c>
      <c r="BG9" s="153" t="str">
        <f t="shared" si="73"/>
        <v>AR</v>
      </c>
      <c r="BH9" s="153" t="str">
        <f t="shared" si="74"/>
        <v>ARu005_0</v>
      </c>
      <c r="BI9" s="153" t="str">
        <f t="shared" si="75"/>
        <v>ARu005_1</v>
      </c>
      <c r="BJ9" s="153" t="str">
        <f t="shared" si="76"/>
        <v>ARu005_1</v>
      </c>
      <c r="BK9" s="153" t="str">
        <f t="shared" si="77"/>
        <v>AR</v>
      </c>
      <c r="BL9" s="153" t="str">
        <f t="shared" si="78"/>
        <v>ARu006_0</v>
      </c>
      <c r="BM9" s="153" t="str">
        <f t="shared" si="79"/>
        <v>ARu006_1</v>
      </c>
      <c r="BN9" s="153" t="str">
        <f t="shared" si="80"/>
        <v>ARu006_1</v>
      </c>
      <c r="BO9" s="153" t="str">
        <f t="shared" si="81"/>
        <v>AR</v>
      </c>
      <c r="BP9" s="153" t="str">
        <f t="shared" si="82"/>
        <v>ARu007_0</v>
      </c>
      <c r="BQ9" s="153" t="str">
        <f t="shared" si="83"/>
        <v>ARu007_1</v>
      </c>
      <c r="BR9" s="153" t="str">
        <f t="shared" si="84"/>
        <v>ARu007_1</v>
      </c>
      <c r="BS9" s="153" t="str">
        <f t="shared" si="85"/>
        <v>AR</v>
      </c>
      <c r="BT9" s="153" t="str">
        <f t="shared" si="86"/>
        <v>ARu003_0</v>
      </c>
      <c r="BU9" s="153" t="str">
        <f t="shared" si="87"/>
        <v>ARu003_1</v>
      </c>
      <c r="BV9" s="153" t="str">
        <f t="shared" si="88"/>
        <v>ARu003_1</v>
      </c>
      <c r="BW9" s="153" t="str">
        <f t="shared" si="89"/>
        <v>AR</v>
      </c>
      <c r="BX9" s="153" t="str">
        <f t="shared" si="90"/>
        <v>ARu010_0</v>
      </c>
      <c r="BY9" s="153" t="str">
        <f t="shared" si="91"/>
        <v>ARu010_1</v>
      </c>
      <c r="BZ9" s="153" t="str">
        <f t="shared" si="92"/>
        <v>ARu010_1</v>
      </c>
      <c r="CA9" s="153" t="str">
        <f t="shared" si="93"/>
        <v>AR</v>
      </c>
      <c r="CB9" s="153" t="str">
        <f t="shared" si="94"/>
        <v>ARu009_0</v>
      </c>
      <c r="CC9" s="153" t="str">
        <f t="shared" si="95"/>
        <v>ARu009_1</v>
      </c>
      <c r="CD9" s="153" t="str">
        <f t="shared" si="96"/>
        <v>ARu009_1</v>
      </c>
    </row>
    <row r="10" spans="1:82" ht="12.75" customHeight="1" x14ac:dyDescent="0.15">
      <c r="A10" s="231" t="s">
        <v>33</v>
      </c>
      <c r="B10" s="371">
        <f>IF(VLOOKUP(AR10,APPENDIX!$A:$R,9,FALSE)&lt;&gt;"",VLOOKUP(AR10,APPENDIX!$A:$R,9,FALSE),"—")</f>
        <v>87</v>
      </c>
      <c r="C10" s="372">
        <f>IF(VLOOKUP(AS10,APPENDIX!$A:$R,9,FALSE)&lt;&gt;"",VLOOKUP(AS10,APPENDIX!$A:$R,9,FALSE),"—")</f>
        <v>88</v>
      </c>
      <c r="D10" s="231">
        <f>IF(VLOOKUP(AT10,APPENDIX!$A:$R,12,FALSE)&lt;&gt;"",VLOOKUP(AT10,APPENDIX!$A:$R,12,FALSE),0)</f>
        <v>0</v>
      </c>
      <c r="E10" s="231" t="str">
        <f t="shared" si="48"/>
        <v/>
      </c>
      <c r="F10" s="371">
        <f>IF(VLOOKUP(AV10,APPENDIX!$A:$R,9,FALSE)&lt;&gt;"",VLOOKUP(AV10,APPENDIX!$A:$R,9,FALSE),"—")</f>
        <v>21</v>
      </c>
      <c r="G10" s="372">
        <f>IF(VLOOKUP(AW10,APPENDIX!$A:$R,9,FALSE)&lt;&gt;"",VLOOKUP(AW10,APPENDIX!$A:$R,9,FALSE),"—")</f>
        <v>18</v>
      </c>
      <c r="H10" s="301">
        <f>IF(VLOOKUP(AX10,APPENDIX!$A:$R,12,FALSE)&lt;&gt;"",VLOOKUP(AX10,APPENDIX!$A:$R,12,FALSE),0)</f>
        <v>-0.4</v>
      </c>
      <c r="I10" s="234" t="str">
        <f t="shared" si="49"/>
        <v/>
      </c>
      <c r="J10" s="372">
        <f>IF(VLOOKUP(AZ10,APPENDIX!$A:$R,9,FALSE)&lt;&gt;"",VLOOKUP(AZ10,APPENDIX!$A:$R,9,FALSE),"—")</f>
        <v>55</v>
      </c>
      <c r="K10" s="372">
        <f>IF(VLOOKUP(BA10,APPENDIX!$A:$R,9,FALSE)&lt;&gt;"",VLOOKUP(BA10,APPENDIX!$A:$R,9,FALSE),"—")</f>
        <v>50</v>
      </c>
      <c r="L10" s="301">
        <f>IF(VLOOKUP(BB10,APPENDIX!$A:$R,12,FALSE)&lt;&gt;"",VLOOKUP(BB10,APPENDIX!$A:$R,12,FALSE),0)</f>
        <v>-0.4</v>
      </c>
      <c r="M10" s="238" t="str">
        <f t="shared" si="50"/>
        <v/>
      </c>
      <c r="N10" s="371">
        <f>IF(VLOOKUP(BD10,APPENDIX!$A:$R,9,FALSE)&lt;&gt;"",VLOOKUP(BD10,APPENDIX!$A:$R,9,FALSE),"—")</f>
        <v>24</v>
      </c>
      <c r="O10" s="372">
        <f>IF(VLOOKUP(BE10,APPENDIX!$A:$R,9,FALSE)&lt;&gt;"",VLOOKUP(BE10,APPENDIX!$A:$R,9,FALSE),"—")</f>
        <v>19</v>
      </c>
      <c r="P10" s="301">
        <f>IF(VLOOKUP(BF10,APPENDIX!$A:$R,12,FALSE)&lt;&gt;"",VLOOKUP(BF10,APPENDIX!$A:$R,12,FALSE),0)</f>
        <v>-0.5</v>
      </c>
      <c r="Q10" s="231" t="str">
        <f t="shared" si="51"/>
        <v>*</v>
      </c>
      <c r="R10" s="229">
        <f>IF(VLOOKUP(BH10,APPENDIX!$A:$R,9,FALSE)&lt;&gt;"",VLOOKUP(BH10,APPENDIX!$A:$R,9,FALSE),"—")</f>
        <v>22</v>
      </c>
      <c r="S10" s="231">
        <f>IF(VLOOKUP(BI10,APPENDIX!$A:$R,9,FALSE)&lt;&gt;"",VLOOKUP(BI10,APPENDIX!$A:$R,9,FALSE),"—")</f>
        <v>20</v>
      </c>
      <c r="T10" s="231">
        <f>IF(VLOOKUP(BJ10,APPENDIX!$A:$R,12,FALSE)&lt;&gt;"",VLOOKUP(BJ10,APPENDIX!$A:$R,12,FALSE),0)</f>
        <v>-0.6</v>
      </c>
      <c r="U10" s="234" t="str">
        <f t="shared" si="52"/>
        <v>*</v>
      </c>
      <c r="V10" s="371">
        <f>IF(VLOOKUP(BL10,APPENDIX!$A:$R,9,FALSE)&lt;&gt;"",VLOOKUP(BL10,APPENDIX!$A:$R,9,FALSE),"—")</f>
        <v>20</v>
      </c>
      <c r="W10" s="372">
        <f>IF(VLOOKUP(BM10,APPENDIX!$A:$R,9,FALSE)&lt;&gt;"",VLOOKUP(BM10,APPENDIX!$A:$R,9,FALSE),"—")</f>
        <v>19</v>
      </c>
      <c r="X10" s="231">
        <f>IF(VLOOKUP(BN10,APPENDIX!$A:$R,12,FALSE)&lt;&gt;"",VLOOKUP(BN10,APPENDIX!$A:$R,12,FALSE),0)</f>
        <v>-0.2</v>
      </c>
      <c r="Y10" s="234" t="str">
        <f t="shared" si="53"/>
        <v/>
      </c>
      <c r="Z10" s="400">
        <f>IF(VLOOKUP(BP10,APPENDIX!$A:$R,9,FALSE)&lt;&gt;"",VLOOKUP(BP10,APPENDIX!$A:$R,9,FALSE),"—")</f>
        <v>15</v>
      </c>
      <c r="AA10" s="401">
        <f>IF(VLOOKUP(BQ10,APPENDIX!$A:$R,9,FALSE)&lt;&gt;"",VLOOKUP(BQ10,APPENDIX!$A:$R,9,FALSE),"—")</f>
        <v>14.8</v>
      </c>
      <c r="AB10" s="231">
        <f>IF(VLOOKUP(BR10,APPENDIX!$A:$R,12,FALSE)&lt;&gt;"",VLOOKUP(BR10,APPENDIX!$A:$R,12,FALSE),0)</f>
        <v>-0.2</v>
      </c>
      <c r="AC10" s="234" t="str">
        <f t="shared" si="54"/>
        <v/>
      </c>
      <c r="AD10" s="371">
        <f>IF(VLOOKUP(BT10,APPENDIX!$A:$R,9,FALSE)&lt;&gt;"",VLOOKUP(BT10,APPENDIX!$A:$R,9,FALSE),"—")</f>
        <v>167</v>
      </c>
      <c r="AE10" s="372">
        <f>IF(VLOOKUP(BU10,APPENDIX!$A:$R,9,FALSE)&lt;&gt;"",VLOOKUP(BU10,APPENDIX!$A:$R,9,FALSE),"—")</f>
        <v>163</v>
      </c>
      <c r="AF10" s="372">
        <f>IF(VLOOKUP(BV10,APPENDIX!$A:$R,12,FALSE)&lt;&gt;"",VLOOKUP(BV10,APPENDIX!$A:$R,12,FALSE),0)</f>
        <v>-0.2</v>
      </c>
      <c r="AG10" s="493" t="str">
        <f t="shared" si="55"/>
        <v/>
      </c>
      <c r="AH10" s="374">
        <f>IF(VLOOKUP(BX10,APPENDIX!$A:$R,9,FALSE)&lt;&gt;"",VLOOKUP(BX10,APPENDIX!$A:$R,9,FALSE),"—")</f>
        <v>4752</v>
      </c>
      <c r="AI10" s="374">
        <f>IF(VLOOKUP(BY10,APPENDIX!$A:$R,9,FALSE)&lt;&gt;"",VLOOKUP(BY10,APPENDIX!$A:$R,9,FALSE),"—")</f>
        <v>4616</v>
      </c>
      <c r="AJ10" s="301">
        <f>IF(VLOOKUP(BZ10,APPENDIX!$A:$R,12,FALSE)&lt;&gt;"",VLOOKUP(BZ10,APPENDIX!$A:$R,12,FALSE),0)</f>
        <v>-0.2</v>
      </c>
      <c r="AK10" s="238" t="str">
        <f t="shared" si="56"/>
        <v/>
      </c>
      <c r="AL10" s="375">
        <f>IF(VLOOKUP(CB10,APPENDIX!$A:$R,9,FALSE)&lt;&gt;"",VLOOKUP(CB10,APPENDIX!$A:$R,9,FALSE),"—")</f>
        <v>8310</v>
      </c>
      <c r="AM10" s="374">
        <f>IF(VLOOKUP(CC10,APPENDIX!$A:$R,9,FALSE)&lt;&gt;"",VLOOKUP(CC10,APPENDIX!$A:$R,9,FALSE),"—")</f>
        <v>8346</v>
      </c>
      <c r="AN10" s="301">
        <f>IF(VLOOKUP(CD10,APPENDIX!$A:$R,12,FALSE)&lt;&gt;"",VLOOKUP(CD10,APPENDIX!$A:$R,12,FALSE),0)</f>
        <v>0</v>
      </c>
      <c r="AO10" s="238" t="str">
        <f t="shared" si="57"/>
        <v/>
      </c>
      <c r="AQ10" s="153" t="s">
        <v>34</v>
      </c>
      <c r="AR10" s="153" t="str">
        <f t="shared" si="58"/>
        <v>CAu001_0</v>
      </c>
      <c r="AS10" s="153" t="str">
        <f t="shared" si="59"/>
        <v>CAu001_1</v>
      </c>
      <c r="AT10" s="153" t="str">
        <f t="shared" si="60"/>
        <v>CAu001_1</v>
      </c>
      <c r="AU10" s="153" t="str">
        <f t="shared" si="61"/>
        <v>CA</v>
      </c>
      <c r="AV10" s="153" t="str">
        <f t="shared" si="62"/>
        <v>CAu002a_0</v>
      </c>
      <c r="AW10" s="153" t="str">
        <f t="shared" si="63"/>
        <v>CAu002a_1</v>
      </c>
      <c r="AX10" s="153" t="str">
        <f t="shared" si="64"/>
        <v>CAu002a_1</v>
      </c>
      <c r="AY10" s="153" t="str">
        <f t="shared" si="65"/>
        <v>CA</v>
      </c>
      <c r="AZ10" s="153" t="str">
        <f t="shared" si="66"/>
        <v>CAu002b_0</v>
      </c>
      <c r="BA10" s="153" t="str">
        <f t="shared" si="67"/>
        <v>CAu002b_1</v>
      </c>
      <c r="BB10" s="153" t="str">
        <f t="shared" si="68"/>
        <v>CAu002b_1</v>
      </c>
      <c r="BC10" s="153" t="str">
        <f t="shared" si="69"/>
        <v>CA</v>
      </c>
      <c r="BD10" s="153" t="str">
        <f t="shared" si="70"/>
        <v>CAu004_0</v>
      </c>
      <c r="BE10" s="153" t="str">
        <f t="shared" si="71"/>
        <v>CAu004_1</v>
      </c>
      <c r="BF10" s="153" t="str">
        <f t="shared" si="72"/>
        <v>CAu004_1</v>
      </c>
      <c r="BG10" s="153" t="str">
        <f t="shared" si="73"/>
        <v>CA</v>
      </c>
      <c r="BH10" s="153" t="str">
        <f t="shared" si="74"/>
        <v>CAu005_0</v>
      </c>
      <c r="BI10" s="153" t="str">
        <f t="shared" si="75"/>
        <v>CAu005_1</v>
      </c>
      <c r="BJ10" s="153" t="str">
        <f t="shared" si="76"/>
        <v>CAu005_1</v>
      </c>
      <c r="BK10" s="153" t="str">
        <f t="shared" si="77"/>
        <v>CA</v>
      </c>
      <c r="BL10" s="153" t="str">
        <f t="shared" si="78"/>
        <v>CAu006_0</v>
      </c>
      <c r="BM10" s="153" t="str">
        <f t="shared" si="79"/>
        <v>CAu006_1</v>
      </c>
      <c r="BN10" s="153" t="str">
        <f t="shared" si="80"/>
        <v>CAu006_1</v>
      </c>
      <c r="BO10" s="153" t="str">
        <f t="shared" si="81"/>
        <v>CA</v>
      </c>
      <c r="BP10" s="153" t="str">
        <f t="shared" si="82"/>
        <v>CAu007_0</v>
      </c>
      <c r="BQ10" s="153" t="str">
        <f t="shared" si="83"/>
        <v>CAu007_1</v>
      </c>
      <c r="BR10" s="153" t="str">
        <f t="shared" si="84"/>
        <v>CAu007_1</v>
      </c>
      <c r="BS10" s="153" t="str">
        <f t="shared" si="85"/>
        <v>CA</v>
      </c>
      <c r="BT10" s="153" t="str">
        <f t="shared" si="86"/>
        <v>CAu003_0</v>
      </c>
      <c r="BU10" s="153" t="str">
        <f t="shared" si="87"/>
        <v>CAu003_1</v>
      </c>
      <c r="BV10" s="153" t="str">
        <f t="shared" si="88"/>
        <v>CAu003_1</v>
      </c>
      <c r="BW10" s="153" t="str">
        <f t="shared" si="89"/>
        <v>CA</v>
      </c>
      <c r="BX10" s="153" t="str">
        <f t="shared" si="90"/>
        <v>CAu010_0</v>
      </c>
      <c r="BY10" s="153" t="str">
        <f t="shared" si="91"/>
        <v>CAu010_1</v>
      </c>
      <c r="BZ10" s="153" t="str">
        <f t="shared" si="92"/>
        <v>CAu010_1</v>
      </c>
      <c r="CA10" s="153" t="str">
        <f t="shared" si="93"/>
        <v>CA</v>
      </c>
      <c r="CB10" s="153" t="str">
        <f t="shared" si="94"/>
        <v>CAu009_0</v>
      </c>
      <c r="CC10" s="153" t="str">
        <f t="shared" si="95"/>
        <v>CAu009_1</v>
      </c>
      <c r="CD10" s="153" t="str">
        <f t="shared" si="96"/>
        <v>CAu009_1</v>
      </c>
    </row>
    <row r="11" spans="1:82" ht="12.75" customHeight="1" x14ac:dyDescent="0.15">
      <c r="A11" s="231" t="s">
        <v>37</v>
      </c>
      <c r="B11" s="371">
        <f>IF(VLOOKUP(AR11,APPENDIX!$A:$R,9,FALSE)&lt;&gt;"",VLOOKUP(AR11,APPENDIX!$A:$R,9,FALSE),"—")</f>
        <v>143</v>
      </c>
      <c r="C11" s="372">
        <f>IF(VLOOKUP(AS11,APPENDIX!$A:$R,9,FALSE)&lt;&gt;"",VLOOKUP(AS11,APPENDIX!$A:$R,9,FALSE),"—")</f>
        <v>117</v>
      </c>
      <c r="D11" s="231">
        <f>IF(VLOOKUP(AT11,APPENDIX!$A:$R,12,FALSE)&lt;&gt;"",VLOOKUP(AT11,APPENDIX!$A:$R,12,FALSE),0)</f>
        <v>-0.6</v>
      </c>
      <c r="E11" s="231" t="str">
        <f t="shared" si="48"/>
        <v>*</v>
      </c>
      <c r="F11" s="371">
        <f>IF(VLOOKUP(AV11,APPENDIX!$A:$R,9,FALSE)&lt;&gt;"",VLOOKUP(AV11,APPENDIX!$A:$R,9,FALSE),"—")</f>
        <v>16</v>
      </c>
      <c r="G11" s="372">
        <f>IF(VLOOKUP(AW11,APPENDIX!$A:$R,9,FALSE)&lt;&gt;"",VLOOKUP(AW11,APPENDIX!$A:$R,9,FALSE),"—")</f>
        <v>15</v>
      </c>
      <c r="H11" s="301">
        <f>IF(VLOOKUP(AX11,APPENDIX!$A:$R,12,FALSE)&lt;&gt;"",VLOOKUP(AX11,APPENDIX!$A:$R,12,FALSE),0)</f>
        <v>-0.1</v>
      </c>
      <c r="I11" s="234" t="str">
        <f t="shared" si="49"/>
        <v/>
      </c>
      <c r="J11" s="372">
        <f>IF(VLOOKUP(AZ11,APPENDIX!$A:$R,9,FALSE)&lt;&gt;"",VLOOKUP(AZ11,APPENDIX!$A:$R,9,FALSE),"—")</f>
        <v>50</v>
      </c>
      <c r="K11" s="372">
        <f>IF(VLOOKUP(BA11,APPENDIX!$A:$R,9,FALSE)&lt;&gt;"",VLOOKUP(BA11,APPENDIX!$A:$R,9,FALSE),"—")</f>
        <v>46</v>
      </c>
      <c r="L11" s="301">
        <f>IF(VLOOKUP(BB11,APPENDIX!$A:$R,12,FALSE)&lt;&gt;"",VLOOKUP(BB11,APPENDIX!$A:$R,12,FALSE),0)</f>
        <v>-0.3</v>
      </c>
      <c r="M11" s="238" t="str">
        <f t="shared" si="50"/>
        <v/>
      </c>
      <c r="N11" s="371">
        <f>IF(VLOOKUP(BD11,APPENDIX!$A:$R,9,FALSE)&lt;&gt;"",VLOOKUP(BD11,APPENDIX!$A:$R,9,FALSE),"—")</f>
        <v>19</v>
      </c>
      <c r="O11" s="372">
        <f>IF(VLOOKUP(BE11,APPENDIX!$A:$R,9,FALSE)&lt;&gt;"",VLOOKUP(BE11,APPENDIX!$A:$R,9,FALSE),"—")</f>
        <v>16</v>
      </c>
      <c r="P11" s="301">
        <f>IF(VLOOKUP(BF11,APPENDIX!$A:$R,12,FALSE)&lt;&gt;"",VLOOKUP(BF11,APPENDIX!$A:$R,12,FALSE),0)</f>
        <v>-0.3</v>
      </c>
      <c r="Q11" s="231" t="str">
        <f t="shared" si="51"/>
        <v/>
      </c>
      <c r="R11" s="229">
        <f>IF(VLOOKUP(BH11,APPENDIX!$A:$R,9,FALSE)&lt;&gt;"",VLOOKUP(BH11,APPENDIX!$A:$R,9,FALSE),"—")</f>
        <v>16</v>
      </c>
      <c r="S11" s="231">
        <f>IF(VLOOKUP(BI11,APPENDIX!$A:$R,9,FALSE)&lt;&gt;"",VLOOKUP(BI11,APPENDIX!$A:$R,9,FALSE),"—")</f>
        <v>14</v>
      </c>
      <c r="T11" s="231">
        <f>IF(VLOOKUP(BJ11,APPENDIX!$A:$R,12,FALSE)&lt;&gt;"",VLOOKUP(BJ11,APPENDIX!$A:$R,12,FALSE),0)</f>
        <v>-0.6</v>
      </c>
      <c r="U11" s="234" t="str">
        <f t="shared" si="52"/>
        <v>*</v>
      </c>
      <c r="V11" s="371">
        <f>IF(VLOOKUP(BL11,APPENDIX!$A:$R,9,FALSE)&lt;&gt;"",VLOOKUP(BL11,APPENDIX!$A:$R,9,FALSE),"—")</f>
        <v>10</v>
      </c>
      <c r="W11" s="372">
        <f>IF(VLOOKUP(BM11,APPENDIX!$A:$R,9,FALSE)&lt;&gt;"",VLOOKUP(BM11,APPENDIX!$A:$R,9,FALSE),"—")</f>
        <v>9</v>
      </c>
      <c r="X11" s="231">
        <f>IF(VLOOKUP(BN11,APPENDIX!$A:$R,12,FALSE)&lt;&gt;"",VLOOKUP(BN11,APPENDIX!$A:$R,12,FALSE),0)</f>
        <v>-0.2</v>
      </c>
      <c r="Y11" s="234" t="str">
        <f t="shared" si="53"/>
        <v/>
      </c>
      <c r="Z11" s="400">
        <f>IF(VLOOKUP(BP11,APPENDIX!$A:$R,9,FALSE)&lt;&gt;"",VLOOKUP(BP11,APPENDIX!$A:$R,9,FALSE),"—")</f>
        <v>14</v>
      </c>
      <c r="AA11" s="401">
        <f>IF(VLOOKUP(BQ11,APPENDIX!$A:$R,9,FALSE)&lt;&gt;"",VLOOKUP(BQ11,APPENDIX!$A:$R,9,FALSE),"—")</f>
        <v>15.4</v>
      </c>
      <c r="AB11" s="231">
        <f>IF(VLOOKUP(BR11,APPENDIX!$A:$R,12,FALSE)&lt;&gt;"",VLOOKUP(BR11,APPENDIX!$A:$R,12,FALSE),0)</f>
        <v>1.4</v>
      </c>
      <c r="AC11" s="234" t="str">
        <f t="shared" si="54"/>
        <v>**</v>
      </c>
      <c r="AD11" s="371">
        <f>IF(VLOOKUP(BT11,APPENDIX!$A:$R,9,FALSE)&lt;&gt;"",VLOOKUP(BT11,APPENDIX!$A:$R,9,FALSE),"—")</f>
        <v>173</v>
      </c>
      <c r="AE11" s="372">
        <f>IF(VLOOKUP(BU11,APPENDIX!$A:$R,9,FALSE)&lt;&gt;"",VLOOKUP(BU11,APPENDIX!$A:$R,9,FALSE),"—")</f>
        <v>171</v>
      </c>
      <c r="AF11" s="372">
        <f>IF(VLOOKUP(BV11,APPENDIX!$A:$R,12,FALSE)&lt;&gt;"",VLOOKUP(BV11,APPENDIX!$A:$R,12,FALSE),0)</f>
        <v>-0.1</v>
      </c>
      <c r="AG11" s="493" t="str">
        <f t="shared" si="55"/>
        <v/>
      </c>
      <c r="AH11" s="374">
        <f>IF(VLOOKUP(BX11,APPENDIX!$A:$R,9,FALSE)&lt;&gt;"",VLOOKUP(BX11,APPENDIX!$A:$R,9,FALSE),"—")</f>
        <v>4457</v>
      </c>
      <c r="AI11" s="374">
        <f>IF(VLOOKUP(BY11,APPENDIX!$A:$R,9,FALSE)&lt;&gt;"",VLOOKUP(BY11,APPENDIX!$A:$R,9,FALSE),"—")</f>
        <v>4689</v>
      </c>
      <c r="AJ11" s="301">
        <f>IF(VLOOKUP(BZ11,APPENDIX!$A:$R,12,FALSE)&lt;&gt;"",VLOOKUP(BZ11,APPENDIX!$A:$R,12,FALSE),0)</f>
        <v>0.3</v>
      </c>
      <c r="AK11" s="238" t="str">
        <f t="shared" si="56"/>
        <v/>
      </c>
      <c r="AL11" s="375">
        <f>IF(VLOOKUP(CB11,APPENDIX!$A:$R,9,FALSE)&lt;&gt;"",VLOOKUP(CB11,APPENDIX!$A:$R,9,FALSE),"—")</f>
        <v>7460</v>
      </c>
      <c r="AM11" s="374">
        <f>IF(VLOOKUP(CC11,APPENDIX!$A:$R,9,FALSE)&lt;&gt;"",VLOOKUP(CC11,APPENDIX!$A:$R,9,FALSE),"—")</f>
        <v>7415</v>
      </c>
      <c r="AN11" s="301">
        <f>IF(VLOOKUP(CD11,APPENDIX!$A:$R,12,FALSE)&lt;&gt;"",VLOOKUP(CD11,APPENDIX!$A:$R,12,FALSE),0)</f>
        <v>0</v>
      </c>
      <c r="AO11" s="238" t="str">
        <f t="shared" si="57"/>
        <v/>
      </c>
      <c r="AQ11" s="153" t="s">
        <v>38</v>
      </c>
      <c r="AR11" s="153" t="str">
        <f t="shared" si="58"/>
        <v>COu001_0</v>
      </c>
      <c r="AS11" s="153" t="str">
        <f t="shared" si="59"/>
        <v>COu001_1</v>
      </c>
      <c r="AT11" s="153" t="str">
        <f t="shared" si="60"/>
        <v>COu001_1</v>
      </c>
      <c r="AU11" s="153" t="str">
        <f t="shared" si="61"/>
        <v>CO</v>
      </c>
      <c r="AV11" s="153" t="str">
        <f t="shared" si="62"/>
        <v>COu002a_0</v>
      </c>
      <c r="AW11" s="153" t="str">
        <f t="shared" si="63"/>
        <v>COu002a_1</v>
      </c>
      <c r="AX11" s="153" t="str">
        <f t="shared" si="64"/>
        <v>COu002a_1</v>
      </c>
      <c r="AY11" s="153" t="str">
        <f t="shared" si="65"/>
        <v>CO</v>
      </c>
      <c r="AZ11" s="153" t="str">
        <f t="shared" si="66"/>
        <v>COu002b_0</v>
      </c>
      <c r="BA11" s="153" t="str">
        <f t="shared" si="67"/>
        <v>COu002b_1</v>
      </c>
      <c r="BB11" s="153" t="str">
        <f t="shared" si="68"/>
        <v>COu002b_1</v>
      </c>
      <c r="BC11" s="153" t="str">
        <f t="shared" si="69"/>
        <v>CO</v>
      </c>
      <c r="BD11" s="153" t="str">
        <f t="shared" si="70"/>
        <v>COu004_0</v>
      </c>
      <c r="BE11" s="153" t="str">
        <f t="shared" si="71"/>
        <v>COu004_1</v>
      </c>
      <c r="BF11" s="153" t="str">
        <f t="shared" si="72"/>
        <v>COu004_1</v>
      </c>
      <c r="BG11" s="153" t="str">
        <f t="shared" si="73"/>
        <v>CO</v>
      </c>
      <c r="BH11" s="153" t="str">
        <f t="shared" si="74"/>
        <v>COu005_0</v>
      </c>
      <c r="BI11" s="153" t="str">
        <f t="shared" si="75"/>
        <v>COu005_1</v>
      </c>
      <c r="BJ11" s="153" t="str">
        <f t="shared" si="76"/>
        <v>COu005_1</v>
      </c>
      <c r="BK11" s="153" t="str">
        <f t="shared" si="77"/>
        <v>CO</v>
      </c>
      <c r="BL11" s="153" t="str">
        <f t="shared" si="78"/>
        <v>COu006_0</v>
      </c>
      <c r="BM11" s="153" t="str">
        <f t="shared" si="79"/>
        <v>COu006_1</v>
      </c>
      <c r="BN11" s="153" t="str">
        <f t="shared" si="80"/>
        <v>COu006_1</v>
      </c>
      <c r="BO11" s="153" t="str">
        <f t="shared" si="81"/>
        <v>CO</v>
      </c>
      <c r="BP11" s="153" t="str">
        <f t="shared" si="82"/>
        <v>COu007_0</v>
      </c>
      <c r="BQ11" s="153" t="str">
        <f t="shared" si="83"/>
        <v>COu007_1</v>
      </c>
      <c r="BR11" s="153" t="str">
        <f t="shared" si="84"/>
        <v>COu007_1</v>
      </c>
      <c r="BS11" s="153" t="str">
        <f t="shared" si="85"/>
        <v>CO</v>
      </c>
      <c r="BT11" s="153" t="str">
        <f t="shared" si="86"/>
        <v>COu003_0</v>
      </c>
      <c r="BU11" s="153" t="str">
        <f t="shared" si="87"/>
        <v>COu003_1</v>
      </c>
      <c r="BV11" s="153" t="str">
        <f t="shared" si="88"/>
        <v>COu003_1</v>
      </c>
      <c r="BW11" s="153" t="str">
        <f t="shared" si="89"/>
        <v>CO</v>
      </c>
      <c r="BX11" s="153" t="str">
        <f t="shared" si="90"/>
        <v>COu010_0</v>
      </c>
      <c r="BY11" s="153" t="str">
        <f t="shared" si="91"/>
        <v>COu010_1</v>
      </c>
      <c r="BZ11" s="153" t="str">
        <f t="shared" si="92"/>
        <v>COu010_1</v>
      </c>
      <c r="CA11" s="153" t="str">
        <f t="shared" si="93"/>
        <v>CO</v>
      </c>
      <c r="CB11" s="153" t="str">
        <f t="shared" si="94"/>
        <v>COu009_0</v>
      </c>
      <c r="CC11" s="153" t="str">
        <f t="shared" si="95"/>
        <v>COu009_1</v>
      </c>
      <c r="CD11" s="153" t="str">
        <f t="shared" si="96"/>
        <v>COu009_1</v>
      </c>
    </row>
    <row r="12" spans="1:82" ht="12.75" customHeight="1" x14ac:dyDescent="0.15">
      <c r="A12" s="231" t="s">
        <v>41</v>
      </c>
      <c r="B12" s="371">
        <f>IF(VLOOKUP(AR12,APPENDIX!$A:$R,9,FALSE)&lt;&gt;"",VLOOKUP(AR12,APPENDIX!$A:$R,9,FALSE),"—")</f>
        <v>144</v>
      </c>
      <c r="C12" s="372">
        <f>IF(VLOOKUP(AS12,APPENDIX!$A:$R,9,FALSE)&lt;&gt;"",VLOOKUP(AS12,APPENDIX!$A:$R,9,FALSE),"—")</f>
        <v>126</v>
      </c>
      <c r="D12" s="231">
        <f>IF(VLOOKUP(AT12,APPENDIX!$A:$R,12,FALSE)&lt;&gt;"",VLOOKUP(AT12,APPENDIX!$A:$R,12,FALSE),0)</f>
        <v>-0.4</v>
      </c>
      <c r="E12" s="231" t="str">
        <f t="shared" si="48"/>
        <v/>
      </c>
      <c r="F12" s="371">
        <f>IF(VLOOKUP(AV12,APPENDIX!$A:$R,9,FALSE)&lt;&gt;"",VLOOKUP(AV12,APPENDIX!$A:$R,9,FALSE),"—")</f>
        <v>26</v>
      </c>
      <c r="G12" s="372">
        <f>IF(VLOOKUP(AW12,APPENDIX!$A:$R,9,FALSE)&lt;&gt;"",VLOOKUP(AW12,APPENDIX!$A:$R,9,FALSE),"—")</f>
        <v>24</v>
      </c>
      <c r="H12" s="301">
        <f>IF(VLOOKUP(AX12,APPENDIX!$A:$R,12,FALSE)&lt;&gt;"",VLOOKUP(AX12,APPENDIX!$A:$R,12,FALSE),0)</f>
        <v>-0.2</v>
      </c>
      <c r="I12" s="234" t="str">
        <f t="shared" si="49"/>
        <v/>
      </c>
      <c r="J12" s="372">
        <f>IF(VLOOKUP(AZ12,APPENDIX!$A:$R,9,FALSE)&lt;&gt;"",VLOOKUP(AZ12,APPENDIX!$A:$R,9,FALSE),"—")</f>
        <v>75</v>
      </c>
      <c r="K12" s="372">
        <f>IF(VLOOKUP(BA12,APPENDIX!$A:$R,9,FALSE)&lt;&gt;"",VLOOKUP(BA12,APPENDIX!$A:$R,9,FALSE),"—")</f>
        <v>69</v>
      </c>
      <c r="L12" s="301">
        <f>IF(VLOOKUP(BB12,APPENDIX!$A:$R,12,FALSE)&lt;&gt;"",VLOOKUP(BB12,APPENDIX!$A:$R,12,FALSE),0)</f>
        <v>-0.4</v>
      </c>
      <c r="M12" s="238" t="str">
        <f t="shared" si="50"/>
        <v/>
      </c>
      <c r="N12" s="371">
        <f>IF(VLOOKUP(BD12,APPENDIX!$A:$R,9,FALSE)&lt;&gt;"",VLOOKUP(BD12,APPENDIX!$A:$R,9,FALSE),"—")</f>
        <v>39</v>
      </c>
      <c r="O12" s="372">
        <f>IF(VLOOKUP(BE12,APPENDIX!$A:$R,9,FALSE)&lt;&gt;"",VLOOKUP(BE12,APPENDIX!$A:$R,9,FALSE),"—")</f>
        <v>33</v>
      </c>
      <c r="P12" s="301">
        <f>IF(VLOOKUP(BF12,APPENDIX!$A:$R,12,FALSE)&lt;&gt;"",VLOOKUP(BF12,APPENDIX!$A:$R,12,FALSE),0)</f>
        <v>-0.6</v>
      </c>
      <c r="Q12" s="231" t="str">
        <f t="shared" si="51"/>
        <v>*</v>
      </c>
      <c r="R12" s="229">
        <f>IF(VLOOKUP(BH12,APPENDIX!$A:$R,9,FALSE)&lt;&gt;"",VLOOKUP(BH12,APPENDIX!$A:$R,9,FALSE),"—")</f>
        <v>20</v>
      </c>
      <c r="S12" s="231">
        <f>IF(VLOOKUP(BI12,APPENDIX!$A:$R,9,FALSE)&lt;&gt;"",VLOOKUP(BI12,APPENDIX!$A:$R,9,FALSE),"—")</f>
        <v>19</v>
      </c>
      <c r="T12" s="231">
        <f>IF(VLOOKUP(BJ12,APPENDIX!$A:$R,12,FALSE)&lt;&gt;"",VLOOKUP(BJ12,APPENDIX!$A:$R,12,FALSE),0)</f>
        <v>-0.3</v>
      </c>
      <c r="U12" s="234" t="str">
        <f t="shared" si="52"/>
        <v/>
      </c>
      <c r="V12" s="371">
        <f>IF(VLOOKUP(BL12,APPENDIX!$A:$R,9,FALSE)&lt;&gt;"",VLOOKUP(BL12,APPENDIX!$A:$R,9,FALSE),"—")</f>
        <v>16</v>
      </c>
      <c r="W12" s="372">
        <f>IF(VLOOKUP(BM12,APPENDIX!$A:$R,9,FALSE)&lt;&gt;"",VLOOKUP(BM12,APPENDIX!$A:$R,9,FALSE),"—")</f>
        <v>14</v>
      </c>
      <c r="X12" s="231">
        <f>IF(VLOOKUP(BN12,APPENDIX!$A:$R,12,FALSE)&lt;&gt;"",VLOOKUP(BN12,APPENDIX!$A:$R,12,FALSE),0)</f>
        <v>-0.4</v>
      </c>
      <c r="Y12" s="234" t="str">
        <f t="shared" si="53"/>
        <v/>
      </c>
      <c r="Z12" s="400">
        <f>IF(VLOOKUP(BP12,APPENDIX!$A:$R,9,FALSE)&lt;&gt;"",VLOOKUP(BP12,APPENDIX!$A:$R,9,FALSE),"—")</f>
        <v>16</v>
      </c>
      <c r="AA12" s="401">
        <f>IF(VLOOKUP(BQ12,APPENDIX!$A:$R,9,FALSE)&lt;&gt;"",VLOOKUP(BQ12,APPENDIX!$A:$R,9,FALSE),"—")</f>
        <v>16.7</v>
      </c>
      <c r="AB12" s="231">
        <f>IF(VLOOKUP(BR12,APPENDIX!$A:$R,12,FALSE)&lt;&gt;"",VLOOKUP(BR12,APPENDIX!$A:$R,12,FALSE),0)</f>
        <v>0.7</v>
      </c>
      <c r="AC12" s="234" t="str">
        <f t="shared" si="54"/>
        <v>*</v>
      </c>
      <c r="AD12" s="371">
        <f>IF(VLOOKUP(BT12,APPENDIX!$A:$R,9,FALSE)&lt;&gt;"",VLOOKUP(BT12,APPENDIX!$A:$R,9,FALSE),"—")</f>
        <v>189</v>
      </c>
      <c r="AE12" s="372">
        <f>IF(VLOOKUP(BU12,APPENDIX!$A:$R,9,FALSE)&lt;&gt;"",VLOOKUP(BU12,APPENDIX!$A:$R,9,FALSE),"—")</f>
        <v>193</v>
      </c>
      <c r="AF12" s="372">
        <f>IF(VLOOKUP(BV12,APPENDIX!$A:$R,12,FALSE)&lt;&gt;"",VLOOKUP(BV12,APPENDIX!$A:$R,12,FALSE),0)</f>
        <v>0.2</v>
      </c>
      <c r="AG12" s="493" t="str">
        <f t="shared" si="55"/>
        <v/>
      </c>
      <c r="AH12" s="374">
        <f>IF(VLOOKUP(BX12,APPENDIX!$A:$R,9,FALSE)&lt;&gt;"",VLOOKUP(BX12,APPENDIX!$A:$R,9,FALSE),"—")</f>
        <v>5209</v>
      </c>
      <c r="AI12" s="374">
        <f>IF(VLOOKUP(BY12,APPENDIX!$A:$R,9,FALSE)&lt;&gt;"",VLOOKUP(BY12,APPENDIX!$A:$R,9,FALSE),"—")</f>
        <v>5246</v>
      </c>
      <c r="AJ12" s="301">
        <f>IF(VLOOKUP(BZ12,APPENDIX!$A:$R,12,FALSE)&lt;&gt;"",VLOOKUP(BZ12,APPENDIX!$A:$R,12,FALSE),0)</f>
        <v>0</v>
      </c>
      <c r="AK12" s="238" t="str">
        <f t="shared" si="56"/>
        <v/>
      </c>
      <c r="AL12" s="375">
        <f>IF(VLOOKUP(CB12,APPENDIX!$A:$R,9,FALSE)&lt;&gt;"",VLOOKUP(CB12,APPENDIX!$A:$R,9,FALSE),"—")</f>
        <v>8936</v>
      </c>
      <c r="AM12" s="374">
        <f>IF(VLOOKUP(CC12,APPENDIX!$A:$R,9,FALSE)&lt;&gt;"",VLOOKUP(CC12,APPENDIX!$A:$R,9,FALSE),"—")</f>
        <v>9014</v>
      </c>
      <c r="AN12" s="301">
        <f>IF(VLOOKUP(CD12,APPENDIX!$A:$R,12,FALSE)&lt;&gt;"",VLOOKUP(CD12,APPENDIX!$A:$R,12,FALSE),0)</f>
        <v>0.1</v>
      </c>
      <c r="AO12" s="238" t="str">
        <f t="shared" si="57"/>
        <v/>
      </c>
      <c r="AQ12" s="153" t="s">
        <v>42</v>
      </c>
      <c r="AR12" s="153" t="str">
        <f t="shared" si="58"/>
        <v>CTu001_0</v>
      </c>
      <c r="AS12" s="153" t="str">
        <f t="shared" si="59"/>
        <v>CTu001_1</v>
      </c>
      <c r="AT12" s="153" t="str">
        <f t="shared" si="60"/>
        <v>CTu001_1</v>
      </c>
      <c r="AU12" s="153" t="str">
        <f t="shared" si="61"/>
        <v>CT</v>
      </c>
      <c r="AV12" s="153" t="str">
        <f t="shared" si="62"/>
        <v>CTu002a_0</v>
      </c>
      <c r="AW12" s="153" t="str">
        <f t="shared" si="63"/>
        <v>CTu002a_1</v>
      </c>
      <c r="AX12" s="153" t="str">
        <f t="shared" si="64"/>
        <v>CTu002a_1</v>
      </c>
      <c r="AY12" s="153" t="str">
        <f t="shared" si="65"/>
        <v>CT</v>
      </c>
      <c r="AZ12" s="153" t="str">
        <f t="shared" si="66"/>
        <v>CTu002b_0</v>
      </c>
      <c r="BA12" s="153" t="str">
        <f t="shared" si="67"/>
        <v>CTu002b_1</v>
      </c>
      <c r="BB12" s="153" t="str">
        <f t="shared" si="68"/>
        <v>CTu002b_1</v>
      </c>
      <c r="BC12" s="153" t="str">
        <f t="shared" si="69"/>
        <v>CT</v>
      </c>
      <c r="BD12" s="153" t="str">
        <f t="shared" si="70"/>
        <v>CTu004_0</v>
      </c>
      <c r="BE12" s="153" t="str">
        <f t="shared" si="71"/>
        <v>CTu004_1</v>
      </c>
      <c r="BF12" s="153" t="str">
        <f t="shared" si="72"/>
        <v>CTu004_1</v>
      </c>
      <c r="BG12" s="153" t="str">
        <f t="shared" si="73"/>
        <v>CT</v>
      </c>
      <c r="BH12" s="153" t="str">
        <f t="shared" si="74"/>
        <v>CTu005_0</v>
      </c>
      <c r="BI12" s="153" t="str">
        <f t="shared" si="75"/>
        <v>CTu005_1</v>
      </c>
      <c r="BJ12" s="153" t="str">
        <f t="shared" si="76"/>
        <v>CTu005_1</v>
      </c>
      <c r="BK12" s="153" t="str">
        <f t="shared" si="77"/>
        <v>CT</v>
      </c>
      <c r="BL12" s="153" t="str">
        <f t="shared" si="78"/>
        <v>CTu006_0</v>
      </c>
      <c r="BM12" s="153" t="str">
        <f t="shared" si="79"/>
        <v>CTu006_1</v>
      </c>
      <c r="BN12" s="153" t="str">
        <f t="shared" si="80"/>
        <v>CTu006_1</v>
      </c>
      <c r="BO12" s="153" t="str">
        <f t="shared" si="81"/>
        <v>CT</v>
      </c>
      <c r="BP12" s="153" t="str">
        <f t="shared" si="82"/>
        <v>CTu007_0</v>
      </c>
      <c r="BQ12" s="153" t="str">
        <f t="shared" si="83"/>
        <v>CTu007_1</v>
      </c>
      <c r="BR12" s="153" t="str">
        <f t="shared" si="84"/>
        <v>CTu007_1</v>
      </c>
      <c r="BS12" s="153" t="str">
        <f t="shared" si="85"/>
        <v>CT</v>
      </c>
      <c r="BT12" s="153" t="str">
        <f t="shared" si="86"/>
        <v>CTu003_0</v>
      </c>
      <c r="BU12" s="153" t="str">
        <f t="shared" si="87"/>
        <v>CTu003_1</v>
      </c>
      <c r="BV12" s="153" t="str">
        <f t="shared" si="88"/>
        <v>CTu003_1</v>
      </c>
      <c r="BW12" s="153" t="str">
        <f t="shared" si="89"/>
        <v>CT</v>
      </c>
      <c r="BX12" s="153" t="str">
        <f t="shared" si="90"/>
        <v>CTu010_0</v>
      </c>
      <c r="BY12" s="153" t="str">
        <f t="shared" si="91"/>
        <v>CTu010_1</v>
      </c>
      <c r="BZ12" s="153" t="str">
        <f t="shared" si="92"/>
        <v>CTu010_1</v>
      </c>
      <c r="CA12" s="153" t="str">
        <f t="shared" si="93"/>
        <v>CT</v>
      </c>
      <c r="CB12" s="153" t="str">
        <f t="shared" si="94"/>
        <v>CTu009_0</v>
      </c>
      <c r="CC12" s="153" t="str">
        <f t="shared" si="95"/>
        <v>CTu009_1</v>
      </c>
      <c r="CD12" s="153" t="str">
        <f t="shared" si="96"/>
        <v>CTu009_1</v>
      </c>
    </row>
    <row r="13" spans="1:82" ht="12.75" customHeight="1" x14ac:dyDescent="0.15">
      <c r="A13" s="231" t="s">
        <v>45</v>
      </c>
      <c r="B13" s="371" t="str">
        <f>IF(VLOOKUP(AR13,APPENDIX!$A:$R,9,FALSE)&lt;&gt;"",VLOOKUP(AR13,APPENDIX!$A:$R,9,FALSE),"—")</f>
        <v>—</v>
      </c>
      <c r="C13" s="372" t="str">
        <f>IF(VLOOKUP(AS13,APPENDIX!$A:$R,9,FALSE)&lt;&gt;"",VLOOKUP(AS13,APPENDIX!$A:$R,9,FALSE),"—")</f>
        <v>—</v>
      </c>
      <c r="D13" s="231">
        <f>IF(VLOOKUP(AT13,APPENDIX!$A:$R,12,FALSE)&lt;&gt;"",VLOOKUP(AT13,APPENDIX!$A:$R,12,FALSE),0)</f>
        <v>0</v>
      </c>
      <c r="E13" s="231" t="str">
        <f t="shared" si="48"/>
        <v/>
      </c>
      <c r="F13" s="371">
        <f>IF(VLOOKUP(AV13,APPENDIX!$A:$R,9,FALSE)&lt;&gt;"",VLOOKUP(AV13,APPENDIX!$A:$R,9,FALSE),"—")</f>
        <v>27</v>
      </c>
      <c r="G13" s="372">
        <f>IF(VLOOKUP(AW13,APPENDIX!$A:$R,9,FALSE)&lt;&gt;"",VLOOKUP(AW13,APPENDIX!$A:$R,9,FALSE),"—")</f>
        <v>29</v>
      </c>
      <c r="H13" s="301">
        <f>IF(VLOOKUP(AX13,APPENDIX!$A:$R,12,FALSE)&lt;&gt;"",VLOOKUP(AX13,APPENDIX!$A:$R,12,FALSE),0)</f>
        <v>0.2</v>
      </c>
      <c r="I13" s="234" t="str">
        <f t="shared" si="49"/>
        <v/>
      </c>
      <c r="J13" s="372">
        <f>IF(VLOOKUP(AZ13,APPENDIX!$A:$R,9,FALSE)&lt;&gt;"",VLOOKUP(AZ13,APPENDIX!$A:$R,9,FALSE),"—")</f>
        <v>68</v>
      </c>
      <c r="K13" s="372">
        <f>IF(VLOOKUP(BA13,APPENDIX!$A:$R,9,FALSE)&lt;&gt;"",VLOOKUP(BA13,APPENDIX!$A:$R,9,FALSE),"—")</f>
        <v>69</v>
      </c>
      <c r="L13" s="301">
        <f>IF(VLOOKUP(BB13,APPENDIX!$A:$R,12,FALSE)&lt;&gt;"",VLOOKUP(BB13,APPENDIX!$A:$R,12,FALSE),0)</f>
        <v>0.1</v>
      </c>
      <c r="M13" s="238" t="str">
        <f t="shared" si="50"/>
        <v/>
      </c>
      <c r="N13" s="371">
        <f>IF(VLOOKUP(BD13,APPENDIX!$A:$R,9,FALSE)&lt;&gt;"",VLOOKUP(BD13,APPENDIX!$A:$R,9,FALSE),"—")</f>
        <v>40</v>
      </c>
      <c r="O13" s="372">
        <f>IF(VLOOKUP(BE13,APPENDIX!$A:$R,9,FALSE)&lt;&gt;"",VLOOKUP(BE13,APPENDIX!$A:$R,9,FALSE),"—")</f>
        <v>38</v>
      </c>
      <c r="P13" s="301">
        <f>IF(VLOOKUP(BF13,APPENDIX!$A:$R,12,FALSE)&lt;&gt;"",VLOOKUP(BF13,APPENDIX!$A:$R,12,FALSE),0)</f>
        <v>-0.2</v>
      </c>
      <c r="Q13" s="231" t="str">
        <f t="shared" si="51"/>
        <v/>
      </c>
      <c r="R13" s="229">
        <f>IF(VLOOKUP(BH13,APPENDIX!$A:$R,9,FALSE)&lt;&gt;"",VLOOKUP(BH13,APPENDIX!$A:$R,9,FALSE),"—")</f>
        <v>20</v>
      </c>
      <c r="S13" s="231">
        <f>IF(VLOOKUP(BI13,APPENDIX!$A:$R,9,FALSE)&lt;&gt;"",VLOOKUP(BI13,APPENDIX!$A:$R,9,FALSE),"—")</f>
        <v>20</v>
      </c>
      <c r="T13" s="231">
        <f>IF(VLOOKUP(BJ13,APPENDIX!$A:$R,12,FALSE)&lt;&gt;"",VLOOKUP(BJ13,APPENDIX!$A:$R,12,FALSE),0)</f>
        <v>0</v>
      </c>
      <c r="U13" s="234" t="str">
        <f t="shared" si="52"/>
        <v/>
      </c>
      <c r="V13" s="371">
        <f>IF(VLOOKUP(BL13,APPENDIX!$A:$R,9,FALSE)&lt;&gt;"",VLOOKUP(BL13,APPENDIX!$A:$R,9,FALSE),"—")</f>
        <v>19</v>
      </c>
      <c r="W13" s="372">
        <f>IF(VLOOKUP(BM13,APPENDIX!$A:$R,9,FALSE)&lt;&gt;"",VLOOKUP(BM13,APPENDIX!$A:$R,9,FALSE),"—")</f>
        <v>16</v>
      </c>
      <c r="X13" s="231">
        <f>IF(VLOOKUP(BN13,APPENDIX!$A:$R,12,FALSE)&lt;&gt;"",VLOOKUP(BN13,APPENDIX!$A:$R,12,FALSE),0)</f>
        <v>-0.6</v>
      </c>
      <c r="Y13" s="234" t="str">
        <f t="shared" si="53"/>
        <v>*</v>
      </c>
      <c r="Z13" s="400">
        <f>IF(VLOOKUP(BP13,APPENDIX!$A:$R,9,FALSE)&lt;&gt;"",VLOOKUP(BP13,APPENDIX!$A:$R,9,FALSE),"—")</f>
        <v>16</v>
      </c>
      <c r="AA13" s="401">
        <f>IF(VLOOKUP(BQ13,APPENDIX!$A:$R,9,FALSE)&lt;&gt;"",VLOOKUP(BQ13,APPENDIX!$A:$R,9,FALSE),"—")</f>
        <v>16.3</v>
      </c>
      <c r="AB13" s="231">
        <f>IF(VLOOKUP(BR13,APPENDIX!$A:$R,12,FALSE)&lt;&gt;"",VLOOKUP(BR13,APPENDIX!$A:$R,12,FALSE),0)</f>
        <v>0.3</v>
      </c>
      <c r="AC13" s="234" t="str">
        <f t="shared" si="54"/>
        <v/>
      </c>
      <c r="AD13" s="371">
        <f>IF(VLOOKUP(BT13,APPENDIX!$A:$R,9,FALSE)&lt;&gt;"",VLOOKUP(BT13,APPENDIX!$A:$R,9,FALSE),"—")</f>
        <v>159</v>
      </c>
      <c r="AE13" s="372">
        <f>IF(VLOOKUP(BU13,APPENDIX!$A:$R,9,FALSE)&lt;&gt;"",VLOOKUP(BU13,APPENDIX!$A:$R,9,FALSE),"—")</f>
        <v>166</v>
      </c>
      <c r="AF13" s="372">
        <f>IF(VLOOKUP(BV13,APPENDIX!$A:$R,12,FALSE)&lt;&gt;"",VLOOKUP(BV13,APPENDIX!$A:$R,12,FALSE),0)</f>
        <v>0.3</v>
      </c>
      <c r="AG13" s="493" t="str">
        <f t="shared" si="55"/>
        <v/>
      </c>
      <c r="AH13" s="374">
        <f>IF(VLOOKUP(BX13,APPENDIX!$A:$R,9,FALSE)&lt;&gt;"",VLOOKUP(BX13,APPENDIX!$A:$R,9,FALSE),"—")</f>
        <v>4439</v>
      </c>
      <c r="AI13" s="374">
        <f>IF(VLOOKUP(BY13,APPENDIX!$A:$R,9,FALSE)&lt;&gt;"",VLOOKUP(BY13,APPENDIX!$A:$R,9,FALSE),"—")</f>
        <v>4388</v>
      </c>
      <c r="AJ13" s="301">
        <f>IF(VLOOKUP(BZ13,APPENDIX!$A:$R,12,FALSE)&lt;&gt;"",VLOOKUP(BZ13,APPENDIX!$A:$R,12,FALSE),0)</f>
        <v>-0.1</v>
      </c>
      <c r="AK13" s="238" t="str">
        <f t="shared" si="56"/>
        <v/>
      </c>
      <c r="AL13" s="375">
        <f>IF(VLOOKUP(CB13,APPENDIX!$A:$R,9,FALSE)&lt;&gt;"",VLOOKUP(CB13,APPENDIX!$A:$R,9,FALSE),"—")</f>
        <v>8514</v>
      </c>
      <c r="AM13" s="374">
        <f>IF(VLOOKUP(CC13,APPENDIX!$A:$R,9,FALSE)&lt;&gt;"",VLOOKUP(CC13,APPENDIX!$A:$R,9,FALSE),"—")</f>
        <v>8753</v>
      </c>
      <c r="AN13" s="301">
        <f>IF(VLOOKUP(CD13,APPENDIX!$A:$R,12,FALSE)&lt;&gt;"",VLOOKUP(CD13,APPENDIX!$A:$R,12,FALSE),0)</f>
        <v>0.2</v>
      </c>
      <c r="AO13" s="238" t="str">
        <f t="shared" si="57"/>
        <v/>
      </c>
      <c r="AQ13" s="153" t="s">
        <v>46</v>
      </c>
      <c r="AR13" s="153" t="str">
        <f t="shared" si="58"/>
        <v>DEu001_0</v>
      </c>
      <c r="AS13" s="153" t="str">
        <f t="shared" si="59"/>
        <v>DEu001_1</v>
      </c>
      <c r="AT13" s="153" t="str">
        <f t="shared" si="60"/>
        <v>DEu001_1</v>
      </c>
      <c r="AU13" s="153" t="str">
        <f t="shared" si="61"/>
        <v>DE</v>
      </c>
      <c r="AV13" s="153" t="str">
        <f t="shared" si="62"/>
        <v>DEu002a_0</v>
      </c>
      <c r="AW13" s="153" t="str">
        <f t="shared" si="63"/>
        <v>DEu002a_1</v>
      </c>
      <c r="AX13" s="153" t="str">
        <f t="shared" si="64"/>
        <v>DEu002a_1</v>
      </c>
      <c r="AY13" s="153" t="str">
        <f t="shared" si="65"/>
        <v>DE</v>
      </c>
      <c r="AZ13" s="153" t="str">
        <f t="shared" si="66"/>
        <v>DEu002b_0</v>
      </c>
      <c r="BA13" s="153" t="str">
        <f t="shared" si="67"/>
        <v>DEu002b_1</v>
      </c>
      <c r="BB13" s="153" t="str">
        <f t="shared" si="68"/>
        <v>DEu002b_1</v>
      </c>
      <c r="BC13" s="153" t="str">
        <f t="shared" si="69"/>
        <v>DE</v>
      </c>
      <c r="BD13" s="153" t="str">
        <f t="shared" si="70"/>
        <v>DEu004_0</v>
      </c>
      <c r="BE13" s="153" t="str">
        <f t="shared" si="71"/>
        <v>DEu004_1</v>
      </c>
      <c r="BF13" s="153" t="str">
        <f t="shared" si="72"/>
        <v>DEu004_1</v>
      </c>
      <c r="BG13" s="153" t="str">
        <f t="shared" si="73"/>
        <v>DE</v>
      </c>
      <c r="BH13" s="153" t="str">
        <f t="shared" si="74"/>
        <v>DEu005_0</v>
      </c>
      <c r="BI13" s="153" t="str">
        <f t="shared" si="75"/>
        <v>DEu005_1</v>
      </c>
      <c r="BJ13" s="153" t="str">
        <f t="shared" si="76"/>
        <v>DEu005_1</v>
      </c>
      <c r="BK13" s="153" t="str">
        <f t="shared" si="77"/>
        <v>DE</v>
      </c>
      <c r="BL13" s="153" t="str">
        <f t="shared" si="78"/>
        <v>DEu006_0</v>
      </c>
      <c r="BM13" s="153" t="str">
        <f t="shared" si="79"/>
        <v>DEu006_1</v>
      </c>
      <c r="BN13" s="153" t="str">
        <f t="shared" si="80"/>
        <v>DEu006_1</v>
      </c>
      <c r="BO13" s="153" t="str">
        <f t="shared" si="81"/>
        <v>DE</v>
      </c>
      <c r="BP13" s="153" t="str">
        <f t="shared" si="82"/>
        <v>DEu007_0</v>
      </c>
      <c r="BQ13" s="153" t="str">
        <f t="shared" si="83"/>
        <v>DEu007_1</v>
      </c>
      <c r="BR13" s="153" t="str">
        <f t="shared" si="84"/>
        <v>DEu007_1</v>
      </c>
      <c r="BS13" s="153" t="str">
        <f t="shared" si="85"/>
        <v>DE</v>
      </c>
      <c r="BT13" s="153" t="str">
        <f t="shared" si="86"/>
        <v>DEu003_0</v>
      </c>
      <c r="BU13" s="153" t="str">
        <f t="shared" si="87"/>
        <v>DEu003_1</v>
      </c>
      <c r="BV13" s="153" t="str">
        <f t="shared" si="88"/>
        <v>DEu003_1</v>
      </c>
      <c r="BW13" s="153" t="str">
        <f t="shared" si="89"/>
        <v>DE</v>
      </c>
      <c r="BX13" s="153" t="str">
        <f t="shared" si="90"/>
        <v>DEu010_0</v>
      </c>
      <c r="BY13" s="153" t="str">
        <f t="shared" si="91"/>
        <v>DEu010_1</v>
      </c>
      <c r="BZ13" s="153" t="str">
        <f t="shared" si="92"/>
        <v>DEu010_1</v>
      </c>
      <c r="CA13" s="153" t="str">
        <f t="shared" si="93"/>
        <v>DE</v>
      </c>
      <c r="CB13" s="153" t="str">
        <f t="shared" si="94"/>
        <v>DEu009_0</v>
      </c>
      <c r="CC13" s="153" t="str">
        <f t="shared" si="95"/>
        <v>DEu009_1</v>
      </c>
      <c r="CD13" s="153" t="str">
        <f t="shared" si="96"/>
        <v>DEu009_1</v>
      </c>
    </row>
    <row r="14" spans="1:82" ht="12.75" customHeight="1" x14ac:dyDescent="0.15">
      <c r="A14" s="231" t="s">
        <v>49</v>
      </c>
      <c r="B14" s="371" t="str">
        <f>IF(VLOOKUP(AR14,APPENDIX!$A:$R,9,FALSE)&lt;&gt;"",VLOOKUP(AR14,APPENDIX!$A:$R,9,FALSE),"—")</f>
        <v>—</v>
      </c>
      <c r="C14" s="372" t="str">
        <f>IF(VLOOKUP(AS14,APPENDIX!$A:$R,9,FALSE)&lt;&gt;"",VLOOKUP(AS14,APPENDIX!$A:$R,9,FALSE),"—")</f>
        <v>—</v>
      </c>
      <c r="D14" s="231">
        <f>IF(VLOOKUP(AT14,APPENDIX!$A:$R,12,FALSE)&lt;&gt;"",VLOOKUP(AT14,APPENDIX!$A:$R,12,FALSE),0)</f>
        <v>0</v>
      </c>
      <c r="E14" s="231" t="str">
        <f t="shared" si="48"/>
        <v/>
      </c>
      <c r="F14" s="371">
        <f>IF(VLOOKUP(AV14,APPENDIX!$A:$R,9,FALSE)&lt;&gt;"",VLOOKUP(AV14,APPENDIX!$A:$R,9,FALSE),"—")</f>
        <v>37</v>
      </c>
      <c r="G14" s="372">
        <f>IF(VLOOKUP(AW14,APPENDIX!$A:$R,9,FALSE)&lt;&gt;"",VLOOKUP(AW14,APPENDIX!$A:$R,9,FALSE),"—")</f>
        <v>35</v>
      </c>
      <c r="H14" s="301">
        <f>IF(VLOOKUP(AX14,APPENDIX!$A:$R,12,FALSE)&lt;&gt;"",VLOOKUP(AX14,APPENDIX!$A:$R,12,FALSE),0)</f>
        <v>-0.2</v>
      </c>
      <c r="I14" s="234" t="str">
        <f t="shared" si="49"/>
        <v/>
      </c>
      <c r="J14" s="372" t="str">
        <f>IF(VLOOKUP(AZ14,APPENDIX!$A:$R,9,FALSE)&lt;&gt;"",VLOOKUP(AZ14,APPENDIX!$A:$R,9,FALSE),"—")</f>
        <v>—</v>
      </c>
      <c r="K14" s="372">
        <f>IF(VLOOKUP(BA14,APPENDIX!$A:$R,9,FALSE)&lt;&gt;"",VLOOKUP(BA14,APPENDIX!$A:$R,9,FALSE),"—")</f>
        <v>67</v>
      </c>
      <c r="L14" s="301">
        <f>IF(VLOOKUP(BB14,APPENDIX!$A:$R,12,FALSE)&lt;&gt;"",VLOOKUP(BB14,APPENDIX!$A:$R,12,FALSE),0)</f>
        <v>0</v>
      </c>
      <c r="M14" s="238" t="str">
        <f t="shared" si="50"/>
        <v/>
      </c>
      <c r="N14" s="371">
        <f>IF(VLOOKUP(BD14,APPENDIX!$A:$R,9,FALSE)&lt;&gt;"",VLOOKUP(BD14,APPENDIX!$A:$R,9,FALSE),"—")</f>
        <v>55</v>
      </c>
      <c r="O14" s="372">
        <f>IF(VLOOKUP(BE14,APPENDIX!$A:$R,9,FALSE)&lt;&gt;"",VLOOKUP(BE14,APPENDIX!$A:$R,9,FALSE),"—")</f>
        <v>43</v>
      </c>
      <c r="P14" s="301">
        <f>IF(VLOOKUP(BF14,APPENDIX!$A:$R,12,FALSE)&lt;&gt;"",VLOOKUP(BF14,APPENDIX!$A:$R,12,FALSE),0)</f>
        <v>-1.3</v>
      </c>
      <c r="Q14" s="231" t="str">
        <f t="shared" si="51"/>
        <v>**</v>
      </c>
      <c r="R14" s="371" t="str">
        <f>IF(VLOOKUP(BH14,APPENDIX!$A:$R,9,FALSE)&lt;&gt;"",VLOOKUP(BH14,APPENDIX!$A:$R,9,FALSE),"—")</f>
        <v>—</v>
      </c>
      <c r="S14" s="231">
        <f>IF(VLOOKUP(BI14,APPENDIX!$A:$R,9,FALSE)&lt;&gt;"",VLOOKUP(BI14,APPENDIX!$A:$R,9,FALSE),"—")</f>
        <v>19</v>
      </c>
      <c r="T14" s="231">
        <f>IF(VLOOKUP(BJ14,APPENDIX!$A:$R,12,FALSE)&lt;&gt;"",VLOOKUP(BJ14,APPENDIX!$A:$R,12,FALSE),0)</f>
        <v>0</v>
      </c>
      <c r="U14" s="234" t="str">
        <f t="shared" si="52"/>
        <v/>
      </c>
      <c r="V14" s="377" t="str">
        <f>IF(VLOOKUP(BL14,APPENDIX!$A:$R,9,FALSE)&lt;&gt;"",VLOOKUP(BL14,APPENDIX!$A:$R,9,FALSE),"—")</f>
        <v>—</v>
      </c>
      <c r="W14" s="378">
        <f>IF(VLOOKUP(BM14,APPENDIX!$A:$R,9,FALSE)&lt;&gt;"",VLOOKUP(BM14,APPENDIX!$A:$R,9,FALSE),"—")</f>
        <v>19</v>
      </c>
      <c r="X14" s="231">
        <f>IF(VLOOKUP(BN14,APPENDIX!$A:$R,12,FALSE)&lt;&gt;"",VLOOKUP(BN14,APPENDIX!$A:$R,12,FALSE),0)</f>
        <v>0</v>
      </c>
      <c r="Y14" s="234" t="str">
        <f t="shared" si="53"/>
        <v/>
      </c>
      <c r="Z14" s="402">
        <f>IF(VLOOKUP(BP14,APPENDIX!$A:$R,9,FALSE)&lt;&gt;"",VLOOKUP(BP14,APPENDIX!$A:$R,9,FALSE),"—")</f>
        <v>18</v>
      </c>
      <c r="AA14" s="403">
        <f>IF(VLOOKUP(BQ14,APPENDIX!$A:$R,9,FALSE)&lt;&gt;"",VLOOKUP(BQ14,APPENDIX!$A:$R,9,FALSE),"—")</f>
        <v>15.6</v>
      </c>
      <c r="AB14" s="231">
        <f>IF(VLOOKUP(BR14,APPENDIX!$A:$R,12,FALSE)&lt;&gt;"",VLOOKUP(BR14,APPENDIX!$A:$R,12,FALSE),0)</f>
        <v>-2.2999999999999998</v>
      </c>
      <c r="AC14" s="234" t="str">
        <f t="shared" si="54"/>
        <v>**</v>
      </c>
      <c r="AD14" s="371">
        <f>IF(VLOOKUP(BT14,APPENDIX!$A:$R,9,FALSE)&lt;&gt;"",VLOOKUP(BT14,APPENDIX!$A:$R,9,FALSE),"—")</f>
        <v>248</v>
      </c>
      <c r="AE14" s="372">
        <f>IF(VLOOKUP(BU14,APPENDIX!$A:$R,9,FALSE)&lt;&gt;"",VLOOKUP(BU14,APPENDIX!$A:$R,9,FALSE),"—")</f>
        <v>265</v>
      </c>
      <c r="AF14" s="372">
        <f>IF(VLOOKUP(BV14,APPENDIX!$A:$R,12,FALSE)&lt;&gt;"",VLOOKUP(BV14,APPENDIX!$A:$R,12,FALSE),0)</f>
        <v>0.7</v>
      </c>
      <c r="AG14" s="493" t="str">
        <f t="shared" si="55"/>
        <v>*</v>
      </c>
      <c r="AH14" s="374">
        <f>IF(VLOOKUP(BX14,APPENDIX!$A:$R,9,FALSE)&lt;&gt;"",VLOOKUP(BX14,APPENDIX!$A:$R,9,FALSE),"—")</f>
        <v>3576</v>
      </c>
      <c r="AI14" s="374">
        <f>IF(VLOOKUP(BY14,APPENDIX!$A:$R,9,FALSE)&lt;&gt;"",VLOOKUP(BY14,APPENDIX!$A:$R,9,FALSE),"—")</f>
        <v>3630</v>
      </c>
      <c r="AJ14" s="301">
        <f>IF(VLOOKUP(BZ14,APPENDIX!$A:$R,12,FALSE)&lt;&gt;"",VLOOKUP(BZ14,APPENDIX!$A:$R,12,FALSE),0)</f>
        <v>0.1</v>
      </c>
      <c r="AK14" s="238" t="str">
        <f t="shared" si="56"/>
        <v/>
      </c>
      <c r="AL14" s="375">
        <f>IF(VLOOKUP(CB14,APPENDIX!$A:$R,9,FALSE)&lt;&gt;"",VLOOKUP(CB14,APPENDIX!$A:$R,9,FALSE),"—")</f>
        <v>8887</v>
      </c>
      <c r="AM14" s="374">
        <f>IF(VLOOKUP(CC14,APPENDIX!$A:$R,9,FALSE)&lt;&gt;"",VLOOKUP(CC14,APPENDIX!$A:$R,9,FALSE),"—")</f>
        <v>8633</v>
      </c>
      <c r="AN14" s="301">
        <f>IF(VLOOKUP(CD14,APPENDIX!$A:$R,12,FALSE)&lt;&gt;"",VLOOKUP(CD14,APPENDIX!$A:$R,12,FALSE),0)</f>
        <v>-0.2</v>
      </c>
      <c r="AO14" s="238" t="str">
        <f t="shared" si="57"/>
        <v/>
      </c>
      <c r="AQ14" s="153" t="s">
        <v>50</v>
      </c>
      <c r="AR14" s="153" t="str">
        <f t="shared" si="58"/>
        <v>DCu001_0</v>
      </c>
      <c r="AS14" s="153" t="str">
        <f t="shared" si="59"/>
        <v>DCu001_1</v>
      </c>
      <c r="AT14" s="153" t="str">
        <f t="shared" si="60"/>
        <v>DCu001_1</v>
      </c>
      <c r="AU14" s="153" t="str">
        <f t="shared" si="61"/>
        <v>DC</v>
      </c>
      <c r="AV14" s="153" t="str">
        <f t="shared" si="62"/>
        <v>DCu002a_0</v>
      </c>
      <c r="AW14" s="153" t="str">
        <f t="shared" si="63"/>
        <v>DCu002a_1</v>
      </c>
      <c r="AX14" s="153" t="str">
        <f t="shared" si="64"/>
        <v>DCu002a_1</v>
      </c>
      <c r="AY14" s="153" t="str">
        <f t="shared" si="65"/>
        <v>DC</v>
      </c>
      <c r="AZ14" s="153" t="str">
        <f t="shared" si="66"/>
        <v>DCu002b_0</v>
      </c>
      <c r="BA14" s="153" t="str">
        <f t="shared" si="67"/>
        <v>DCu002b_1</v>
      </c>
      <c r="BB14" s="153" t="str">
        <f t="shared" si="68"/>
        <v>DCu002b_1</v>
      </c>
      <c r="BC14" s="153" t="str">
        <f t="shared" si="69"/>
        <v>DC</v>
      </c>
      <c r="BD14" s="153" t="str">
        <f t="shared" si="70"/>
        <v>DCu004_0</v>
      </c>
      <c r="BE14" s="153" t="str">
        <f t="shared" si="71"/>
        <v>DCu004_1</v>
      </c>
      <c r="BF14" s="153" t="str">
        <f t="shared" si="72"/>
        <v>DCu004_1</v>
      </c>
      <c r="BG14" s="153" t="str">
        <f t="shared" si="73"/>
        <v>DC</v>
      </c>
      <c r="BH14" s="153" t="str">
        <f t="shared" si="74"/>
        <v>DCu005_0</v>
      </c>
      <c r="BI14" s="153" t="str">
        <f t="shared" si="75"/>
        <v>DCu005_1</v>
      </c>
      <c r="BJ14" s="153" t="str">
        <f t="shared" si="76"/>
        <v>DCu005_1</v>
      </c>
      <c r="BK14" s="153" t="str">
        <f t="shared" si="77"/>
        <v>DC</v>
      </c>
      <c r="BL14" s="153" t="str">
        <f t="shared" si="78"/>
        <v>DCu006_0</v>
      </c>
      <c r="BM14" s="153" t="str">
        <f t="shared" si="79"/>
        <v>DCu006_1</v>
      </c>
      <c r="BN14" s="153" t="str">
        <f t="shared" si="80"/>
        <v>DCu006_1</v>
      </c>
      <c r="BO14" s="153" t="str">
        <f t="shared" si="81"/>
        <v>DC</v>
      </c>
      <c r="BP14" s="153" t="str">
        <f t="shared" si="82"/>
        <v>DCu007_0</v>
      </c>
      <c r="BQ14" s="153" t="str">
        <f t="shared" si="83"/>
        <v>DCu007_1</v>
      </c>
      <c r="BR14" s="153" t="str">
        <f t="shared" si="84"/>
        <v>DCu007_1</v>
      </c>
      <c r="BS14" s="153" t="str">
        <f t="shared" si="85"/>
        <v>DC</v>
      </c>
      <c r="BT14" s="153" t="str">
        <f t="shared" si="86"/>
        <v>DCu003_0</v>
      </c>
      <c r="BU14" s="153" t="str">
        <f t="shared" si="87"/>
        <v>DCu003_1</v>
      </c>
      <c r="BV14" s="153" t="str">
        <f t="shared" si="88"/>
        <v>DCu003_1</v>
      </c>
      <c r="BW14" s="153" t="str">
        <f t="shared" si="89"/>
        <v>DC</v>
      </c>
      <c r="BX14" s="153" t="str">
        <f t="shared" si="90"/>
        <v>DCu010_0</v>
      </c>
      <c r="BY14" s="153" t="str">
        <f t="shared" si="91"/>
        <v>DCu010_1</v>
      </c>
      <c r="BZ14" s="153" t="str">
        <f t="shared" si="92"/>
        <v>DCu010_1</v>
      </c>
      <c r="CA14" s="153" t="str">
        <f t="shared" si="93"/>
        <v>DC</v>
      </c>
      <c r="CB14" s="153" t="str">
        <f t="shared" si="94"/>
        <v>DCu009_0</v>
      </c>
      <c r="CC14" s="153" t="str">
        <f t="shared" si="95"/>
        <v>DCu009_1</v>
      </c>
      <c r="CD14" s="153" t="str">
        <f t="shared" si="96"/>
        <v>DCu009_1</v>
      </c>
    </row>
    <row r="15" spans="1:82" ht="12.75" customHeight="1" x14ac:dyDescent="0.15">
      <c r="A15" s="231" t="s">
        <v>53</v>
      </c>
      <c r="B15" s="371">
        <f>IF(VLOOKUP(AR15,APPENDIX!$A:$R,9,FALSE)&lt;&gt;"",VLOOKUP(AR15,APPENDIX!$A:$R,9,FALSE),"—")</f>
        <v>145</v>
      </c>
      <c r="C15" s="372">
        <f>IF(VLOOKUP(AS15,APPENDIX!$A:$R,9,FALSE)&lt;&gt;"",VLOOKUP(AS15,APPENDIX!$A:$R,9,FALSE),"—")</f>
        <v>157</v>
      </c>
      <c r="D15" s="231">
        <f>IF(VLOOKUP(AT15,APPENDIX!$A:$R,12,FALSE)&lt;&gt;"",VLOOKUP(AT15,APPENDIX!$A:$R,12,FALSE),0)</f>
        <v>0.3</v>
      </c>
      <c r="E15" s="231" t="str">
        <f t="shared" si="48"/>
        <v/>
      </c>
      <c r="F15" s="371">
        <f>IF(VLOOKUP(AV15,APPENDIX!$A:$R,9,FALSE)&lt;&gt;"",VLOOKUP(AV15,APPENDIX!$A:$R,9,FALSE),"—")</f>
        <v>28</v>
      </c>
      <c r="G15" s="372">
        <f>IF(VLOOKUP(AW15,APPENDIX!$A:$R,9,FALSE)&lt;&gt;"",VLOOKUP(AW15,APPENDIX!$A:$R,9,FALSE),"—")</f>
        <v>29</v>
      </c>
      <c r="H15" s="301">
        <f>IF(VLOOKUP(AX15,APPENDIX!$A:$R,12,FALSE)&lt;&gt;"",VLOOKUP(AX15,APPENDIX!$A:$R,12,FALSE),0)</f>
        <v>0.1</v>
      </c>
      <c r="I15" s="234" t="str">
        <f t="shared" si="49"/>
        <v/>
      </c>
      <c r="J15" s="372">
        <f>IF(VLOOKUP(AZ15,APPENDIX!$A:$R,9,FALSE)&lt;&gt;"",VLOOKUP(AZ15,APPENDIX!$A:$R,9,FALSE),"—")</f>
        <v>68</v>
      </c>
      <c r="K15" s="372">
        <f>IF(VLOOKUP(BA15,APPENDIX!$A:$R,9,FALSE)&lt;&gt;"",VLOOKUP(BA15,APPENDIX!$A:$R,9,FALSE),"—")</f>
        <v>72</v>
      </c>
      <c r="L15" s="301">
        <f>IF(VLOOKUP(BB15,APPENDIX!$A:$R,12,FALSE)&lt;&gt;"",VLOOKUP(BB15,APPENDIX!$A:$R,12,FALSE),0)</f>
        <v>0.3</v>
      </c>
      <c r="M15" s="238" t="str">
        <f t="shared" si="50"/>
        <v/>
      </c>
      <c r="N15" s="371">
        <f>IF(VLOOKUP(BD15,APPENDIX!$A:$R,9,FALSE)&lt;&gt;"",VLOOKUP(BD15,APPENDIX!$A:$R,9,FALSE),"—")</f>
        <v>34</v>
      </c>
      <c r="O15" s="372">
        <f>IF(VLOOKUP(BE15,APPENDIX!$A:$R,9,FALSE)&lt;&gt;"",VLOOKUP(BE15,APPENDIX!$A:$R,9,FALSE),"—")</f>
        <v>30</v>
      </c>
      <c r="P15" s="301">
        <f>IF(VLOOKUP(BF15,APPENDIX!$A:$R,12,FALSE)&lt;&gt;"",VLOOKUP(BF15,APPENDIX!$A:$R,12,FALSE),0)</f>
        <v>-0.4</v>
      </c>
      <c r="Q15" s="231" t="str">
        <f t="shared" si="51"/>
        <v/>
      </c>
      <c r="R15" s="229">
        <f>IF(VLOOKUP(BH15,APPENDIX!$A:$R,9,FALSE)&lt;&gt;"",VLOOKUP(BH15,APPENDIX!$A:$R,9,FALSE),"—")</f>
        <v>22</v>
      </c>
      <c r="S15" s="231">
        <f>IF(VLOOKUP(BI15,APPENDIX!$A:$R,9,FALSE)&lt;&gt;"",VLOOKUP(BI15,APPENDIX!$A:$R,9,FALSE),"—")</f>
        <v>22</v>
      </c>
      <c r="T15" s="231">
        <f>IF(VLOOKUP(BJ15,APPENDIX!$A:$R,12,FALSE)&lt;&gt;"",VLOOKUP(BJ15,APPENDIX!$A:$R,12,FALSE),0)</f>
        <v>0</v>
      </c>
      <c r="U15" s="234" t="str">
        <f t="shared" si="52"/>
        <v/>
      </c>
      <c r="V15" s="371">
        <f>IF(VLOOKUP(BL15,APPENDIX!$A:$R,9,FALSE)&lt;&gt;"",VLOOKUP(BL15,APPENDIX!$A:$R,9,FALSE),"—")</f>
        <v>23</v>
      </c>
      <c r="W15" s="372">
        <f>IF(VLOOKUP(BM15,APPENDIX!$A:$R,9,FALSE)&lt;&gt;"",VLOOKUP(BM15,APPENDIX!$A:$R,9,FALSE),"—")</f>
        <v>22</v>
      </c>
      <c r="X15" s="231">
        <f>IF(VLOOKUP(BN15,APPENDIX!$A:$R,12,FALSE)&lt;&gt;"",VLOOKUP(BN15,APPENDIX!$A:$R,12,FALSE),0)</f>
        <v>-0.2</v>
      </c>
      <c r="Y15" s="234" t="str">
        <f t="shared" si="53"/>
        <v/>
      </c>
      <c r="Z15" s="400">
        <f>IF(VLOOKUP(BP15,APPENDIX!$A:$R,9,FALSE)&lt;&gt;"",VLOOKUP(BP15,APPENDIX!$A:$R,9,FALSE),"—")</f>
        <v>15</v>
      </c>
      <c r="AA15" s="401">
        <f>IF(VLOOKUP(BQ15,APPENDIX!$A:$R,9,FALSE)&lt;&gt;"",VLOOKUP(BQ15,APPENDIX!$A:$R,9,FALSE),"—")</f>
        <v>15.9</v>
      </c>
      <c r="AB15" s="231">
        <f>IF(VLOOKUP(BR15,APPENDIX!$A:$R,12,FALSE)&lt;&gt;"",VLOOKUP(BR15,APPENDIX!$A:$R,12,FALSE),0)</f>
        <v>0.9</v>
      </c>
      <c r="AC15" s="234" t="str">
        <f t="shared" si="54"/>
        <v>*</v>
      </c>
      <c r="AD15" s="371">
        <f>IF(VLOOKUP(BT15,APPENDIX!$A:$R,9,FALSE)&lt;&gt;"",VLOOKUP(BT15,APPENDIX!$A:$R,9,FALSE),"—")</f>
        <v>179</v>
      </c>
      <c r="AE15" s="372">
        <f>IF(VLOOKUP(BU15,APPENDIX!$A:$R,9,FALSE)&lt;&gt;"",VLOOKUP(BU15,APPENDIX!$A:$R,9,FALSE),"—")</f>
        <v>185</v>
      </c>
      <c r="AF15" s="372">
        <f>IF(VLOOKUP(BV15,APPENDIX!$A:$R,12,FALSE)&lt;&gt;"",VLOOKUP(BV15,APPENDIX!$A:$R,12,FALSE),0)</f>
        <v>0.2</v>
      </c>
      <c r="AG15" s="493" t="str">
        <f t="shared" si="55"/>
        <v/>
      </c>
      <c r="AH15" s="374">
        <f>IF(VLOOKUP(BX15,APPENDIX!$A:$R,9,FALSE)&lt;&gt;"",VLOOKUP(BX15,APPENDIX!$A:$R,9,FALSE),"—")</f>
        <v>4459</v>
      </c>
      <c r="AI15" s="374">
        <f>IF(VLOOKUP(BY15,APPENDIX!$A:$R,9,FALSE)&lt;&gt;"",VLOOKUP(BY15,APPENDIX!$A:$R,9,FALSE),"—")</f>
        <v>4523</v>
      </c>
      <c r="AJ15" s="301">
        <f>IF(VLOOKUP(BZ15,APPENDIX!$A:$R,12,FALSE)&lt;&gt;"",VLOOKUP(BZ15,APPENDIX!$A:$R,12,FALSE),0)</f>
        <v>0.1</v>
      </c>
      <c r="AK15" s="238" t="str">
        <f t="shared" si="56"/>
        <v/>
      </c>
      <c r="AL15" s="375">
        <f>IF(VLOOKUP(CB15,APPENDIX!$A:$R,9,FALSE)&lt;&gt;"",VLOOKUP(CB15,APPENDIX!$A:$R,9,FALSE),"—")</f>
        <v>10597</v>
      </c>
      <c r="AM15" s="374">
        <f>IF(VLOOKUP(CC15,APPENDIX!$A:$R,9,FALSE)&lt;&gt;"",VLOOKUP(CC15,APPENDIX!$A:$R,9,FALSE),"—")</f>
        <v>10434</v>
      </c>
      <c r="AN15" s="301">
        <f>IF(VLOOKUP(CD15,APPENDIX!$A:$R,12,FALSE)&lt;&gt;"",VLOOKUP(CD15,APPENDIX!$A:$R,12,FALSE),0)</f>
        <v>-0.1</v>
      </c>
      <c r="AO15" s="238" t="str">
        <f t="shared" si="57"/>
        <v/>
      </c>
      <c r="AQ15" s="153" t="s">
        <v>54</v>
      </c>
      <c r="AR15" s="153" t="str">
        <f t="shared" si="58"/>
        <v>FLu001_0</v>
      </c>
      <c r="AS15" s="153" t="str">
        <f t="shared" si="59"/>
        <v>FLu001_1</v>
      </c>
      <c r="AT15" s="153" t="str">
        <f t="shared" si="60"/>
        <v>FLu001_1</v>
      </c>
      <c r="AU15" s="153" t="str">
        <f t="shared" si="61"/>
        <v>FL</v>
      </c>
      <c r="AV15" s="153" t="str">
        <f t="shared" si="62"/>
        <v>FLu002a_0</v>
      </c>
      <c r="AW15" s="153" t="str">
        <f t="shared" si="63"/>
        <v>FLu002a_1</v>
      </c>
      <c r="AX15" s="153" t="str">
        <f t="shared" si="64"/>
        <v>FLu002a_1</v>
      </c>
      <c r="AY15" s="153" t="str">
        <f t="shared" si="65"/>
        <v>FL</v>
      </c>
      <c r="AZ15" s="153" t="str">
        <f t="shared" si="66"/>
        <v>FLu002b_0</v>
      </c>
      <c r="BA15" s="153" t="str">
        <f t="shared" si="67"/>
        <v>FLu002b_1</v>
      </c>
      <c r="BB15" s="153" t="str">
        <f t="shared" si="68"/>
        <v>FLu002b_1</v>
      </c>
      <c r="BC15" s="153" t="str">
        <f t="shared" si="69"/>
        <v>FL</v>
      </c>
      <c r="BD15" s="153" t="str">
        <f t="shared" si="70"/>
        <v>FLu004_0</v>
      </c>
      <c r="BE15" s="153" t="str">
        <f t="shared" si="71"/>
        <v>FLu004_1</v>
      </c>
      <c r="BF15" s="153" t="str">
        <f t="shared" si="72"/>
        <v>FLu004_1</v>
      </c>
      <c r="BG15" s="153" t="str">
        <f t="shared" si="73"/>
        <v>FL</v>
      </c>
      <c r="BH15" s="153" t="str">
        <f t="shared" si="74"/>
        <v>FLu005_0</v>
      </c>
      <c r="BI15" s="153" t="str">
        <f t="shared" si="75"/>
        <v>FLu005_1</v>
      </c>
      <c r="BJ15" s="153" t="str">
        <f t="shared" si="76"/>
        <v>FLu005_1</v>
      </c>
      <c r="BK15" s="153" t="str">
        <f t="shared" si="77"/>
        <v>FL</v>
      </c>
      <c r="BL15" s="153" t="str">
        <f t="shared" si="78"/>
        <v>FLu006_0</v>
      </c>
      <c r="BM15" s="153" t="str">
        <f t="shared" si="79"/>
        <v>FLu006_1</v>
      </c>
      <c r="BN15" s="153" t="str">
        <f t="shared" si="80"/>
        <v>FLu006_1</v>
      </c>
      <c r="BO15" s="153" t="str">
        <f t="shared" si="81"/>
        <v>FL</v>
      </c>
      <c r="BP15" s="153" t="str">
        <f t="shared" si="82"/>
        <v>FLu007_0</v>
      </c>
      <c r="BQ15" s="153" t="str">
        <f t="shared" si="83"/>
        <v>FLu007_1</v>
      </c>
      <c r="BR15" s="153" t="str">
        <f t="shared" si="84"/>
        <v>FLu007_1</v>
      </c>
      <c r="BS15" s="153" t="str">
        <f t="shared" si="85"/>
        <v>FL</v>
      </c>
      <c r="BT15" s="153" t="str">
        <f t="shared" si="86"/>
        <v>FLu003_0</v>
      </c>
      <c r="BU15" s="153" t="str">
        <f t="shared" si="87"/>
        <v>FLu003_1</v>
      </c>
      <c r="BV15" s="153" t="str">
        <f t="shared" si="88"/>
        <v>FLu003_1</v>
      </c>
      <c r="BW15" s="153" t="str">
        <f t="shared" si="89"/>
        <v>FL</v>
      </c>
      <c r="BX15" s="153" t="str">
        <f t="shared" si="90"/>
        <v>FLu010_0</v>
      </c>
      <c r="BY15" s="153" t="str">
        <f t="shared" si="91"/>
        <v>FLu010_1</v>
      </c>
      <c r="BZ15" s="153" t="str">
        <f t="shared" si="92"/>
        <v>FLu010_1</v>
      </c>
      <c r="CA15" s="153" t="str">
        <f t="shared" si="93"/>
        <v>FL</v>
      </c>
      <c r="CB15" s="153" t="str">
        <f t="shared" si="94"/>
        <v>FLu009_0</v>
      </c>
      <c r="CC15" s="153" t="str">
        <f t="shared" si="95"/>
        <v>FLu009_1</v>
      </c>
      <c r="CD15" s="153" t="str">
        <f t="shared" si="96"/>
        <v>FLu009_1</v>
      </c>
    </row>
    <row r="16" spans="1:82" ht="12.75" customHeight="1" x14ac:dyDescent="0.15">
      <c r="A16" s="231" t="s">
        <v>57</v>
      </c>
      <c r="B16" s="371">
        <f>IF(VLOOKUP(AR16,APPENDIX!$A:$R,9,FALSE)&lt;&gt;"",VLOOKUP(AR16,APPENDIX!$A:$R,9,FALSE),"—")</f>
        <v>88</v>
      </c>
      <c r="C16" s="372">
        <f>IF(VLOOKUP(AS16,APPENDIX!$A:$R,9,FALSE)&lt;&gt;"",VLOOKUP(AS16,APPENDIX!$A:$R,9,FALSE),"—")</f>
        <v>87</v>
      </c>
      <c r="D16" s="231">
        <f>IF(VLOOKUP(AT16,APPENDIX!$A:$R,12,FALSE)&lt;&gt;"",VLOOKUP(AT16,APPENDIX!$A:$R,12,FALSE),0)</f>
        <v>0</v>
      </c>
      <c r="E16" s="231" t="str">
        <f t="shared" si="48"/>
        <v/>
      </c>
      <c r="F16" s="371">
        <f>IF(VLOOKUP(AV16,APPENDIX!$A:$R,9,FALSE)&lt;&gt;"",VLOOKUP(AV16,APPENDIX!$A:$R,9,FALSE),"—")</f>
        <v>31</v>
      </c>
      <c r="G16" s="372">
        <f>IF(VLOOKUP(AW16,APPENDIX!$A:$R,9,FALSE)&lt;&gt;"",VLOOKUP(AW16,APPENDIX!$A:$R,9,FALSE),"—")</f>
        <v>29</v>
      </c>
      <c r="H16" s="301">
        <f>IF(VLOOKUP(AX16,APPENDIX!$A:$R,12,FALSE)&lt;&gt;"",VLOOKUP(AX16,APPENDIX!$A:$R,12,FALSE),0)</f>
        <v>-0.2</v>
      </c>
      <c r="I16" s="234" t="str">
        <f t="shared" si="49"/>
        <v/>
      </c>
      <c r="J16" s="372">
        <f>IF(VLOOKUP(AZ16,APPENDIX!$A:$R,9,FALSE)&lt;&gt;"",VLOOKUP(AZ16,APPENDIX!$A:$R,9,FALSE),"—")</f>
        <v>73</v>
      </c>
      <c r="K16" s="372">
        <f>IF(VLOOKUP(BA16,APPENDIX!$A:$R,9,FALSE)&lt;&gt;"",VLOOKUP(BA16,APPENDIX!$A:$R,9,FALSE),"—")</f>
        <v>70</v>
      </c>
      <c r="L16" s="301">
        <f>IF(VLOOKUP(BB16,APPENDIX!$A:$R,12,FALSE)&lt;&gt;"",VLOOKUP(BB16,APPENDIX!$A:$R,12,FALSE),0)</f>
        <v>-0.2</v>
      </c>
      <c r="M16" s="238" t="str">
        <f t="shared" si="50"/>
        <v/>
      </c>
      <c r="N16" s="371">
        <f>IF(VLOOKUP(BD16,APPENDIX!$A:$R,9,FALSE)&lt;&gt;"",VLOOKUP(BD16,APPENDIX!$A:$R,9,FALSE),"—")</f>
        <v>33</v>
      </c>
      <c r="O16" s="372">
        <f>IF(VLOOKUP(BE16,APPENDIX!$A:$R,9,FALSE)&lt;&gt;"",VLOOKUP(BE16,APPENDIX!$A:$R,9,FALSE),"—")</f>
        <v>27</v>
      </c>
      <c r="P16" s="301">
        <f>IF(VLOOKUP(BF16,APPENDIX!$A:$R,12,FALSE)&lt;&gt;"",VLOOKUP(BF16,APPENDIX!$A:$R,12,FALSE),0)</f>
        <v>-0.6</v>
      </c>
      <c r="Q16" s="231" t="str">
        <f t="shared" si="51"/>
        <v>*</v>
      </c>
      <c r="R16" s="229">
        <f>IF(VLOOKUP(BH16,APPENDIX!$A:$R,9,FALSE)&lt;&gt;"",VLOOKUP(BH16,APPENDIX!$A:$R,9,FALSE),"—")</f>
        <v>21</v>
      </c>
      <c r="S16" s="231">
        <f>IF(VLOOKUP(BI16,APPENDIX!$A:$R,9,FALSE)&lt;&gt;"",VLOOKUP(BI16,APPENDIX!$A:$R,9,FALSE),"—")</f>
        <v>20</v>
      </c>
      <c r="T16" s="231">
        <f>IF(VLOOKUP(BJ16,APPENDIX!$A:$R,12,FALSE)&lt;&gt;"",VLOOKUP(BJ16,APPENDIX!$A:$R,12,FALSE),0)</f>
        <v>-0.3</v>
      </c>
      <c r="U16" s="234" t="str">
        <f t="shared" si="52"/>
        <v/>
      </c>
      <c r="V16" s="371">
        <f>IF(VLOOKUP(BL16,APPENDIX!$A:$R,9,FALSE)&lt;&gt;"",VLOOKUP(BL16,APPENDIX!$A:$R,9,FALSE),"—")</f>
        <v>19</v>
      </c>
      <c r="W16" s="372">
        <f>IF(VLOOKUP(BM16,APPENDIX!$A:$R,9,FALSE)&lt;&gt;"",VLOOKUP(BM16,APPENDIX!$A:$R,9,FALSE),"—")</f>
        <v>17</v>
      </c>
      <c r="X16" s="231">
        <f>IF(VLOOKUP(BN16,APPENDIX!$A:$R,12,FALSE)&lt;&gt;"",VLOOKUP(BN16,APPENDIX!$A:$R,12,FALSE),0)</f>
        <v>-0.4</v>
      </c>
      <c r="Y16" s="234" t="str">
        <f t="shared" si="53"/>
        <v/>
      </c>
      <c r="Z16" s="400">
        <f>IF(VLOOKUP(BP16,APPENDIX!$A:$R,9,FALSE)&lt;&gt;"",VLOOKUP(BP16,APPENDIX!$A:$R,9,FALSE),"—")</f>
        <v>16</v>
      </c>
      <c r="AA16" s="401">
        <f>IF(VLOOKUP(BQ16,APPENDIX!$A:$R,9,FALSE)&lt;&gt;"",VLOOKUP(BQ16,APPENDIX!$A:$R,9,FALSE),"—")</f>
        <v>16.600000000000001</v>
      </c>
      <c r="AB16" s="231">
        <f>IF(VLOOKUP(BR16,APPENDIX!$A:$R,12,FALSE)&lt;&gt;"",VLOOKUP(BR16,APPENDIX!$A:$R,12,FALSE),0)</f>
        <v>0.6</v>
      </c>
      <c r="AC16" s="234" t="str">
        <f t="shared" si="54"/>
        <v>*</v>
      </c>
      <c r="AD16" s="371">
        <f>IF(VLOOKUP(BT16,APPENDIX!$A:$R,9,FALSE)&lt;&gt;"",VLOOKUP(BT16,APPENDIX!$A:$R,9,FALSE),"—")</f>
        <v>201</v>
      </c>
      <c r="AE16" s="372">
        <f>IF(VLOOKUP(BU16,APPENDIX!$A:$R,9,FALSE)&lt;&gt;"",VLOOKUP(BU16,APPENDIX!$A:$R,9,FALSE),"—")</f>
        <v>192</v>
      </c>
      <c r="AF16" s="372">
        <f>IF(VLOOKUP(BV16,APPENDIX!$A:$R,12,FALSE)&lt;&gt;"",VLOOKUP(BV16,APPENDIX!$A:$R,12,FALSE),0)</f>
        <v>-0.4</v>
      </c>
      <c r="AG16" s="493" t="str">
        <f t="shared" si="55"/>
        <v/>
      </c>
      <c r="AH16" s="374">
        <f>IF(VLOOKUP(BX16,APPENDIX!$A:$R,9,FALSE)&lt;&gt;"",VLOOKUP(BX16,APPENDIX!$A:$R,9,FALSE),"—")</f>
        <v>4761</v>
      </c>
      <c r="AI16" s="374">
        <f>IF(VLOOKUP(BY16,APPENDIX!$A:$R,9,FALSE)&lt;&gt;"",VLOOKUP(BY16,APPENDIX!$A:$R,9,FALSE),"—")</f>
        <v>3310</v>
      </c>
      <c r="AJ16" s="301">
        <f>IF(VLOOKUP(BZ16,APPENDIX!$A:$R,12,FALSE)&lt;&gt;"",VLOOKUP(BZ16,APPENDIX!$A:$R,12,FALSE),0)</f>
        <v>-1.9</v>
      </c>
      <c r="AK16" s="238" t="str">
        <f t="shared" si="56"/>
        <v>**</v>
      </c>
      <c r="AL16" s="375">
        <f>IF(VLOOKUP(CB16,APPENDIX!$A:$R,9,FALSE)&lt;&gt;"",VLOOKUP(CB16,APPENDIX!$A:$R,9,FALSE),"—")</f>
        <v>8743</v>
      </c>
      <c r="AM16" s="374">
        <f>IF(VLOOKUP(CC16,APPENDIX!$A:$R,9,FALSE)&lt;&gt;"",VLOOKUP(CC16,APPENDIX!$A:$R,9,FALSE),"—")</f>
        <v>8665</v>
      </c>
      <c r="AN16" s="301">
        <f>IF(VLOOKUP(CD16,APPENDIX!$A:$R,12,FALSE)&lt;&gt;"",VLOOKUP(CD16,APPENDIX!$A:$R,12,FALSE),0)</f>
        <v>-0.1</v>
      </c>
      <c r="AO16" s="238" t="str">
        <f t="shared" si="57"/>
        <v/>
      </c>
      <c r="AQ16" s="153" t="s">
        <v>58</v>
      </c>
      <c r="AR16" s="153" t="str">
        <f t="shared" si="58"/>
        <v>GAu001_0</v>
      </c>
      <c r="AS16" s="153" t="str">
        <f t="shared" si="59"/>
        <v>GAu001_1</v>
      </c>
      <c r="AT16" s="153" t="str">
        <f t="shared" si="60"/>
        <v>GAu001_1</v>
      </c>
      <c r="AU16" s="153" t="str">
        <f t="shared" si="61"/>
        <v>GA</v>
      </c>
      <c r="AV16" s="153" t="str">
        <f t="shared" si="62"/>
        <v>GAu002a_0</v>
      </c>
      <c r="AW16" s="153" t="str">
        <f t="shared" si="63"/>
        <v>GAu002a_1</v>
      </c>
      <c r="AX16" s="153" t="str">
        <f t="shared" si="64"/>
        <v>GAu002a_1</v>
      </c>
      <c r="AY16" s="153" t="str">
        <f t="shared" si="65"/>
        <v>GA</v>
      </c>
      <c r="AZ16" s="153" t="str">
        <f t="shared" si="66"/>
        <v>GAu002b_0</v>
      </c>
      <c r="BA16" s="153" t="str">
        <f t="shared" si="67"/>
        <v>GAu002b_1</v>
      </c>
      <c r="BB16" s="153" t="str">
        <f t="shared" si="68"/>
        <v>GAu002b_1</v>
      </c>
      <c r="BC16" s="153" t="str">
        <f t="shared" si="69"/>
        <v>GA</v>
      </c>
      <c r="BD16" s="153" t="str">
        <f t="shared" si="70"/>
        <v>GAu004_0</v>
      </c>
      <c r="BE16" s="153" t="str">
        <f t="shared" si="71"/>
        <v>GAu004_1</v>
      </c>
      <c r="BF16" s="153" t="str">
        <f t="shared" si="72"/>
        <v>GAu004_1</v>
      </c>
      <c r="BG16" s="153" t="str">
        <f t="shared" si="73"/>
        <v>GA</v>
      </c>
      <c r="BH16" s="153" t="str">
        <f t="shared" si="74"/>
        <v>GAu005_0</v>
      </c>
      <c r="BI16" s="153" t="str">
        <f t="shared" si="75"/>
        <v>GAu005_1</v>
      </c>
      <c r="BJ16" s="153" t="str">
        <f t="shared" si="76"/>
        <v>GAu005_1</v>
      </c>
      <c r="BK16" s="153" t="str">
        <f t="shared" si="77"/>
        <v>GA</v>
      </c>
      <c r="BL16" s="153" t="str">
        <f t="shared" si="78"/>
        <v>GAu006_0</v>
      </c>
      <c r="BM16" s="153" t="str">
        <f t="shared" si="79"/>
        <v>GAu006_1</v>
      </c>
      <c r="BN16" s="153" t="str">
        <f t="shared" si="80"/>
        <v>GAu006_1</v>
      </c>
      <c r="BO16" s="153" t="str">
        <f t="shared" si="81"/>
        <v>GA</v>
      </c>
      <c r="BP16" s="153" t="str">
        <f t="shared" si="82"/>
        <v>GAu007_0</v>
      </c>
      <c r="BQ16" s="153" t="str">
        <f t="shared" si="83"/>
        <v>GAu007_1</v>
      </c>
      <c r="BR16" s="153" t="str">
        <f t="shared" si="84"/>
        <v>GAu007_1</v>
      </c>
      <c r="BS16" s="153" t="str">
        <f t="shared" si="85"/>
        <v>GA</v>
      </c>
      <c r="BT16" s="153" t="str">
        <f t="shared" si="86"/>
        <v>GAu003_0</v>
      </c>
      <c r="BU16" s="153" t="str">
        <f t="shared" si="87"/>
        <v>GAu003_1</v>
      </c>
      <c r="BV16" s="153" t="str">
        <f t="shared" si="88"/>
        <v>GAu003_1</v>
      </c>
      <c r="BW16" s="153" t="str">
        <f t="shared" si="89"/>
        <v>GA</v>
      </c>
      <c r="BX16" s="153" t="str">
        <f t="shared" si="90"/>
        <v>GAu010_0</v>
      </c>
      <c r="BY16" s="153" t="str">
        <f t="shared" si="91"/>
        <v>GAu010_1</v>
      </c>
      <c r="BZ16" s="153" t="str">
        <f t="shared" si="92"/>
        <v>GAu010_1</v>
      </c>
      <c r="CA16" s="153" t="str">
        <f t="shared" si="93"/>
        <v>GA</v>
      </c>
      <c r="CB16" s="153" t="str">
        <f t="shared" si="94"/>
        <v>GAu009_0</v>
      </c>
      <c r="CC16" s="153" t="str">
        <f t="shared" si="95"/>
        <v>GAu009_1</v>
      </c>
      <c r="CD16" s="153" t="str">
        <f t="shared" si="96"/>
        <v>GAu009_1</v>
      </c>
    </row>
    <row r="17" spans="1:82" ht="12.75" customHeight="1" x14ac:dyDescent="0.15">
      <c r="A17" s="231" t="s">
        <v>61</v>
      </c>
      <c r="B17" s="371">
        <f>IF(VLOOKUP(AR17,APPENDIX!$A:$R,9,FALSE)&lt;&gt;"",VLOOKUP(AR17,APPENDIX!$A:$R,9,FALSE),"—")</f>
        <v>52</v>
      </c>
      <c r="C17" s="372">
        <f>IF(VLOOKUP(AS17,APPENDIX!$A:$R,9,FALSE)&lt;&gt;"",VLOOKUP(AS17,APPENDIX!$A:$R,9,FALSE),"—")</f>
        <v>66</v>
      </c>
      <c r="D17" s="231">
        <f>IF(VLOOKUP(AT17,APPENDIX!$A:$R,12,FALSE)&lt;&gt;"",VLOOKUP(AT17,APPENDIX!$A:$R,12,FALSE),0)</f>
        <v>0.3</v>
      </c>
      <c r="E17" s="231" t="str">
        <f t="shared" si="48"/>
        <v/>
      </c>
      <c r="F17" s="371">
        <f>IF(VLOOKUP(AV17,APPENDIX!$A:$R,9,FALSE)&lt;&gt;"",VLOOKUP(AV17,APPENDIX!$A:$R,9,FALSE),"—")</f>
        <v>13</v>
      </c>
      <c r="G17" s="372">
        <f>IF(VLOOKUP(AW17,APPENDIX!$A:$R,9,FALSE)&lt;&gt;"",VLOOKUP(AW17,APPENDIX!$A:$R,9,FALSE),"—")</f>
        <v>12</v>
      </c>
      <c r="H17" s="301">
        <f>IF(VLOOKUP(AX17,APPENDIX!$A:$R,12,FALSE)&lt;&gt;"",VLOOKUP(AX17,APPENDIX!$A:$R,12,FALSE),0)</f>
        <v>-0.1</v>
      </c>
      <c r="I17" s="234" t="str">
        <f t="shared" si="49"/>
        <v/>
      </c>
      <c r="J17" s="372">
        <f>IF(VLOOKUP(AZ17,APPENDIX!$A:$R,9,FALSE)&lt;&gt;"",VLOOKUP(AZ17,APPENDIX!$A:$R,9,FALSE),"—")</f>
        <v>41</v>
      </c>
      <c r="K17" s="372">
        <f>IF(VLOOKUP(BA17,APPENDIX!$A:$R,9,FALSE)&lt;&gt;"",VLOOKUP(BA17,APPENDIX!$A:$R,9,FALSE),"—")</f>
        <v>35</v>
      </c>
      <c r="L17" s="301">
        <f>IF(VLOOKUP(BB17,APPENDIX!$A:$R,12,FALSE)&lt;&gt;"",VLOOKUP(BB17,APPENDIX!$A:$R,12,FALSE),0)</f>
        <v>-0.4</v>
      </c>
      <c r="M17" s="238" t="str">
        <f t="shared" si="50"/>
        <v/>
      </c>
      <c r="N17" s="371">
        <f>IF(VLOOKUP(BD17,APPENDIX!$A:$R,9,FALSE)&lt;&gt;"",VLOOKUP(BD17,APPENDIX!$A:$R,9,FALSE),"—")</f>
        <v>12</v>
      </c>
      <c r="O17" s="372">
        <f>IF(VLOOKUP(BE17,APPENDIX!$A:$R,9,FALSE)&lt;&gt;"",VLOOKUP(BE17,APPENDIX!$A:$R,9,FALSE),"—")</f>
        <v>10</v>
      </c>
      <c r="P17" s="301">
        <f>IF(VLOOKUP(BF17,APPENDIX!$A:$R,12,FALSE)&lt;&gt;"",VLOOKUP(BF17,APPENDIX!$A:$R,12,FALSE),0)</f>
        <v>-0.2</v>
      </c>
      <c r="Q17" s="231" t="str">
        <f t="shared" si="51"/>
        <v/>
      </c>
      <c r="R17" s="371" t="str">
        <f>IF(VLOOKUP(BH17,APPENDIX!$A:$R,9,FALSE)&lt;&gt;"",VLOOKUP(BH17,APPENDIX!$A:$R,9,FALSE),"—")</f>
        <v>—</v>
      </c>
      <c r="S17" s="231">
        <f>IF(VLOOKUP(BI17,APPENDIX!$A:$R,9,FALSE)&lt;&gt;"",VLOOKUP(BI17,APPENDIX!$A:$R,9,FALSE),"—")</f>
        <v>12</v>
      </c>
      <c r="T17" s="231">
        <f>IF(VLOOKUP(BJ17,APPENDIX!$A:$R,12,FALSE)&lt;&gt;"",VLOOKUP(BJ17,APPENDIX!$A:$R,12,FALSE),0)</f>
        <v>0</v>
      </c>
      <c r="U17" s="234" t="str">
        <f t="shared" si="52"/>
        <v/>
      </c>
      <c r="V17" s="377" t="str">
        <f>IF(VLOOKUP(BL17,APPENDIX!$A:$R,9,FALSE)&lt;&gt;"",VLOOKUP(BL17,APPENDIX!$A:$R,9,FALSE),"—")</f>
        <v>—</v>
      </c>
      <c r="W17" s="378">
        <f>IF(VLOOKUP(BM17,APPENDIX!$A:$R,9,FALSE)&lt;&gt;"",VLOOKUP(BM17,APPENDIX!$A:$R,9,FALSE),"—")</f>
        <v>5</v>
      </c>
      <c r="X17" s="231">
        <f>IF(VLOOKUP(BN17,APPENDIX!$A:$R,12,FALSE)&lt;&gt;"",VLOOKUP(BN17,APPENDIX!$A:$R,12,FALSE),0)</f>
        <v>0</v>
      </c>
      <c r="Y17" s="234" t="str">
        <f t="shared" si="53"/>
        <v/>
      </c>
      <c r="Z17" s="402">
        <f>IF(VLOOKUP(BP17,APPENDIX!$A:$R,9,FALSE)&lt;&gt;"",VLOOKUP(BP17,APPENDIX!$A:$R,9,FALSE),"—")</f>
        <v>14</v>
      </c>
      <c r="AA17" s="403">
        <f>IF(VLOOKUP(BQ17,APPENDIX!$A:$R,9,FALSE)&lt;&gt;"",VLOOKUP(BQ17,APPENDIX!$A:$R,9,FALSE),"—")</f>
        <v>13.9</v>
      </c>
      <c r="AB17" s="231">
        <f>IF(VLOOKUP(BR17,APPENDIX!$A:$R,12,FALSE)&lt;&gt;"",VLOOKUP(BR17,APPENDIX!$A:$R,12,FALSE),0)</f>
        <v>-0.1</v>
      </c>
      <c r="AC17" s="234" t="str">
        <f t="shared" si="54"/>
        <v/>
      </c>
      <c r="AD17" s="371">
        <f>IF(VLOOKUP(BT17,APPENDIX!$A:$R,9,FALSE)&lt;&gt;"",VLOOKUP(BT17,APPENDIX!$A:$R,9,FALSE),"—")</f>
        <v>131</v>
      </c>
      <c r="AE17" s="372">
        <f>IF(VLOOKUP(BU17,APPENDIX!$A:$R,9,FALSE)&lt;&gt;"",VLOOKUP(BU17,APPENDIX!$A:$R,9,FALSE),"—")</f>
        <v>129</v>
      </c>
      <c r="AF17" s="372">
        <f>IF(VLOOKUP(BV17,APPENDIX!$A:$R,12,FALSE)&lt;&gt;"",VLOOKUP(BV17,APPENDIX!$A:$R,12,FALSE),0)</f>
        <v>-0.1</v>
      </c>
      <c r="AG17" s="493" t="str">
        <f t="shared" si="55"/>
        <v/>
      </c>
      <c r="AH17" s="374">
        <f>IF(VLOOKUP(BX17,APPENDIX!$A:$R,9,FALSE)&lt;&gt;"",VLOOKUP(BX17,APPENDIX!$A:$R,9,FALSE),"—")</f>
        <v>3031</v>
      </c>
      <c r="AI17" s="374">
        <f>IF(VLOOKUP(BY17,APPENDIX!$A:$R,9,FALSE)&lt;&gt;"",VLOOKUP(BY17,APPENDIX!$A:$R,9,FALSE),"—")</f>
        <v>3513</v>
      </c>
      <c r="AJ17" s="301">
        <f>IF(VLOOKUP(BZ17,APPENDIX!$A:$R,12,FALSE)&lt;&gt;"",VLOOKUP(BZ17,APPENDIX!$A:$R,12,FALSE),0)</f>
        <v>0.6</v>
      </c>
      <c r="AK17" s="238" t="str">
        <f t="shared" si="56"/>
        <v>*</v>
      </c>
      <c r="AL17" s="375">
        <f>IF(VLOOKUP(CB17,APPENDIX!$A:$R,9,FALSE)&lt;&gt;"",VLOOKUP(CB17,APPENDIX!$A:$R,9,FALSE),"—")</f>
        <v>5408</v>
      </c>
      <c r="AM17" s="374">
        <f>IF(VLOOKUP(CC17,APPENDIX!$A:$R,9,FALSE)&lt;&gt;"",VLOOKUP(CC17,APPENDIX!$A:$R,9,FALSE),"—")</f>
        <v>5592</v>
      </c>
      <c r="AN17" s="301">
        <f>IF(VLOOKUP(CD17,APPENDIX!$A:$R,12,FALSE)&lt;&gt;"",VLOOKUP(CD17,APPENDIX!$A:$R,12,FALSE),0)</f>
        <v>0.2</v>
      </c>
      <c r="AO17" s="238" t="str">
        <f t="shared" si="57"/>
        <v/>
      </c>
      <c r="AQ17" s="153" t="s">
        <v>62</v>
      </c>
      <c r="AR17" s="153" t="str">
        <f t="shared" si="58"/>
        <v>HIu001_0</v>
      </c>
      <c r="AS17" s="153" t="str">
        <f t="shared" si="59"/>
        <v>HIu001_1</v>
      </c>
      <c r="AT17" s="153" t="str">
        <f t="shared" si="60"/>
        <v>HIu001_1</v>
      </c>
      <c r="AU17" s="153" t="str">
        <f t="shared" si="61"/>
        <v>HI</v>
      </c>
      <c r="AV17" s="153" t="str">
        <f t="shared" si="62"/>
        <v>HIu002a_0</v>
      </c>
      <c r="AW17" s="153" t="str">
        <f t="shared" si="63"/>
        <v>HIu002a_1</v>
      </c>
      <c r="AX17" s="153" t="str">
        <f t="shared" si="64"/>
        <v>HIu002a_1</v>
      </c>
      <c r="AY17" s="153" t="str">
        <f t="shared" si="65"/>
        <v>HI</v>
      </c>
      <c r="AZ17" s="153" t="str">
        <f t="shared" si="66"/>
        <v>HIu002b_0</v>
      </c>
      <c r="BA17" s="153" t="str">
        <f t="shared" si="67"/>
        <v>HIu002b_1</v>
      </c>
      <c r="BB17" s="153" t="str">
        <f t="shared" si="68"/>
        <v>HIu002b_1</v>
      </c>
      <c r="BC17" s="153" t="str">
        <f t="shared" si="69"/>
        <v>HI</v>
      </c>
      <c r="BD17" s="153" t="str">
        <f t="shared" si="70"/>
        <v>HIu004_0</v>
      </c>
      <c r="BE17" s="153" t="str">
        <f t="shared" si="71"/>
        <v>HIu004_1</v>
      </c>
      <c r="BF17" s="153" t="str">
        <f t="shared" si="72"/>
        <v>HIu004_1</v>
      </c>
      <c r="BG17" s="153" t="str">
        <f t="shared" si="73"/>
        <v>HI</v>
      </c>
      <c r="BH17" s="153" t="str">
        <f t="shared" si="74"/>
        <v>HIu005_0</v>
      </c>
      <c r="BI17" s="153" t="str">
        <f t="shared" si="75"/>
        <v>HIu005_1</v>
      </c>
      <c r="BJ17" s="153" t="str">
        <f t="shared" si="76"/>
        <v>HIu005_1</v>
      </c>
      <c r="BK17" s="153" t="str">
        <f t="shared" si="77"/>
        <v>HI</v>
      </c>
      <c r="BL17" s="153" t="str">
        <f t="shared" si="78"/>
        <v>HIu006_0</v>
      </c>
      <c r="BM17" s="153" t="str">
        <f t="shared" si="79"/>
        <v>HIu006_1</v>
      </c>
      <c r="BN17" s="153" t="str">
        <f t="shared" si="80"/>
        <v>HIu006_1</v>
      </c>
      <c r="BO17" s="153" t="str">
        <f t="shared" si="81"/>
        <v>HI</v>
      </c>
      <c r="BP17" s="153" t="str">
        <f t="shared" si="82"/>
        <v>HIu007_0</v>
      </c>
      <c r="BQ17" s="153" t="str">
        <f t="shared" si="83"/>
        <v>HIu007_1</v>
      </c>
      <c r="BR17" s="153" t="str">
        <f t="shared" si="84"/>
        <v>HIu007_1</v>
      </c>
      <c r="BS17" s="153" t="str">
        <f t="shared" si="85"/>
        <v>HI</v>
      </c>
      <c r="BT17" s="153" t="str">
        <f t="shared" si="86"/>
        <v>HIu003_0</v>
      </c>
      <c r="BU17" s="153" t="str">
        <f t="shared" si="87"/>
        <v>HIu003_1</v>
      </c>
      <c r="BV17" s="153" t="str">
        <f t="shared" si="88"/>
        <v>HIu003_1</v>
      </c>
      <c r="BW17" s="153" t="str">
        <f t="shared" si="89"/>
        <v>HI</v>
      </c>
      <c r="BX17" s="153" t="str">
        <f t="shared" si="90"/>
        <v>HIu010_0</v>
      </c>
      <c r="BY17" s="153" t="str">
        <f t="shared" si="91"/>
        <v>HIu010_1</v>
      </c>
      <c r="BZ17" s="153" t="str">
        <f t="shared" si="92"/>
        <v>HIu010_1</v>
      </c>
      <c r="CA17" s="153" t="str">
        <f t="shared" si="93"/>
        <v>HI</v>
      </c>
      <c r="CB17" s="153" t="str">
        <f t="shared" si="94"/>
        <v>HIu009_0</v>
      </c>
      <c r="CC17" s="153" t="str">
        <f t="shared" si="95"/>
        <v>HIu009_1</v>
      </c>
      <c r="CD17" s="153" t="str">
        <f t="shared" si="96"/>
        <v>HIu009_1</v>
      </c>
    </row>
    <row r="18" spans="1:82" ht="12.75" customHeight="1" x14ac:dyDescent="0.15">
      <c r="A18" s="231" t="s">
        <v>65</v>
      </c>
      <c r="B18" s="371" t="str">
        <f>IF(VLOOKUP(AR18,APPENDIX!$A:$R,9,FALSE)&lt;&gt;"",VLOOKUP(AR18,APPENDIX!$A:$R,9,FALSE),"—")</f>
        <v>—</v>
      </c>
      <c r="C18" s="372" t="str">
        <f>IF(VLOOKUP(AS18,APPENDIX!$A:$R,9,FALSE)&lt;&gt;"",VLOOKUP(AS18,APPENDIX!$A:$R,9,FALSE),"—")</f>
        <v>—</v>
      </c>
      <c r="D18" s="231">
        <f>IF(VLOOKUP(AT18,APPENDIX!$A:$R,12,FALSE)&lt;&gt;"",VLOOKUP(AT18,APPENDIX!$A:$R,12,FALSE),0)</f>
        <v>0</v>
      </c>
      <c r="E18" s="231" t="str">
        <f t="shared" si="48"/>
        <v/>
      </c>
      <c r="F18" s="371">
        <f>IF(VLOOKUP(AV18,APPENDIX!$A:$R,9,FALSE)&lt;&gt;"",VLOOKUP(AV18,APPENDIX!$A:$R,9,FALSE),"—")</f>
        <v>17</v>
      </c>
      <c r="G18" s="372">
        <f>IF(VLOOKUP(AW18,APPENDIX!$A:$R,9,FALSE)&lt;&gt;"",VLOOKUP(AW18,APPENDIX!$A:$R,9,FALSE),"—")</f>
        <v>15</v>
      </c>
      <c r="H18" s="301">
        <f>IF(VLOOKUP(AX18,APPENDIX!$A:$R,12,FALSE)&lt;&gt;"",VLOOKUP(AX18,APPENDIX!$A:$R,12,FALSE),0)</f>
        <v>-0.2</v>
      </c>
      <c r="I18" s="234" t="str">
        <f t="shared" si="49"/>
        <v/>
      </c>
      <c r="J18" s="372">
        <f>IF(VLOOKUP(AZ18,APPENDIX!$A:$R,9,FALSE)&lt;&gt;"",VLOOKUP(AZ18,APPENDIX!$A:$R,9,FALSE),"—")</f>
        <v>45</v>
      </c>
      <c r="K18" s="372">
        <f>IF(VLOOKUP(BA18,APPENDIX!$A:$R,9,FALSE)&lt;&gt;"",VLOOKUP(BA18,APPENDIX!$A:$R,9,FALSE),"—")</f>
        <v>42</v>
      </c>
      <c r="L18" s="301">
        <f>IF(VLOOKUP(BB18,APPENDIX!$A:$R,12,FALSE)&lt;&gt;"",VLOOKUP(BB18,APPENDIX!$A:$R,12,FALSE),0)</f>
        <v>-0.2</v>
      </c>
      <c r="M18" s="238" t="str">
        <f t="shared" si="50"/>
        <v/>
      </c>
      <c r="N18" s="371">
        <f>IF(VLOOKUP(BD18,APPENDIX!$A:$R,9,FALSE)&lt;&gt;"",VLOOKUP(BD18,APPENDIX!$A:$R,9,FALSE),"—")</f>
        <v>17</v>
      </c>
      <c r="O18" s="372">
        <f>IF(VLOOKUP(BE18,APPENDIX!$A:$R,9,FALSE)&lt;&gt;"",VLOOKUP(BE18,APPENDIX!$A:$R,9,FALSE),"—")</f>
        <v>15</v>
      </c>
      <c r="P18" s="301">
        <f>IF(VLOOKUP(BF18,APPENDIX!$A:$R,12,FALSE)&lt;&gt;"",VLOOKUP(BF18,APPENDIX!$A:$R,12,FALSE),0)</f>
        <v>-0.2</v>
      </c>
      <c r="Q18" s="231" t="str">
        <f t="shared" si="51"/>
        <v/>
      </c>
      <c r="R18" s="229">
        <f>IF(VLOOKUP(BH18,APPENDIX!$A:$R,9,FALSE)&lt;&gt;"",VLOOKUP(BH18,APPENDIX!$A:$R,9,FALSE),"—")</f>
        <v>14</v>
      </c>
      <c r="S18" s="231">
        <f>IF(VLOOKUP(BI18,APPENDIX!$A:$R,9,FALSE)&lt;&gt;"",VLOOKUP(BI18,APPENDIX!$A:$R,9,FALSE),"—")</f>
        <v>14</v>
      </c>
      <c r="T18" s="231">
        <f>IF(VLOOKUP(BJ18,APPENDIX!$A:$R,12,FALSE)&lt;&gt;"",VLOOKUP(BJ18,APPENDIX!$A:$R,12,FALSE),0)</f>
        <v>0</v>
      </c>
      <c r="U18" s="234" t="str">
        <f t="shared" si="52"/>
        <v/>
      </c>
      <c r="V18" s="371">
        <f>IF(VLOOKUP(BL18,APPENDIX!$A:$R,9,FALSE)&lt;&gt;"",VLOOKUP(BL18,APPENDIX!$A:$R,9,FALSE),"—")</f>
        <v>11</v>
      </c>
      <c r="W18" s="372">
        <f>IF(VLOOKUP(BM18,APPENDIX!$A:$R,9,FALSE)&lt;&gt;"",VLOOKUP(BM18,APPENDIX!$A:$R,9,FALSE),"—")</f>
        <v>12</v>
      </c>
      <c r="X18" s="231">
        <f>IF(VLOOKUP(BN18,APPENDIX!$A:$R,12,FALSE)&lt;&gt;"",VLOOKUP(BN18,APPENDIX!$A:$R,12,FALSE),0)</f>
        <v>0.2</v>
      </c>
      <c r="Y18" s="234" t="str">
        <f t="shared" si="53"/>
        <v/>
      </c>
      <c r="Z18" s="400">
        <f>IF(VLOOKUP(BP18,APPENDIX!$A:$R,9,FALSE)&lt;&gt;"",VLOOKUP(BP18,APPENDIX!$A:$R,9,FALSE),"—")</f>
        <v>14</v>
      </c>
      <c r="AA18" s="401">
        <f>IF(VLOOKUP(BQ18,APPENDIX!$A:$R,9,FALSE)&lt;&gt;"",VLOOKUP(BQ18,APPENDIX!$A:$R,9,FALSE),"—")</f>
        <v>14.2</v>
      </c>
      <c r="AB18" s="231">
        <f>IF(VLOOKUP(BR18,APPENDIX!$A:$R,12,FALSE)&lt;&gt;"",VLOOKUP(BR18,APPENDIX!$A:$R,12,FALSE),0)</f>
        <v>0.2</v>
      </c>
      <c r="AC18" s="234" t="str">
        <f t="shared" si="54"/>
        <v/>
      </c>
      <c r="AD18" s="371">
        <f>IF(VLOOKUP(BT18,APPENDIX!$A:$R,9,FALSE)&lt;&gt;"",VLOOKUP(BT18,APPENDIX!$A:$R,9,FALSE),"—")</f>
        <v>162</v>
      </c>
      <c r="AE18" s="372">
        <f>IF(VLOOKUP(BU18,APPENDIX!$A:$R,9,FALSE)&lt;&gt;"",VLOOKUP(BU18,APPENDIX!$A:$R,9,FALSE),"—")</f>
        <v>170</v>
      </c>
      <c r="AF18" s="372">
        <f>IF(VLOOKUP(BV18,APPENDIX!$A:$R,12,FALSE)&lt;&gt;"",VLOOKUP(BV18,APPENDIX!$A:$R,12,FALSE),0)</f>
        <v>0.3</v>
      </c>
      <c r="AG18" s="493" t="str">
        <f t="shared" si="55"/>
        <v/>
      </c>
      <c r="AH18" s="374">
        <f>IF(VLOOKUP(BX18,APPENDIX!$A:$R,9,FALSE)&lt;&gt;"",VLOOKUP(BX18,APPENDIX!$A:$R,9,FALSE),"—")</f>
        <v>3702</v>
      </c>
      <c r="AI18" s="374">
        <f>IF(VLOOKUP(BY18,APPENDIX!$A:$R,9,FALSE)&lt;&gt;"",VLOOKUP(BY18,APPENDIX!$A:$R,9,FALSE),"—")</f>
        <v>3734</v>
      </c>
      <c r="AJ18" s="301">
        <f>IF(VLOOKUP(BZ18,APPENDIX!$A:$R,12,FALSE)&lt;&gt;"",VLOOKUP(BZ18,APPENDIX!$A:$R,12,FALSE),0)</f>
        <v>0</v>
      </c>
      <c r="AK18" s="238" t="str">
        <f t="shared" si="56"/>
        <v/>
      </c>
      <c r="AL18" s="375">
        <f>IF(VLOOKUP(CB18,APPENDIX!$A:$R,9,FALSE)&lt;&gt;"",VLOOKUP(CB18,APPENDIX!$A:$R,9,FALSE),"—")</f>
        <v>7198</v>
      </c>
      <c r="AM18" s="374">
        <f>IF(VLOOKUP(CC18,APPENDIX!$A:$R,9,FALSE)&lt;&gt;"",VLOOKUP(CC18,APPENDIX!$A:$R,9,FALSE),"—")</f>
        <v>7365</v>
      </c>
      <c r="AN18" s="301">
        <f>IF(VLOOKUP(CD18,APPENDIX!$A:$R,12,FALSE)&lt;&gt;"",VLOOKUP(CD18,APPENDIX!$A:$R,12,FALSE),0)</f>
        <v>0.1</v>
      </c>
      <c r="AO18" s="238" t="str">
        <f t="shared" si="57"/>
        <v/>
      </c>
      <c r="AQ18" s="153" t="s">
        <v>1</v>
      </c>
      <c r="AR18" s="153" t="str">
        <f t="shared" si="58"/>
        <v>IDu001_0</v>
      </c>
      <c r="AS18" s="153" t="str">
        <f t="shared" si="59"/>
        <v>IDu001_1</v>
      </c>
      <c r="AT18" s="153" t="str">
        <f t="shared" si="60"/>
        <v>IDu001_1</v>
      </c>
      <c r="AU18" s="153" t="str">
        <f t="shared" si="61"/>
        <v>ID</v>
      </c>
      <c r="AV18" s="153" t="str">
        <f t="shared" si="62"/>
        <v>IDu002a_0</v>
      </c>
      <c r="AW18" s="153" t="str">
        <f t="shared" si="63"/>
        <v>IDu002a_1</v>
      </c>
      <c r="AX18" s="153" t="str">
        <f t="shared" si="64"/>
        <v>IDu002a_1</v>
      </c>
      <c r="AY18" s="153" t="str">
        <f t="shared" si="65"/>
        <v>ID</v>
      </c>
      <c r="AZ18" s="153" t="str">
        <f t="shared" si="66"/>
        <v>IDu002b_0</v>
      </c>
      <c r="BA18" s="153" t="str">
        <f t="shared" si="67"/>
        <v>IDu002b_1</v>
      </c>
      <c r="BB18" s="153" t="str">
        <f t="shared" si="68"/>
        <v>IDu002b_1</v>
      </c>
      <c r="BC18" s="153" t="str">
        <f t="shared" si="69"/>
        <v>ID</v>
      </c>
      <c r="BD18" s="153" t="str">
        <f t="shared" si="70"/>
        <v>IDu004_0</v>
      </c>
      <c r="BE18" s="153" t="str">
        <f t="shared" si="71"/>
        <v>IDu004_1</v>
      </c>
      <c r="BF18" s="153" t="str">
        <f t="shared" si="72"/>
        <v>IDu004_1</v>
      </c>
      <c r="BG18" s="153" t="str">
        <f t="shared" si="73"/>
        <v>ID</v>
      </c>
      <c r="BH18" s="153" t="str">
        <f t="shared" si="74"/>
        <v>IDu005_0</v>
      </c>
      <c r="BI18" s="153" t="str">
        <f t="shared" si="75"/>
        <v>IDu005_1</v>
      </c>
      <c r="BJ18" s="153" t="str">
        <f t="shared" si="76"/>
        <v>IDu005_1</v>
      </c>
      <c r="BK18" s="153" t="str">
        <f t="shared" si="77"/>
        <v>ID</v>
      </c>
      <c r="BL18" s="153" t="str">
        <f t="shared" si="78"/>
        <v>IDu006_0</v>
      </c>
      <c r="BM18" s="153" t="str">
        <f t="shared" si="79"/>
        <v>IDu006_1</v>
      </c>
      <c r="BN18" s="153" t="str">
        <f t="shared" si="80"/>
        <v>IDu006_1</v>
      </c>
      <c r="BO18" s="153" t="str">
        <f t="shared" si="81"/>
        <v>ID</v>
      </c>
      <c r="BP18" s="153" t="str">
        <f t="shared" si="82"/>
        <v>IDu007_0</v>
      </c>
      <c r="BQ18" s="153" t="str">
        <f t="shared" si="83"/>
        <v>IDu007_1</v>
      </c>
      <c r="BR18" s="153" t="str">
        <f t="shared" si="84"/>
        <v>IDu007_1</v>
      </c>
      <c r="BS18" s="153" t="str">
        <f t="shared" si="85"/>
        <v>ID</v>
      </c>
      <c r="BT18" s="153" t="str">
        <f t="shared" si="86"/>
        <v>IDu003_0</v>
      </c>
      <c r="BU18" s="153" t="str">
        <f t="shared" si="87"/>
        <v>IDu003_1</v>
      </c>
      <c r="BV18" s="153" t="str">
        <f t="shared" si="88"/>
        <v>IDu003_1</v>
      </c>
      <c r="BW18" s="153" t="str">
        <f t="shared" si="89"/>
        <v>ID</v>
      </c>
      <c r="BX18" s="153" t="str">
        <f t="shared" si="90"/>
        <v>IDu010_0</v>
      </c>
      <c r="BY18" s="153" t="str">
        <f t="shared" si="91"/>
        <v>IDu010_1</v>
      </c>
      <c r="BZ18" s="153" t="str">
        <f t="shared" si="92"/>
        <v>IDu010_1</v>
      </c>
      <c r="CA18" s="153" t="str">
        <f t="shared" si="93"/>
        <v>ID</v>
      </c>
      <c r="CB18" s="153" t="str">
        <f t="shared" si="94"/>
        <v>IDu009_0</v>
      </c>
      <c r="CC18" s="153" t="str">
        <f t="shared" si="95"/>
        <v>IDu009_1</v>
      </c>
      <c r="CD18" s="153" t="str">
        <f t="shared" si="96"/>
        <v>IDu009_1</v>
      </c>
    </row>
    <row r="19" spans="1:82" ht="12.75" customHeight="1" x14ac:dyDescent="0.15">
      <c r="A19" s="231" t="s">
        <v>68</v>
      </c>
      <c r="B19" s="371">
        <f>IF(VLOOKUP(AR19,APPENDIX!$A:$R,9,FALSE)&lt;&gt;"",VLOOKUP(AR19,APPENDIX!$A:$R,9,FALSE),"—")</f>
        <v>117</v>
      </c>
      <c r="C19" s="372">
        <f>IF(VLOOKUP(AS19,APPENDIX!$A:$R,9,FALSE)&lt;&gt;"",VLOOKUP(AS19,APPENDIX!$A:$R,9,FALSE),"—")</f>
        <v>110</v>
      </c>
      <c r="D19" s="231">
        <f>IF(VLOOKUP(AT19,APPENDIX!$A:$R,12,FALSE)&lt;&gt;"",VLOOKUP(AT19,APPENDIX!$A:$R,12,FALSE),0)</f>
        <v>-0.2</v>
      </c>
      <c r="E19" s="231" t="str">
        <f t="shared" si="48"/>
        <v/>
      </c>
      <c r="F19" s="371">
        <f>IF(VLOOKUP(AV19,APPENDIX!$A:$R,9,FALSE)&lt;&gt;"",VLOOKUP(AV19,APPENDIX!$A:$R,9,FALSE),"—")</f>
        <v>31</v>
      </c>
      <c r="G19" s="372">
        <f>IF(VLOOKUP(AW19,APPENDIX!$A:$R,9,FALSE)&lt;&gt;"",VLOOKUP(AW19,APPENDIX!$A:$R,9,FALSE),"—")</f>
        <v>28</v>
      </c>
      <c r="H19" s="301">
        <f>IF(VLOOKUP(AX19,APPENDIX!$A:$R,12,FALSE)&lt;&gt;"",VLOOKUP(AX19,APPENDIX!$A:$R,12,FALSE),0)</f>
        <v>-0.4</v>
      </c>
      <c r="I19" s="234" t="str">
        <f t="shared" si="49"/>
        <v/>
      </c>
      <c r="J19" s="372">
        <f>IF(VLOOKUP(AZ19,APPENDIX!$A:$R,9,FALSE)&lt;&gt;"",VLOOKUP(AZ19,APPENDIX!$A:$R,9,FALSE),"—")</f>
        <v>73</v>
      </c>
      <c r="K19" s="372">
        <f>IF(VLOOKUP(BA19,APPENDIX!$A:$R,9,FALSE)&lt;&gt;"",VLOOKUP(BA19,APPENDIX!$A:$R,9,FALSE),"—")</f>
        <v>73</v>
      </c>
      <c r="L19" s="301">
        <f>IF(VLOOKUP(BB19,APPENDIX!$A:$R,12,FALSE)&lt;&gt;"",VLOOKUP(BB19,APPENDIX!$A:$R,12,FALSE),0)</f>
        <v>0</v>
      </c>
      <c r="M19" s="238" t="str">
        <f t="shared" si="50"/>
        <v/>
      </c>
      <c r="N19" s="371">
        <f>IF(VLOOKUP(BD19,APPENDIX!$A:$R,9,FALSE)&lt;&gt;"",VLOOKUP(BD19,APPENDIX!$A:$R,9,FALSE),"—")</f>
        <v>51</v>
      </c>
      <c r="O19" s="372">
        <f>IF(VLOOKUP(BE19,APPENDIX!$A:$R,9,FALSE)&lt;&gt;"",VLOOKUP(BE19,APPENDIX!$A:$R,9,FALSE),"—")</f>
        <v>38</v>
      </c>
      <c r="P19" s="301">
        <f>IF(VLOOKUP(BF19,APPENDIX!$A:$R,12,FALSE)&lt;&gt;"",VLOOKUP(BF19,APPENDIX!$A:$R,12,FALSE),0)</f>
        <v>-1.4</v>
      </c>
      <c r="Q19" s="231" t="str">
        <f t="shared" si="51"/>
        <v>**</v>
      </c>
      <c r="R19" s="229">
        <f>IF(VLOOKUP(BH19,APPENDIX!$A:$R,9,FALSE)&lt;&gt;"",VLOOKUP(BH19,APPENDIX!$A:$R,9,FALSE),"—")</f>
        <v>23</v>
      </c>
      <c r="S19" s="231">
        <f>IF(VLOOKUP(BI19,APPENDIX!$A:$R,9,FALSE)&lt;&gt;"",VLOOKUP(BI19,APPENDIX!$A:$R,9,FALSE),"—")</f>
        <v>20</v>
      </c>
      <c r="T19" s="231">
        <f>IF(VLOOKUP(BJ19,APPENDIX!$A:$R,12,FALSE)&lt;&gt;"",VLOOKUP(BJ19,APPENDIX!$A:$R,12,FALSE),0)</f>
        <v>-0.9</v>
      </c>
      <c r="U19" s="234" t="str">
        <f t="shared" si="52"/>
        <v>*</v>
      </c>
      <c r="V19" s="371">
        <f>IF(VLOOKUP(BL19,APPENDIX!$A:$R,9,FALSE)&lt;&gt;"",VLOOKUP(BL19,APPENDIX!$A:$R,9,FALSE),"—")</f>
        <v>22</v>
      </c>
      <c r="W19" s="372">
        <f>IF(VLOOKUP(BM19,APPENDIX!$A:$R,9,FALSE)&lt;&gt;"",VLOOKUP(BM19,APPENDIX!$A:$R,9,FALSE),"—")</f>
        <v>20</v>
      </c>
      <c r="X19" s="231">
        <f>IF(VLOOKUP(BN19,APPENDIX!$A:$R,12,FALSE)&lt;&gt;"",VLOOKUP(BN19,APPENDIX!$A:$R,12,FALSE),0)</f>
        <v>-0.4</v>
      </c>
      <c r="Y19" s="234" t="str">
        <f t="shared" si="53"/>
        <v/>
      </c>
      <c r="Z19" s="400">
        <f>IF(VLOOKUP(BP19,APPENDIX!$A:$R,9,FALSE)&lt;&gt;"",VLOOKUP(BP19,APPENDIX!$A:$R,9,FALSE),"—")</f>
        <v>16</v>
      </c>
      <c r="AA19" s="401">
        <f>IF(VLOOKUP(BQ19,APPENDIX!$A:$R,9,FALSE)&lt;&gt;"",VLOOKUP(BQ19,APPENDIX!$A:$R,9,FALSE),"—")</f>
        <v>16</v>
      </c>
      <c r="AB19" s="231">
        <f>IF(VLOOKUP(BR19,APPENDIX!$A:$R,12,FALSE)&lt;&gt;"",VLOOKUP(BR19,APPENDIX!$A:$R,12,FALSE),0)</f>
        <v>0</v>
      </c>
      <c r="AC19" s="234" t="str">
        <f t="shared" si="54"/>
        <v/>
      </c>
      <c r="AD19" s="371">
        <f>IF(VLOOKUP(BT19,APPENDIX!$A:$R,9,FALSE)&lt;&gt;"",VLOOKUP(BT19,APPENDIX!$A:$R,9,FALSE),"—")</f>
        <v>192</v>
      </c>
      <c r="AE19" s="372">
        <f>IF(VLOOKUP(BU19,APPENDIX!$A:$R,9,FALSE)&lt;&gt;"",VLOOKUP(BU19,APPENDIX!$A:$R,9,FALSE),"—")</f>
        <v>188</v>
      </c>
      <c r="AF19" s="372">
        <f>IF(VLOOKUP(BV19,APPENDIX!$A:$R,12,FALSE)&lt;&gt;"",VLOOKUP(BV19,APPENDIX!$A:$R,12,FALSE),0)</f>
        <v>-0.2</v>
      </c>
      <c r="AG19" s="493" t="str">
        <f t="shared" si="55"/>
        <v/>
      </c>
      <c r="AH19" s="374">
        <f>IF(VLOOKUP(BX19,APPENDIX!$A:$R,9,FALSE)&lt;&gt;"",VLOOKUP(BX19,APPENDIX!$A:$R,9,FALSE),"—")</f>
        <v>4489</v>
      </c>
      <c r="AI19" s="374">
        <f>IF(VLOOKUP(BY19,APPENDIX!$A:$R,9,FALSE)&lt;&gt;"",VLOOKUP(BY19,APPENDIX!$A:$R,9,FALSE),"—")</f>
        <v>4649</v>
      </c>
      <c r="AJ19" s="301">
        <f>IF(VLOOKUP(BZ19,APPENDIX!$A:$R,12,FALSE)&lt;&gt;"",VLOOKUP(BZ19,APPENDIX!$A:$R,12,FALSE),0)</f>
        <v>0.2</v>
      </c>
      <c r="AK19" s="238" t="str">
        <f t="shared" si="56"/>
        <v/>
      </c>
      <c r="AL19" s="375">
        <f>IF(VLOOKUP(CB19,APPENDIX!$A:$R,9,FALSE)&lt;&gt;"",VLOOKUP(CB19,APPENDIX!$A:$R,9,FALSE),"—")</f>
        <v>9219</v>
      </c>
      <c r="AM19" s="374">
        <f>IF(VLOOKUP(CC19,APPENDIX!$A:$R,9,FALSE)&lt;&gt;"",VLOOKUP(CC19,APPENDIX!$A:$R,9,FALSE),"—")</f>
        <v>9118</v>
      </c>
      <c r="AN19" s="301">
        <f>IF(VLOOKUP(CD19,APPENDIX!$A:$R,12,FALSE)&lt;&gt;"",VLOOKUP(CD19,APPENDIX!$A:$R,12,FALSE),0)</f>
        <v>-0.1</v>
      </c>
      <c r="AO19" s="238" t="str">
        <f t="shared" si="57"/>
        <v/>
      </c>
      <c r="AQ19" s="153" t="s">
        <v>69</v>
      </c>
      <c r="AR19" s="153" t="str">
        <f t="shared" si="58"/>
        <v>ILu001_0</v>
      </c>
      <c r="AS19" s="153" t="str">
        <f t="shared" si="59"/>
        <v>ILu001_1</v>
      </c>
      <c r="AT19" s="153" t="str">
        <f t="shared" si="60"/>
        <v>ILu001_1</v>
      </c>
      <c r="AU19" s="153" t="str">
        <f t="shared" si="61"/>
        <v>IL</v>
      </c>
      <c r="AV19" s="153" t="str">
        <f t="shared" si="62"/>
        <v>ILu002a_0</v>
      </c>
      <c r="AW19" s="153" t="str">
        <f t="shared" si="63"/>
        <v>ILu002a_1</v>
      </c>
      <c r="AX19" s="153" t="str">
        <f t="shared" si="64"/>
        <v>ILu002a_1</v>
      </c>
      <c r="AY19" s="153" t="str">
        <f t="shared" si="65"/>
        <v>IL</v>
      </c>
      <c r="AZ19" s="153" t="str">
        <f t="shared" si="66"/>
        <v>ILu002b_0</v>
      </c>
      <c r="BA19" s="153" t="str">
        <f t="shared" si="67"/>
        <v>ILu002b_1</v>
      </c>
      <c r="BB19" s="153" t="str">
        <f t="shared" si="68"/>
        <v>ILu002b_1</v>
      </c>
      <c r="BC19" s="153" t="str">
        <f t="shared" si="69"/>
        <v>IL</v>
      </c>
      <c r="BD19" s="153" t="str">
        <f t="shared" si="70"/>
        <v>ILu004_0</v>
      </c>
      <c r="BE19" s="153" t="str">
        <f t="shared" si="71"/>
        <v>ILu004_1</v>
      </c>
      <c r="BF19" s="153" t="str">
        <f t="shared" si="72"/>
        <v>ILu004_1</v>
      </c>
      <c r="BG19" s="153" t="str">
        <f t="shared" si="73"/>
        <v>IL</v>
      </c>
      <c r="BH19" s="153" t="str">
        <f t="shared" si="74"/>
        <v>ILu005_0</v>
      </c>
      <c r="BI19" s="153" t="str">
        <f t="shared" si="75"/>
        <v>ILu005_1</v>
      </c>
      <c r="BJ19" s="153" t="str">
        <f t="shared" si="76"/>
        <v>ILu005_1</v>
      </c>
      <c r="BK19" s="153" t="str">
        <f t="shared" si="77"/>
        <v>IL</v>
      </c>
      <c r="BL19" s="153" t="str">
        <f t="shared" si="78"/>
        <v>ILu006_0</v>
      </c>
      <c r="BM19" s="153" t="str">
        <f t="shared" si="79"/>
        <v>ILu006_1</v>
      </c>
      <c r="BN19" s="153" t="str">
        <f t="shared" si="80"/>
        <v>ILu006_1</v>
      </c>
      <c r="BO19" s="153" t="str">
        <f t="shared" si="81"/>
        <v>IL</v>
      </c>
      <c r="BP19" s="153" t="str">
        <f t="shared" si="82"/>
        <v>ILu007_0</v>
      </c>
      <c r="BQ19" s="153" t="str">
        <f t="shared" si="83"/>
        <v>ILu007_1</v>
      </c>
      <c r="BR19" s="153" t="str">
        <f t="shared" si="84"/>
        <v>ILu007_1</v>
      </c>
      <c r="BS19" s="153" t="str">
        <f t="shared" si="85"/>
        <v>IL</v>
      </c>
      <c r="BT19" s="153" t="str">
        <f t="shared" si="86"/>
        <v>ILu003_0</v>
      </c>
      <c r="BU19" s="153" t="str">
        <f t="shared" si="87"/>
        <v>ILu003_1</v>
      </c>
      <c r="BV19" s="153" t="str">
        <f t="shared" si="88"/>
        <v>ILu003_1</v>
      </c>
      <c r="BW19" s="153" t="str">
        <f t="shared" si="89"/>
        <v>IL</v>
      </c>
      <c r="BX19" s="153" t="str">
        <f t="shared" si="90"/>
        <v>ILu010_0</v>
      </c>
      <c r="BY19" s="153" t="str">
        <f t="shared" si="91"/>
        <v>ILu010_1</v>
      </c>
      <c r="BZ19" s="153" t="str">
        <f t="shared" si="92"/>
        <v>ILu010_1</v>
      </c>
      <c r="CA19" s="153" t="str">
        <f t="shared" si="93"/>
        <v>IL</v>
      </c>
      <c r="CB19" s="153" t="str">
        <f t="shared" si="94"/>
        <v>ILu009_0</v>
      </c>
      <c r="CC19" s="153" t="str">
        <f t="shared" si="95"/>
        <v>ILu009_1</v>
      </c>
      <c r="CD19" s="153" t="str">
        <f t="shared" si="96"/>
        <v>ILu009_1</v>
      </c>
    </row>
    <row r="20" spans="1:82" ht="12.75" customHeight="1" x14ac:dyDescent="0.15">
      <c r="A20" s="231" t="s">
        <v>72</v>
      </c>
      <c r="B20" s="371">
        <f>IF(VLOOKUP(AR20,APPENDIX!$A:$R,9,FALSE)&lt;&gt;"",VLOOKUP(AR20,APPENDIX!$A:$R,9,FALSE),"—")</f>
        <v>105</v>
      </c>
      <c r="C20" s="372">
        <f>IF(VLOOKUP(AS20,APPENDIX!$A:$R,9,FALSE)&lt;&gt;"",VLOOKUP(AS20,APPENDIX!$A:$R,9,FALSE),"—")</f>
        <v>78</v>
      </c>
      <c r="D20" s="231">
        <f>IF(VLOOKUP(AT20,APPENDIX!$A:$R,12,FALSE)&lt;&gt;"",VLOOKUP(AT20,APPENDIX!$A:$R,12,FALSE),0)</f>
        <v>-0.6</v>
      </c>
      <c r="E20" s="231" t="str">
        <f t="shared" si="48"/>
        <v>*</v>
      </c>
      <c r="F20" s="371">
        <f>IF(VLOOKUP(AV20,APPENDIX!$A:$R,9,FALSE)&lt;&gt;"",VLOOKUP(AV20,APPENDIX!$A:$R,9,FALSE),"—")</f>
        <v>35</v>
      </c>
      <c r="G20" s="372">
        <f>IF(VLOOKUP(AW20,APPENDIX!$A:$R,9,FALSE)&lt;&gt;"",VLOOKUP(AW20,APPENDIX!$A:$R,9,FALSE),"—")</f>
        <v>32</v>
      </c>
      <c r="H20" s="301">
        <f>IF(VLOOKUP(AX20,APPENDIX!$A:$R,12,FALSE)&lt;&gt;"",VLOOKUP(AX20,APPENDIX!$A:$R,12,FALSE),0)</f>
        <v>-0.4</v>
      </c>
      <c r="I20" s="234" t="str">
        <f t="shared" si="49"/>
        <v/>
      </c>
      <c r="J20" s="372">
        <f>IF(VLOOKUP(AZ20,APPENDIX!$A:$R,9,FALSE)&lt;&gt;"",VLOOKUP(AZ20,APPENDIX!$A:$R,9,FALSE),"—")</f>
        <v>77</v>
      </c>
      <c r="K20" s="372">
        <f>IF(VLOOKUP(BA20,APPENDIX!$A:$R,9,FALSE)&lt;&gt;"",VLOOKUP(BA20,APPENDIX!$A:$R,9,FALSE),"—")</f>
        <v>73</v>
      </c>
      <c r="L20" s="301">
        <f>IF(VLOOKUP(BB20,APPENDIX!$A:$R,12,FALSE)&lt;&gt;"",VLOOKUP(BB20,APPENDIX!$A:$R,12,FALSE),0)</f>
        <v>-0.3</v>
      </c>
      <c r="M20" s="238" t="str">
        <f t="shared" si="50"/>
        <v/>
      </c>
      <c r="N20" s="371">
        <f>IF(VLOOKUP(BD20,APPENDIX!$A:$R,9,FALSE)&lt;&gt;"",VLOOKUP(BD20,APPENDIX!$A:$R,9,FALSE),"—")</f>
        <v>40</v>
      </c>
      <c r="O20" s="372">
        <f>IF(VLOOKUP(BE20,APPENDIX!$A:$R,9,FALSE)&lt;&gt;"",VLOOKUP(BE20,APPENDIX!$A:$R,9,FALSE),"—")</f>
        <v>32</v>
      </c>
      <c r="P20" s="301">
        <f>IF(VLOOKUP(BF20,APPENDIX!$A:$R,12,FALSE)&lt;&gt;"",VLOOKUP(BF20,APPENDIX!$A:$R,12,FALSE),0)</f>
        <v>-0.9</v>
      </c>
      <c r="Q20" s="231" t="str">
        <f t="shared" si="51"/>
        <v>*</v>
      </c>
      <c r="R20" s="229">
        <f>IF(VLOOKUP(BH20,APPENDIX!$A:$R,9,FALSE)&lt;&gt;"",VLOOKUP(BH20,APPENDIX!$A:$R,9,FALSE),"—")</f>
        <v>20</v>
      </c>
      <c r="S20" s="231">
        <f>IF(VLOOKUP(BI20,APPENDIX!$A:$R,9,FALSE)&lt;&gt;"",VLOOKUP(BI20,APPENDIX!$A:$R,9,FALSE),"—")</f>
        <v>18</v>
      </c>
      <c r="T20" s="231">
        <f>IF(VLOOKUP(BJ20,APPENDIX!$A:$R,12,FALSE)&lt;&gt;"",VLOOKUP(BJ20,APPENDIX!$A:$R,12,FALSE),0)</f>
        <v>-0.6</v>
      </c>
      <c r="U20" s="234" t="str">
        <f t="shared" si="52"/>
        <v>*</v>
      </c>
      <c r="V20" s="371">
        <f>IF(VLOOKUP(BL20,APPENDIX!$A:$R,9,FALSE)&lt;&gt;"",VLOOKUP(BL20,APPENDIX!$A:$R,9,FALSE),"—")</f>
        <v>19</v>
      </c>
      <c r="W20" s="372">
        <f>IF(VLOOKUP(BM20,APPENDIX!$A:$R,9,FALSE)&lt;&gt;"",VLOOKUP(BM20,APPENDIX!$A:$R,9,FALSE),"—")</f>
        <v>17</v>
      </c>
      <c r="X20" s="231">
        <f>IF(VLOOKUP(BN20,APPENDIX!$A:$R,12,FALSE)&lt;&gt;"",VLOOKUP(BN20,APPENDIX!$A:$R,12,FALSE),0)</f>
        <v>-0.4</v>
      </c>
      <c r="Y20" s="234" t="str">
        <f t="shared" si="53"/>
        <v/>
      </c>
      <c r="Z20" s="400">
        <f>IF(VLOOKUP(BP20,APPENDIX!$A:$R,9,FALSE)&lt;&gt;"",VLOOKUP(BP20,APPENDIX!$A:$R,9,FALSE),"—")</f>
        <v>16</v>
      </c>
      <c r="AA20" s="401">
        <f>IF(VLOOKUP(BQ20,APPENDIX!$A:$R,9,FALSE)&lt;&gt;"",VLOOKUP(BQ20,APPENDIX!$A:$R,9,FALSE),"—")</f>
        <v>16.600000000000001</v>
      </c>
      <c r="AB20" s="231">
        <f>IF(VLOOKUP(BR20,APPENDIX!$A:$R,12,FALSE)&lt;&gt;"",VLOOKUP(BR20,APPENDIX!$A:$R,12,FALSE),0)</f>
        <v>0.6</v>
      </c>
      <c r="AC20" s="234" t="str">
        <f t="shared" si="54"/>
        <v>*</v>
      </c>
      <c r="AD20" s="371">
        <f>IF(VLOOKUP(BT20,APPENDIX!$A:$R,9,FALSE)&lt;&gt;"",VLOOKUP(BT20,APPENDIX!$A:$R,9,FALSE),"—")</f>
        <v>200</v>
      </c>
      <c r="AE20" s="372">
        <f>IF(VLOOKUP(BU20,APPENDIX!$A:$R,9,FALSE)&lt;&gt;"",VLOOKUP(BU20,APPENDIX!$A:$R,9,FALSE),"—")</f>
        <v>195</v>
      </c>
      <c r="AF20" s="372">
        <f>IF(VLOOKUP(BV20,APPENDIX!$A:$R,12,FALSE)&lt;&gt;"",VLOOKUP(BV20,APPENDIX!$A:$R,12,FALSE),0)</f>
        <v>-0.2</v>
      </c>
      <c r="AG20" s="493" t="str">
        <f t="shared" si="55"/>
        <v/>
      </c>
      <c r="AH20" s="374">
        <f>IF(VLOOKUP(BX20,APPENDIX!$A:$R,9,FALSE)&lt;&gt;"",VLOOKUP(BX20,APPENDIX!$A:$R,9,FALSE),"—")</f>
        <v>4826</v>
      </c>
      <c r="AI20" s="374">
        <f>IF(VLOOKUP(BY20,APPENDIX!$A:$R,9,FALSE)&lt;&gt;"",VLOOKUP(BY20,APPENDIX!$A:$R,9,FALSE),"—")</f>
        <v>4946</v>
      </c>
      <c r="AJ20" s="301">
        <f>IF(VLOOKUP(BZ20,APPENDIX!$A:$R,12,FALSE)&lt;&gt;"",VLOOKUP(BZ20,APPENDIX!$A:$R,12,FALSE),0)</f>
        <v>0.2</v>
      </c>
      <c r="AK20" s="238" t="str">
        <f t="shared" si="56"/>
        <v/>
      </c>
      <c r="AL20" s="375">
        <f>IF(VLOOKUP(CB20,APPENDIX!$A:$R,9,FALSE)&lt;&gt;"",VLOOKUP(CB20,APPENDIX!$A:$R,9,FALSE),"—")</f>
        <v>9045</v>
      </c>
      <c r="AM20" s="374">
        <f>IF(VLOOKUP(CC20,APPENDIX!$A:$R,9,FALSE)&lt;&gt;"",VLOOKUP(CC20,APPENDIX!$A:$R,9,FALSE),"—")</f>
        <v>8991</v>
      </c>
      <c r="AN20" s="301">
        <f>IF(VLOOKUP(CD20,APPENDIX!$A:$R,12,FALSE)&lt;&gt;"",VLOOKUP(CD20,APPENDIX!$A:$R,12,FALSE),0)</f>
        <v>0</v>
      </c>
      <c r="AO20" s="238" t="str">
        <f t="shared" si="57"/>
        <v/>
      </c>
      <c r="AQ20" s="153" t="s">
        <v>73</v>
      </c>
      <c r="AR20" s="153" t="str">
        <f t="shared" si="58"/>
        <v>INu001_0</v>
      </c>
      <c r="AS20" s="153" t="str">
        <f t="shared" si="59"/>
        <v>INu001_1</v>
      </c>
      <c r="AT20" s="153" t="str">
        <f t="shared" si="60"/>
        <v>INu001_1</v>
      </c>
      <c r="AU20" s="153" t="str">
        <f t="shared" si="61"/>
        <v>IN</v>
      </c>
      <c r="AV20" s="153" t="str">
        <f t="shared" si="62"/>
        <v>INu002a_0</v>
      </c>
      <c r="AW20" s="153" t="str">
        <f t="shared" si="63"/>
        <v>INu002a_1</v>
      </c>
      <c r="AX20" s="153" t="str">
        <f t="shared" si="64"/>
        <v>INu002a_1</v>
      </c>
      <c r="AY20" s="153" t="str">
        <f t="shared" si="65"/>
        <v>IN</v>
      </c>
      <c r="AZ20" s="153" t="str">
        <f t="shared" si="66"/>
        <v>INu002b_0</v>
      </c>
      <c r="BA20" s="153" t="str">
        <f t="shared" si="67"/>
        <v>INu002b_1</v>
      </c>
      <c r="BB20" s="153" t="str">
        <f t="shared" si="68"/>
        <v>INu002b_1</v>
      </c>
      <c r="BC20" s="153" t="str">
        <f t="shared" si="69"/>
        <v>IN</v>
      </c>
      <c r="BD20" s="153" t="str">
        <f t="shared" si="70"/>
        <v>INu004_0</v>
      </c>
      <c r="BE20" s="153" t="str">
        <f t="shared" si="71"/>
        <v>INu004_1</v>
      </c>
      <c r="BF20" s="153" t="str">
        <f t="shared" si="72"/>
        <v>INu004_1</v>
      </c>
      <c r="BG20" s="153" t="str">
        <f t="shared" si="73"/>
        <v>IN</v>
      </c>
      <c r="BH20" s="153" t="str">
        <f t="shared" si="74"/>
        <v>INu005_0</v>
      </c>
      <c r="BI20" s="153" t="str">
        <f t="shared" si="75"/>
        <v>INu005_1</v>
      </c>
      <c r="BJ20" s="153" t="str">
        <f t="shared" si="76"/>
        <v>INu005_1</v>
      </c>
      <c r="BK20" s="153" t="str">
        <f t="shared" si="77"/>
        <v>IN</v>
      </c>
      <c r="BL20" s="153" t="str">
        <f t="shared" si="78"/>
        <v>INu006_0</v>
      </c>
      <c r="BM20" s="153" t="str">
        <f t="shared" si="79"/>
        <v>INu006_1</v>
      </c>
      <c r="BN20" s="153" t="str">
        <f t="shared" si="80"/>
        <v>INu006_1</v>
      </c>
      <c r="BO20" s="153" t="str">
        <f t="shared" si="81"/>
        <v>IN</v>
      </c>
      <c r="BP20" s="153" t="str">
        <f t="shared" si="82"/>
        <v>INu007_0</v>
      </c>
      <c r="BQ20" s="153" t="str">
        <f t="shared" si="83"/>
        <v>INu007_1</v>
      </c>
      <c r="BR20" s="153" t="str">
        <f t="shared" si="84"/>
        <v>INu007_1</v>
      </c>
      <c r="BS20" s="153" t="str">
        <f t="shared" si="85"/>
        <v>IN</v>
      </c>
      <c r="BT20" s="153" t="str">
        <f t="shared" si="86"/>
        <v>INu003_0</v>
      </c>
      <c r="BU20" s="153" t="str">
        <f t="shared" si="87"/>
        <v>INu003_1</v>
      </c>
      <c r="BV20" s="153" t="str">
        <f t="shared" si="88"/>
        <v>INu003_1</v>
      </c>
      <c r="BW20" s="153" t="str">
        <f t="shared" si="89"/>
        <v>IN</v>
      </c>
      <c r="BX20" s="153" t="str">
        <f t="shared" si="90"/>
        <v>INu010_0</v>
      </c>
      <c r="BY20" s="153" t="str">
        <f t="shared" si="91"/>
        <v>INu010_1</v>
      </c>
      <c r="BZ20" s="153" t="str">
        <f t="shared" si="92"/>
        <v>INu010_1</v>
      </c>
      <c r="CA20" s="153" t="str">
        <f t="shared" si="93"/>
        <v>IN</v>
      </c>
      <c r="CB20" s="153" t="str">
        <f t="shared" si="94"/>
        <v>INu009_0</v>
      </c>
      <c r="CC20" s="153" t="str">
        <f t="shared" si="95"/>
        <v>INu009_1</v>
      </c>
      <c r="CD20" s="153" t="str">
        <f t="shared" si="96"/>
        <v>INu009_1</v>
      </c>
    </row>
    <row r="21" spans="1:82" ht="12.75" customHeight="1" x14ac:dyDescent="0.15">
      <c r="A21" s="231" t="s">
        <v>76</v>
      </c>
      <c r="B21" s="371">
        <f>IF(VLOOKUP(AR21,APPENDIX!$A:$R,9,FALSE)&lt;&gt;"",VLOOKUP(AR21,APPENDIX!$A:$R,9,FALSE),"—")</f>
        <v>69</v>
      </c>
      <c r="C21" s="372">
        <f>IF(VLOOKUP(AS21,APPENDIX!$A:$R,9,FALSE)&lt;&gt;"",VLOOKUP(AS21,APPENDIX!$A:$R,9,FALSE),"—")</f>
        <v>56</v>
      </c>
      <c r="D21" s="231">
        <f>IF(VLOOKUP(AT21,APPENDIX!$A:$R,12,FALSE)&lt;&gt;"",VLOOKUP(AT21,APPENDIX!$A:$R,12,FALSE),0)</f>
        <v>-0.3</v>
      </c>
      <c r="E21" s="231" t="str">
        <f t="shared" si="48"/>
        <v/>
      </c>
      <c r="F21" s="371">
        <f>IF(VLOOKUP(AV21,APPENDIX!$A:$R,9,FALSE)&lt;&gt;"",VLOOKUP(AV21,APPENDIX!$A:$R,9,FALSE),"—")</f>
        <v>24</v>
      </c>
      <c r="G21" s="372">
        <f>IF(VLOOKUP(AW21,APPENDIX!$A:$R,9,FALSE)&lt;&gt;"",VLOOKUP(AW21,APPENDIX!$A:$R,9,FALSE),"—")</f>
        <v>22</v>
      </c>
      <c r="H21" s="301">
        <f>IF(VLOOKUP(AX21,APPENDIX!$A:$R,12,FALSE)&lt;&gt;"",VLOOKUP(AX21,APPENDIX!$A:$R,12,FALSE),0)</f>
        <v>-0.2</v>
      </c>
      <c r="I21" s="234" t="str">
        <f t="shared" si="49"/>
        <v/>
      </c>
      <c r="J21" s="372">
        <f>IF(VLOOKUP(AZ21,APPENDIX!$A:$R,9,FALSE)&lt;&gt;"",VLOOKUP(AZ21,APPENDIX!$A:$R,9,FALSE),"—")</f>
        <v>64</v>
      </c>
      <c r="K21" s="372">
        <f>IF(VLOOKUP(BA21,APPENDIX!$A:$R,9,FALSE)&lt;&gt;"",VLOOKUP(BA21,APPENDIX!$A:$R,9,FALSE),"—")</f>
        <v>59</v>
      </c>
      <c r="L21" s="301">
        <f>IF(VLOOKUP(BB21,APPENDIX!$A:$R,12,FALSE)&lt;&gt;"",VLOOKUP(BB21,APPENDIX!$A:$R,12,FALSE),0)</f>
        <v>-0.4</v>
      </c>
      <c r="M21" s="238" t="str">
        <f t="shared" si="50"/>
        <v/>
      </c>
      <c r="N21" s="371">
        <f>IF(VLOOKUP(BD21,APPENDIX!$A:$R,9,FALSE)&lt;&gt;"",VLOOKUP(BD21,APPENDIX!$A:$R,9,FALSE),"—")</f>
        <v>33</v>
      </c>
      <c r="O21" s="372">
        <f>IF(VLOOKUP(BE21,APPENDIX!$A:$R,9,FALSE)&lt;&gt;"",VLOOKUP(BE21,APPENDIX!$A:$R,9,FALSE),"—")</f>
        <v>28</v>
      </c>
      <c r="P21" s="301">
        <f>IF(VLOOKUP(BF21,APPENDIX!$A:$R,12,FALSE)&lt;&gt;"",VLOOKUP(BF21,APPENDIX!$A:$R,12,FALSE),0)</f>
        <v>-0.5</v>
      </c>
      <c r="Q21" s="231" t="str">
        <f t="shared" si="51"/>
        <v>*</v>
      </c>
      <c r="R21" s="229">
        <f>IF(VLOOKUP(BH21,APPENDIX!$A:$R,9,FALSE)&lt;&gt;"",VLOOKUP(BH21,APPENDIX!$A:$R,9,FALSE),"—")</f>
        <v>17</v>
      </c>
      <c r="S21" s="231">
        <f>IF(VLOOKUP(BI21,APPENDIX!$A:$R,9,FALSE)&lt;&gt;"",VLOOKUP(BI21,APPENDIX!$A:$R,9,FALSE),"—")</f>
        <v>16</v>
      </c>
      <c r="T21" s="231">
        <f>IF(VLOOKUP(BJ21,APPENDIX!$A:$R,12,FALSE)&lt;&gt;"",VLOOKUP(BJ21,APPENDIX!$A:$R,12,FALSE),0)</f>
        <v>-0.3</v>
      </c>
      <c r="U21" s="234" t="str">
        <f t="shared" si="52"/>
        <v/>
      </c>
      <c r="V21" s="371">
        <f>IF(VLOOKUP(BL21,APPENDIX!$A:$R,9,FALSE)&lt;&gt;"",VLOOKUP(BL21,APPENDIX!$A:$R,9,FALSE),"—")</f>
        <v>15</v>
      </c>
      <c r="W21" s="372">
        <f>IF(VLOOKUP(BM21,APPENDIX!$A:$R,9,FALSE)&lt;&gt;"",VLOOKUP(BM21,APPENDIX!$A:$R,9,FALSE),"—")</f>
        <v>15</v>
      </c>
      <c r="X21" s="231">
        <f>IF(VLOOKUP(BN21,APPENDIX!$A:$R,12,FALSE)&lt;&gt;"",VLOOKUP(BN21,APPENDIX!$A:$R,12,FALSE),0)</f>
        <v>0</v>
      </c>
      <c r="Y21" s="234" t="str">
        <f t="shared" si="53"/>
        <v/>
      </c>
      <c r="Z21" s="400">
        <f>IF(VLOOKUP(BP21,APPENDIX!$A:$R,9,FALSE)&lt;&gt;"",VLOOKUP(BP21,APPENDIX!$A:$R,9,FALSE),"—")</f>
        <v>16</v>
      </c>
      <c r="AA21" s="401">
        <f>IF(VLOOKUP(BQ21,APPENDIX!$A:$R,9,FALSE)&lt;&gt;"",VLOOKUP(BQ21,APPENDIX!$A:$R,9,FALSE),"—")</f>
        <v>17</v>
      </c>
      <c r="AB21" s="231">
        <f>IF(VLOOKUP(BR21,APPENDIX!$A:$R,12,FALSE)&lt;&gt;"",VLOOKUP(BR21,APPENDIX!$A:$R,12,FALSE),0)</f>
        <v>1</v>
      </c>
      <c r="AC21" s="234" t="str">
        <f t="shared" si="54"/>
        <v>**</v>
      </c>
      <c r="AD21" s="371">
        <f>IF(VLOOKUP(BT21,APPENDIX!$A:$R,9,FALSE)&lt;&gt;"",VLOOKUP(BT21,APPENDIX!$A:$R,9,FALSE),"—")</f>
        <v>184</v>
      </c>
      <c r="AE21" s="372">
        <f>IF(VLOOKUP(BU21,APPENDIX!$A:$R,9,FALSE)&lt;&gt;"",VLOOKUP(BU21,APPENDIX!$A:$R,9,FALSE),"—")</f>
        <v>185</v>
      </c>
      <c r="AF21" s="372">
        <f>IF(VLOOKUP(BV21,APPENDIX!$A:$R,12,FALSE)&lt;&gt;"",VLOOKUP(BV21,APPENDIX!$A:$R,12,FALSE),0)</f>
        <v>0</v>
      </c>
      <c r="AG21" s="493" t="str">
        <f t="shared" si="55"/>
        <v/>
      </c>
      <c r="AH21" s="374">
        <f>IF(VLOOKUP(BX21,APPENDIX!$A:$R,9,FALSE)&lt;&gt;"",VLOOKUP(BX21,APPENDIX!$A:$R,9,FALSE),"—")</f>
        <v>3817</v>
      </c>
      <c r="AI21" s="374">
        <f>IF(VLOOKUP(BY21,APPENDIX!$A:$R,9,FALSE)&lt;&gt;"",VLOOKUP(BY21,APPENDIX!$A:$R,9,FALSE),"—")</f>
        <v>4035</v>
      </c>
      <c r="AJ21" s="301">
        <f>IF(VLOOKUP(BZ21,APPENDIX!$A:$R,12,FALSE)&lt;&gt;"",VLOOKUP(BZ21,APPENDIX!$A:$R,12,FALSE),0)</f>
        <v>0.3</v>
      </c>
      <c r="AK21" s="238" t="str">
        <f t="shared" si="56"/>
        <v/>
      </c>
      <c r="AL21" s="375">
        <f>IF(VLOOKUP(CB21,APPENDIX!$A:$R,9,FALSE)&lt;&gt;"",VLOOKUP(CB21,APPENDIX!$A:$R,9,FALSE),"—")</f>
        <v>7496</v>
      </c>
      <c r="AM21" s="374">
        <f>IF(VLOOKUP(CC21,APPENDIX!$A:$R,9,FALSE)&lt;&gt;"",VLOOKUP(CC21,APPENDIX!$A:$R,9,FALSE),"—")</f>
        <v>7638</v>
      </c>
      <c r="AN21" s="301">
        <f>IF(VLOOKUP(CD21,APPENDIX!$A:$R,12,FALSE)&lt;&gt;"",VLOOKUP(CD21,APPENDIX!$A:$R,12,FALSE),0)</f>
        <v>0.1</v>
      </c>
      <c r="AO21" s="238" t="str">
        <f t="shared" si="57"/>
        <v/>
      </c>
      <c r="AQ21" s="153" t="s">
        <v>77</v>
      </c>
      <c r="AR21" s="153" t="str">
        <f t="shared" si="58"/>
        <v>IAu001_0</v>
      </c>
      <c r="AS21" s="153" t="str">
        <f t="shared" si="59"/>
        <v>IAu001_1</v>
      </c>
      <c r="AT21" s="153" t="str">
        <f t="shared" si="60"/>
        <v>IAu001_1</v>
      </c>
      <c r="AU21" s="153" t="str">
        <f t="shared" si="61"/>
        <v>IA</v>
      </c>
      <c r="AV21" s="153" t="str">
        <f t="shared" si="62"/>
        <v>IAu002a_0</v>
      </c>
      <c r="AW21" s="153" t="str">
        <f t="shared" si="63"/>
        <v>IAu002a_1</v>
      </c>
      <c r="AX21" s="153" t="str">
        <f t="shared" si="64"/>
        <v>IAu002a_1</v>
      </c>
      <c r="AY21" s="153" t="str">
        <f t="shared" si="65"/>
        <v>IA</v>
      </c>
      <c r="AZ21" s="153" t="str">
        <f t="shared" si="66"/>
        <v>IAu002b_0</v>
      </c>
      <c r="BA21" s="153" t="str">
        <f t="shared" si="67"/>
        <v>IAu002b_1</v>
      </c>
      <c r="BB21" s="153" t="str">
        <f t="shared" si="68"/>
        <v>IAu002b_1</v>
      </c>
      <c r="BC21" s="153" t="str">
        <f t="shared" si="69"/>
        <v>IA</v>
      </c>
      <c r="BD21" s="153" t="str">
        <f t="shared" si="70"/>
        <v>IAu004_0</v>
      </c>
      <c r="BE21" s="153" t="str">
        <f t="shared" si="71"/>
        <v>IAu004_1</v>
      </c>
      <c r="BF21" s="153" t="str">
        <f t="shared" si="72"/>
        <v>IAu004_1</v>
      </c>
      <c r="BG21" s="153" t="str">
        <f t="shared" si="73"/>
        <v>IA</v>
      </c>
      <c r="BH21" s="153" t="str">
        <f t="shared" si="74"/>
        <v>IAu005_0</v>
      </c>
      <c r="BI21" s="153" t="str">
        <f t="shared" si="75"/>
        <v>IAu005_1</v>
      </c>
      <c r="BJ21" s="153" t="str">
        <f t="shared" si="76"/>
        <v>IAu005_1</v>
      </c>
      <c r="BK21" s="153" t="str">
        <f t="shared" si="77"/>
        <v>IA</v>
      </c>
      <c r="BL21" s="153" t="str">
        <f t="shared" si="78"/>
        <v>IAu006_0</v>
      </c>
      <c r="BM21" s="153" t="str">
        <f t="shared" si="79"/>
        <v>IAu006_1</v>
      </c>
      <c r="BN21" s="153" t="str">
        <f t="shared" si="80"/>
        <v>IAu006_1</v>
      </c>
      <c r="BO21" s="153" t="str">
        <f t="shared" si="81"/>
        <v>IA</v>
      </c>
      <c r="BP21" s="153" t="str">
        <f t="shared" si="82"/>
        <v>IAu007_0</v>
      </c>
      <c r="BQ21" s="153" t="str">
        <f t="shared" si="83"/>
        <v>IAu007_1</v>
      </c>
      <c r="BR21" s="153" t="str">
        <f t="shared" si="84"/>
        <v>IAu007_1</v>
      </c>
      <c r="BS21" s="153" t="str">
        <f t="shared" si="85"/>
        <v>IA</v>
      </c>
      <c r="BT21" s="153" t="str">
        <f t="shared" si="86"/>
        <v>IAu003_0</v>
      </c>
      <c r="BU21" s="153" t="str">
        <f t="shared" si="87"/>
        <v>IAu003_1</v>
      </c>
      <c r="BV21" s="153" t="str">
        <f t="shared" si="88"/>
        <v>IAu003_1</v>
      </c>
      <c r="BW21" s="153" t="str">
        <f t="shared" si="89"/>
        <v>IA</v>
      </c>
      <c r="BX21" s="153" t="str">
        <f t="shared" si="90"/>
        <v>IAu010_0</v>
      </c>
      <c r="BY21" s="153" t="str">
        <f t="shared" si="91"/>
        <v>IAu010_1</v>
      </c>
      <c r="BZ21" s="153" t="str">
        <f t="shared" si="92"/>
        <v>IAu010_1</v>
      </c>
      <c r="CA21" s="153" t="str">
        <f t="shared" si="93"/>
        <v>IA</v>
      </c>
      <c r="CB21" s="153" t="str">
        <f t="shared" si="94"/>
        <v>IAu009_0</v>
      </c>
      <c r="CC21" s="153" t="str">
        <f t="shared" si="95"/>
        <v>IAu009_1</v>
      </c>
      <c r="CD21" s="153" t="str">
        <f t="shared" si="96"/>
        <v>IAu009_1</v>
      </c>
    </row>
    <row r="22" spans="1:82" ht="12.75" customHeight="1" x14ac:dyDescent="0.15">
      <c r="A22" s="231" t="s">
        <v>80</v>
      </c>
      <c r="B22" s="371">
        <f>IF(VLOOKUP(AR22,APPENDIX!$A:$R,9,FALSE)&lt;&gt;"",VLOOKUP(AR22,APPENDIX!$A:$R,9,FALSE),"—")</f>
        <v>144</v>
      </c>
      <c r="C22" s="372">
        <f>IF(VLOOKUP(AS22,APPENDIX!$A:$R,9,FALSE)&lt;&gt;"",VLOOKUP(AS22,APPENDIX!$A:$R,9,FALSE),"—")</f>
        <v>128</v>
      </c>
      <c r="D22" s="231">
        <f>IF(VLOOKUP(AT22,APPENDIX!$A:$R,12,FALSE)&lt;&gt;"",VLOOKUP(AT22,APPENDIX!$A:$R,12,FALSE),0)</f>
        <v>-0.4</v>
      </c>
      <c r="E22" s="231" t="str">
        <f t="shared" si="48"/>
        <v/>
      </c>
      <c r="F22" s="371">
        <f>IF(VLOOKUP(AV22,APPENDIX!$A:$R,9,FALSE)&lt;&gt;"",VLOOKUP(AV22,APPENDIX!$A:$R,9,FALSE),"—")</f>
        <v>27</v>
      </c>
      <c r="G22" s="372">
        <f>IF(VLOOKUP(AW22,APPENDIX!$A:$R,9,FALSE)&lt;&gt;"",VLOOKUP(AW22,APPENDIX!$A:$R,9,FALSE),"—")</f>
        <v>26</v>
      </c>
      <c r="H22" s="301">
        <f>IF(VLOOKUP(AX22,APPENDIX!$A:$R,12,FALSE)&lt;&gt;"",VLOOKUP(AX22,APPENDIX!$A:$R,12,FALSE),0)</f>
        <v>-0.1</v>
      </c>
      <c r="I22" s="234" t="str">
        <f t="shared" si="49"/>
        <v/>
      </c>
      <c r="J22" s="372">
        <f>IF(VLOOKUP(AZ22,APPENDIX!$A:$R,9,FALSE)&lt;&gt;"",VLOOKUP(AZ22,APPENDIX!$A:$R,9,FALSE),"—")</f>
        <v>71</v>
      </c>
      <c r="K22" s="372">
        <f>IF(VLOOKUP(BA22,APPENDIX!$A:$R,9,FALSE)&lt;&gt;"",VLOOKUP(BA22,APPENDIX!$A:$R,9,FALSE),"—")</f>
        <v>65</v>
      </c>
      <c r="L22" s="301">
        <f>IF(VLOOKUP(BB22,APPENDIX!$A:$R,12,FALSE)&lt;&gt;"",VLOOKUP(BB22,APPENDIX!$A:$R,12,FALSE),0)</f>
        <v>-0.4</v>
      </c>
      <c r="M22" s="238" t="str">
        <f t="shared" si="50"/>
        <v/>
      </c>
      <c r="N22" s="371">
        <f>IF(VLOOKUP(BD22,APPENDIX!$A:$R,9,FALSE)&lt;&gt;"",VLOOKUP(BD22,APPENDIX!$A:$R,9,FALSE),"—")</f>
        <v>37</v>
      </c>
      <c r="O22" s="372">
        <f>IF(VLOOKUP(BE22,APPENDIX!$A:$R,9,FALSE)&lt;&gt;"",VLOOKUP(BE22,APPENDIX!$A:$R,9,FALSE),"—")</f>
        <v>32</v>
      </c>
      <c r="P22" s="301">
        <f>IF(VLOOKUP(BF22,APPENDIX!$A:$R,12,FALSE)&lt;&gt;"",VLOOKUP(BF22,APPENDIX!$A:$R,12,FALSE),0)</f>
        <v>-0.5</v>
      </c>
      <c r="Q22" s="231" t="str">
        <f t="shared" si="51"/>
        <v>*</v>
      </c>
      <c r="R22" s="229">
        <f>IF(VLOOKUP(BH22,APPENDIX!$A:$R,9,FALSE)&lt;&gt;"",VLOOKUP(BH22,APPENDIX!$A:$R,9,FALSE),"—")</f>
        <v>19</v>
      </c>
      <c r="S22" s="231">
        <f>IF(VLOOKUP(BI22,APPENDIX!$A:$R,9,FALSE)&lt;&gt;"",VLOOKUP(BI22,APPENDIX!$A:$R,9,FALSE),"—")</f>
        <v>18</v>
      </c>
      <c r="T22" s="231">
        <f>IF(VLOOKUP(BJ22,APPENDIX!$A:$R,12,FALSE)&lt;&gt;"",VLOOKUP(BJ22,APPENDIX!$A:$R,12,FALSE),0)</f>
        <v>-0.3</v>
      </c>
      <c r="U22" s="234" t="str">
        <f t="shared" si="52"/>
        <v/>
      </c>
      <c r="V22" s="371">
        <f>IF(VLOOKUP(BL22,APPENDIX!$A:$R,9,FALSE)&lt;&gt;"",VLOOKUP(BL22,APPENDIX!$A:$R,9,FALSE),"—")</f>
        <v>20</v>
      </c>
      <c r="W22" s="372">
        <f>IF(VLOOKUP(BM22,APPENDIX!$A:$R,9,FALSE)&lt;&gt;"",VLOOKUP(BM22,APPENDIX!$A:$R,9,FALSE),"—")</f>
        <v>19</v>
      </c>
      <c r="X22" s="231">
        <f>IF(VLOOKUP(BN22,APPENDIX!$A:$R,12,FALSE)&lt;&gt;"",VLOOKUP(BN22,APPENDIX!$A:$R,12,FALSE),0)</f>
        <v>-0.2</v>
      </c>
      <c r="Y22" s="234" t="str">
        <f t="shared" si="53"/>
        <v/>
      </c>
      <c r="Z22" s="400">
        <f>IF(VLOOKUP(BP22,APPENDIX!$A:$R,9,FALSE)&lt;&gt;"",VLOOKUP(BP22,APPENDIX!$A:$R,9,FALSE),"—")</f>
        <v>17</v>
      </c>
      <c r="AA22" s="401">
        <f>IF(VLOOKUP(BQ22,APPENDIX!$A:$R,9,FALSE)&lt;&gt;"",VLOOKUP(BQ22,APPENDIX!$A:$R,9,FALSE),"—")</f>
        <v>17.5</v>
      </c>
      <c r="AB22" s="231">
        <f>IF(VLOOKUP(BR22,APPENDIX!$A:$R,12,FALSE)&lt;&gt;"",VLOOKUP(BR22,APPENDIX!$A:$R,12,FALSE),0)</f>
        <v>0.5</v>
      </c>
      <c r="AC22" s="234" t="str">
        <f t="shared" si="54"/>
        <v>*</v>
      </c>
      <c r="AD22" s="371">
        <f>IF(VLOOKUP(BT22,APPENDIX!$A:$R,9,FALSE)&lt;&gt;"",VLOOKUP(BT22,APPENDIX!$A:$R,9,FALSE),"—")</f>
        <v>173</v>
      </c>
      <c r="AE22" s="372">
        <f>IF(VLOOKUP(BU22,APPENDIX!$A:$R,9,FALSE)&lt;&gt;"",VLOOKUP(BU22,APPENDIX!$A:$R,9,FALSE),"—")</f>
        <v>175</v>
      </c>
      <c r="AF22" s="372">
        <f>IF(VLOOKUP(BV22,APPENDIX!$A:$R,12,FALSE)&lt;&gt;"",VLOOKUP(BV22,APPENDIX!$A:$R,12,FALSE),0)</f>
        <v>0.1</v>
      </c>
      <c r="AG22" s="493" t="str">
        <f t="shared" si="55"/>
        <v/>
      </c>
      <c r="AH22" s="374">
        <f>IF(VLOOKUP(BX22,APPENDIX!$A:$R,9,FALSE)&lt;&gt;"",VLOOKUP(BX22,APPENDIX!$A:$R,9,FALSE),"—")</f>
        <v>3965</v>
      </c>
      <c r="AI22" s="374">
        <f>IF(VLOOKUP(BY22,APPENDIX!$A:$R,9,FALSE)&lt;&gt;"",VLOOKUP(BY22,APPENDIX!$A:$R,9,FALSE),"—")</f>
        <v>4052</v>
      </c>
      <c r="AJ22" s="301">
        <f>IF(VLOOKUP(BZ22,APPENDIX!$A:$R,12,FALSE)&lt;&gt;"",VLOOKUP(BZ22,APPENDIX!$A:$R,12,FALSE),0)</f>
        <v>0.1</v>
      </c>
      <c r="AK22" s="238" t="str">
        <f t="shared" si="56"/>
        <v/>
      </c>
      <c r="AL22" s="375">
        <f>IF(VLOOKUP(CB22,APPENDIX!$A:$R,9,FALSE)&lt;&gt;"",VLOOKUP(CB22,APPENDIX!$A:$R,9,FALSE),"—")</f>
        <v>8586</v>
      </c>
      <c r="AM22" s="374">
        <f>IF(VLOOKUP(CC22,APPENDIX!$A:$R,9,FALSE)&lt;&gt;"",VLOOKUP(CC22,APPENDIX!$A:$R,9,FALSE),"—")</f>
        <v>8697</v>
      </c>
      <c r="AN22" s="301">
        <f>IF(VLOOKUP(CD22,APPENDIX!$A:$R,12,FALSE)&lt;&gt;"",VLOOKUP(CD22,APPENDIX!$A:$R,12,FALSE),0)</f>
        <v>0.1</v>
      </c>
      <c r="AO22" s="238" t="str">
        <f t="shared" si="57"/>
        <v/>
      </c>
      <c r="AQ22" s="153" t="s">
        <v>81</v>
      </c>
      <c r="AR22" s="153" t="str">
        <f t="shared" si="58"/>
        <v>KSu001_0</v>
      </c>
      <c r="AS22" s="153" t="str">
        <f t="shared" si="59"/>
        <v>KSu001_1</v>
      </c>
      <c r="AT22" s="153" t="str">
        <f t="shared" si="60"/>
        <v>KSu001_1</v>
      </c>
      <c r="AU22" s="153" t="str">
        <f t="shared" si="61"/>
        <v>KS</v>
      </c>
      <c r="AV22" s="153" t="str">
        <f t="shared" si="62"/>
        <v>KSu002a_0</v>
      </c>
      <c r="AW22" s="153" t="str">
        <f t="shared" si="63"/>
        <v>KSu002a_1</v>
      </c>
      <c r="AX22" s="153" t="str">
        <f t="shared" si="64"/>
        <v>KSu002a_1</v>
      </c>
      <c r="AY22" s="153" t="str">
        <f t="shared" si="65"/>
        <v>KS</v>
      </c>
      <c r="AZ22" s="153" t="str">
        <f t="shared" si="66"/>
        <v>KSu002b_0</v>
      </c>
      <c r="BA22" s="153" t="str">
        <f t="shared" si="67"/>
        <v>KSu002b_1</v>
      </c>
      <c r="BB22" s="153" t="str">
        <f t="shared" si="68"/>
        <v>KSu002b_1</v>
      </c>
      <c r="BC22" s="153" t="str">
        <f t="shared" si="69"/>
        <v>KS</v>
      </c>
      <c r="BD22" s="153" t="str">
        <f t="shared" si="70"/>
        <v>KSu004_0</v>
      </c>
      <c r="BE22" s="153" t="str">
        <f t="shared" si="71"/>
        <v>KSu004_1</v>
      </c>
      <c r="BF22" s="153" t="str">
        <f t="shared" si="72"/>
        <v>KSu004_1</v>
      </c>
      <c r="BG22" s="153" t="str">
        <f t="shared" si="73"/>
        <v>KS</v>
      </c>
      <c r="BH22" s="153" t="str">
        <f t="shared" si="74"/>
        <v>KSu005_0</v>
      </c>
      <c r="BI22" s="153" t="str">
        <f t="shared" si="75"/>
        <v>KSu005_1</v>
      </c>
      <c r="BJ22" s="153" t="str">
        <f t="shared" si="76"/>
        <v>KSu005_1</v>
      </c>
      <c r="BK22" s="153" t="str">
        <f t="shared" si="77"/>
        <v>KS</v>
      </c>
      <c r="BL22" s="153" t="str">
        <f t="shared" si="78"/>
        <v>KSu006_0</v>
      </c>
      <c r="BM22" s="153" t="str">
        <f t="shared" si="79"/>
        <v>KSu006_1</v>
      </c>
      <c r="BN22" s="153" t="str">
        <f t="shared" si="80"/>
        <v>KSu006_1</v>
      </c>
      <c r="BO22" s="153" t="str">
        <f t="shared" si="81"/>
        <v>KS</v>
      </c>
      <c r="BP22" s="153" t="str">
        <f t="shared" si="82"/>
        <v>KSu007_0</v>
      </c>
      <c r="BQ22" s="153" t="str">
        <f t="shared" si="83"/>
        <v>KSu007_1</v>
      </c>
      <c r="BR22" s="153" t="str">
        <f t="shared" si="84"/>
        <v>KSu007_1</v>
      </c>
      <c r="BS22" s="153" t="str">
        <f t="shared" si="85"/>
        <v>KS</v>
      </c>
      <c r="BT22" s="153" t="str">
        <f t="shared" si="86"/>
        <v>KSu003_0</v>
      </c>
      <c r="BU22" s="153" t="str">
        <f t="shared" si="87"/>
        <v>KSu003_1</v>
      </c>
      <c r="BV22" s="153" t="str">
        <f t="shared" si="88"/>
        <v>KSu003_1</v>
      </c>
      <c r="BW22" s="153" t="str">
        <f t="shared" si="89"/>
        <v>KS</v>
      </c>
      <c r="BX22" s="153" t="str">
        <f t="shared" si="90"/>
        <v>KSu010_0</v>
      </c>
      <c r="BY22" s="153" t="str">
        <f t="shared" si="91"/>
        <v>KSu010_1</v>
      </c>
      <c r="BZ22" s="153" t="str">
        <f t="shared" si="92"/>
        <v>KSu010_1</v>
      </c>
      <c r="CA22" s="153" t="str">
        <f t="shared" si="93"/>
        <v>KS</v>
      </c>
      <c r="CB22" s="153" t="str">
        <f t="shared" si="94"/>
        <v>KSu009_0</v>
      </c>
      <c r="CC22" s="153" t="str">
        <f t="shared" si="95"/>
        <v>KSu009_1</v>
      </c>
      <c r="CD22" s="153" t="str">
        <f t="shared" si="96"/>
        <v>KSu009_1</v>
      </c>
    </row>
    <row r="23" spans="1:82" ht="12.75" customHeight="1" x14ac:dyDescent="0.15">
      <c r="A23" s="231" t="s">
        <v>84</v>
      </c>
      <c r="B23" s="371">
        <f>IF(VLOOKUP(AR23,APPENDIX!$A:$R,9,FALSE)&lt;&gt;"",VLOOKUP(AR23,APPENDIX!$A:$R,9,FALSE),"—")</f>
        <v>167</v>
      </c>
      <c r="C23" s="372">
        <f>IF(VLOOKUP(AS23,APPENDIX!$A:$R,9,FALSE)&lt;&gt;"",VLOOKUP(AS23,APPENDIX!$A:$R,9,FALSE),"—")</f>
        <v>117</v>
      </c>
      <c r="D23" s="231">
        <f>IF(VLOOKUP(AT23,APPENDIX!$A:$R,12,FALSE)&lt;&gt;"",VLOOKUP(AT23,APPENDIX!$A:$R,12,FALSE),0)</f>
        <v>-1.1000000000000001</v>
      </c>
      <c r="E23" s="231" t="str">
        <f t="shared" si="48"/>
        <v>**</v>
      </c>
      <c r="F23" s="371">
        <f>IF(VLOOKUP(AV23,APPENDIX!$A:$R,9,FALSE)&lt;&gt;"",VLOOKUP(AV23,APPENDIX!$A:$R,9,FALSE),"—")</f>
        <v>51</v>
      </c>
      <c r="G23" s="372">
        <f>IF(VLOOKUP(AW23,APPENDIX!$A:$R,9,FALSE)&lt;&gt;"",VLOOKUP(AW23,APPENDIX!$A:$R,9,FALSE),"—")</f>
        <v>46</v>
      </c>
      <c r="H23" s="301">
        <f>IF(VLOOKUP(AX23,APPENDIX!$A:$R,12,FALSE)&lt;&gt;"",VLOOKUP(AX23,APPENDIX!$A:$R,12,FALSE),0)</f>
        <v>-0.6</v>
      </c>
      <c r="I23" s="234" t="str">
        <f t="shared" si="49"/>
        <v>*</v>
      </c>
      <c r="J23" s="372">
        <f>IF(VLOOKUP(AZ23,APPENDIX!$A:$R,9,FALSE)&lt;&gt;"",VLOOKUP(AZ23,APPENDIX!$A:$R,9,FALSE),"—")</f>
        <v>100</v>
      </c>
      <c r="K23" s="372">
        <f>IF(VLOOKUP(BA23,APPENDIX!$A:$R,9,FALSE)&lt;&gt;"",VLOOKUP(BA23,APPENDIX!$A:$R,9,FALSE),"—")</f>
        <v>92</v>
      </c>
      <c r="L23" s="301">
        <f>IF(VLOOKUP(BB23,APPENDIX!$A:$R,12,FALSE)&lt;&gt;"",VLOOKUP(BB23,APPENDIX!$A:$R,12,FALSE),0)</f>
        <v>-0.6</v>
      </c>
      <c r="M23" s="238" t="str">
        <f t="shared" si="50"/>
        <v>*</v>
      </c>
      <c r="N23" s="371">
        <f>IF(VLOOKUP(BD23,APPENDIX!$A:$R,9,FALSE)&lt;&gt;"",VLOOKUP(BD23,APPENDIX!$A:$R,9,FALSE),"—")</f>
        <v>50</v>
      </c>
      <c r="O23" s="372">
        <f>IF(VLOOKUP(BE23,APPENDIX!$A:$R,9,FALSE)&lt;&gt;"",VLOOKUP(BE23,APPENDIX!$A:$R,9,FALSE),"—")</f>
        <v>37</v>
      </c>
      <c r="P23" s="301">
        <f>IF(VLOOKUP(BF23,APPENDIX!$A:$R,12,FALSE)&lt;&gt;"",VLOOKUP(BF23,APPENDIX!$A:$R,12,FALSE),0)</f>
        <v>-1.4</v>
      </c>
      <c r="Q23" s="231" t="str">
        <f t="shared" si="51"/>
        <v>**</v>
      </c>
      <c r="R23" s="229">
        <f>IF(VLOOKUP(BH23,APPENDIX!$A:$R,9,FALSE)&lt;&gt;"",VLOOKUP(BH23,APPENDIX!$A:$R,9,FALSE),"—")</f>
        <v>22</v>
      </c>
      <c r="S23" s="231">
        <f>IF(VLOOKUP(BI23,APPENDIX!$A:$R,9,FALSE)&lt;&gt;"",VLOOKUP(BI23,APPENDIX!$A:$R,9,FALSE),"—")</f>
        <v>20</v>
      </c>
      <c r="T23" s="231">
        <f>IF(VLOOKUP(BJ23,APPENDIX!$A:$R,12,FALSE)&lt;&gt;"",VLOOKUP(BJ23,APPENDIX!$A:$R,12,FALSE),0)</f>
        <v>-0.6</v>
      </c>
      <c r="U23" s="234" t="str">
        <f t="shared" si="52"/>
        <v>*</v>
      </c>
      <c r="V23" s="371">
        <f>IF(VLOOKUP(BL23,APPENDIX!$A:$R,9,FALSE)&lt;&gt;"",VLOOKUP(BL23,APPENDIX!$A:$R,9,FALSE),"—")</f>
        <v>24</v>
      </c>
      <c r="W23" s="372">
        <f>IF(VLOOKUP(BM23,APPENDIX!$A:$R,9,FALSE)&lt;&gt;"",VLOOKUP(BM23,APPENDIX!$A:$R,9,FALSE),"—")</f>
        <v>21</v>
      </c>
      <c r="X23" s="231">
        <f>IF(VLOOKUP(BN23,APPENDIX!$A:$R,12,FALSE)&lt;&gt;"",VLOOKUP(BN23,APPENDIX!$A:$R,12,FALSE),0)</f>
        <v>-0.6</v>
      </c>
      <c r="Y23" s="234" t="str">
        <f t="shared" si="53"/>
        <v>*</v>
      </c>
      <c r="Z23" s="400">
        <f>IF(VLOOKUP(BP23,APPENDIX!$A:$R,9,FALSE)&lt;&gt;"",VLOOKUP(BP23,APPENDIX!$A:$R,9,FALSE),"—")</f>
        <v>18</v>
      </c>
      <c r="AA23" s="401">
        <f>IF(VLOOKUP(BQ23,APPENDIX!$A:$R,9,FALSE)&lt;&gt;"",VLOOKUP(BQ23,APPENDIX!$A:$R,9,FALSE),"—")</f>
        <v>17.5</v>
      </c>
      <c r="AB23" s="231">
        <f>IF(VLOOKUP(BR23,APPENDIX!$A:$R,12,FALSE)&lt;&gt;"",VLOOKUP(BR23,APPENDIX!$A:$R,12,FALSE),0)</f>
        <v>-0.5</v>
      </c>
      <c r="AC23" s="234" t="str">
        <f t="shared" si="54"/>
        <v>*</v>
      </c>
      <c r="AD23" s="371">
        <f>IF(VLOOKUP(BT23,APPENDIX!$A:$R,9,FALSE)&lt;&gt;"",VLOOKUP(BT23,APPENDIX!$A:$R,9,FALSE),"—")</f>
        <v>219</v>
      </c>
      <c r="AE23" s="372">
        <f>IF(VLOOKUP(BU23,APPENDIX!$A:$R,9,FALSE)&lt;&gt;"",VLOOKUP(BU23,APPENDIX!$A:$R,9,FALSE),"—")</f>
        <v>223</v>
      </c>
      <c r="AF23" s="372">
        <f>IF(VLOOKUP(BV23,APPENDIX!$A:$R,12,FALSE)&lt;&gt;"",VLOOKUP(BV23,APPENDIX!$A:$R,12,FALSE),0)</f>
        <v>0.2</v>
      </c>
      <c r="AG23" s="493" t="str">
        <f t="shared" si="55"/>
        <v/>
      </c>
      <c r="AH23" s="374">
        <f>IF(VLOOKUP(BX23,APPENDIX!$A:$R,9,FALSE)&lt;&gt;"",VLOOKUP(BX23,APPENDIX!$A:$R,9,FALSE),"—")</f>
        <v>4015</v>
      </c>
      <c r="AI23" s="374">
        <f>IF(VLOOKUP(BY23,APPENDIX!$A:$R,9,FALSE)&lt;&gt;"",VLOOKUP(BY23,APPENDIX!$A:$R,9,FALSE),"—")</f>
        <v>4326</v>
      </c>
      <c r="AJ23" s="301">
        <f>IF(VLOOKUP(BZ23,APPENDIX!$A:$R,12,FALSE)&lt;&gt;"",VLOOKUP(BZ23,APPENDIX!$A:$R,12,FALSE),0)</f>
        <v>0.4</v>
      </c>
      <c r="AK23" s="238" t="str">
        <f t="shared" si="56"/>
        <v/>
      </c>
      <c r="AL23" s="375">
        <f>IF(VLOOKUP(CB23,APPENDIX!$A:$R,9,FALSE)&lt;&gt;"",VLOOKUP(CB23,APPENDIX!$A:$R,9,FALSE),"—")</f>
        <v>9167</v>
      </c>
      <c r="AM23" s="374">
        <f>IF(VLOOKUP(CC23,APPENDIX!$A:$R,9,FALSE)&lt;&gt;"",VLOOKUP(CC23,APPENDIX!$A:$R,9,FALSE),"—")</f>
        <v>9075</v>
      </c>
      <c r="AN23" s="301">
        <f>IF(VLOOKUP(CD23,APPENDIX!$A:$R,12,FALSE)&lt;&gt;"",VLOOKUP(CD23,APPENDIX!$A:$R,12,FALSE),0)</f>
        <v>-0.1</v>
      </c>
      <c r="AO23" s="238" t="str">
        <f t="shared" si="57"/>
        <v/>
      </c>
      <c r="AQ23" s="153" t="s">
        <v>85</v>
      </c>
      <c r="AR23" s="153" t="str">
        <f t="shared" si="58"/>
        <v>KYu001_0</v>
      </c>
      <c r="AS23" s="153" t="str">
        <f t="shared" si="59"/>
        <v>KYu001_1</v>
      </c>
      <c r="AT23" s="153" t="str">
        <f t="shared" si="60"/>
        <v>KYu001_1</v>
      </c>
      <c r="AU23" s="153" t="str">
        <f t="shared" si="61"/>
        <v>KY</v>
      </c>
      <c r="AV23" s="153" t="str">
        <f t="shared" si="62"/>
        <v>KYu002a_0</v>
      </c>
      <c r="AW23" s="153" t="str">
        <f t="shared" si="63"/>
        <v>KYu002a_1</v>
      </c>
      <c r="AX23" s="153" t="str">
        <f t="shared" si="64"/>
        <v>KYu002a_1</v>
      </c>
      <c r="AY23" s="153" t="str">
        <f t="shared" si="65"/>
        <v>KY</v>
      </c>
      <c r="AZ23" s="153" t="str">
        <f t="shared" si="66"/>
        <v>KYu002b_0</v>
      </c>
      <c r="BA23" s="153" t="str">
        <f t="shared" si="67"/>
        <v>KYu002b_1</v>
      </c>
      <c r="BB23" s="153" t="str">
        <f t="shared" si="68"/>
        <v>KYu002b_1</v>
      </c>
      <c r="BC23" s="153" t="str">
        <f t="shared" si="69"/>
        <v>KY</v>
      </c>
      <c r="BD23" s="153" t="str">
        <f t="shared" si="70"/>
        <v>KYu004_0</v>
      </c>
      <c r="BE23" s="153" t="str">
        <f t="shared" si="71"/>
        <v>KYu004_1</v>
      </c>
      <c r="BF23" s="153" t="str">
        <f t="shared" si="72"/>
        <v>KYu004_1</v>
      </c>
      <c r="BG23" s="153" t="str">
        <f t="shared" si="73"/>
        <v>KY</v>
      </c>
      <c r="BH23" s="153" t="str">
        <f t="shared" si="74"/>
        <v>KYu005_0</v>
      </c>
      <c r="BI23" s="153" t="str">
        <f t="shared" si="75"/>
        <v>KYu005_1</v>
      </c>
      <c r="BJ23" s="153" t="str">
        <f t="shared" si="76"/>
        <v>KYu005_1</v>
      </c>
      <c r="BK23" s="153" t="str">
        <f t="shared" si="77"/>
        <v>KY</v>
      </c>
      <c r="BL23" s="153" t="str">
        <f t="shared" si="78"/>
        <v>KYu006_0</v>
      </c>
      <c r="BM23" s="153" t="str">
        <f t="shared" si="79"/>
        <v>KYu006_1</v>
      </c>
      <c r="BN23" s="153" t="str">
        <f t="shared" si="80"/>
        <v>KYu006_1</v>
      </c>
      <c r="BO23" s="153" t="str">
        <f t="shared" si="81"/>
        <v>KY</v>
      </c>
      <c r="BP23" s="153" t="str">
        <f t="shared" si="82"/>
        <v>KYu007_0</v>
      </c>
      <c r="BQ23" s="153" t="str">
        <f t="shared" si="83"/>
        <v>KYu007_1</v>
      </c>
      <c r="BR23" s="153" t="str">
        <f t="shared" si="84"/>
        <v>KYu007_1</v>
      </c>
      <c r="BS23" s="153" t="str">
        <f t="shared" si="85"/>
        <v>KY</v>
      </c>
      <c r="BT23" s="153" t="str">
        <f t="shared" si="86"/>
        <v>KYu003_0</v>
      </c>
      <c r="BU23" s="153" t="str">
        <f t="shared" si="87"/>
        <v>KYu003_1</v>
      </c>
      <c r="BV23" s="153" t="str">
        <f t="shared" si="88"/>
        <v>KYu003_1</v>
      </c>
      <c r="BW23" s="153" t="str">
        <f t="shared" si="89"/>
        <v>KY</v>
      </c>
      <c r="BX23" s="153" t="str">
        <f t="shared" si="90"/>
        <v>KYu010_0</v>
      </c>
      <c r="BY23" s="153" t="str">
        <f t="shared" si="91"/>
        <v>KYu010_1</v>
      </c>
      <c r="BZ23" s="153" t="str">
        <f t="shared" si="92"/>
        <v>KYu010_1</v>
      </c>
      <c r="CA23" s="153" t="str">
        <f t="shared" si="93"/>
        <v>KY</v>
      </c>
      <c r="CB23" s="153" t="str">
        <f t="shared" si="94"/>
        <v>KYu009_0</v>
      </c>
      <c r="CC23" s="153" t="str">
        <f t="shared" si="95"/>
        <v>KYu009_1</v>
      </c>
      <c r="CD23" s="153" t="str">
        <f t="shared" si="96"/>
        <v>KYu009_1</v>
      </c>
    </row>
    <row r="24" spans="1:82" ht="12.75" customHeight="1" x14ac:dyDescent="0.15">
      <c r="A24" s="231" t="s">
        <v>88</v>
      </c>
      <c r="B24" s="371">
        <f>IF(VLOOKUP(AR24,APPENDIX!$A:$R,9,FALSE)&lt;&gt;"",VLOOKUP(AR24,APPENDIX!$A:$R,9,FALSE),"—")</f>
        <v>232</v>
      </c>
      <c r="C24" s="372">
        <f>IF(VLOOKUP(AS24,APPENDIX!$A:$R,9,FALSE)&lt;&gt;"",VLOOKUP(AS24,APPENDIX!$A:$R,9,FALSE),"—")</f>
        <v>145</v>
      </c>
      <c r="D24" s="231">
        <f>IF(VLOOKUP(AT24,APPENDIX!$A:$R,12,FALSE)&lt;&gt;"",VLOOKUP(AT24,APPENDIX!$A:$R,12,FALSE),0)</f>
        <v>-2</v>
      </c>
      <c r="E24" s="231" t="str">
        <f t="shared" si="48"/>
        <v>**</v>
      </c>
      <c r="F24" s="371">
        <f>IF(VLOOKUP(AV24,APPENDIX!$A:$R,9,FALSE)&lt;&gt;"",VLOOKUP(AV24,APPENDIX!$A:$R,9,FALSE),"—")</f>
        <v>44</v>
      </c>
      <c r="G24" s="372">
        <f>IF(VLOOKUP(AW24,APPENDIX!$A:$R,9,FALSE)&lt;&gt;"",VLOOKUP(AW24,APPENDIX!$A:$R,9,FALSE),"—")</f>
        <v>41</v>
      </c>
      <c r="H24" s="301">
        <f>IF(VLOOKUP(AX24,APPENDIX!$A:$R,12,FALSE)&lt;&gt;"",VLOOKUP(AX24,APPENDIX!$A:$R,12,FALSE),0)</f>
        <v>-0.4</v>
      </c>
      <c r="I24" s="234" t="str">
        <f t="shared" si="49"/>
        <v/>
      </c>
      <c r="J24" s="372">
        <f>IF(VLOOKUP(AZ24,APPENDIX!$A:$R,9,FALSE)&lt;&gt;"",VLOOKUP(AZ24,APPENDIX!$A:$R,9,FALSE),"—")</f>
        <v>97</v>
      </c>
      <c r="K24" s="372">
        <f>IF(VLOOKUP(BA24,APPENDIX!$A:$R,9,FALSE)&lt;&gt;"",VLOOKUP(BA24,APPENDIX!$A:$R,9,FALSE),"—")</f>
        <v>90</v>
      </c>
      <c r="L24" s="301">
        <f>IF(VLOOKUP(BB24,APPENDIX!$A:$R,12,FALSE)&lt;&gt;"",VLOOKUP(BB24,APPENDIX!$A:$R,12,FALSE),0)</f>
        <v>-0.5</v>
      </c>
      <c r="M24" s="238" t="str">
        <f t="shared" si="50"/>
        <v>*</v>
      </c>
      <c r="N24" s="371">
        <f>IF(VLOOKUP(BD24,APPENDIX!$A:$R,9,FALSE)&lt;&gt;"",VLOOKUP(BD24,APPENDIX!$A:$R,9,FALSE),"—")</f>
        <v>40</v>
      </c>
      <c r="O24" s="372">
        <f>IF(VLOOKUP(BE24,APPENDIX!$A:$R,9,FALSE)&lt;&gt;"",VLOOKUP(BE24,APPENDIX!$A:$R,9,FALSE),"—")</f>
        <v>32</v>
      </c>
      <c r="P24" s="301">
        <f>IF(VLOOKUP(BF24,APPENDIX!$A:$R,12,FALSE)&lt;&gt;"",VLOOKUP(BF24,APPENDIX!$A:$R,12,FALSE),0)</f>
        <v>-0.9</v>
      </c>
      <c r="Q24" s="231" t="str">
        <f t="shared" si="51"/>
        <v>*</v>
      </c>
      <c r="R24" s="229">
        <f>IF(VLOOKUP(BH24,APPENDIX!$A:$R,9,FALSE)&lt;&gt;"",VLOOKUP(BH24,APPENDIX!$A:$R,9,FALSE),"—")</f>
        <v>26</v>
      </c>
      <c r="S24" s="231">
        <f>IF(VLOOKUP(BI24,APPENDIX!$A:$R,9,FALSE)&lt;&gt;"",VLOOKUP(BI24,APPENDIX!$A:$R,9,FALSE),"—")</f>
        <v>25</v>
      </c>
      <c r="T24" s="231">
        <f>IF(VLOOKUP(BJ24,APPENDIX!$A:$R,12,FALSE)&lt;&gt;"",VLOOKUP(BJ24,APPENDIX!$A:$R,12,FALSE),0)</f>
        <v>-0.3</v>
      </c>
      <c r="U24" s="234" t="str">
        <f t="shared" si="52"/>
        <v/>
      </c>
      <c r="V24" s="371">
        <f>IF(VLOOKUP(BL24,APPENDIX!$A:$R,9,FALSE)&lt;&gt;"",VLOOKUP(BL24,APPENDIX!$A:$R,9,FALSE),"—")</f>
        <v>30</v>
      </c>
      <c r="W24" s="372">
        <f>IF(VLOOKUP(BM24,APPENDIX!$A:$R,9,FALSE)&lt;&gt;"",VLOOKUP(BM24,APPENDIX!$A:$R,9,FALSE),"—")</f>
        <v>27</v>
      </c>
      <c r="X24" s="231">
        <f>IF(VLOOKUP(BN24,APPENDIX!$A:$R,12,FALSE)&lt;&gt;"",VLOOKUP(BN24,APPENDIX!$A:$R,12,FALSE),0)</f>
        <v>-0.6</v>
      </c>
      <c r="Y24" s="234" t="str">
        <f t="shared" si="53"/>
        <v>*</v>
      </c>
      <c r="Z24" s="400">
        <f>IF(VLOOKUP(BP24,APPENDIX!$A:$R,9,FALSE)&lt;&gt;"",VLOOKUP(BP24,APPENDIX!$A:$R,9,FALSE),"—")</f>
        <v>16</v>
      </c>
      <c r="AA24" s="401">
        <f>IF(VLOOKUP(BQ24,APPENDIX!$A:$R,9,FALSE)&lt;&gt;"",VLOOKUP(BQ24,APPENDIX!$A:$R,9,FALSE),"—")</f>
        <v>15.9</v>
      </c>
      <c r="AB24" s="231">
        <f>IF(VLOOKUP(BR24,APPENDIX!$A:$R,12,FALSE)&lt;&gt;"",VLOOKUP(BR24,APPENDIX!$A:$R,12,FALSE),0)</f>
        <v>-0.1</v>
      </c>
      <c r="AC24" s="234" t="str">
        <f t="shared" si="54"/>
        <v/>
      </c>
      <c r="AD24" s="371">
        <f>IF(VLOOKUP(BT24,APPENDIX!$A:$R,9,FALSE)&lt;&gt;"",VLOOKUP(BT24,APPENDIX!$A:$R,9,FALSE),"—")</f>
        <v>236</v>
      </c>
      <c r="AE24" s="372">
        <f>IF(VLOOKUP(BU24,APPENDIX!$A:$R,9,FALSE)&lt;&gt;"",VLOOKUP(BU24,APPENDIX!$A:$R,9,FALSE),"—")</f>
        <v>228</v>
      </c>
      <c r="AF24" s="372">
        <f>IF(VLOOKUP(BV24,APPENDIX!$A:$R,12,FALSE)&lt;&gt;"",VLOOKUP(BV24,APPENDIX!$A:$R,12,FALSE),0)</f>
        <v>-0.3</v>
      </c>
      <c r="AG24" s="493" t="str">
        <f t="shared" si="55"/>
        <v/>
      </c>
      <c r="AH24" s="374">
        <f>IF(VLOOKUP(BX24,APPENDIX!$A:$R,9,FALSE)&lt;&gt;"",VLOOKUP(BX24,APPENDIX!$A:$R,9,FALSE),"—")</f>
        <v>3852</v>
      </c>
      <c r="AI24" s="374">
        <f>IF(VLOOKUP(BY24,APPENDIX!$A:$R,9,FALSE)&lt;&gt;"",VLOOKUP(BY24,APPENDIX!$A:$R,9,FALSE),"—")</f>
        <v>3874</v>
      </c>
      <c r="AJ24" s="301">
        <f>IF(VLOOKUP(BZ24,APPENDIX!$A:$R,12,FALSE)&lt;&gt;"",VLOOKUP(BZ24,APPENDIX!$A:$R,12,FALSE),0)</f>
        <v>0</v>
      </c>
      <c r="AK24" s="238" t="str">
        <f t="shared" si="56"/>
        <v/>
      </c>
      <c r="AL24" s="375">
        <f>IF(VLOOKUP(CB24,APPENDIX!$A:$R,9,FALSE)&lt;&gt;"",VLOOKUP(CB24,APPENDIX!$A:$R,9,FALSE),"—")</f>
        <v>10868</v>
      </c>
      <c r="AM24" s="374">
        <f>IF(VLOOKUP(CC24,APPENDIX!$A:$R,9,FALSE)&lt;&gt;"",VLOOKUP(CC24,APPENDIX!$A:$R,9,FALSE),"—")</f>
        <v>10616</v>
      </c>
      <c r="AN24" s="301">
        <f>IF(VLOOKUP(CD24,APPENDIX!$A:$R,12,FALSE)&lt;&gt;"",VLOOKUP(CD24,APPENDIX!$A:$R,12,FALSE),0)</f>
        <v>-0.2</v>
      </c>
      <c r="AO24" s="238" t="str">
        <f t="shared" si="57"/>
        <v/>
      </c>
      <c r="AQ24" s="153" t="s">
        <v>89</v>
      </c>
      <c r="AR24" s="153" t="str">
        <f t="shared" si="58"/>
        <v>LAu001_0</v>
      </c>
      <c r="AS24" s="153" t="str">
        <f t="shared" si="59"/>
        <v>LAu001_1</v>
      </c>
      <c r="AT24" s="153" t="str">
        <f t="shared" si="60"/>
        <v>LAu001_1</v>
      </c>
      <c r="AU24" s="153" t="str">
        <f t="shared" si="61"/>
        <v>LA</v>
      </c>
      <c r="AV24" s="153" t="str">
        <f t="shared" si="62"/>
        <v>LAu002a_0</v>
      </c>
      <c r="AW24" s="153" t="str">
        <f t="shared" si="63"/>
        <v>LAu002a_1</v>
      </c>
      <c r="AX24" s="153" t="str">
        <f t="shared" si="64"/>
        <v>LAu002a_1</v>
      </c>
      <c r="AY24" s="153" t="str">
        <f t="shared" si="65"/>
        <v>LA</v>
      </c>
      <c r="AZ24" s="153" t="str">
        <f t="shared" si="66"/>
        <v>LAu002b_0</v>
      </c>
      <c r="BA24" s="153" t="str">
        <f t="shared" si="67"/>
        <v>LAu002b_1</v>
      </c>
      <c r="BB24" s="153" t="str">
        <f t="shared" si="68"/>
        <v>LAu002b_1</v>
      </c>
      <c r="BC24" s="153" t="str">
        <f t="shared" si="69"/>
        <v>LA</v>
      </c>
      <c r="BD24" s="153" t="str">
        <f t="shared" si="70"/>
        <v>LAu004_0</v>
      </c>
      <c r="BE24" s="153" t="str">
        <f t="shared" si="71"/>
        <v>LAu004_1</v>
      </c>
      <c r="BF24" s="153" t="str">
        <f t="shared" si="72"/>
        <v>LAu004_1</v>
      </c>
      <c r="BG24" s="153" t="str">
        <f t="shared" si="73"/>
        <v>LA</v>
      </c>
      <c r="BH24" s="153" t="str">
        <f t="shared" si="74"/>
        <v>LAu005_0</v>
      </c>
      <c r="BI24" s="153" t="str">
        <f t="shared" si="75"/>
        <v>LAu005_1</v>
      </c>
      <c r="BJ24" s="153" t="str">
        <f t="shared" si="76"/>
        <v>LAu005_1</v>
      </c>
      <c r="BK24" s="153" t="str">
        <f t="shared" si="77"/>
        <v>LA</v>
      </c>
      <c r="BL24" s="153" t="str">
        <f t="shared" si="78"/>
        <v>LAu006_0</v>
      </c>
      <c r="BM24" s="153" t="str">
        <f t="shared" si="79"/>
        <v>LAu006_1</v>
      </c>
      <c r="BN24" s="153" t="str">
        <f t="shared" si="80"/>
        <v>LAu006_1</v>
      </c>
      <c r="BO24" s="153" t="str">
        <f t="shared" si="81"/>
        <v>LA</v>
      </c>
      <c r="BP24" s="153" t="str">
        <f t="shared" si="82"/>
        <v>LAu007_0</v>
      </c>
      <c r="BQ24" s="153" t="str">
        <f t="shared" si="83"/>
        <v>LAu007_1</v>
      </c>
      <c r="BR24" s="153" t="str">
        <f t="shared" si="84"/>
        <v>LAu007_1</v>
      </c>
      <c r="BS24" s="153" t="str">
        <f t="shared" si="85"/>
        <v>LA</v>
      </c>
      <c r="BT24" s="153" t="str">
        <f t="shared" si="86"/>
        <v>LAu003_0</v>
      </c>
      <c r="BU24" s="153" t="str">
        <f t="shared" si="87"/>
        <v>LAu003_1</v>
      </c>
      <c r="BV24" s="153" t="str">
        <f t="shared" si="88"/>
        <v>LAu003_1</v>
      </c>
      <c r="BW24" s="153" t="str">
        <f t="shared" si="89"/>
        <v>LA</v>
      </c>
      <c r="BX24" s="153" t="str">
        <f t="shared" si="90"/>
        <v>LAu010_0</v>
      </c>
      <c r="BY24" s="153" t="str">
        <f t="shared" si="91"/>
        <v>LAu010_1</v>
      </c>
      <c r="BZ24" s="153" t="str">
        <f t="shared" si="92"/>
        <v>LAu010_1</v>
      </c>
      <c r="CA24" s="153" t="str">
        <f t="shared" si="93"/>
        <v>LA</v>
      </c>
      <c r="CB24" s="153" t="str">
        <f t="shared" si="94"/>
        <v>LAu009_0</v>
      </c>
      <c r="CC24" s="153" t="str">
        <f t="shared" si="95"/>
        <v>LAu009_1</v>
      </c>
      <c r="CD24" s="153" t="str">
        <f t="shared" si="96"/>
        <v>LAu009_1</v>
      </c>
    </row>
    <row r="25" spans="1:82" ht="12.75" customHeight="1" x14ac:dyDescent="0.15">
      <c r="A25" s="231" t="s">
        <v>92</v>
      </c>
      <c r="B25" s="371">
        <f>IF(VLOOKUP(AR25,APPENDIX!$A:$R,9,FALSE)&lt;&gt;"",VLOOKUP(AR25,APPENDIX!$A:$R,9,FALSE),"—")</f>
        <v>72</v>
      </c>
      <c r="C25" s="372" t="str">
        <f>IF(VLOOKUP(AS25,APPENDIX!$A:$R,9,FALSE)&lt;&gt;"",VLOOKUP(AS25,APPENDIX!$A:$R,9,FALSE),"—")</f>
        <v>—</v>
      </c>
      <c r="D25" s="231">
        <f>IF(VLOOKUP(AT25,APPENDIX!$A:$R,12,FALSE)&lt;&gt;"",VLOOKUP(AT25,APPENDIX!$A:$R,12,FALSE),0)</f>
        <v>0</v>
      </c>
      <c r="E25" s="231" t="str">
        <f t="shared" si="48"/>
        <v/>
      </c>
      <c r="F25" s="371">
        <f>IF(VLOOKUP(AV25,APPENDIX!$A:$R,9,FALSE)&lt;&gt;"",VLOOKUP(AV25,APPENDIX!$A:$R,9,FALSE),"—")</f>
        <v>26</v>
      </c>
      <c r="G25" s="372">
        <f>IF(VLOOKUP(AW25,APPENDIX!$A:$R,9,FALSE)&lt;&gt;"",VLOOKUP(AW25,APPENDIX!$A:$R,9,FALSE),"—")</f>
        <v>25</v>
      </c>
      <c r="H25" s="301">
        <f>IF(VLOOKUP(AX25,APPENDIX!$A:$R,12,FALSE)&lt;&gt;"",VLOOKUP(AX25,APPENDIX!$A:$R,12,FALSE),0)</f>
        <v>-0.1</v>
      </c>
      <c r="I25" s="234" t="str">
        <f t="shared" si="49"/>
        <v/>
      </c>
      <c r="J25" s="372">
        <f>IF(VLOOKUP(AZ25,APPENDIX!$A:$R,9,FALSE)&lt;&gt;"",VLOOKUP(AZ25,APPENDIX!$A:$R,9,FALSE),"—")</f>
        <v>65</v>
      </c>
      <c r="K25" s="372">
        <f>IF(VLOOKUP(BA25,APPENDIX!$A:$R,9,FALSE)&lt;&gt;"",VLOOKUP(BA25,APPENDIX!$A:$R,9,FALSE),"—")</f>
        <v>60</v>
      </c>
      <c r="L25" s="301">
        <f>IF(VLOOKUP(BB25,APPENDIX!$A:$R,12,FALSE)&lt;&gt;"",VLOOKUP(BB25,APPENDIX!$A:$R,12,FALSE),0)</f>
        <v>-0.4</v>
      </c>
      <c r="M25" s="238" t="str">
        <f t="shared" si="50"/>
        <v/>
      </c>
      <c r="N25" s="371">
        <f>IF(VLOOKUP(BD25,APPENDIX!$A:$R,9,FALSE)&lt;&gt;"",VLOOKUP(BD25,APPENDIX!$A:$R,9,FALSE),"—")</f>
        <v>31</v>
      </c>
      <c r="O25" s="372">
        <f>IF(VLOOKUP(BE25,APPENDIX!$A:$R,9,FALSE)&lt;&gt;"",VLOOKUP(BE25,APPENDIX!$A:$R,9,FALSE),"—")</f>
        <v>27</v>
      </c>
      <c r="P25" s="301">
        <f>IF(VLOOKUP(BF25,APPENDIX!$A:$R,12,FALSE)&lt;&gt;"",VLOOKUP(BF25,APPENDIX!$A:$R,12,FALSE),0)</f>
        <v>-0.4</v>
      </c>
      <c r="Q25" s="231" t="str">
        <f t="shared" si="51"/>
        <v/>
      </c>
      <c r="R25" s="229">
        <f>IF(VLOOKUP(BH25,APPENDIX!$A:$R,9,FALSE)&lt;&gt;"",VLOOKUP(BH25,APPENDIX!$A:$R,9,FALSE),"—")</f>
        <v>17</v>
      </c>
      <c r="S25" s="231">
        <f>IF(VLOOKUP(BI25,APPENDIX!$A:$R,9,FALSE)&lt;&gt;"",VLOOKUP(BI25,APPENDIX!$A:$R,9,FALSE),"—")</f>
        <v>16</v>
      </c>
      <c r="T25" s="231">
        <f>IF(VLOOKUP(BJ25,APPENDIX!$A:$R,12,FALSE)&lt;&gt;"",VLOOKUP(BJ25,APPENDIX!$A:$R,12,FALSE),0)</f>
        <v>-0.3</v>
      </c>
      <c r="U25" s="234" t="str">
        <f t="shared" si="52"/>
        <v/>
      </c>
      <c r="V25" s="371">
        <f>IF(VLOOKUP(BL25,APPENDIX!$A:$R,9,FALSE)&lt;&gt;"",VLOOKUP(BL25,APPENDIX!$A:$R,9,FALSE),"—")</f>
        <v>12</v>
      </c>
      <c r="W25" s="372">
        <f>IF(VLOOKUP(BM25,APPENDIX!$A:$R,9,FALSE)&lt;&gt;"",VLOOKUP(BM25,APPENDIX!$A:$R,9,FALSE),"—")</f>
        <v>12</v>
      </c>
      <c r="X25" s="231">
        <f>IF(VLOOKUP(BN25,APPENDIX!$A:$R,12,FALSE)&lt;&gt;"",VLOOKUP(BN25,APPENDIX!$A:$R,12,FALSE),0)</f>
        <v>0</v>
      </c>
      <c r="Y25" s="234" t="str">
        <f t="shared" si="53"/>
        <v/>
      </c>
      <c r="Z25" s="400">
        <f>IF(VLOOKUP(BP25,APPENDIX!$A:$R,9,FALSE)&lt;&gt;"",VLOOKUP(BP25,APPENDIX!$A:$R,9,FALSE),"—")</f>
        <v>16</v>
      </c>
      <c r="AA25" s="401">
        <f>IF(VLOOKUP(BQ25,APPENDIX!$A:$R,9,FALSE)&lt;&gt;"",VLOOKUP(BQ25,APPENDIX!$A:$R,9,FALSE),"—")</f>
        <v>17</v>
      </c>
      <c r="AB25" s="231">
        <f>IF(VLOOKUP(BR25,APPENDIX!$A:$R,12,FALSE)&lt;&gt;"",VLOOKUP(BR25,APPENDIX!$A:$R,12,FALSE),0)</f>
        <v>1</v>
      </c>
      <c r="AC25" s="234" t="str">
        <f t="shared" si="54"/>
        <v>**</v>
      </c>
      <c r="AD25" s="371">
        <f>IF(VLOOKUP(BT25,APPENDIX!$A:$R,9,FALSE)&lt;&gt;"",VLOOKUP(BT25,APPENDIX!$A:$R,9,FALSE),"—")</f>
        <v>233</v>
      </c>
      <c r="AE25" s="372">
        <f>IF(VLOOKUP(BU25,APPENDIX!$A:$R,9,FALSE)&lt;&gt;"",VLOOKUP(BU25,APPENDIX!$A:$R,9,FALSE),"—")</f>
        <v>219</v>
      </c>
      <c r="AF25" s="372">
        <f>IF(VLOOKUP(BV25,APPENDIX!$A:$R,12,FALSE)&lt;&gt;"",VLOOKUP(BV25,APPENDIX!$A:$R,12,FALSE),0)</f>
        <v>-0.6</v>
      </c>
      <c r="AG25" s="493" t="str">
        <f t="shared" si="55"/>
        <v>*</v>
      </c>
      <c r="AH25" s="374">
        <f>IF(VLOOKUP(BX25,APPENDIX!$A:$R,9,FALSE)&lt;&gt;"",VLOOKUP(BX25,APPENDIX!$A:$R,9,FALSE),"—")</f>
        <v>4261</v>
      </c>
      <c r="AI25" s="374">
        <f>IF(VLOOKUP(BY25,APPENDIX!$A:$R,9,FALSE)&lt;&gt;"",VLOOKUP(BY25,APPENDIX!$A:$R,9,FALSE),"—")</f>
        <v>4333</v>
      </c>
      <c r="AJ25" s="301">
        <f>IF(VLOOKUP(BZ25,APPENDIX!$A:$R,12,FALSE)&lt;&gt;"",VLOOKUP(BZ25,APPENDIX!$A:$R,12,FALSE),0)</f>
        <v>0.1</v>
      </c>
      <c r="AK25" s="238" t="str">
        <f t="shared" si="56"/>
        <v/>
      </c>
      <c r="AL25" s="375">
        <f>IF(VLOOKUP(CB25,APPENDIX!$A:$R,9,FALSE)&lt;&gt;"",VLOOKUP(CB25,APPENDIX!$A:$R,9,FALSE),"—")</f>
        <v>7606</v>
      </c>
      <c r="AM25" s="374">
        <f>IF(VLOOKUP(CC25,APPENDIX!$A:$R,9,FALSE)&lt;&gt;"",VLOOKUP(CC25,APPENDIX!$A:$R,9,FALSE),"—")</f>
        <v>7769</v>
      </c>
      <c r="AN25" s="301">
        <f>IF(VLOOKUP(CD25,APPENDIX!$A:$R,12,FALSE)&lt;&gt;"",VLOOKUP(CD25,APPENDIX!$A:$R,12,FALSE),0)</f>
        <v>0.1</v>
      </c>
      <c r="AO25" s="238" t="str">
        <f t="shared" si="57"/>
        <v/>
      </c>
      <c r="AQ25" s="153" t="s">
        <v>93</v>
      </c>
      <c r="AR25" s="153" t="str">
        <f t="shared" si="58"/>
        <v>MEu001_0</v>
      </c>
      <c r="AS25" s="153" t="str">
        <f t="shared" si="59"/>
        <v>MEu001_1</v>
      </c>
      <c r="AT25" s="153" t="str">
        <f t="shared" si="60"/>
        <v>MEu001_1</v>
      </c>
      <c r="AU25" s="153" t="str">
        <f t="shared" si="61"/>
        <v>ME</v>
      </c>
      <c r="AV25" s="153" t="str">
        <f t="shared" si="62"/>
        <v>MEu002a_0</v>
      </c>
      <c r="AW25" s="153" t="str">
        <f t="shared" si="63"/>
        <v>MEu002a_1</v>
      </c>
      <c r="AX25" s="153" t="str">
        <f t="shared" si="64"/>
        <v>MEu002a_1</v>
      </c>
      <c r="AY25" s="153" t="str">
        <f t="shared" si="65"/>
        <v>ME</v>
      </c>
      <c r="AZ25" s="153" t="str">
        <f t="shared" si="66"/>
        <v>MEu002b_0</v>
      </c>
      <c r="BA25" s="153" t="str">
        <f t="shared" si="67"/>
        <v>MEu002b_1</v>
      </c>
      <c r="BB25" s="153" t="str">
        <f t="shared" si="68"/>
        <v>MEu002b_1</v>
      </c>
      <c r="BC25" s="153" t="str">
        <f t="shared" si="69"/>
        <v>ME</v>
      </c>
      <c r="BD25" s="153" t="str">
        <f t="shared" si="70"/>
        <v>MEu004_0</v>
      </c>
      <c r="BE25" s="153" t="str">
        <f t="shared" si="71"/>
        <v>MEu004_1</v>
      </c>
      <c r="BF25" s="153" t="str">
        <f t="shared" si="72"/>
        <v>MEu004_1</v>
      </c>
      <c r="BG25" s="153" t="str">
        <f t="shared" si="73"/>
        <v>ME</v>
      </c>
      <c r="BH25" s="153" t="str">
        <f t="shared" si="74"/>
        <v>MEu005_0</v>
      </c>
      <c r="BI25" s="153" t="str">
        <f t="shared" si="75"/>
        <v>MEu005_1</v>
      </c>
      <c r="BJ25" s="153" t="str">
        <f t="shared" si="76"/>
        <v>MEu005_1</v>
      </c>
      <c r="BK25" s="153" t="str">
        <f t="shared" si="77"/>
        <v>ME</v>
      </c>
      <c r="BL25" s="153" t="str">
        <f t="shared" si="78"/>
        <v>MEu006_0</v>
      </c>
      <c r="BM25" s="153" t="str">
        <f t="shared" si="79"/>
        <v>MEu006_1</v>
      </c>
      <c r="BN25" s="153" t="str">
        <f t="shared" si="80"/>
        <v>MEu006_1</v>
      </c>
      <c r="BO25" s="153" t="str">
        <f t="shared" si="81"/>
        <v>ME</v>
      </c>
      <c r="BP25" s="153" t="str">
        <f t="shared" si="82"/>
        <v>MEu007_0</v>
      </c>
      <c r="BQ25" s="153" t="str">
        <f t="shared" si="83"/>
        <v>MEu007_1</v>
      </c>
      <c r="BR25" s="153" t="str">
        <f t="shared" si="84"/>
        <v>MEu007_1</v>
      </c>
      <c r="BS25" s="153" t="str">
        <f t="shared" si="85"/>
        <v>ME</v>
      </c>
      <c r="BT25" s="153" t="str">
        <f t="shared" si="86"/>
        <v>MEu003_0</v>
      </c>
      <c r="BU25" s="153" t="str">
        <f t="shared" si="87"/>
        <v>MEu003_1</v>
      </c>
      <c r="BV25" s="153" t="str">
        <f t="shared" si="88"/>
        <v>MEu003_1</v>
      </c>
      <c r="BW25" s="153" t="str">
        <f t="shared" si="89"/>
        <v>ME</v>
      </c>
      <c r="BX25" s="153" t="str">
        <f t="shared" si="90"/>
        <v>MEu010_0</v>
      </c>
      <c r="BY25" s="153" t="str">
        <f t="shared" si="91"/>
        <v>MEu010_1</v>
      </c>
      <c r="BZ25" s="153" t="str">
        <f t="shared" si="92"/>
        <v>MEu010_1</v>
      </c>
      <c r="CA25" s="153" t="str">
        <f t="shared" si="93"/>
        <v>ME</v>
      </c>
      <c r="CB25" s="153" t="str">
        <f t="shared" si="94"/>
        <v>MEu009_0</v>
      </c>
      <c r="CC25" s="153" t="str">
        <f t="shared" si="95"/>
        <v>MEu009_1</v>
      </c>
      <c r="CD25" s="153" t="str">
        <f t="shared" si="96"/>
        <v>MEu009_1</v>
      </c>
    </row>
    <row r="26" spans="1:82" ht="12.75" customHeight="1" x14ac:dyDescent="0.15">
      <c r="A26" s="231" t="s">
        <v>96</v>
      </c>
      <c r="B26" s="371">
        <f>IF(VLOOKUP(AR26,APPENDIX!$A:$R,9,FALSE)&lt;&gt;"",VLOOKUP(AR26,APPENDIX!$A:$R,9,FALSE),"—")</f>
        <v>132</v>
      </c>
      <c r="C26" s="372">
        <f>IF(VLOOKUP(AS26,APPENDIX!$A:$R,9,FALSE)&lt;&gt;"",VLOOKUP(AS26,APPENDIX!$A:$R,9,FALSE),"—")</f>
        <v>123</v>
      </c>
      <c r="D26" s="231">
        <f>IF(VLOOKUP(AT26,APPENDIX!$A:$R,12,FALSE)&lt;&gt;"",VLOOKUP(AT26,APPENDIX!$A:$R,12,FALSE),0)</f>
        <v>-0.2</v>
      </c>
      <c r="E26" s="231" t="str">
        <f t="shared" si="48"/>
        <v/>
      </c>
      <c r="F26" s="371">
        <f>IF(VLOOKUP(AV26,APPENDIX!$A:$R,9,FALSE)&lt;&gt;"",VLOOKUP(AV26,APPENDIX!$A:$R,9,FALSE),"—")</f>
        <v>29</v>
      </c>
      <c r="G26" s="372">
        <f>IF(VLOOKUP(AW26,APPENDIX!$A:$R,9,FALSE)&lt;&gt;"",VLOOKUP(AW26,APPENDIX!$A:$R,9,FALSE),"—")</f>
        <v>29</v>
      </c>
      <c r="H26" s="301">
        <f>IF(VLOOKUP(AX26,APPENDIX!$A:$R,12,FALSE)&lt;&gt;"",VLOOKUP(AX26,APPENDIX!$A:$R,12,FALSE),0)</f>
        <v>0</v>
      </c>
      <c r="I26" s="234" t="str">
        <f t="shared" si="49"/>
        <v/>
      </c>
      <c r="J26" s="372">
        <f>IF(VLOOKUP(AZ26,APPENDIX!$A:$R,9,FALSE)&lt;&gt;"",VLOOKUP(AZ26,APPENDIX!$A:$R,9,FALSE),"—")</f>
        <v>69</v>
      </c>
      <c r="K26" s="372">
        <f>IF(VLOOKUP(BA26,APPENDIX!$A:$R,9,FALSE)&lt;&gt;"",VLOOKUP(BA26,APPENDIX!$A:$R,9,FALSE),"—")</f>
        <v>65</v>
      </c>
      <c r="L26" s="301">
        <f>IF(VLOOKUP(BB26,APPENDIX!$A:$R,12,FALSE)&lt;&gt;"",VLOOKUP(BB26,APPENDIX!$A:$R,12,FALSE),0)</f>
        <v>-0.3</v>
      </c>
      <c r="M26" s="238" t="str">
        <f t="shared" si="50"/>
        <v/>
      </c>
      <c r="N26" s="371">
        <f>IF(VLOOKUP(BD26,APPENDIX!$A:$R,9,FALSE)&lt;&gt;"",VLOOKUP(BD26,APPENDIX!$A:$R,9,FALSE),"—")</f>
        <v>49</v>
      </c>
      <c r="O26" s="372">
        <f>IF(VLOOKUP(BE26,APPENDIX!$A:$R,9,FALSE)&lt;&gt;"",VLOOKUP(BE26,APPENDIX!$A:$R,9,FALSE),"—")</f>
        <v>40</v>
      </c>
      <c r="P26" s="301">
        <f>IF(VLOOKUP(BF26,APPENDIX!$A:$R,12,FALSE)&lt;&gt;"",VLOOKUP(BF26,APPENDIX!$A:$R,12,FALSE),0)</f>
        <v>-1</v>
      </c>
      <c r="Q26" s="231" t="str">
        <f t="shared" si="51"/>
        <v>**</v>
      </c>
      <c r="R26" s="229">
        <f>IF(VLOOKUP(BH26,APPENDIX!$A:$R,9,FALSE)&lt;&gt;"",VLOOKUP(BH26,APPENDIX!$A:$R,9,FALSE),"—")</f>
        <v>22</v>
      </c>
      <c r="S26" s="231">
        <f>IF(VLOOKUP(BI26,APPENDIX!$A:$R,9,FALSE)&lt;&gt;"",VLOOKUP(BI26,APPENDIX!$A:$R,9,FALSE),"—")</f>
        <v>20</v>
      </c>
      <c r="T26" s="231">
        <f>IF(VLOOKUP(BJ26,APPENDIX!$A:$R,12,FALSE)&lt;&gt;"",VLOOKUP(BJ26,APPENDIX!$A:$R,12,FALSE),0)</f>
        <v>-0.6</v>
      </c>
      <c r="U26" s="234" t="str">
        <f t="shared" si="52"/>
        <v>*</v>
      </c>
      <c r="V26" s="371">
        <f>IF(VLOOKUP(BL26,APPENDIX!$A:$R,9,FALSE)&lt;&gt;"",VLOOKUP(BL26,APPENDIX!$A:$R,9,FALSE),"—")</f>
        <v>17</v>
      </c>
      <c r="W26" s="372">
        <f>IF(VLOOKUP(BM26,APPENDIX!$A:$R,9,FALSE)&lt;&gt;"",VLOOKUP(BM26,APPENDIX!$A:$R,9,FALSE),"—")</f>
        <v>16</v>
      </c>
      <c r="X26" s="231">
        <f>IF(VLOOKUP(BN26,APPENDIX!$A:$R,12,FALSE)&lt;&gt;"",VLOOKUP(BN26,APPENDIX!$A:$R,12,FALSE),0)</f>
        <v>-0.2</v>
      </c>
      <c r="Y26" s="234" t="str">
        <f t="shared" si="53"/>
        <v/>
      </c>
      <c r="Z26" s="400">
        <f>IF(VLOOKUP(BP26,APPENDIX!$A:$R,9,FALSE)&lt;&gt;"",VLOOKUP(BP26,APPENDIX!$A:$R,9,FALSE),"—")</f>
        <v>17</v>
      </c>
      <c r="AA26" s="401">
        <f>IF(VLOOKUP(BQ26,APPENDIX!$A:$R,9,FALSE)&lt;&gt;"",VLOOKUP(BQ26,APPENDIX!$A:$R,9,FALSE),"—")</f>
        <v>16</v>
      </c>
      <c r="AB26" s="231">
        <f>IF(VLOOKUP(BR26,APPENDIX!$A:$R,12,FALSE)&lt;&gt;"",VLOOKUP(BR26,APPENDIX!$A:$R,12,FALSE),0)</f>
        <v>-1</v>
      </c>
      <c r="AC26" s="234" t="str">
        <f t="shared" si="54"/>
        <v>**</v>
      </c>
      <c r="AD26" s="371">
        <f>IF(VLOOKUP(BT26,APPENDIX!$A:$R,9,FALSE)&lt;&gt;"",VLOOKUP(BT26,APPENDIX!$A:$R,9,FALSE),"—")</f>
        <v>193</v>
      </c>
      <c r="AE26" s="372">
        <f>IF(VLOOKUP(BU26,APPENDIX!$A:$R,9,FALSE)&lt;&gt;"",VLOOKUP(BU26,APPENDIX!$A:$R,9,FALSE),"—")</f>
        <v>187</v>
      </c>
      <c r="AF26" s="372">
        <f>IF(VLOOKUP(BV26,APPENDIX!$A:$R,12,FALSE)&lt;&gt;"",VLOOKUP(BV26,APPENDIX!$A:$R,12,FALSE),0)</f>
        <v>-0.2</v>
      </c>
      <c r="AG26" s="493" t="str">
        <f t="shared" si="55"/>
        <v/>
      </c>
      <c r="AH26" s="374">
        <f>IF(VLOOKUP(BX26,APPENDIX!$A:$R,9,FALSE)&lt;&gt;"",VLOOKUP(BX26,APPENDIX!$A:$R,9,FALSE),"—")</f>
        <v>3603</v>
      </c>
      <c r="AI26" s="374">
        <f>IF(VLOOKUP(BY26,APPENDIX!$A:$R,9,FALSE)&lt;&gt;"",VLOOKUP(BY26,APPENDIX!$A:$R,9,FALSE),"—")</f>
        <v>3638</v>
      </c>
      <c r="AJ26" s="301">
        <f>IF(VLOOKUP(BZ26,APPENDIX!$A:$R,12,FALSE)&lt;&gt;"",VLOOKUP(BZ26,APPENDIX!$A:$R,12,FALSE),0)</f>
        <v>0</v>
      </c>
      <c r="AK26" s="238" t="str">
        <f t="shared" si="56"/>
        <v/>
      </c>
      <c r="AL26" s="375">
        <f>IF(VLOOKUP(CB26,APPENDIX!$A:$R,9,FALSE)&lt;&gt;"",VLOOKUP(CB26,APPENDIX!$A:$R,9,FALSE),"—")</f>
        <v>8472</v>
      </c>
      <c r="AM26" s="374">
        <f>IF(VLOOKUP(CC26,APPENDIX!$A:$R,9,FALSE)&lt;&gt;"",VLOOKUP(CC26,APPENDIX!$A:$R,9,FALSE),"—")</f>
        <v>8772</v>
      </c>
      <c r="AN26" s="301">
        <f>IF(VLOOKUP(CD26,APPENDIX!$A:$R,12,FALSE)&lt;&gt;"",VLOOKUP(CD26,APPENDIX!$A:$R,12,FALSE),0)</f>
        <v>0.3</v>
      </c>
      <c r="AO26" s="238" t="str">
        <f t="shared" si="57"/>
        <v/>
      </c>
      <c r="AQ26" s="153" t="s">
        <v>97</v>
      </c>
      <c r="AR26" s="153" t="str">
        <f t="shared" si="58"/>
        <v>MDu001_0</v>
      </c>
      <c r="AS26" s="153" t="str">
        <f t="shared" si="59"/>
        <v>MDu001_1</v>
      </c>
      <c r="AT26" s="153" t="str">
        <f t="shared" si="60"/>
        <v>MDu001_1</v>
      </c>
      <c r="AU26" s="153" t="str">
        <f t="shared" si="61"/>
        <v>MD</v>
      </c>
      <c r="AV26" s="153" t="str">
        <f t="shared" si="62"/>
        <v>MDu002a_0</v>
      </c>
      <c r="AW26" s="153" t="str">
        <f t="shared" si="63"/>
        <v>MDu002a_1</v>
      </c>
      <c r="AX26" s="153" t="str">
        <f t="shared" si="64"/>
        <v>MDu002a_1</v>
      </c>
      <c r="AY26" s="153" t="str">
        <f t="shared" si="65"/>
        <v>MD</v>
      </c>
      <c r="AZ26" s="153" t="str">
        <f t="shared" si="66"/>
        <v>MDu002b_0</v>
      </c>
      <c r="BA26" s="153" t="str">
        <f t="shared" si="67"/>
        <v>MDu002b_1</v>
      </c>
      <c r="BB26" s="153" t="str">
        <f t="shared" si="68"/>
        <v>MDu002b_1</v>
      </c>
      <c r="BC26" s="153" t="str">
        <f t="shared" si="69"/>
        <v>MD</v>
      </c>
      <c r="BD26" s="153" t="str">
        <f t="shared" si="70"/>
        <v>MDu004_0</v>
      </c>
      <c r="BE26" s="153" t="str">
        <f t="shared" si="71"/>
        <v>MDu004_1</v>
      </c>
      <c r="BF26" s="153" t="str">
        <f t="shared" si="72"/>
        <v>MDu004_1</v>
      </c>
      <c r="BG26" s="153" t="str">
        <f t="shared" si="73"/>
        <v>MD</v>
      </c>
      <c r="BH26" s="153" t="str">
        <f t="shared" si="74"/>
        <v>MDu005_0</v>
      </c>
      <c r="BI26" s="153" t="str">
        <f t="shared" si="75"/>
        <v>MDu005_1</v>
      </c>
      <c r="BJ26" s="153" t="str">
        <f t="shared" si="76"/>
        <v>MDu005_1</v>
      </c>
      <c r="BK26" s="153" t="str">
        <f t="shared" si="77"/>
        <v>MD</v>
      </c>
      <c r="BL26" s="153" t="str">
        <f t="shared" si="78"/>
        <v>MDu006_0</v>
      </c>
      <c r="BM26" s="153" t="str">
        <f t="shared" si="79"/>
        <v>MDu006_1</v>
      </c>
      <c r="BN26" s="153" t="str">
        <f t="shared" si="80"/>
        <v>MDu006_1</v>
      </c>
      <c r="BO26" s="153" t="str">
        <f t="shared" si="81"/>
        <v>MD</v>
      </c>
      <c r="BP26" s="153" t="str">
        <f t="shared" si="82"/>
        <v>MDu007_0</v>
      </c>
      <c r="BQ26" s="153" t="str">
        <f t="shared" si="83"/>
        <v>MDu007_1</v>
      </c>
      <c r="BR26" s="153" t="str">
        <f t="shared" si="84"/>
        <v>MDu007_1</v>
      </c>
      <c r="BS26" s="153" t="str">
        <f t="shared" si="85"/>
        <v>MD</v>
      </c>
      <c r="BT26" s="153" t="str">
        <f t="shared" si="86"/>
        <v>MDu003_0</v>
      </c>
      <c r="BU26" s="153" t="str">
        <f t="shared" si="87"/>
        <v>MDu003_1</v>
      </c>
      <c r="BV26" s="153" t="str">
        <f t="shared" si="88"/>
        <v>MDu003_1</v>
      </c>
      <c r="BW26" s="153" t="str">
        <f t="shared" si="89"/>
        <v>MD</v>
      </c>
      <c r="BX26" s="153" t="str">
        <f t="shared" si="90"/>
        <v>MDu010_0</v>
      </c>
      <c r="BY26" s="153" t="str">
        <f t="shared" si="91"/>
        <v>MDu010_1</v>
      </c>
      <c r="BZ26" s="153" t="str">
        <f t="shared" si="92"/>
        <v>MDu010_1</v>
      </c>
      <c r="CA26" s="153" t="str">
        <f t="shared" si="93"/>
        <v>MD</v>
      </c>
      <c r="CB26" s="153" t="str">
        <f t="shared" si="94"/>
        <v>MDu009_0</v>
      </c>
      <c r="CC26" s="153" t="str">
        <f t="shared" si="95"/>
        <v>MDu009_1</v>
      </c>
      <c r="CD26" s="153" t="str">
        <f t="shared" si="96"/>
        <v>MDu009_1</v>
      </c>
    </row>
    <row r="27" spans="1:82" ht="12.75" customHeight="1" x14ac:dyDescent="0.15">
      <c r="A27" s="231" t="s">
        <v>100</v>
      </c>
      <c r="B27" s="371">
        <f>IF(VLOOKUP(AR27,APPENDIX!$A:$R,9,FALSE)&lt;&gt;"",VLOOKUP(AR27,APPENDIX!$A:$R,9,FALSE),"—")</f>
        <v>182</v>
      </c>
      <c r="C27" s="372">
        <f>IF(VLOOKUP(AS27,APPENDIX!$A:$R,9,FALSE)&lt;&gt;"",VLOOKUP(AS27,APPENDIX!$A:$R,9,FALSE),"—")</f>
        <v>126</v>
      </c>
      <c r="D27" s="231">
        <f>IF(VLOOKUP(AT27,APPENDIX!$A:$R,12,FALSE)&lt;&gt;"",VLOOKUP(AT27,APPENDIX!$A:$R,12,FALSE),0)</f>
        <v>-1.3</v>
      </c>
      <c r="E27" s="231" t="str">
        <f t="shared" si="48"/>
        <v>**</v>
      </c>
      <c r="F27" s="371">
        <f>IF(VLOOKUP(AV27,APPENDIX!$A:$R,9,FALSE)&lt;&gt;"",VLOOKUP(AV27,APPENDIX!$A:$R,9,FALSE),"—")</f>
        <v>30</v>
      </c>
      <c r="G27" s="372">
        <f>IF(VLOOKUP(AW27,APPENDIX!$A:$R,9,FALSE)&lt;&gt;"",VLOOKUP(AW27,APPENDIX!$A:$R,9,FALSE),"—")</f>
        <v>28</v>
      </c>
      <c r="H27" s="301">
        <f>IF(VLOOKUP(AX27,APPENDIX!$A:$R,12,FALSE)&lt;&gt;"",VLOOKUP(AX27,APPENDIX!$A:$R,12,FALSE),0)</f>
        <v>-0.2</v>
      </c>
      <c r="I27" s="234" t="str">
        <f t="shared" si="49"/>
        <v/>
      </c>
      <c r="J27" s="372">
        <f>IF(VLOOKUP(AZ27,APPENDIX!$A:$R,9,FALSE)&lt;&gt;"",VLOOKUP(AZ27,APPENDIX!$A:$R,9,FALSE),"—")</f>
        <v>80</v>
      </c>
      <c r="K27" s="372">
        <f>IF(VLOOKUP(BA27,APPENDIX!$A:$R,9,FALSE)&lt;&gt;"",VLOOKUP(BA27,APPENDIX!$A:$R,9,FALSE),"—")</f>
        <v>77</v>
      </c>
      <c r="L27" s="301">
        <f>IF(VLOOKUP(BB27,APPENDIX!$A:$R,12,FALSE)&lt;&gt;"",VLOOKUP(BB27,APPENDIX!$A:$R,12,FALSE),0)</f>
        <v>-0.2</v>
      </c>
      <c r="M27" s="238" t="str">
        <f t="shared" si="50"/>
        <v/>
      </c>
      <c r="N27" s="371">
        <f>IF(VLOOKUP(BD27,APPENDIX!$A:$R,9,FALSE)&lt;&gt;"",VLOOKUP(BD27,APPENDIX!$A:$R,9,FALSE),"—")</f>
        <v>41</v>
      </c>
      <c r="O27" s="372">
        <f>IF(VLOOKUP(BE27,APPENDIX!$A:$R,9,FALSE)&lt;&gt;"",VLOOKUP(BE27,APPENDIX!$A:$R,9,FALSE),"—")</f>
        <v>35</v>
      </c>
      <c r="P27" s="301">
        <f>IF(VLOOKUP(BF27,APPENDIX!$A:$R,12,FALSE)&lt;&gt;"",VLOOKUP(BF27,APPENDIX!$A:$R,12,FALSE),0)</f>
        <v>-0.6</v>
      </c>
      <c r="Q27" s="231" t="str">
        <f t="shared" si="51"/>
        <v>*</v>
      </c>
      <c r="R27" s="229">
        <f>IF(VLOOKUP(BH27,APPENDIX!$A:$R,9,FALSE)&lt;&gt;"",VLOOKUP(BH27,APPENDIX!$A:$R,9,FALSE),"—")</f>
        <v>19</v>
      </c>
      <c r="S27" s="231">
        <f>IF(VLOOKUP(BI27,APPENDIX!$A:$R,9,FALSE)&lt;&gt;"",VLOOKUP(BI27,APPENDIX!$A:$R,9,FALSE),"—")</f>
        <v>19</v>
      </c>
      <c r="T27" s="231">
        <f>IF(VLOOKUP(BJ27,APPENDIX!$A:$R,12,FALSE)&lt;&gt;"",VLOOKUP(BJ27,APPENDIX!$A:$R,12,FALSE),0)</f>
        <v>0</v>
      </c>
      <c r="U27" s="234" t="str">
        <f t="shared" si="52"/>
        <v/>
      </c>
      <c r="V27" s="371">
        <f>IF(VLOOKUP(BL27,APPENDIX!$A:$R,9,FALSE)&lt;&gt;"",VLOOKUP(BL27,APPENDIX!$A:$R,9,FALSE),"—")</f>
        <v>14</v>
      </c>
      <c r="W27" s="372">
        <f>IF(VLOOKUP(BM27,APPENDIX!$A:$R,9,FALSE)&lt;&gt;"",VLOOKUP(BM27,APPENDIX!$A:$R,9,FALSE),"—")</f>
        <v>13</v>
      </c>
      <c r="X27" s="231">
        <f>IF(VLOOKUP(BN27,APPENDIX!$A:$R,12,FALSE)&lt;&gt;"",VLOOKUP(BN27,APPENDIX!$A:$R,12,FALSE),0)</f>
        <v>-0.2</v>
      </c>
      <c r="Y27" s="234" t="str">
        <f t="shared" si="53"/>
        <v/>
      </c>
      <c r="Z27" s="400">
        <f>IF(VLOOKUP(BP27,APPENDIX!$A:$R,9,FALSE)&lt;&gt;"",VLOOKUP(BP27,APPENDIX!$A:$R,9,FALSE),"—")</f>
        <v>16</v>
      </c>
      <c r="AA27" s="401">
        <f>IF(VLOOKUP(BQ27,APPENDIX!$A:$R,9,FALSE)&lt;&gt;"",VLOOKUP(BQ27,APPENDIX!$A:$R,9,FALSE),"—")</f>
        <v>17</v>
      </c>
      <c r="AB27" s="231">
        <f>IF(VLOOKUP(BR27,APPENDIX!$A:$R,12,FALSE)&lt;&gt;"",VLOOKUP(BR27,APPENDIX!$A:$R,12,FALSE),0)</f>
        <v>1</v>
      </c>
      <c r="AC27" s="234" t="str">
        <f t="shared" si="54"/>
        <v>**</v>
      </c>
      <c r="AD27" s="371">
        <f>IF(VLOOKUP(BT27,APPENDIX!$A:$R,9,FALSE)&lt;&gt;"",VLOOKUP(BT27,APPENDIX!$A:$R,9,FALSE),"—")</f>
        <v>209</v>
      </c>
      <c r="AE27" s="372">
        <f>IF(VLOOKUP(BU27,APPENDIX!$A:$R,9,FALSE)&lt;&gt;"",VLOOKUP(BU27,APPENDIX!$A:$R,9,FALSE),"—")</f>
        <v>195</v>
      </c>
      <c r="AF27" s="372">
        <f>IF(VLOOKUP(BV27,APPENDIX!$A:$R,12,FALSE)&lt;&gt;"",VLOOKUP(BV27,APPENDIX!$A:$R,12,FALSE),0)</f>
        <v>-0.6</v>
      </c>
      <c r="AG27" s="493" t="str">
        <f t="shared" si="55"/>
        <v>*</v>
      </c>
      <c r="AH27" s="374">
        <f>IF(VLOOKUP(BX27,APPENDIX!$A:$R,9,FALSE)&lt;&gt;"",VLOOKUP(BX27,APPENDIX!$A:$R,9,FALSE),"—")</f>
        <v>4439</v>
      </c>
      <c r="AI27" s="374">
        <f>IF(VLOOKUP(BY27,APPENDIX!$A:$R,9,FALSE)&lt;&gt;"",VLOOKUP(BY27,APPENDIX!$A:$R,9,FALSE),"—")</f>
        <v>4522</v>
      </c>
      <c r="AJ27" s="301">
        <f>IF(VLOOKUP(BZ27,APPENDIX!$A:$R,12,FALSE)&lt;&gt;"",VLOOKUP(BZ27,APPENDIX!$A:$R,12,FALSE),0)</f>
        <v>0.1</v>
      </c>
      <c r="AK27" s="238" t="str">
        <f t="shared" si="56"/>
        <v/>
      </c>
      <c r="AL27" s="375">
        <f>IF(VLOOKUP(CB27,APPENDIX!$A:$R,9,FALSE)&lt;&gt;"",VLOOKUP(CB27,APPENDIX!$A:$R,9,FALSE),"—")</f>
        <v>9041</v>
      </c>
      <c r="AM27" s="374">
        <f>IF(VLOOKUP(CC27,APPENDIX!$A:$R,9,FALSE)&lt;&gt;"",VLOOKUP(CC27,APPENDIX!$A:$R,9,FALSE),"—")</f>
        <v>8892</v>
      </c>
      <c r="AN27" s="301">
        <f>IF(VLOOKUP(CD27,APPENDIX!$A:$R,12,FALSE)&lt;&gt;"",VLOOKUP(CD27,APPENDIX!$A:$R,12,FALSE),0)</f>
        <v>-0.1</v>
      </c>
      <c r="AO27" s="238" t="str">
        <f t="shared" si="57"/>
        <v/>
      </c>
      <c r="AQ27" s="153" t="s">
        <v>101</v>
      </c>
      <c r="AR27" s="153" t="str">
        <f t="shared" si="58"/>
        <v>MAu001_0</v>
      </c>
      <c r="AS27" s="153" t="str">
        <f t="shared" si="59"/>
        <v>MAu001_1</v>
      </c>
      <c r="AT27" s="153" t="str">
        <f t="shared" si="60"/>
        <v>MAu001_1</v>
      </c>
      <c r="AU27" s="153" t="str">
        <f t="shared" si="61"/>
        <v>MA</v>
      </c>
      <c r="AV27" s="153" t="str">
        <f t="shared" si="62"/>
        <v>MAu002a_0</v>
      </c>
      <c r="AW27" s="153" t="str">
        <f t="shared" si="63"/>
        <v>MAu002a_1</v>
      </c>
      <c r="AX27" s="153" t="str">
        <f t="shared" si="64"/>
        <v>MAu002a_1</v>
      </c>
      <c r="AY27" s="153" t="str">
        <f t="shared" si="65"/>
        <v>MA</v>
      </c>
      <c r="AZ27" s="153" t="str">
        <f t="shared" si="66"/>
        <v>MAu002b_0</v>
      </c>
      <c r="BA27" s="153" t="str">
        <f t="shared" si="67"/>
        <v>MAu002b_1</v>
      </c>
      <c r="BB27" s="153" t="str">
        <f t="shared" si="68"/>
        <v>MAu002b_1</v>
      </c>
      <c r="BC27" s="153" t="str">
        <f t="shared" si="69"/>
        <v>MA</v>
      </c>
      <c r="BD27" s="153" t="str">
        <f t="shared" si="70"/>
        <v>MAu004_0</v>
      </c>
      <c r="BE27" s="153" t="str">
        <f t="shared" si="71"/>
        <v>MAu004_1</v>
      </c>
      <c r="BF27" s="153" t="str">
        <f t="shared" si="72"/>
        <v>MAu004_1</v>
      </c>
      <c r="BG27" s="153" t="str">
        <f t="shared" si="73"/>
        <v>MA</v>
      </c>
      <c r="BH27" s="153" t="str">
        <f t="shared" si="74"/>
        <v>MAu005_0</v>
      </c>
      <c r="BI27" s="153" t="str">
        <f t="shared" si="75"/>
        <v>MAu005_1</v>
      </c>
      <c r="BJ27" s="153" t="str">
        <f t="shared" si="76"/>
        <v>MAu005_1</v>
      </c>
      <c r="BK27" s="153" t="str">
        <f t="shared" si="77"/>
        <v>MA</v>
      </c>
      <c r="BL27" s="153" t="str">
        <f t="shared" si="78"/>
        <v>MAu006_0</v>
      </c>
      <c r="BM27" s="153" t="str">
        <f t="shared" si="79"/>
        <v>MAu006_1</v>
      </c>
      <c r="BN27" s="153" t="str">
        <f t="shared" si="80"/>
        <v>MAu006_1</v>
      </c>
      <c r="BO27" s="153" t="str">
        <f t="shared" si="81"/>
        <v>MA</v>
      </c>
      <c r="BP27" s="153" t="str">
        <f t="shared" si="82"/>
        <v>MAu007_0</v>
      </c>
      <c r="BQ27" s="153" t="str">
        <f t="shared" si="83"/>
        <v>MAu007_1</v>
      </c>
      <c r="BR27" s="153" t="str">
        <f t="shared" si="84"/>
        <v>MAu007_1</v>
      </c>
      <c r="BS27" s="153" t="str">
        <f t="shared" si="85"/>
        <v>MA</v>
      </c>
      <c r="BT27" s="153" t="str">
        <f t="shared" si="86"/>
        <v>MAu003_0</v>
      </c>
      <c r="BU27" s="153" t="str">
        <f t="shared" si="87"/>
        <v>MAu003_1</v>
      </c>
      <c r="BV27" s="153" t="str">
        <f t="shared" si="88"/>
        <v>MAu003_1</v>
      </c>
      <c r="BW27" s="153" t="str">
        <f t="shared" si="89"/>
        <v>MA</v>
      </c>
      <c r="BX27" s="153" t="str">
        <f t="shared" si="90"/>
        <v>MAu010_0</v>
      </c>
      <c r="BY27" s="153" t="str">
        <f t="shared" si="91"/>
        <v>MAu010_1</v>
      </c>
      <c r="BZ27" s="153" t="str">
        <f t="shared" si="92"/>
        <v>MAu010_1</v>
      </c>
      <c r="CA27" s="153" t="str">
        <f t="shared" si="93"/>
        <v>MA</v>
      </c>
      <c r="CB27" s="153" t="str">
        <f t="shared" si="94"/>
        <v>MAu009_0</v>
      </c>
      <c r="CC27" s="153" t="str">
        <f t="shared" si="95"/>
        <v>MAu009_1</v>
      </c>
      <c r="CD27" s="153" t="str">
        <f t="shared" si="96"/>
        <v>MAu009_1</v>
      </c>
    </row>
    <row r="28" spans="1:82" ht="12.75" customHeight="1" x14ac:dyDescent="0.15">
      <c r="A28" s="231" t="s">
        <v>104</v>
      </c>
      <c r="B28" s="371">
        <f>IF(VLOOKUP(AR28,APPENDIX!$A:$R,9,FALSE)&lt;&gt;"",VLOOKUP(AR28,APPENDIX!$A:$R,9,FALSE),"—")</f>
        <v>97</v>
      </c>
      <c r="C28" s="372">
        <f>IF(VLOOKUP(AS28,APPENDIX!$A:$R,9,FALSE)&lt;&gt;"",VLOOKUP(AS28,APPENDIX!$A:$R,9,FALSE),"—")</f>
        <v>88</v>
      </c>
      <c r="D28" s="231">
        <f>IF(VLOOKUP(AT28,APPENDIX!$A:$R,12,FALSE)&lt;&gt;"",VLOOKUP(AT28,APPENDIX!$A:$R,12,FALSE),0)</f>
        <v>-0.2</v>
      </c>
      <c r="E28" s="231" t="str">
        <f t="shared" si="48"/>
        <v/>
      </c>
      <c r="F28" s="371">
        <f>IF(VLOOKUP(AV28,APPENDIX!$A:$R,9,FALSE)&lt;&gt;"",VLOOKUP(AV28,APPENDIX!$A:$R,9,FALSE),"—")</f>
        <v>34</v>
      </c>
      <c r="G28" s="372">
        <f>IF(VLOOKUP(AW28,APPENDIX!$A:$R,9,FALSE)&lt;&gt;"",VLOOKUP(AW28,APPENDIX!$A:$R,9,FALSE),"—")</f>
        <v>34</v>
      </c>
      <c r="H28" s="301">
        <f>IF(VLOOKUP(AX28,APPENDIX!$A:$R,12,FALSE)&lt;&gt;"",VLOOKUP(AX28,APPENDIX!$A:$R,12,FALSE),0)</f>
        <v>0</v>
      </c>
      <c r="I28" s="234" t="str">
        <f t="shared" si="49"/>
        <v/>
      </c>
      <c r="J28" s="372">
        <f>IF(VLOOKUP(AZ28,APPENDIX!$A:$R,9,FALSE)&lt;&gt;"",VLOOKUP(AZ28,APPENDIX!$A:$R,9,FALSE),"—")</f>
        <v>73</v>
      </c>
      <c r="K28" s="372">
        <f>IF(VLOOKUP(BA28,APPENDIX!$A:$R,9,FALSE)&lt;&gt;"",VLOOKUP(BA28,APPENDIX!$A:$R,9,FALSE),"—")</f>
        <v>74</v>
      </c>
      <c r="L28" s="301">
        <f>IF(VLOOKUP(BB28,APPENDIX!$A:$R,12,FALSE)&lt;&gt;"",VLOOKUP(BB28,APPENDIX!$A:$R,12,FALSE),0)</f>
        <v>0.1</v>
      </c>
      <c r="M28" s="238" t="str">
        <f t="shared" si="50"/>
        <v/>
      </c>
      <c r="N28" s="371">
        <f>IF(VLOOKUP(BD28,APPENDIX!$A:$R,9,FALSE)&lt;&gt;"",VLOOKUP(BD28,APPENDIX!$A:$R,9,FALSE),"—")</f>
        <v>42</v>
      </c>
      <c r="O28" s="372">
        <f>IF(VLOOKUP(BE28,APPENDIX!$A:$R,9,FALSE)&lt;&gt;"",VLOOKUP(BE28,APPENDIX!$A:$R,9,FALSE),"—")</f>
        <v>36</v>
      </c>
      <c r="P28" s="301">
        <f>IF(VLOOKUP(BF28,APPENDIX!$A:$R,12,FALSE)&lt;&gt;"",VLOOKUP(BF28,APPENDIX!$A:$R,12,FALSE),0)</f>
        <v>-0.6</v>
      </c>
      <c r="Q28" s="231" t="str">
        <f t="shared" si="51"/>
        <v>*</v>
      </c>
      <c r="R28" s="229">
        <f>IF(VLOOKUP(BH28,APPENDIX!$A:$R,9,FALSE)&lt;&gt;"",VLOOKUP(BH28,APPENDIX!$A:$R,9,FALSE),"—")</f>
        <v>23</v>
      </c>
      <c r="S28" s="231">
        <f>IF(VLOOKUP(BI28,APPENDIX!$A:$R,9,FALSE)&lt;&gt;"",VLOOKUP(BI28,APPENDIX!$A:$R,9,FALSE),"—")</f>
        <v>21</v>
      </c>
      <c r="T28" s="231">
        <f>IF(VLOOKUP(BJ28,APPENDIX!$A:$R,12,FALSE)&lt;&gt;"",VLOOKUP(BJ28,APPENDIX!$A:$R,12,FALSE),0)</f>
        <v>-0.6</v>
      </c>
      <c r="U28" s="234" t="str">
        <f t="shared" si="52"/>
        <v>*</v>
      </c>
      <c r="V28" s="371">
        <f>IF(VLOOKUP(BL28,APPENDIX!$A:$R,9,FALSE)&lt;&gt;"",VLOOKUP(BL28,APPENDIX!$A:$R,9,FALSE),"—")</f>
        <v>18</v>
      </c>
      <c r="W28" s="372">
        <f>IF(VLOOKUP(BM28,APPENDIX!$A:$R,9,FALSE)&lt;&gt;"",VLOOKUP(BM28,APPENDIX!$A:$R,9,FALSE),"—")</f>
        <v>17</v>
      </c>
      <c r="X28" s="231">
        <f>IF(VLOOKUP(BN28,APPENDIX!$A:$R,12,FALSE)&lt;&gt;"",VLOOKUP(BN28,APPENDIX!$A:$R,12,FALSE),0)</f>
        <v>-0.2</v>
      </c>
      <c r="Y28" s="234" t="str">
        <f t="shared" si="53"/>
        <v/>
      </c>
      <c r="Z28" s="400">
        <f>IF(VLOOKUP(BP28,APPENDIX!$A:$R,9,FALSE)&lt;&gt;"",VLOOKUP(BP28,APPENDIX!$A:$R,9,FALSE),"—")</f>
        <v>16</v>
      </c>
      <c r="AA28" s="401">
        <f>IF(VLOOKUP(BQ28,APPENDIX!$A:$R,9,FALSE)&lt;&gt;"",VLOOKUP(BQ28,APPENDIX!$A:$R,9,FALSE),"—")</f>
        <v>16.399999999999999</v>
      </c>
      <c r="AB28" s="231">
        <f>IF(VLOOKUP(BR28,APPENDIX!$A:$R,12,FALSE)&lt;&gt;"",VLOOKUP(BR28,APPENDIX!$A:$R,12,FALSE),0)</f>
        <v>0.4</v>
      </c>
      <c r="AC28" s="234" t="str">
        <f t="shared" si="54"/>
        <v/>
      </c>
      <c r="AD28" s="371">
        <f>IF(VLOOKUP(BT28,APPENDIX!$A:$R,9,FALSE)&lt;&gt;"",VLOOKUP(BT28,APPENDIX!$A:$R,9,FALSE),"—")</f>
        <v>214</v>
      </c>
      <c r="AE28" s="372">
        <f>IF(VLOOKUP(BU28,APPENDIX!$A:$R,9,FALSE)&lt;&gt;"",VLOOKUP(BU28,APPENDIX!$A:$R,9,FALSE),"—")</f>
        <v>213</v>
      </c>
      <c r="AF28" s="372">
        <f>IF(VLOOKUP(BV28,APPENDIX!$A:$R,12,FALSE)&lt;&gt;"",VLOOKUP(BV28,APPENDIX!$A:$R,12,FALSE),0)</f>
        <v>0</v>
      </c>
      <c r="AG28" s="493" t="str">
        <f t="shared" si="55"/>
        <v/>
      </c>
      <c r="AH28" s="374">
        <f>IF(VLOOKUP(BX28,APPENDIX!$A:$R,9,FALSE)&lt;&gt;"",VLOOKUP(BX28,APPENDIX!$A:$R,9,FALSE),"—")</f>
        <v>3852</v>
      </c>
      <c r="AI28" s="374">
        <f>IF(VLOOKUP(BY28,APPENDIX!$A:$R,9,FALSE)&lt;&gt;"",VLOOKUP(BY28,APPENDIX!$A:$R,9,FALSE),"—")</f>
        <v>3837</v>
      </c>
      <c r="AJ28" s="301">
        <f>IF(VLOOKUP(BZ28,APPENDIX!$A:$R,12,FALSE)&lt;&gt;"",VLOOKUP(BZ28,APPENDIX!$A:$R,12,FALSE),0)</f>
        <v>0</v>
      </c>
      <c r="AK28" s="238" t="str">
        <f t="shared" si="56"/>
        <v/>
      </c>
      <c r="AL28" s="375">
        <f>IF(VLOOKUP(CB28,APPENDIX!$A:$R,9,FALSE)&lt;&gt;"",VLOOKUP(CB28,APPENDIX!$A:$R,9,FALSE),"—")</f>
        <v>9565</v>
      </c>
      <c r="AM28" s="374">
        <f>IF(VLOOKUP(CC28,APPENDIX!$A:$R,9,FALSE)&lt;&gt;"",VLOOKUP(CC28,APPENDIX!$A:$R,9,FALSE),"—")</f>
        <v>9551</v>
      </c>
      <c r="AN28" s="301">
        <f>IF(VLOOKUP(CD28,APPENDIX!$A:$R,12,FALSE)&lt;&gt;"",VLOOKUP(CD28,APPENDIX!$A:$R,12,FALSE),0)</f>
        <v>0</v>
      </c>
      <c r="AO28" s="238" t="str">
        <f t="shared" si="57"/>
        <v/>
      </c>
      <c r="AQ28" s="153" t="s">
        <v>105</v>
      </c>
      <c r="AR28" s="153" t="str">
        <f t="shared" si="58"/>
        <v>MIu001_0</v>
      </c>
      <c r="AS28" s="153" t="str">
        <f t="shared" si="59"/>
        <v>MIu001_1</v>
      </c>
      <c r="AT28" s="153" t="str">
        <f t="shared" si="60"/>
        <v>MIu001_1</v>
      </c>
      <c r="AU28" s="153" t="str">
        <f t="shared" si="61"/>
        <v>MI</v>
      </c>
      <c r="AV28" s="153" t="str">
        <f t="shared" si="62"/>
        <v>MIu002a_0</v>
      </c>
      <c r="AW28" s="153" t="str">
        <f t="shared" si="63"/>
        <v>MIu002a_1</v>
      </c>
      <c r="AX28" s="153" t="str">
        <f t="shared" si="64"/>
        <v>MIu002a_1</v>
      </c>
      <c r="AY28" s="153" t="str">
        <f t="shared" si="65"/>
        <v>MI</v>
      </c>
      <c r="AZ28" s="153" t="str">
        <f t="shared" si="66"/>
        <v>MIu002b_0</v>
      </c>
      <c r="BA28" s="153" t="str">
        <f t="shared" si="67"/>
        <v>MIu002b_1</v>
      </c>
      <c r="BB28" s="153" t="str">
        <f t="shared" si="68"/>
        <v>MIu002b_1</v>
      </c>
      <c r="BC28" s="153" t="str">
        <f t="shared" si="69"/>
        <v>MI</v>
      </c>
      <c r="BD28" s="153" t="str">
        <f t="shared" si="70"/>
        <v>MIu004_0</v>
      </c>
      <c r="BE28" s="153" t="str">
        <f t="shared" si="71"/>
        <v>MIu004_1</v>
      </c>
      <c r="BF28" s="153" t="str">
        <f t="shared" si="72"/>
        <v>MIu004_1</v>
      </c>
      <c r="BG28" s="153" t="str">
        <f t="shared" si="73"/>
        <v>MI</v>
      </c>
      <c r="BH28" s="153" t="str">
        <f t="shared" si="74"/>
        <v>MIu005_0</v>
      </c>
      <c r="BI28" s="153" t="str">
        <f t="shared" si="75"/>
        <v>MIu005_1</v>
      </c>
      <c r="BJ28" s="153" t="str">
        <f t="shared" si="76"/>
        <v>MIu005_1</v>
      </c>
      <c r="BK28" s="153" t="str">
        <f t="shared" si="77"/>
        <v>MI</v>
      </c>
      <c r="BL28" s="153" t="str">
        <f t="shared" si="78"/>
        <v>MIu006_0</v>
      </c>
      <c r="BM28" s="153" t="str">
        <f t="shared" si="79"/>
        <v>MIu006_1</v>
      </c>
      <c r="BN28" s="153" t="str">
        <f t="shared" si="80"/>
        <v>MIu006_1</v>
      </c>
      <c r="BO28" s="153" t="str">
        <f t="shared" si="81"/>
        <v>MI</v>
      </c>
      <c r="BP28" s="153" t="str">
        <f t="shared" si="82"/>
        <v>MIu007_0</v>
      </c>
      <c r="BQ28" s="153" t="str">
        <f t="shared" si="83"/>
        <v>MIu007_1</v>
      </c>
      <c r="BR28" s="153" t="str">
        <f t="shared" si="84"/>
        <v>MIu007_1</v>
      </c>
      <c r="BS28" s="153" t="str">
        <f t="shared" si="85"/>
        <v>MI</v>
      </c>
      <c r="BT28" s="153" t="str">
        <f t="shared" si="86"/>
        <v>MIu003_0</v>
      </c>
      <c r="BU28" s="153" t="str">
        <f t="shared" si="87"/>
        <v>MIu003_1</v>
      </c>
      <c r="BV28" s="153" t="str">
        <f t="shared" si="88"/>
        <v>MIu003_1</v>
      </c>
      <c r="BW28" s="153" t="str">
        <f t="shared" si="89"/>
        <v>MI</v>
      </c>
      <c r="BX28" s="153" t="str">
        <f t="shared" si="90"/>
        <v>MIu010_0</v>
      </c>
      <c r="BY28" s="153" t="str">
        <f t="shared" si="91"/>
        <v>MIu010_1</v>
      </c>
      <c r="BZ28" s="153" t="str">
        <f t="shared" si="92"/>
        <v>MIu010_1</v>
      </c>
      <c r="CA28" s="153" t="str">
        <f t="shared" si="93"/>
        <v>MI</v>
      </c>
      <c r="CB28" s="153" t="str">
        <f t="shared" si="94"/>
        <v>MIu009_0</v>
      </c>
      <c r="CC28" s="153" t="str">
        <f t="shared" si="95"/>
        <v>MIu009_1</v>
      </c>
      <c r="CD28" s="153" t="str">
        <f t="shared" si="96"/>
        <v>MIu009_1</v>
      </c>
    </row>
    <row r="29" spans="1:82" ht="12.75" customHeight="1" x14ac:dyDescent="0.15">
      <c r="A29" s="231" t="s">
        <v>108</v>
      </c>
      <c r="B29" s="371">
        <f>IF(VLOOKUP(AR29,APPENDIX!$A:$R,9,FALSE)&lt;&gt;"",VLOOKUP(AR29,APPENDIX!$A:$R,9,FALSE),"—")</f>
        <v>70</v>
      </c>
      <c r="C29" s="372">
        <f>IF(VLOOKUP(AS29,APPENDIX!$A:$R,9,FALSE)&lt;&gt;"",VLOOKUP(AS29,APPENDIX!$A:$R,9,FALSE),"—")</f>
        <v>57</v>
      </c>
      <c r="D29" s="231">
        <f>IF(VLOOKUP(AT29,APPENDIX!$A:$R,12,FALSE)&lt;&gt;"",VLOOKUP(AT29,APPENDIX!$A:$R,12,FALSE),0)</f>
        <v>-0.3</v>
      </c>
      <c r="E29" s="231" t="str">
        <f t="shared" si="48"/>
        <v/>
      </c>
      <c r="F29" s="371">
        <f>IF(VLOOKUP(AV29,APPENDIX!$A:$R,9,FALSE)&lt;&gt;"",VLOOKUP(AV29,APPENDIX!$A:$R,9,FALSE),"—")</f>
        <v>20</v>
      </c>
      <c r="G29" s="372">
        <f>IF(VLOOKUP(AW29,APPENDIX!$A:$R,9,FALSE)&lt;&gt;"",VLOOKUP(AW29,APPENDIX!$A:$R,9,FALSE),"—")</f>
        <v>19</v>
      </c>
      <c r="H29" s="301">
        <f>IF(VLOOKUP(AX29,APPENDIX!$A:$R,12,FALSE)&lt;&gt;"",VLOOKUP(AX29,APPENDIX!$A:$R,12,FALSE),0)</f>
        <v>-0.1</v>
      </c>
      <c r="I29" s="234" t="str">
        <f t="shared" si="49"/>
        <v/>
      </c>
      <c r="J29" s="372">
        <f>IF(VLOOKUP(AZ29,APPENDIX!$A:$R,9,FALSE)&lt;&gt;"",VLOOKUP(AZ29,APPENDIX!$A:$R,9,FALSE),"—")</f>
        <v>55</v>
      </c>
      <c r="K29" s="372">
        <f>IF(VLOOKUP(BA29,APPENDIX!$A:$R,9,FALSE)&lt;&gt;"",VLOOKUP(BA29,APPENDIX!$A:$R,9,FALSE),"—")</f>
        <v>53</v>
      </c>
      <c r="L29" s="301">
        <f>IF(VLOOKUP(BB29,APPENDIX!$A:$R,12,FALSE)&lt;&gt;"",VLOOKUP(BB29,APPENDIX!$A:$R,12,FALSE),0)</f>
        <v>-0.1</v>
      </c>
      <c r="M29" s="238" t="str">
        <f t="shared" si="50"/>
        <v/>
      </c>
      <c r="N29" s="371">
        <f>IF(VLOOKUP(BD29,APPENDIX!$A:$R,9,FALSE)&lt;&gt;"",VLOOKUP(BD29,APPENDIX!$A:$R,9,FALSE),"—")</f>
        <v>18</v>
      </c>
      <c r="O29" s="372">
        <f>IF(VLOOKUP(BE29,APPENDIX!$A:$R,9,FALSE)&lt;&gt;"",VLOOKUP(BE29,APPENDIX!$A:$R,9,FALSE),"—")</f>
        <v>14</v>
      </c>
      <c r="P29" s="301">
        <f>IF(VLOOKUP(BF29,APPENDIX!$A:$R,12,FALSE)&lt;&gt;"",VLOOKUP(BF29,APPENDIX!$A:$R,12,FALSE),0)</f>
        <v>-0.4</v>
      </c>
      <c r="Q29" s="231" t="str">
        <f t="shared" si="51"/>
        <v/>
      </c>
      <c r="R29" s="229">
        <f>IF(VLOOKUP(BH29,APPENDIX!$A:$R,9,FALSE)&lt;&gt;"",VLOOKUP(BH29,APPENDIX!$A:$R,9,FALSE),"—")</f>
        <v>17</v>
      </c>
      <c r="S29" s="231">
        <f>IF(VLOOKUP(BI29,APPENDIX!$A:$R,9,FALSE)&lt;&gt;"",VLOOKUP(BI29,APPENDIX!$A:$R,9,FALSE),"—")</f>
        <v>16</v>
      </c>
      <c r="T29" s="231">
        <f>IF(VLOOKUP(BJ29,APPENDIX!$A:$R,12,FALSE)&lt;&gt;"",VLOOKUP(BJ29,APPENDIX!$A:$R,12,FALSE),0)</f>
        <v>-0.3</v>
      </c>
      <c r="U29" s="234" t="str">
        <f t="shared" si="52"/>
        <v/>
      </c>
      <c r="V29" s="371">
        <f>IF(VLOOKUP(BL29,APPENDIX!$A:$R,9,FALSE)&lt;&gt;"",VLOOKUP(BL29,APPENDIX!$A:$R,9,FALSE),"—")</f>
        <v>7</v>
      </c>
      <c r="W29" s="372">
        <f>IF(VLOOKUP(BM29,APPENDIX!$A:$R,9,FALSE)&lt;&gt;"",VLOOKUP(BM29,APPENDIX!$A:$R,9,FALSE),"—")</f>
        <v>7</v>
      </c>
      <c r="X29" s="231">
        <f>IF(VLOOKUP(BN29,APPENDIX!$A:$R,12,FALSE)&lt;&gt;"",VLOOKUP(BN29,APPENDIX!$A:$R,12,FALSE),0)</f>
        <v>0</v>
      </c>
      <c r="Y29" s="234" t="str">
        <f t="shared" si="53"/>
        <v/>
      </c>
      <c r="Z29" s="400">
        <f>IF(VLOOKUP(BP29,APPENDIX!$A:$R,9,FALSE)&lt;&gt;"",VLOOKUP(BP29,APPENDIX!$A:$R,9,FALSE),"—")</f>
        <v>16</v>
      </c>
      <c r="AA29" s="401">
        <f>IF(VLOOKUP(BQ29,APPENDIX!$A:$R,9,FALSE)&lt;&gt;"",VLOOKUP(BQ29,APPENDIX!$A:$R,9,FALSE),"—")</f>
        <v>16.600000000000001</v>
      </c>
      <c r="AB29" s="231">
        <f>IF(VLOOKUP(BR29,APPENDIX!$A:$R,12,FALSE)&lt;&gt;"",VLOOKUP(BR29,APPENDIX!$A:$R,12,FALSE),0)</f>
        <v>0.6</v>
      </c>
      <c r="AC29" s="234" t="str">
        <f t="shared" si="54"/>
        <v>*</v>
      </c>
      <c r="AD29" s="371">
        <f>IF(VLOOKUP(BT29,APPENDIX!$A:$R,9,FALSE)&lt;&gt;"",VLOOKUP(BT29,APPENDIX!$A:$R,9,FALSE),"—")</f>
        <v>181</v>
      </c>
      <c r="AE29" s="372">
        <f>IF(VLOOKUP(BU29,APPENDIX!$A:$R,9,FALSE)&lt;&gt;"",VLOOKUP(BU29,APPENDIX!$A:$R,9,FALSE),"—")</f>
        <v>175</v>
      </c>
      <c r="AF29" s="372">
        <f>IF(VLOOKUP(BV29,APPENDIX!$A:$R,12,FALSE)&lt;&gt;"",VLOOKUP(BV29,APPENDIX!$A:$R,12,FALSE),0)</f>
        <v>-0.2</v>
      </c>
      <c r="AG29" s="493" t="str">
        <f t="shared" si="55"/>
        <v/>
      </c>
      <c r="AH29" s="374">
        <f>IF(VLOOKUP(BX29,APPENDIX!$A:$R,9,FALSE)&lt;&gt;"",VLOOKUP(BX29,APPENDIX!$A:$R,9,FALSE),"—")</f>
        <v>4450</v>
      </c>
      <c r="AI29" s="374">
        <f>IF(VLOOKUP(BY29,APPENDIX!$A:$R,9,FALSE)&lt;&gt;"",VLOOKUP(BY29,APPENDIX!$A:$R,9,FALSE),"—")</f>
        <v>4609</v>
      </c>
      <c r="AJ29" s="301">
        <f>IF(VLOOKUP(BZ29,APPENDIX!$A:$R,12,FALSE)&lt;&gt;"",VLOOKUP(BZ29,APPENDIX!$A:$R,12,FALSE),0)</f>
        <v>0.2</v>
      </c>
      <c r="AK29" s="238" t="str">
        <f t="shared" si="56"/>
        <v/>
      </c>
      <c r="AL29" s="375">
        <f>IF(VLOOKUP(CB29,APPENDIX!$A:$R,9,FALSE)&lt;&gt;"",VLOOKUP(CB29,APPENDIX!$A:$R,9,FALSE),"—")</f>
        <v>7225</v>
      </c>
      <c r="AM29" s="374">
        <f>IF(VLOOKUP(CC29,APPENDIX!$A:$R,9,FALSE)&lt;&gt;"",VLOOKUP(CC29,APPENDIX!$A:$R,9,FALSE),"—")</f>
        <v>7497</v>
      </c>
      <c r="AN29" s="301">
        <f>IF(VLOOKUP(CD29,APPENDIX!$A:$R,12,FALSE)&lt;&gt;"",VLOOKUP(CD29,APPENDIX!$A:$R,12,FALSE),0)</f>
        <v>0.2</v>
      </c>
      <c r="AO29" s="238" t="str">
        <f t="shared" si="57"/>
        <v/>
      </c>
      <c r="AQ29" s="153" t="s">
        <v>109</v>
      </c>
      <c r="AR29" s="153" t="str">
        <f t="shared" si="58"/>
        <v>MNu001_0</v>
      </c>
      <c r="AS29" s="153" t="str">
        <f t="shared" si="59"/>
        <v>MNu001_1</v>
      </c>
      <c r="AT29" s="153" t="str">
        <f t="shared" si="60"/>
        <v>MNu001_1</v>
      </c>
      <c r="AU29" s="153" t="str">
        <f t="shared" si="61"/>
        <v>MN</v>
      </c>
      <c r="AV29" s="153" t="str">
        <f t="shared" si="62"/>
        <v>MNu002a_0</v>
      </c>
      <c r="AW29" s="153" t="str">
        <f t="shared" si="63"/>
        <v>MNu002a_1</v>
      </c>
      <c r="AX29" s="153" t="str">
        <f t="shared" si="64"/>
        <v>MNu002a_1</v>
      </c>
      <c r="AY29" s="153" t="str">
        <f t="shared" si="65"/>
        <v>MN</v>
      </c>
      <c r="AZ29" s="153" t="str">
        <f t="shared" si="66"/>
        <v>MNu002b_0</v>
      </c>
      <c r="BA29" s="153" t="str">
        <f t="shared" si="67"/>
        <v>MNu002b_1</v>
      </c>
      <c r="BB29" s="153" t="str">
        <f t="shared" si="68"/>
        <v>MNu002b_1</v>
      </c>
      <c r="BC29" s="153" t="str">
        <f t="shared" si="69"/>
        <v>MN</v>
      </c>
      <c r="BD29" s="153" t="str">
        <f t="shared" si="70"/>
        <v>MNu004_0</v>
      </c>
      <c r="BE29" s="153" t="str">
        <f t="shared" si="71"/>
        <v>MNu004_1</v>
      </c>
      <c r="BF29" s="153" t="str">
        <f t="shared" si="72"/>
        <v>MNu004_1</v>
      </c>
      <c r="BG29" s="153" t="str">
        <f t="shared" si="73"/>
        <v>MN</v>
      </c>
      <c r="BH29" s="153" t="str">
        <f t="shared" si="74"/>
        <v>MNu005_0</v>
      </c>
      <c r="BI29" s="153" t="str">
        <f t="shared" si="75"/>
        <v>MNu005_1</v>
      </c>
      <c r="BJ29" s="153" t="str">
        <f t="shared" si="76"/>
        <v>MNu005_1</v>
      </c>
      <c r="BK29" s="153" t="str">
        <f t="shared" si="77"/>
        <v>MN</v>
      </c>
      <c r="BL29" s="153" t="str">
        <f t="shared" si="78"/>
        <v>MNu006_0</v>
      </c>
      <c r="BM29" s="153" t="str">
        <f t="shared" si="79"/>
        <v>MNu006_1</v>
      </c>
      <c r="BN29" s="153" t="str">
        <f t="shared" si="80"/>
        <v>MNu006_1</v>
      </c>
      <c r="BO29" s="153" t="str">
        <f t="shared" si="81"/>
        <v>MN</v>
      </c>
      <c r="BP29" s="153" t="str">
        <f t="shared" si="82"/>
        <v>MNu007_0</v>
      </c>
      <c r="BQ29" s="153" t="str">
        <f t="shared" si="83"/>
        <v>MNu007_1</v>
      </c>
      <c r="BR29" s="153" t="str">
        <f t="shared" si="84"/>
        <v>MNu007_1</v>
      </c>
      <c r="BS29" s="153" t="str">
        <f t="shared" si="85"/>
        <v>MN</v>
      </c>
      <c r="BT29" s="153" t="str">
        <f t="shared" si="86"/>
        <v>MNu003_0</v>
      </c>
      <c r="BU29" s="153" t="str">
        <f t="shared" si="87"/>
        <v>MNu003_1</v>
      </c>
      <c r="BV29" s="153" t="str">
        <f t="shared" si="88"/>
        <v>MNu003_1</v>
      </c>
      <c r="BW29" s="153" t="str">
        <f t="shared" si="89"/>
        <v>MN</v>
      </c>
      <c r="BX29" s="153" t="str">
        <f t="shared" si="90"/>
        <v>MNu010_0</v>
      </c>
      <c r="BY29" s="153" t="str">
        <f t="shared" si="91"/>
        <v>MNu010_1</v>
      </c>
      <c r="BZ29" s="153" t="str">
        <f t="shared" si="92"/>
        <v>MNu010_1</v>
      </c>
      <c r="CA29" s="153" t="str">
        <f t="shared" si="93"/>
        <v>MN</v>
      </c>
      <c r="CB29" s="153" t="str">
        <f t="shared" si="94"/>
        <v>MNu009_0</v>
      </c>
      <c r="CC29" s="153" t="str">
        <f t="shared" si="95"/>
        <v>MNu009_1</v>
      </c>
      <c r="CD29" s="153" t="str">
        <f t="shared" si="96"/>
        <v>MNu009_1</v>
      </c>
    </row>
    <row r="30" spans="1:82" ht="12.75" customHeight="1" x14ac:dyDescent="0.15">
      <c r="A30" s="231" t="s">
        <v>112</v>
      </c>
      <c r="B30" s="371" t="str">
        <f>IF(VLOOKUP(AR30,APPENDIX!$A:$R,9,FALSE)&lt;&gt;"",VLOOKUP(AR30,APPENDIX!$A:$R,9,FALSE),"—")</f>
        <v>—</v>
      </c>
      <c r="C30" s="372" t="str">
        <f>IF(VLOOKUP(AS30,APPENDIX!$A:$R,9,FALSE)&lt;&gt;"",VLOOKUP(AS30,APPENDIX!$A:$R,9,FALSE),"—")</f>
        <v>—</v>
      </c>
      <c r="D30" s="231">
        <f>IF(VLOOKUP(AT30,APPENDIX!$A:$R,12,FALSE)&lt;&gt;"",VLOOKUP(AT30,APPENDIX!$A:$R,12,FALSE),0)</f>
        <v>0</v>
      </c>
      <c r="E30" s="231" t="str">
        <f t="shared" si="48"/>
        <v/>
      </c>
      <c r="F30" s="371">
        <f>IF(VLOOKUP(AV30,APPENDIX!$A:$R,9,FALSE)&lt;&gt;"",VLOOKUP(AV30,APPENDIX!$A:$R,9,FALSE),"—")</f>
        <v>42</v>
      </c>
      <c r="G30" s="372">
        <f>IF(VLOOKUP(AW30,APPENDIX!$A:$R,9,FALSE)&lt;&gt;"",VLOOKUP(AW30,APPENDIX!$A:$R,9,FALSE),"—")</f>
        <v>40</v>
      </c>
      <c r="H30" s="301">
        <f>IF(VLOOKUP(AX30,APPENDIX!$A:$R,12,FALSE)&lt;&gt;"",VLOOKUP(AX30,APPENDIX!$A:$R,12,FALSE),0)</f>
        <v>-0.2</v>
      </c>
      <c r="I30" s="234" t="str">
        <f t="shared" si="49"/>
        <v/>
      </c>
      <c r="J30" s="372">
        <f>IF(VLOOKUP(AZ30,APPENDIX!$A:$R,9,FALSE)&lt;&gt;"",VLOOKUP(AZ30,APPENDIX!$A:$R,9,FALSE),"—")</f>
        <v>91</v>
      </c>
      <c r="K30" s="372">
        <f>IF(VLOOKUP(BA30,APPENDIX!$A:$R,9,FALSE)&lt;&gt;"",VLOOKUP(BA30,APPENDIX!$A:$R,9,FALSE),"—")</f>
        <v>91</v>
      </c>
      <c r="L30" s="301">
        <f>IF(VLOOKUP(BB30,APPENDIX!$A:$R,12,FALSE)&lt;&gt;"",VLOOKUP(BB30,APPENDIX!$A:$R,12,FALSE),0)</f>
        <v>0</v>
      </c>
      <c r="M30" s="238" t="str">
        <f t="shared" si="50"/>
        <v/>
      </c>
      <c r="N30" s="371">
        <f>IF(VLOOKUP(BD30,APPENDIX!$A:$R,9,FALSE)&lt;&gt;"",VLOOKUP(BD30,APPENDIX!$A:$R,9,FALSE),"—")</f>
        <v>48</v>
      </c>
      <c r="O30" s="372">
        <f>IF(VLOOKUP(BE30,APPENDIX!$A:$R,9,FALSE)&lt;&gt;"",VLOOKUP(BE30,APPENDIX!$A:$R,9,FALSE),"—")</f>
        <v>41</v>
      </c>
      <c r="P30" s="301">
        <f>IF(VLOOKUP(BF30,APPENDIX!$A:$R,12,FALSE)&lt;&gt;"",VLOOKUP(BF30,APPENDIX!$A:$R,12,FALSE),0)</f>
        <v>-0.8</v>
      </c>
      <c r="Q30" s="231" t="str">
        <f t="shared" si="51"/>
        <v>*</v>
      </c>
      <c r="R30" s="229">
        <f>IF(VLOOKUP(BH30,APPENDIX!$A:$R,9,FALSE)&lt;&gt;"",VLOOKUP(BH30,APPENDIX!$A:$R,9,FALSE),"—")</f>
        <v>24</v>
      </c>
      <c r="S30" s="231">
        <f>IF(VLOOKUP(BI30,APPENDIX!$A:$R,9,FALSE)&lt;&gt;"",VLOOKUP(BI30,APPENDIX!$A:$R,9,FALSE),"—")</f>
        <v>22</v>
      </c>
      <c r="T30" s="231">
        <f>IF(VLOOKUP(BJ30,APPENDIX!$A:$R,12,FALSE)&lt;&gt;"",VLOOKUP(BJ30,APPENDIX!$A:$R,12,FALSE),0)</f>
        <v>-0.6</v>
      </c>
      <c r="U30" s="234" t="str">
        <f t="shared" si="52"/>
        <v>*</v>
      </c>
      <c r="V30" s="371">
        <f>IF(VLOOKUP(BL30,APPENDIX!$A:$R,9,FALSE)&lt;&gt;"",VLOOKUP(BL30,APPENDIX!$A:$R,9,FALSE),"—")</f>
        <v>29</v>
      </c>
      <c r="W30" s="372">
        <f>IF(VLOOKUP(BM30,APPENDIX!$A:$R,9,FALSE)&lt;&gt;"",VLOOKUP(BM30,APPENDIX!$A:$R,9,FALSE),"—")</f>
        <v>28</v>
      </c>
      <c r="X30" s="231">
        <f>IF(VLOOKUP(BN30,APPENDIX!$A:$R,12,FALSE)&lt;&gt;"",VLOOKUP(BN30,APPENDIX!$A:$R,12,FALSE),0)</f>
        <v>-0.2</v>
      </c>
      <c r="Y30" s="234" t="str">
        <f t="shared" si="53"/>
        <v/>
      </c>
      <c r="Z30" s="400">
        <f>IF(VLOOKUP(BP30,APPENDIX!$A:$R,9,FALSE)&lt;&gt;"",VLOOKUP(BP30,APPENDIX!$A:$R,9,FALSE),"—")</f>
        <v>17</v>
      </c>
      <c r="AA30" s="401">
        <f>IF(VLOOKUP(BQ30,APPENDIX!$A:$R,9,FALSE)&lt;&gt;"",VLOOKUP(BQ30,APPENDIX!$A:$R,9,FALSE),"—")</f>
        <v>17.399999999999999</v>
      </c>
      <c r="AB30" s="231">
        <f>IF(VLOOKUP(BR30,APPENDIX!$A:$R,12,FALSE)&lt;&gt;"",VLOOKUP(BR30,APPENDIX!$A:$R,12,FALSE),0)</f>
        <v>0.4</v>
      </c>
      <c r="AC30" s="234" t="str">
        <f t="shared" si="54"/>
        <v/>
      </c>
      <c r="AD30" s="371">
        <f>IF(VLOOKUP(BT30,APPENDIX!$A:$R,9,FALSE)&lt;&gt;"",VLOOKUP(BT30,APPENDIX!$A:$R,9,FALSE),"—")</f>
        <v>231</v>
      </c>
      <c r="AE30" s="372">
        <f>IF(VLOOKUP(BU30,APPENDIX!$A:$R,9,FALSE)&lt;&gt;"",VLOOKUP(BU30,APPENDIX!$A:$R,9,FALSE),"—")</f>
        <v>226</v>
      </c>
      <c r="AF30" s="372">
        <f>IF(VLOOKUP(BV30,APPENDIX!$A:$R,12,FALSE)&lt;&gt;"",VLOOKUP(BV30,APPENDIX!$A:$R,12,FALSE),0)</f>
        <v>-0.2</v>
      </c>
      <c r="AG30" s="493" t="str">
        <f t="shared" si="55"/>
        <v/>
      </c>
      <c r="AH30" s="374">
        <f>IF(VLOOKUP(BX30,APPENDIX!$A:$R,9,FALSE)&lt;&gt;"",VLOOKUP(BX30,APPENDIX!$A:$R,9,FALSE),"—")</f>
        <v>3795</v>
      </c>
      <c r="AI30" s="374">
        <f>IF(VLOOKUP(BY30,APPENDIX!$A:$R,9,FALSE)&lt;&gt;"",VLOOKUP(BY30,APPENDIX!$A:$R,9,FALSE),"—")</f>
        <v>3413</v>
      </c>
      <c r="AJ30" s="301">
        <f>IF(VLOOKUP(BZ30,APPENDIX!$A:$R,12,FALSE)&lt;&gt;"",VLOOKUP(BZ30,APPENDIX!$A:$R,12,FALSE),0)</f>
        <v>-0.5</v>
      </c>
      <c r="AK30" s="238" t="str">
        <f t="shared" si="56"/>
        <v>*</v>
      </c>
      <c r="AL30" s="375">
        <f>IF(VLOOKUP(CB30,APPENDIX!$A:$R,9,FALSE)&lt;&gt;"",VLOOKUP(CB30,APPENDIX!$A:$R,9,FALSE),"—")</f>
        <v>10046</v>
      </c>
      <c r="AM30" s="374">
        <f>IF(VLOOKUP(CC30,APPENDIX!$A:$R,9,FALSE)&lt;&gt;"",VLOOKUP(CC30,APPENDIX!$A:$R,9,FALSE),"—")</f>
        <v>9885</v>
      </c>
      <c r="AN30" s="301">
        <f>IF(VLOOKUP(CD30,APPENDIX!$A:$R,12,FALSE)&lt;&gt;"",VLOOKUP(CD30,APPENDIX!$A:$R,12,FALSE),0)</f>
        <v>-0.1</v>
      </c>
      <c r="AO30" s="238" t="str">
        <f t="shared" si="57"/>
        <v/>
      </c>
      <c r="AQ30" s="153" t="s">
        <v>113</v>
      </c>
      <c r="AR30" s="153" t="str">
        <f t="shared" si="58"/>
        <v>MSu001_0</v>
      </c>
      <c r="AS30" s="153" t="str">
        <f t="shared" si="59"/>
        <v>MSu001_1</v>
      </c>
      <c r="AT30" s="153" t="str">
        <f t="shared" si="60"/>
        <v>MSu001_1</v>
      </c>
      <c r="AU30" s="153" t="str">
        <f t="shared" si="61"/>
        <v>MS</v>
      </c>
      <c r="AV30" s="153" t="str">
        <f t="shared" si="62"/>
        <v>MSu002a_0</v>
      </c>
      <c r="AW30" s="153" t="str">
        <f t="shared" si="63"/>
        <v>MSu002a_1</v>
      </c>
      <c r="AX30" s="153" t="str">
        <f t="shared" si="64"/>
        <v>MSu002a_1</v>
      </c>
      <c r="AY30" s="153" t="str">
        <f t="shared" si="65"/>
        <v>MS</v>
      </c>
      <c r="AZ30" s="153" t="str">
        <f t="shared" si="66"/>
        <v>MSu002b_0</v>
      </c>
      <c r="BA30" s="153" t="str">
        <f t="shared" si="67"/>
        <v>MSu002b_1</v>
      </c>
      <c r="BB30" s="153" t="str">
        <f t="shared" si="68"/>
        <v>MSu002b_1</v>
      </c>
      <c r="BC30" s="153" t="str">
        <f t="shared" si="69"/>
        <v>MS</v>
      </c>
      <c r="BD30" s="153" t="str">
        <f t="shared" si="70"/>
        <v>MSu004_0</v>
      </c>
      <c r="BE30" s="153" t="str">
        <f t="shared" si="71"/>
        <v>MSu004_1</v>
      </c>
      <c r="BF30" s="153" t="str">
        <f t="shared" si="72"/>
        <v>MSu004_1</v>
      </c>
      <c r="BG30" s="153" t="str">
        <f t="shared" si="73"/>
        <v>MS</v>
      </c>
      <c r="BH30" s="153" t="str">
        <f t="shared" si="74"/>
        <v>MSu005_0</v>
      </c>
      <c r="BI30" s="153" t="str">
        <f t="shared" si="75"/>
        <v>MSu005_1</v>
      </c>
      <c r="BJ30" s="153" t="str">
        <f t="shared" si="76"/>
        <v>MSu005_1</v>
      </c>
      <c r="BK30" s="153" t="str">
        <f t="shared" si="77"/>
        <v>MS</v>
      </c>
      <c r="BL30" s="153" t="str">
        <f t="shared" si="78"/>
        <v>MSu006_0</v>
      </c>
      <c r="BM30" s="153" t="str">
        <f t="shared" si="79"/>
        <v>MSu006_1</v>
      </c>
      <c r="BN30" s="153" t="str">
        <f t="shared" si="80"/>
        <v>MSu006_1</v>
      </c>
      <c r="BO30" s="153" t="str">
        <f t="shared" si="81"/>
        <v>MS</v>
      </c>
      <c r="BP30" s="153" t="str">
        <f t="shared" si="82"/>
        <v>MSu007_0</v>
      </c>
      <c r="BQ30" s="153" t="str">
        <f t="shared" si="83"/>
        <v>MSu007_1</v>
      </c>
      <c r="BR30" s="153" t="str">
        <f t="shared" si="84"/>
        <v>MSu007_1</v>
      </c>
      <c r="BS30" s="153" t="str">
        <f t="shared" si="85"/>
        <v>MS</v>
      </c>
      <c r="BT30" s="153" t="str">
        <f t="shared" si="86"/>
        <v>MSu003_0</v>
      </c>
      <c r="BU30" s="153" t="str">
        <f t="shared" si="87"/>
        <v>MSu003_1</v>
      </c>
      <c r="BV30" s="153" t="str">
        <f t="shared" si="88"/>
        <v>MSu003_1</v>
      </c>
      <c r="BW30" s="153" t="str">
        <f t="shared" si="89"/>
        <v>MS</v>
      </c>
      <c r="BX30" s="153" t="str">
        <f t="shared" si="90"/>
        <v>MSu010_0</v>
      </c>
      <c r="BY30" s="153" t="str">
        <f t="shared" si="91"/>
        <v>MSu010_1</v>
      </c>
      <c r="BZ30" s="153" t="str">
        <f t="shared" si="92"/>
        <v>MSu010_1</v>
      </c>
      <c r="CA30" s="153" t="str">
        <f t="shared" si="93"/>
        <v>MS</v>
      </c>
      <c r="CB30" s="153" t="str">
        <f t="shared" si="94"/>
        <v>MSu009_0</v>
      </c>
      <c r="CC30" s="153" t="str">
        <f t="shared" si="95"/>
        <v>MSu009_1</v>
      </c>
      <c r="CD30" s="153" t="str">
        <f t="shared" si="96"/>
        <v>MSu009_1</v>
      </c>
    </row>
    <row r="31" spans="1:82" ht="12.75" customHeight="1" x14ac:dyDescent="0.15">
      <c r="A31" s="231" t="s">
        <v>116</v>
      </c>
      <c r="B31" s="371">
        <f>IF(VLOOKUP(AR31,APPENDIX!$A:$R,9,FALSE)&lt;&gt;"",VLOOKUP(AR31,APPENDIX!$A:$R,9,FALSE),"—")</f>
        <v>150</v>
      </c>
      <c r="C31" s="372">
        <f>IF(VLOOKUP(AS31,APPENDIX!$A:$R,9,FALSE)&lt;&gt;"",VLOOKUP(AS31,APPENDIX!$A:$R,9,FALSE),"—")</f>
        <v>127</v>
      </c>
      <c r="D31" s="231">
        <f>IF(VLOOKUP(AT31,APPENDIX!$A:$R,12,FALSE)&lt;&gt;"",VLOOKUP(AT31,APPENDIX!$A:$R,12,FALSE),0)</f>
        <v>-0.5</v>
      </c>
      <c r="E31" s="231" t="str">
        <f t="shared" si="48"/>
        <v>*</v>
      </c>
      <c r="F31" s="371">
        <f>IF(VLOOKUP(AV31,APPENDIX!$A:$R,9,FALSE)&lt;&gt;"",VLOOKUP(AV31,APPENDIX!$A:$R,9,FALSE),"—")</f>
        <v>31</v>
      </c>
      <c r="G31" s="372">
        <f>IF(VLOOKUP(AW31,APPENDIX!$A:$R,9,FALSE)&lt;&gt;"",VLOOKUP(AW31,APPENDIX!$A:$R,9,FALSE),"—")</f>
        <v>30</v>
      </c>
      <c r="H31" s="301">
        <f>IF(VLOOKUP(AX31,APPENDIX!$A:$R,12,FALSE)&lt;&gt;"",VLOOKUP(AX31,APPENDIX!$A:$R,12,FALSE),0)</f>
        <v>-0.1</v>
      </c>
      <c r="I31" s="234" t="str">
        <f t="shared" si="49"/>
        <v/>
      </c>
      <c r="J31" s="372">
        <f>IF(VLOOKUP(AZ31,APPENDIX!$A:$R,9,FALSE)&lt;&gt;"",VLOOKUP(AZ31,APPENDIX!$A:$R,9,FALSE),"—")</f>
        <v>73</v>
      </c>
      <c r="K31" s="372">
        <f>IF(VLOOKUP(BA31,APPENDIX!$A:$R,9,FALSE)&lt;&gt;"",VLOOKUP(BA31,APPENDIX!$A:$R,9,FALSE),"—")</f>
        <v>69</v>
      </c>
      <c r="L31" s="301">
        <f>IF(VLOOKUP(BB31,APPENDIX!$A:$R,12,FALSE)&lt;&gt;"",VLOOKUP(BB31,APPENDIX!$A:$R,12,FALSE),0)</f>
        <v>-0.3</v>
      </c>
      <c r="M31" s="238" t="str">
        <f t="shared" si="50"/>
        <v/>
      </c>
      <c r="N31" s="371">
        <f>IF(VLOOKUP(BD31,APPENDIX!$A:$R,9,FALSE)&lt;&gt;"",VLOOKUP(BD31,APPENDIX!$A:$R,9,FALSE),"—")</f>
        <v>37</v>
      </c>
      <c r="O31" s="372">
        <f>IF(VLOOKUP(BE31,APPENDIX!$A:$R,9,FALSE)&lt;&gt;"",VLOOKUP(BE31,APPENDIX!$A:$R,9,FALSE),"—")</f>
        <v>32</v>
      </c>
      <c r="P31" s="301">
        <f>IF(VLOOKUP(BF31,APPENDIX!$A:$R,12,FALSE)&lt;&gt;"",VLOOKUP(BF31,APPENDIX!$A:$R,12,FALSE),0)</f>
        <v>-0.5</v>
      </c>
      <c r="Q31" s="231" t="str">
        <f t="shared" si="51"/>
        <v>*</v>
      </c>
      <c r="R31" s="229">
        <f>IF(VLOOKUP(BH31,APPENDIX!$A:$R,9,FALSE)&lt;&gt;"",VLOOKUP(BH31,APPENDIX!$A:$R,9,FALSE),"—")</f>
        <v>22</v>
      </c>
      <c r="S31" s="231">
        <f>IF(VLOOKUP(BI31,APPENDIX!$A:$R,9,FALSE)&lt;&gt;"",VLOOKUP(BI31,APPENDIX!$A:$R,9,FALSE),"—")</f>
        <v>20</v>
      </c>
      <c r="T31" s="231">
        <f>IF(VLOOKUP(BJ31,APPENDIX!$A:$R,12,FALSE)&lt;&gt;"",VLOOKUP(BJ31,APPENDIX!$A:$R,12,FALSE),0)</f>
        <v>-0.6</v>
      </c>
      <c r="U31" s="234" t="str">
        <f t="shared" si="52"/>
        <v>*</v>
      </c>
      <c r="V31" s="371">
        <f>IF(VLOOKUP(BL31,APPENDIX!$A:$R,9,FALSE)&lt;&gt;"",VLOOKUP(BL31,APPENDIX!$A:$R,9,FALSE),"—")</f>
        <v>20</v>
      </c>
      <c r="W31" s="372">
        <f>IF(VLOOKUP(BM31,APPENDIX!$A:$R,9,FALSE)&lt;&gt;"",VLOOKUP(BM31,APPENDIX!$A:$R,9,FALSE),"—")</f>
        <v>19</v>
      </c>
      <c r="X31" s="231">
        <f>IF(VLOOKUP(BN31,APPENDIX!$A:$R,12,FALSE)&lt;&gt;"",VLOOKUP(BN31,APPENDIX!$A:$R,12,FALSE),0)</f>
        <v>-0.2</v>
      </c>
      <c r="Y31" s="234" t="str">
        <f t="shared" si="53"/>
        <v/>
      </c>
      <c r="Z31" s="400">
        <f>IF(VLOOKUP(BP31,APPENDIX!$A:$R,9,FALSE)&lt;&gt;"",VLOOKUP(BP31,APPENDIX!$A:$R,9,FALSE),"—")</f>
        <v>16</v>
      </c>
      <c r="AA31" s="401">
        <f>IF(VLOOKUP(BQ31,APPENDIX!$A:$R,9,FALSE)&lt;&gt;"",VLOOKUP(BQ31,APPENDIX!$A:$R,9,FALSE),"—")</f>
        <v>16.399999999999999</v>
      </c>
      <c r="AB31" s="231">
        <f>IF(VLOOKUP(BR31,APPENDIX!$A:$R,12,FALSE)&lt;&gt;"",VLOOKUP(BR31,APPENDIX!$A:$R,12,FALSE),0)</f>
        <v>0.4</v>
      </c>
      <c r="AC31" s="234" t="str">
        <f t="shared" si="54"/>
        <v/>
      </c>
      <c r="AD31" s="371">
        <f>IF(VLOOKUP(BT31,APPENDIX!$A:$R,9,FALSE)&lt;&gt;"",VLOOKUP(BT31,APPENDIX!$A:$R,9,FALSE),"—")</f>
        <v>197</v>
      </c>
      <c r="AE31" s="372">
        <f>IF(VLOOKUP(BU31,APPENDIX!$A:$R,9,FALSE)&lt;&gt;"",VLOOKUP(BU31,APPENDIX!$A:$R,9,FALSE),"—")</f>
        <v>199</v>
      </c>
      <c r="AF31" s="372">
        <f>IF(VLOOKUP(BV31,APPENDIX!$A:$R,12,FALSE)&lt;&gt;"",VLOOKUP(BV31,APPENDIX!$A:$R,12,FALSE),0)</f>
        <v>0.1</v>
      </c>
      <c r="AG31" s="493" t="str">
        <f t="shared" si="55"/>
        <v/>
      </c>
      <c r="AH31" s="374">
        <f>IF(VLOOKUP(BX31,APPENDIX!$A:$R,9,FALSE)&lt;&gt;"",VLOOKUP(BX31,APPENDIX!$A:$R,9,FALSE),"—")</f>
        <v>4002</v>
      </c>
      <c r="AI31" s="374">
        <f>IF(VLOOKUP(BY31,APPENDIX!$A:$R,9,FALSE)&lt;&gt;"",VLOOKUP(BY31,APPENDIX!$A:$R,9,FALSE),"—")</f>
        <v>3933</v>
      </c>
      <c r="AJ31" s="301">
        <f>IF(VLOOKUP(BZ31,APPENDIX!$A:$R,12,FALSE)&lt;&gt;"",VLOOKUP(BZ31,APPENDIX!$A:$R,12,FALSE),0)</f>
        <v>-0.1</v>
      </c>
      <c r="AK31" s="238" t="str">
        <f t="shared" si="56"/>
        <v/>
      </c>
      <c r="AL31" s="375">
        <f>IF(VLOOKUP(CB31,APPENDIX!$A:$R,9,FALSE)&lt;&gt;"",VLOOKUP(CB31,APPENDIX!$A:$R,9,FALSE),"—")</f>
        <v>8698</v>
      </c>
      <c r="AM31" s="374">
        <f>IF(VLOOKUP(CC31,APPENDIX!$A:$R,9,FALSE)&lt;&gt;"",VLOOKUP(CC31,APPENDIX!$A:$R,9,FALSE),"—")</f>
        <v>8735</v>
      </c>
      <c r="AN31" s="301">
        <f>IF(VLOOKUP(CD31,APPENDIX!$A:$R,12,FALSE)&lt;&gt;"",VLOOKUP(CD31,APPENDIX!$A:$R,12,FALSE),0)</f>
        <v>0</v>
      </c>
      <c r="AO31" s="238" t="str">
        <f t="shared" si="57"/>
        <v/>
      </c>
      <c r="AQ31" s="153" t="s">
        <v>117</v>
      </c>
      <c r="AR31" s="153" t="str">
        <f t="shared" si="58"/>
        <v>MOu001_0</v>
      </c>
      <c r="AS31" s="153" t="str">
        <f t="shared" si="59"/>
        <v>MOu001_1</v>
      </c>
      <c r="AT31" s="153" t="str">
        <f t="shared" si="60"/>
        <v>MOu001_1</v>
      </c>
      <c r="AU31" s="153" t="str">
        <f t="shared" si="61"/>
        <v>MO</v>
      </c>
      <c r="AV31" s="153" t="str">
        <f t="shared" si="62"/>
        <v>MOu002a_0</v>
      </c>
      <c r="AW31" s="153" t="str">
        <f t="shared" si="63"/>
        <v>MOu002a_1</v>
      </c>
      <c r="AX31" s="153" t="str">
        <f t="shared" si="64"/>
        <v>MOu002a_1</v>
      </c>
      <c r="AY31" s="153" t="str">
        <f t="shared" si="65"/>
        <v>MO</v>
      </c>
      <c r="AZ31" s="153" t="str">
        <f t="shared" si="66"/>
        <v>MOu002b_0</v>
      </c>
      <c r="BA31" s="153" t="str">
        <f t="shared" si="67"/>
        <v>MOu002b_1</v>
      </c>
      <c r="BB31" s="153" t="str">
        <f t="shared" si="68"/>
        <v>MOu002b_1</v>
      </c>
      <c r="BC31" s="153" t="str">
        <f t="shared" si="69"/>
        <v>MO</v>
      </c>
      <c r="BD31" s="153" t="str">
        <f t="shared" si="70"/>
        <v>MOu004_0</v>
      </c>
      <c r="BE31" s="153" t="str">
        <f t="shared" si="71"/>
        <v>MOu004_1</v>
      </c>
      <c r="BF31" s="153" t="str">
        <f t="shared" si="72"/>
        <v>MOu004_1</v>
      </c>
      <c r="BG31" s="153" t="str">
        <f t="shared" si="73"/>
        <v>MO</v>
      </c>
      <c r="BH31" s="153" t="str">
        <f t="shared" si="74"/>
        <v>MOu005_0</v>
      </c>
      <c r="BI31" s="153" t="str">
        <f t="shared" si="75"/>
        <v>MOu005_1</v>
      </c>
      <c r="BJ31" s="153" t="str">
        <f t="shared" si="76"/>
        <v>MOu005_1</v>
      </c>
      <c r="BK31" s="153" t="str">
        <f t="shared" si="77"/>
        <v>MO</v>
      </c>
      <c r="BL31" s="153" t="str">
        <f t="shared" si="78"/>
        <v>MOu006_0</v>
      </c>
      <c r="BM31" s="153" t="str">
        <f t="shared" si="79"/>
        <v>MOu006_1</v>
      </c>
      <c r="BN31" s="153" t="str">
        <f t="shared" si="80"/>
        <v>MOu006_1</v>
      </c>
      <c r="BO31" s="153" t="str">
        <f t="shared" si="81"/>
        <v>MO</v>
      </c>
      <c r="BP31" s="153" t="str">
        <f t="shared" si="82"/>
        <v>MOu007_0</v>
      </c>
      <c r="BQ31" s="153" t="str">
        <f t="shared" si="83"/>
        <v>MOu007_1</v>
      </c>
      <c r="BR31" s="153" t="str">
        <f t="shared" si="84"/>
        <v>MOu007_1</v>
      </c>
      <c r="BS31" s="153" t="str">
        <f t="shared" si="85"/>
        <v>MO</v>
      </c>
      <c r="BT31" s="153" t="str">
        <f t="shared" si="86"/>
        <v>MOu003_0</v>
      </c>
      <c r="BU31" s="153" t="str">
        <f t="shared" si="87"/>
        <v>MOu003_1</v>
      </c>
      <c r="BV31" s="153" t="str">
        <f t="shared" si="88"/>
        <v>MOu003_1</v>
      </c>
      <c r="BW31" s="153" t="str">
        <f t="shared" si="89"/>
        <v>MO</v>
      </c>
      <c r="BX31" s="153" t="str">
        <f t="shared" si="90"/>
        <v>MOu010_0</v>
      </c>
      <c r="BY31" s="153" t="str">
        <f t="shared" si="91"/>
        <v>MOu010_1</v>
      </c>
      <c r="BZ31" s="153" t="str">
        <f t="shared" si="92"/>
        <v>MOu010_1</v>
      </c>
      <c r="CA31" s="153" t="str">
        <f t="shared" si="93"/>
        <v>MO</v>
      </c>
      <c r="CB31" s="153" t="str">
        <f t="shared" si="94"/>
        <v>MOu009_0</v>
      </c>
      <c r="CC31" s="153" t="str">
        <f t="shared" si="95"/>
        <v>MOu009_1</v>
      </c>
      <c r="CD31" s="153" t="str">
        <f t="shared" si="96"/>
        <v>MOu009_1</v>
      </c>
    </row>
    <row r="32" spans="1:82" ht="12.75" customHeight="1" x14ac:dyDescent="0.15">
      <c r="A32" s="231" t="s">
        <v>120</v>
      </c>
      <c r="B32" s="371">
        <f>IF(VLOOKUP(AR32,APPENDIX!$A:$R,9,FALSE)&lt;&gt;"",VLOOKUP(AR32,APPENDIX!$A:$R,9,FALSE),"—")</f>
        <v>65</v>
      </c>
      <c r="C32" s="372">
        <f>IF(VLOOKUP(AS32,APPENDIX!$A:$R,9,FALSE)&lt;&gt;"",VLOOKUP(AS32,APPENDIX!$A:$R,9,FALSE),"—")</f>
        <v>53</v>
      </c>
      <c r="D32" s="231">
        <f>IF(VLOOKUP(AT32,APPENDIX!$A:$R,12,FALSE)&lt;&gt;"",VLOOKUP(AT32,APPENDIX!$A:$R,12,FALSE),0)</f>
        <v>-0.3</v>
      </c>
      <c r="E32" s="231" t="str">
        <f t="shared" si="48"/>
        <v/>
      </c>
      <c r="F32" s="371">
        <f>IF(VLOOKUP(AV32,APPENDIX!$A:$R,9,FALSE)&lt;&gt;"",VLOOKUP(AV32,APPENDIX!$A:$R,9,FALSE),"—")</f>
        <v>21</v>
      </c>
      <c r="G32" s="372">
        <f>IF(VLOOKUP(AW32,APPENDIX!$A:$R,9,FALSE)&lt;&gt;"",VLOOKUP(AW32,APPENDIX!$A:$R,9,FALSE),"—")</f>
        <v>18</v>
      </c>
      <c r="H32" s="301">
        <f>IF(VLOOKUP(AX32,APPENDIX!$A:$R,12,FALSE)&lt;&gt;"",VLOOKUP(AX32,APPENDIX!$A:$R,12,FALSE),0)</f>
        <v>-0.4</v>
      </c>
      <c r="I32" s="234" t="str">
        <f t="shared" si="49"/>
        <v/>
      </c>
      <c r="J32" s="372" t="str">
        <f>IF(VLOOKUP(AZ32,APPENDIX!$A:$R,9,FALSE)&lt;&gt;"",VLOOKUP(AZ32,APPENDIX!$A:$R,9,FALSE),"—")</f>
        <v>—</v>
      </c>
      <c r="K32" s="372">
        <f>IF(VLOOKUP(BA32,APPENDIX!$A:$R,9,FALSE)&lt;&gt;"",VLOOKUP(BA32,APPENDIX!$A:$R,9,FALSE),"—")</f>
        <v>51</v>
      </c>
      <c r="L32" s="301">
        <f>IF(VLOOKUP(BB32,APPENDIX!$A:$R,12,FALSE)&lt;&gt;"",VLOOKUP(BB32,APPENDIX!$A:$R,12,FALSE),0)</f>
        <v>0</v>
      </c>
      <c r="M32" s="238" t="str">
        <f t="shared" si="50"/>
        <v/>
      </c>
      <c r="N32" s="371">
        <f>IF(VLOOKUP(BD32,APPENDIX!$A:$R,9,FALSE)&lt;&gt;"",VLOOKUP(BD32,APPENDIX!$A:$R,9,FALSE),"—")</f>
        <v>25</v>
      </c>
      <c r="O32" s="372">
        <f>IF(VLOOKUP(BE32,APPENDIX!$A:$R,9,FALSE)&lt;&gt;"",VLOOKUP(BE32,APPENDIX!$A:$R,9,FALSE),"—")</f>
        <v>21</v>
      </c>
      <c r="P32" s="301">
        <f>IF(VLOOKUP(BF32,APPENDIX!$A:$R,12,FALSE)&lt;&gt;"",VLOOKUP(BF32,APPENDIX!$A:$R,12,FALSE),0)</f>
        <v>-0.4</v>
      </c>
      <c r="Q32" s="231" t="str">
        <f t="shared" si="51"/>
        <v/>
      </c>
      <c r="R32" s="229">
        <f>IF(VLOOKUP(BH32,APPENDIX!$A:$R,9,FALSE)&lt;&gt;"",VLOOKUP(BH32,APPENDIX!$A:$R,9,FALSE),"—")</f>
        <v>13</v>
      </c>
      <c r="S32" s="231">
        <f>IF(VLOOKUP(BI32,APPENDIX!$A:$R,9,FALSE)&lt;&gt;"",VLOOKUP(BI32,APPENDIX!$A:$R,9,FALSE),"—")</f>
        <v>13</v>
      </c>
      <c r="T32" s="231">
        <f>IF(VLOOKUP(BJ32,APPENDIX!$A:$R,12,FALSE)&lt;&gt;"",VLOOKUP(BJ32,APPENDIX!$A:$R,12,FALSE),0)</f>
        <v>0</v>
      </c>
      <c r="U32" s="234" t="str">
        <f t="shared" si="52"/>
        <v/>
      </c>
      <c r="V32" s="371">
        <f>IF(VLOOKUP(BL32,APPENDIX!$A:$R,9,FALSE)&lt;&gt;"",VLOOKUP(BL32,APPENDIX!$A:$R,9,FALSE),"—")</f>
        <v>12</v>
      </c>
      <c r="W32" s="372">
        <f>IF(VLOOKUP(BM32,APPENDIX!$A:$R,9,FALSE)&lt;&gt;"",VLOOKUP(BM32,APPENDIX!$A:$R,9,FALSE),"—")</f>
        <v>12</v>
      </c>
      <c r="X32" s="231">
        <f>IF(VLOOKUP(BN32,APPENDIX!$A:$R,12,FALSE)&lt;&gt;"",VLOOKUP(BN32,APPENDIX!$A:$R,12,FALSE),0)</f>
        <v>0</v>
      </c>
      <c r="Y32" s="234" t="str">
        <f t="shared" si="53"/>
        <v/>
      </c>
      <c r="Z32" s="400">
        <f>IF(VLOOKUP(BP32,APPENDIX!$A:$R,9,FALSE)&lt;&gt;"",VLOOKUP(BP32,APPENDIX!$A:$R,9,FALSE),"—")</f>
        <v>15</v>
      </c>
      <c r="AA32" s="401">
        <f>IF(VLOOKUP(BQ32,APPENDIX!$A:$R,9,FALSE)&lt;&gt;"",VLOOKUP(BQ32,APPENDIX!$A:$R,9,FALSE),"—")</f>
        <v>15.5</v>
      </c>
      <c r="AB32" s="231">
        <f>IF(VLOOKUP(BR32,APPENDIX!$A:$R,12,FALSE)&lt;&gt;"",VLOOKUP(BR32,APPENDIX!$A:$R,12,FALSE),0)</f>
        <v>0.5</v>
      </c>
      <c r="AC32" s="234" t="str">
        <f t="shared" si="54"/>
        <v>*</v>
      </c>
      <c r="AD32" s="371">
        <f>IF(VLOOKUP(BT32,APPENDIX!$A:$R,9,FALSE)&lt;&gt;"",VLOOKUP(BT32,APPENDIX!$A:$R,9,FALSE),"—")</f>
        <v>158</v>
      </c>
      <c r="AE32" s="372">
        <f>IF(VLOOKUP(BU32,APPENDIX!$A:$R,9,FALSE)&lt;&gt;"",VLOOKUP(BU32,APPENDIX!$A:$R,9,FALSE),"—")</f>
        <v>162</v>
      </c>
      <c r="AF32" s="372">
        <f>IF(VLOOKUP(BV32,APPENDIX!$A:$R,12,FALSE)&lt;&gt;"",VLOOKUP(BV32,APPENDIX!$A:$R,12,FALSE),0)</f>
        <v>0.2</v>
      </c>
      <c r="AG32" s="493" t="str">
        <f t="shared" si="55"/>
        <v/>
      </c>
      <c r="AH32" s="374">
        <f>IF(VLOOKUP(BX32,APPENDIX!$A:$R,9,FALSE)&lt;&gt;"",VLOOKUP(BX32,APPENDIX!$A:$R,9,FALSE),"—")</f>
        <v>4291</v>
      </c>
      <c r="AI32" s="374">
        <f>IF(VLOOKUP(BY32,APPENDIX!$A:$R,9,FALSE)&lt;&gt;"",VLOOKUP(BY32,APPENDIX!$A:$R,9,FALSE),"—")</f>
        <v>4333</v>
      </c>
      <c r="AJ32" s="301">
        <f>IF(VLOOKUP(BZ32,APPENDIX!$A:$R,12,FALSE)&lt;&gt;"",VLOOKUP(BZ32,APPENDIX!$A:$R,12,FALSE),0)</f>
        <v>0.1</v>
      </c>
      <c r="AK32" s="238" t="str">
        <f t="shared" si="56"/>
        <v/>
      </c>
      <c r="AL32" s="375">
        <f>IF(VLOOKUP(CB32,APPENDIX!$A:$R,9,FALSE)&lt;&gt;"",VLOOKUP(CB32,APPENDIX!$A:$R,9,FALSE),"—")</f>
        <v>6585</v>
      </c>
      <c r="AM32" s="374">
        <f>IF(VLOOKUP(CC32,APPENDIX!$A:$R,9,FALSE)&lt;&gt;"",VLOOKUP(CC32,APPENDIX!$A:$R,9,FALSE),"—")</f>
        <v>6672</v>
      </c>
      <c r="AN32" s="301">
        <f>IF(VLOOKUP(CD32,APPENDIX!$A:$R,12,FALSE)&lt;&gt;"",VLOOKUP(CD32,APPENDIX!$A:$R,12,FALSE),0)</f>
        <v>0.1</v>
      </c>
      <c r="AO32" s="238" t="str">
        <f t="shared" si="57"/>
        <v/>
      </c>
      <c r="AQ32" s="153" t="s">
        <v>121</v>
      </c>
      <c r="AR32" s="153" t="str">
        <f t="shared" si="58"/>
        <v>MTu001_0</v>
      </c>
      <c r="AS32" s="153" t="str">
        <f t="shared" si="59"/>
        <v>MTu001_1</v>
      </c>
      <c r="AT32" s="153" t="str">
        <f t="shared" si="60"/>
        <v>MTu001_1</v>
      </c>
      <c r="AU32" s="153" t="str">
        <f t="shared" si="61"/>
        <v>MT</v>
      </c>
      <c r="AV32" s="153" t="str">
        <f t="shared" si="62"/>
        <v>MTu002a_0</v>
      </c>
      <c r="AW32" s="153" t="str">
        <f t="shared" si="63"/>
        <v>MTu002a_1</v>
      </c>
      <c r="AX32" s="153" t="str">
        <f t="shared" si="64"/>
        <v>MTu002a_1</v>
      </c>
      <c r="AY32" s="153" t="str">
        <f t="shared" si="65"/>
        <v>MT</v>
      </c>
      <c r="AZ32" s="153" t="str">
        <f t="shared" si="66"/>
        <v>MTu002b_0</v>
      </c>
      <c r="BA32" s="153" t="str">
        <f t="shared" si="67"/>
        <v>MTu002b_1</v>
      </c>
      <c r="BB32" s="153" t="str">
        <f t="shared" si="68"/>
        <v>MTu002b_1</v>
      </c>
      <c r="BC32" s="153" t="str">
        <f t="shared" si="69"/>
        <v>MT</v>
      </c>
      <c r="BD32" s="153" t="str">
        <f t="shared" si="70"/>
        <v>MTu004_0</v>
      </c>
      <c r="BE32" s="153" t="str">
        <f t="shared" si="71"/>
        <v>MTu004_1</v>
      </c>
      <c r="BF32" s="153" t="str">
        <f t="shared" si="72"/>
        <v>MTu004_1</v>
      </c>
      <c r="BG32" s="153" t="str">
        <f t="shared" si="73"/>
        <v>MT</v>
      </c>
      <c r="BH32" s="153" t="str">
        <f t="shared" si="74"/>
        <v>MTu005_0</v>
      </c>
      <c r="BI32" s="153" t="str">
        <f t="shared" si="75"/>
        <v>MTu005_1</v>
      </c>
      <c r="BJ32" s="153" t="str">
        <f t="shared" si="76"/>
        <v>MTu005_1</v>
      </c>
      <c r="BK32" s="153" t="str">
        <f t="shared" si="77"/>
        <v>MT</v>
      </c>
      <c r="BL32" s="153" t="str">
        <f t="shared" si="78"/>
        <v>MTu006_0</v>
      </c>
      <c r="BM32" s="153" t="str">
        <f t="shared" si="79"/>
        <v>MTu006_1</v>
      </c>
      <c r="BN32" s="153" t="str">
        <f t="shared" si="80"/>
        <v>MTu006_1</v>
      </c>
      <c r="BO32" s="153" t="str">
        <f t="shared" si="81"/>
        <v>MT</v>
      </c>
      <c r="BP32" s="153" t="str">
        <f t="shared" si="82"/>
        <v>MTu007_0</v>
      </c>
      <c r="BQ32" s="153" t="str">
        <f t="shared" si="83"/>
        <v>MTu007_1</v>
      </c>
      <c r="BR32" s="153" t="str">
        <f t="shared" si="84"/>
        <v>MTu007_1</v>
      </c>
      <c r="BS32" s="153" t="str">
        <f t="shared" si="85"/>
        <v>MT</v>
      </c>
      <c r="BT32" s="153" t="str">
        <f t="shared" si="86"/>
        <v>MTu003_0</v>
      </c>
      <c r="BU32" s="153" t="str">
        <f t="shared" si="87"/>
        <v>MTu003_1</v>
      </c>
      <c r="BV32" s="153" t="str">
        <f t="shared" si="88"/>
        <v>MTu003_1</v>
      </c>
      <c r="BW32" s="153" t="str">
        <f t="shared" si="89"/>
        <v>MT</v>
      </c>
      <c r="BX32" s="153" t="str">
        <f t="shared" si="90"/>
        <v>MTu010_0</v>
      </c>
      <c r="BY32" s="153" t="str">
        <f t="shared" si="91"/>
        <v>MTu010_1</v>
      </c>
      <c r="BZ32" s="153" t="str">
        <f t="shared" si="92"/>
        <v>MTu010_1</v>
      </c>
      <c r="CA32" s="153" t="str">
        <f t="shared" si="93"/>
        <v>MT</v>
      </c>
      <c r="CB32" s="153" t="str">
        <f t="shared" si="94"/>
        <v>MTu009_0</v>
      </c>
      <c r="CC32" s="153" t="str">
        <f t="shared" si="95"/>
        <v>MTu009_1</v>
      </c>
      <c r="CD32" s="153" t="str">
        <f t="shared" si="96"/>
        <v>MTu009_1</v>
      </c>
    </row>
    <row r="33" spans="1:82" ht="12.75" customHeight="1" x14ac:dyDescent="0.15">
      <c r="A33" s="231" t="s">
        <v>124</v>
      </c>
      <c r="B33" s="371">
        <f>IF(VLOOKUP(AR33,APPENDIX!$A:$R,9,FALSE)&lt;&gt;"",VLOOKUP(AR33,APPENDIX!$A:$R,9,FALSE),"—")</f>
        <v>58</v>
      </c>
      <c r="C33" s="372">
        <f>IF(VLOOKUP(AS33,APPENDIX!$A:$R,9,FALSE)&lt;&gt;"",VLOOKUP(AS33,APPENDIX!$A:$R,9,FALSE),"—")</f>
        <v>43</v>
      </c>
      <c r="D33" s="231">
        <f>IF(VLOOKUP(AT33,APPENDIX!$A:$R,12,FALSE)&lt;&gt;"",VLOOKUP(AT33,APPENDIX!$A:$R,12,FALSE),0)</f>
        <v>-0.3</v>
      </c>
      <c r="E33" s="231" t="str">
        <f t="shared" si="48"/>
        <v/>
      </c>
      <c r="F33" s="371">
        <f>IF(VLOOKUP(AV33,APPENDIX!$A:$R,9,FALSE)&lt;&gt;"",VLOOKUP(AV33,APPENDIX!$A:$R,9,FALSE),"—")</f>
        <v>24</v>
      </c>
      <c r="G33" s="372">
        <f>IF(VLOOKUP(AW33,APPENDIX!$A:$R,9,FALSE)&lt;&gt;"",VLOOKUP(AW33,APPENDIX!$A:$R,9,FALSE),"—")</f>
        <v>23</v>
      </c>
      <c r="H33" s="301">
        <f>IF(VLOOKUP(AX33,APPENDIX!$A:$R,12,FALSE)&lt;&gt;"",VLOOKUP(AX33,APPENDIX!$A:$R,12,FALSE),0)</f>
        <v>-0.1</v>
      </c>
      <c r="I33" s="234" t="str">
        <f t="shared" si="49"/>
        <v/>
      </c>
      <c r="J33" s="372">
        <f>IF(VLOOKUP(AZ33,APPENDIX!$A:$R,9,FALSE)&lt;&gt;"",VLOOKUP(AZ33,APPENDIX!$A:$R,9,FALSE),"—")</f>
        <v>63</v>
      </c>
      <c r="K33" s="372">
        <f>IF(VLOOKUP(BA33,APPENDIX!$A:$R,9,FALSE)&lt;&gt;"",VLOOKUP(BA33,APPENDIX!$A:$R,9,FALSE),"—")</f>
        <v>58</v>
      </c>
      <c r="L33" s="301">
        <f>IF(VLOOKUP(BB33,APPENDIX!$A:$R,12,FALSE)&lt;&gt;"",VLOOKUP(BB33,APPENDIX!$A:$R,12,FALSE),0)</f>
        <v>-0.4</v>
      </c>
      <c r="M33" s="238" t="str">
        <f t="shared" si="50"/>
        <v/>
      </c>
      <c r="N33" s="371">
        <f>IF(VLOOKUP(BD33,APPENDIX!$A:$R,9,FALSE)&lt;&gt;"",VLOOKUP(BD33,APPENDIX!$A:$R,9,FALSE),"—")</f>
        <v>33</v>
      </c>
      <c r="O33" s="372">
        <f>IF(VLOOKUP(BE33,APPENDIX!$A:$R,9,FALSE)&lt;&gt;"",VLOOKUP(BE33,APPENDIX!$A:$R,9,FALSE),"—")</f>
        <v>28</v>
      </c>
      <c r="P33" s="301">
        <f>IF(VLOOKUP(BF33,APPENDIX!$A:$R,12,FALSE)&lt;&gt;"",VLOOKUP(BF33,APPENDIX!$A:$R,12,FALSE),0)</f>
        <v>-0.5</v>
      </c>
      <c r="Q33" s="231" t="str">
        <f t="shared" si="51"/>
        <v>*</v>
      </c>
      <c r="R33" s="229">
        <f>IF(VLOOKUP(BH33,APPENDIX!$A:$R,9,FALSE)&lt;&gt;"",VLOOKUP(BH33,APPENDIX!$A:$R,9,FALSE),"—")</f>
        <v>16</v>
      </c>
      <c r="S33" s="231">
        <f>IF(VLOOKUP(BI33,APPENDIX!$A:$R,9,FALSE)&lt;&gt;"",VLOOKUP(BI33,APPENDIX!$A:$R,9,FALSE),"—")</f>
        <v>15</v>
      </c>
      <c r="T33" s="231">
        <f>IF(VLOOKUP(BJ33,APPENDIX!$A:$R,12,FALSE)&lt;&gt;"",VLOOKUP(BJ33,APPENDIX!$A:$R,12,FALSE),0)</f>
        <v>-0.3</v>
      </c>
      <c r="U33" s="234" t="str">
        <f t="shared" si="52"/>
        <v/>
      </c>
      <c r="V33" s="371">
        <f>IF(VLOOKUP(BL33,APPENDIX!$A:$R,9,FALSE)&lt;&gt;"",VLOOKUP(BL33,APPENDIX!$A:$R,9,FALSE),"—")</f>
        <v>16</v>
      </c>
      <c r="W33" s="372">
        <f>IF(VLOOKUP(BM33,APPENDIX!$A:$R,9,FALSE)&lt;&gt;"",VLOOKUP(BM33,APPENDIX!$A:$R,9,FALSE),"—")</f>
        <v>16</v>
      </c>
      <c r="X33" s="231">
        <f>IF(VLOOKUP(BN33,APPENDIX!$A:$R,12,FALSE)&lt;&gt;"",VLOOKUP(BN33,APPENDIX!$A:$R,12,FALSE),0)</f>
        <v>0</v>
      </c>
      <c r="Y33" s="234" t="str">
        <f t="shared" si="53"/>
        <v/>
      </c>
      <c r="Z33" s="400">
        <f>IF(VLOOKUP(BP33,APPENDIX!$A:$R,9,FALSE)&lt;&gt;"",VLOOKUP(BP33,APPENDIX!$A:$R,9,FALSE),"—")</f>
        <v>16</v>
      </c>
      <c r="AA33" s="401">
        <f>IF(VLOOKUP(BQ33,APPENDIX!$A:$R,9,FALSE)&lt;&gt;"",VLOOKUP(BQ33,APPENDIX!$A:$R,9,FALSE),"—")</f>
        <v>17</v>
      </c>
      <c r="AB33" s="231">
        <f>IF(VLOOKUP(BR33,APPENDIX!$A:$R,12,FALSE)&lt;&gt;"",VLOOKUP(BR33,APPENDIX!$A:$R,12,FALSE),0)</f>
        <v>1</v>
      </c>
      <c r="AC33" s="234" t="str">
        <f t="shared" si="54"/>
        <v>**</v>
      </c>
      <c r="AD33" s="371">
        <f>IF(VLOOKUP(BT33,APPENDIX!$A:$R,9,FALSE)&lt;&gt;"",VLOOKUP(BT33,APPENDIX!$A:$R,9,FALSE),"—")</f>
        <v>153</v>
      </c>
      <c r="AE33" s="372">
        <f>IF(VLOOKUP(BU33,APPENDIX!$A:$R,9,FALSE)&lt;&gt;"",VLOOKUP(BU33,APPENDIX!$A:$R,9,FALSE),"—")</f>
        <v>150</v>
      </c>
      <c r="AF33" s="372">
        <f>IF(VLOOKUP(BV33,APPENDIX!$A:$R,12,FALSE)&lt;&gt;"",VLOOKUP(BV33,APPENDIX!$A:$R,12,FALSE),0)</f>
        <v>-0.1</v>
      </c>
      <c r="AG33" s="493" t="str">
        <f t="shared" si="55"/>
        <v/>
      </c>
      <c r="AH33" s="374">
        <f>IF(VLOOKUP(BX33,APPENDIX!$A:$R,9,FALSE)&lt;&gt;"",VLOOKUP(BX33,APPENDIX!$A:$R,9,FALSE),"—")</f>
        <v>4379</v>
      </c>
      <c r="AI33" s="374">
        <f>IF(VLOOKUP(BY33,APPENDIX!$A:$R,9,FALSE)&lt;&gt;"",VLOOKUP(BY33,APPENDIX!$A:$R,9,FALSE),"—")</f>
        <v>4517</v>
      </c>
      <c r="AJ33" s="301">
        <f>IF(VLOOKUP(BZ33,APPENDIX!$A:$R,12,FALSE)&lt;&gt;"",VLOOKUP(BZ33,APPENDIX!$A:$R,12,FALSE),0)</f>
        <v>0.2</v>
      </c>
      <c r="AK33" s="238" t="str">
        <f t="shared" si="56"/>
        <v/>
      </c>
      <c r="AL33" s="375">
        <f>IF(VLOOKUP(CB33,APPENDIX!$A:$R,9,FALSE)&lt;&gt;"",VLOOKUP(CB33,APPENDIX!$A:$R,9,FALSE),"—")</f>
        <v>8062</v>
      </c>
      <c r="AM33" s="374">
        <f>IF(VLOOKUP(CC33,APPENDIX!$A:$R,9,FALSE)&lt;&gt;"",VLOOKUP(CC33,APPENDIX!$A:$R,9,FALSE),"—")</f>
        <v>8172</v>
      </c>
      <c r="AN33" s="301">
        <f>IF(VLOOKUP(CD33,APPENDIX!$A:$R,12,FALSE)&lt;&gt;"",VLOOKUP(CD33,APPENDIX!$A:$R,12,FALSE),0)</f>
        <v>0.1</v>
      </c>
      <c r="AO33" s="238" t="str">
        <f t="shared" si="57"/>
        <v/>
      </c>
      <c r="AQ33" s="153" t="s">
        <v>125</v>
      </c>
      <c r="AR33" s="153" t="str">
        <f t="shared" si="58"/>
        <v>NEu001_0</v>
      </c>
      <c r="AS33" s="153" t="str">
        <f t="shared" si="59"/>
        <v>NEu001_1</v>
      </c>
      <c r="AT33" s="153" t="str">
        <f t="shared" si="60"/>
        <v>NEu001_1</v>
      </c>
      <c r="AU33" s="153" t="str">
        <f t="shared" si="61"/>
        <v>NE</v>
      </c>
      <c r="AV33" s="153" t="str">
        <f t="shared" si="62"/>
        <v>NEu002a_0</v>
      </c>
      <c r="AW33" s="153" t="str">
        <f t="shared" si="63"/>
        <v>NEu002a_1</v>
      </c>
      <c r="AX33" s="153" t="str">
        <f t="shared" si="64"/>
        <v>NEu002a_1</v>
      </c>
      <c r="AY33" s="153" t="str">
        <f t="shared" si="65"/>
        <v>NE</v>
      </c>
      <c r="AZ33" s="153" t="str">
        <f t="shared" si="66"/>
        <v>NEu002b_0</v>
      </c>
      <c r="BA33" s="153" t="str">
        <f t="shared" si="67"/>
        <v>NEu002b_1</v>
      </c>
      <c r="BB33" s="153" t="str">
        <f t="shared" si="68"/>
        <v>NEu002b_1</v>
      </c>
      <c r="BC33" s="153" t="str">
        <f t="shared" si="69"/>
        <v>NE</v>
      </c>
      <c r="BD33" s="153" t="str">
        <f t="shared" si="70"/>
        <v>NEu004_0</v>
      </c>
      <c r="BE33" s="153" t="str">
        <f t="shared" si="71"/>
        <v>NEu004_1</v>
      </c>
      <c r="BF33" s="153" t="str">
        <f t="shared" si="72"/>
        <v>NEu004_1</v>
      </c>
      <c r="BG33" s="153" t="str">
        <f t="shared" si="73"/>
        <v>NE</v>
      </c>
      <c r="BH33" s="153" t="str">
        <f t="shared" si="74"/>
        <v>NEu005_0</v>
      </c>
      <c r="BI33" s="153" t="str">
        <f t="shared" si="75"/>
        <v>NEu005_1</v>
      </c>
      <c r="BJ33" s="153" t="str">
        <f t="shared" si="76"/>
        <v>NEu005_1</v>
      </c>
      <c r="BK33" s="153" t="str">
        <f t="shared" si="77"/>
        <v>NE</v>
      </c>
      <c r="BL33" s="153" t="str">
        <f t="shared" si="78"/>
        <v>NEu006_0</v>
      </c>
      <c r="BM33" s="153" t="str">
        <f t="shared" si="79"/>
        <v>NEu006_1</v>
      </c>
      <c r="BN33" s="153" t="str">
        <f t="shared" si="80"/>
        <v>NEu006_1</v>
      </c>
      <c r="BO33" s="153" t="str">
        <f t="shared" si="81"/>
        <v>NE</v>
      </c>
      <c r="BP33" s="153" t="str">
        <f t="shared" si="82"/>
        <v>NEu007_0</v>
      </c>
      <c r="BQ33" s="153" t="str">
        <f t="shared" si="83"/>
        <v>NEu007_1</v>
      </c>
      <c r="BR33" s="153" t="str">
        <f t="shared" si="84"/>
        <v>NEu007_1</v>
      </c>
      <c r="BS33" s="153" t="str">
        <f t="shared" si="85"/>
        <v>NE</v>
      </c>
      <c r="BT33" s="153" t="str">
        <f t="shared" si="86"/>
        <v>NEu003_0</v>
      </c>
      <c r="BU33" s="153" t="str">
        <f t="shared" si="87"/>
        <v>NEu003_1</v>
      </c>
      <c r="BV33" s="153" t="str">
        <f t="shared" si="88"/>
        <v>NEu003_1</v>
      </c>
      <c r="BW33" s="153" t="str">
        <f t="shared" si="89"/>
        <v>NE</v>
      </c>
      <c r="BX33" s="153" t="str">
        <f t="shared" si="90"/>
        <v>NEu010_0</v>
      </c>
      <c r="BY33" s="153" t="str">
        <f t="shared" si="91"/>
        <v>NEu010_1</v>
      </c>
      <c r="BZ33" s="153" t="str">
        <f t="shared" si="92"/>
        <v>NEu010_1</v>
      </c>
      <c r="CA33" s="153" t="str">
        <f t="shared" si="93"/>
        <v>NE</v>
      </c>
      <c r="CB33" s="153" t="str">
        <f t="shared" si="94"/>
        <v>NEu009_0</v>
      </c>
      <c r="CC33" s="153" t="str">
        <f t="shared" si="95"/>
        <v>NEu009_1</v>
      </c>
      <c r="CD33" s="153" t="str">
        <f t="shared" si="96"/>
        <v>NEu009_1</v>
      </c>
    </row>
    <row r="34" spans="1:82" ht="12.75" customHeight="1" x14ac:dyDescent="0.15">
      <c r="A34" s="231" t="s">
        <v>128</v>
      </c>
      <c r="B34" s="371">
        <f>IF(VLOOKUP(AR34,APPENDIX!$A:$R,9,FALSE)&lt;&gt;"",VLOOKUP(AR34,APPENDIX!$A:$R,9,FALSE),"—")</f>
        <v>98</v>
      </c>
      <c r="C34" s="372">
        <f>IF(VLOOKUP(AS34,APPENDIX!$A:$R,9,FALSE)&lt;&gt;"",VLOOKUP(AS34,APPENDIX!$A:$R,9,FALSE),"—")</f>
        <v>107</v>
      </c>
      <c r="D34" s="231">
        <f>IF(VLOOKUP(AT34,APPENDIX!$A:$R,12,FALSE)&lt;&gt;"",VLOOKUP(AT34,APPENDIX!$A:$R,12,FALSE),0)</f>
        <v>0.2</v>
      </c>
      <c r="E34" s="231" t="str">
        <f t="shared" si="48"/>
        <v/>
      </c>
      <c r="F34" s="371">
        <f>IF(VLOOKUP(AV34,APPENDIX!$A:$R,9,FALSE)&lt;&gt;"",VLOOKUP(AV34,APPENDIX!$A:$R,9,FALSE),"—")</f>
        <v>25</v>
      </c>
      <c r="G34" s="372">
        <f>IF(VLOOKUP(AW34,APPENDIX!$A:$R,9,FALSE)&lt;&gt;"",VLOOKUP(AW34,APPENDIX!$A:$R,9,FALSE),"—")</f>
        <v>22</v>
      </c>
      <c r="H34" s="301">
        <f>IF(VLOOKUP(AX34,APPENDIX!$A:$R,12,FALSE)&lt;&gt;"",VLOOKUP(AX34,APPENDIX!$A:$R,12,FALSE),0)</f>
        <v>-0.4</v>
      </c>
      <c r="I34" s="234" t="str">
        <f t="shared" si="49"/>
        <v/>
      </c>
      <c r="J34" s="372">
        <f>IF(VLOOKUP(AZ34,APPENDIX!$A:$R,9,FALSE)&lt;&gt;"",VLOOKUP(AZ34,APPENDIX!$A:$R,9,FALSE),"—")</f>
        <v>60</v>
      </c>
      <c r="K34" s="372">
        <f>IF(VLOOKUP(BA34,APPENDIX!$A:$R,9,FALSE)&lt;&gt;"",VLOOKUP(BA34,APPENDIX!$A:$R,9,FALSE),"—")</f>
        <v>55</v>
      </c>
      <c r="L34" s="301">
        <f>IF(VLOOKUP(BB34,APPENDIX!$A:$R,12,FALSE)&lt;&gt;"",VLOOKUP(BB34,APPENDIX!$A:$R,12,FALSE),0)</f>
        <v>-0.4</v>
      </c>
      <c r="M34" s="238" t="str">
        <f t="shared" si="50"/>
        <v/>
      </c>
      <c r="N34" s="371">
        <f>IF(VLOOKUP(BD34,APPENDIX!$A:$R,9,FALSE)&lt;&gt;"",VLOOKUP(BD34,APPENDIX!$A:$R,9,FALSE),"—")</f>
        <v>26</v>
      </c>
      <c r="O34" s="372">
        <f>IF(VLOOKUP(BE34,APPENDIX!$A:$R,9,FALSE)&lt;&gt;"",VLOOKUP(BE34,APPENDIX!$A:$R,9,FALSE),"—")</f>
        <v>23</v>
      </c>
      <c r="P34" s="301">
        <f>IF(VLOOKUP(BF34,APPENDIX!$A:$R,12,FALSE)&lt;&gt;"",VLOOKUP(BF34,APPENDIX!$A:$R,12,FALSE),0)</f>
        <v>-0.3</v>
      </c>
      <c r="Q34" s="231" t="str">
        <f t="shared" si="51"/>
        <v/>
      </c>
      <c r="R34" s="229">
        <f>IF(VLOOKUP(BH34,APPENDIX!$A:$R,9,FALSE)&lt;&gt;"",VLOOKUP(BH34,APPENDIX!$A:$R,9,FALSE),"—")</f>
        <v>23</v>
      </c>
      <c r="S34" s="231">
        <f>IF(VLOOKUP(BI34,APPENDIX!$A:$R,9,FALSE)&lt;&gt;"",VLOOKUP(BI34,APPENDIX!$A:$R,9,FALSE),"—")</f>
        <v>22</v>
      </c>
      <c r="T34" s="231">
        <f>IF(VLOOKUP(BJ34,APPENDIX!$A:$R,12,FALSE)&lt;&gt;"",VLOOKUP(BJ34,APPENDIX!$A:$R,12,FALSE),0)</f>
        <v>-0.3</v>
      </c>
      <c r="U34" s="234" t="str">
        <f t="shared" si="52"/>
        <v/>
      </c>
      <c r="V34" s="371">
        <f>IF(VLOOKUP(BL34,APPENDIX!$A:$R,9,FALSE)&lt;&gt;"",VLOOKUP(BL34,APPENDIX!$A:$R,9,FALSE),"—")</f>
        <v>20</v>
      </c>
      <c r="W34" s="372">
        <f>IF(VLOOKUP(BM34,APPENDIX!$A:$R,9,FALSE)&lt;&gt;"",VLOOKUP(BM34,APPENDIX!$A:$R,9,FALSE),"—")</f>
        <v>19</v>
      </c>
      <c r="X34" s="231">
        <f>IF(VLOOKUP(BN34,APPENDIX!$A:$R,12,FALSE)&lt;&gt;"",VLOOKUP(BN34,APPENDIX!$A:$R,12,FALSE),0)</f>
        <v>-0.2</v>
      </c>
      <c r="Y34" s="234" t="str">
        <f t="shared" si="53"/>
        <v/>
      </c>
      <c r="Z34" s="400">
        <f>IF(VLOOKUP(BP34,APPENDIX!$A:$R,9,FALSE)&lt;&gt;"",VLOOKUP(BP34,APPENDIX!$A:$R,9,FALSE),"—")</f>
        <v>15</v>
      </c>
      <c r="AA34" s="401">
        <f>IF(VLOOKUP(BQ34,APPENDIX!$A:$R,9,FALSE)&lt;&gt;"",VLOOKUP(BQ34,APPENDIX!$A:$R,9,FALSE),"—")</f>
        <v>15.5</v>
      </c>
      <c r="AB34" s="231">
        <f>IF(VLOOKUP(BR34,APPENDIX!$A:$R,12,FALSE)&lt;&gt;"",VLOOKUP(BR34,APPENDIX!$A:$R,12,FALSE),0)</f>
        <v>0.5</v>
      </c>
      <c r="AC34" s="234" t="str">
        <f t="shared" si="54"/>
        <v>*</v>
      </c>
      <c r="AD34" s="371">
        <f>IF(VLOOKUP(BT34,APPENDIX!$A:$R,9,FALSE)&lt;&gt;"",VLOOKUP(BT34,APPENDIX!$A:$R,9,FALSE),"—")</f>
        <v>165</v>
      </c>
      <c r="AE34" s="372">
        <f>IF(VLOOKUP(BU34,APPENDIX!$A:$R,9,FALSE)&lt;&gt;"",VLOOKUP(BU34,APPENDIX!$A:$R,9,FALSE),"—")</f>
        <v>159</v>
      </c>
      <c r="AF34" s="372">
        <f>IF(VLOOKUP(BV34,APPENDIX!$A:$R,12,FALSE)&lt;&gt;"",VLOOKUP(BV34,APPENDIX!$A:$R,12,FALSE),0)</f>
        <v>-0.2</v>
      </c>
      <c r="AG34" s="493" t="str">
        <f t="shared" si="55"/>
        <v/>
      </c>
      <c r="AH34" s="374">
        <f>IF(VLOOKUP(BX34,APPENDIX!$A:$R,9,FALSE)&lt;&gt;"",VLOOKUP(BX34,APPENDIX!$A:$R,9,FALSE),"—")</f>
        <v>4048</v>
      </c>
      <c r="AI34" s="374">
        <f>IF(VLOOKUP(BY34,APPENDIX!$A:$R,9,FALSE)&lt;&gt;"",VLOOKUP(BY34,APPENDIX!$A:$R,9,FALSE),"—")</f>
        <v>4017</v>
      </c>
      <c r="AJ34" s="301">
        <f>IF(VLOOKUP(BZ34,APPENDIX!$A:$R,12,FALSE)&lt;&gt;"",VLOOKUP(BZ34,APPENDIX!$A:$R,12,FALSE),0)</f>
        <v>0</v>
      </c>
      <c r="AK34" s="238" t="str">
        <f t="shared" si="56"/>
        <v/>
      </c>
      <c r="AL34" s="375">
        <f>IF(VLOOKUP(CB34,APPENDIX!$A:$R,9,FALSE)&lt;&gt;"",VLOOKUP(CB34,APPENDIX!$A:$R,9,FALSE),"—")</f>
        <v>8328</v>
      </c>
      <c r="AM34" s="374">
        <f>IF(VLOOKUP(CC34,APPENDIX!$A:$R,9,FALSE)&lt;&gt;"",VLOOKUP(CC34,APPENDIX!$A:$R,9,FALSE),"—")</f>
        <v>8404</v>
      </c>
      <c r="AN34" s="301">
        <f>IF(VLOOKUP(CD34,APPENDIX!$A:$R,12,FALSE)&lt;&gt;"",VLOOKUP(CD34,APPENDIX!$A:$R,12,FALSE),0)</f>
        <v>0.1</v>
      </c>
      <c r="AO34" s="238" t="str">
        <f t="shared" si="57"/>
        <v/>
      </c>
      <c r="AQ34" s="153" t="s">
        <v>129</v>
      </c>
      <c r="AR34" s="153" t="str">
        <f t="shared" si="58"/>
        <v>NVu001_0</v>
      </c>
      <c r="AS34" s="153" t="str">
        <f t="shared" si="59"/>
        <v>NVu001_1</v>
      </c>
      <c r="AT34" s="153" t="str">
        <f t="shared" si="60"/>
        <v>NVu001_1</v>
      </c>
      <c r="AU34" s="153" t="str">
        <f t="shared" si="61"/>
        <v>NV</v>
      </c>
      <c r="AV34" s="153" t="str">
        <f t="shared" si="62"/>
        <v>NVu002a_0</v>
      </c>
      <c r="AW34" s="153" t="str">
        <f t="shared" si="63"/>
        <v>NVu002a_1</v>
      </c>
      <c r="AX34" s="153" t="str">
        <f t="shared" si="64"/>
        <v>NVu002a_1</v>
      </c>
      <c r="AY34" s="153" t="str">
        <f t="shared" si="65"/>
        <v>NV</v>
      </c>
      <c r="AZ34" s="153" t="str">
        <f t="shared" si="66"/>
        <v>NVu002b_0</v>
      </c>
      <c r="BA34" s="153" t="str">
        <f t="shared" si="67"/>
        <v>NVu002b_1</v>
      </c>
      <c r="BB34" s="153" t="str">
        <f t="shared" si="68"/>
        <v>NVu002b_1</v>
      </c>
      <c r="BC34" s="153" t="str">
        <f t="shared" si="69"/>
        <v>NV</v>
      </c>
      <c r="BD34" s="153" t="str">
        <f t="shared" si="70"/>
        <v>NVu004_0</v>
      </c>
      <c r="BE34" s="153" t="str">
        <f t="shared" si="71"/>
        <v>NVu004_1</v>
      </c>
      <c r="BF34" s="153" t="str">
        <f t="shared" si="72"/>
        <v>NVu004_1</v>
      </c>
      <c r="BG34" s="153" t="str">
        <f t="shared" si="73"/>
        <v>NV</v>
      </c>
      <c r="BH34" s="153" t="str">
        <f t="shared" si="74"/>
        <v>NVu005_0</v>
      </c>
      <c r="BI34" s="153" t="str">
        <f t="shared" si="75"/>
        <v>NVu005_1</v>
      </c>
      <c r="BJ34" s="153" t="str">
        <f t="shared" si="76"/>
        <v>NVu005_1</v>
      </c>
      <c r="BK34" s="153" t="str">
        <f t="shared" si="77"/>
        <v>NV</v>
      </c>
      <c r="BL34" s="153" t="str">
        <f t="shared" si="78"/>
        <v>NVu006_0</v>
      </c>
      <c r="BM34" s="153" t="str">
        <f t="shared" si="79"/>
        <v>NVu006_1</v>
      </c>
      <c r="BN34" s="153" t="str">
        <f t="shared" si="80"/>
        <v>NVu006_1</v>
      </c>
      <c r="BO34" s="153" t="str">
        <f t="shared" si="81"/>
        <v>NV</v>
      </c>
      <c r="BP34" s="153" t="str">
        <f t="shared" si="82"/>
        <v>NVu007_0</v>
      </c>
      <c r="BQ34" s="153" t="str">
        <f t="shared" si="83"/>
        <v>NVu007_1</v>
      </c>
      <c r="BR34" s="153" t="str">
        <f t="shared" si="84"/>
        <v>NVu007_1</v>
      </c>
      <c r="BS34" s="153" t="str">
        <f t="shared" si="85"/>
        <v>NV</v>
      </c>
      <c r="BT34" s="153" t="str">
        <f t="shared" si="86"/>
        <v>NVu003_0</v>
      </c>
      <c r="BU34" s="153" t="str">
        <f t="shared" si="87"/>
        <v>NVu003_1</v>
      </c>
      <c r="BV34" s="153" t="str">
        <f t="shared" si="88"/>
        <v>NVu003_1</v>
      </c>
      <c r="BW34" s="153" t="str">
        <f t="shared" si="89"/>
        <v>NV</v>
      </c>
      <c r="BX34" s="153" t="str">
        <f t="shared" si="90"/>
        <v>NVu010_0</v>
      </c>
      <c r="BY34" s="153" t="str">
        <f t="shared" si="91"/>
        <v>NVu010_1</v>
      </c>
      <c r="BZ34" s="153" t="str">
        <f t="shared" si="92"/>
        <v>NVu010_1</v>
      </c>
      <c r="CA34" s="153" t="str">
        <f t="shared" si="93"/>
        <v>NV</v>
      </c>
      <c r="CB34" s="153" t="str">
        <f t="shared" si="94"/>
        <v>NVu009_0</v>
      </c>
      <c r="CC34" s="153" t="str">
        <f t="shared" si="95"/>
        <v>NVu009_1</v>
      </c>
      <c r="CD34" s="153" t="str">
        <f t="shared" si="96"/>
        <v>NVu009_1</v>
      </c>
    </row>
    <row r="35" spans="1:82" ht="12.75" customHeight="1" x14ac:dyDescent="0.15">
      <c r="A35" s="231" t="s">
        <v>132</v>
      </c>
      <c r="B35" s="371" t="str">
        <f>IF(VLOOKUP(AR35,APPENDIX!$A:$R,9,FALSE)&lt;&gt;"",VLOOKUP(AR35,APPENDIX!$A:$R,9,FALSE),"—")</f>
        <v>—</v>
      </c>
      <c r="C35" s="372" t="str">
        <f>IF(VLOOKUP(AS35,APPENDIX!$A:$R,9,FALSE)&lt;&gt;"",VLOOKUP(AS35,APPENDIX!$A:$R,9,FALSE),"—")</f>
        <v>—</v>
      </c>
      <c r="D35" s="231">
        <f>IF(VLOOKUP(AT35,APPENDIX!$A:$R,12,FALSE)&lt;&gt;"",VLOOKUP(AT35,APPENDIX!$A:$R,12,FALSE),0)</f>
        <v>0</v>
      </c>
      <c r="E35" s="231" t="str">
        <f t="shared" si="48"/>
        <v/>
      </c>
      <c r="F35" s="371">
        <f>IF(VLOOKUP(AV35,APPENDIX!$A:$R,9,FALSE)&lt;&gt;"",VLOOKUP(AV35,APPENDIX!$A:$R,9,FALSE),"—")</f>
        <v>23</v>
      </c>
      <c r="G35" s="372">
        <f>IF(VLOOKUP(AW35,APPENDIX!$A:$R,9,FALSE)&lt;&gt;"",VLOOKUP(AW35,APPENDIX!$A:$R,9,FALSE),"—")</f>
        <v>22</v>
      </c>
      <c r="H35" s="301">
        <f>IF(VLOOKUP(AX35,APPENDIX!$A:$R,12,FALSE)&lt;&gt;"",VLOOKUP(AX35,APPENDIX!$A:$R,12,FALSE),0)</f>
        <v>-0.1</v>
      </c>
      <c r="I35" s="234" t="str">
        <f t="shared" si="49"/>
        <v/>
      </c>
      <c r="J35" s="372">
        <f>IF(VLOOKUP(AZ35,APPENDIX!$A:$R,9,FALSE)&lt;&gt;"",VLOOKUP(AZ35,APPENDIX!$A:$R,9,FALSE),"—")</f>
        <v>64</v>
      </c>
      <c r="K35" s="372">
        <f>IF(VLOOKUP(BA35,APPENDIX!$A:$R,9,FALSE)&lt;&gt;"",VLOOKUP(BA35,APPENDIX!$A:$R,9,FALSE),"—")</f>
        <v>65</v>
      </c>
      <c r="L35" s="301">
        <f>IF(VLOOKUP(BB35,APPENDIX!$A:$R,12,FALSE)&lt;&gt;"",VLOOKUP(BB35,APPENDIX!$A:$R,12,FALSE),0)</f>
        <v>0.1</v>
      </c>
      <c r="M35" s="238" t="str">
        <f t="shared" si="50"/>
        <v/>
      </c>
      <c r="N35" s="371">
        <f>IF(VLOOKUP(BD35,APPENDIX!$A:$R,9,FALSE)&lt;&gt;"",VLOOKUP(BD35,APPENDIX!$A:$R,9,FALSE),"—")</f>
        <v>34</v>
      </c>
      <c r="O35" s="372">
        <f>IF(VLOOKUP(BE35,APPENDIX!$A:$R,9,FALSE)&lt;&gt;"",VLOOKUP(BE35,APPENDIX!$A:$R,9,FALSE),"—")</f>
        <v>31</v>
      </c>
      <c r="P35" s="301">
        <f>IF(VLOOKUP(BF35,APPENDIX!$A:$R,12,FALSE)&lt;&gt;"",VLOOKUP(BF35,APPENDIX!$A:$R,12,FALSE),0)</f>
        <v>-0.3</v>
      </c>
      <c r="Q35" s="231" t="str">
        <f t="shared" si="51"/>
        <v/>
      </c>
      <c r="R35" s="229">
        <f>IF(VLOOKUP(BH35,APPENDIX!$A:$R,9,FALSE)&lt;&gt;"",VLOOKUP(BH35,APPENDIX!$A:$R,9,FALSE),"—")</f>
        <v>16</v>
      </c>
      <c r="S35" s="231">
        <f>IF(VLOOKUP(BI35,APPENDIX!$A:$R,9,FALSE)&lt;&gt;"",VLOOKUP(BI35,APPENDIX!$A:$R,9,FALSE),"—")</f>
        <v>17</v>
      </c>
      <c r="T35" s="231">
        <f>IF(VLOOKUP(BJ35,APPENDIX!$A:$R,12,FALSE)&lt;&gt;"",VLOOKUP(BJ35,APPENDIX!$A:$R,12,FALSE),0)</f>
        <v>0.3</v>
      </c>
      <c r="U35" s="234" t="str">
        <f t="shared" si="52"/>
        <v/>
      </c>
      <c r="V35" s="371">
        <f>IF(VLOOKUP(BL35,APPENDIX!$A:$R,9,FALSE)&lt;&gt;"",VLOOKUP(BL35,APPENDIX!$A:$R,9,FALSE),"—")</f>
        <v>14</v>
      </c>
      <c r="W35" s="372">
        <f>IF(VLOOKUP(BM35,APPENDIX!$A:$R,9,FALSE)&lt;&gt;"",VLOOKUP(BM35,APPENDIX!$A:$R,9,FALSE),"—")</f>
        <v>14</v>
      </c>
      <c r="X35" s="231">
        <f>IF(VLOOKUP(BN35,APPENDIX!$A:$R,12,FALSE)&lt;&gt;"",VLOOKUP(BN35,APPENDIX!$A:$R,12,FALSE),0)</f>
        <v>0</v>
      </c>
      <c r="Y35" s="234" t="str">
        <f t="shared" si="53"/>
        <v/>
      </c>
      <c r="Z35" s="400">
        <f>IF(VLOOKUP(BP35,APPENDIX!$A:$R,9,FALSE)&lt;&gt;"",VLOOKUP(BP35,APPENDIX!$A:$R,9,FALSE),"—")</f>
        <v>17</v>
      </c>
      <c r="AA35" s="401">
        <f>IF(VLOOKUP(BQ35,APPENDIX!$A:$R,9,FALSE)&lt;&gt;"",VLOOKUP(BQ35,APPENDIX!$A:$R,9,FALSE),"—")</f>
        <v>17.100000000000001</v>
      </c>
      <c r="AB35" s="231">
        <f>IF(VLOOKUP(BR35,APPENDIX!$A:$R,12,FALSE)&lt;&gt;"",VLOOKUP(BR35,APPENDIX!$A:$R,12,FALSE),0)</f>
        <v>0.1</v>
      </c>
      <c r="AC35" s="234" t="str">
        <f t="shared" si="54"/>
        <v/>
      </c>
      <c r="AD35" s="371">
        <f>IF(VLOOKUP(BT35,APPENDIX!$A:$R,9,FALSE)&lt;&gt;"",VLOOKUP(BT35,APPENDIX!$A:$R,9,FALSE),"—")</f>
        <v>192</v>
      </c>
      <c r="AE35" s="372">
        <f>IF(VLOOKUP(BU35,APPENDIX!$A:$R,9,FALSE)&lt;&gt;"",VLOOKUP(BU35,APPENDIX!$A:$R,9,FALSE),"—")</f>
        <v>180</v>
      </c>
      <c r="AF35" s="372">
        <f>IF(VLOOKUP(BV35,APPENDIX!$A:$R,12,FALSE)&lt;&gt;"",VLOOKUP(BV35,APPENDIX!$A:$R,12,FALSE),0)</f>
        <v>-0.5</v>
      </c>
      <c r="AG35" s="493" t="str">
        <f t="shared" si="55"/>
        <v>*</v>
      </c>
      <c r="AH35" s="374">
        <f>IF(VLOOKUP(BX35,APPENDIX!$A:$R,9,FALSE)&lt;&gt;"",VLOOKUP(BX35,APPENDIX!$A:$R,9,FALSE),"—")</f>
        <v>5121</v>
      </c>
      <c r="AI35" s="374">
        <f>IF(VLOOKUP(BY35,APPENDIX!$A:$R,9,FALSE)&lt;&gt;"",VLOOKUP(BY35,APPENDIX!$A:$R,9,FALSE),"—")</f>
        <v>5189</v>
      </c>
      <c r="AJ35" s="301">
        <f>IF(VLOOKUP(BZ35,APPENDIX!$A:$R,12,FALSE)&lt;&gt;"",VLOOKUP(BZ35,APPENDIX!$A:$R,12,FALSE),0)</f>
        <v>0.1</v>
      </c>
      <c r="AK35" s="238" t="str">
        <f t="shared" si="56"/>
        <v/>
      </c>
      <c r="AL35" s="375">
        <f>IF(VLOOKUP(CB35,APPENDIX!$A:$R,9,FALSE)&lt;&gt;"",VLOOKUP(CB35,APPENDIX!$A:$R,9,FALSE),"—")</f>
        <v>7618</v>
      </c>
      <c r="AM35" s="374">
        <f>IF(VLOOKUP(CC35,APPENDIX!$A:$R,9,FALSE)&lt;&gt;"",VLOOKUP(CC35,APPENDIX!$A:$R,9,FALSE),"—")</f>
        <v>7686</v>
      </c>
      <c r="AN35" s="301">
        <f>IF(VLOOKUP(CD35,APPENDIX!$A:$R,12,FALSE)&lt;&gt;"",VLOOKUP(CD35,APPENDIX!$A:$R,12,FALSE),0)</f>
        <v>0.1</v>
      </c>
      <c r="AO35" s="238" t="str">
        <f t="shared" si="57"/>
        <v/>
      </c>
      <c r="AQ35" s="153" t="s">
        <v>133</v>
      </c>
      <c r="AR35" s="153" t="str">
        <f t="shared" si="58"/>
        <v>NHu001_0</v>
      </c>
      <c r="AS35" s="153" t="str">
        <f t="shared" si="59"/>
        <v>NHu001_1</v>
      </c>
      <c r="AT35" s="153" t="str">
        <f t="shared" si="60"/>
        <v>NHu001_1</v>
      </c>
      <c r="AU35" s="153" t="str">
        <f t="shared" si="61"/>
        <v>NH</v>
      </c>
      <c r="AV35" s="153" t="str">
        <f t="shared" si="62"/>
        <v>NHu002a_0</v>
      </c>
      <c r="AW35" s="153" t="str">
        <f t="shared" si="63"/>
        <v>NHu002a_1</v>
      </c>
      <c r="AX35" s="153" t="str">
        <f t="shared" si="64"/>
        <v>NHu002a_1</v>
      </c>
      <c r="AY35" s="153" t="str">
        <f t="shared" si="65"/>
        <v>NH</v>
      </c>
      <c r="AZ35" s="153" t="str">
        <f t="shared" si="66"/>
        <v>NHu002b_0</v>
      </c>
      <c r="BA35" s="153" t="str">
        <f t="shared" si="67"/>
        <v>NHu002b_1</v>
      </c>
      <c r="BB35" s="153" t="str">
        <f t="shared" si="68"/>
        <v>NHu002b_1</v>
      </c>
      <c r="BC35" s="153" t="str">
        <f t="shared" si="69"/>
        <v>NH</v>
      </c>
      <c r="BD35" s="153" t="str">
        <f t="shared" si="70"/>
        <v>NHu004_0</v>
      </c>
      <c r="BE35" s="153" t="str">
        <f t="shared" si="71"/>
        <v>NHu004_1</v>
      </c>
      <c r="BF35" s="153" t="str">
        <f t="shared" si="72"/>
        <v>NHu004_1</v>
      </c>
      <c r="BG35" s="153" t="str">
        <f t="shared" si="73"/>
        <v>NH</v>
      </c>
      <c r="BH35" s="153" t="str">
        <f t="shared" si="74"/>
        <v>NHu005_0</v>
      </c>
      <c r="BI35" s="153" t="str">
        <f t="shared" si="75"/>
        <v>NHu005_1</v>
      </c>
      <c r="BJ35" s="153" t="str">
        <f t="shared" si="76"/>
        <v>NHu005_1</v>
      </c>
      <c r="BK35" s="153" t="str">
        <f t="shared" si="77"/>
        <v>NH</v>
      </c>
      <c r="BL35" s="153" t="str">
        <f t="shared" si="78"/>
        <v>NHu006_0</v>
      </c>
      <c r="BM35" s="153" t="str">
        <f t="shared" si="79"/>
        <v>NHu006_1</v>
      </c>
      <c r="BN35" s="153" t="str">
        <f t="shared" si="80"/>
        <v>NHu006_1</v>
      </c>
      <c r="BO35" s="153" t="str">
        <f t="shared" si="81"/>
        <v>NH</v>
      </c>
      <c r="BP35" s="153" t="str">
        <f t="shared" si="82"/>
        <v>NHu007_0</v>
      </c>
      <c r="BQ35" s="153" t="str">
        <f t="shared" si="83"/>
        <v>NHu007_1</v>
      </c>
      <c r="BR35" s="153" t="str">
        <f t="shared" si="84"/>
        <v>NHu007_1</v>
      </c>
      <c r="BS35" s="153" t="str">
        <f t="shared" si="85"/>
        <v>NH</v>
      </c>
      <c r="BT35" s="153" t="str">
        <f t="shared" si="86"/>
        <v>NHu003_0</v>
      </c>
      <c r="BU35" s="153" t="str">
        <f t="shared" si="87"/>
        <v>NHu003_1</v>
      </c>
      <c r="BV35" s="153" t="str">
        <f t="shared" si="88"/>
        <v>NHu003_1</v>
      </c>
      <c r="BW35" s="153" t="str">
        <f t="shared" si="89"/>
        <v>NH</v>
      </c>
      <c r="BX35" s="153" t="str">
        <f t="shared" si="90"/>
        <v>NHu010_0</v>
      </c>
      <c r="BY35" s="153" t="str">
        <f t="shared" si="91"/>
        <v>NHu010_1</v>
      </c>
      <c r="BZ35" s="153" t="str">
        <f t="shared" si="92"/>
        <v>NHu010_1</v>
      </c>
      <c r="CA35" s="153" t="str">
        <f t="shared" si="93"/>
        <v>NH</v>
      </c>
      <c r="CB35" s="153" t="str">
        <f t="shared" si="94"/>
        <v>NHu009_0</v>
      </c>
      <c r="CC35" s="153" t="str">
        <f t="shared" si="95"/>
        <v>NHu009_1</v>
      </c>
      <c r="CD35" s="153" t="str">
        <f t="shared" si="96"/>
        <v>NHu009_1</v>
      </c>
    </row>
    <row r="36" spans="1:82" ht="12.75" customHeight="1" x14ac:dyDescent="0.15">
      <c r="A36" s="231" t="s">
        <v>136</v>
      </c>
      <c r="B36" s="371">
        <f>IF(VLOOKUP(AR36,APPENDIX!$A:$R,9,FALSE)&lt;&gt;"",VLOOKUP(AR36,APPENDIX!$A:$R,9,FALSE),"—")</f>
        <v>149</v>
      </c>
      <c r="C36" s="372">
        <f>IF(VLOOKUP(AS36,APPENDIX!$A:$R,9,FALSE)&lt;&gt;"",VLOOKUP(AS36,APPENDIX!$A:$R,9,FALSE),"—")</f>
        <v>151</v>
      </c>
      <c r="D36" s="231">
        <f>IF(VLOOKUP(AT36,APPENDIX!$A:$R,12,FALSE)&lt;&gt;"",VLOOKUP(AT36,APPENDIX!$A:$R,12,FALSE),0)</f>
        <v>0</v>
      </c>
      <c r="E36" s="231" t="str">
        <f t="shared" si="48"/>
        <v/>
      </c>
      <c r="F36" s="371">
        <f>IF(VLOOKUP(AV36,APPENDIX!$A:$R,9,FALSE)&lt;&gt;"",VLOOKUP(AV36,APPENDIX!$A:$R,9,FALSE),"—")</f>
        <v>27</v>
      </c>
      <c r="G36" s="372">
        <f>IF(VLOOKUP(AW36,APPENDIX!$A:$R,9,FALSE)&lt;&gt;"",VLOOKUP(AW36,APPENDIX!$A:$R,9,FALSE),"—")</f>
        <v>27</v>
      </c>
      <c r="H36" s="301">
        <f>IF(VLOOKUP(AX36,APPENDIX!$A:$R,12,FALSE)&lt;&gt;"",VLOOKUP(AX36,APPENDIX!$A:$R,12,FALSE),0)</f>
        <v>0</v>
      </c>
      <c r="I36" s="234" t="str">
        <f t="shared" si="49"/>
        <v/>
      </c>
      <c r="J36" s="372">
        <f>IF(VLOOKUP(AZ36,APPENDIX!$A:$R,9,FALSE)&lt;&gt;"",VLOOKUP(AZ36,APPENDIX!$A:$R,9,FALSE),"—")</f>
        <v>73</v>
      </c>
      <c r="K36" s="372">
        <f>IF(VLOOKUP(BA36,APPENDIX!$A:$R,9,FALSE)&lt;&gt;"",VLOOKUP(BA36,APPENDIX!$A:$R,9,FALSE),"—")</f>
        <v>69</v>
      </c>
      <c r="L36" s="301">
        <f>IF(VLOOKUP(BB36,APPENDIX!$A:$R,12,FALSE)&lt;&gt;"",VLOOKUP(BB36,APPENDIX!$A:$R,12,FALSE),0)</f>
        <v>-0.3</v>
      </c>
      <c r="M36" s="238" t="str">
        <f t="shared" si="50"/>
        <v/>
      </c>
      <c r="N36" s="371">
        <f>IF(VLOOKUP(BD36,APPENDIX!$A:$R,9,FALSE)&lt;&gt;"",VLOOKUP(BD36,APPENDIX!$A:$R,9,FALSE),"—")</f>
        <v>47</v>
      </c>
      <c r="O36" s="372">
        <f>IF(VLOOKUP(BE36,APPENDIX!$A:$R,9,FALSE)&lt;&gt;"",VLOOKUP(BE36,APPENDIX!$A:$R,9,FALSE),"—")</f>
        <v>40</v>
      </c>
      <c r="P36" s="301">
        <f>IF(VLOOKUP(BF36,APPENDIX!$A:$R,12,FALSE)&lt;&gt;"",VLOOKUP(BF36,APPENDIX!$A:$R,12,FALSE),0)</f>
        <v>-0.8</v>
      </c>
      <c r="Q36" s="231" t="str">
        <f t="shared" si="51"/>
        <v>*</v>
      </c>
      <c r="R36" s="229">
        <f>IF(VLOOKUP(BH36,APPENDIX!$A:$R,9,FALSE)&lt;&gt;"",VLOOKUP(BH36,APPENDIX!$A:$R,9,FALSE),"—")</f>
        <v>24</v>
      </c>
      <c r="S36" s="231">
        <f>IF(VLOOKUP(BI36,APPENDIX!$A:$R,9,FALSE)&lt;&gt;"",VLOOKUP(BI36,APPENDIX!$A:$R,9,FALSE),"—")</f>
        <v>22</v>
      </c>
      <c r="T36" s="231">
        <f>IF(VLOOKUP(BJ36,APPENDIX!$A:$R,12,FALSE)&lt;&gt;"",VLOOKUP(BJ36,APPENDIX!$A:$R,12,FALSE),0)</f>
        <v>-0.6</v>
      </c>
      <c r="U36" s="234" t="str">
        <f t="shared" si="52"/>
        <v>*</v>
      </c>
      <c r="V36" s="371">
        <f>IF(VLOOKUP(BL36,APPENDIX!$A:$R,9,FALSE)&lt;&gt;"",VLOOKUP(BL36,APPENDIX!$A:$R,9,FALSE),"—")</f>
        <v>21</v>
      </c>
      <c r="W36" s="372">
        <f>IF(VLOOKUP(BM36,APPENDIX!$A:$R,9,FALSE)&lt;&gt;"",VLOOKUP(BM36,APPENDIX!$A:$R,9,FALSE),"—")</f>
        <v>20</v>
      </c>
      <c r="X36" s="231">
        <f>IF(VLOOKUP(BN36,APPENDIX!$A:$R,12,FALSE)&lt;&gt;"",VLOOKUP(BN36,APPENDIX!$A:$R,12,FALSE),0)</f>
        <v>-0.2</v>
      </c>
      <c r="Y36" s="234" t="str">
        <f t="shared" si="53"/>
        <v/>
      </c>
      <c r="Z36" s="400">
        <f>IF(VLOOKUP(BP36,APPENDIX!$A:$R,9,FALSE)&lt;&gt;"",VLOOKUP(BP36,APPENDIX!$A:$R,9,FALSE),"—")</f>
        <v>16</v>
      </c>
      <c r="AA36" s="401">
        <f>IF(VLOOKUP(BQ36,APPENDIX!$A:$R,9,FALSE)&lt;&gt;"",VLOOKUP(BQ36,APPENDIX!$A:$R,9,FALSE),"—")</f>
        <v>16.100000000000001</v>
      </c>
      <c r="AB36" s="231">
        <f>IF(VLOOKUP(BR36,APPENDIX!$A:$R,12,FALSE)&lt;&gt;"",VLOOKUP(BR36,APPENDIX!$A:$R,12,FALSE),0)</f>
        <v>0.1</v>
      </c>
      <c r="AC36" s="234" t="str">
        <f t="shared" si="54"/>
        <v/>
      </c>
      <c r="AD36" s="371">
        <f>IF(VLOOKUP(BT36,APPENDIX!$A:$R,9,FALSE)&lt;&gt;"",VLOOKUP(BT36,APPENDIX!$A:$R,9,FALSE),"—")</f>
        <v>170</v>
      </c>
      <c r="AE36" s="372">
        <f>IF(VLOOKUP(BU36,APPENDIX!$A:$R,9,FALSE)&lt;&gt;"",VLOOKUP(BU36,APPENDIX!$A:$R,9,FALSE),"—")</f>
        <v>164</v>
      </c>
      <c r="AF36" s="372">
        <f>IF(VLOOKUP(BV36,APPENDIX!$A:$R,12,FALSE)&lt;&gt;"",VLOOKUP(BV36,APPENDIX!$A:$R,12,FALSE),0)</f>
        <v>-0.2</v>
      </c>
      <c r="AG36" s="493" t="str">
        <f t="shared" si="55"/>
        <v/>
      </c>
      <c r="AH36" s="374">
        <f>IF(VLOOKUP(BX36,APPENDIX!$A:$R,9,FALSE)&lt;&gt;"",VLOOKUP(BX36,APPENDIX!$A:$R,9,FALSE),"—")</f>
        <v>4750</v>
      </c>
      <c r="AI36" s="374">
        <f>IF(VLOOKUP(BY36,APPENDIX!$A:$R,9,FALSE)&lt;&gt;"",VLOOKUP(BY36,APPENDIX!$A:$R,9,FALSE),"—")</f>
        <v>4822</v>
      </c>
      <c r="AJ36" s="301">
        <f>IF(VLOOKUP(BZ36,APPENDIX!$A:$R,12,FALSE)&lt;&gt;"",VLOOKUP(BZ36,APPENDIX!$A:$R,12,FALSE),0)</f>
        <v>0.1</v>
      </c>
      <c r="AK36" s="238" t="str">
        <f t="shared" si="56"/>
        <v/>
      </c>
      <c r="AL36" s="375">
        <f>IF(VLOOKUP(CB36,APPENDIX!$A:$R,9,FALSE)&lt;&gt;"",VLOOKUP(CB36,APPENDIX!$A:$R,9,FALSE),"—")</f>
        <v>9556</v>
      </c>
      <c r="AM36" s="374">
        <f>IF(VLOOKUP(CC36,APPENDIX!$A:$R,9,FALSE)&lt;&gt;"",VLOOKUP(CC36,APPENDIX!$A:$R,9,FALSE),"—")</f>
        <v>9560</v>
      </c>
      <c r="AN36" s="301">
        <f>IF(VLOOKUP(CD36,APPENDIX!$A:$R,12,FALSE)&lt;&gt;"",VLOOKUP(CD36,APPENDIX!$A:$R,12,FALSE),0)</f>
        <v>0</v>
      </c>
      <c r="AO36" s="238" t="str">
        <f t="shared" si="57"/>
        <v/>
      </c>
      <c r="AQ36" s="153" t="s">
        <v>137</v>
      </c>
      <c r="AR36" s="153" t="str">
        <f t="shared" si="58"/>
        <v>NJu001_0</v>
      </c>
      <c r="AS36" s="153" t="str">
        <f t="shared" si="59"/>
        <v>NJu001_1</v>
      </c>
      <c r="AT36" s="153" t="str">
        <f t="shared" si="60"/>
        <v>NJu001_1</v>
      </c>
      <c r="AU36" s="153" t="str">
        <f t="shared" si="61"/>
        <v>NJ</v>
      </c>
      <c r="AV36" s="153" t="str">
        <f t="shared" si="62"/>
        <v>NJu002a_0</v>
      </c>
      <c r="AW36" s="153" t="str">
        <f t="shared" si="63"/>
        <v>NJu002a_1</v>
      </c>
      <c r="AX36" s="153" t="str">
        <f t="shared" si="64"/>
        <v>NJu002a_1</v>
      </c>
      <c r="AY36" s="153" t="str">
        <f t="shared" si="65"/>
        <v>NJ</v>
      </c>
      <c r="AZ36" s="153" t="str">
        <f t="shared" si="66"/>
        <v>NJu002b_0</v>
      </c>
      <c r="BA36" s="153" t="str">
        <f t="shared" si="67"/>
        <v>NJu002b_1</v>
      </c>
      <c r="BB36" s="153" t="str">
        <f t="shared" si="68"/>
        <v>NJu002b_1</v>
      </c>
      <c r="BC36" s="153" t="str">
        <f t="shared" si="69"/>
        <v>NJ</v>
      </c>
      <c r="BD36" s="153" t="str">
        <f t="shared" si="70"/>
        <v>NJu004_0</v>
      </c>
      <c r="BE36" s="153" t="str">
        <f t="shared" si="71"/>
        <v>NJu004_1</v>
      </c>
      <c r="BF36" s="153" t="str">
        <f t="shared" si="72"/>
        <v>NJu004_1</v>
      </c>
      <c r="BG36" s="153" t="str">
        <f t="shared" si="73"/>
        <v>NJ</v>
      </c>
      <c r="BH36" s="153" t="str">
        <f t="shared" si="74"/>
        <v>NJu005_0</v>
      </c>
      <c r="BI36" s="153" t="str">
        <f t="shared" si="75"/>
        <v>NJu005_1</v>
      </c>
      <c r="BJ36" s="153" t="str">
        <f t="shared" si="76"/>
        <v>NJu005_1</v>
      </c>
      <c r="BK36" s="153" t="str">
        <f t="shared" si="77"/>
        <v>NJ</v>
      </c>
      <c r="BL36" s="153" t="str">
        <f t="shared" si="78"/>
        <v>NJu006_0</v>
      </c>
      <c r="BM36" s="153" t="str">
        <f t="shared" si="79"/>
        <v>NJu006_1</v>
      </c>
      <c r="BN36" s="153" t="str">
        <f t="shared" si="80"/>
        <v>NJu006_1</v>
      </c>
      <c r="BO36" s="153" t="str">
        <f t="shared" si="81"/>
        <v>NJ</v>
      </c>
      <c r="BP36" s="153" t="str">
        <f t="shared" si="82"/>
        <v>NJu007_0</v>
      </c>
      <c r="BQ36" s="153" t="str">
        <f t="shared" si="83"/>
        <v>NJu007_1</v>
      </c>
      <c r="BR36" s="153" t="str">
        <f t="shared" si="84"/>
        <v>NJu007_1</v>
      </c>
      <c r="BS36" s="153" t="str">
        <f t="shared" si="85"/>
        <v>NJ</v>
      </c>
      <c r="BT36" s="153" t="str">
        <f t="shared" si="86"/>
        <v>NJu003_0</v>
      </c>
      <c r="BU36" s="153" t="str">
        <f t="shared" si="87"/>
        <v>NJu003_1</v>
      </c>
      <c r="BV36" s="153" t="str">
        <f t="shared" si="88"/>
        <v>NJu003_1</v>
      </c>
      <c r="BW36" s="153" t="str">
        <f t="shared" si="89"/>
        <v>NJ</v>
      </c>
      <c r="BX36" s="153" t="str">
        <f t="shared" si="90"/>
        <v>NJu010_0</v>
      </c>
      <c r="BY36" s="153" t="str">
        <f t="shared" si="91"/>
        <v>NJu010_1</v>
      </c>
      <c r="BZ36" s="153" t="str">
        <f t="shared" si="92"/>
        <v>NJu010_1</v>
      </c>
      <c r="CA36" s="153" t="str">
        <f t="shared" si="93"/>
        <v>NJ</v>
      </c>
      <c r="CB36" s="153" t="str">
        <f t="shared" si="94"/>
        <v>NJu009_0</v>
      </c>
      <c r="CC36" s="153" t="str">
        <f t="shared" si="95"/>
        <v>NJu009_1</v>
      </c>
      <c r="CD36" s="153" t="str">
        <f t="shared" si="96"/>
        <v>NJu009_1</v>
      </c>
    </row>
    <row r="37" spans="1:82" ht="12.75" customHeight="1" x14ac:dyDescent="0.15">
      <c r="A37" s="231" t="s">
        <v>140</v>
      </c>
      <c r="B37" s="371" t="str">
        <f>IF(VLOOKUP(AR37,APPENDIX!$A:$R,9,FALSE)&lt;&gt;"",VLOOKUP(AR37,APPENDIX!$A:$R,9,FALSE),"—")</f>
        <v>—</v>
      </c>
      <c r="C37" s="372" t="str">
        <f>IF(VLOOKUP(AS37,APPENDIX!$A:$R,9,FALSE)&lt;&gt;"",VLOOKUP(AS37,APPENDIX!$A:$R,9,FALSE),"—")</f>
        <v>—</v>
      </c>
      <c r="D37" s="231">
        <f>IF(VLOOKUP(AT37,APPENDIX!$A:$R,12,FALSE)&lt;&gt;"",VLOOKUP(AT37,APPENDIX!$A:$R,12,FALSE),0)</f>
        <v>0</v>
      </c>
      <c r="E37" s="231" t="str">
        <f t="shared" si="48"/>
        <v/>
      </c>
      <c r="F37" s="371">
        <f>IF(VLOOKUP(AV37,APPENDIX!$A:$R,9,FALSE)&lt;&gt;"",VLOOKUP(AV37,APPENDIX!$A:$R,9,FALSE),"—")</f>
        <v>23</v>
      </c>
      <c r="G37" s="372">
        <f>IF(VLOOKUP(AW37,APPENDIX!$A:$R,9,FALSE)&lt;&gt;"",VLOOKUP(AW37,APPENDIX!$A:$R,9,FALSE),"—")</f>
        <v>21</v>
      </c>
      <c r="H37" s="301">
        <f>IF(VLOOKUP(AX37,APPENDIX!$A:$R,12,FALSE)&lt;&gt;"",VLOOKUP(AX37,APPENDIX!$A:$R,12,FALSE),0)</f>
        <v>-0.2</v>
      </c>
      <c r="I37" s="234" t="str">
        <f t="shared" si="49"/>
        <v/>
      </c>
      <c r="J37" s="372">
        <f>IF(VLOOKUP(AZ37,APPENDIX!$A:$R,9,FALSE)&lt;&gt;"",VLOOKUP(AZ37,APPENDIX!$A:$R,9,FALSE),"—")</f>
        <v>59</v>
      </c>
      <c r="K37" s="372">
        <f>IF(VLOOKUP(BA37,APPENDIX!$A:$R,9,FALSE)&lt;&gt;"",VLOOKUP(BA37,APPENDIX!$A:$R,9,FALSE),"—")</f>
        <v>56</v>
      </c>
      <c r="L37" s="301">
        <f>IF(VLOOKUP(BB37,APPENDIX!$A:$R,12,FALSE)&lt;&gt;"",VLOOKUP(BB37,APPENDIX!$A:$R,12,FALSE),0)</f>
        <v>-0.2</v>
      </c>
      <c r="M37" s="238" t="str">
        <f t="shared" si="50"/>
        <v/>
      </c>
      <c r="N37" s="371">
        <f>IF(VLOOKUP(BD37,APPENDIX!$A:$R,9,FALSE)&lt;&gt;"",VLOOKUP(BD37,APPENDIX!$A:$R,9,FALSE),"—")</f>
        <v>22</v>
      </c>
      <c r="O37" s="372">
        <f>IF(VLOOKUP(BE37,APPENDIX!$A:$R,9,FALSE)&lt;&gt;"",VLOOKUP(BE37,APPENDIX!$A:$R,9,FALSE),"—")</f>
        <v>19</v>
      </c>
      <c r="P37" s="301">
        <f>IF(VLOOKUP(BF37,APPENDIX!$A:$R,12,FALSE)&lt;&gt;"",VLOOKUP(BF37,APPENDIX!$A:$R,12,FALSE),0)</f>
        <v>-0.3</v>
      </c>
      <c r="Q37" s="231" t="str">
        <f t="shared" si="51"/>
        <v/>
      </c>
      <c r="R37" s="229">
        <f>IF(VLOOKUP(BH37,APPENDIX!$A:$R,9,FALSE)&lt;&gt;"",VLOOKUP(BH37,APPENDIX!$A:$R,9,FALSE),"—")</f>
        <v>18</v>
      </c>
      <c r="S37" s="231">
        <f>IF(VLOOKUP(BI37,APPENDIX!$A:$R,9,FALSE)&lt;&gt;"",VLOOKUP(BI37,APPENDIX!$A:$R,9,FALSE),"—")</f>
        <v>18</v>
      </c>
      <c r="T37" s="231">
        <f>IF(VLOOKUP(BJ37,APPENDIX!$A:$R,12,FALSE)&lt;&gt;"",VLOOKUP(BJ37,APPENDIX!$A:$R,12,FALSE),0)</f>
        <v>0</v>
      </c>
      <c r="U37" s="234" t="str">
        <f t="shared" si="52"/>
        <v/>
      </c>
      <c r="V37" s="371">
        <f>IF(VLOOKUP(BL37,APPENDIX!$A:$R,9,FALSE)&lt;&gt;"",VLOOKUP(BL37,APPENDIX!$A:$R,9,FALSE),"—")</f>
        <v>13</v>
      </c>
      <c r="W37" s="372">
        <f>IF(VLOOKUP(BM37,APPENDIX!$A:$R,9,FALSE)&lt;&gt;"",VLOOKUP(BM37,APPENDIX!$A:$R,9,FALSE),"—")</f>
        <v>15</v>
      </c>
      <c r="X37" s="231">
        <f>IF(VLOOKUP(BN37,APPENDIX!$A:$R,12,FALSE)&lt;&gt;"",VLOOKUP(BN37,APPENDIX!$A:$R,12,FALSE),0)</f>
        <v>0.4</v>
      </c>
      <c r="Y37" s="234" t="str">
        <f t="shared" si="53"/>
        <v/>
      </c>
      <c r="Z37" s="400">
        <f>IF(VLOOKUP(BP37,APPENDIX!$A:$R,9,FALSE)&lt;&gt;"",VLOOKUP(BP37,APPENDIX!$A:$R,9,FALSE),"—")</f>
        <v>15</v>
      </c>
      <c r="AA37" s="401">
        <f>IF(VLOOKUP(BQ37,APPENDIX!$A:$R,9,FALSE)&lt;&gt;"",VLOOKUP(BQ37,APPENDIX!$A:$R,9,FALSE),"—")</f>
        <v>14.8</v>
      </c>
      <c r="AB37" s="231">
        <f>IF(VLOOKUP(BR37,APPENDIX!$A:$R,12,FALSE)&lt;&gt;"",VLOOKUP(BR37,APPENDIX!$A:$R,12,FALSE),0)</f>
        <v>-0.2</v>
      </c>
      <c r="AC37" s="234" t="str">
        <f t="shared" si="54"/>
        <v/>
      </c>
      <c r="AD37" s="371">
        <f>IF(VLOOKUP(BT37,APPENDIX!$A:$R,9,FALSE)&lt;&gt;"",VLOOKUP(BT37,APPENDIX!$A:$R,9,FALSE),"—")</f>
        <v>170</v>
      </c>
      <c r="AE37" s="372">
        <f>IF(VLOOKUP(BU37,APPENDIX!$A:$R,9,FALSE)&lt;&gt;"",VLOOKUP(BU37,APPENDIX!$A:$R,9,FALSE),"—")</f>
        <v>178</v>
      </c>
      <c r="AF37" s="372">
        <f>IF(VLOOKUP(BV37,APPENDIX!$A:$R,12,FALSE)&lt;&gt;"",VLOOKUP(BV37,APPENDIX!$A:$R,12,FALSE),0)</f>
        <v>0.3</v>
      </c>
      <c r="AG37" s="493" t="str">
        <f t="shared" si="55"/>
        <v/>
      </c>
      <c r="AH37" s="374">
        <f>IF(VLOOKUP(BX37,APPENDIX!$A:$R,9,FALSE)&lt;&gt;"",VLOOKUP(BX37,APPENDIX!$A:$R,9,FALSE),"—")</f>
        <v>3996</v>
      </c>
      <c r="AI37" s="374">
        <f>IF(VLOOKUP(BY37,APPENDIX!$A:$R,9,FALSE)&lt;&gt;"",VLOOKUP(BY37,APPENDIX!$A:$R,9,FALSE),"—")</f>
        <v>3920</v>
      </c>
      <c r="AJ37" s="301">
        <f>IF(VLOOKUP(BZ37,APPENDIX!$A:$R,12,FALSE)&lt;&gt;"",VLOOKUP(BZ37,APPENDIX!$A:$R,12,FALSE),0)</f>
        <v>-0.1</v>
      </c>
      <c r="AK37" s="238" t="str">
        <f t="shared" si="56"/>
        <v/>
      </c>
      <c r="AL37" s="375">
        <f>IF(VLOOKUP(CB37,APPENDIX!$A:$R,9,FALSE)&lt;&gt;"",VLOOKUP(CB37,APPENDIX!$A:$R,9,FALSE),"—")</f>
        <v>6791</v>
      </c>
      <c r="AM37" s="374">
        <f>IF(VLOOKUP(CC37,APPENDIX!$A:$R,9,FALSE)&lt;&gt;"",VLOOKUP(CC37,APPENDIX!$A:$R,9,FALSE),"—")</f>
        <v>6938</v>
      </c>
      <c r="AN37" s="301">
        <f>IF(VLOOKUP(CD37,APPENDIX!$A:$R,12,FALSE)&lt;&gt;"",VLOOKUP(CD37,APPENDIX!$A:$R,12,FALSE),0)</f>
        <v>0.1</v>
      </c>
      <c r="AO37" s="238" t="str">
        <f t="shared" si="57"/>
        <v/>
      </c>
      <c r="AQ37" s="153" t="s">
        <v>141</v>
      </c>
      <c r="AR37" s="153" t="str">
        <f t="shared" si="58"/>
        <v>NMu001_0</v>
      </c>
      <c r="AS37" s="153" t="str">
        <f t="shared" si="59"/>
        <v>NMu001_1</v>
      </c>
      <c r="AT37" s="153" t="str">
        <f t="shared" si="60"/>
        <v>NMu001_1</v>
      </c>
      <c r="AU37" s="153" t="str">
        <f t="shared" si="61"/>
        <v>NM</v>
      </c>
      <c r="AV37" s="153" t="str">
        <f t="shared" si="62"/>
        <v>NMu002a_0</v>
      </c>
      <c r="AW37" s="153" t="str">
        <f t="shared" si="63"/>
        <v>NMu002a_1</v>
      </c>
      <c r="AX37" s="153" t="str">
        <f t="shared" si="64"/>
        <v>NMu002a_1</v>
      </c>
      <c r="AY37" s="153" t="str">
        <f t="shared" si="65"/>
        <v>NM</v>
      </c>
      <c r="AZ37" s="153" t="str">
        <f t="shared" si="66"/>
        <v>NMu002b_0</v>
      </c>
      <c r="BA37" s="153" t="str">
        <f t="shared" si="67"/>
        <v>NMu002b_1</v>
      </c>
      <c r="BB37" s="153" t="str">
        <f t="shared" si="68"/>
        <v>NMu002b_1</v>
      </c>
      <c r="BC37" s="153" t="str">
        <f t="shared" si="69"/>
        <v>NM</v>
      </c>
      <c r="BD37" s="153" t="str">
        <f t="shared" si="70"/>
        <v>NMu004_0</v>
      </c>
      <c r="BE37" s="153" t="str">
        <f t="shared" si="71"/>
        <v>NMu004_1</v>
      </c>
      <c r="BF37" s="153" t="str">
        <f t="shared" si="72"/>
        <v>NMu004_1</v>
      </c>
      <c r="BG37" s="153" t="str">
        <f t="shared" si="73"/>
        <v>NM</v>
      </c>
      <c r="BH37" s="153" t="str">
        <f t="shared" si="74"/>
        <v>NMu005_0</v>
      </c>
      <c r="BI37" s="153" t="str">
        <f t="shared" si="75"/>
        <v>NMu005_1</v>
      </c>
      <c r="BJ37" s="153" t="str">
        <f t="shared" si="76"/>
        <v>NMu005_1</v>
      </c>
      <c r="BK37" s="153" t="str">
        <f t="shared" si="77"/>
        <v>NM</v>
      </c>
      <c r="BL37" s="153" t="str">
        <f t="shared" si="78"/>
        <v>NMu006_0</v>
      </c>
      <c r="BM37" s="153" t="str">
        <f t="shared" si="79"/>
        <v>NMu006_1</v>
      </c>
      <c r="BN37" s="153" t="str">
        <f t="shared" si="80"/>
        <v>NMu006_1</v>
      </c>
      <c r="BO37" s="153" t="str">
        <f t="shared" si="81"/>
        <v>NM</v>
      </c>
      <c r="BP37" s="153" t="str">
        <f t="shared" si="82"/>
        <v>NMu007_0</v>
      </c>
      <c r="BQ37" s="153" t="str">
        <f t="shared" si="83"/>
        <v>NMu007_1</v>
      </c>
      <c r="BR37" s="153" t="str">
        <f t="shared" si="84"/>
        <v>NMu007_1</v>
      </c>
      <c r="BS37" s="153" t="str">
        <f t="shared" si="85"/>
        <v>NM</v>
      </c>
      <c r="BT37" s="153" t="str">
        <f t="shared" si="86"/>
        <v>NMu003_0</v>
      </c>
      <c r="BU37" s="153" t="str">
        <f t="shared" si="87"/>
        <v>NMu003_1</v>
      </c>
      <c r="BV37" s="153" t="str">
        <f t="shared" si="88"/>
        <v>NMu003_1</v>
      </c>
      <c r="BW37" s="153" t="str">
        <f t="shared" si="89"/>
        <v>NM</v>
      </c>
      <c r="BX37" s="153" t="str">
        <f t="shared" si="90"/>
        <v>NMu010_0</v>
      </c>
      <c r="BY37" s="153" t="str">
        <f t="shared" si="91"/>
        <v>NMu010_1</v>
      </c>
      <c r="BZ37" s="153" t="str">
        <f t="shared" si="92"/>
        <v>NMu010_1</v>
      </c>
      <c r="CA37" s="153" t="str">
        <f t="shared" si="93"/>
        <v>NM</v>
      </c>
      <c r="CB37" s="153" t="str">
        <f t="shared" si="94"/>
        <v>NMu009_0</v>
      </c>
      <c r="CC37" s="153" t="str">
        <f t="shared" si="95"/>
        <v>NMu009_1</v>
      </c>
      <c r="CD37" s="153" t="str">
        <f t="shared" si="96"/>
        <v>NMu009_1</v>
      </c>
    </row>
    <row r="38" spans="1:82" ht="12.75" customHeight="1" x14ac:dyDescent="0.15">
      <c r="A38" s="231" t="s">
        <v>144</v>
      </c>
      <c r="B38" s="371">
        <f>IF(VLOOKUP(AR38,APPENDIX!$A:$R,9,FALSE)&lt;&gt;"",VLOOKUP(AR38,APPENDIX!$A:$R,9,FALSE),"—")</f>
        <v>221</v>
      </c>
      <c r="C38" s="372">
        <f>IF(VLOOKUP(AS38,APPENDIX!$A:$R,9,FALSE)&lt;&gt;"",VLOOKUP(AS38,APPENDIX!$A:$R,9,FALSE),"—")</f>
        <v>226</v>
      </c>
      <c r="D38" s="231">
        <f>IF(VLOOKUP(AT38,APPENDIX!$A:$R,12,FALSE)&lt;&gt;"",VLOOKUP(AT38,APPENDIX!$A:$R,12,FALSE),0)</f>
        <v>0.1</v>
      </c>
      <c r="E38" s="231" t="str">
        <f t="shared" si="48"/>
        <v/>
      </c>
      <c r="F38" s="371">
        <f>IF(VLOOKUP(AV38,APPENDIX!$A:$R,9,FALSE)&lt;&gt;"",VLOOKUP(AV38,APPENDIX!$A:$R,9,FALSE),"—")</f>
        <v>29</v>
      </c>
      <c r="G38" s="372">
        <f>IF(VLOOKUP(AW38,APPENDIX!$A:$R,9,FALSE)&lt;&gt;"",VLOOKUP(AW38,APPENDIX!$A:$R,9,FALSE),"—")</f>
        <v>25</v>
      </c>
      <c r="H38" s="301">
        <f>IF(VLOOKUP(AX38,APPENDIX!$A:$R,12,FALSE)&lt;&gt;"",VLOOKUP(AX38,APPENDIX!$A:$R,12,FALSE),0)</f>
        <v>-0.5</v>
      </c>
      <c r="I38" s="234" t="str">
        <f t="shared" si="49"/>
        <v>*</v>
      </c>
      <c r="J38" s="372">
        <f>IF(VLOOKUP(AZ38,APPENDIX!$A:$R,9,FALSE)&lt;&gt;"",VLOOKUP(AZ38,APPENDIX!$A:$R,9,FALSE),"—")</f>
        <v>73</v>
      </c>
      <c r="K38" s="372">
        <f>IF(VLOOKUP(BA38,APPENDIX!$A:$R,9,FALSE)&lt;&gt;"",VLOOKUP(BA38,APPENDIX!$A:$R,9,FALSE),"—")</f>
        <v>66</v>
      </c>
      <c r="L38" s="301">
        <f>IF(VLOOKUP(BB38,APPENDIX!$A:$R,12,FALSE)&lt;&gt;"",VLOOKUP(BB38,APPENDIX!$A:$R,12,FALSE),0)</f>
        <v>-0.5</v>
      </c>
      <c r="M38" s="238" t="str">
        <f t="shared" si="50"/>
        <v>*</v>
      </c>
      <c r="N38" s="371">
        <f>IF(VLOOKUP(BD38,APPENDIX!$A:$R,9,FALSE)&lt;&gt;"",VLOOKUP(BD38,APPENDIX!$A:$R,9,FALSE),"—")</f>
        <v>36</v>
      </c>
      <c r="O38" s="372">
        <f>IF(VLOOKUP(BE38,APPENDIX!$A:$R,9,FALSE)&lt;&gt;"",VLOOKUP(BE38,APPENDIX!$A:$R,9,FALSE),"—")</f>
        <v>28</v>
      </c>
      <c r="P38" s="301">
        <f>IF(VLOOKUP(BF38,APPENDIX!$A:$R,12,FALSE)&lt;&gt;"",VLOOKUP(BF38,APPENDIX!$A:$R,12,FALSE),0)</f>
        <v>-0.9</v>
      </c>
      <c r="Q38" s="231" t="str">
        <f t="shared" si="51"/>
        <v>*</v>
      </c>
      <c r="R38" s="229">
        <f>IF(VLOOKUP(BH38,APPENDIX!$A:$R,9,FALSE)&lt;&gt;"",VLOOKUP(BH38,APPENDIX!$A:$R,9,FALSE),"—")</f>
        <v>23</v>
      </c>
      <c r="S38" s="231">
        <f>IF(VLOOKUP(BI38,APPENDIX!$A:$R,9,FALSE)&lt;&gt;"",VLOOKUP(BI38,APPENDIX!$A:$R,9,FALSE),"—")</f>
        <v>21</v>
      </c>
      <c r="T38" s="231">
        <f>IF(VLOOKUP(BJ38,APPENDIX!$A:$R,12,FALSE)&lt;&gt;"",VLOOKUP(BJ38,APPENDIX!$A:$R,12,FALSE),0)</f>
        <v>-0.6</v>
      </c>
      <c r="U38" s="234" t="str">
        <f t="shared" si="52"/>
        <v>*</v>
      </c>
      <c r="V38" s="371">
        <f>IF(VLOOKUP(BL38,APPENDIX!$A:$R,9,FALSE)&lt;&gt;"",VLOOKUP(BL38,APPENDIX!$A:$R,9,FALSE),"—")</f>
        <v>17</v>
      </c>
      <c r="W38" s="372">
        <f>IF(VLOOKUP(BM38,APPENDIX!$A:$R,9,FALSE)&lt;&gt;"",VLOOKUP(BM38,APPENDIX!$A:$R,9,FALSE),"—")</f>
        <v>14</v>
      </c>
      <c r="X38" s="231">
        <f>IF(VLOOKUP(BN38,APPENDIX!$A:$R,12,FALSE)&lt;&gt;"",VLOOKUP(BN38,APPENDIX!$A:$R,12,FALSE),0)</f>
        <v>-0.6</v>
      </c>
      <c r="Y38" s="234" t="str">
        <f t="shared" si="53"/>
        <v>*</v>
      </c>
      <c r="Z38" s="400">
        <f>IF(VLOOKUP(BP38,APPENDIX!$A:$R,9,FALSE)&lt;&gt;"",VLOOKUP(BP38,APPENDIX!$A:$R,9,FALSE),"—")</f>
        <v>17</v>
      </c>
      <c r="AA38" s="401">
        <f>IF(VLOOKUP(BQ38,APPENDIX!$A:$R,9,FALSE)&lt;&gt;"",VLOOKUP(BQ38,APPENDIX!$A:$R,9,FALSE),"—")</f>
        <v>16.600000000000001</v>
      </c>
      <c r="AB38" s="231">
        <f>IF(VLOOKUP(BR38,APPENDIX!$A:$R,12,FALSE)&lt;&gt;"",VLOOKUP(BR38,APPENDIX!$A:$R,12,FALSE),0)</f>
        <v>-0.4</v>
      </c>
      <c r="AC38" s="234" t="str">
        <f t="shared" si="54"/>
        <v/>
      </c>
      <c r="AD38" s="371">
        <f>IF(VLOOKUP(BT38,APPENDIX!$A:$R,9,FALSE)&lt;&gt;"",VLOOKUP(BT38,APPENDIX!$A:$R,9,FALSE),"—")</f>
        <v>173</v>
      </c>
      <c r="AE38" s="372">
        <f>IF(VLOOKUP(BU38,APPENDIX!$A:$R,9,FALSE)&lt;&gt;"",VLOOKUP(BU38,APPENDIX!$A:$R,9,FALSE),"—")</f>
        <v>168</v>
      </c>
      <c r="AF38" s="372">
        <f>IF(VLOOKUP(BV38,APPENDIX!$A:$R,12,FALSE)&lt;&gt;"",VLOOKUP(BV38,APPENDIX!$A:$R,12,FALSE),0)</f>
        <v>-0.2</v>
      </c>
      <c r="AG38" s="493" t="str">
        <f t="shared" si="55"/>
        <v/>
      </c>
      <c r="AH38" s="374">
        <f>IF(VLOOKUP(BX38,APPENDIX!$A:$R,9,FALSE)&lt;&gt;"",VLOOKUP(BX38,APPENDIX!$A:$R,9,FALSE),"—")</f>
        <v>5057</v>
      </c>
      <c r="AI38" s="374">
        <f>IF(VLOOKUP(BY38,APPENDIX!$A:$R,9,FALSE)&lt;&gt;"",VLOOKUP(BY38,APPENDIX!$A:$R,9,FALSE),"—")</f>
        <v>5019</v>
      </c>
      <c r="AJ38" s="301">
        <f>IF(VLOOKUP(BZ38,APPENDIX!$A:$R,12,FALSE)&lt;&gt;"",VLOOKUP(BZ38,APPENDIX!$A:$R,12,FALSE),0)</f>
        <v>-0.1</v>
      </c>
      <c r="AK38" s="238" t="str">
        <f t="shared" si="56"/>
        <v/>
      </c>
      <c r="AL38" s="375">
        <f>IF(VLOOKUP(CB38,APPENDIX!$A:$R,9,FALSE)&lt;&gt;"",VLOOKUP(CB38,APPENDIX!$A:$R,9,FALSE),"—")</f>
        <v>8977</v>
      </c>
      <c r="AM38" s="374">
        <f>IF(VLOOKUP(CC38,APPENDIX!$A:$R,9,FALSE)&lt;&gt;"",VLOOKUP(CC38,APPENDIX!$A:$R,9,FALSE),"—")</f>
        <v>8959</v>
      </c>
      <c r="AN38" s="301">
        <f>IF(VLOOKUP(CD38,APPENDIX!$A:$R,12,FALSE)&lt;&gt;"",VLOOKUP(CD38,APPENDIX!$A:$R,12,FALSE),0)</f>
        <v>0</v>
      </c>
      <c r="AO38" s="238" t="str">
        <f t="shared" si="57"/>
        <v/>
      </c>
      <c r="AQ38" s="153" t="s">
        <v>145</v>
      </c>
      <c r="AR38" s="153" t="str">
        <f t="shared" si="58"/>
        <v>NYu001_0</v>
      </c>
      <c r="AS38" s="153" t="str">
        <f t="shared" si="59"/>
        <v>NYu001_1</v>
      </c>
      <c r="AT38" s="153" t="str">
        <f t="shared" si="60"/>
        <v>NYu001_1</v>
      </c>
      <c r="AU38" s="153" t="str">
        <f t="shared" si="61"/>
        <v>NY</v>
      </c>
      <c r="AV38" s="153" t="str">
        <f t="shared" si="62"/>
        <v>NYu002a_0</v>
      </c>
      <c r="AW38" s="153" t="str">
        <f t="shared" si="63"/>
        <v>NYu002a_1</v>
      </c>
      <c r="AX38" s="153" t="str">
        <f t="shared" si="64"/>
        <v>NYu002a_1</v>
      </c>
      <c r="AY38" s="153" t="str">
        <f t="shared" si="65"/>
        <v>NY</v>
      </c>
      <c r="AZ38" s="153" t="str">
        <f t="shared" si="66"/>
        <v>NYu002b_0</v>
      </c>
      <c r="BA38" s="153" t="str">
        <f t="shared" si="67"/>
        <v>NYu002b_1</v>
      </c>
      <c r="BB38" s="153" t="str">
        <f t="shared" si="68"/>
        <v>NYu002b_1</v>
      </c>
      <c r="BC38" s="153" t="str">
        <f t="shared" si="69"/>
        <v>NY</v>
      </c>
      <c r="BD38" s="153" t="str">
        <f t="shared" si="70"/>
        <v>NYu004_0</v>
      </c>
      <c r="BE38" s="153" t="str">
        <f t="shared" si="71"/>
        <v>NYu004_1</v>
      </c>
      <c r="BF38" s="153" t="str">
        <f t="shared" si="72"/>
        <v>NYu004_1</v>
      </c>
      <c r="BG38" s="153" t="str">
        <f t="shared" si="73"/>
        <v>NY</v>
      </c>
      <c r="BH38" s="153" t="str">
        <f t="shared" si="74"/>
        <v>NYu005_0</v>
      </c>
      <c r="BI38" s="153" t="str">
        <f t="shared" si="75"/>
        <v>NYu005_1</v>
      </c>
      <c r="BJ38" s="153" t="str">
        <f t="shared" si="76"/>
        <v>NYu005_1</v>
      </c>
      <c r="BK38" s="153" t="str">
        <f t="shared" si="77"/>
        <v>NY</v>
      </c>
      <c r="BL38" s="153" t="str">
        <f t="shared" si="78"/>
        <v>NYu006_0</v>
      </c>
      <c r="BM38" s="153" t="str">
        <f t="shared" si="79"/>
        <v>NYu006_1</v>
      </c>
      <c r="BN38" s="153" t="str">
        <f t="shared" si="80"/>
        <v>NYu006_1</v>
      </c>
      <c r="BO38" s="153" t="str">
        <f t="shared" si="81"/>
        <v>NY</v>
      </c>
      <c r="BP38" s="153" t="str">
        <f t="shared" si="82"/>
        <v>NYu007_0</v>
      </c>
      <c r="BQ38" s="153" t="str">
        <f t="shared" si="83"/>
        <v>NYu007_1</v>
      </c>
      <c r="BR38" s="153" t="str">
        <f t="shared" si="84"/>
        <v>NYu007_1</v>
      </c>
      <c r="BS38" s="153" t="str">
        <f t="shared" si="85"/>
        <v>NY</v>
      </c>
      <c r="BT38" s="153" t="str">
        <f t="shared" si="86"/>
        <v>NYu003_0</v>
      </c>
      <c r="BU38" s="153" t="str">
        <f t="shared" si="87"/>
        <v>NYu003_1</v>
      </c>
      <c r="BV38" s="153" t="str">
        <f t="shared" si="88"/>
        <v>NYu003_1</v>
      </c>
      <c r="BW38" s="153" t="str">
        <f t="shared" si="89"/>
        <v>NY</v>
      </c>
      <c r="BX38" s="153" t="str">
        <f t="shared" si="90"/>
        <v>NYu010_0</v>
      </c>
      <c r="BY38" s="153" t="str">
        <f t="shared" si="91"/>
        <v>NYu010_1</v>
      </c>
      <c r="BZ38" s="153" t="str">
        <f t="shared" si="92"/>
        <v>NYu010_1</v>
      </c>
      <c r="CA38" s="153" t="str">
        <f t="shared" si="93"/>
        <v>NY</v>
      </c>
      <c r="CB38" s="153" t="str">
        <f t="shared" si="94"/>
        <v>NYu009_0</v>
      </c>
      <c r="CC38" s="153" t="str">
        <f t="shared" si="95"/>
        <v>NYu009_1</v>
      </c>
      <c r="CD38" s="153" t="str">
        <f t="shared" si="96"/>
        <v>NYu009_1</v>
      </c>
    </row>
    <row r="39" spans="1:82" ht="12.75" customHeight="1" x14ac:dyDescent="0.15">
      <c r="A39" s="231" t="s">
        <v>148</v>
      </c>
      <c r="B39" s="371">
        <f>IF(VLOOKUP(AR39,APPENDIX!$A:$R,9,FALSE)&lt;&gt;"",VLOOKUP(AR39,APPENDIX!$A:$R,9,FALSE),"—")</f>
        <v>109</v>
      </c>
      <c r="C39" s="372">
        <f>IF(VLOOKUP(AS39,APPENDIX!$A:$R,9,FALSE)&lt;&gt;"",VLOOKUP(AS39,APPENDIX!$A:$R,9,FALSE),"—")</f>
        <v>112</v>
      </c>
      <c r="D39" s="231">
        <f>IF(VLOOKUP(AT39,APPENDIX!$A:$R,12,FALSE)&lt;&gt;"",VLOOKUP(AT39,APPENDIX!$A:$R,12,FALSE),0)</f>
        <v>0.1</v>
      </c>
      <c r="E39" s="231" t="str">
        <f t="shared" si="48"/>
        <v/>
      </c>
      <c r="F39" s="371">
        <f>IF(VLOOKUP(AV39,APPENDIX!$A:$R,9,FALSE)&lt;&gt;"",VLOOKUP(AV39,APPENDIX!$A:$R,9,FALSE),"—")</f>
        <v>29</v>
      </c>
      <c r="G39" s="372">
        <f>IF(VLOOKUP(AW39,APPENDIX!$A:$R,9,FALSE)&lt;&gt;"",VLOOKUP(AW39,APPENDIX!$A:$R,9,FALSE),"—")</f>
        <v>28</v>
      </c>
      <c r="H39" s="301">
        <f>IF(VLOOKUP(AX39,APPENDIX!$A:$R,12,FALSE)&lt;&gt;"",VLOOKUP(AX39,APPENDIX!$A:$R,12,FALSE),0)</f>
        <v>-0.1</v>
      </c>
      <c r="I39" s="234" t="str">
        <f t="shared" si="49"/>
        <v/>
      </c>
      <c r="J39" s="372">
        <f>IF(VLOOKUP(AZ39,APPENDIX!$A:$R,9,FALSE)&lt;&gt;"",VLOOKUP(AZ39,APPENDIX!$A:$R,9,FALSE),"—")</f>
        <v>67</v>
      </c>
      <c r="K39" s="372">
        <f>IF(VLOOKUP(BA39,APPENDIX!$A:$R,9,FALSE)&lt;&gt;"",VLOOKUP(BA39,APPENDIX!$A:$R,9,FALSE),"—")</f>
        <v>64</v>
      </c>
      <c r="L39" s="301">
        <f>IF(VLOOKUP(BB39,APPENDIX!$A:$R,12,FALSE)&lt;&gt;"",VLOOKUP(BB39,APPENDIX!$A:$R,12,FALSE),0)</f>
        <v>-0.2</v>
      </c>
      <c r="M39" s="238" t="str">
        <f t="shared" si="50"/>
        <v/>
      </c>
      <c r="N39" s="371">
        <f>IF(VLOOKUP(BD39,APPENDIX!$A:$R,9,FALSE)&lt;&gt;"",VLOOKUP(BD39,APPENDIX!$A:$R,9,FALSE),"—")</f>
        <v>35</v>
      </c>
      <c r="O39" s="372">
        <f>IF(VLOOKUP(BE39,APPENDIX!$A:$R,9,FALSE)&lt;&gt;"",VLOOKUP(BE39,APPENDIX!$A:$R,9,FALSE),"—")</f>
        <v>27</v>
      </c>
      <c r="P39" s="301">
        <f>IF(VLOOKUP(BF39,APPENDIX!$A:$R,12,FALSE)&lt;&gt;"",VLOOKUP(BF39,APPENDIX!$A:$R,12,FALSE),0)</f>
        <v>-0.9</v>
      </c>
      <c r="Q39" s="231" t="str">
        <f t="shared" si="51"/>
        <v>*</v>
      </c>
      <c r="R39" s="229">
        <f>IF(VLOOKUP(BH39,APPENDIX!$A:$R,9,FALSE)&lt;&gt;"",VLOOKUP(BH39,APPENDIX!$A:$R,9,FALSE),"—")</f>
        <v>20</v>
      </c>
      <c r="S39" s="231">
        <f>IF(VLOOKUP(BI39,APPENDIX!$A:$R,9,FALSE)&lt;&gt;"",VLOOKUP(BI39,APPENDIX!$A:$R,9,FALSE),"—")</f>
        <v>18</v>
      </c>
      <c r="T39" s="231">
        <f>IF(VLOOKUP(BJ39,APPENDIX!$A:$R,12,FALSE)&lt;&gt;"",VLOOKUP(BJ39,APPENDIX!$A:$R,12,FALSE),0)</f>
        <v>-0.6</v>
      </c>
      <c r="U39" s="234" t="str">
        <f t="shared" si="52"/>
        <v>*</v>
      </c>
      <c r="V39" s="371">
        <f>IF(VLOOKUP(BL39,APPENDIX!$A:$R,9,FALSE)&lt;&gt;"",VLOOKUP(BL39,APPENDIX!$A:$R,9,FALSE),"—")</f>
        <v>18</v>
      </c>
      <c r="W39" s="372">
        <f>IF(VLOOKUP(BM39,APPENDIX!$A:$R,9,FALSE)&lt;&gt;"",VLOOKUP(BM39,APPENDIX!$A:$R,9,FALSE),"—")</f>
        <v>16</v>
      </c>
      <c r="X39" s="231">
        <f>IF(VLOOKUP(BN39,APPENDIX!$A:$R,12,FALSE)&lt;&gt;"",VLOOKUP(BN39,APPENDIX!$A:$R,12,FALSE),0)</f>
        <v>-0.4</v>
      </c>
      <c r="Y39" s="234" t="str">
        <f t="shared" si="53"/>
        <v/>
      </c>
      <c r="Z39" s="400">
        <f>IF(VLOOKUP(BP39,APPENDIX!$A:$R,9,FALSE)&lt;&gt;"",VLOOKUP(BP39,APPENDIX!$A:$R,9,FALSE),"—")</f>
        <v>16</v>
      </c>
      <c r="AA39" s="401">
        <f>IF(VLOOKUP(BQ39,APPENDIX!$A:$R,9,FALSE)&lt;&gt;"",VLOOKUP(BQ39,APPENDIX!$A:$R,9,FALSE),"—")</f>
        <v>16.100000000000001</v>
      </c>
      <c r="AB39" s="231">
        <f>IF(VLOOKUP(BR39,APPENDIX!$A:$R,12,FALSE)&lt;&gt;"",VLOOKUP(BR39,APPENDIX!$A:$R,12,FALSE),0)</f>
        <v>0.1</v>
      </c>
      <c r="AC39" s="234" t="str">
        <f t="shared" si="54"/>
        <v/>
      </c>
      <c r="AD39" s="371">
        <f>IF(VLOOKUP(BT39,APPENDIX!$A:$R,9,FALSE)&lt;&gt;"",VLOOKUP(BT39,APPENDIX!$A:$R,9,FALSE),"—")</f>
        <v>197</v>
      </c>
      <c r="AE39" s="372">
        <f>IF(VLOOKUP(BU39,APPENDIX!$A:$R,9,FALSE)&lt;&gt;"",VLOOKUP(BU39,APPENDIX!$A:$R,9,FALSE),"—")</f>
        <v>205</v>
      </c>
      <c r="AF39" s="372">
        <f>IF(VLOOKUP(BV39,APPENDIX!$A:$R,12,FALSE)&lt;&gt;"",VLOOKUP(BV39,APPENDIX!$A:$R,12,FALSE),0)</f>
        <v>0.3</v>
      </c>
      <c r="AG39" s="493" t="str">
        <f t="shared" si="55"/>
        <v/>
      </c>
      <c r="AH39" s="374">
        <f>IF(VLOOKUP(BX39,APPENDIX!$A:$R,9,FALSE)&lt;&gt;"",VLOOKUP(BX39,APPENDIX!$A:$R,9,FALSE),"—")</f>
        <v>4346</v>
      </c>
      <c r="AI39" s="374">
        <f>IF(VLOOKUP(BY39,APPENDIX!$A:$R,9,FALSE)&lt;&gt;"",VLOOKUP(BY39,APPENDIX!$A:$R,9,FALSE),"—")</f>
        <v>4201</v>
      </c>
      <c r="AJ39" s="301">
        <f>IF(VLOOKUP(BZ39,APPENDIX!$A:$R,12,FALSE)&lt;&gt;"",VLOOKUP(BZ39,APPENDIX!$A:$R,12,FALSE),0)</f>
        <v>-0.2</v>
      </c>
      <c r="AK39" s="238" t="str">
        <f t="shared" si="56"/>
        <v/>
      </c>
      <c r="AL39" s="375">
        <f>IF(VLOOKUP(CB39,APPENDIX!$A:$R,9,FALSE)&lt;&gt;"",VLOOKUP(CB39,APPENDIX!$A:$R,9,FALSE),"—")</f>
        <v>8158</v>
      </c>
      <c r="AM39" s="374">
        <f>IF(VLOOKUP(CC39,APPENDIX!$A:$R,9,FALSE)&lt;&gt;"",VLOOKUP(CC39,APPENDIX!$A:$R,9,FALSE),"—")</f>
        <v>8271</v>
      </c>
      <c r="AN39" s="301">
        <f>IF(VLOOKUP(CD39,APPENDIX!$A:$R,12,FALSE)&lt;&gt;"",VLOOKUP(CD39,APPENDIX!$A:$R,12,FALSE),0)</f>
        <v>0.1</v>
      </c>
      <c r="AO39" s="238" t="str">
        <f t="shared" si="57"/>
        <v/>
      </c>
      <c r="AQ39" s="153" t="s">
        <v>149</v>
      </c>
      <c r="AR39" s="153" t="str">
        <f t="shared" si="58"/>
        <v>NCu001_0</v>
      </c>
      <c r="AS39" s="153" t="str">
        <f t="shared" si="59"/>
        <v>NCu001_1</v>
      </c>
      <c r="AT39" s="153" t="str">
        <f t="shared" si="60"/>
        <v>NCu001_1</v>
      </c>
      <c r="AU39" s="153" t="str">
        <f t="shared" si="61"/>
        <v>NC</v>
      </c>
      <c r="AV39" s="153" t="str">
        <f t="shared" si="62"/>
        <v>NCu002a_0</v>
      </c>
      <c r="AW39" s="153" t="str">
        <f t="shared" si="63"/>
        <v>NCu002a_1</v>
      </c>
      <c r="AX39" s="153" t="str">
        <f t="shared" si="64"/>
        <v>NCu002a_1</v>
      </c>
      <c r="AY39" s="153" t="str">
        <f t="shared" si="65"/>
        <v>NC</v>
      </c>
      <c r="AZ39" s="153" t="str">
        <f t="shared" si="66"/>
        <v>NCu002b_0</v>
      </c>
      <c r="BA39" s="153" t="str">
        <f t="shared" si="67"/>
        <v>NCu002b_1</v>
      </c>
      <c r="BB39" s="153" t="str">
        <f t="shared" si="68"/>
        <v>NCu002b_1</v>
      </c>
      <c r="BC39" s="153" t="str">
        <f t="shared" si="69"/>
        <v>NC</v>
      </c>
      <c r="BD39" s="153" t="str">
        <f t="shared" si="70"/>
        <v>NCu004_0</v>
      </c>
      <c r="BE39" s="153" t="str">
        <f t="shared" si="71"/>
        <v>NCu004_1</v>
      </c>
      <c r="BF39" s="153" t="str">
        <f t="shared" si="72"/>
        <v>NCu004_1</v>
      </c>
      <c r="BG39" s="153" t="str">
        <f t="shared" si="73"/>
        <v>NC</v>
      </c>
      <c r="BH39" s="153" t="str">
        <f t="shared" si="74"/>
        <v>NCu005_0</v>
      </c>
      <c r="BI39" s="153" t="str">
        <f t="shared" si="75"/>
        <v>NCu005_1</v>
      </c>
      <c r="BJ39" s="153" t="str">
        <f t="shared" si="76"/>
        <v>NCu005_1</v>
      </c>
      <c r="BK39" s="153" t="str">
        <f t="shared" si="77"/>
        <v>NC</v>
      </c>
      <c r="BL39" s="153" t="str">
        <f t="shared" si="78"/>
        <v>NCu006_0</v>
      </c>
      <c r="BM39" s="153" t="str">
        <f t="shared" si="79"/>
        <v>NCu006_1</v>
      </c>
      <c r="BN39" s="153" t="str">
        <f t="shared" si="80"/>
        <v>NCu006_1</v>
      </c>
      <c r="BO39" s="153" t="str">
        <f t="shared" si="81"/>
        <v>NC</v>
      </c>
      <c r="BP39" s="153" t="str">
        <f t="shared" si="82"/>
        <v>NCu007_0</v>
      </c>
      <c r="BQ39" s="153" t="str">
        <f t="shared" si="83"/>
        <v>NCu007_1</v>
      </c>
      <c r="BR39" s="153" t="str">
        <f t="shared" si="84"/>
        <v>NCu007_1</v>
      </c>
      <c r="BS39" s="153" t="str">
        <f t="shared" si="85"/>
        <v>NC</v>
      </c>
      <c r="BT39" s="153" t="str">
        <f t="shared" si="86"/>
        <v>NCu003_0</v>
      </c>
      <c r="BU39" s="153" t="str">
        <f t="shared" si="87"/>
        <v>NCu003_1</v>
      </c>
      <c r="BV39" s="153" t="str">
        <f t="shared" si="88"/>
        <v>NCu003_1</v>
      </c>
      <c r="BW39" s="153" t="str">
        <f t="shared" si="89"/>
        <v>NC</v>
      </c>
      <c r="BX39" s="153" t="str">
        <f t="shared" si="90"/>
        <v>NCu010_0</v>
      </c>
      <c r="BY39" s="153" t="str">
        <f t="shared" si="91"/>
        <v>NCu010_1</v>
      </c>
      <c r="BZ39" s="153" t="str">
        <f t="shared" si="92"/>
        <v>NCu010_1</v>
      </c>
      <c r="CA39" s="153" t="str">
        <f t="shared" si="93"/>
        <v>NC</v>
      </c>
      <c r="CB39" s="153" t="str">
        <f t="shared" si="94"/>
        <v>NCu009_0</v>
      </c>
      <c r="CC39" s="153" t="str">
        <f t="shared" si="95"/>
        <v>NCu009_1</v>
      </c>
      <c r="CD39" s="153" t="str">
        <f t="shared" si="96"/>
        <v>NCu009_1</v>
      </c>
    </row>
    <row r="40" spans="1:82" ht="12.75" customHeight="1" x14ac:dyDescent="0.15">
      <c r="A40" s="231" t="s">
        <v>152</v>
      </c>
      <c r="B40" s="371" t="str">
        <f>IF(VLOOKUP(AR40,APPENDIX!$A:$R,9,FALSE)&lt;&gt;"",VLOOKUP(AR40,APPENDIX!$A:$R,9,FALSE),"—")</f>
        <v>—</v>
      </c>
      <c r="C40" s="372">
        <f>IF(VLOOKUP(AS40,APPENDIX!$A:$R,9,FALSE)&lt;&gt;"",VLOOKUP(AS40,APPENDIX!$A:$R,9,FALSE),"—")</f>
        <v>48</v>
      </c>
      <c r="D40" s="231">
        <f>IF(VLOOKUP(AT40,APPENDIX!$A:$R,12,FALSE)&lt;&gt;"",VLOOKUP(AT40,APPENDIX!$A:$R,12,FALSE),0)</f>
        <v>0</v>
      </c>
      <c r="E40" s="231" t="str">
        <f t="shared" si="48"/>
        <v/>
      </c>
      <c r="F40" s="371">
        <f>IF(VLOOKUP(AV40,APPENDIX!$A:$R,9,FALSE)&lt;&gt;"",VLOOKUP(AV40,APPENDIX!$A:$R,9,FALSE),"—")</f>
        <v>24</v>
      </c>
      <c r="G40" s="372">
        <f>IF(VLOOKUP(AW40,APPENDIX!$A:$R,9,FALSE)&lt;&gt;"",VLOOKUP(AW40,APPENDIX!$A:$R,9,FALSE),"—")</f>
        <v>22</v>
      </c>
      <c r="H40" s="301">
        <f>IF(VLOOKUP(AX40,APPENDIX!$A:$R,12,FALSE)&lt;&gt;"",VLOOKUP(AX40,APPENDIX!$A:$R,12,FALSE),0)</f>
        <v>-0.2</v>
      </c>
      <c r="I40" s="234" t="str">
        <f t="shared" si="49"/>
        <v/>
      </c>
      <c r="J40" s="372">
        <f>IF(VLOOKUP(AZ40,APPENDIX!$A:$R,9,FALSE)&lt;&gt;"",VLOOKUP(AZ40,APPENDIX!$A:$R,9,FALSE),"—")</f>
        <v>65</v>
      </c>
      <c r="K40" s="372">
        <f>IF(VLOOKUP(BA40,APPENDIX!$A:$R,9,FALSE)&lt;&gt;"",VLOOKUP(BA40,APPENDIX!$A:$R,9,FALSE),"—")</f>
        <v>61</v>
      </c>
      <c r="L40" s="301">
        <f>IF(VLOOKUP(BB40,APPENDIX!$A:$R,12,FALSE)&lt;&gt;"",VLOOKUP(BB40,APPENDIX!$A:$R,12,FALSE),0)</f>
        <v>-0.3</v>
      </c>
      <c r="M40" s="238" t="str">
        <f t="shared" si="50"/>
        <v/>
      </c>
      <c r="N40" s="371">
        <f>IF(VLOOKUP(BD40,APPENDIX!$A:$R,9,FALSE)&lt;&gt;"",VLOOKUP(BD40,APPENDIX!$A:$R,9,FALSE),"—")</f>
        <v>35</v>
      </c>
      <c r="O40" s="372">
        <f>IF(VLOOKUP(BE40,APPENDIX!$A:$R,9,FALSE)&lt;&gt;"",VLOOKUP(BE40,APPENDIX!$A:$R,9,FALSE),"—")</f>
        <v>28</v>
      </c>
      <c r="P40" s="301">
        <f>IF(VLOOKUP(BF40,APPENDIX!$A:$R,12,FALSE)&lt;&gt;"",VLOOKUP(BF40,APPENDIX!$A:$R,12,FALSE),0)</f>
        <v>-0.8</v>
      </c>
      <c r="Q40" s="231" t="str">
        <f t="shared" si="51"/>
        <v>*</v>
      </c>
      <c r="R40" s="229">
        <f>IF(VLOOKUP(BH40,APPENDIX!$A:$R,9,FALSE)&lt;&gt;"",VLOOKUP(BH40,APPENDIX!$A:$R,9,FALSE),"—")</f>
        <v>16</v>
      </c>
      <c r="S40" s="231">
        <f>IF(VLOOKUP(BI40,APPENDIX!$A:$R,9,FALSE)&lt;&gt;"",VLOOKUP(BI40,APPENDIX!$A:$R,9,FALSE),"—")</f>
        <v>14</v>
      </c>
      <c r="T40" s="231">
        <f>IF(VLOOKUP(BJ40,APPENDIX!$A:$R,12,FALSE)&lt;&gt;"",VLOOKUP(BJ40,APPENDIX!$A:$R,12,FALSE),0)</f>
        <v>-0.6</v>
      </c>
      <c r="U40" s="234" t="str">
        <f t="shared" si="52"/>
        <v>*</v>
      </c>
      <c r="V40" s="371">
        <f>IF(VLOOKUP(BL40,APPENDIX!$A:$R,9,FALSE)&lt;&gt;"",VLOOKUP(BL40,APPENDIX!$A:$R,9,FALSE),"—")</f>
        <v>15</v>
      </c>
      <c r="W40" s="372">
        <f>IF(VLOOKUP(BM40,APPENDIX!$A:$R,9,FALSE)&lt;&gt;"",VLOOKUP(BM40,APPENDIX!$A:$R,9,FALSE),"—")</f>
        <v>14</v>
      </c>
      <c r="X40" s="231">
        <f>IF(VLOOKUP(BN40,APPENDIX!$A:$R,12,FALSE)&lt;&gt;"",VLOOKUP(BN40,APPENDIX!$A:$R,12,FALSE),0)</f>
        <v>-0.2</v>
      </c>
      <c r="Y40" s="234" t="str">
        <f t="shared" si="53"/>
        <v/>
      </c>
      <c r="Z40" s="400">
        <f>IF(VLOOKUP(BP40,APPENDIX!$A:$R,9,FALSE)&lt;&gt;"",VLOOKUP(BP40,APPENDIX!$A:$R,9,FALSE),"—")</f>
        <v>15</v>
      </c>
      <c r="AA40" s="401">
        <f>IF(VLOOKUP(BQ40,APPENDIX!$A:$R,9,FALSE)&lt;&gt;"",VLOOKUP(BQ40,APPENDIX!$A:$R,9,FALSE),"—")</f>
        <v>17.100000000000001</v>
      </c>
      <c r="AB40" s="231">
        <f>IF(VLOOKUP(BR40,APPENDIX!$A:$R,12,FALSE)&lt;&gt;"",VLOOKUP(BR40,APPENDIX!$A:$R,12,FALSE),0)</f>
        <v>2</v>
      </c>
      <c r="AC40" s="234" t="str">
        <f t="shared" si="54"/>
        <v>**</v>
      </c>
      <c r="AD40" s="371">
        <f>IF(VLOOKUP(BT40,APPENDIX!$A:$R,9,FALSE)&lt;&gt;"",VLOOKUP(BT40,APPENDIX!$A:$R,9,FALSE),"—")</f>
        <v>187</v>
      </c>
      <c r="AE40" s="372">
        <f>IF(VLOOKUP(BU40,APPENDIX!$A:$R,9,FALSE)&lt;&gt;"",VLOOKUP(BU40,APPENDIX!$A:$R,9,FALSE),"—")</f>
        <v>172</v>
      </c>
      <c r="AF40" s="372">
        <f>IF(VLOOKUP(BV40,APPENDIX!$A:$R,12,FALSE)&lt;&gt;"",VLOOKUP(BV40,APPENDIX!$A:$R,12,FALSE),0)</f>
        <v>-0.6</v>
      </c>
      <c r="AG40" s="493" t="str">
        <f t="shared" si="55"/>
        <v>*</v>
      </c>
      <c r="AH40" s="374">
        <f>IF(VLOOKUP(BX40,APPENDIX!$A:$R,9,FALSE)&lt;&gt;"",VLOOKUP(BX40,APPENDIX!$A:$R,9,FALSE),"—")</f>
        <v>4126</v>
      </c>
      <c r="AI40" s="374">
        <f>IF(VLOOKUP(BY40,APPENDIX!$A:$R,9,FALSE)&lt;&gt;"",VLOOKUP(BY40,APPENDIX!$A:$R,9,FALSE),"—")</f>
        <v>4438</v>
      </c>
      <c r="AJ40" s="301">
        <f>IF(VLOOKUP(BZ40,APPENDIX!$A:$R,12,FALSE)&lt;&gt;"",VLOOKUP(BZ40,APPENDIX!$A:$R,12,FALSE),0)</f>
        <v>0.4</v>
      </c>
      <c r="AK40" s="238" t="str">
        <f t="shared" si="56"/>
        <v/>
      </c>
      <c r="AL40" s="375">
        <f>IF(VLOOKUP(CB40,APPENDIX!$A:$R,9,FALSE)&lt;&gt;"",VLOOKUP(CB40,APPENDIX!$A:$R,9,FALSE),"—")</f>
        <v>7529</v>
      </c>
      <c r="AM40" s="374">
        <f>IF(VLOOKUP(CC40,APPENDIX!$A:$R,9,FALSE)&lt;&gt;"",VLOOKUP(CC40,APPENDIX!$A:$R,9,FALSE),"—")</f>
        <v>7724</v>
      </c>
      <c r="AN40" s="301">
        <f>IF(VLOOKUP(CD40,APPENDIX!$A:$R,12,FALSE)&lt;&gt;"",VLOOKUP(CD40,APPENDIX!$A:$R,12,FALSE),0)</f>
        <v>0.2</v>
      </c>
      <c r="AO40" s="238" t="str">
        <f t="shared" si="57"/>
        <v/>
      </c>
      <c r="AQ40" s="153" t="s">
        <v>153</v>
      </c>
      <c r="AR40" s="153" t="str">
        <f t="shared" si="58"/>
        <v>NDu001_0</v>
      </c>
      <c r="AS40" s="153" t="str">
        <f t="shared" si="59"/>
        <v>NDu001_1</v>
      </c>
      <c r="AT40" s="153" t="str">
        <f t="shared" si="60"/>
        <v>NDu001_1</v>
      </c>
      <c r="AU40" s="153" t="str">
        <f t="shared" si="61"/>
        <v>ND</v>
      </c>
      <c r="AV40" s="153" t="str">
        <f t="shared" si="62"/>
        <v>NDu002a_0</v>
      </c>
      <c r="AW40" s="153" t="str">
        <f t="shared" si="63"/>
        <v>NDu002a_1</v>
      </c>
      <c r="AX40" s="153" t="str">
        <f t="shared" si="64"/>
        <v>NDu002a_1</v>
      </c>
      <c r="AY40" s="153" t="str">
        <f t="shared" si="65"/>
        <v>ND</v>
      </c>
      <c r="AZ40" s="153" t="str">
        <f t="shared" si="66"/>
        <v>NDu002b_0</v>
      </c>
      <c r="BA40" s="153" t="str">
        <f t="shared" si="67"/>
        <v>NDu002b_1</v>
      </c>
      <c r="BB40" s="153" t="str">
        <f t="shared" si="68"/>
        <v>NDu002b_1</v>
      </c>
      <c r="BC40" s="153" t="str">
        <f t="shared" si="69"/>
        <v>ND</v>
      </c>
      <c r="BD40" s="153" t="str">
        <f t="shared" si="70"/>
        <v>NDu004_0</v>
      </c>
      <c r="BE40" s="153" t="str">
        <f t="shared" si="71"/>
        <v>NDu004_1</v>
      </c>
      <c r="BF40" s="153" t="str">
        <f t="shared" si="72"/>
        <v>NDu004_1</v>
      </c>
      <c r="BG40" s="153" t="str">
        <f t="shared" si="73"/>
        <v>ND</v>
      </c>
      <c r="BH40" s="153" t="str">
        <f t="shared" si="74"/>
        <v>NDu005_0</v>
      </c>
      <c r="BI40" s="153" t="str">
        <f t="shared" si="75"/>
        <v>NDu005_1</v>
      </c>
      <c r="BJ40" s="153" t="str">
        <f t="shared" si="76"/>
        <v>NDu005_1</v>
      </c>
      <c r="BK40" s="153" t="str">
        <f t="shared" si="77"/>
        <v>ND</v>
      </c>
      <c r="BL40" s="153" t="str">
        <f t="shared" si="78"/>
        <v>NDu006_0</v>
      </c>
      <c r="BM40" s="153" t="str">
        <f t="shared" si="79"/>
        <v>NDu006_1</v>
      </c>
      <c r="BN40" s="153" t="str">
        <f t="shared" si="80"/>
        <v>NDu006_1</v>
      </c>
      <c r="BO40" s="153" t="str">
        <f t="shared" si="81"/>
        <v>ND</v>
      </c>
      <c r="BP40" s="153" t="str">
        <f t="shared" si="82"/>
        <v>NDu007_0</v>
      </c>
      <c r="BQ40" s="153" t="str">
        <f t="shared" si="83"/>
        <v>NDu007_1</v>
      </c>
      <c r="BR40" s="153" t="str">
        <f t="shared" si="84"/>
        <v>NDu007_1</v>
      </c>
      <c r="BS40" s="153" t="str">
        <f t="shared" si="85"/>
        <v>ND</v>
      </c>
      <c r="BT40" s="153" t="str">
        <f t="shared" si="86"/>
        <v>NDu003_0</v>
      </c>
      <c r="BU40" s="153" t="str">
        <f t="shared" si="87"/>
        <v>NDu003_1</v>
      </c>
      <c r="BV40" s="153" t="str">
        <f t="shared" si="88"/>
        <v>NDu003_1</v>
      </c>
      <c r="BW40" s="153" t="str">
        <f t="shared" si="89"/>
        <v>ND</v>
      </c>
      <c r="BX40" s="153" t="str">
        <f t="shared" si="90"/>
        <v>NDu010_0</v>
      </c>
      <c r="BY40" s="153" t="str">
        <f t="shared" si="91"/>
        <v>NDu010_1</v>
      </c>
      <c r="BZ40" s="153" t="str">
        <f t="shared" si="92"/>
        <v>NDu010_1</v>
      </c>
      <c r="CA40" s="153" t="str">
        <f t="shared" si="93"/>
        <v>ND</v>
      </c>
      <c r="CB40" s="153" t="str">
        <f t="shared" si="94"/>
        <v>NDu009_0</v>
      </c>
      <c r="CC40" s="153" t="str">
        <f t="shared" si="95"/>
        <v>NDu009_1</v>
      </c>
      <c r="CD40" s="153" t="str">
        <f t="shared" si="96"/>
        <v>NDu009_1</v>
      </c>
    </row>
    <row r="41" spans="1:82" ht="12.75" customHeight="1" x14ac:dyDescent="0.15">
      <c r="A41" s="231" t="s">
        <v>156</v>
      </c>
      <c r="B41" s="371">
        <f>IF(VLOOKUP(AR41,APPENDIX!$A:$R,9,FALSE)&lt;&gt;"",VLOOKUP(AR41,APPENDIX!$A:$R,9,FALSE),"—")</f>
        <v>143</v>
      </c>
      <c r="C41" s="372">
        <f>IF(VLOOKUP(AS41,APPENDIX!$A:$R,9,FALSE)&lt;&gt;"",VLOOKUP(AS41,APPENDIX!$A:$R,9,FALSE),"—")</f>
        <v>125</v>
      </c>
      <c r="D41" s="231">
        <f>IF(VLOOKUP(AT41,APPENDIX!$A:$R,12,FALSE)&lt;&gt;"",VLOOKUP(AT41,APPENDIX!$A:$R,12,FALSE),0)</f>
        <v>-0.4</v>
      </c>
      <c r="E41" s="231" t="str">
        <f t="shared" si="48"/>
        <v/>
      </c>
      <c r="F41" s="371">
        <f>IF(VLOOKUP(AV41,APPENDIX!$A:$R,9,FALSE)&lt;&gt;"",VLOOKUP(AV41,APPENDIX!$A:$R,9,FALSE),"—")</f>
        <v>38</v>
      </c>
      <c r="G41" s="372">
        <f>IF(VLOOKUP(AW41,APPENDIX!$A:$R,9,FALSE)&lt;&gt;"",VLOOKUP(AW41,APPENDIX!$A:$R,9,FALSE),"—")</f>
        <v>36</v>
      </c>
      <c r="H41" s="301">
        <f>IF(VLOOKUP(AX41,APPENDIX!$A:$R,12,FALSE)&lt;&gt;"",VLOOKUP(AX41,APPENDIX!$A:$R,12,FALSE),0)</f>
        <v>-0.2</v>
      </c>
      <c r="I41" s="234" t="str">
        <f t="shared" si="49"/>
        <v/>
      </c>
      <c r="J41" s="372">
        <f>IF(VLOOKUP(AZ41,APPENDIX!$A:$R,9,FALSE)&lt;&gt;"",VLOOKUP(AZ41,APPENDIX!$A:$R,9,FALSE),"—")</f>
        <v>82</v>
      </c>
      <c r="K41" s="372">
        <f>IF(VLOOKUP(BA41,APPENDIX!$A:$R,9,FALSE)&lt;&gt;"",VLOOKUP(BA41,APPENDIX!$A:$R,9,FALSE),"—")</f>
        <v>75</v>
      </c>
      <c r="L41" s="301">
        <f>IF(VLOOKUP(BB41,APPENDIX!$A:$R,12,FALSE)&lt;&gt;"",VLOOKUP(BB41,APPENDIX!$A:$R,12,FALSE),0)</f>
        <v>-0.5</v>
      </c>
      <c r="M41" s="238" t="str">
        <f t="shared" si="50"/>
        <v>*</v>
      </c>
      <c r="N41" s="371">
        <f>IF(VLOOKUP(BD41,APPENDIX!$A:$R,9,FALSE)&lt;&gt;"",VLOOKUP(BD41,APPENDIX!$A:$R,9,FALSE),"—")</f>
        <v>34</v>
      </c>
      <c r="O41" s="372">
        <f>IF(VLOOKUP(BE41,APPENDIX!$A:$R,9,FALSE)&lt;&gt;"",VLOOKUP(BE41,APPENDIX!$A:$R,9,FALSE),"—")</f>
        <v>27</v>
      </c>
      <c r="P41" s="301">
        <f>IF(VLOOKUP(BF41,APPENDIX!$A:$R,12,FALSE)&lt;&gt;"",VLOOKUP(BF41,APPENDIX!$A:$R,12,FALSE),0)</f>
        <v>-0.8</v>
      </c>
      <c r="Q41" s="231" t="str">
        <f t="shared" si="51"/>
        <v>*</v>
      </c>
      <c r="R41" s="229">
        <f>IF(VLOOKUP(BH41,APPENDIX!$A:$R,9,FALSE)&lt;&gt;"",VLOOKUP(BH41,APPENDIX!$A:$R,9,FALSE),"—")</f>
        <v>21</v>
      </c>
      <c r="S41" s="231">
        <f>IF(VLOOKUP(BI41,APPENDIX!$A:$R,9,FALSE)&lt;&gt;"",VLOOKUP(BI41,APPENDIX!$A:$R,9,FALSE),"—")</f>
        <v>20</v>
      </c>
      <c r="T41" s="231">
        <f>IF(VLOOKUP(BJ41,APPENDIX!$A:$R,12,FALSE)&lt;&gt;"",VLOOKUP(BJ41,APPENDIX!$A:$R,12,FALSE),0)</f>
        <v>-0.3</v>
      </c>
      <c r="U41" s="234" t="str">
        <f t="shared" si="52"/>
        <v/>
      </c>
      <c r="V41" s="371">
        <f>IF(VLOOKUP(BL41,APPENDIX!$A:$R,9,FALSE)&lt;&gt;"",VLOOKUP(BL41,APPENDIX!$A:$R,9,FALSE),"—")</f>
        <v>15</v>
      </c>
      <c r="W41" s="372">
        <f>IF(VLOOKUP(BM41,APPENDIX!$A:$R,9,FALSE)&lt;&gt;"",VLOOKUP(BM41,APPENDIX!$A:$R,9,FALSE),"—")</f>
        <v>13</v>
      </c>
      <c r="X41" s="231">
        <f>IF(VLOOKUP(BN41,APPENDIX!$A:$R,12,FALSE)&lt;&gt;"",VLOOKUP(BN41,APPENDIX!$A:$R,12,FALSE),0)</f>
        <v>-0.4</v>
      </c>
      <c r="Y41" s="234" t="str">
        <f t="shared" si="53"/>
        <v/>
      </c>
      <c r="Z41" s="400">
        <f>IF(VLOOKUP(BP41,APPENDIX!$A:$R,9,FALSE)&lt;&gt;"",VLOOKUP(BP41,APPENDIX!$A:$R,9,FALSE),"—")</f>
        <v>16</v>
      </c>
      <c r="AA41" s="401">
        <f>IF(VLOOKUP(BQ41,APPENDIX!$A:$R,9,FALSE)&lt;&gt;"",VLOOKUP(BQ41,APPENDIX!$A:$R,9,FALSE),"—")</f>
        <v>16.3</v>
      </c>
      <c r="AB41" s="231">
        <f>IF(VLOOKUP(BR41,APPENDIX!$A:$R,12,FALSE)&lt;&gt;"",VLOOKUP(BR41,APPENDIX!$A:$R,12,FALSE),0)</f>
        <v>0.3</v>
      </c>
      <c r="AC41" s="234" t="str">
        <f t="shared" si="54"/>
        <v/>
      </c>
      <c r="AD41" s="371">
        <f>IF(VLOOKUP(BT41,APPENDIX!$A:$R,9,FALSE)&lt;&gt;"",VLOOKUP(BT41,APPENDIX!$A:$R,9,FALSE),"—")</f>
        <v>219</v>
      </c>
      <c r="AE41" s="372">
        <f>IF(VLOOKUP(BU41,APPENDIX!$A:$R,9,FALSE)&lt;&gt;"",VLOOKUP(BU41,APPENDIX!$A:$R,9,FALSE),"—")</f>
        <v>218</v>
      </c>
      <c r="AF41" s="372">
        <f>IF(VLOOKUP(BV41,APPENDIX!$A:$R,12,FALSE)&lt;&gt;"",VLOOKUP(BV41,APPENDIX!$A:$R,12,FALSE),0)</f>
        <v>0</v>
      </c>
      <c r="AG41" s="493" t="str">
        <f t="shared" si="55"/>
        <v/>
      </c>
      <c r="AH41" s="374">
        <f>IF(VLOOKUP(BX41,APPENDIX!$A:$R,9,FALSE)&lt;&gt;"",VLOOKUP(BX41,APPENDIX!$A:$R,9,FALSE),"—")</f>
        <v>4235</v>
      </c>
      <c r="AI41" s="374">
        <f>IF(VLOOKUP(BY41,APPENDIX!$A:$R,9,FALSE)&lt;&gt;"",VLOOKUP(BY41,APPENDIX!$A:$R,9,FALSE),"—")</f>
        <v>4333</v>
      </c>
      <c r="AJ41" s="301">
        <f>IF(VLOOKUP(BZ41,APPENDIX!$A:$R,12,FALSE)&lt;&gt;"",VLOOKUP(BZ41,APPENDIX!$A:$R,12,FALSE),0)</f>
        <v>0.1</v>
      </c>
      <c r="AK41" s="238" t="str">
        <f t="shared" si="56"/>
        <v/>
      </c>
      <c r="AL41" s="375">
        <f>IF(VLOOKUP(CB41,APPENDIX!$A:$R,9,FALSE)&lt;&gt;"",VLOOKUP(CB41,APPENDIX!$A:$R,9,FALSE),"—")</f>
        <v>9492</v>
      </c>
      <c r="AM41" s="374">
        <f>IF(VLOOKUP(CC41,APPENDIX!$A:$R,9,FALSE)&lt;&gt;"",VLOOKUP(CC41,APPENDIX!$A:$R,9,FALSE),"—")</f>
        <v>9326</v>
      </c>
      <c r="AN41" s="301">
        <f>IF(VLOOKUP(CD41,APPENDIX!$A:$R,12,FALSE)&lt;&gt;"",VLOOKUP(CD41,APPENDIX!$A:$R,12,FALSE),0)</f>
        <v>-0.1</v>
      </c>
      <c r="AO41" s="238" t="str">
        <f t="shared" si="57"/>
        <v/>
      </c>
      <c r="AQ41" s="153" t="s">
        <v>157</v>
      </c>
      <c r="AR41" s="153" t="str">
        <f t="shared" si="58"/>
        <v>OHu001_0</v>
      </c>
      <c r="AS41" s="153" t="str">
        <f t="shared" si="59"/>
        <v>OHu001_1</v>
      </c>
      <c r="AT41" s="153" t="str">
        <f t="shared" si="60"/>
        <v>OHu001_1</v>
      </c>
      <c r="AU41" s="153" t="str">
        <f t="shared" si="61"/>
        <v>OH</v>
      </c>
      <c r="AV41" s="153" t="str">
        <f t="shared" si="62"/>
        <v>OHu002a_0</v>
      </c>
      <c r="AW41" s="153" t="str">
        <f t="shared" si="63"/>
        <v>OHu002a_1</v>
      </c>
      <c r="AX41" s="153" t="str">
        <f t="shared" si="64"/>
        <v>OHu002a_1</v>
      </c>
      <c r="AY41" s="153" t="str">
        <f t="shared" si="65"/>
        <v>OH</v>
      </c>
      <c r="AZ41" s="153" t="str">
        <f t="shared" si="66"/>
        <v>OHu002b_0</v>
      </c>
      <c r="BA41" s="153" t="str">
        <f t="shared" si="67"/>
        <v>OHu002b_1</v>
      </c>
      <c r="BB41" s="153" t="str">
        <f t="shared" si="68"/>
        <v>OHu002b_1</v>
      </c>
      <c r="BC41" s="153" t="str">
        <f t="shared" si="69"/>
        <v>OH</v>
      </c>
      <c r="BD41" s="153" t="str">
        <f t="shared" si="70"/>
        <v>OHu004_0</v>
      </c>
      <c r="BE41" s="153" t="str">
        <f t="shared" si="71"/>
        <v>OHu004_1</v>
      </c>
      <c r="BF41" s="153" t="str">
        <f t="shared" si="72"/>
        <v>OHu004_1</v>
      </c>
      <c r="BG41" s="153" t="str">
        <f t="shared" si="73"/>
        <v>OH</v>
      </c>
      <c r="BH41" s="153" t="str">
        <f t="shared" si="74"/>
        <v>OHu005_0</v>
      </c>
      <c r="BI41" s="153" t="str">
        <f t="shared" si="75"/>
        <v>OHu005_1</v>
      </c>
      <c r="BJ41" s="153" t="str">
        <f t="shared" si="76"/>
        <v>OHu005_1</v>
      </c>
      <c r="BK41" s="153" t="str">
        <f t="shared" si="77"/>
        <v>OH</v>
      </c>
      <c r="BL41" s="153" t="str">
        <f t="shared" si="78"/>
        <v>OHu006_0</v>
      </c>
      <c r="BM41" s="153" t="str">
        <f t="shared" si="79"/>
        <v>OHu006_1</v>
      </c>
      <c r="BN41" s="153" t="str">
        <f t="shared" si="80"/>
        <v>OHu006_1</v>
      </c>
      <c r="BO41" s="153" t="str">
        <f t="shared" si="81"/>
        <v>OH</v>
      </c>
      <c r="BP41" s="153" t="str">
        <f t="shared" si="82"/>
        <v>OHu007_0</v>
      </c>
      <c r="BQ41" s="153" t="str">
        <f t="shared" si="83"/>
        <v>OHu007_1</v>
      </c>
      <c r="BR41" s="153" t="str">
        <f t="shared" si="84"/>
        <v>OHu007_1</v>
      </c>
      <c r="BS41" s="153" t="str">
        <f t="shared" si="85"/>
        <v>OH</v>
      </c>
      <c r="BT41" s="153" t="str">
        <f t="shared" si="86"/>
        <v>OHu003_0</v>
      </c>
      <c r="BU41" s="153" t="str">
        <f t="shared" si="87"/>
        <v>OHu003_1</v>
      </c>
      <c r="BV41" s="153" t="str">
        <f t="shared" si="88"/>
        <v>OHu003_1</v>
      </c>
      <c r="BW41" s="153" t="str">
        <f t="shared" si="89"/>
        <v>OH</v>
      </c>
      <c r="BX41" s="153" t="str">
        <f t="shared" si="90"/>
        <v>OHu010_0</v>
      </c>
      <c r="BY41" s="153" t="str">
        <f t="shared" si="91"/>
        <v>OHu010_1</v>
      </c>
      <c r="BZ41" s="153" t="str">
        <f t="shared" si="92"/>
        <v>OHu010_1</v>
      </c>
      <c r="CA41" s="153" t="str">
        <f t="shared" si="93"/>
        <v>OH</v>
      </c>
      <c r="CB41" s="153" t="str">
        <f t="shared" si="94"/>
        <v>OHu009_0</v>
      </c>
      <c r="CC41" s="153" t="str">
        <f t="shared" si="95"/>
        <v>OHu009_1</v>
      </c>
      <c r="CD41" s="153" t="str">
        <f t="shared" si="96"/>
        <v>OHu009_1</v>
      </c>
    </row>
    <row r="42" spans="1:82" ht="12.75" customHeight="1" x14ac:dyDescent="0.15">
      <c r="A42" s="231" t="s">
        <v>160</v>
      </c>
      <c r="B42" s="371">
        <f>IF(VLOOKUP(AR42,APPENDIX!$A:$R,9,FALSE)&lt;&gt;"",VLOOKUP(AR42,APPENDIX!$A:$R,9,FALSE),"—")</f>
        <v>139</v>
      </c>
      <c r="C42" s="372">
        <f>IF(VLOOKUP(AS42,APPENDIX!$A:$R,9,FALSE)&lt;&gt;"",VLOOKUP(AS42,APPENDIX!$A:$R,9,FALSE),"—")</f>
        <v>136</v>
      </c>
      <c r="D42" s="231">
        <f>IF(VLOOKUP(AT42,APPENDIX!$A:$R,12,FALSE)&lt;&gt;"",VLOOKUP(AT42,APPENDIX!$A:$R,12,FALSE),0)</f>
        <v>-0.1</v>
      </c>
      <c r="E42" s="231" t="str">
        <f t="shared" si="48"/>
        <v/>
      </c>
      <c r="F42" s="371">
        <f>IF(VLOOKUP(AV42,APPENDIX!$A:$R,9,FALSE)&lt;&gt;"",VLOOKUP(AV42,APPENDIX!$A:$R,9,FALSE),"—")</f>
        <v>38</v>
      </c>
      <c r="G42" s="372">
        <f>IF(VLOOKUP(AW42,APPENDIX!$A:$R,9,FALSE)&lt;&gt;"",VLOOKUP(AW42,APPENDIX!$A:$R,9,FALSE),"—")</f>
        <v>34</v>
      </c>
      <c r="H42" s="301">
        <f>IF(VLOOKUP(AX42,APPENDIX!$A:$R,12,FALSE)&lt;&gt;"",VLOOKUP(AX42,APPENDIX!$A:$R,12,FALSE),0)</f>
        <v>-0.5</v>
      </c>
      <c r="I42" s="234" t="str">
        <f t="shared" si="49"/>
        <v>*</v>
      </c>
      <c r="J42" s="372">
        <f>IF(VLOOKUP(AZ42,APPENDIX!$A:$R,9,FALSE)&lt;&gt;"",VLOOKUP(AZ42,APPENDIX!$A:$R,9,FALSE),"—")</f>
        <v>80</v>
      </c>
      <c r="K42" s="372">
        <f>IF(VLOOKUP(BA42,APPENDIX!$A:$R,9,FALSE)&lt;&gt;"",VLOOKUP(BA42,APPENDIX!$A:$R,9,FALSE),"—")</f>
        <v>72</v>
      </c>
      <c r="L42" s="301">
        <f>IF(VLOOKUP(BB42,APPENDIX!$A:$R,12,FALSE)&lt;&gt;"",VLOOKUP(BB42,APPENDIX!$A:$R,12,FALSE),0)</f>
        <v>-0.6</v>
      </c>
      <c r="M42" s="238" t="str">
        <f t="shared" si="50"/>
        <v>*</v>
      </c>
      <c r="N42" s="371">
        <f>IF(VLOOKUP(BD42,APPENDIX!$A:$R,9,FALSE)&lt;&gt;"",VLOOKUP(BD42,APPENDIX!$A:$R,9,FALSE),"—")</f>
        <v>40</v>
      </c>
      <c r="O42" s="372">
        <f>IF(VLOOKUP(BE42,APPENDIX!$A:$R,9,FALSE)&lt;&gt;"",VLOOKUP(BE42,APPENDIX!$A:$R,9,FALSE),"—")</f>
        <v>32</v>
      </c>
      <c r="P42" s="301">
        <f>IF(VLOOKUP(BF42,APPENDIX!$A:$R,12,FALSE)&lt;&gt;"",VLOOKUP(BF42,APPENDIX!$A:$R,12,FALSE),0)</f>
        <v>-0.9</v>
      </c>
      <c r="Q42" s="231" t="str">
        <f t="shared" si="51"/>
        <v>*</v>
      </c>
      <c r="R42" s="229">
        <f>IF(VLOOKUP(BH42,APPENDIX!$A:$R,9,FALSE)&lt;&gt;"",VLOOKUP(BH42,APPENDIX!$A:$R,9,FALSE),"—")</f>
        <v>23</v>
      </c>
      <c r="S42" s="231">
        <f>IF(VLOOKUP(BI42,APPENDIX!$A:$R,9,FALSE)&lt;&gt;"",VLOOKUP(BI42,APPENDIX!$A:$R,9,FALSE),"—")</f>
        <v>21</v>
      </c>
      <c r="T42" s="231">
        <f>IF(VLOOKUP(BJ42,APPENDIX!$A:$R,12,FALSE)&lt;&gt;"",VLOOKUP(BJ42,APPENDIX!$A:$R,12,FALSE),0)</f>
        <v>-0.6</v>
      </c>
      <c r="U42" s="234" t="str">
        <f t="shared" si="52"/>
        <v>*</v>
      </c>
      <c r="V42" s="371">
        <f>IF(VLOOKUP(BL42,APPENDIX!$A:$R,9,FALSE)&lt;&gt;"",VLOOKUP(BL42,APPENDIX!$A:$R,9,FALSE),"—")</f>
        <v>24</v>
      </c>
      <c r="W42" s="372">
        <f>IF(VLOOKUP(BM42,APPENDIX!$A:$R,9,FALSE)&lt;&gt;"",VLOOKUP(BM42,APPENDIX!$A:$R,9,FALSE),"—")</f>
        <v>23</v>
      </c>
      <c r="X42" s="231">
        <f>IF(VLOOKUP(BN42,APPENDIX!$A:$R,12,FALSE)&lt;&gt;"",VLOOKUP(BN42,APPENDIX!$A:$R,12,FALSE),0)</f>
        <v>-0.2</v>
      </c>
      <c r="Y42" s="234" t="str">
        <f t="shared" si="53"/>
        <v/>
      </c>
      <c r="Z42" s="400">
        <f>IF(VLOOKUP(BP42,APPENDIX!$A:$R,9,FALSE)&lt;&gt;"",VLOOKUP(BP42,APPENDIX!$A:$R,9,FALSE),"—")</f>
        <v>16</v>
      </c>
      <c r="AA42" s="401">
        <f>IF(VLOOKUP(BQ42,APPENDIX!$A:$R,9,FALSE)&lt;&gt;"",VLOOKUP(BQ42,APPENDIX!$A:$R,9,FALSE),"—")</f>
        <v>15.9</v>
      </c>
      <c r="AB42" s="231">
        <f>IF(VLOOKUP(BR42,APPENDIX!$A:$R,12,FALSE)&lt;&gt;"",VLOOKUP(BR42,APPENDIX!$A:$R,12,FALSE),0)</f>
        <v>-0.1</v>
      </c>
      <c r="AC42" s="234" t="str">
        <f t="shared" si="54"/>
        <v/>
      </c>
      <c r="AD42" s="371">
        <f>IF(VLOOKUP(BT42,APPENDIX!$A:$R,9,FALSE)&lt;&gt;"",VLOOKUP(BT42,APPENDIX!$A:$R,9,FALSE),"—")</f>
        <v>211</v>
      </c>
      <c r="AE42" s="372">
        <f>IF(VLOOKUP(BU42,APPENDIX!$A:$R,9,FALSE)&lt;&gt;"",VLOOKUP(BU42,APPENDIX!$A:$R,9,FALSE),"—")</f>
        <v>216</v>
      </c>
      <c r="AF42" s="372">
        <f>IF(VLOOKUP(BV42,APPENDIX!$A:$R,12,FALSE)&lt;&gt;"",VLOOKUP(BV42,APPENDIX!$A:$R,12,FALSE),0)</f>
        <v>0.2</v>
      </c>
      <c r="AG42" s="493" t="str">
        <f t="shared" si="55"/>
        <v/>
      </c>
      <c r="AH42" s="374">
        <f>IF(VLOOKUP(BX42,APPENDIX!$A:$R,9,FALSE)&lt;&gt;"",VLOOKUP(BX42,APPENDIX!$A:$R,9,FALSE),"—")</f>
        <v>4159</v>
      </c>
      <c r="AI42" s="374">
        <f>IF(VLOOKUP(BY42,APPENDIX!$A:$R,9,FALSE)&lt;&gt;"",VLOOKUP(BY42,APPENDIX!$A:$R,9,FALSE),"—")</f>
        <v>4230</v>
      </c>
      <c r="AJ42" s="301">
        <f>IF(VLOOKUP(BZ42,APPENDIX!$A:$R,12,FALSE)&lt;&gt;"",VLOOKUP(BZ42,APPENDIX!$A:$R,12,FALSE),0)</f>
        <v>0.1</v>
      </c>
      <c r="AK42" s="238" t="str">
        <f t="shared" si="56"/>
        <v/>
      </c>
      <c r="AL42" s="375">
        <f>IF(VLOOKUP(CB42,APPENDIX!$A:$R,9,FALSE)&lt;&gt;"",VLOOKUP(CB42,APPENDIX!$A:$R,9,FALSE),"—")</f>
        <v>9182</v>
      </c>
      <c r="AM42" s="374">
        <f>IF(VLOOKUP(CC42,APPENDIX!$A:$R,9,FALSE)&lt;&gt;"",VLOOKUP(CC42,APPENDIX!$A:$R,9,FALSE),"—")</f>
        <v>9229</v>
      </c>
      <c r="AN42" s="301">
        <f>IF(VLOOKUP(CD42,APPENDIX!$A:$R,12,FALSE)&lt;&gt;"",VLOOKUP(CD42,APPENDIX!$A:$R,12,FALSE),0)</f>
        <v>0</v>
      </c>
      <c r="AO42" s="238" t="str">
        <f t="shared" si="57"/>
        <v/>
      </c>
      <c r="AQ42" s="153" t="s">
        <v>161</v>
      </c>
      <c r="AR42" s="153" t="str">
        <f t="shared" si="58"/>
        <v>OKu001_0</v>
      </c>
      <c r="AS42" s="153" t="str">
        <f t="shared" si="59"/>
        <v>OKu001_1</v>
      </c>
      <c r="AT42" s="153" t="str">
        <f t="shared" si="60"/>
        <v>OKu001_1</v>
      </c>
      <c r="AU42" s="153" t="str">
        <f t="shared" si="61"/>
        <v>OK</v>
      </c>
      <c r="AV42" s="153" t="str">
        <f t="shared" si="62"/>
        <v>OKu002a_0</v>
      </c>
      <c r="AW42" s="153" t="str">
        <f t="shared" si="63"/>
        <v>OKu002a_1</v>
      </c>
      <c r="AX42" s="153" t="str">
        <f t="shared" si="64"/>
        <v>OKu002a_1</v>
      </c>
      <c r="AY42" s="153" t="str">
        <f t="shared" si="65"/>
        <v>OK</v>
      </c>
      <c r="AZ42" s="153" t="str">
        <f t="shared" si="66"/>
        <v>OKu002b_0</v>
      </c>
      <c r="BA42" s="153" t="str">
        <f t="shared" si="67"/>
        <v>OKu002b_1</v>
      </c>
      <c r="BB42" s="153" t="str">
        <f t="shared" si="68"/>
        <v>OKu002b_1</v>
      </c>
      <c r="BC42" s="153" t="str">
        <f t="shared" si="69"/>
        <v>OK</v>
      </c>
      <c r="BD42" s="153" t="str">
        <f t="shared" si="70"/>
        <v>OKu004_0</v>
      </c>
      <c r="BE42" s="153" t="str">
        <f t="shared" si="71"/>
        <v>OKu004_1</v>
      </c>
      <c r="BF42" s="153" t="str">
        <f t="shared" si="72"/>
        <v>OKu004_1</v>
      </c>
      <c r="BG42" s="153" t="str">
        <f t="shared" si="73"/>
        <v>OK</v>
      </c>
      <c r="BH42" s="153" t="str">
        <f t="shared" si="74"/>
        <v>OKu005_0</v>
      </c>
      <c r="BI42" s="153" t="str">
        <f t="shared" si="75"/>
        <v>OKu005_1</v>
      </c>
      <c r="BJ42" s="153" t="str">
        <f t="shared" si="76"/>
        <v>OKu005_1</v>
      </c>
      <c r="BK42" s="153" t="str">
        <f t="shared" si="77"/>
        <v>OK</v>
      </c>
      <c r="BL42" s="153" t="str">
        <f t="shared" si="78"/>
        <v>OKu006_0</v>
      </c>
      <c r="BM42" s="153" t="str">
        <f t="shared" si="79"/>
        <v>OKu006_1</v>
      </c>
      <c r="BN42" s="153" t="str">
        <f t="shared" si="80"/>
        <v>OKu006_1</v>
      </c>
      <c r="BO42" s="153" t="str">
        <f t="shared" si="81"/>
        <v>OK</v>
      </c>
      <c r="BP42" s="153" t="str">
        <f t="shared" si="82"/>
        <v>OKu007_0</v>
      </c>
      <c r="BQ42" s="153" t="str">
        <f t="shared" si="83"/>
        <v>OKu007_1</v>
      </c>
      <c r="BR42" s="153" t="str">
        <f t="shared" si="84"/>
        <v>OKu007_1</v>
      </c>
      <c r="BS42" s="153" t="str">
        <f t="shared" si="85"/>
        <v>OK</v>
      </c>
      <c r="BT42" s="153" t="str">
        <f t="shared" si="86"/>
        <v>OKu003_0</v>
      </c>
      <c r="BU42" s="153" t="str">
        <f t="shared" si="87"/>
        <v>OKu003_1</v>
      </c>
      <c r="BV42" s="153" t="str">
        <f t="shared" si="88"/>
        <v>OKu003_1</v>
      </c>
      <c r="BW42" s="153" t="str">
        <f t="shared" si="89"/>
        <v>OK</v>
      </c>
      <c r="BX42" s="153" t="str">
        <f t="shared" si="90"/>
        <v>OKu010_0</v>
      </c>
      <c r="BY42" s="153" t="str">
        <f t="shared" si="91"/>
        <v>OKu010_1</v>
      </c>
      <c r="BZ42" s="153" t="str">
        <f t="shared" si="92"/>
        <v>OKu010_1</v>
      </c>
      <c r="CA42" s="153" t="str">
        <f t="shared" si="93"/>
        <v>OK</v>
      </c>
      <c r="CB42" s="153" t="str">
        <f t="shared" si="94"/>
        <v>OKu009_0</v>
      </c>
      <c r="CC42" s="153" t="str">
        <f t="shared" si="95"/>
        <v>OKu009_1</v>
      </c>
      <c r="CD42" s="153" t="str">
        <f t="shared" si="96"/>
        <v>OKu009_1</v>
      </c>
    </row>
    <row r="43" spans="1:82" ht="12.75" customHeight="1" x14ac:dyDescent="0.15">
      <c r="A43" s="231" t="s">
        <v>164</v>
      </c>
      <c r="B43" s="371">
        <f>IF(VLOOKUP(AR43,APPENDIX!$A:$R,9,FALSE)&lt;&gt;"",VLOOKUP(AR43,APPENDIX!$A:$R,9,FALSE),"—")</f>
        <v>40</v>
      </c>
      <c r="C43" s="372">
        <f>IF(VLOOKUP(AS43,APPENDIX!$A:$R,9,FALSE)&lt;&gt;"",VLOOKUP(AS43,APPENDIX!$A:$R,9,FALSE),"—")</f>
        <v>39</v>
      </c>
      <c r="D43" s="231">
        <f>IF(VLOOKUP(AT43,APPENDIX!$A:$R,12,FALSE)&lt;&gt;"",VLOOKUP(AT43,APPENDIX!$A:$R,12,FALSE),0)</f>
        <v>0</v>
      </c>
      <c r="E43" s="231" t="str">
        <f t="shared" si="48"/>
        <v/>
      </c>
      <c r="F43" s="371">
        <f>IF(VLOOKUP(AV43,APPENDIX!$A:$R,9,FALSE)&lt;&gt;"",VLOOKUP(AV43,APPENDIX!$A:$R,9,FALSE),"—")</f>
        <v>17</v>
      </c>
      <c r="G43" s="372">
        <f>IF(VLOOKUP(AW43,APPENDIX!$A:$R,9,FALSE)&lt;&gt;"",VLOOKUP(AW43,APPENDIX!$A:$R,9,FALSE),"—")</f>
        <v>17</v>
      </c>
      <c r="H43" s="301">
        <f>IF(VLOOKUP(AX43,APPENDIX!$A:$R,12,FALSE)&lt;&gt;"",VLOOKUP(AX43,APPENDIX!$A:$R,12,FALSE),0)</f>
        <v>0</v>
      </c>
      <c r="I43" s="234" t="str">
        <f t="shared" si="49"/>
        <v/>
      </c>
      <c r="J43" s="372">
        <f>IF(VLOOKUP(AZ43,APPENDIX!$A:$R,9,FALSE)&lt;&gt;"",VLOOKUP(AZ43,APPENDIX!$A:$R,9,FALSE),"—")</f>
        <v>48</v>
      </c>
      <c r="K43" s="372">
        <f>IF(VLOOKUP(BA43,APPENDIX!$A:$R,9,FALSE)&lt;&gt;"",VLOOKUP(BA43,APPENDIX!$A:$R,9,FALSE),"—")</f>
        <v>45</v>
      </c>
      <c r="L43" s="301">
        <f>IF(VLOOKUP(BB43,APPENDIX!$A:$R,12,FALSE)&lt;&gt;"",VLOOKUP(BB43,APPENDIX!$A:$R,12,FALSE),0)</f>
        <v>-0.2</v>
      </c>
      <c r="M43" s="238" t="str">
        <f t="shared" si="50"/>
        <v/>
      </c>
      <c r="N43" s="371">
        <f>IF(VLOOKUP(BD43,APPENDIX!$A:$R,9,FALSE)&lt;&gt;"",VLOOKUP(BD43,APPENDIX!$A:$R,9,FALSE),"—")</f>
        <v>15</v>
      </c>
      <c r="O43" s="372">
        <f>IF(VLOOKUP(BE43,APPENDIX!$A:$R,9,FALSE)&lt;&gt;"",VLOOKUP(BE43,APPENDIX!$A:$R,9,FALSE),"—")</f>
        <v>14</v>
      </c>
      <c r="P43" s="301">
        <f>IF(VLOOKUP(BF43,APPENDIX!$A:$R,12,FALSE)&lt;&gt;"",VLOOKUP(BF43,APPENDIX!$A:$R,12,FALSE),0)</f>
        <v>-0.1</v>
      </c>
      <c r="Q43" s="231" t="str">
        <f t="shared" si="51"/>
        <v/>
      </c>
      <c r="R43" s="229">
        <f>IF(VLOOKUP(BH43,APPENDIX!$A:$R,9,FALSE)&lt;&gt;"",VLOOKUP(BH43,APPENDIX!$A:$R,9,FALSE),"—")</f>
        <v>17</v>
      </c>
      <c r="S43" s="231">
        <f>IF(VLOOKUP(BI43,APPENDIX!$A:$R,9,FALSE)&lt;&gt;"",VLOOKUP(BI43,APPENDIX!$A:$R,9,FALSE),"—")</f>
        <v>16</v>
      </c>
      <c r="T43" s="231">
        <f>IF(VLOOKUP(BJ43,APPENDIX!$A:$R,12,FALSE)&lt;&gt;"",VLOOKUP(BJ43,APPENDIX!$A:$R,12,FALSE),0)</f>
        <v>-0.3</v>
      </c>
      <c r="U43" s="234" t="str">
        <f t="shared" si="52"/>
        <v/>
      </c>
      <c r="V43" s="371">
        <f>IF(VLOOKUP(BL43,APPENDIX!$A:$R,9,FALSE)&lt;&gt;"",VLOOKUP(BL43,APPENDIX!$A:$R,9,FALSE),"—")</f>
        <v>8</v>
      </c>
      <c r="W43" s="372">
        <f>IF(VLOOKUP(BM43,APPENDIX!$A:$R,9,FALSE)&lt;&gt;"",VLOOKUP(BM43,APPENDIX!$A:$R,9,FALSE),"—")</f>
        <v>9</v>
      </c>
      <c r="X43" s="231">
        <f>IF(VLOOKUP(BN43,APPENDIX!$A:$R,12,FALSE)&lt;&gt;"",VLOOKUP(BN43,APPENDIX!$A:$R,12,FALSE),0)</f>
        <v>0.2</v>
      </c>
      <c r="Y43" s="234" t="str">
        <f t="shared" si="53"/>
        <v/>
      </c>
      <c r="Z43" s="400">
        <f>IF(VLOOKUP(BP43,APPENDIX!$A:$R,9,FALSE)&lt;&gt;"",VLOOKUP(BP43,APPENDIX!$A:$R,9,FALSE),"—")</f>
        <v>14</v>
      </c>
      <c r="AA43" s="401">
        <f>IF(VLOOKUP(BQ43,APPENDIX!$A:$R,9,FALSE)&lt;&gt;"",VLOOKUP(BQ43,APPENDIX!$A:$R,9,FALSE),"—")</f>
        <v>15</v>
      </c>
      <c r="AB43" s="231">
        <f>IF(VLOOKUP(BR43,APPENDIX!$A:$R,12,FALSE)&lt;&gt;"",VLOOKUP(BR43,APPENDIX!$A:$R,12,FALSE),0)</f>
        <v>1</v>
      </c>
      <c r="AC43" s="234" t="str">
        <f t="shared" si="54"/>
        <v>**</v>
      </c>
      <c r="AD43" s="371">
        <f>IF(VLOOKUP(BT43,APPENDIX!$A:$R,9,FALSE)&lt;&gt;"",VLOOKUP(BT43,APPENDIX!$A:$R,9,FALSE),"—")</f>
        <v>162</v>
      </c>
      <c r="AE43" s="372">
        <f>IF(VLOOKUP(BU43,APPENDIX!$A:$R,9,FALSE)&lt;&gt;"",VLOOKUP(BU43,APPENDIX!$A:$R,9,FALSE),"—")</f>
        <v>158</v>
      </c>
      <c r="AF43" s="372">
        <f>IF(VLOOKUP(BV43,APPENDIX!$A:$R,12,FALSE)&lt;&gt;"",VLOOKUP(BV43,APPENDIX!$A:$R,12,FALSE),0)</f>
        <v>-0.2</v>
      </c>
      <c r="AG43" s="493" t="str">
        <f t="shared" si="55"/>
        <v/>
      </c>
      <c r="AH43" s="374">
        <f>IF(VLOOKUP(BX43,APPENDIX!$A:$R,9,FALSE)&lt;&gt;"",VLOOKUP(BX43,APPENDIX!$A:$R,9,FALSE),"—")</f>
        <v>4469</v>
      </c>
      <c r="AI43" s="374">
        <f>IF(VLOOKUP(BY43,APPENDIX!$A:$R,9,FALSE)&lt;&gt;"",VLOOKUP(BY43,APPENDIX!$A:$R,9,FALSE),"—")</f>
        <v>4743</v>
      </c>
      <c r="AJ43" s="301">
        <f>IF(VLOOKUP(BZ43,APPENDIX!$A:$R,12,FALSE)&lt;&gt;"",VLOOKUP(BZ43,APPENDIX!$A:$R,12,FALSE),0)</f>
        <v>0.4</v>
      </c>
      <c r="AK43" s="238" t="str">
        <f t="shared" si="56"/>
        <v/>
      </c>
      <c r="AL43" s="375">
        <f>IF(VLOOKUP(CB43,APPENDIX!$A:$R,9,FALSE)&lt;&gt;"",VLOOKUP(CB43,APPENDIX!$A:$R,9,FALSE),"—")</f>
        <v>6300</v>
      </c>
      <c r="AM43" s="374">
        <f>IF(VLOOKUP(CC43,APPENDIX!$A:$R,9,FALSE)&lt;&gt;"",VLOOKUP(CC43,APPENDIX!$A:$R,9,FALSE),"—")</f>
        <v>6510</v>
      </c>
      <c r="AN43" s="301">
        <f>IF(VLOOKUP(CD43,APPENDIX!$A:$R,12,FALSE)&lt;&gt;"",VLOOKUP(CD43,APPENDIX!$A:$R,12,FALSE),0)</f>
        <v>0.2</v>
      </c>
      <c r="AO43" s="238" t="str">
        <f t="shared" si="57"/>
        <v/>
      </c>
      <c r="AQ43" s="153" t="s">
        <v>165</v>
      </c>
      <c r="AR43" s="153" t="str">
        <f t="shared" si="58"/>
        <v>ORu001_0</v>
      </c>
      <c r="AS43" s="153" t="str">
        <f t="shared" si="59"/>
        <v>ORu001_1</v>
      </c>
      <c r="AT43" s="153" t="str">
        <f t="shared" si="60"/>
        <v>ORu001_1</v>
      </c>
      <c r="AU43" s="153" t="str">
        <f t="shared" si="61"/>
        <v>OR</v>
      </c>
      <c r="AV43" s="153" t="str">
        <f t="shared" si="62"/>
        <v>ORu002a_0</v>
      </c>
      <c r="AW43" s="153" t="str">
        <f t="shared" si="63"/>
        <v>ORu002a_1</v>
      </c>
      <c r="AX43" s="153" t="str">
        <f t="shared" si="64"/>
        <v>ORu002a_1</v>
      </c>
      <c r="AY43" s="153" t="str">
        <f t="shared" si="65"/>
        <v>OR</v>
      </c>
      <c r="AZ43" s="153" t="str">
        <f t="shared" si="66"/>
        <v>ORu002b_0</v>
      </c>
      <c r="BA43" s="153" t="str">
        <f t="shared" si="67"/>
        <v>ORu002b_1</v>
      </c>
      <c r="BB43" s="153" t="str">
        <f t="shared" si="68"/>
        <v>ORu002b_1</v>
      </c>
      <c r="BC43" s="153" t="str">
        <f t="shared" si="69"/>
        <v>OR</v>
      </c>
      <c r="BD43" s="153" t="str">
        <f t="shared" si="70"/>
        <v>ORu004_0</v>
      </c>
      <c r="BE43" s="153" t="str">
        <f t="shared" si="71"/>
        <v>ORu004_1</v>
      </c>
      <c r="BF43" s="153" t="str">
        <f t="shared" si="72"/>
        <v>ORu004_1</v>
      </c>
      <c r="BG43" s="153" t="str">
        <f t="shared" si="73"/>
        <v>OR</v>
      </c>
      <c r="BH43" s="153" t="str">
        <f t="shared" si="74"/>
        <v>ORu005_0</v>
      </c>
      <c r="BI43" s="153" t="str">
        <f t="shared" si="75"/>
        <v>ORu005_1</v>
      </c>
      <c r="BJ43" s="153" t="str">
        <f t="shared" si="76"/>
        <v>ORu005_1</v>
      </c>
      <c r="BK43" s="153" t="str">
        <f t="shared" si="77"/>
        <v>OR</v>
      </c>
      <c r="BL43" s="153" t="str">
        <f t="shared" si="78"/>
        <v>ORu006_0</v>
      </c>
      <c r="BM43" s="153" t="str">
        <f t="shared" si="79"/>
        <v>ORu006_1</v>
      </c>
      <c r="BN43" s="153" t="str">
        <f t="shared" si="80"/>
        <v>ORu006_1</v>
      </c>
      <c r="BO43" s="153" t="str">
        <f t="shared" si="81"/>
        <v>OR</v>
      </c>
      <c r="BP43" s="153" t="str">
        <f t="shared" si="82"/>
        <v>ORu007_0</v>
      </c>
      <c r="BQ43" s="153" t="str">
        <f t="shared" si="83"/>
        <v>ORu007_1</v>
      </c>
      <c r="BR43" s="153" t="str">
        <f t="shared" si="84"/>
        <v>ORu007_1</v>
      </c>
      <c r="BS43" s="153" t="str">
        <f t="shared" si="85"/>
        <v>OR</v>
      </c>
      <c r="BT43" s="153" t="str">
        <f t="shared" si="86"/>
        <v>ORu003_0</v>
      </c>
      <c r="BU43" s="153" t="str">
        <f t="shared" si="87"/>
        <v>ORu003_1</v>
      </c>
      <c r="BV43" s="153" t="str">
        <f t="shared" si="88"/>
        <v>ORu003_1</v>
      </c>
      <c r="BW43" s="153" t="str">
        <f t="shared" si="89"/>
        <v>OR</v>
      </c>
      <c r="BX43" s="153" t="str">
        <f t="shared" si="90"/>
        <v>ORu010_0</v>
      </c>
      <c r="BY43" s="153" t="str">
        <f t="shared" si="91"/>
        <v>ORu010_1</v>
      </c>
      <c r="BZ43" s="153" t="str">
        <f t="shared" si="92"/>
        <v>ORu010_1</v>
      </c>
      <c r="CA43" s="153" t="str">
        <f t="shared" si="93"/>
        <v>OR</v>
      </c>
      <c r="CB43" s="153" t="str">
        <f t="shared" si="94"/>
        <v>ORu009_0</v>
      </c>
      <c r="CC43" s="153" t="str">
        <f t="shared" si="95"/>
        <v>ORu009_1</v>
      </c>
      <c r="CD43" s="153" t="str">
        <f t="shared" si="96"/>
        <v>ORu009_1</v>
      </c>
    </row>
    <row r="44" spans="1:82" ht="12.75" customHeight="1" x14ac:dyDescent="0.15">
      <c r="A44" s="231" t="s">
        <v>168</v>
      </c>
      <c r="B44" s="371">
        <f>IF(VLOOKUP(AR44,APPENDIX!$A:$R,9,FALSE)&lt;&gt;"",VLOOKUP(AR44,APPENDIX!$A:$R,9,FALSE),"—")</f>
        <v>187</v>
      </c>
      <c r="C44" s="372">
        <f>IF(VLOOKUP(AS44,APPENDIX!$A:$R,9,FALSE)&lt;&gt;"",VLOOKUP(AS44,APPENDIX!$A:$R,9,FALSE),"—")</f>
        <v>166</v>
      </c>
      <c r="D44" s="231">
        <f>IF(VLOOKUP(AT44,APPENDIX!$A:$R,12,FALSE)&lt;&gt;"",VLOOKUP(AT44,APPENDIX!$A:$R,12,FALSE),0)</f>
        <v>-0.5</v>
      </c>
      <c r="E44" s="231" t="str">
        <f t="shared" si="48"/>
        <v>*</v>
      </c>
      <c r="F44" s="371">
        <f>IF(VLOOKUP(AV44,APPENDIX!$A:$R,9,FALSE)&lt;&gt;"",VLOOKUP(AV44,APPENDIX!$A:$R,9,FALSE),"—")</f>
        <v>31</v>
      </c>
      <c r="G44" s="372">
        <f>IF(VLOOKUP(AW44,APPENDIX!$A:$R,9,FALSE)&lt;&gt;"",VLOOKUP(AW44,APPENDIX!$A:$R,9,FALSE),"—")</f>
        <v>28</v>
      </c>
      <c r="H44" s="301">
        <f>IF(VLOOKUP(AX44,APPENDIX!$A:$R,12,FALSE)&lt;&gt;"",VLOOKUP(AX44,APPENDIX!$A:$R,12,FALSE),0)</f>
        <v>-0.4</v>
      </c>
      <c r="I44" s="234" t="str">
        <f t="shared" si="49"/>
        <v/>
      </c>
      <c r="J44" s="372">
        <f>IF(VLOOKUP(AZ44,APPENDIX!$A:$R,9,FALSE)&lt;&gt;"",VLOOKUP(AZ44,APPENDIX!$A:$R,9,FALSE),"—")</f>
        <v>74</v>
      </c>
      <c r="K44" s="372">
        <f>IF(VLOOKUP(BA44,APPENDIX!$A:$R,9,FALSE)&lt;&gt;"",VLOOKUP(BA44,APPENDIX!$A:$R,9,FALSE),"—")</f>
        <v>69</v>
      </c>
      <c r="L44" s="301">
        <f>IF(VLOOKUP(BB44,APPENDIX!$A:$R,12,FALSE)&lt;&gt;"",VLOOKUP(BB44,APPENDIX!$A:$R,12,FALSE),0)</f>
        <v>-0.4</v>
      </c>
      <c r="M44" s="238" t="str">
        <f t="shared" si="50"/>
        <v/>
      </c>
      <c r="N44" s="371">
        <f>IF(VLOOKUP(BD44,APPENDIX!$A:$R,9,FALSE)&lt;&gt;"",VLOOKUP(BD44,APPENDIX!$A:$R,9,FALSE),"—")</f>
        <v>31</v>
      </c>
      <c r="O44" s="372">
        <f>IF(VLOOKUP(BE44,APPENDIX!$A:$R,9,FALSE)&lt;&gt;"",VLOOKUP(BE44,APPENDIX!$A:$R,9,FALSE),"—")</f>
        <v>26</v>
      </c>
      <c r="P44" s="301">
        <f>IF(VLOOKUP(BF44,APPENDIX!$A:$R,12,FALSE)&lt;&gt;"",VLOOKUP(BF44,APPENDIX!$A:$R,12,FALSE),0)</f>
        <v>-0.5</v>
      </c>
      <c r="Q44" s="231" t="str">
        <f t="shared" si="51"/>
        <v>*</v>
      </c>
      <c r="R44" s="229">
        <f>IF(VLOOKUP(BH44,APPENDIX!$A:$R,9,FALSE)&lt;&gt;"",VLOOKUP(BH44,APPENDIX!$A:$R,9,FALSE),"—")</f>
        <v>21</v>
      </c>
      <c r="S44" s="231">
        <f>IF(VLOOKUP(BI44,APPENDIX!$A:$R,9,FALSE)&lt;&gt;"",VLOOKUP(BI44,APPENDIX!$A:$R,9,FALSE),"—")</f>
        <v>19</v>
      </c>
      <c r="T44" s="231">
        <f>IF(VLOOKUP(BJ44,APPENDIX!$A:$R,12,FALSE)&lt;&gt;"",VLOOKUP(BJ44,APPENDIX!$A:$R,12,FALSE),0)</f>
        <v>-0.6</v>
      </c>
      <c r="U44" s="234" t="str">
        <f t="shared" si="52"/>
        <v>*</v>
      </c>
      <c r="V44" s="371">
        <f>IF(VLOOKUP(BL44,APPENDIX!$A:$R,9,FALSE)&lt;&gt;"",VLOOKUP(BL44,APPENDIX!$A:$R,9,FALSE),"—")</f>
        <v>16</v>
      </c>
      <c r="W44" s="372">
        <f>IF(VLOOKUP(BM44,APPENDIX!$A:$R,9,FALSE)&lt;&gt;"",VLOOKUP(BM44,APPENDIX!$A:$R,9,FALSE),"—")</f>
        <v>14</v>
      </c>
      <c r="X44" s="231">
        <f>IF(VLOOKUP(BN44,APPENDIX!$A:$R,12,FALSE)&lt;&gt;"",VLOOKUP(BN44,APPENDIX!$A:$R,12,FALSE),0)</f>
        <v>-0.4</v>
      </c>
      <c r="Y44" s="234" t="str">
        <f t="shared" si="53"/>
        <v/>
      </c>
      <c r="Z44" s="400">
        <f>IF(VLOOKUP(BP44,APPENDIX!$A:$R,9,FALSE)&lt;&gt;"",VLOOKUP(BP44,APPENDIX!$A:$R,9,FALSE),"—")</f>
        <v>17</v>
      </c>
      <c r="AA44" s="401">
        <f>IF(VLOOKUP(BQ44,APPENDIX!$A:$R,9,FALSE)&lt;&gt;"",VLOOKUP(BQ44,APPENDIX!$A:$R,9,FALSE),"—")</f>
        <v>16.899999999999999</v>
      </c>
      <c r="AB44" s="231">
        <f>IF(VLOOKUP(BR44,APPENDIX!$A:$R,12,FALSE)&lt;&gt;"",VLOOKUP(BR44,APPENDIX!$A:$R,12,FALSE),0)</f>
        <v>-0.1</v>
      </c>
      <c r="AC44" s="234" t="str">
        <f t="shared" si="54"/>
        <v/>
      </c>
      <c r="AD44" s="371">
        <f>IF(VLOOKUP(BT44,APPENDIX!$A:$R,9,FALSE)&lt;&gt;"",VLOOKUP(BT44,APPENDIX!$A:$R,9,FALSE),"—")</f>
        <v>187</v>
      </c>
      <c r="AE44" s="372">
        <f>IF(VLOOKUP(BU44,APPENDIX!$A:$R,9,FALSE)&lt;&gt;"",VLOOKUP(BU44,APPENDIX!$A:$R,9,FALSE),"—")</f>
        <v>180</v>
      </c>
      <c r="AF44" s="372">
        <f>IF(VLOOKUP(BV44,APPENDIX!$A:$R,12,FALSE)&lt;&gt;"",VLOOKUP(BV44,APPENDIX!$A:$R,12,FALSE),0)</f>
        <v>-0.3</v>
      </c>
      <c r="AG44" s="493" t="str">
        <f t="shared" si="55"/>
        <v/>
      </c>
      <c r="AH44" s="374">
        <f>IF(VLOOKUP(BX44,APPENDIX!$A:$R,9,FALSE)&lt;&gt;"",VLOOKUP(BX44,APPENDIX!$A:$R,9,FALSE),"—")</f>
        <v>4303</v>
      </c>
      <c r="AI44" s="374">
        <f>IF(VLOOKUP(BY44,APPENDIX!$A:$R,9,FALSE)&lt;&gt;"",VLOOKUP(BY44,APPENDIX!$A:$R,9,FALSE),"—")</f>
        <v>4520</v>
      </c>
      <c r="AJ44" s="301">
        <f>IF(VLOOKUP(BZ44,APPENDIX!$A:$R,12,FALSE)&lt;&gt;"",VLOOKUP(BZ44,APPENDIX!$A:$R,12,FALSE),0)</f>
        <v>0.3</v>
      </c>
      <c r="AK44" s="238" t="str">
        <f t="shared" si="56"/>
        <v/>
      </c>
      <c r="AL44" s="375">
        <f>IF(VLOOKUP(CB44,APPENDIX!$A:$R,9,FALSE)&lt;&gt;"",VLOOKUP(CB44,APPENDIX!$A:$R,9,FALSE),"—")</f>
        <v>9391</v>
      </c>
      <c r="AM44" s="374">
        <f>IF(VLOOKUP(CC44,APPENDIX!$A:$R,9,FALSE)&lt;&gt;"",VLOOKUP(CC44,APPENDIX!$A:$R,9,FALSE),"—")</f>
        <v>9202</v>
      </c>
      <c r="AN44" s="301">
        <f>IF(VLOOKUP(CD44,APPENDIX!$A:$R,12,FALSE)&lt;&gt;"",VLOOKUP(CD44,APPENDIX!$A:$R,12,FALSE),0)</f>
        <v>-0.2</v>
      </c>
      <c r="AO44" s="238" t="str">
        <f t="shared" si="57"/>
        <v/>
      </c>
      <c r="AQ44" s="153" t="s">
        <v>169</v>
      </c>
      <c r="AR44" s="153" t="str">
        <f t="shared" si="58"/>
        <v>PAu001_0</v>
      </c>
      <c r="AS44" s="153" t="str">
        <f t="shared" si="59"/>
        <v>PAu001_1</v>
      </c>
      <c r="AT44" s="153" t="str">
        <f t="shared" si="60"/>
        <v>PAu001_1</v>
      </c>
      <c r="AU44" s="153" t="str">
        <f t="shared" si="61"/>
        <v>PA</v>
      </c>
      <c r="AV44" s="153" t="str">
        <f t="shared" si="62"/>
        <v>PAu002a_0</v>
      </c>
      <c r="AW44" s="153" t="str">
        <f t="shared" si="63"/>
        <v>PAu002a_1</v>
      </c>
      <c r="AX44" s="153" t="str">
        <f t="shared" si="64"/>
        <v>PAu002a_1</v>
      </c>
      <c r="AY44" s="153" t="str">
        <f t="shared" si="65"/>
        <v>PA</v>
      </c>
      <c r="AZ44" s="153" t="str">
        <f t="shared" si="66"/>
        <v>PAu002b_0</v>
      </c>
      <c r="BA44" s="153" t="str">
        <f t="shared" si="67"/>
        <v>PAu002b_1</v>
      </c>
      <c r="BB44" s="153" t="str">
        <f t="shared" si="68"/>
        <v>PAu002b_1</v>
      </c>
      <c r="BC44" s="153" t="str">
        <f t="shared" si="69"/>
        <v>PA</v>
      </c>
      <c r="BD44" s="153" t="str">
        <f t="shared" si="70"/>
        <v>PAu004_0</v>
      </c>
      <c r="BE44" s="153" t="str">
        <f t="shared" si="71"/>
        <v>PAu004_1</v>
      </c>
      <c r="BF44" s="153" t="str">
        <f t="shared" si="72"/>
        <v>PAu004_1</v>
      </c>
      <c r="BG44" s="153" t="str">
        <f t="shared" si="73"/>
        <v>PA</v>
      </c>
      <c r="BH44" s="153" t="str">
        <f t="shared" si="74"/>
        <v>PAu005_0</v>
      </c>
      <c r="BI44" s="153" t="str">
        <f t="shared" si="75"/>
        <v>PAu005_1</v>
      </c>
      <c r="BJ44" s="153" t="str">
        <f t="shared" si="76"/>
        <v>PAu005_1</v>
      </c>
      <c r="BK44" s="153" t="str">
        <f t="shared" si="77"/>
        <v>PA</v>
      </c>
      <c r="BL44" s="153" t="str">
        <f t="shared" si="78"/>
        <v>PAu006_0</v>
      </c>
      <c r="BM44" s="153" t="str">
        <f t="shared" si="79"/>
        <v>PAu006_1</v>
      </c>
      <c r="BN44" s="153" t="str">
        <f t="shared" si="80"/>
        <v>PAu006_1</v>
      </c>
      <c r="BO44" s="153" t="str">
        <f t="shared" si="81"/>
        <v>PA</v>
      </c>
      <c r="BP44" s="153" t="str">
        <f t="shared" si="82"/>
        <v>PAu007_0</v>
      </c>
      <c r="BQ44" s="153" t="str">
        <f t="shared" si="83"/>
        <v>PAu007_1</v>
      </c>
      <c r="BR44" s="153" t="str">
        <f t="shared" si="84"/>
        <v>PAu007_1</v>
      </c>
      <c r="BS44" s="153" t="str">
        <f t="shared" si="85"/>
        <v>PA</v>
      </c>
      <c r="BT44" s="153" t="str">
        <f t="shared" si="86"/>
        <v>PAu003_0</v>
      </c>
      <c r="BU44" s="153" t="str">
        <f t="shared" si="87"/>
        <v>PAu003_1</v>
      </c>
      <c r="BV44" s="153" t="str">
        <f t="shared" si="88"/>
        <v>PAu003_1</v>
      </c>
      <c r="BW44" s="153" t="str">
        <f t="shared" si="89"/>
        <v>PA</v>
      </c>
      <c r="BX44" s="153" t="str">
        <f t="shared" si="90"/>
        <v>PAu010_0</v>
      </c>
      <c r="BY44" s="153" t="str">
        <f t="shared" si="91"/>
        <v>PAu010_1</v>
      </c>
      <c r="BZ44" s="153" t="str">
        <f t="shared" si="92"/>
        <v>PAu010_1</v>
      </c>
      <c r="CA44" s="153" t="str">
        <f t="shared" si="93"/>
        <v>PA</v>
      </c>
      <c r="CB44" s="153" t="str">
        <f t="shared" si="94"/>
        <v>PAu009_0</v>
      </c>
      <c r="CC44" s="153" t="str">
        <f t="shared" si="95"/>
        <v>PAu009_1</v>
      </c>
      <c r="CD44" s="153" t="str">
        <f t="shared" si="96"/>
        <v>PAu009_1</v>
      </c>
    </row>
    <row r="45" spans="1:82" ht="12.75" customHeight="1" x14ac:dyDescent="0.15">
      <c r="A45" s="231" t="s">
        <v>172</v>
      </c>
      <c r="B45" s="371">
        <f>IF(VLOOKUP(AR45,APPENDIX!$A:$R,9,FALSE)&lt;&gt;"",VLOOKUP(AR45,APPENDIX!$A:$R,9,FALSE),"—")</f>
        <v>139</v>
      </c>
      <c r="C45" s="372" t="str">
        <f>IF(VLOOKUP(AS45,APPENDIX!$A:$R,9,FALSE)&lt;&gt;"",VLOOKUP(AS45,APPENDIX!$A:$R,9,FALSE),"—")</f>
        <v>—</v>
      </c>
      <c r="D45" s="231">
        <f>IF(VLOOKUP(AT45,APPENDIX!$A:$R,12,FALSE)&lt;&gt;"",VLOOKUP(AT45,APPENDIX!$A:$R,12,FALSE),0)</f>
        <v>0</v>
      </c>
      <c r="E45" s="231" t="str">
        <f t="shared" si="48"/>
        <v/>
      </c>
      <c r="F45" s="371">
        <f>IF(VLOOKUP(AV45,APPENDIX!$A:$R,9,FALSE)&lt;&gt;"",VLOOKUP(AV45,APPENDIX!$A:$R,9,FALSE),"—")</f>
        <v>27</v>
      </c>
      <c r="G45" s="372">
        <f>IF(VLOOKUP(AW45,APPENDIX!$A:$R,9,FALSE)&lt;&gt;"",VLOOKUP(AW45,APPENDIX!$A:$R,9,FALSE),"—")</f>
        <v>28</v>
      </c>
      <c r="H45" s="301">
        <f>IF(VLOOKUP(AX45,APPENDIX!$A:$R,12,FALSE)&lt;&gt;"",VLOOKUP(AX45,APPENDIX!$A:$R,12,FALSE),0)</f>
        <v>0.1</v>
      </c>
      <c r="I45" s="234" t="str">
        <f t="shared" si="49"/>
        <v/>
      </c>
      <c r="J45" s="372">
        <f>IF(VLOOKUP(AZ45,APPENDIX!$A:$R,9,FALSE)&lt;&gt;"",VLOOKUP(AZ45,APPENDIX!$A:$R,9,FALSE),"—")</f>
        <v>66</v>
      </c>
      <c r="K45" s="372" t="str">
        <f>IF(VLOOKUP(BA45,APPENDIX!$A:$R,9,FALSE)&lt;&gt;"",VLOOKUP(BA45,APPENDIX!$A:$R,9,FALSE),"—")</f>
        <v>—</v>
      </c>
      <c r="L45" s="301">
        <f>IF(VLOOKUP(BB45,APPENDIX!$A:$R,12,FALSE)&lt;&gt;"",VLOOKUP(BB45,APPENDIX!$A:$R,12,FALSE),0)</f>
        <v>0</v>
      </c>
      <c r="M45" s="238" t="str">
        <f t="shared" si="50"/>
        <v/>
      </c>
      <c r="N45" s="371">
        <f>IF(VLOOKUP(BD45,APPENDIX!$A:$R,9,FALSE)&lt;&gt;"",VLOOKUP(BD45,APPENDIX!$A:$R,9,FALSE),"—")</f>
        <v>28</v>
      </c>
      <c r="O45" s="372">
        <f>IF(VLOOKUP(BE45,APPENDIX!$A:$R,9,FALSE)&lt;&gt;"",VLOOKUP(BE45,APPENDIX!$A:$R,9,FALSE),"—")</f>
        <v>26</v>
      </c>
      <c r="P45" s="301">
        <f>IF(VLOOKUP(BF45,APPENDIX!$A:$R,12,FALSE)&lt;&gt;"",VLOOKUP(BF45,APPENDIX!$A:$R,12,FALSE),0)</f>
        <v>-0.2</v>
      </c>
      <c r="Q45" s="231" t="str">
        <f t="shared" si="51"/>
        <v/>
      </c>
      <c r="R45" s="229">
        <f>IF(VLOOKUP(BH45,APPENDIX!$A:$R,9,FALSE)&lt;&gt;"",VLOOKUP(BH45,APPENDIX!$A:$R,9,FALSE),"—")</f>
        <v>21</v>
      </c>
      <c r="S45" s="231">
        <f>IF(VLOOKUP(BI45,APPENDIX!$A:$R,9,FALSE)&lt;&gt;"",VLOOKUP(BI45,APPENDIX!$A:$R,9,FALSE),"—")</f>
        <v>20</v>
      </c>
      <c r="T45" s="231">
        <f>IF(VLOOKUP(BJ45,APPENDIX!$A:$R,12,FALSE)&lt;&gt;"",VLOOKUP(BJ45,APPENDIX!$A:$R,12,FALSE),0)</f>
        <v>-0.3</v>
      </c>
      <c r="U45" s="234" t="str">
        <f t="shared" si="52"/>
        <v/>
      </c>
      <c r="V45" s="371">
        <f>IF(VLOOKUP(BL45,APPENDIX!$A:$R,9,FALSE)&lt;&gt;"",VLOOKUP(BL45,APPENDIX!$A:$R,9,FALSE),"—")</f>
        <v>10</v>
      </c>
      <c r="W45" s="372">
        <f>IF(VLOOKUP(BM45,APPENDIX!$A:$R,9,FALSE)&lt;&gt;"",VLOOKUP(BM45,APPENDIX!$A:$R,9,FALSE),"—")</f>
        <v>9</v>
      </c>
      <c r="X45" s="231">
        <f>IF(VLOOKUP(BN45,APPENDIX!$A:$R,12,FALSE)&lt;&gt;"",VLOOKUP(BN45,APPENDIX!$A:$R,12,FALSE),0)</f>
        <v>-0.2</v>
      </c>
      <c r="Y45" s="234" t="str">
        <f t="shared" si="53"/>
        <v/>
      </c>
      <c r="Z45" s="400">
        <f>IF(VLOOKUP(BP45,APPENDIX!$A:$R,9,FALSE)&lt;&gt;"",VLOOKUP(BP45,APPENDIX!$A:$R,9,FALSE),"—")</f>
        <v>15</v>
      </c>
      <c r="AA45" s="401">
        <f>IF(VLOOKUP(BQ45,APPENDIX!$A:$R,9,FALSE)&lt;&gt;"",VLOOKUP(BQ45,APPENDIX!$A:$R,9,FALSE),"—")</f>
        <v>16.399999999999999</v>
      </c>
      <c r="AB45" s="231">
        <f>IF(VLOOKUP(BR45,APPENDIX!$A:$R,12,FALSE)&lt;&gt;"",VLOOKUP(BR45,APPENDIX!$A:$R,12,FALSE),0)</f>
        <v>1.4</v>
      </c>
      <c r="AC45" s="234" t="str">
        <f t="shared" si="54"/>
        <v>**</v>
      </c>
      <c r="AD45" s="371">
        <f>IF(VLOOKUP(BT45,APPENDIX!$A:$R,9,FALSE)&lt;&gt;"",VLOOKUP(BT45,APPENDIX!$A:$R,9,FALSE),"—")</f>
        <v>188</v>
      </c>
      <c r="AE45" s="372">
        <f>IF(VLOOKUP(BU45,APPENDIX!$A:$R,9,FALSE)&lt;&gt;"",VLOOKUP(BU45,APPENDIX!$A:$R,9,FALSE),"—")</f>
        <v>200</v>
      </c>
      <c r="AF45" s="372">
        <f>IF(VLOOKUP(BV45,APPENDIX!$A:$R,12,FALSE)&lt;&gt;"",VLOOKUP(BV45,APPENDIX!$A:$R,12,FALSE),0)</f>
        <v>0.5</v>
      </c>
      <c r="AG45" s="493" t="str">
        <f t="shared" si="55"/>
        <v>*</v>
      </c>
      <c r="AH45" s="374">
        <f>IF(VLOOKUP(BX45,APPENDIX!$A:$R,9,FALSE)&lt;&gt;"",VLOOKUP(BX45,APPENDIX!$A:$R,9,FALSE),"—")</f>
        <v>3869</v>
      </c>
      <c r="AI45" s="374">
        <f>IF(VLOOKUP(BY45,APPENDIX!$A:$R,9,FALSE)&lt;&gt;"",VLOOKUP(BY45,APPENDIX!$A:$R,9,FALSE),"—")</f>
        <v>3929</v>
      </c>
      <c r="AJ45" s="301">
        <f>IF(VLOOKUP(BZ45,APPENDIX!$A:$R,12,FALSE)&lt;&gt;"",VLOOKUP(BZ45,APPENDIX!$A:$R,12,FALSE),0)</f>
        <v>0.1</v>
      </c>
      <c r="AK45" s="238" t="str">
        <f t="shared" si="56"/>
        <v/>
      </c>
      <c r="AL45" s="375">
        <f>IF(VLOOKUP(CB45,APPENDIX!$A:$R,9,FALSE)&lt;&gt;"",VLOOKUP(CB45,APPENDIX!$A:$R,9,FALSE),"—")</f>
        <v>8557</v>
      </c>
      <c r="AM45" s="374">
        <f>IF(VLOOKUP(CC45,APPENDIX!$A:$R,9,FALSE)&lt;&gt;"",VLOOKUP(CC45,APPENDIX!$A:$R,9,FALSE),"—")</f>
        <v>8620</v>
      </c>
      <c r="AN45" s="301">
        <f>IF(VLOOKUP(CD45,APPENDIX!$A:$R,12,FALSE)&lt;&gt;"",VLOOKUP(CD45,APPENDIX!$A:$R,12,FALSE),0)</f>
        <v>0.1</v>
      </c>
      <c r="AO45" s="238" t="str">
        <f t="shared" si="57"/>
        <v/>
      </c>
      <c r="AQ45" s="153" t="s">
        <v>173</v>
      </c>
      <c r="AR45" s="153" t="str">
        <f t="shared" si="58"/>
        <v>RIu001_0</v>
      </c>
      <c r="AS45" s="153" t="str">
        <f t="shared" si="59"/>
        <v>RIu001_1</v>
      </c>
      <c r="AT45" s="153" t="str">
        <f t="shared" si="60"/>
        <v>RIu001_1</v>
      </c>
      <c r="AU45" s="153" t="str">
        <f t="shared" si="61"/>
        <v>RI</v>
      </c>
      <c r="AV45" s="153" t="str">
        <f t="shared" si="62"/>
        <v>RIu002a_0</v>
      </c>
      <c r="AW45" s="153" t="str">
        <f t="shared" si="63"/>
        <v>RIu002a_1</v>
      </c>
      <c r="AX45" s="153" t="str">
        <f t="shared" si="64"/>
        <v>RIu002a_1</v>
      </c>
      <c r="AY45" s="153" t="str">
        <f t="shared" si="65"/>
        <v>RI</v>
      </c>
      <c r="AZ45" s="153" t="str">
        <f t="shared" si="66"/>
        <v>RIu002b_0</v>
      </c>
      <c r="BA45" s="153" t="str">
        <f t="shared" si="67"/>
        <v>RIu002b_1</v>
      </c>
      <c r="BB45" s="153" t="str">
        <f t="shared" si="68"/>
        <v>RIu002b_1</v>
      </c>
      <c r="BC45" s="153" t="str">
        <f t="shared" si="69"/>
        <v>RI</v>
      </c>
      <c r="BD45" s="153" t="str">
        <f t="shared" si="70"/>
        <v>RIu004_0</v>
      </c>
      <c r="BE45" s="153" t="str">
        <f t="shared" si="71"/>
        <v>RIu004_1</v>
      </c>
      <c r="BF45" s="153" t="str">
        <f t="shared" si="72"/>
        <v>RIu004_1</v>
      </c>
      <c r="BG45" s="153" t="str">
        <f t="shared" si="73"/>
        <v>RI</v>
      </c>
      <c r="BH45" s="153" t="str">
        <f t="shared" si="74"/>
        <v>RIu005_0</v>
      </c>
      <c r="BI45" s="153" t="str">
        <f t="shared" si="75"/>
        <v>RIu005_1</v>
      </c>
      <c r="BJ45" s="153" t="str">
        <f t="shared" si="76"/>
        <v>RIu005_1</v>
      </c>
      <c r="BK45" s="153" t="str">
        <f t="shared" si="77"/>
        <v>RI</v>
      </c>
      <c r="BL45" s="153" t="str">
        <f t="shared" si="78"/>
        <v>RIu006_0</v>
      </c>
      <c r="BM45" s="153" t="str">
        <f t="shared" si="79"/>
        <v>RIu006_1</v>
      </c>
      <c r="BN45" s="153" t="str">
        <f t="shared" si="80"/>
        <v>RIu006_1</v>
      </c>
      <c r="BO45" s="153" t="str">
        <f t="shared" si="81"/>
        <v>RI</v>
      </c>
      <c r="BP45" s="153" t="str">
        <f t="shared" si="82"/>
        <v>RIu007_0</v>
      </c>
      <c r="BQ45" s="153" t="str">
        <f t="shared" si="83"/>
        <v>RIu007_1</v>
      </c>
      <c r="BR45" s="153" t="str">
        <f t="shared" si="84"/>
        <v>RIu007_1</v>
      </c>
      <c r="BS45" s="153" t="str">
        <f t="shared" si="85"/>
        <v>RI</v>
      </c>
      <c r="BT45" s="153" t="str">
        <f t="shared" si="86"/>
        <v>RIu003_0</v>
      </c>
      <c r="BU45" s="153" t="str">
        <f t="shared" si="87"/>
        <v>RIu003_1</v>
      </c>
      <c r="BV45" s="153" t="str">
        <f t="shared" si="88"/>
        <v>RIu003_1</v>
      </c>
      <c r="BW45" s="153" t="str">
        <f t="shared" si="89"/>
        <v>RI</v>
      </c>
      <c r="BX45" s="153" t="str">
        <f t="shared" si="90"/>
        <v>RIu010_0</v>
      </c>
      <c r="BY45" s="153" t="str">
        <f t="shared" si="91"/>
        <v>RIu010_1</v>
      </c>
      <c r="BZ45" s="153" t="str">
        <f t="shared" si="92"/>
        <v>RIu010_1</v>
      </c>
      <c r="CA45" s="153" t="str">
        <f t="shared" si="93"/>
        <v>RI</v>
      </c>
      <c r="CB45" s="153" t="str">
        <f t="shared" si="94"/>
        <v>RIu009_0</v>
      </c>
      <c r="CC45" s="153" t="str">
        <f t="shared" si="95"/>
        <v>RIu009_1</v>
      </c>
      <c r="CD45" s="153" t="str">
        <f t="shared" si="96"/>
        <v>RIu009_1</v>
      </c>
    </row>
    <row r="46" spans="1:82" ht="12.75" customHeight="1" x14ac:dyDescent="0.15">
      <c r="A46" s="231" t="s">
        <v>176</v>
      </c>
      <c r="B46" s="371">
        <f>IF(VLOOKUP(AR46,APPENDIX!$A:$R,9,FALSE)&lt;&gt;"",VLOOKUP(AR46,APPENDIX!$A:$R,9,FALSE),"—")</f>
        <v>138</v>
      </c>
      <c r="C46" s="372">
        <f>IF(VLOOKUP(AS46,APPENDIX!$A:$R,9,FALSE)&lt;&gt;"",VLOOKUP(AS46,APPENDIX!$A:$R,9,FALSE),"—")</f>
        <v>124</v>
      </c>
      <c r="D46" s="231">
        <f>IF(VLOOKUP(AT46,APPENDIX!$A:$R,12,FALSE)&lt;&gt;"",VLOOKUP(AT46,APPENDIX!$A:$R,12,FALSE),0)</f>
        <v>-0.3</v>
      </c>
      <c r="E46" s="231" t="str">
        <f t="shared" si="48"/>
        <v/>
      </c>
      <c r="F46" s="371">
        <f>IF(VLOOKUP(AV46,APPENDIX!$A:$R,9,FALSE)&lt;&gt;"",VLOOKUP(AV46,APPENDIX!$A:$R,9,FALSE),"—")</f>
        <v>27</v>
      </c>
      <c r="G46" s="372">
        <f>IF(VLOOKUP(AW46,APPENDIX!$A:$R,9,FALSE)&lt;&gt;"",VLOOKUP(AW46,APPENDIX!$A:$R,9,FALSE),"—")</f>
        <v>26</v>
      </c>
      <c r="H46" s="301">
        <f>IF(VLOOKUP(AX46,APPENDIX!$A:$R,12,FALSE)&lt;&gt;"",VLOOKUP(AX46,APPENDIX!$A:$R,12,FALSE),0)</f>
        <v>-0.1</v>
      </c>
      <c r="I46" s="234" t="str">
        <f t="shared" si="49"/>
        <v/>
      </c>
      <c r="J46" s="372">
        <f>IF(VLOOKUP(AZ46,APPENDIX!$A:$R,9,FALSE)&lt;&gt;"",VLOOKUP(AZ46,APPENDIX!$A:$R,9,FALSE),"—")</f>
        <v>65</v>
      </c>
      <c r="K46" s="372">
        <f>IF(VLOOKUP(BA46,APPENDIX!$A:$R,9,FALSE)&lt;&gt;"",VLOOKUP(BA46,APPENDIX!$A:$R,9,FALSE),"—")</f>
        <v>61</v>
      </c>
      <c r="L46" s="301">
        <f>IF(VLOOKUP(BB46,APPENDIX!$A:$R,12,FALSE)&lt;&gt;"",VLOOKUP(BB46,APPENDIX!$A:$R,12,FALSE),0)</f>
        <v>-0.3</v>
      </c>
      <c r="M46" s="238" t="str">
        <f t="shared" si="50"/>
        <v/>
      </c>
      <c r="N46" s="371">
        <f>IF(VLOOKUP(BD46,APPENDIX!$A:$R,9,FALSE)&lt;&gt;"",VLOOKUP(BD46,APPENDIX!$A:$R,9,FALSE),"—")</f>
        <v>33</v>
      </c>
      <c r="O46" s="372">
        <f>IF(VLOOKUP(BE46,APPENDIX!$A:$R,9,FALSE)&lt;&gt;"",VLOOKUP(BE46,APPENDIX!$A:$R,9,FALSE),"—")</f>
        <v>28</v>
      </c>
      <c r="P46" s="301">
        <f>IF(VLOOKUP(BF46,APPENDIX!$A:$R,12,FALSE)&lt;&gt;"",VLOOKUP(BF46,APPENDIX!$A:$R,12,FALSE),0)</f>
        <v>-0.5</v>
      </c>
      <c r="Q46" s="231" t="str">
        <f t="shared" si="51"/>
        <v>*</v>
      </c>
      <c r="R46" s="229">
        <f>IF(VLOOKUP(BH46,APPENDIX!$A:$R,9,FALSE)&lt;&gt;"",VLOOKUP(BH46,APPENDIX!$A:$R,9,FALSE),"—")</f>
        <v>20</v>
      </c>
      <c r="S46" s="231">
        <f>IF(VLOOKUP(BI46,APPENDIX!$A:$R,9,FALSE)&lt;&gt;"",VLOOKUP(BI46,APPENDIX!$A:$R,9,FALSE),"—")</f>
        <v>20</v>
      </c>
      <c r="T46" s="231">
        <f>IF(VLOOKUP(BJ46,APPENDIX!$A:$R,12,FALSE)&lt;&gt;"",VLOOKUP(BJ46,APPENDIX!$A:$R,12,FALSE),0)</f>
        <v>0</v>
      </c>
      <c r="U46" s="234" t="str">
        <f t="shared" si="52"/>
        <v/>
      </c>
      <c r="V46" s="371">
        <f>IF(VLOOKUP(BL46,APPENDIX!$A:$R,9,FALSE)&lt;&gt;"",VLOOKUP(BL46,APPENDIX!$A:$R,9,FALSE),"—")</f>
        <v>20</v>
      </c>
      <c r="W46" s="372">
        <f>IF(VLOOKUP(BM46,APPENDIX!$A:$R,9,FALSE)&lt;&gt;"",VLOOKUP(BM46,APPENDIX!$A:$R,9,FALSE),"—")</f>
        <v>19</v>
      </c>
      <c r="X46" s="231">
        <f>IF(VLOOKUP(BN46,APPENDIX!$A:$R,12,FALSE)&lt;&gt;"",VLOOKUP(BN46,APPENDIX!$A:$R,12,FALSE),0)</f>
        <v>-0.2</v>
      </c>
      <c r="Y46" s="234" t="str">
        <f t="shared" si="53"/>
        <v/>
      </c>
      <c r="Z46" s="400">
        <f>IF(VLOOKUP(BP46,APPENDIX!$A:$R,9,FALSE)&lt;&gt;"",VLOOKUP(BP46,APPENDIX!$A:$R,9,FALSE),"—")</f>
        <v>16</v>
      </c>
      <c r="AA46" s="401">
        <f>IF(VLOOKUP(BQ46,APPENDIX!$A:$R,9,FALSE)&lt;&gt;"",VLOOKUP(BQ46,APPENDIX!$A:$R,9,FALSE),"—")</f>
        <v>16.399999999999999</v>
      </c>
      <c r="AB46" s="231">
        <f>IF(VLOOKUP(BR46,APPENDIX!$A:$R,12,FALSE)&lt;&gt;"",VLOOKUP(BR46,APPENDIX!$A:$R,12,FALSE),0)</f>
        <v>0.4</v>
      </c>
      <c r="AC46" s="234" t="str">
        <f t="shared" si="54"/>
        <v/>
      </c>
      <c r="AD46" s="371">
        <f>IF(VLOOKUP(BT46,APPENDIX!$A:$R,9,FALSE)&lt;&gt;"",VLOOKUP(BT46,APPENDIX!$A:$R,9,FALSE),"—")</f>
        <v>176</v>
      </c>
      <c r="AE46" s="372">
        <f>IF(VLOOKUP(BU46,APPENDIX!$A:$R,9,FALSE)&lt;&gt;"",VLOOKUP(BU46,APPENDIX!$A:$R,9,FALSE),"—")</f>
        <v>174</v>
      </c>
      <c r="AF46" s="372">
        <f>IF(VLOOKUP(BV46,APPENDIX!$A:$R,12,FALSE)&lt;&gt;"",VLOOKUP(BV46,APPENDIX!$A:$R,12,FALSE),0)</f>
        <v>-0.1</v>
      </c>
      <c r="AG46" s="493" t="str">
        <f t="shared" si="55"/>
        <v/>
      </c>
      <c r="AH46" s="374" t="str">
        <f>IF(VLOOKUP(BX46,APPENDIX!$A:$R,9,FALSE)&lt;&gt;"",VLOOKUP(BX46,APPENDIX!$A:$R,9,FALSE),"—")</f>
        <v>—</v>
      </c>
      <c r="AI46" s="374" t="str">
        <f>IF(VLOOKUP(BY46,APPENDIX!$A:$R,9,FALSE)&lt;&gt;"",VLOOKUP(BY46,APPENDIX!$A:$R,9,FALSE),"—")</f>
        <v>—</v>
      </c>
      <c r="AJ46" s="301">
        <f>IF(VLOOKUP(BZ46,APPENDIX!$A:$R,12,FALSE)&lt;&gt;"",VLOOKUP(BZ46,APPENDIX!$A:$R,12,FALSE),0)</f>
        <v>0</v>
      </c>
      <c r="AK46" s="238" t="str">
        <f t="shared" si="56"/>
        <v/>
      </c>
      <c r="AL46" s="375">
        <f>IF(VLOOKUP(CB46,APPENDIX!$A:$R,9,FALSE)&lt;&gt;"",VLOOKUP(CB46,APPENDIX!$A:$R,9,FALSE),"—")</f>
        <v>8529</v>
      </c>
      <c r="AM46" s="374">
        <f>IF(VLOOKUP(CC46,APPENDIX!$A:$R,9,FALSE)&lt;&gt;"",VLOOKUP(CC46,APPENDIX!$A:$R,9,FALSE),"—")</f>
        <v>8457</v>
      </c>
      <c r="AN46" s="301">
        <f>IF(VLOOKUP(CD46,APPENDIX!$A:$R,12,FALSE)&lt;&gt;"",VLOOKUP(CD46,APPENDIX!$A:$R,12,FALSE),0)</f>
        <v>-0.1</v>
      </c>
      <c r="AO46" s="238" t="str">
        <f t="shared" si="57"/>
        <v/>
      </c>
      <c r="AQ46" s="153" t="s">
        <v>177</v>
      </c>
      <c r="AR46" s="153" t="str">
        <f t="shared" si="58"/>
        <v>SCu001_0</v>
      </c>
      <c r="AS46" s="153" t="str">
        <f t="shared" si="59"/>
        <v>SCu001_1</v>
      </c>
      <c r="AT46" s="153" t="str">
        <f t="shared" si="60"/>
        <v>SCu001_1</v>
      </c>
      <c r="AU46" s="153" t="str">
        <f t="shared" si="61"/>
        <v>SC</v>
      </c>
      <c r="AV46" s="153" t="str">
        <f t="shared" si="62"/>
        <v>SCu002a_0</v>
      </c>
      <c r="AW46" s="153" t="str">
        <f t="shared" si="63"/>
        <v>SCu002a_1</v>
      </c>
      <c r="AX46" s="153" t="str">
        <f t="shared" si="64"/>
        <v>SCu002a_1</v>
      </c>
      <c r="AY46" s="153" t="str">
        <f t="shared" si="65"/>
        <v>SC</v>
      </c>
      <c r="AZ46" s="153" t="str">
        <f t="shared" si="66"/>
        <v>SCu002b_0</v>
      </c>
      <c r="BA46" s="153" t="str">
        <f t="shared" si="67"/>
        <v>SCu002b_1</v>
      </c>
      <c r="BB46" s="153" t="str">
        <f t="shared" si="68"/>
        <v>SCu002b_1</v>
      </c>
      <c r="BC46" s="153" t="str">
        <f t="shared" si="69"/>
        <v>SC</v>
      </c>
      <c r="BD46" s="153" t="str">
        <f t="shared" si="70"/>
        <v>SCu004_0</v>
      </c>
      <c r="BE46" s="153" t="str">
        <f t="shared" si="71"/>
        <v>SCu004_1</v>
      </c>
      <c r="BF46" s="153" t="str">
        <f t="shared" si="72"/>
        <v>SCu004_1</v>
      </c>
      <c r="BG46" s="153" t="str">
        <f t="shared" si="73"/>
        <v>SC</v>
      </c>
      <c r="BH46" s="153" t="str">
        <f t="shared" si="74"/>
        <v>SCu005_0</v>
      </c>
      <c r="BI46" s="153" t="str">
        <f t="shared" si="75"/>
        <v>SCu005_1</v>
      </c>
      <c r="BJ46" s="153" t="str">
        <f t="shared" si="76"/>
        <v>SCu005_1</v>
      </c>
      <c r="BK46" s="153" t="str">
        <f t="shared" si="77"/>
        <v>SC</v>
      </c>
      <c r="BL46" s="153" t="str">
        <f t="shared" si="78"/>
        <v>SCu006_0</v>
      </c>
      <c r="BM46" s="153" t="str">
        <f t="shared" si="79"/>
        <v>SCu006_1</v>
      </c>
      <c r="BN46" s="153" t="str">
        <f t="shared" si="80"/>
        <v>SCu006_1</v>
      </c>
      <c r="BO46" s="153" t="str">
        <f t="shared" si="81"/>
        <v>SC</v>
      </c>
      <c r="BP46" s="153" t="str">
        <f t="shared" si="82"/>
        <v>SCu007_0</v>
      </c>
      <c r="BQ46" s="153" t="str">
        <f t="shared" si="83"/>
        <v>SCu007_1</v>
      </c>
      <c r="BR46" s="153" t="str">
        <f t="shared" si="84"/>
        <v>SCu007_1</v>
      </c>
      <c r="BS46" s="153" t="str">
        <f t="shared" si="85"/>
        <v>SC</v>
      </c>
      <c r="BT46" s="153" t="str">
        <f t="shared" si="86"/>
        <v>SCu003_0</v>
      </c>
      <c r="BU46" s="153" t="str">
        <f t="shared" si="87"/>
        <v>SCu003_1</v>
      </c>
      <c r="BV46" s="153" t="str">
        <f t="shared" si="88"/>
        <v>SCu003_1</v>
      </c>
      <c r="BW46" s="153" t="str">
        <f t="shared" si="89"/>
        <v>SC</v>
      </c>
      <c r="BX46" s="153" t="str">
        <f t="shared" si="90"/>
        <v>SCu010_0</v>
      </c>
      <c r="BY46" s="153" t="str">
        <f t="shared" si="91"/>
        <v>SCu010_1</v>
      </c>
      <c r="BZ46" s="153" t="str">
        <f t="shared" si="92"/>
        <v>SCu010_1</v>
      </c>
      <c r="CA46" s="153" t="str">
        <f t="shared" si="93"/>
        <v>SC</v>
      </c>
      <c r="CB46" s="153" t="str">
        <f t="shared" si="94"/>
        <v>SCu009_0</v>
      </c>
      <c r="CC46" s="153" t="str">
        <f t="shared" si="95"/>
        <v>SCu009_1</v>
      </c>
      <c r="CD46" s="153" t="str">
        <f t="shared" si="96"/>
        <v>SCu009_1</v>
      </c>
    </row>
    <row r="47" spans="1:82" ht="12.75" customHeight="1" x14ac:dyDescent="0.15">
      <c r="A47" s="231" t="s">
        <v>180</v>
      </c>
      <c r="B47" s="371">
        <f>IF(VLOOKUP(AR47,APPENDIX!$A:$R,9,FALSE)&lt;&gt;"",VLOOKUP(AR47,APPENDIX!$A:$R,9,FALSE),"—")</f>
        <v>72</v>
      </c>
      <c r="C47" s="372">
        <f>IF(VLOOKUP(AS47,APPENDIX!$A:$R,9,FALSE)&lt;&gt;"",VLOOKUP(AS47,APPENDIX!$A:$R,9,FALSE),"—")</f>
        <v>46</v>
      </c>
      <c r="D47" s="231">
        <f>IF(VLOOKUP(AT47,APPENDIX!$A:$R,12,FALSE)&lt;&gt;"",VLOOKUP(AT47,APPENDIX!$A:$R,12,FALSE),0)</f>
        <v>-0.6</v>
      </c>
      <c r="E47" s="231" t="str">
        <f t="shared" si="48"/>
        <v>*</v>
      </c>
      <c r="F47" s="371">
        <f>IF(VLOOKUP(AV47,APPENDIX!$A:$R,9,FALSE)&lt;&gt;"",VLOOKUP(AV47,APPENDIX!$A:$R,9,FALSE),"—")</f>
        <v>22</v>
      </c>
      <c r="G47" s="372">
        <f>IF(VLOOKUP(AW47,APPENDIX!$A:$R,9,FALSE)&lt;&gt;"",VLOOKUP(AW47,APPENDIX!$A:$R,9,FALSE),"—")</f>
        <v>21</v>
      </c>
      <c r="H47" s="301">
        <f>IF(VLOOKUP(AX47,APPENDIX!$A:$R,12,FALSE)&lt;&gt;"",VLOOKUP(AX47,APPENDIX!$A:$R,12,FALSE),0)</f>
        <v>-0.1</v>
      </c>
      <c r="I47" s="234" t="str">
        <f t="shared" si="49"/>
        <v/>
      </c>
      <c r="J47" s="372" t="str">
        <f>IF(VLOOKUP(AZ47,APPENDIX!$A:$R,9,FALSE)&lt;&gt;"",VLOOKUP(AZ47,APPENDIX!$A:$R,9,FALSE),"—")</f>
        <v>—</v>
      </c>
      <c r="K47" s="372">
        <f>IF(VLOOKUP(BA47,APPENDIX!$A:$R,9,FALSE)&lt;&gt;"",VLOOKUP(BA47,APPENDIX!$A:$R,9,FALSE),"—")</f>
        <v>60</v>
      </c>
      <c r="L47" s="301">
        <f>IF(VLOOKUP(BB47,APPENDIX!$A:$R,12,FALSE)&lt;&gt;"",VLOOKUP(BB47,APPENDIX!$A:$R,12,FALSE),0)</f>
        <v>0</v>
      </c>
      <c r="M47" s="238" t="str">
        <f t="shared" si="50"/>
        <v/>
      </c>
      <c r="N47" s="371">
        <f>IF(VLOOKUP(BD47,APPENDIX!$A:$R,9,FALSE)&lt;&gt;"",VLOOKUP(BD47,APPENDIX!$A:$R,9,FALSE),"—")</f>
        <v>31</v>
      </c>
      <c r="O47" s="372">
        <f>IF(VLOOKUP(BE47,APPENDIX!$A:$R,9,FALSE)&lt;&gt;"",VLOOKUP(BE47,APPENDIX!$A:$R,9,FALSE),"—")</f>
        <v>25</v>
      </c>
      <c r="P47" s="301">
        <f>IF(VLOOKUP(BF47,APPENDIX!$A:$R,12,FALSE)&lt;&gt;"",VLOOKUP(BF47,APPENDIX!$A:$R,12,FALSE),0)</f>
        <v>-0.6</v>
      </c>
      <c r="Q47" s="231" t="str">
        <f t="shared" si="51"/>
        <v>*</v>
      </c>
      <c r="R47" s="229">
        <f>IF(VLOOKUP(BH47,APPENDIX!$A:$R,9,FALSE)&lt;&gt;"",VLOOKUP(BH47,APPENDIX!$A:$R,9,FALSE),"—")</f>
        <v>15</v>
      </c>
      <c r="S47" s="231">
        <f>IF(VLOOKUP(BI47,APPENDIX!$A:$R,9,FALSE)&lt;&gt;"",VLOOKUP(BI47,APPENDIX!$A:$R,9,FALSE),"—")</f>
        <v>14</v>
      </c>
      <c r="T47" s="231">
        <f>IF(VLOOKUP(BJ47,APPENDIX!$A:$R,12,FALSE)&lt;&gt;"",VLOOKUP(BJ47,APPENDIX!$A:$R,12,FALSE),0)</f>
        <v>-0.3</v>
      </c>
      <c r="U47" s="234" t="str">
        <f t="shared" si="52"/>
        <v/>
      </c>
      <c r="V47" s="371">
        <f>IF(VLOOKUP(BL47,APPENDIX!$A:$R,9,FALSE)&lt;&gt;"",VLOOKUP(BL47,APPENDIX!$A:$R,9,FALSE),"—")</f>
        <v>15</v>
      </c>
      <c r="W47" s="372">
        <f>IF(VLOOKUP(BM47,APPENDIX!$A:$R,9,FALSE)&lt;&gt;"",VLOOKUP(BM47,APPENDIX!$A:$R,9,FALSE),"—")</f>
        <v>16</v>
      </c>
      <c r="X47" s="231">
        <f>IF(VLOOKUP(BN47,APPENDIX!$A:$R,12,FALSE)&lt;&gt;"",VLOOKUP(BN47,APPENDIX!$A:$R,12,FALSE),0)</f>
        <v>0.2</v>
      </c>
      <c r="Y47" s="234" t="str">
        <f t="shared" si="53"/>
        <v/>
      </c>
      <c r="Z47" s="400">
        <f>IF(VLOOKUP(BP47,APPENDIX!$A:$R,9,FALSE)&lt;&gt;"",VLOOKUP(BP47,APPENDIX!$A:$R,9,FALSE),"—")</f>
        <v>17</v>
      </c>
      <c r="AA47" s="401">
        <f>IF(VLOOKUP(BQ47,APPENDIX!$A:$R,9,FALSE)&lt;&gt;"",VLOOKUP(BQ47,APPENDIX!$A:$R,9,FALSE),"—")</f>
        <v>15.5</v>
      </c>
      <c r="AB47" s="231">
        <f>IF(VLOOKUP(BR47,APPENDIX!$A:$R,12,FALSE)&lt;&gt;"",VLOOKUP(BR47,APPENDIX!$A:$R,12,FALSE),0)</f>
        <v>-1.5</v>
      </c>
      <c r="AC47" s="234" t="str">
        <f t="shared" si="54"/>
        <v>**</v>
      </c>
      <c r="AD47" s="371">
        <f>IF(VLOOKUP(BT47,APPENDIX!$A:$R,9,FALSE)&lt;&gt;"",VLOOKUP(BT47,APPENDIX!$A:$R,9,FALSE),"—")</f>
        <v>168</v>
      </c>
      <c r="AE47" s="372">
        <f>IF(VLOOKUP(BU47,APPENDIX!$A:$R,9,FALSE)&lt;&gt;"",VLOOKUP(BU47,APPENDIX!$A:$R,9,FALSE),"—")</f>
        <v>149</v>
      </c>
      <c r="AF47" s="372">
        <f>IF(VLOOKUP(BV47,APPENDIX!$A:$R,12,FALSE)&lt;&gt;"",VLOOKUP(BV47,APPENDIX!$A:$R,12,FALSE),0)</f>
        <v>-0.8</v>
      </c>
      <c r="AG47" s="493" t="str">
        <f t="shared" si="55"/>
        <v>*</v>
      </c>
      <c r="AH47" s="374">
        <f>IF(VLOOKUP(BX47,APPENDIX!$A:$R,9,FALSE)&lt;&gt;"",VLOOKUP(BX47,APPENDIX!$A:$R,9,FALSE),"—")</f>
        <v>4741</v>
      </c>
      <c r="AI47" s="374">
        <f>IF(VLOOKUP(BY47,APPENDIX!$A:$R,9,FALSE)&lt;&gt;"",VLOOKUP(BY47,APPENDIX!$A:$R,9,FALSE),"—")</f>
        <v>4918</v>
      </c>
      <c r="AJ47" s="301">
        <f>IF(VLOOKUP(BZ47,APPENDIX!$A:$R,12,FALSE)&lt;&gt;"",VLOOKUP(BZ47,APPENDIX!$A:$R,12,FALSE),0)</f>
        <v>0.2</v>
      </c>
      <c r="AK47" s="238" t="str">
        <f t="shared" si="56"/>
        <v/>
      </c>
      <c r="AL47" s="375">
        <f>IF(VLOOKUP(CB47,APPENDIX!$A:$R,9,FALSE)&lt;&gt;"",VLOOKUP(CB47,APPENDIX!$A:$R,9,FALSE),"—")</f>
        <v>7204</v>
      </c>
      <c r="AM47" s="374">
        <f>IF(VLOOKUP(CC47,APPENDIX!$A:$R,9,FALSE)&lt;&gt;"",VLOOKUP(CC47,APPENDIX!$A:$R,9,FALSE),"—")</f>
        <v>7418</v>
      </c>
      <c r="AN47" s="301">
        <f>IF(VLOOKUP(CD47,APPENDIX!$A:$R,12,FALSE)&lt;&gt;"",VLOOKUP(CD47,APPENDIX!$A:$R,12,FALSE),0)</f>
        <v>0.2</v>
      </c>
      <c r="AO47" s="238" t="str">
        <f t="shared" si="57"/>
        <v/>
      </c>
      <c r="AQ47" s="153" t="s">
        <v>181</v>
      </c>
      <c r="AR47" s="153" t="str">
        <f t="shared" si="58"/>
        <v>SDu001_0</v>
      </c>
      <c r="AS47" s="153" t="str">
        <f t="shared" si="59"/>
        <v>SDu001_1</v>
      </c>
      <c r="AT47" s="153" t="str">
        <f t="shared" si="60"/>
        <v>SDu001_1</v>
      </c>
      <c r="AU47" s="153" t="str">
        <f t="shared" si="61"/>
        <v>SD</v>
      </c>
      <c r="AV47" s="153" t="str">
        <f t="shared" si="62"/>
        <v>SDu002a_0</v>
      </c>
      <c r="AW47" s="153" t="str">
        <f t="shared" si="63"/>
        <v>SDu002a_1</v>
      </c>
      <c r="AX47" s="153" t="str">
        <f t="shared" si="64"/>
        <v>SDu002a_1</v>
      </c>
      <c r="AY47" s="153" t="str">
        <f t="shared" si="65"/>
        <v>SD</v>
      </c>
      <c r="AZ47" s="153" t="str">
        <f t="shared" si="66"/>
        <v>SDu002b_0</v>
      </c>
      <c r="BA47" s="153" t="str">
        <f t="shared" si="67"/>
        <v>SDu002b_1</v>
      </c>
      <c r="BB47" s="153" t="str">
        <f t="shared" si="68"/>
        <v>SDu002b_1</v>
      </c>
      <c r="BC47" s="153" t="str">
        <f t="shared" si="69"/>
        <v>SD</v>
      </c>
      <c r="BD47" s="153" t="str">
        <f t="shared" si="70"/>
        <v>SDu004_0</v>
      </c>
      <c r="BE47" s="153" t="str">
        <f t="shared" si="71"/>
        <v>SDu004_1</v>
      </c>
      <c r="BF47" s="153" t="str">
        <f t="shared" si="72"/>
        <v>SDu004_1</v>
      </c>
      <c r="BG47" s="153" t="str">
        <f t="shared" si="73"/>
        <v>SD</v>
      </c>
      <c r="BH47" s="153" t="str">
        <f t="shared" si="74"/>
        <v>SDu005_0</v>
      </c>
      <c r="BI47" s="153" t="str">
        <f t="shared" si="75"/>
        <v>SDu005_1</v>
      </c>
      <c r="BJ47" s="153" t="str">
        <f t="shared" si="76"/>
        <v>SDu005_1</v>
      </c>
      <c r="BK47" s="153" t="str">
        <f t="shared" si="77"/>
        <v>SD</v>
      </c>
      <c r="BL47" s="153" t="str">
        <f t="shared" si="78"/>
        <v>SDu006_0</v>
      </c>
      <c r="BM47" s="153" t="str">
        <f t="shared" si="79"/>
        <v>SDu006_1</v>
      </c>
      <c r="BN47" s="153" t="str">
        <f t="shared" si="80"/>
        <v>SDu006_1</v>
      </c>
      <c r="BO47" s="153" t="str">
        <f t="shared" si="81"/>
        <v>SD</v>
      </c>
      <c r="BP47" s="153" t="str">
        <f t="shared" si="82"/>
        <v>SDu007_0</v>
      </c>
      <c r="BQ47" s="153" t="str">
        <f t="shared" si="83"/>
        <v>SDu007_1</v>
      </c>
      <c r="BR47" s="153" t="str">
        <f t="shared" si="84"/>
        <v>SDu007_1</v>
      </c>
      <c r="BS47" s="153" t="str">
        <f t="shared" si="85"/>
        <v>SD</v>
      </c>
      <c r="BT47" s="153" t="str">
        <f t="shared" si="86"/>
        <v>SDu003_0</v>
      </c>
      <c r="BU47" s="153" t="str">
        <f t="shared" si="87"/>
        <v>SDu003_1</v>
      </c>
      <c r="BV47" s="153" t="str">
        <f t="shared" si="88"/>
        <v>SDu003_1</v>
      </c>
      <c r="BW47" s="153" t="str">
        <f t="shared" si="89"/>
        <v>SD</v>
      </c>
      <c r="BX47" s="153" t="str">
        <f t="shared" si="90"/>
        <v>SDu010_0</v>
      </c>
      <c r="BY47" s="153" t="str">
        <f t="shared" si="91"/>
        <v>SDu010_1</v>
      </c>
      <c r="BZ47" s="153" t="str">
        <f t="shared" si="92"/>
        <v>SDu010_1</v>
      </c>
      <c r="CA47" s="153" t="str">
        <f t="shared" si="93"/>
        <v>SD</v>
      </c>
      <c r="CB47" s="153" t="str">
        <f t="shared" si="94"/>
        <v>SDu009_0</v>
      </c>
      <c r="CC47" s="153" t="str">
        <f t="shared" si="95"/>
        <v>SDu009_1</v>
      </c>
      <c r="CD47" s="153" t="str">
        <f t="shared" si="96"/>
        <v>SDu009_1</v>
      </c>
    </row>
    <row r="48" spans="1:82" ht="12.75" customHeight="1" x14ac:dyDescent="0.15">
      <c r="A48" s="231" t="s">
        <v>184</v>
      </c>
      <c r="B48" s="371">
        <f>IF(VLOOKUP(AR48,APPENDIX!$A:$R,9,FALSE)&lt;&gt;"",VLOOKUP(AR48,APPENDIX!$A:$R,9,FALSE),"—")</f>
        <v>98</v>
      </c>
      <c r="C48" s="372">
        <f>IF(VLOOKUP(AS48,APPENDIX!$A:$R,9,FALSE)&lt;&gt;"",VLOOKUP(AS48,APPENDIX!$A:$R,9,FALSE),"—")</f>
        <v>69</v>
      </c>
      <c r="D48" s="231">
        <f>IF(VLOOKUP(AT48,APPENDIX!$A:$R,12,FALSE)&lt;&gt;"",VLOOKUP(AT48,APPENDIX!$A:$R,12,FALSE),0)</f>
        <v>-0.7</v>
      </c>
      <c r="E48" s="231" t="str">
        <f t="shared" si="48"/>
        <v>*</v>
      </c>
      <c r="F48" s="371">
        <f>IF(VLOOKUP(AV48,APPENDIX!$A:$R,9,FALSE)&lt;&gt;"",VLOOKUP(AV48,APPENDIX!$A:$R,9,FALSE),"—")</f>
        <v>37</v>
      </c>
      <c r="G48" s="372">
        <f>IF(VLOOKUP(AW48,APPENDIX!$A:$R,9,FALSE)&lt;&gt;"",VLOOKUP(AW48,APPENDIX!$A:$R,9,FALSE),"—")</f>
        <v>34</v>
      </c>
      <c r="H48" s="301">
        <f>IF(VLOOKUP(AX48,APPENDIX!$A:$R,12,FALSE)&lt;&gt;"",VLOOKUP(AX48,APPENDIX!$A:$R,12,FALSE),0)</f>
        <v>-0.4</v>
      </c>
      <c r="I48" s="234" t="str">
        <f t="shared" si="49"/>
        <v/>
      </c>
      <c r="J48" s="372">
        <f>IF(VLOOKUP(AZ48,APPENDIX!$A:$R,9,FALSE)&lt;&gt;"",VLOOKUP(AZ48,APPENDIX!$A:$R,9,FALSE),"—")</f>
        <v>84</v>
      </c>
      <c r="K48" s="372">
        <f>IF(VLOOKUP(BA48,APPENDIX!$A:$R,9,FALSE)&lt;&gt;"",VLOOKUP(BA48,APPENDIX!$A:$R,9,FALSE),"—")</f>
        <v>77</v>
      </c>
      <c r="L48" s="301">
        <f>IF(VLOOKUP(BB48,APPENDIX!$A:$R,12,FALSE)&lt;&gt;"",VLOOKUP(BB48,APPENDIX!$A:$R,12,FALSE),0)</f>
        <v>-0.5</v>
      </c>
      <c r="M48" s="238" t="str">
        <f t="shared" si="50"/>
        <v>*</v>
      </c>
      <c r="N48" s="371">
        <f>IF(VLOOKUP(BD48,APPENDIX!$A:$R,9,FALSE)&lt;&gt;"",VLOOKUP(BD48,APPENDIX!$A:$R,9,FALSE),"—")</f>
        <v>37</v>
      </c>
      <c r="O48" s="372">
        <f>IF(VLOOKUP(BE48,APPENDIX!$A:$R,9,FALSE)&lt;&gt;"",VLOOKUP(BE48,APPENDIX!$A:$R,9,FALSE),"—")</f>
        <v>29</v>
      </c>
      <c r="P48" s="301">
        <f>IF(VLOOKUP(BF48,APPENDIX!$A:$R,12,FALSE)&lt;&gt;"",VLOOKUP(BF48,APPENDIX!$A:$R,12,FALSE),0)</f>
        <v>-0.9</v>
      </c>
      <c r="Q48" s="231" t="str">
        <f t="shared" si="51"/>
        <v>*</v>
      </c>
      <c r="R48" s="229">
        <f>IF(VLOOKUP(BH48,APPENDIX!$A:$R,9,FALSE)&lt;&gt;"",VLOOKUP(BH48,APPENDIX!$A:$R,9,FALSE),"—")</f>
        <v>21</v>
      </c>
      <c r="S48" s="231">
        <f>IF(VLOOKUP(BI48,APPENDIX!$A:$R,9,FALSE)&lt;&gt;"",VLOOKUP(BI48,APPENDIX!$A:$R,9,FALSE),"—")</f>
        <v>19</v>
      </c>
      <c r="T48" s="231">
        <f>IF(VLOOKUP(BJ48,APPENDIX!$A:$R,12,FALSE)&lt;&gt;"",VLOOKUP(BJ48,APPENDIX!$A:$R,12,FALSE),0)</f>
        <v>-0.6</v>
      </c>
      <c r="U48" s="234" t="str">
        <f t="shared" si="52"/>
        <v>*</v>
      </c>
      <c r="V48" s="371">
        <f>IF(VLOOKUP(BL48,APPENDIX!$A:$R,9,FALSE)&lt;&gt;"",VLOOKUP(BL48,APPENDIX!$A:$R,9,FALSE),"—")</f>
        <v>22</v>
      </c>
      <c r="W48" s="372">
        <f>IF(VLOOKUP(BM48,APPENDIX!$A:$R,9,FALSE)&lt;&gt;"",VLOOKUP(BM48,APPENDIX!$A:$R,9,FALSE),"—")</f>
        <v>19</v>
      </c>
      <c r="X48" s="231">
        <f>IF(VLOOKUP(BN48,APPENDIX!$A:$R,12,FALSE)&lt;&gt;"",VLOOKUP(BN48,APPENDIX!$A:$R,12,FALSE),0)</f>
        <v>-0.6</v>
      </c>
      <c r="Y48" s="234" t="str">
        <f t="shared" si="53"/>
        <v>*</v>
      </c>
      <c r="Z48" s="400">
        <f>IF(VLOOKUP(BP48,APPENDIX!$A:$R,9,FALSE)&lt;&gt;"",VLOOKUP(BP48,APPENDIX!$A:$R,9,FALSE),"—")</f>
        <v>17</v>
      </c>
      <c r="AA48" s="401">
        <f>IF(VLOOKUP(BQ48,APPENDIX!$A:$R,9,FALSE)&lt;&gt;"",VLOOKUP(BQ48,APPENDIX!$A:$R,9,FALSE),"—")</f>
        <v>17.3</v>
      </c>
      <c r="AB48" s="231">
        <f>IF(VLOOKUP(BR48,APPENDIX!$A:$R,12,FALSE)&lt;&gt;"",VLOOKUP(BR48,APPENDIX!$A:$R,12,FALSE),0)</f>
        <v>0.3</v>
      </c>
      <c r="AC48" s="234" t="str">
        <f t="shared" si="54"/>
        <v/>
      </c>
      <c r="AD48" s="371">
        <f>IF(VLOOKUP(BT48,APPENDIX!$A:$R,9,FALSE)&lt;&gt;"",VLOOKUP(BT48,APPENDIX!$A:$R,9,FALSE),"—")</f>
        <v>200</v>
      </c>
      <c r="AE48" s="372">
        <f>IF(VLOOKUP(BU48,APPENDIX!$A:$R,9,FALSE)&lt;&gt;"",VLOOKUP(BU48,APPENDIX!$A:$R,9,FALSE),"—")</f>
        <v>193</v>
      </c>
      <c r="AF48" s="372">
        <f>IF(VLOOKUP(BV48,APPENDIX!$A:$R,12,FALSE)&lt;&gt;"",VLOOKUP(BV48,APPENDIX!$A:$R,12,FALSE),0)</f>
        <v>-0.3</v>
      </c>
      <c r="AG48" s="493" t="str">
        <f t="shared" si="55"/>
        <v/>
      </c>
      <c r="AH48" s="374">
        <f>IF(VLOOKUP(BX48,APPENDIX!$A:$R,9,FALSE)&lt;&gt;"",VLOOKUP(BX48,APPENDIX!$A:$R,9,FALSE),"—")</f>
        <v>4039</v>
      </c>
      <c r="AI48" s="374">
        <f>IF(VLOOKUP(BY48,APPENDIX!$A:$R,9,FALSE)&lt;&gt;"",VLOOKUP(BY48,APPENDIX!$A:$R,9,FALSE),"—")</f>
        <v>3969</v>
      </c>
      <c r="AJ48" s="301">
        <f>IF(VLOOKUP(BZ48,APPENDIX!$A:$R,12,FALSE)&lt;&gt;"",VLOOKUP(BZ48,APPENDIX!$A:$R,12,FALSE),0)</f>
        <v>-0.1</v>
      </c>
      <c r="AK48" s="238" t="str">
        <f t="shared" si="56"/>
        <v/>
      </c>
      <c r="AL48" s="375">
        <f>IF(VLOOKUP(CB48,APPENDIX!$A:$R,9,FALSE)&lt;&gt;"",VLOOKUP(CB48,APPENDIX!$A:$R,9,FALSE),"—")</f>
        <v>9197</v>
      </c>
      <c r="AM48" s="374">
        <f>IF(VLOOKUP(CC48,APPENDIX!$A:$R,9,FALSE)&lt;&gt;"",VLOOKUP(CC48,APPENDIX!$A:$R,9,FALSE),"—")</f>
        <v>9019</v>
      </c>
      <c r="AN48" s="301">
        <f>IF(VLOOKUP(CD48,APPENDIX!$A:$R,12,FALSE)&lt;&gt;"",VLOOKUP(CD48,APPENDIX!$A:$R,12,FALSE),0)</f>
        <v>-0.2</v>
      </c>
      <c r="AO48" s="238" t="str">
        <f t="shared" si="57"/>
        <v/>
      </c>
      <c r="AQ48" s="153" t="s">
        <v>185</v>
      </c>
      <c r="AR48" s="153" t="str">
        <f t="shared" si="58"/>
        <v>TNu001_0</v>
      </c>
      <c r="AS48" s="153" t="str">
        <f t="shared" si="59"/>
        <v>TNu001_1</v>
      </c>
      <c r="AT48" s="153" t="str">
        <f t="shared" si="60"/>
        <v>TNu001_1</v>
      </c>
      <c r="AU48" s="153" t="str">
        <f t="shared" si="61"/>
        <v>TN</v>
      </c>
      <c r="AV48" s="153" t="str">
        <f t="shared" si="62"/>
        <v>TNu002a_0</v>
      </c>
      <c r="AW48" s="153" t="str">
        <f t="shared" si="63"/>
        <v>TNu002a_1</v>
      </c>
      <c r="AX48" s="153" t="str">
        <f t="shared" si="64"/>
        <v>TNu002a_1</v>
      </c>
      <c r="AY48" s="153" t="str">
        <f t="shared" si="65"/>
        <v>TN</v>
      </c>
      <c r="AZ48" s="153" t="str">
        <f t="shared" si="66"/>
        <v>TNu002b_0</v>
      </c>
      <c r="BA48" s="153" t="str">
        <f t="shared" si="67"/>
        <v>TNu002b_1</v>
      </c>
      <c r="BB48" s="153" t="str">
        <f t="shared" si="68"/>
        <v>TNu002b_1</v>
      </c>
      <c r="BC48" s="153" t="str">
        <f t="shared" si="69"/>
        <v>TN</v>
      </c>
      <c r="BD48" s="153" t="str">
        <f t="shared" si="70"/>
        <v>TNu004_0</v>
      </c>
      <c r="BE48" s="153" t="str">
        <f t="shared" si="71"/>
        <v>TNu004_1</v>
      </c>
      <c r="BF48" s="153" t="str">
        <f t="shared" si="72"/>
        <v>TNu004_1</v>
      </c>
      <c r="BG48" s="153" t="str">
        <f t="shared" si="73"/>
        <v>TN</v>
      </c>
      <c r="BH48" s="153" t="str">
        <f t="shared" si="74"/>
        <v>TNu005_0</v>
      </c>
      <c r="BI48" s="153" t="str">
        <f t="shared" si="75"/>
        <v>TNu005_1</v>
      </c>
      <c r="BJ48" s="153" t="str">
        <f t="shared" si="76"/>
        <v>TNu005_1</v>
      </c>
      <c r="BK48" s="153" t="str">
        <f t="shared" si="77"/>
        <v>TN</v>
      </c>
      <c r="BL48" s="153" t="str">
        <f t="shared" si="78"/>
        <v>TNu006_0</v>
      </c>
      <c r="BM48" s="153" t="str">
        <f t="shared" si="79"/>
        <v>TNu006_1</v>
      </c>
      <c r="BN48" s="153" t="str">
        <f t="shared" si="80"/>
        <v>TNu006_1</v>
      </c>
      <c r="BO48" s="153" t="str">
        <f t="shared" si="81"/>
        <v>TN</v>
      </c>
      <c r="BP48" s="153" t="str">
        <f t="shared" si="82"/>
        <v>TNu007_0</v>
      </c>
      <c r="BQ48" s="153" t="str">
        <f t="shared" si="83"/>
        <v>TNu007_1</v>
      </c>
      <c r="BR48" s="153" t="str">
        <f t="shared" si="84"/>
        <v>TNu007_1</v>
      </c>
      <c r="BS48" s="153" t="str">
        <f t="shared" si="85"/>
        <v>TN</v>
      </c>
      <c r="BT48" s="153" t="str">
        <f t="shared" si="86"/>
        <v>TNu003_0</v>
      </c>
      <c r="BU48" s="153" t="str">
        <f t="shared" si="87"/>
        <v>TNu003_1</v>
      </c>
      <c r="BV48" s="153" t="str">
        <f t="shared" si="88"/>
        <v>TNu003_1</v>
      </c>
      <c r="BW48" s="153" t="str">
        <f t="shared" si="89"/>
        <v>TN</v>
      </c>
      <c r="BX48" s="153" t="str">
        <f t="shared" si="90"/>
        <v>TNu010_0</v>
      </c>
      <c r="BY48" s="153" t="str">
        <f t="shared" si="91"/>
        <v>TNu010_1</v>
      </c>
      <c r="BZ48" s="153" t="str">
        <f t="shared" si="92"/>
        <v>TNu010_1</v>
      </c>
      <c r="CA48" s="153" t="str">
        <f t="shared" si="93"/>
        <v>TN</v>
      </c>
      <c r="CB48" s="153" t="str">
        <f t="shared" si="94"/>
        <v>TNu009_0</v>
      </c>
      <c r="CC48" s="153" t="str">
        <f t="shared" si="95"/>
        <v>TNu009_1</v>
      </c>
      <c r="CD48" s="153" t="str">
        <f t="shared" si="96"/>
        <v>TNu009_1</v>
      </c>
    </row>
    <row r="49" spans="1:82" ht="12.75" customHeight="1" x14ac:dyDescent="0.15">
      <c r="A49" s="231" t="s">
        <v>188</v>
      </c>
      <c r="B49" s="371">
        <f>IF(VLOOKUP(AR49,APPENDIX!$A:$R,9,FALSE)&lt;&gt;"",VLOOKUP(AR49,APPENDIX!$A:$R,9,FALSE),"—")</f>
        <v>104</v>
      </c>
      <c r="C49" s="372">
        <f>IF(VLOOKUP(AS49,APPENDIX!$A:$R,9,FALSE)&lt;&gt;"",VLOOKUP(AS49,APPENDIX!$A:$R,9,FALSE),"—")</f>
        <v>90</v>
      </c>
      <c r="D49" s="231">
        <f>IF(VLOOKUP(AT49,APPENDIX!$A:$R,12,FALSE)&lt;&gt;"",VLOOKUP(AT49,APPENDIX!$A:$R,12,FALSE),0)</f>
        <v>-0.3</v>
      </c>
      <c r="E49" s="231" t="str">
        <f t="shared" si="48"/>
        <v/>
      </c>
      <c r="F49" s="371">
        <f>IF(VLOOKUP(AV49,APPENDIX!$A:$R,9,FALSE)&lt;&gt;"",VLOOKUP(AV49,APPENDIX!$A:$R,9,FALSE),"—")</f>
        <v>31</v>
      </c>
      <c r="G49" s="372">
        <f>IF(VLOOKUP(AW49,APPENDIX!$A:$R,9,FALSE)&lt;&gt;"",VLOOKUP(AW49,APPENDIX!$A:$R,9,FALSE),"—")</f>
        <v>30</v>
      </c>
      <c r="H49" s="301">
        <f>IF(VLOOKUP(AX49,APPENDIX!$A:$R,12,FALSE)&lt;&gt;"",VLOOKUP(AX49,APPENDIX!$A:$R,12,FALSE),0)</f>
        <v>-0.1</v>
      </c>
      <c r="I49" s="234" t="str">
        <f t="shared" si="49"/>
        <v/>
      </c>
      <c r="J49" s="372">
        <f>IF(VLOOKUP(AZ49,APPENDIX!$A:$R,9,FALSE)&lt;&gt;"",VLOOKUP(AZ49,APPENDIX!$A:$R,9,FALSE),"—")</f>
        <v>76</v>
      </c>
      <c r="K49" s="372">
        <f>IF(VLOOKUP(BA49,APPENDIX!$A:$R,9,FALSE)&lt;&gt;"",VLOOKUP(BA49,APPENDIX!$A:$R,9,FALSE),"—")</f>
        <v>72</v>
      </c>
      <c r="L49" s="301">
        <f>IF(VLOOKUP(BB49,APPENDIX!$A:$R,12,FALSE)&lt;&gt;"",VLOOKUP(BB49,APPENDIX!$A:$R,12,FALSE),0)</f>
        <v>-0.3</v>
      </c>
      <c r="M49" s="238" t="str">
        <f t="shared" si="50"/>
        <v/>
      </c>
      <c r="N49" s="371">
        <f>IF(VLOOKUP(BD49,APPENDIX!$A:$R,9,FALSE)&lt;&gt;"",VLOOKUP(BD49,APPENDIX!$A:$R,9,FALSE),"—")</f>
        <v>34</v>
      </c>
      <c r="O49" s="372">
        <f>IF(VLOOKUP(BE49,APPENDIX!$A:$R,9,FALSE)&lt;&gt;"",VLOOKUP(BE49,APPENDIX!$A:$R,9,FALSE),"—")</f>
        <v>27</v>
      </c>
      <c r="P49" s="301">
        <f>IF(VLOOKUP(BF49,APPENDIX!$A:$R,12,FALSE)&lt;&gt;"",VLOOKUP(BF49,APPENDIX!$A:$R,12,FALSE),0)</f>
        <v>-0.8</v>
      </c>
      <c r="Q49" s="231" t="str">
        <f t="shared" si="51"/>
        <v>*</v>
      </c>
      <c r="R49" s="229">
        <f>IF(VLOOKUP(BH49,APPENDIX!$A:$R,9,FALSE)&lt;&gt;"",VLOOKUP(BH49,APPENDIX!$A:$R,9,FALSE),"—")</f>
        <v>22</v>
      </c>
      <c r="S49" s="231">
        <f>IF(VLOOKUP(BI49,APPENDIX!$A:$R,9,FALSE)&lt;&gt;"",VLOOKUP(BI49,APPENDIX!$A:$R,9,FALSE),"—")</f>
        <v>20</v>
      </c>
      <c r="T49" s="231">
        <f>IF(VLOOKUP(BJ49,APPENDIX!$A:$R,12,FALSE)&lt;&gt;"",VLOOKUP(BJ49,APPENDIX!$A:$R,12,FALSE),0)</f>
        <v>-0.6</v>
      </c>
      <c r="U49" s="234" t="str">
        <f t="shared" si="52"/>
        <v>*</v>
      </c>
      <c r="V49" s="371">
        <f>IF(VLOOKUP(BL49,APPENDIX!$A:$R,9,FALSE)&lt;&gt;"",VLOOKUP(BL49,APPENDIX!$A:$R,9,FALSE),"—")</f>
        <v>23</v>
      </c>
      <c r="W49" s="372">
        <f>IF(VLOOKUP(BM49,APPENDIX!$A:$R,9,FALSE)&lt;&gt;"",VLOOKUP(BM49,APPENDIX!$A:$R,9,FALSE),"—")</f>
        <v>21</v>
      </c>
      <c r="X49" s="231">
        <f>IF(VLOOKUP(BN49,APPENDIX!$A:$R,12,FALSE)&lt;&gt;"",VLOOKUP(BN49,APPENDIX!$A:$R,12,FALSE),0)</f>
        <v>-0.4</v>
      </c>
      <c r="Y49" s="234" t="str">
        <f t="shared" si="53"/>
        <v/>
      </c>
      <c r="Z49" s="400">
        <f>IF(VLOOKUP(BP49,APPENDIX!$A:$R,9,FALSE)&lt;&gt;"",VLOOKUP(BP49,APPENDIX!$A:$R,9,FALSE),"—")</f>
        <v>15</v>
      </c>
      <c r="AA49" s="401">
        <f>IF(VLOOKUP(BQ49,APPENDIX!$A:$R,9,FALSE)&lt;&gt;"",VLOOKUP(BQ49,APPENDIX!$A:$R,9,FALSE),"—")</f>
        <v>15.4</v>
      </c>
      <c r="AB49" s="231">
        <f>IF(VLOOKUP(BR49,APPENDIX!$A:$R,12,FALSE)&lt;&gt;"",VLOOKUP(BR49,APPENDIX!$A:$R,12,FALSE),0)</f>
        <v>0.4</v>
      </c>
      <c r="AC49" s="234" t="str">
        <f t="shared" si="54"/>
        <v/>
      </c>
      <c r="AD49" s="371">
        <f>IF(VLOOKUP(BT49,APPENDIX!$A:$R,9,FALSE)&lt;&gt;"",VLOOKUP(BT49,APPENDIX!$A:$R,9,FALSE),"—")</f>
        <v>186</v>
      </c>
      <c r="AE49" s="372">
        <f>IF(VLOOKUP(BU49,APPENDIX!$A:$R,9,FALSE)&lt;&gt;"",VLOOKUP(BU49,APPENDIX!$A:$R,9,FALSE),"—")</f>
        <v>188</v>
      </c>
      <c r="AF49" s="372">
        <f>IF(VLOOKUP(BV49,APPENDIX!$A:$R,12,FALSE)&lt;&gt;"",VLOOKUP(BV49,APPENDIX!$A:$R,12,FALSE),0)</f>
        <v>0.1</v>
      </c>
      <c r="AG49" s="493" t="str">
        <f t="shared" si="55"/>
        <v/>
      </c>
      <c r="AH49" s="374">
        <f>IF(VLOOKUP(BX49,APPENDIX!$A:$R,9,FALSE)&lt;&gt;"",VLOOKUP(BX49,APPENDIX!$A:$R,9,FALSE),"—")</f>
        <v>4917</v>
      </c>
      <c r="AI49" s="374">
        <f>IF(VLOOKUP(BY49,APPENDIX!$A:$R,9,FALSE)&lt;&gt;"",VLOOKUP(BY49,APPENDIX!$A:$R,9,FALSE),"—")</f>
        <v>5014</v>
      </c>
      <c r="AJ49" s="301">
        <f>IF(VLOOKUP(BZ49,APPENDIX!$A:$R,12,FALSE)&lt;&gt;"",VLOOKUP(BZ49,APPENDIX!$A:$R,12,FALSE),0)</f>
        <v>0.1</v>
      </c>
      <c r="AK49" s="238" t="str">
        <f t="shared" si="56"/>
        <v/>
      </c>
      <c r="AL49" s="375">
        <f>IF(VLOOKUP(CB49,APPENDIX!$A:$R,9,FALSE)&lt;&gt;"",VLOOKUP(CB49,APPENDIX!$A:$R,9,FALSE),"—")</f>
        <v>10135</v>
      </c>
      <c r="AM49" s="374">
        <f>IF(VLOOKUP(CC49,APPENDIX!$A:$R,9,FALSE)&lt;&gt;"",VLOOKUP(CC49,APPENDIX!$A:$R,9,FALSE),"—")</f>
        <v>10142</v>
      </c>
      <c r="AN49" s="301">
        <f>IF(VLOOKUP(CD49,APPENDIX!$A:$R,12,FALSE)&lt;&gt;"",VLOOKUP(CD49,APPENDIX!$A:$R,12,FALSE),0)</f>
        <v>0</v>
      </c>
      <c r="AO49" s="238" t="str">
        <f t="shared" si="57"/>
        <v/>
      </c>
      <c r="AQ49" s="153" t="s">
        <v>189</v>
      </c>
      <c r="AR49" s="153" t="str">
        <f t="shared" si="58"/>
        <v>TXu001_0</v>
      </c>
      <c r="AS49" s="153" t="str">
        <f t="shared" si="59"/>
        <v>TXu001_1</v>
      </c>
      <c r="AT49" s="153" t="str">
        <f t="shared" si="60"/>
        <v>TXu001_1</v>
      </c>
      <c r="AU49" s="153" t="str">
        <f t="shared" si="61"/>
        <v>TX</v>
      </c>
      <c r="AV49" s="153" t="str">
        <f t="shared" si="62"/>
        <v>TXu002a_0</v>
      </c>
      <c r="AW49" s="153" t="str">
        <f t="shared" si="63"/>
        <v>TXu002a_1</v>
      </c>
      <c r="AX49" s="153" t="str">
        <f t="shared" si="64"/>
        <v>TXu002a_1</v>
      </c>
      <c r="AY49" s="153" t="str">
        <f t="shared" si="65"/>
        <v>TX</v>
      </c>
      <c r="AZ49" s="153" t="str">
        <f t="shared" si="66"/>
        <v>TXu002b_0</v>
      </c>
      <c r="BA49" s="153" t="str">
        <f t="shared" si="67"/>
        <v>TXu002b_1</v>
      </c>
      <c r="BB49" s="153" t="str">
        <f t="shared" si="68"/>
        <v>TXu002b_1</v>
      </c>
      <c r="BC49" s="153" t="str">
        <f t="shared" si="69"/>
        <v>TX</v>
      </c>
      <c r="BD49" s="153" t="str">
        <f t="shared" si="70"/>
        <v>TXu004_0</v>
      </c>
      <c r="BE49" s="153" t="str">
        <f t="shared" si="71"/>
        <v>TXu004_1</v>
      </c>
      <c r="BF49" s="153" t="str">
        <f t="shared" si="72"/>
        <v>TXu004_1</v>
      </c>
      <c r="BG49" s="153" t="str">
        <f t="shared" si="73"/>
        <v>TX</v>
      </c>
      <c r="BH49" s="153" t="str">
        <f t="shared" si="74"/>
        <v>TXu005_0</v>
      </c>
      <c r="BI49" s="153" t="str">
        <f t="shared" si="75"/>
        <v>TXu005_1</v>
      </c>
      <c r="BJ49" s="153" t="str">
        <f t="shared" si="76"/>
        <v>TXu005_1</v>
      </c>
      <c r="BK49" s="153" t="str">
        <f t="shared" si="77"/>
        <v>TX</v>
      </c>
      <c r="BL49" s="153" t="str">
        <f t="shared" si="78"/>
        <v>TXu006_0</v>
      </c>
      <c r="BM49" s="153" t="str">
        <f t="shared" si="79"/>
        <v>TXu006_1</v>
      </c>
      <c r="BN49" s="153" t="str">
        <f t="shared" si="80"/>
        <v>TXu006_1</v>
      </c>
      <c r="BO49" s="153" t="str">
        <f t="shared" si="81"/>
        <v>TX</v>
      </c>
      <c r="BP49" s="153" t="str">
        <f t="shared" si="82"/>
        <v>TXu007_0</v>
      </c>
      <c r="BQ49" s="153" t="str">
        <f t="shared" si="83"/>
        <v>TXu007_1</v>
      </c>
      <c r="BR49" s="153" t="str">
        <f t="shared" si="84"/>
        <v>TXu007_1</v>
      </c>
      <c r="BS49" s="153" t="str">
        <f t="shared" si="85"/>
        <v>TX</v>
      </c>
      <c r="BT49" s="153" t="str">
        <f t="shared" si="86"/>
        <v>TXu003_0</v>
      </c>
      <c r="BU49" s="153" t="str">
        <f t="shared" si="87"/>
        <v>TXu003_1</v>
      </c>
      <c r="BV49" s="153" t="str">
        <f t="shared" si="88"/>
        <v>TXu003_1</v>
      </c>
      <c r="BW49" s="153" t="str">
        <f t="shared" si="89"/>
        <v>TX</v>
      </c>
      <c r="BX49" s="153" t="str">
        <f t="shared" si="90"/>
        <v>TXu010_0</v>
      </c>
      <c r="BY49" s="153" t="str">
        <f t="shared" si="91"/>
        <v>TXu010_1</v>
      </c>
      <c r="BZ49" s="153" t="str">
        <f t="shared" si="92"/>
        <v>TXu010_1</v>
      </c>
      <c r="CA49" s="153" t="str">
        <f t="shared" si="93"/>
        <v>TX</v>
      </c>
      <c r="CB49" s="153" t="str">
        <f t="shared" si="94"/>
        <v>TXu009_0</v>
      </c>
      <c r="CC49" s="153" t="str">
        <f t="shared" si="95"/>
        <v>TXu009_1</v>
      </c>
      <c r="CD49" s="153" t="str">
        <f t="shared" si="96"/>
        <v>TXu009_1</v>
      </c>
    </row>
    <row r="50" spans="1:82" ht="12.75" customHeight="1" x14ac:dyDescent="0.15">
      <c r="A50" s="231" t="s">
        <v>196</v>
      </c>
      <c r="B50" s="371">
        <f>IF(VLOOKUP(AR50,APPENDIX!$A:$R,9,FALSE)&lt;&gt;"",VLOOKUP(AR50,APPENDIX!$A:$R,9,FALSE),"—")</f>
        <v>80</v>
      </c>
      <c r="C50" s="372">
        <f>IF(VLOOKUP(AS50,APPENDIX!$A:$R,9,FALSE)&lt;&gt;"",VLOOKUP(AS50,APPENDIX!$A:$R,9,FALSE),"—")</f>
        <v>68</v>
      </c>
      <c r="D50" s="231">
        <f>IF(VLOOKUP(AT50,APPENDIX!$A:$R,12,FALSE)&lt;&gt;"",VLOOKUP(AT50,APPENDIX!$A:$R,12,FALSE),0)</f>
        <v>-0.3</v>
      </c>
      <c r="E50" s="231" t="str">
        <f t="shared" si="48"/>
        <v/>
      </c>
      <c r="F50" s="371">
        <f>IF(VLOOKUP(AV50,APPENDIX!$A:$R,9,FALSE)&lt;&gt;"",VLOOKUP(AV50,APPENDIX!$A:$R,9,FALSE),"—")</f>
        <v>17</v>
      </c>
      <c r="G50" s="372">
        <f>IF(VLOOKUP(AW50,APPENDIX!$A:$R,9,FALSE)&lt;&gt;"",VLOOKUP(AW50,APPENDIX!$A:$R,9,FALSE),"—")</f>
        <v>15</v>
      </c>
      <c r="H50" s="301">
        <f>IF(VLOOKUP(AX50,APPENDIX!$A:$R,12,FALSE)&lt;&gt;"",VLOOKUP(AX50,APPENDIX!$A:$R,12,FALSE),0)</f>
        <v>-0.2</v>
      </c>
      <c r="I50" s="234" t="str">
        <f t="shared" si="49"/>
        <v/>
      </c>
      <c r="J50" s="372">
        <f>IF(VLOOKUP(AZ50,APPENDIX!$A:$R,9,FALSE)&lt;&gt;"",VLOOKUP(AZ50,APPENDIX!$A:$R,9,FALSE),"—")</f>
        <v>42</v>
      </c>
      <c r="K50" s="372">
        <f>IF(VLOOKUP(BA50,APPENDIX!$A:$R,9,FALSE)&lt;&gt;"",VLOOKUP(BA50,APPENDIX!$A:$R,9,FALSE),"—")</f>
        <v>39</v>
      </c>
      <c r="L50" s="301">
        <f>IF(VLOOKUP(BB50,APPENDIX!$A:$R,12,FALSE)&lt;&gt;"",VLOOKUP(BB50,APPENDIX!$A:$R,12,FALSE),0)</f>
        <v>-0.2</v>
      </c>
      <c r="M50" s="238" t="str">
        <f t="shared" si="50"/>
        <v/>
      </c>
      <c r="N50" s="371">
        <f>IF(VLOOKUP(BD50,APPENDIX!$A:$R,9,FALSE)&lt;&gt;"",VLOOKUP(BD50,APPENDIX!$A:$R,9,FALSE),"—")</f>
        <v>17</v>
      </c>
      <c r="O50" s="372">
        <f>IF(VLOOKUP(BE50,APPENDIX!$A:$R,9,FALSE)&lt;&gt;"",VLOOKUP(BE50,APPENDIX!$A:$R,9,FALSE),"—")</f>
        <v>15</v>
      </c>
      <c r="P50" s="301">
        <f>IF(VLOOKUP(BF50,APPENDIX!$A:$R,12,FALSE)&lt;&gt;"",VLOOKUP(BF50,APPENDIX!$A:$R,12,FALSE),0)</f>
        <v>-0.2</v>
      </c>
      <c r="Q50" s="231" t="str">
        <f t="shared" si="51"/>
        <v/>
      </c>
      <c r="R50" s="229">
        <f>IF(VLOOKUP(BH50,APPENDIX!$A:$R,9,FALSE)&lt;&gt;"",VLOOKUP(BH50,APPENDIX!$A:$R,9,FALSE),"—")</f>
        <v>14</v>
      </c>
      <c r="S50" s="231">
        <f>IF(VLOOKUP(BI50,APPENDIX!$A:$R,9,FALSE)&lt;&gt;"",VLOOKUP(BI50,APPENDIX!$A:$R,9,FALSE),"—")</f>
        <v>14</v>
      </c>
      <c r="T50" s="231">
        <f>IF(VLOOKUP(BJ50,APPENDIX!$A:$R,12,FALSE)&lt;&gt;"",VLOOKUP(BJ50,APPENDIX!$A:$R,12,FALSE),0)</f>
        <v>0</v>
      </c>
      <c r="U50" s="234" t="str">
        <f t="shared" si="52"/>
        <v/>
      </c>
      <c r="V50" s="371">
        <f>IF(VLOOKUP(BL50,APPENDIX!$A:$R,9,FALSE)&lt;&gt;"",VLOOKUP(BL50,APPENDIX!$A:$R,9,FALSE),"—")</f>
        <v>11</v>
      </c>
      <c r="W50" s="372">
        <f>IF(VLOOKUP(BM50,APPENDIX!$A:$R,9,FALSE)&lt;&gt;"",VLOOKUP(BM50,APPENDIX!$A:$R,9,FALSE),"—")</f>
        <v>11</v>
      </c>
      <c r="X50" s="231">
        <f>IF(VLOOKUP(BN50,APPENDIX!$A:$R,12,FALSE)&lt;&gt;"",VLOOKUP(BN50,APPENDIX!$A:$R,12,FALSE),0)</f>
        <v>0</v>
      </c>
      <c r="Y50" s="234" t="str">
        <f t="shared" si="53"/>
        <v/>
      </c>
      <c r="Z50" s="400">
        <f>IF(VLOOKUP(BP50,APPENDIX!$A:$R,9,FALSE)&lt;&gt;"",VLOOKUP(BP50,APPENDIX!$A:$R,9,FALSE),"—")</f>
        <v>14</v>
      </c>
      <c r="AA50" s="401">
        <f>IF(VLOOKUP(BQ50,APPENDIX!$A:$R,9,FALSE)&lt;&gt;"",VLOOKUP(BQ50,APPENDIX!$A:$R,9,FALSE),"—")</f>
        <v>14.4</v>
      </c>
      <c r="AB50" s="231">
        <f>IF(VLOOKUP(BR50,APPENDIX!$A:$R,12,FALSE)&lt;&gt;"",VLOOKUP(BR50,APPENDIX!$A:$R,12,FALSE),0)</f>
        <v>0.4</v>
      </c>
      <c r="AC50" s="234" t="str">
        <f t="shared" si="54"/>
        <v/>
      </c>
      <c r="AD50" s="371">
        <f>IF(VLOOKUP(BT50,APPENDIX!$A:$R,9,FALSE)&lt;&gt;"",VLOOKUP(BT50,APPENDIX!$A:$R,9,FALSE),"—")</f>
        <v>147</v>
      </c>
      <c r="AE50" s="372">
        <f>IF(VLOOKUP(BU50,APPENDIX!$A:$R,9,FALSE)&lt;&gt;"",VLOOKUP(BU50,APPENDIX!$A:$R,9,FALSE),"—")</f>
        <v>145</v>
      </c>
      <c r="AF50" s="372">
        <f>IF(VLOOKUP(BV50,APPENDIX!$A:$R,12,FALSE)&lt;&gt;"",VLOOKUP(BV50,APPENDIX!$A:$R,12,FALSE),0)</f>
        <v>-0.1</v>
      </c>
      <c r="AG50" s="493" t="str">
        <f t="shared" si="55"/>
        <v/>
      </c>
      <c r="AH50" s="374">
        <f>IF(VLOOKUP(BX50,APPENDIX!$A:$R,9,FALSE)&lt;&gt;"",VLOOKUP(BX50,APPENDIX!$A:$R,9,FALSE),"—")</f>
        <v>4252</v>
      </c>
      <c r="AI50" s="374">
        <f>IF(VLOOKUP(BY50,APPENDIX!$A:$R,9,FALSE)&lt;&gt;"",VLOOKUP(BY50,APPENDIX!$A:$R,9,FALSE),"—")</f>
        <v>4343</v>
      </c>
      <c r="AJ50" s="301">
        <f>IF(VLOOKUP(BZ50,APPENDIX!$A:$R,12,FALSE)&lt;&gt;"",VLOOKUP(BZ50,APPENDIX!$A:$R,12,FALSE),0)</f>
        <v>0.1</v>
      </c>
      <c r="AK50" s="238" t="str">
        <f t="shared" si="56"/>
        <v/>
      </c>
      <c r="AL50" s="375">
        <f>IF(VLOOKUP(CB50,APPENDIX!$A:$R,9,FALSE)&lt;&gt;"",VLOOKUP(CB50,APPENDIX!$A:$R,9,FALSE),"—")</f>
        <v>8011</v>
      </c>
      <c r="AM50" s="374">
        <f>IF(VLOOKUP(CC50,APPENDIX!$A:$R,9,FALSE)&lt;&gt;"",VLOOKUP(CC50,APPENDIX!$A:$R,9,FALSE),"—")</f>
        <v>7980</v>
      </c>
      <c r="AN50" s="301">
        <f>IF(VLOOKUP(CD50,APPENDIX!$A:$R,12,FALSE)&lt;&gt;"",VLOOKUP(CD50,APPENDIX!$A:$R,12,FALSE),0)</f>
        <v>0</v>
      </c>
      <c r="AO50" s="238" t="str">
        <f t="shared" si="57"/>
        <v/>
      </c>
      <c r="AQ50" s="153" t="s">
        <v>197</v>
      </c>
      <c r="AR50" s="153" t="str">
        <f t="shared" si="58"/>
        <v>UTu001_0</v>
      </c>
      <c r="AS50" s="153" t="str">
        <f t="shared" si="59"/>
        <v>UTu001_1</v>
      </c>
      <c r="AT50" s="153" t="str">
        <f t="shared" si="60"/>
        <v>UTu001_1</v>
      </c>
      <c r="AU50" s="153" t="str">
        <f t="shared" si="61"/>
        <v>UT</v>
      </c>
      <c r="AV50" s="153" t="str">
        <f t="shared" si="62"/>
        <v>UTu002a_0</v>
      </c>
      <c r="AW50" s="153" t="str">
        <f t="shared" si="63"/>
        <v>UTu002a_1</v>
      </c>
      <c r="AX50" s="153" t="str">
        <f t="shared" si="64"/>
        <v>UTu002a_1</v>
      </c>
      <c r="AY50" s="153" t="str">
        <f t="shared" si="65"/>
        <v>UT</v>
      </c>
      <c r="AZ50" s="153" t="str">
        <f t="shared" si="66"/>
        <v>UTu002b_0</v>
      </c>
      <c r="BA50" s="153" t="str">
        <f t="shared" si="67"/>
        <v>UTu002b_1</v>
      </c>
      <c r="BB50" s="153" t="str">
        <f t="shared" si="68"/>
        <v>UTu002b_1</v>
      </c>
      <c r="BC50" s="153" t="str">
        <f t="shared" si="69"/>
        <v>UT</v>
      </c>
      <c r="BD50" s="153" t="str">
        <f t="shared" si="70"/>
        <v>UTu004_0</v>
      </c>
      <c r="BE50" s="153" t="str">
        <f t="shared" si="71"/>
        <v>UTu004_1</v>
      </c>
      <c r="BF50" s="153" t="str">
        <f t="shared" si="72"/>
        <v>UTu004_1</v>
      </c>
      <c r="BG50" s="153" t="str">
        <f t="shared" si="73"/>
        <v>UT</v>
      </c>
      <c r="BH50" s="153" t="str">
        <f t="shared" si="74"/>
        <v>UTu005_0</v>
      </c>
      <c r="BI50" s="153" t="str">
        <f t="shared" si="75"/>
        <v>UTu005_1</v>
      </c>
      <c r="BJ50" s="153" t="str">
        <f t="shared" si="76"/>
        <v>UTu005_1</v>
      </c>
      <c r="BK50" s="153" t="str">
        <f t="shared" si="77"/>
        <v>UT</v>
      </c>
      <c r="BL50" s="153" t="str">
        <f t="shared" si="78"/>
        <v>UTu006_0</v>
      </c>
      <c r="BM50" s="153" t="str">
        <f t="shared" si="79"/>
        <v>UTu006_1</v>
      </c>
      <c r="BN50" s="153" t="str">
        <f t="shared" si="80"/>
        <v>UTu006_1</v>
      </c>
      <c r="BO50" s="153" t="str">
        <f t="shared" si="81"/>
        <v>UT</v>
      </c>
      <c r="BP50" s="153" t="str">
        <f t="shared" si="82"/>
        <v>UTu007_0</v>
      </c>
      <c r="BQ50" s="153" t="str">
        <f t="shared" si="83"/>
        <v>UTu007_1</v>
      </c>
      <c r="BR50" s="153" t="str">
        <f t="shared" si="84"/>
        <v>UTu007_1</v>
      </c>
      <c r="BS50" s="153" t="str">
        <f t="shared" si="85"/>
        <v>UT</v>
      </c>
      <c r="BT50" s="153" t="str">
        <f t="shared" si="86"/>
        <v>UTu003_0</v>
      </c>
      <c r="BU50" s="153" t="str">
        <f t="shared" si="87"/>
        <v>UTu003_1</v>
      </c>
      <c r="BV50" s="153" t="str">
        <f t="shared" si="88"/>
        <v>UTu003_1</v>
      </c>
      <c r="BW50" s="153" t="str">
        <f t="shared" si="89"/>
        <v>UT</v>
      </c>
      <c r="BX50" s="153" t="str">
        <f t="shared" si="90"/>
        <v>UTu010_0</v>
      </c>
      <c r="BY50" s="153" t="str">
        <f t="shared" si="91"/>
        <v>UTu010_1</v>
      </c>
      <c r="BZ50" s="153" t="str">
        <f t="shared" si="92"/>
        <v>UTu010_1</v>
      </c>
      <c r="CA50" s="153" t="str">
        <f t="shared" si="93"/>
        <v>UT</v>
      </c>
      <c r="CB50" s="153" t="str">
        <f t="shared" si="94"/>
        <v>UTu009_0</v>
      </c>
      <c r="CC50" s="153" t="str">
        <f t="shared" si="95"/>
        <v>UTu009_1</v>
      </c>
      <c r="CD50" s="153" t="str">
        <f t="shared" si="96"/>
        <v>UTu009_1</v>
      </c>
    </row>
    <row r="51" spans="1:82" ht="12.75" customHeight="1" x14ac:dyDescent="0.15">
      <c r="A51" s="231" t="s">
        <v>200</v>
      </c>
      <c r="B51" s="371">
        <f>IF(VLOOKUP(AR51,APPENDIX!$A:$R,9,FALSE)&lt;&gt;"",VLOOKUP(AR51,APPENDIX!$A:$R,9,FALSE),"—")</f>
        <v>33</v>
      </c>
      <c r="C51" s="372">
        <f>IF(VLOOKUP(AS51,APPENDIX!$A:$R,9,FALSE)&lt;&gt;"",VLOOKUP(AS51,APPENDIX!$A:$R,9,FALSE),"—")</f>
        <v>27</v>
      </c>
      <c r="D51" s="231">
        <f>IF(VLOOKUP(AT51,APPENDIX!$A:$R,12,FALSE)&lt;&gt;"",VLOOKUP(AT51,APPENDIX!$A:$R,12,FALSE),0)</f>
        <v>-0.1</v>
      </c>
      <c r="E51" s="231" t="str">
        <f t="shared" si="48"/>
        <v/>
      </c>
      <c r="F51" s="371" t="str">
        <f>IF(VLOOKUP(AV51,APPENDIX!$A:$R,9,FALSE)&lt;&gt;"",VLOOKUP(AV51,APPENDIX!$A:$R,9,FALSE),"—")</f>
        <v>—</v>
      </c>
      <c r="G51" s="372">
        <f>IF(VLOOKUP(AW51,APPENDIX!$A:$R,9,FALSE)&lt;&gt;"",VLOOKUP(AW51,APPENDIX!$A:$R,9,FALSE),"—")</f>
        <v>20</v>
      </c>
      <c r="H51" s="301">
        <f>IF(VLOOKUP(AX51,APPENDIX!$A:$R,12,FALSE)&lt;&gt;"",VLOOKUP(AX51,APPENDIX!$A:$R,12,FALSE),0)</f>
        <v>0</v>
      </c>
      <c r="I51" s="234" t="str">
        <f t="shared" si="49"/>
        <v/>
      </c>
      <c r="J51" s="372">
        <f>IF(VLOOKUP(AZ51,APPENDIX!$A:$R,9,FALSE)&lt;&gt;"",VLOOKUP(AZ51,APPENDIX!$A:$R,9,FALSE),"—")</f>
        <v>65</v>
      </c>
      <c r="K51" s="372" t="str">
        <f>IF(VLOOKUP(BA51,APPENDIX!$A:$R,9,FALSE)&lt;&gt;"",VLOOKUP(BA51,APPENDIX!$A:$R,9,FALSE),"—")</f>
        <v>—</v>
      </c>
      <c r="L51" s="301">
        <f>IF(VLOOKUP(BB51,APPENDIX!$A:$R,12,FALSE)&lt;&gt;"",VLOOKUP(BB51,APPENDIX!$A:$R,12,FALSE),0)</f>
        <v>0</v>
      </c>
      <c r="M51" s="238" t="str">
        <f t="shared" si="50"/>
        <v/>
      </c>
      <c r="N51" s="371">
        <f>IF(VLOOKUP(BD51,APPENDIX!$A:$R,9,FALSE)&lt;&gt;"",VLOOKUP(BD51,APPENDIX!$A:$R,9,FALSE),"—")</f>
        <v>31</v>
      </c>
      <c r="O51" s="372">
        <f>IF(VLOOKUP(BE51,APPENDIX!$A:$R,9,FALSE)&lt;&gt;"",VLOOKUP(BE51,APPENDIX!$A:$R,9,FALSE),"—")</f>
        <v>26</v>
      </c>
      <c r="P51" s="301">
        <f>IF(VLOOKUP(BF51,APPENDIX!$A:$R,12,FALSE)&lt;&gt;"",VLOOKUP(BF51,APPENDIX!$A:$R,12,FALSE),0)</f>
        <v>-0.5</v>
      </c>
      <c r="Q51" s="231" t="str">
        <f t="shared" si="51"/>
        <v>*</v>
      </c>
      <c r="R51" s="229">
        <f>IF(VLOOKUP(BH51,APPENDIX!$A:$R,9,FALSE)&lt;&gt;"",VLOOKUP(BH51,APPENDIX!$A:$R,9,FALSE),"—")</f>
        <v>16</v>
      </c>
      <c r="S51" s="231">
        <f>IF(VLOOKUP(BI51,APPENDIX!$A:$R,9,FALSE)&lt;&gt;"",VLOOKUP(BI51,APPENDIX!$A:$R,9,FALSE),"—")</f>
        <v>15</v>
      </c>
      <c r="T51" s="231">
        <f>IF(VLOOKUP(BJ51,APPENDIX!$A:$R,12,FALSE)&lt;&gt;"",VLOOKUP(BJ51,APPENDIX!$A:$R,12,FALSE),0)</f>
        <v>-0.3</v>
      </c>
      <c r="U51" s="234" t="str">
        <f t="shared" si="52"/>
        <v/>
      </c>
      <c r="V51" s="371">
        <f>IF(VLOOKUP(BL51,APPENDIX!$A:$R,9,FALSE)&lt;&gt;"",VLOOKUP(BL51,APPENDIX!$A:$R,9,FALSE),"—")</f>
        <v>15</v>
      </c>
      <c r="W51" s="372">
        <f>IF(VLOOKUP(BM51,APPENDIX!$A:$R,9,FALSE)&lt;&gt;"",VLOOKUP(BM51,APPENDIX!$A:$R,9,FALSE),"—")</f>
        <v>14</v>
      </c>
      <c r="X51" s="231">
        <f>IF(VLOOKUP(BN51,APPENDIX!$A:$R,12,FALSE)&lt;&gt;"",VLOOKUP(BN51,APPENDIX!$A:$R,12,FALSE),0)</f>
        <v>-0.2</v>
      </c>
      <c r="Y51" s="234" t="str">
        <f t="shared" si="53"/>
        <v/>
      </c>
      <c r="Z51" s="400">
        <f>IF(VLOOKUP(BP51,APPENDIX!$A:$R,9,FALSE)&lt;&gt;"",VLOOKUP(BP51,APPENDIX!$A:$R,9,FALSE),"—")</f>
        <v>16</v>
      </c>
      <c r="AA51" s="401">
        <f>IF(VLOOKUP(BQ51,APPENDIX!$A:$R,9,FALSE)&lt;&gt;"",VLOOKUP(BQ51,APPENDIX!$A:$R,9,FALSE),"—")</f>
        <v>16.3</v>
      </c>
      <c r="AB51" s="231">
        <f>IF(VLOOKUP(BR51,APPENDIX!$A:$R,12,FALSE)&lt;&gt;"",VLOOKUP(BR51,APPENDIX!$A:$R,12,FALSE),0)</f>
        <v>0.3</v>
      </c>
      <c r="AC51" s="234" t="str">
        <f t="shared" si="54"/>
        <v/>
      </c>
      <c r="AD51" s="371">
        <f>IF(VLOOKUP(BT51,APPENDIX!$A:$R,9,FALSE)&lt;&gt;"",VLOOKUP(BT51,APPENDIX!$A:$R,9,FALSE),"—")</f>
        <v>187</v>
      </c>
      <c r="AE51" s="372">
        <f>IF(VLOOKUP(BU51,APPENDIX!$A:$R,9,FALSE)&lt;&gt;"",VLOOKUP(BU51,APPENDIX!$A:$R,9,FALSE),"—")</f>
        <v>166</v>
      </c>
      <c r="AF51" s="372">
        <f>IF(VLOOKUP(BV51,APPENDIX!$A:$R,12,FALSE)&lt;&gt;"",VLOOKUP(BV51,APPENDIX!$A:$R,12,FALSE),0)</f>
        <v>-0.8</v>
      </c>
      <c r="AG51" s="493" t="str">
        <f t="shared" si="55"/>
        <v>*</v>
      </c>
      <c r="AH51" s="374">
        <f>IF(VLOOKUP(BX51,APPENDIX!$A:$R,9,FALSE)&lt;&gt;"",VLOOKUP(BX51,APPENDIX!$A:$R,9,FALSE),"—")</f>
        <v>4897</v>
      </c>
      <c r="AI51" s="374">
        <f>IF(VLOOKUP(BY51,APPENDIX!$A:$R,9,FALSE)&lt;&gt;"",VLOOKUP(BY51,APPENDIX!$A:$R,9,FALSE),"—")</f>
        <v>4821</v>
      </c>
      <c r="AJ51" s="301">
        <f>IF(VLOOKUP(BZ51,APPENDIX!$A:$R,12,FALSE)&lt;&gt;"",VLOOKUP(BZ51,APPENDIX!$A:$R,12,FALSE),0)</f>
        <v>-0.1</v>
      </c>
      <c r="AK51" s="238" t="str">
        <f t="shared" si="56"/>
        <v/>
      </c>
      <c r="AL51" s="375">
        <f>IF(VLOOKUP(CB51,APPENDIX!$A:$R,9,FALSE)&lt;&gt;"",VLOOKUP(CB51,APPENDIX!$A:$R,9,FALSE),"—")</f>
        <v>6816</v>
      </c>
      <c r="AM51" s="374">
        <f>IF(VLOOKUP(CC51,APPENDIX!$A:$R,9,FALSE)&lt;&gt;"",VLOOKUP(CC51,APPENDIX!$A:$R,9,FALSE),"—")</f>
        <v>6898</v>
      </c>
      <c r="AN51" s="301">
        <f>IF(VLOOKUP(CD51,APPENDIX!$A:$R,12,FALSE)&lt;&gt;"",VLOOKUP(CD51,APPENDIX!$A:$R,12,FALSE),0)</f>
        <v>0.1</v>
      </c>
      <c r="AO51" s="238" t="str">
        <f t="shared" si="57"/>
        <v/>
      </c>
      <c r="AQ51" s="153" t="s">
        <v>201</v>
      </c>
      <c r="AR51" s="153" t="str">
        <f t="shared" si="58"/>
        <v>VTu001_0</v>
      </c>
      <c r="AS51" s="153" t="str">
        <f t="shared" si="59"/>
        <v>VTu001_1</v>
      </c>
      <c r="AT51" s="153" t="str">
        <f t="shared" si="60"/>
        <v>VTu001_1</v>
      </c>
      <c r="AU51" s="153" t="str">
        <f t="shared" si="61"/>
        <v>VT</v>
      </c>
      <c r="AV51" s="153" t="str">
        <f t="shared" si="62"/>
        <v>VTu002a_0</v>
      </c>
      <c r="AW51" s="153" t="str">
        <f t="shared" si="63"/>
        <v>VTu002a_1</v>
      </c>
      <c r="AX51" s="153" t="str">
        <f t="shared" si="64"/>
        <v>VTu002a_1</v>
      </c>
      <c r="AY51" s="153" t="str">
        <f t="shared" si="65"/>
        <v>VT</v>
      </c>
      <c r="AZ51" s="153" t="str">
        <f t="shared" si="66"/>
        <v>VTu002b_0</v>
      </c>
      <c r="BA51" s="153" t="str">
        <f t="shared" si="67"/>
        <v>VTu002b_1</v>
      </c>
      <c r="BB51" s="153" t="str">
        <f t="shared" si="68"/>
        <v>VTu002b_1</v>
      </c>
      <c r="BC51" s="153" t="str">
        <f t="shared" si="69"/>
        <v>VT</v>
      </c>
      <c r="BD51" s="153" t="str">
        <f t="shared" si="70"/>
        <v>VTu004_0</v>
      </c>
      <c r="BE51" s="153" t="str">
        <f t="shared" si="71"/>
        <v>VTu004_1</v>
      </c>
      <c r="BF51" s="153" t="str">
        <f t="shared" si="72"/>
        <v>VTu004_1</v>
      </c>
      <c r="BG51" s="153" t="str">
        <f t="shared" si="73"/>
        <v>VT</v>
      </c>
      <c r="BH51" s="153" t="str">
        <f t="shared" si="74"/>
        <v>VTu005_0</v>
      </c>
      <c r="BI51" s="153" t="str">
        <f t="shared" si="75"/>
        <v>VTu005_1</v>
      </c>
      <c r="BJ51" s="153" t="str">
        <f t="shared" si="76"/>
        <v>VTu005_1</v>
      </c>
      <c r="BK51" s="153" t="str">
        <f t="shared" si="77"/>
        <v>VT</v>
      </c>
      <c r="BL51" s="153" t="str">
        <f t="shared" si="78"/>
        <v>VTu006_0</v>
      </c>
      <c r="BM51" s="153" t="str">
        <f t="shared" si="79"/>
        <v>VTu006_1</v>
      </c>
      <c r="BN51" s="153" t="str">
        <f t="shared" si="80"/>
        <v>VTu006_1</v>
      </c>
      <c r="BO51" s="153" t="str">
        <f t="shared" si="81"/>
        <v>VT</v>
      </c>
      <c r="BP51" s="153" t="str">
        <f t="shared" si="82"/>
        <v>VTu007_0</v>
      </c>
      <c r="BQ51" s="153" t="str">
        <f t="shared" si="83"/>
        <v>VTu007_1</v>
      </c>
      <c r="BR51" s="153" t="str">
        <f t="shared" si="84"/>
        <v>VTu007_1</v>
      </c>
      <c r="BS51" s="153" t="str">
        <f t="shared" si="85"/>
        <v>VT</v>
      </c>
      <c r="BT51" s="153" t="str">
        <f t="shared" si="86"/>
        <v>VTu003_0</v>
      </c>
      <c r="BU51" s="153" t="str">
        <f t="shared" si="87"/>
        <v>VTu003_1</v>
      </c>
      <c r="BV51" s="153" t="str">
        <f t="shared" si="88"/>
        <v>VTu003_1</v>
      </c>
      <c r="BW51" s="153" t="str">
        <f t="shared" si="89"/>
        <v>VT</v>
      </c>
      <c r="BX51" s="153" t="str">
        <f t="shared" si="90"/>
        <v>VTu010_0</v>
      </c>
      <c r="BY51" s="153" t="str">
        <f t="shared" si="91"/>
        <v>VTu010_1</v>
      </c>
      <c r="BZ51" s="153" t="str">
        <f t="shared" si="92"/>
        <v>VTu010_1</v>
      </c>
      <c r="CA51" s="153" t="str">
        <f t="shared" si="93"/>
        <v>VT</v>
      </c>
      <c r="CB51" s="153" t="str">
        <f t="shared" si="94"/>
        <v>VTu009_0</v>
      </c>
      <c r="CC51" s="153" t="str">
        <f t="shared" si="95"/>
        <v>VTu009_1</v>
      </c>
      <c r="CD51" s="153" t="str">
        <f t="shared" si="96"/>
        <v>VTu009_1</v>
      </c>
    </row>
    <row r="52" spans="1:82" ht="12.75" customHeight="1" x14ac:dyDescent="0.15">
      <c r="A52" s="231" t="s">
        <v>204</v>
      </c>
      <c r="B52" s="371">
        <f>IF(VLOOKUP(AR52,APPENDIX!$A:$R,9,FALSE)&lt;&gt;"",VLOOKUP(AR52,APPENDIX!$A:$R,9,FALSE),"—")</f>
        <v>107</v>
      </c>
      <c r="C52" s="372">
        <f>IF(VLOOKUP(AS52,APPENDIX!$A:$R,9,FALSE)&lt;&gt;"",VLOOKUP(AS52,APPENDIX!$A:$R,9,FALSE),"—")</f>
        <v>87</v>
      </c>
      <c r="D52" s="231">
        <f>IF(VLOOKUP(AT52,APPENDIX!$A:$R,12,FALSE)&lt;&gt;"",VLOOKUP(AT52,APPENDIX!$A:$R,12,FALSE),0)</f>
        <v>-0.5</v>
      </c>
      <c r="E52" s="231" t="str">
        <f t="shared" si="48"/>
        <v>*</v>
      </c>
      <c r="F52" s="371">
        <f>IF(VLOOKUP(AV52,APPENDIX!$A:$R,9,FALSE)&lt;&gt;"",VLOOKUP(AV52,APPENDIX!$A:$R,9,FALSE),"—")</f>
        <v>27</v>
      </c>
      <c r="G52" s="372">
        <f>IF(VLOOKUP(AW52,APPENDIX!$A:$R,9,FALSE)&lt;&gt;"",VLOOKUP(AW52,APPENDIX!$A:$R,9,FALSE),"—")</f>
        <v>24</v>
      </c>
      <c r="H52" s="301">
        <f>IF(VLOOKUP(AX52,APPENDIX!$A:$R,12,FALSE)&lt;&gt;"",VLOOKUP(AX52,APPENDIX!$A:$R,12,FALSE),0)</f>
        <v>-0.4</v>
      </c>
      <c r="I52" s="234" t="str">
        <f t="shared" si="49"/>
        <v/>
      </c>
      <c r="J52" s="372">
        <f>IF(VLOOKUP(AZ52,APPENDIX!$A:$R,9,FALSE)&lt;&gt;"",VLOOKUP(AZ52,APPENDIX!$A:$R,9,FALSE),"—")</f>
        <v>71</v>
      </c>
      <c r="K52" s="372">
        <f>IF(VLOOKUP(BA52,APPENDIX!$A:$R,9,FALSE)&lt;&gt;"",VLOOKUP(BA52,APPENDIX!$A:$R,9,FALSE),"—")</f>
        <v>62</v>
      </c>
      <c r="L52" s="301">
        <f>IF(VLOOKUP(BB52,APPENDIX!$A:$R,12,FALSE)&lt;&gt;"",VLOOKUP(BB52,APPENDIX!$A:$R,12,FALSE),0)</f>
        <v>-0.7</v>
      </c>
      <c r="M52" s="238" t="str">
        <f t="shared" si="50"/>
        <v>*</v>
      </c>
      <c r="N52" s="371">
        <f>IF(VLOOKUP(BD52,APPENDIX!$A:$R,9,FALSE)&lt;&gt;"",VLOOKUP(BD52,APPENDIX!$A:$R,9,FALSE),"—")</f>
        <v>40</v>
      </c>
      <c r="O52" s="372">
        <f>IF(VLOOKUP(BE52,APPENDIX!$A:$R,9,FALSE)&lt;&gt;"",VLOOKUP(BE52,APPENDIX!$A:$R,9,FALSE),"—")</f>
        <v>32</v>
      </c>
      <c r="P52" s="301">
        <f>IF(VLOOKUP(BF52,APPENDIX!$A:$R,12,FALSE)&lt;&gt;"",VLOOKUP(BF52,APPENDIX!$A:$R,12,FALSE),0)</f>
        <v>-0.9</v>
      </c>
      <c r="Q52" s="231" t="str">
        <f t="shared" si="51"/>
        <v>*</v>
      </c>
      <c r="R52" s="229">
        <f>IF(VLOOKUP(BH52,APPENDIX!$A:$R,9,FALSE)&lt;&gt;"",VLOOKUP(BH52,APPENDIX!$A:$R,9,FALSE),"—")</f>
        <v>21</v>
      </c>
      <c r="S52" s="231">
        <f>IF(VLOOKUP(BI52,APPENDIX!$A:$R,9,FALSE)&lt;&gt;"",VLOOKUP(BI52,APPENDIX!$A:$R,9,FALSE),"—")</f>
        <v>20</v>
      </c>
      <c r="T52" s="231">
        <f>IF(VLOOKUP(BJ52,APPENDIX!$A:$R,12,FALSE)&lt;&gt;"",VLOOKUP(BJ52,APPENDIX!$A:$R,12,FALSE),0)</f>
        <v>-0.3</v>
      </c>
      <c r="U52" s="234" t="str">
        <f t="shared" si="52"/>
        <v/>
      </c>
      <c r="V52" s="371">
        <f>IF(VLOOKUP(BL52,APPENDIX!$A:$R,9,FALSE)&lt;&gt;"",VLOOKUP(BL52,APPENDIX!$A:$R,9,FALSE),"—")</f>
        <v>20</v>
      </c>
      <c r="W52" s="372">
        <f>IF(VLOOKUP(BM52,APPENDIX!$A:$R,9,FALSE)&lt;&gt;"",VLOOKUP(BM52,APPENDIX!$A:$R,9,FALSE),"—")</f>
        <v>18</v>
      </c>
      <c r="X52" s="231">
        <f>IF(VLOOKUP(BN52,APPENDIX!$A:$R,12,FALSE)&lt;&gt;"",VLOOKUP(BN52,APPENDIX!$A:$R,12,FALSE),0)</f>
        <v>-0.4</v>
      </c>
      <c r="Y52" s="234" t="str">
        <f t="shared" si="53"/>
        <v/>
      </c>
      <c r="Z52" s="400">
        <f>IF(VLOOKUP(BP52,APPENDIX!$A:$R,9,FALSE)&lt;&gt;"",VLOOKUP(BP52,APPENDIX!$A:$R,9,FALSE),"—")</f>
        <v>17</v>
      </c>
      <c r="AA52" s="401">
        <f>IF(VLOOKUP(BQ52,APPENDIX!$A:$R,9,FALSE)&lt;&gt;"",VLOOKUP(BQ52,APPENDIX!$A:$R,9,FALSE),"—")</f>
        <v>16.7</v>
      </c>
      <c r="AB52" s="231">
        <f>IF(VLOOKUP(BR52,APPENDIX!$A:$R,12,FALSE)&lt;&gt;"",VLOOKUP(BR52,APPENDIX!$A:$R,12,FALSE),0)</f>
        <v>-0.3</v>
      </c>
      <c r="AC52" s="234" t="str">
        <f t="shared" si="54"/>
        <v/>
      </c>
      <c r="AD52" s="371">
        <f>IF(VLOOKUP(BT52,APPENDIX!$A:$R,9,FALSE)&lt;&gt;"",VLOOKUP(BT52,APPENDIX!$A:$R,9,FALSE),"—")</f>
        <v>193</v>
      </c>
      <c r="AE52" s="372">
        <f>IF(VLOOKUP(BU52,APPENDIX!$A:$R,9,FALSE)&lt;&gt;"",VLOOKUP(BU52,APPENDIX!$A:$R,9,FALSE),"—")</f>
        <v>183</v>
      </c>
      <c r="AF52" s="372">
        <f>IF(VLOOKUP(BV52,APPENDIX!$A:$R,12,FALSE)&lt;&gt;"",VLOOKUP(BV52,APPENDIX!$A:$R,12,FALSE),0)</f>
        <v>-0.4</v>
      </c>
      <c r="AG52" s="493" t="str">
        <f t="shared" si="55"/>
        <v/>
      </c>
      <c r="AH52" s="374">
        <f>IF(VLOOKUP(BX52,APPENDIX!$A:$R,9,FALSE)&lt;&gt;"",VLOOKUP(BX52,APPENDIX!$A:$R,9,FALSE),"—")</f>
        <v>4085</v>
      </c>
      <c r="AI52" s="374">
        <f>IF(VLOOKUP(BY52,APPENDIX!$A:$R,9,FALSE)&lt;&gt;"",VLOOKUP(BY52,APPENDIX!$A:$R,9,FALSE),"—")</f>
        <v>4142</v>
      </c>
      <c r="AJ52" s="301">
        <f>IF(VLOOKUP(BZ52,APPENDIX!$A:$R,12,FALSE)&lt;&gt;"",VLOOKUP(BZ52,APPENDIX!$A:$R,12,FALSE),0)</f>
        <v>0.1</v>
      </c>
      <c r="AK52" s="238" t="str">
        <f t="shared" si="56"/>
        <v/>
      </c>
      <c r="AL52" s="375">
        <f>IF(VLOOKUP(CB52,APPENDIX!$A:$R,9,FALSE)&lt;&gt;"",VLOOKUP(CB52,APPENDIX!$A:$R,9,FALSE),"—")</f>
        <v>8000</v>
      </c>
      <c r="AM52" s="374">
        <f>IF(VLOOKUP(CC52,APPENDIX!$A:$R,9,FALSE)&lt;&gt;"",VLOOKUP(CC52,APPENDIX!$A:$R,9,FALSE),"—")</f>
        <v>7925</v>
      </c>
      <c r="AN52" s="301">
        <f>IF(VLOOKUP(CD52,APPENDIX!$A:$R,12,FALSE)&lt;&gt;"",VLOOKUP(CD52,APPENDIX!$A:$R,12,FALSE),0)</f>
        <v>-0.1</v>
      </c>
      <c r="AO52" s="238" t="str">
        <f t="shared" si="57"/>
        <v/>
      </c>
      <c r="AQ52" s="153" t="s">
        <v>205</v>
      </c>
      <c r="AR52" s="153" t="str">
        <f t="shared" si="58"/>
        <v>VAu001_0</v>
      </c>
      <c r="AS52" s="153" t="str">
        <f t="shared" si="59"/>
        <v>VAu001_1</v>
      </c>
      <c r="AT52" s="153" t="str">
        <f t="shared" si="60"/>
        <v>VAu001_1</v>
      </c>
      <c r="AU52" s="153" t="str">
        <f t="shared" si="61"/>
        <v>VA</v>
      </c>
      <c r="AV52" s="153" t="str">
        <f t="shared" si="62"/>
        <v>VAu002a_0</v>
      </c>
      <c r="AW52" s="153" t="str">
        <f t="shared" si="63"/>
        <v>VAu002a_1</v>
      </c>
      <c r="AX52" s="153" t="str">
        <f t="shared" si="64"/>
        <v>VAu002a_1</v>
      </c>
      <c r="AY52" s="153" t="str">
        <f t="shared" si="65"/>
        <v>VA</v>
      </c>
      <c r="AZ52" s="153" t="str">
        <f t="shared" si="66"/>
        <v>VAu002b_0</v>
      </c>
      <c r="BA52" s="153" t="str">
        <f t="shared" si="67"/>
        <v>VAu002b_1</v>
      </c>
      <c r="BB52" s="153" t="str">
        <f t="shared" si="68"/>
        <v>VAu002b_1</v>
      </c>
      <c r="BC52" s="153" t="str">
        <f t="shared" si="69"/>
        <v>VA</v>
      </c>
      <c r="BD52" s="153" t="str">
        <f t="shared" si="70"/>
        <v>VAu004_0</v>
      </c>
      <c r="BE52" s="153" t="str">
        <f t="shared" si="71"/>
        <v>VAu004_1</v>
      </c>
      <c r="BF52" s="153" t="str">
        <f t="shared" si="72"/>
        <v>VAu004_1</v>
      </c>
      <c r="BG52" s="153" t="str">
        <f t="shared" si="73"/>
        <v>VA</v>
      </c>
      <c r="BH52" s="153" t="str">
        <f t="shared" si="74"/>
        <v>VAu005_0</v>
      </c>
      <c r="BI52" s="153" t="str">
        <f t="shared" si="75"/>
        <v>VAu005_1</v>
      </c>
      <c r="BJ52" s="153" t="str">
        <f t="shared" si="76"/>
        <v>VAu005_1</v>
      </c>
      <c r="BK52" s="153" t="str">
        <f t="shared" si="77"/>
        <v>VA</v>
      </c>
      <c r="BL52" s="153" t="str">
        <f t="shared" si="78"/>
        <v>VAu006_0</v>
      </c>
      <c r="BM52" s="153" t="str">
        <f t="shared" si="79"/>
        <v>VAu006_1</v>
      </c>
      <c r="BN52" s="153" t="str">
        <f t="shared" si="80"/>
        <v>VAu006_1</v>
      </c>
      <c r="BO52" s="153" t="str">
        <f t="shared" si="81"/>
        <v>VA</v>
      </c>
      <c r="BP52" s="153" t="str">
        <f t="shared" si="82"/>
        <v>VAu007_0</v>
      </c>
      <c r="BQ52" s="153" t="str">
        <f t="shared" si="83"/>
        <v>VAu007_1</v>
      </c>
      <c r="BR52" s="153" t="str">
        <f t="shared" si="84"/>
        <v>VAu007_1</v>
      </c>
      <c r="BS52" s="153" t="str">
        <f t="shared" si="85"/>
        <v>VA</v>
      </c>
      <c r="BT52" s="153" t="str">
        <f t="shared" si="86"/>
        <v>VAu003_0</v>
      </c>
      <c r="BU52" s="153" t="str">
        <f t="shared" si="87"/>
        <v>VAu003_1</v>
      </c>
      <c r="BV52" s="153" t="str">
        <f t="shared" si="88"/>
        <v>VAu003_1</v>
      </c>
      <c r="BW52" s="153" t="str">
        <f t="shared" si="89"/>
        <v>VA</v>
      </c>
      <c r="BX52" s="153" t="str">
        <f t="shared" si="90"/>
        <v>VAu010_0</v>
      </c>
      <c r="BY52" s="153" t="str">
        <f t="shared" si="91"/>
        <v>VAu010_1</v>
      </c>
      <c r="BZ52" s="153" t="str">
        <f t="shared" si="92"/>
        <v>VAu010_1</v>
      </c>
      <c r="CA52" s="153" t="str">
        <f t="shared" si="93"/>
        <v>VA</v>
      </c>
      <c r="CB52" s="153" t="str">
        <f t="shared" si="94"/>
        <v>VAu009_0</v>
      </c>
      <c r="CC52" s="153" t="str">
        <f t="shared" si="95"/>
        <v>VAu009_1</v>
      </c>
      <c r="CD52" s="153" t="str">
        <f t="shared" si="96"/>
        <v>VAu009_1</v>
      </c>
    </row>
    <row r="53" spans="1:82" ht="12.75" customHeight="1" x14ac:dyDescent="0.15">
      <c r="A53" s="231" t="s">
        <v>208</v>
      </c>
      <c r="B53" s="371">
        <f>IF(VLOOKUP(AR53,APPENDIX!$A:$R,9,FALSE)&lt;&gt;"",VLOOKUP(AR53,APPENDIX!$A:$R,9,FALSE),"—")</f>
        <v>77</v>
      </c>
      <c r="C53" s="372">
        <f>IF(VLOOKUP(AS53,APPENDIX!$A:$R,9,FALSE)&lt;&gt;"",VLOOKUP(AS53,APPENDIX!$A:$R,9,FALSE),"—")</f>
        <v>62</v>
      </c>
      <c r="D53" s="231">
        <f>IF(VLOOKUP(AT53,APPENDIX!$A:$R,12,FALSE)&lt;&gt;"",VLOOKUP(AT53,APPENDIX!$A:$R,12,FALSE),0)</f>
        <v>-0.3</v>
      </c>
      <c r="E53" s="231" t="str">
        <f t="shared" si="48"/>
        <v/>
      </c>
      <c r="F53" s="371">
        <f>IF(VLOOKUP(AV53,APPENDIX!$A:$R,9,FALSE)&lt;&gt;"",VLOOKUP(AV53,APPENDIX!$A:$R,9,FALSE),"—")</f>
        <v>18</v>
      </c>
      <c r="G53" s="372">
        <f>IF(VLOOKUP(AW53,APPENDIX!$A:$R,9,FALSE)&lt;&gt;"",VLOOKUP(AW53,APPENDIX!$A:$R,9,FALSE),"—")</f>
        <v>17</v>
      </c>
      <c r="H53" s="301">
        <f>IF(VLOOKUP(AX53,APPENDIX!$A:$R,12,FALSE)&lt;&gt;"",VLOOKUP(AX53,APPENDIX!$A:$R,12,FALSE),0)</f>
        <v>-0.1</v>
      </c>
      <c r="I53" s="234" t="str">
        <f t="shared" si="49"/>
        <v/>
      </c>
      <c r="J53" s="372">
        <f>IF(VLOOKUP(AZ53,APPENDIX!$A:$R,9,FALSE)&lt;&gt;"",VLOOKUP(AZ53,APPENDIX!$A:$R,9,FALSE),"—")</f>
        <v>49</v>
      </c>
      <c r="K53" s="372">
        <f>IF(VLOOKUP(BA53,APPENDIX!$A:$R,9,FALSE)&lt;&gt;"",VLOOKUP(BA53,APPENDIX!$A:$R,9,FALSE),"—")</f>
        <v>46</v>
      </c>
      <c r="L53" s="301">
        <f>IF(VLOOKUP(BB53,APPENDIX!$A:$R,12,FALSE)&lt;&gt;"",VLOOKUP(BB53,APPENDIX!$A:$R,12,FALSE),0)</f>
        <v>-0.2</v>
      </c>
      <c r="M53" s="238" t="str">
        <f t="shared" si="50"/>
        <v/>
      </c>
      <c r="N53" s="371">
        <f>IF(VLOOKUP(BD53,APPENDIX!$A:$R,9,FALSE)&lt;&gt;"",VLOOKUP(BD53,APPENDIX!$A:$R,9,FALSE),"—")</f>
        <v>23</v>
      </c>
      <c r="O53" s="372">
        <f>IF(VLOOKUP(BE53,APPENDIX!$A:$R,9,FALSE)&lt;&gt;"",VLOOKUP(BE53,APPENDIX!$A:$R,9,FALSE),"—")</f>
        <v>20</v>
      </c>
      <c r="P53" s="301">
        <f>IF(VLOOKUP(BF53,APPENDIX!$A:$R,12,FALSE)&lt;&gt;"",VLOOKUP(BF53,APPENDIX!$A:$R,12,FALSE),0)</f>
        <v>-0.3</v>
      </c>
      <c r="Q53" s="231" t="str">
        <f t="shared" si="51"/>
        <v/>
      </c>
      <c r="R53" s="229">
        <f>IF(VLOOKUP(BH53,APPENDIX!$A:$R,9,FALSE)&lt;&gt;"",VLOOKUP(BH53,APPENDIX!$A:$R,9,FALSE),"—")</f>
        <v>17</v>
      </c>
      <c r="S53" s="231">
        <f>IF(VLOOKUP(BI53,APPENDIX!$A:$R,9,FALSE)&lt;&gt;"",VLOOKUP(BI53,APPENDIX!$A:$R,9,FALSE),"—")</f>
        <v>16</v>
      </c>
      <c r="T53" s="231">
        <f>IF(VLOOKUP(BJ53,APPENDIX!$A:$R,12,FALSE)&lt;&gt;"",VLOOKUP(BJ53,APPENDIX!$A:$R,12,FALSE),0)</f>
        <v>-0.3</v>
      </c>
      <c r="U53" s="234" t="str">
        <f t="shared" si="52"/>
        <v/>
      </c>
      <c r="V53" s="371">
        <f>IF(VLOOKUP(BL53,APPENDIX!$A:$R,9,FALSE)&lt;&gt;"",VLOOKUP(BL53,APPENDIX!$A:$R,9,FALSE),"—")</f>
        <v>13</v>
      </c>
      <c r="W53" s="372">
        <f>IF(VLOOKUP(BM53,APPENDIX!$A:$R,9,FALSE)&lt;&gt;"",VLOOKUP(BM53,APPENDIX!$A:$R,9,FALSE),"—")</f>
        <v>11</v>
      </c>
      <c r="X53" s="231">
        <f>IF(VLOOKUP(BN53,APPENDIX!$A:$R,12,FALSE)&lt;&gt;"",VLOOKUP(BN53,APPENDIX!$A:$R,12,FALSE),0)</f>
        <v>-0.4</v>
      </c>
      <c r="Y53" s="234" t="str">
        <f t="shared" si="53"/>
        <v/>
      </c>
      <c r="Z53" s="400">
        <f>IF(VLOOKUP(BP53,APPENDIX!$A:$R,9,FALSE)&lt;&gt;"",VLOOKUP(BP53,APPENDIX!$A:$R,9,FALSE),"—")</f>
        <v>15</v>
      </c>
      <c r="AA53" s="401">
        <f>IF(VLOOKUP(BQ53,APPENDIX!$A:$R,9,FALSE)&lt;&gt;"",VLOOKUP(BQ53,APPENDIX!$A:$R,9,FALSE),"—")</f>
        <v>14.9</v>
      </c>
      <c r="AB53" s="231">
        <f>IF(VLOOKUP(BR53,APPENDIX!$A:$R,12,FALSE)&lt;&gt;"",VLOOKUP(BR53,APPENDIX!$A:$R,12,FALSE),0)</f>
        <v>-0.1</v>
      </c>
      <c r="AC53" s="234" t="str">
        <f t="shared" si="54"/>
        <v/>
      </c>
      <c r="AD53" s="371">
        <f>IF(VLOOKUP(BT53,APPENDIX!$A:$R,9,FALSE)&lt;&gt;"",VLOOKUP(BT53,APPENDIX!$A:$R,9,FALSE),"—")</f>
        <v>157</v>
      </c>
      <c r="AE53" s="372">
        <f>IF(VLOOKUP(BU53,APPENDIX!$A:$R,9,FALSE)&lt;&gt;"",VLOOKUP(BU53,APPENDIX!$A:$R,9,FALSE),"—")</f>
        <v>162</v>
      </c>
      <c r="AF53" s="372">
        <f>IF(VLOOKUP(BV53,APPENDIX!$A:$R,12,FALSE)&lt;&gt;"",VLOOKUP(BV53,APPENDIX!$A:$R,12,FALSE),0)</f>
        <v>0.2</v>
      </c>
      <c r="AG53" s="493" t="str">
        <f t="shared" si="55"/>
        <v/>
      </c>
      <c r="AH53" s="374">
        <f>IF(VLOOKUP(BX53,APPENDIX!$A:$R,9,FALSE)&lt;&gt;"",VLOOKUP(BX53,APPENDIX!$A:$R,9,FALSE),"—")</f>
        <v>4524</v>
      </c>
      <c r="AI53" s="374">
        <f>IF(VLOOKUP(BY53,APPENDIX!$A:$R,9,FALSE)&lt;&gt;"",VLOOKUP(BY53,APPENDIX!$A:$R,9,FALSE),"—")</f>
        <v>4357</v>
      </c>
      <c r="AJ53" s="301">
        <f>IF(VLOOKUP(BZ53,APPENDIX!$A:$R,12,FALSE)&lt;&gt;"",VLOOKUP(BZ53,APPENDIX!$A:$R,12,FALSE),0)</f>
        <v>-0.2</v>
      </c>
      <c r="AK53" s="238" t="str">
        <f t="shared" si="56"/>
        <v/>
      </c>
      <c r="AL53" s="375">
        <f>IF(VLOOKUP(CB53,APPENDIX!$A:$R,9,FALSE)&lt;&gt;"",VLOOKUP(CB53,APPENDIX!$A:$R,9,FALSE),"—")</f>
        <v>7106</v>
      </c>
      <c r="AM53" s="374">
        <f>IF(VLOOKUP(CC53,APPENDIX!$A:$R,9,FALSE)&lt;&gt;"",VLOOKUP(CC53,APPENDIX!$A:$R,9,FALSE),"—")</f>
        <v>7125</v>
      </c>
      <c r="AN53" s="301">
        <f>IF(VLOOKUP(CD53,APPENDIX!$A:$R,12,FALSE)&lt;&gt;"",VLOOKUP(CD53,APPENDIX!$A:$R,12,FALSE),0)</f>
        <v>0</v>
      </c>
      <c r="AO53" s="238" t="str">
        <f t="shared" si="57"/>
        <v/>
      </c>
      <c r="AQ53" s="153" t="s">
        <v>209</v>
      </c>
      <c r="AR53" s="153" t="str">
        <f t="shared" si="58"/>
        <v>WAu001_0</v>
      </c>
      <c r="AS53" s="153" t="str">
        <f t="shared" si="59"/>
        <v>WAu001_1</v>
      </c>
      <c r="AT53" s="153" t="str">
        <f t="shared" si="60"/>
        <v>WAu001_1</v>
      </c>
      <c r="AU53" s="153" t="str">
        <f t="shared" si="61"/>
        <v>WA</v>
      </c>
      <c r="AV53" s="153" t="str">
        <f t="shared" si="62"/>
        <v>WAu002a_0</v>
      </c>
      <c r="AW53" s="153" t="str">
        <f t="shared" si="63"/>
        <v>WAu002a_1</v>
      </c>
      <c r="AX53" s="153" t="str">
        <f t="shared" si="64"/>
        <v>WAu002a_1</v>
      </c>
      <c r="AY53" s="153" t="str">
        <f t="shared" si="65"/>
        <v>WA</v>
      </c>
      <c r="AZ53" s="153" t="str">
        <f t="shared" si="66"/>
        <v>WAu002b_0</v>
      </c>
      <c r="BA53" s="153" t="str">
        <f t="shared" si="67"/>
        <v>WAu002b_1</v>
      </c>
      <c r="BB53" s="153" t="str">
        <f t="shared" si="68"/>
        <v>WAu002b_1</v>
      </c>
      <c r="BC53" s="153" t="str">
        <f t="shared" si="69"/>
        <v>WA</v>
      </c>
      <c r="BD53" s="153" t="str">
        <f t="shared" si="70"/>
        <v>WAu004_0</v>
      </c>
      <c r="BE53" s="153" t="str">
        <f t="shared" si="71"/>
        <v>WAu004_1</v>
      </c>
      <c r="BF53" s="153" t="str">
        <f t="shared" si="72"/>
        <v>WAu004_1</v>
      </c>
      <c r="BG53" s="153" t="str">
        <f t="shared" si="73"/>
        <v>WA</v>
      </c>
      <c r="BH53" s="153" t="str">
        <f t="shared" si="74"/>
        <v>WAu005_0</v>
      </c>
      <c r="BI53" s="153" t="str">
        <f t="shared" si="75"/>
        <v>WAu005_1</v>
      </c>
      <c r="BJ53" s="153" t="str">
        <f t="shared" si="76"/>
        <v>WAu005_1</v>
      </c>
      <c r="BK53" s="153" t="str">
        <f t="shared" si="77"/>
        <v>WA</v>
      </c>
      <c r="BL53" s="153" t="str">
        <f t="shared" si="78"/>
        <v>WAu006_0</v>
      </c>
      <c r="BM53" s="153" t="str">
        <f t="shared" si="79"/>
        <v>WAu006_1</v>
      </c>
      <c r="BN53" s="153" t="str">
        <f t="shared" si="80"/>
        <v>WAu006_1</v>
      </c>
      <c r="BO53" s="153" t="str">
        <f t="shared" si="81"/>
        <v>WA</v>
      </c>
      <c r="BP53" s="153" t="str">
        <f t="shared" si="82"/>
        <v>WAu007_0</v>
      </c>
      <c r="BQ53" s="153" t="str">
        <f t="shared" si="83"/>
        <v>WAu007_1</v>
      </c>
      <c r="BR53" s="153" t="str">
        <f t="shared" si="84"/>
        <v>WAu007_1</v>
      </c>
      <c r="BS53" s="153" t="str">
        <f t="shared" si="85"/>
        <v>WA</v>
      </c>
      <c r="BT53" s="153" t="str">
        <f t="shared" si="86"/>
        <v>WAu003_0</v>
      </c>
      <c r="BU53" s="153" t="str">
        <f t="shared" si="87"/>
        <v>WAu003_1</v>
      </c>
      <c r="BV53" s="153" t="str">
        <f t="shared" si="88"/>
        <v>WAu003_1</v>
      </c>
      <c r="BW53" s="153" t="str">
        <f t="shared" si="89"/>
        <v>WA</v>
      </c>
      <c r="BX53" s="153" t="str">
        <f t="shared" si="90"/>
        <v>WAu010_0</v>
      </c>
      <c r="BY53" s="153" t="str">
        <f t="shared" si="91"/>
        <v>WAu010_1</v>
      </c>
      <c r="BZ53" s="153" t="str">
        <f t="shared" si="92"/>
        <v>WAu010_1</v>
      </c>
      <c r="CA53" s="153" t="str">
        <f t="shared" si="93"/>
        <v>WA</v>
      </c>
      <c r="CB53" s="153" t="str">
        <f t="shared" si="94"/>
        <v>WAu009_0</v>
      </c>
      <c r="CC53" s="153" t="str">
        <f t="shared" si="95"/>
        <v>WAu009_1</v>
      </c>
      <c r="CD53" s="153" t="str">
        <f t="shared" si="96"/>
        <v>WAu009_1</v>
      </c>
    </row>
    <row r="54" spans="1:82" ht="12.75" customHeight="1" x14ac:dyDescent="0.15">
      <c r="A54" s="231" t="s">
        <v>212</v>
      </c>
      <c r="B54" s="371">
        <f>IF(VLOOKUP(AR54,APPENDIX!$A:$R,9,FALSE)&lt;&gt;"",VLOOKUP(AR54,APPENDIX!$A:$R,9,FALSE),"—")</f>
        <v>110</v>
      </c>
      <c r="C54" s="372">
        <f>IF(VLOOKUP(AS54,APPENDIX!$A:$R,9,FALSE)&lt;&gt;"",VLOOKUP(AS54,APPENDIX!$A:$R,9,FALSE),"—")</f>
        <v>86</v>
      </c>
      <c r="D54" s="231">
        <f>IF(VLOOKUP(AT54,APPENDIX!$A:$R,12,FALSE)&lt;&gt;"",VLOOKUP(AT54,APPENDIX!$A:$R,12,FALSE),0)</f>
        <v>-0.5</v>
      </c>
      <c r="E54" s="231" t="str">
        <f t="shared" si="48"/>
        <v>*</v>
      </c>
      <c r="F54" s="371">
        <f>IF(VLOOKUP(AV54,APPENDIX!$A:$R,9,FALSE)&lt;&gt;"",VLOOKUP(AV54,APPENDIX!$A:$R,9,FALSE),"—")</f>
        <v>50</v>
      </c>
      <c r="G54" s="372">
        <f>IF(VLOOKUP(AW54,APPENDIX!$A:$R,9,FALSE)&lt;&gt;"",VLOOKUP(AW54,APPENDIX!$A:$R,9,FALSE),"—")</f>
        <v>42</v>
      </c>
      <c r="H54" s="301">
        <f>IF(VLOOKUP(AX54,APPENDIX!$A:$R,12,FALSE)&lt;&gt;"",VLOOKUP(AX54,APPENDIX!$A:$R,12,FALSE),0)</f>
        <v>-1</v>
      </c>
      <c r="I54" s="234" t="str">
        <f t="shared" si="49"/>
        <v>**</v>
      </c>
      <c r="J54" s="372">
        <f>IF(VLOOKUP(AZ54,APPENDIX!$A:$R,9,FALSE)&lt;&gt;"",VLOOKUP(AZ54,APPENDIX!$A:$R,9,FALSE),"—")</f>
        <v>98</v>
      </c>
      <c r="K54" s="372">
        <f>IF(VLOOKUP(BA54,APPENDIX!$A:$R,9,FALSE)&lt;&gt;"",VLOOKUP(BA54,APPENDIX!$A:$R,9,FALSE),"—")</f>
        <v>81</v>
      </c>
      <c r="L54" s="301">
        <f>IF(VLOOKUP(BB54,APPENDIX!$A:$R,12,FALSE)&lt;&gt;"",VLOOKUP(BB54,APPENDIX!$A:$R,12,FALSE),0)</f>
        <v>-1.2</v>
      </c>
      <c r="M54" s="238" t="str">
        <f t="shared" si="50"/>
        <v>**</v>
      </c>
      <c r="N54" s="371">
        <f>IF(VLOOKUP(BD54,APPENDIX!$A:$R,9,FALSE)&lt;&gt;"",VLOOKUP(BD54,APPENDIX!$A:$R,9,FALSE),"—")</f>
        <v>46</v>
      </c>
      <c r="O54" s="372">
        <f>IF(VLOOKUP(BE54,APPENDIX!$A:$R,9,FALSE)&lt;&gt;"",VLOOKUP(BE54,APPENDIX!$A:$R,9,FALSE),"—")</f>
        <v>35</v>
      </c>
      <c r="P54" s="301">
        <f>IF(VLOOKUP(BF54,APPENDIX!$A:$R,12,FALSE)&lt;&gt;"",VLOOKUP(BF54,APPENDIX!$A:$R,12,FALSE),0)</f>
        <v>-1.2</v>
      </c>
      <c r="Q54" s="231" t="str">
        <f t="shared" si="51"/>
        <v>**</v>
      </c>
      <c r="R54" s="229">
        <f>IF(VLOOKUP(BH54,APPENDIX!$A:$R,9,FALSE)&lt;&gt;"",VLOOKUP(BH54,APPENDIX!$A:$R,9,FALSE),"—")</f>
        <v>23</v>
      </c>
      <c r="S54" s="231">
        <f>IF(VLOOKUP(BI54,APPENDIX!$A:$R,9,FALSE)&lt;&gt;"",VLOOKUP(BI54,APPENDIX!$A:$R,9,FALSE),"—")</f>
        <v>20</v>
      </c>
      <c r="T54" s="231">
        <f>IF(VLOOKUP(BJ54,APPENDIX!$A:$R,12,FALSE)&lt;&gt;"",VLOOKUP(BJ54,APPENDIX!$A:$R,12,FALSE),0)</f>
        <v>-0.9</v>
      </c>
      <c r="U54" s="234" t="str">
        <f t="shared" si="52"/>
        <v>*</v>
      </c>
      <c r="V54" s="371">
        <f>IF(VLOOKUP(BL54,APPENDIX!$A:$R,9,FALSE)&lt;&gt;"",VLOOKUP(BL54,APPENDIX!$A:$R,9,FALSE),"—")</f>
        <v>19</v>
      </c>
      <c r="W54" s="372">
        <f>IF(VLOOKUP(BM54,APPENDIX!$A:$R,9,FALSE)&lt;&gt;"",VLOOKUP(BM54,APPENDIX!$A:$R,9,FALSE),"—")</f>
        <v>17</v>
      </c>
      <c r="X54" s="231">
        <f>IF(VLOOKUP(BN54,APPENDIX!$A:$R,12,FALSE)&lt;&gt;"",VLOOKUP(BN54,APPENDIX!$A:$R,12,FALSE),0)</f>
        <v>-0.4</v>
      </c>
      <c r="Y54" s="234" t="str">
        <f t="shared" si="53"/>
        <v/>
      </c>
      <c r="Z54" s="400">
        <f>IF(VLOOKUP(BP54,APPENDIX!$A:$R,9,FALSE)&lt;&gt;"",VLOOKUP(BP54,APPENDIX!$A:$R,9,FALSE),"—")</f>
        <v>18</v>
      </c>
      <c r="AA54" s="401">
        <f>IF(VLOOKUP(BQ54,APPENDIX!$A:$R,9,FALSE)&lt;&gt;"",VLOOKUP(BQ54,APPENDIX!$A:$R,9,FALSE),"—")</f>
        <v>17.899999999999999</v>
      </c>
      <c r="AB54" s="231">
        <f>IF(VLOOKUP(BR54,APPENDIX!$A:$R,12,FALSE)&lt;&gt;"",VLOOKUP(BR54,APPENDIX!$A:$R,12,FALSE),0)</f>
        <v>-0.1</v>
      </c>
      <c r="AC54" s="234" t="str">
        <f t="shared" si="54"/>
        <v/>
      </c>
      <c r="AD54" s="371">
        <f>IF(VLOOKUP(BT54,APPENDIX!$A:$R,9,FALSE)&lt;&gt;"",VLOOKUP(BT54,APPENDIX!$A:$R,9,FALSE),"—")</f>
        <v>226</v>
      </c>
      <c r="AE54" s="372">
        <f>IF(VLOOKUP(BU54,APPENDIX!$A:$R,9,FALSE)&lt;&gt;"",VLOOKUP(BU54,APPENDIX!$A:$R,9,FALSE),"—")</f>
        <v>230</v>
      </c>
      <c r="AF54" s="372">
        <f>IF(VLOOKUP(BV54,APPENDIX!$A:$R,12,FALSE)&lt;&gt;"",VLOOKUP(BV54,APPENDIX!$A:$R,12,FALSE),0)</f>
        <v>0.2</v>
      </c>
      <c r="AG54" s="493" t="str">
        <f t="shared" si="55"/>
        <v/>
      </c>
      <c r="AH54" s="374">
        <f>IF(VLOOKUP(BX54,APPENDIX!$A:$R,9,FALSE)&lt;&gt;"",VLOOKUP(BX54,APPENDIX!$A:$R,9,FALSE),"—")</f>
        <v>5273</v>
      </c>
      <c r="AI54" s="374">
        <f>IF(VLOOKUP(BY54,APPENDIX!$A:$R,9,FALSE)&lt;&gt;"",VLOOKUP(BY54,APPENDIX!$A:$R,9,FALSE),"—")</f>
        <v>5073</v>
      </c>
      <c r="AJ54" s="301">
        <f>IF(VLOOKUP(BZ54,APPENDIX!$A:$R,12,FALSE)&lt;&gt;"",VLOOKUP(BZ54,APPENDIX!$A:$R,12,FALSE),0)</f>
        <v>-0.3</v>
      </c>
      <c r="AK54" s="238" t="str">
        <f t="shared" si="56"/>
        <v/>
      </c>
      <c r="AL54" s="375">
        <f>IF(VLOOKUP(CB54,APPENDIX!$A:$R,9,FALSE)&lt;&gt;"",VLOOKUP(CB54,APPENDIX!$A:$R,9,FALSE),"—")</f>
        <v>8637</v>
      </c>
      <c r="AM54" s="374">
        <f>IF(VLOOKUP(CC54,APPENDIX!$A:$R,9,FALSE)&lt;&gt;"",VLOOKUP(CC54,APPENDIX!$A:$R,9,FALSE),"—")</f>
        <v>8521</v>
      </c>
      <c r="AN54" s="301">
        <f>IF(VLOOKUP(CD54,APPENDIX!$A:$R,12,FALSE)&lt;&gt;"",VLOOKUP(CD54,APPENDIX!$A:$R,12,FALSE),0)</f>
        <v>-0.1</v>
      </c>
      <c r="AO54" s="238" t="str">
        <f t="shared" si="57"/>
        <v/>
      </c>
      <c r="AQ54" s="153" t="s">
        <v>213</v>
      </c>
      <c r="AR54" s="153" t="str">
        <f t="shared" si="58"/>
        <v>WVu001_0</v>
      </c>
      <c r="AS54" s="153" t="str">
        <f t="shared" si="59"/>
        <v>WVu001_1</v>
      </c>
      <c r="AT54" s="153" t="str">
        <f t="shared" si="60"/>
        <v>WVu001_1</v>
      </c>
      <c r="AU54" s="153" t="str">
        <f t="shared" si="61"/>
        <v>WV</v>
      </c>
      <c r="AV54" s="153" t="str">
        <f t="shared" si="62"/>
        <v>WVu002a_0</v>
      </c>
      <c r="AW54" s="153" t="str">
        <f t="shared" si="63"/>
        <v>WVu002a_1</v>
      </c>
      <c r="AX54" s="153" t="str">
        <f t="shared" si="64"/>
        <v>WVu002a_1</v>
      </c>
      <c r="AY54" s="153" t="str">
        <f t="shared" si="65"/>
        <v>WV</v>
      </c>
      <c r="AZ54" s="153" t="str">
        <f t="shared" si="66"/>
        <v>WVu002b_0</v>
      </c>
      <c r="BA54" s="153" t="str">
        <f t="shared" si="67"/>
        <v>WVu002b_1</v>
      </c>
      <c r="BB54" s="153" t="str">
        <f t="shared" si="68"/>
        <v>WVu002b_1</v>
      </c>
      <c r="BC54" s="153" t="str">
        <f t="shared" si="69"/>
        <v>WV</v>
      </c>
      <c r="BD54" s="153" t="str">
        <f t="shared" si="70"/>
        <v>WVu004_0</v>
      </c>
      <c r="BE54" s="153" t="str">
        <f t="shared" si="71"/>
        <v>WVu004_1</v>
      </c>
      <c r="BF54" s="153" t="str">
        <f t="shared" si="72"/>
        <v>WVu004_1</v>
      </c>
      <c r="BG54" s="153" t="str">
        <f t="shared" si="73"/>
        <v>WV</v>
      </c>
      <c r="BH54" s="153" t="str">
        <f t="shared" si="74"/>
        <v>WVu005_0</v>
      </c>
      <c r="BI54" s="153" t="str">
        <f t="shared" si="75"/>
        <v>WVu005_1</v>
      </c>
      <c r="BJ54" s="153" t="str">
        <f t="shared" si="76"/>
        <v>WVu005_1</v>
      </c>
      <c r="BK54" s="153" t="str">
        <f t="shared" si="77"/>
        <v>WV</v>
      </c>
      <c r="BL54" s="153" t="str">
        <f t="shared" si="78"/>
        <v>WVu006_0</v>
      </c>
      <c r="BM54" s="153" t="str">
        <f t="shared" si="79"/>
        <v>WVu006_1</v>
      </c>
      <c r="BN54" s="153" t="str">
        <f t="shared" si="80"/>
        <v>WVu006_1</v>
      </c>
      <c r="BO54" s="153" t="str">
        <f t="shared" si="81"/>
        <v>WV</v>
      </c>
      <c r="BP54" s="153" t="str">
        <f t="shared" si="82"/>
        <v>WVu007_0</v>
      </c>
      <c r="BQ54" s="153" t="str">
        <f t="shared" si="83"/>
        <v>WVu007_1</v>
      </c>
      <c r="BR54" s="153" t="str">
        <f t="shared" si="84"/>
        <v>WVu007_1</v>
      </c>
      <c r="BS54" s="153" t="str">
        <f t="shared" si="85"/>
        <v>WV</v>
      </c>
      <c r="BT54" s="153" t="str">
        <f t="shared" si="86"/>
        <v>WVu003_0</v>
      </c>
      <c r="BU54" s="153" t="str">
        <f t="shared" si="87"/>
        <v>WVu003_1</v>
      </c>
      <c r="BV54" s="153" t="str">
        <f t="shared" si="88"/>
        <v>WVu003_1</v>
      </c>
      <c r="BW54" s="153" t="str">
        <f t="shared" si="89"/>
        <v>WV</v>
      </c>
      <c r="BX54" s="153" t="str">
        <f t="shared" si="90"/>
        <v>WVu010_0</v>
      </c>
      <c r="BY54" s="153" t="str">
        <f t="shared" si="91"/>
        <v>WVu010_1</v>
      </c>
      <c r="BZ54" s="153" t="str">
        <f t="shared" si="92"/>
        <v>WVu010_1</v>
      </c>
      <c r="CA54" s="153" t="str">
        <f t="shared" si="93"/>
        <v>WV</v>
      </c>
      <c r="CB54" s="153" t="str">
        <f t="shared" si="94"/>
        <v>WVu009_0</v>
      </c>
      <c r="CC54" s="153" t="str">
        <f t="shared" si="95"/>
        <v>WVu009_1</v>
      </c>
      <c r="CD54" s="153" t="str">
        <f t="shared" si="96"/>
        <v>WVu009_1</v>
      </c>
    </row>
    <row r="55" spans="1:82" ht="12.75" customHeight="1" x14ac:dyDescent="0.15">
      <c r="A55" s="231" t="s">
        <v>216</v>
      </c>
      <c r="B55" s="371">
        <f>IF(VLOOKUP(AR55,APPENDIX!$A:$R,9,FALSE)&lt;&gt;"",VLOOKUP(AR55,APPENDIX!$A:$R,9,FALSE),"—")</f>
        <v>78</v>
      </c>
      <c r="C55" s="372">
        <f>IF(VLOOKUP(AS55,APPENDIX!$A:$R,9,FALSE)&lt;&gt;"",VLOOKUP(AS55,APPENDIX!$A:$R,9,FALSE),"—")</f>
        <v>73</v>
      </c>
      <c r="D55" s="231">
        <f>IF(VLOOKUP(AT55,APPENDIX!$A:$R,12,FALSE)&lt;&gt;"",VLOOKUP(AT55,APPENDIX!$A:$R,12,FALSE),0)</f>
        <v>-0.1</v>
      </c>
      <c r="E55" s="231" t="str">
        <f t="shared" si="48"/>
        <v/>
      </c>
      <c r="F55" s="371">
        <f>IF(VLOOKUP(AV55,APPENDIX!$A:$R,9,FALSE)&lt;&gt;"",VLOOKUP(AV55,APPENDIX!$A:$R,9,FALSE),"—")</f>
        <v>22</v>
      </c>
      <c r="G55" s="372">
        <f>IF(VLOOKUP(AW55,APPENDIX!$A:$R,9,FALSE)&lt;&gt;"",VLOOKUP(AW55,APPENDIX!$A:$R,9,FALSE),"—")</f>
        <v>21</v>
      </c>
      <c r="H55" s="301">
        <f>IF(VLOOKUP(AX55,APPENDIX!$A:$R,12,FALSE)&lt;&gt;"",VLOOKUP(AX55,APPENDIX!$A:$R,12,FALSE),0)</f>
        <v>-0.1</v>
      </c>
      <c r="I55" s="234" t="str">
        <f t="shared" si="49"/>
        <v/>
      </c>
      <c r="J55" s="372">
        <f>IF(VLOOKUP(AZ55,APPENDIX!$A:$R,9,FALSE)&lt;&gt;"",VLOOKUP(AZ55,APPENDIX!$A:$R,9,FALSE),"—")</f>
        <v>60</v>
      </c>
      <c r="K55" s="372">
        <f>IF(VLOOKUP(BA55,APPENDIX!$A:$R,9,FALSE)&lt;&gt;"",VLOOKUP(BA55,APPENDIX!$A:$R,9,FALSE),"—")</f>
        <v>57</v>
      </c>
      <c r="L55" s="301">
        <f>IF(VLOOKUP(BB55,APPENDIX!$A:$R,12,FALSE)&lt;&gt;"",VLOOKUP(BB55,APPENDIX!$A:$R,12,FALSE),0)</f>
        <v>-0.2</v>
      </c>
      <c r="M55" s="238" t="str">
        <f t="shared" si="50"/>
        <v/>
      </c>
      <c r="N55" s="371">
        <f>IF(VLOOKUP(BD55,APPENDIX!$A:$R,9,FALSE)&lt;&gt;"",VLOOKUP(BD55,APPENDIX!$A:$R,9,FALSE),"—")</f>
        <v>26</v>
      </c>
      <c r="O55" s="372">
        <f>IF(VLOOKUP(BE55,APPENDIX!$A:$R,9,FALSE)&lt;&gt;"",VLOOKUP(BE55,APPENDIX!$A:$R,9,FALSE),"—")</f>
        <v>21</v>
      </c>
      <c r="P55" s="301">
        <f>IF(VLOOKUP(BF55,APPENDIX!$A:$R,12,FALSE)&lt;&gt;"",VLOOKUP(BF55,APPENDIX!$A:$R,12,FALSE),0)</f>
        <v>-0.5</v>
      </c>
      <c r="Q55" s="231" t="str">
        <f t="shared" si="51"/>
        <v>*</v>
      </c>
      <c r="R55" s="229">
        <f>IF(VLOOKUP(BH55,APPENDIX!$A:$R,9,FALSE)&lt;&gt;"",VLOOKUP(BH55,APPENDIX!$A:$R,9,FALSE),"—")</f>
        <v>17</v>
      </c>
      <c r="S55" s="231">
        <f>IF(VLOOKUP(BI55,APPENDIX!$A:$R,9,FALSE)&lt;&gt;"",VLOOKUP(BI55,APPENDIX!$A:$R,9,FALSE),"—")</f>
        <v>16</v>
      </c>
      <c r="T55" s="231">
        <f>IF(VLOOKUP(BJ55,APPENDIX!$A:$R,12,FALSE)&lt;&gt;"",VLOOKUP(BJ55,APPENDIX!$A:$R,12,FALSE),0)</f>
        <v>-0.3</v>
      </c>
      <c r="U55" s="234" t="str">
        <f t="shared" si="52"/>
        <v/>
      </c>
      <c r="V55" s="371">
        <f>IF(VLOOKUP(BL55,APPENDIX!$A:$R,9,FALSE)&lt;&gt;"",VLOOKUP(BL55,APPENDIX!$A:$R,9,FALSE),"—")</f>
        <v>12</v>
      </c>
      <c r="W55" s="372">
        <f>IF(VLOOKUP(BM55,APPENDIX!$A:$R,9,FALSE)&lt;&gt;"",VLOOKUP(BM55,APPENDIX!$A:$R,9,FALSE),"—")</f>
        <v>12</v>
      </c>
      <c r="X55" s="231">
        <f>IF(VLOOKUP(BN55,APPENDIX!$A:$R,12,FALSE)&lt;&gt;"",VLOOKUP(BN55,APPENDIX!$A:$R,12,FALSE),0)</f>
        <v>0</v>
      </c>
      <c r="Y55" s="234" t="str">
        <f t="shared" si="53"/>
        <v/>
      </c>
      <c r="Z55" s="400">
        <f>IF(VLOOKUP(BP55,APPENDIX!$A:$R,9,FALSE)&lt;&gt;"",VLOOKUP(BP55,APPENDIX!$A:$R,9,FALSE),"—")</f>
        <v>16</v>
      </c>
      <c r="AA55" s="401">
        <f>IF(VLOOKUP(BQ55,APPENDIX!$A:$R,9,FALSE)&lt;&gt;"",VLOOKUP(BQ55,APPENDIX!$A:$R,9,FALSE),"—")</f>
        <v>16.3</v>
      </c>
      <c r="AB55" s="231">
        <f>IF(VLOOKUP(BR55,APPENDIX!$A:$R,12,FALSE)&lt;&gt;"",VLOOKUP(BR55,APPENDIX!$A:$R,12,FALSE),0)</f>
        <v>0.3</v>
      </c>
      <c r="AC55" s="234" t="str">
        <f t="shared" si="54"/>
        <v/>
      </c>
      <c r="AD55" s="371">
        <f>IF(VLOOKUP(BT55,APPENDIX!$A:$R,9,FALSE)&lt;&gt;"",VLOOKUP(BT55,APPENDIX!$A:$R,9,FALSE),"—")</f>
        <v>182</v>
      </c>
      <c r="AE55" s="372">
        <f>IF(VLOOKUP(BU55,APPENDIX!$A:$R,9,FALSE)&lt;&gt;"",VLOOKUP(BU55,APPENDIX!$A:$R,9,FALSE),"—")</f>
        <v>182</v>
      </c>
      <c r="AF55" s="372">
        <f>IF(VLOOKUP(BV55,APPENDIX!$A:$R,12,FALSE)&lt;&gt;"",VLOOKUP(BV55,APPENDIX!$A:$R,12,FALSE),0)</f>
        <v>0</v>
      </c>
      <c r="AG55" s="493" t="str">
        <f t="shared" si="55"/>
        <v/>
      </c>
      <c r="AH55" s="374">
        <f>IF(VLOOKUP(BX55,APPENDIX!$A:$R,9,FALSE)&lt;&gt;"",VLOOKUP(BX55,APPENDIX!$A:$R,9,FALSE),"—")</f>
        <v>5678</v>
      </c>
      <c r="AI55" s="374">
        <f>IF(VLOOKUP(BY55,APPENDIX!$A:$R,9,FALSE)&lt;&gt;"",VLOOKUP(BY55,APPENDIX!$A:$R,9,FALSE),"—")</f>
        <v>5785</v>
      </c>
      <c r="AJ55" s="301">
        <f>IF(VLOOKUP(BZ55,APPENDIX!$A:$R,12,FALSE)&lt;&gt;"",VLOOKUP(BZ55,APPENDIX!$A:$R,12,FALSE),0)</f>
        <v>0.1</v>
      </c>
      <c r="AK55" s="238" t="str">
        <f t="shared" si="56"/>
        <v/>
      </c>
      <c r="AL55" s="375">
        <f>IF(VLOOKUP(CB55,APPENDIX!$A:$R,9,FALSE)&lt;&gt;"",VLOOKUP(CB55,APPENDIX!$A:$R,9,FALSE),"—")</f>
        <v>7615</v>
      </c>
      <c r="AM55" s="374">
        <f>IF(VLOOKUP(CC55,APPENDIX!$A:$R,9,FALSE)&lt;&gt;"",VLOOKUP(CC55,APPENDIX!$A:$R,9,FALSE),"—")</f>
        <v>7640</v>
      </c>
      <c r="AN55" s="301">
        <f>IF(VLOOKUP(CD55,APPENDIX!$A:$R,12,FALSE)&lt;&gt;"",VLOOKUP(CD55,APPENDIX!$A:$R,12,FALSE),0)</f>
        <v>0</v>
      </c>
      <c r="AO55" s="238" t="str">
        <f t="shared" si="57"/>
        <v/>
      </c>
      <c r="AQ55" s="153" t="s">
        <v>217</v>
      </c>
      <c r="AR55" s="153" t="str">
        <f t="shared" si="58"/>
        <v>WIu001_0</v>
      </c>
      <c r="AS55" s="153" t="str">
        <f t="shared" si="59"/>
        <v>WIu001_1</v>
      </c>
      <c r="AT55" s="153" t="str">
        <f t="shared" si="60"/>
        <v>WIu001_1</v>
      </c>
      <c r="AU55" s="153" t="str">
        <f t="shared" si="61"/>
        <v>WI</v>
      </c>
      <c r="AV55" s="153" t="str">
        <f t="shared" si="62"/>
        <v>WIu002a_0</v>
      </c>
      <c r="AW55" s="153" t="str">
        <f t="shared" si="63"/>
        <v>WIu002a_1</v>
      </c>
      <c r="AX55" s="153" t="str">
        <f t="shared" si="64"/>
        <v>WIu002a_1</v>
      </c>
      <c r="AY55" s="153" t="str">
        <f t="shared" si="65"/>
        <v>WI</v>
      </c>
      <c r="AZ55" s="153" t="str">
        <f t="shared" si="66"/>
        <v>WIu002b_0</v>
      </c>
      <c r="BA55" s="153" t="str">
        <f t="shared" si="67"/>
        <v>WIu002b_1</v>
      </c>
      <c r="BB55" s="153" t="str">
        <f t="shared" si="68"/>
        <v>WIu002b_1</v>
      </c>
      <c r="BC55" s="153" t="str">
        <f t="shared" si="69"/>
        <v>WI</v>
      </c>
      <c r="BD55" s="153" t="str">
        <f t="shared" si="70"/>
        <v>WIu004_0</v>
      </c>
      <c r="BE55" s="153" t="str">
        <f t="shared" si="71"/>
        <v>WIu004_1</v>
      </c>
      <c r="BF55" s="153" t="str">
        <f t="shared" si="72"/>
        <v>WIu004_1</v>
      </c>
      <c r="BG55" s="153" t="str">
        <f t="shared" si="73"/>
        <v>WI</v>
      </c>
      <c r="BH55" s="153" t="str">
        <f t="shared" si="74"/>
        <v>WIu005_0</v>
      </c>
      <c r="BI55" s="153" t="str">
        <f t="shared" si="75"/>
        <v>WIu005_1</v>
      </c>
      <c r="BJ55" s="153" t="str">
        <f t="shared" si="76"/>
        <v>WIu005_1</v>
      </c>
      <c r="BK55" s="153" t="str">
        <f t="shared" si="77"/>
        <v>WI</v>
      </c>
      <c r="BL55" s="153" t="str">
        <f t="shared" si="78"/>
        <v>WIu006_0</v>
      </c>
      <c r="BM55" s="153" t="str">
        <f t="shared" si="79"/>
        <v>WIu006_1</v>
      </c>
      <c r="BN55" s="153" t="str">
        <f t="shared" si="80"/>
        <v>WIu006_1</v>
      </c>
      <c r="BO55" s="153" t="str">
        <f t="shared" si="81"/>
        <v>WI</v>
      </c>
      <c r="BP55" s="153" t="str">
        <f t="shared" si="82"/>
        <v>WIu007_0</v>
      </c>
      <c r="BQ55" s="153" t="str">
        <f t="shared" si="83"/>
        <v>WIu007_1</v>
      </c>
      <c r="BR55" s="153" t="str">
        <f t="shared" si="84"/>
        <v>WIu007_1</v>
      </c>
      <c r="BS55" s="153" t="str">
        <f t="shared" si="85"/>
        <v>WI</v>
      </c>
      <c r="BT55" s="153" t="str">
        <f t="shared" si="86"/>
        <v>WIu003_0</v>
      </c>
      <c r="BU55" s="153" t="str">
        <f t="shared" si="87"/>
        <v>WIu003_1</v>
      </c>
      <c r="BV55" s="153" t="str">
        <f t="shared" si="88"/>
        <v>WIu003_1</v>
      </c>
      <c r="BW55" s="153" t="str">
        <f t="shared" si="89"/>
        <v>WI</v>
      </c>
      <c r="BX55" s="153" t="str">
        <f t="shared" si="90"/>
        <v>WIu010_0</v>
      </c>
      <c r="BY55" s="153" t="str">
        <f t="shared" si="91"/>
        <v>WIu010_1</v>
      </c>
      <c r="BZ55" s="153" t="str">
        <f t="shared" si="92"/>
        <v>WIu010_1</v>
      </c>
      <c r="CA55" s="153" t="str">
        <f t="shared" si="93"/>
        <v>WI</v>
      </c>
      <c r="CB55" s="153" t="str">
        <f t="shared" si="94"/>
        <v>WIu009_0</v>
      </c>
      <c r="CC55" s="153" t="str">
        <f t="shared" si="95"/>
        <v>WIu009_1</v>
      </c>
      <c r="CD55" s="153" t="str">
        <f t="shared" si="96"/>
        <v>WIu009_1</v>
      </c>
    </row>
    <row r="56" spans="1:82" ht="12.75" customHeight="1" x14ac:dyDescent="0.15">
      <c r="A56" s="231" t="s">
        <v>220</v>
      </c>
      <c r="B56" s="371">
        <f>IF(VLOOKUP(AR56,APPENDIX!$A:$R,9,FALSE)&lt;&gt;"",VLOOKUP(AR56,APPENDIX!$A:$R,9,FALSE),"—")</f>
        <v>92</v>
      </c>
      <c r="C56" s="372">
        <f>IF(VLOOKUP(AS56,APPENDIX!$A:$R,9,FALSE)&lt;&gt;"",VLOOKUP(AS56,APPENDIX!$A:$R,9,FALSE),"—")</f>
        <v>99</v>
      </c>
      <c r="D56" s="231">
        <f>IF(VLOOKUP(AT56,APPENDIX!$A:$R,12,FALSE)&lt;&gt;"",VLOOKUP(AT56,APPENDIX!$A:$R,12,FALSE),0)</f>
        <v>0.2</v>
      </c>
      <c r="E56" s="231" t="str">
        <f t="shared" si="48"/>
        <v/>
      </c>
      <c r="F56" s="371" t="str">
        <f>IF(VLOOKUP(AV56,APPENDIX!$A:$R,9,FALSE)&lt;&gt;"",VLOOKUP(AV56,APPENDIX!$A:$R,9,FALSE),"—")</f>
        <v>—</v>
      </c>
      <c r="G56" s="372" t="str">
        <f>IF(VLOOKUP(AW56,APPENDIX!$A:$R,9,FALSE)&lt;&gt;"",VLOOKUP(AW56,APPENDIX!$A:$R,9,FALSE),"—")</f>
        <v>—</v>
      </c>
      <c r="H56" s="301">
        <f>IF(VLOOKUP(AX56,APPENDIX!$A:$R,12,FALSE)&lt;&gt;"",VLOOKUP(AX56,APPENDIX!$A:$R,12,FALSE),0)</f>
        <v>0</v>
      </c>
      <c r="I56" s="234" t="str">
        <f t="shared" si="49"/>
        <v/>
      </c>
      <c r="J56" s="372" t="str">
        <f>IF(VLOOKUP(AZ56,APPENDIX!$A:$R,9,FALSE)&lt;&gt;"",VLOOKUP(AZ56,APPENDIX!$A:$R,9,FALSE),"—")</f>
        <v>—</v>
      </c>
      <c r="K56" s="372" t="str">
        <f>IF(VLOOKUP(BA56,APPENDIX!$A:$R,9,FALSE)&lt;&gt;"",VLOOKUP(BA56,APPENDIX!$A:$R,9,FALSE),"—")</f>
        <v>—</v>
      </c>
      <c r="L56" s="301">
        <f>IF(VLOOKUP(BB56,APPENDIX!$A:$R,12,FALSE)&lt;&gt;"",VLOOKUP(BB56,APPENDIX!$A:$R,12,FALSE),0)</f>
        <v>0</v>
      </c>
      <c r="M56" s="238" t="str">
        <f t="shared" si="50"/>
        <v/>
      </c>
      <c r="N56" s="371">
        <f>IF(VLOOKUP(BD56,APPENDIX!$A:$R,9,FALSE)&lt;&gt;"",VLOOKUP(BD56,APPENDIX!$A:$R,9,FALSE),"—")</f>
        <v>32</v>
      </c>
      <c r="O56" s="372">
        <f>IF(VLOOKUP(BE56,APPENDIX!$A:$R,9,FALSE)&lt;&gt;"",VLOOKUP(BE56,APPENDIX!$A:$R,9,FALSE),"—")</f>
        <v>28</v>
      </c>
      <c r="P56" s="301">
        <f>IF(VLOOKUP(BF56,APPENDIX!$A:$R,12,FALSE)&lt;&gt;"",VLOOKUP(BF56,APPENDIX!$A:$R,12,FALSE),0)</f>
        <v>-0.4</v>
      </c>
      <c r="Q56" s="231" t="str">
        <f t="shared" si="51"/>
        <v/>
      </c>
      <c r="R56" s="229">
        <f>IF(VLOOKUP(BH56,APPENDIX!$A:$R,9,FALSE)&lt;&gt;"",VLOOKUP(BH56,APPENDIX!$A:$R,9,FALSE),"—")</f>
        <v>15</v>
      </c>
      <c r="S56" s="231">
        <f>IF(VLOOKUP(BI56,APPENDIX!$A:$R,9,FALSE)&lt;&gt;"",VLOOKUP(BI56,APPENDIX!$A:$R,9,FALSE),"—")</f>
        <v>14</v>
      </c>
      <c r="T56" s="231">
        <f>IF(VLOOKUP(BJ56,APPENDIX!$A:$R,12,FALSE)&lt;&gt;"",VLOOKUP(BJ56,APPENDIX!$A:$R,12,FALSE),0)</f>
        <v>-0.3</v>
      </c>
      <c r="U56" s="234" t="str">
        <f t="shared" si="52"/>
        <v/>
      </c>
      <c r="V56" s="371">
        <f>IF(VLOOKUP(BL56,APPENDIX!$A:$R,9,FALSE)&lt;&gt;"",VLOOKUP(BL56,APPENDIX!$A:$R,9,FALSE),"—")</f>
        <v>13</v>
      </c>
      <c r="W56" s="372">
        <f>IF(VLOOKUP(BM56,APPENDIX!$A:$R,9,FALSE)&lt;&gt;"",VLOOKUP(BM56,APPENDIX!$A:$R,9,FALSE),"—")</f>
        <v>16</v>
      </c>
      <c r="X56" s="231">
        <f>IF(VLOOKUP(BN56,APPENDIX!$A:$R,12,FALSE)&lt;&gt;"",VLOOKUP(BN56,APPENDIX!$A:$R,12,FALSE),0)</f>
        <v>0.6</v>
      </c>
      <c r="Y56" s="234" t="str">
        <f t="shared" si="53"/>
        <v>*</v>
      </c>
      <c r="Z56" s="400">
        <f>IF(VLOOKUP(BP56,APPENDIX!$A:$R,9,FALSE)&lt;&gt;"",VLOOKUP(BP56,APPENDIX!$A:$R,9,FALSE),"—")</f>
        <v>17</v>
      </c>
      <c r="AA56" s="401">
        <f>IF(VLOOKUP(BQ56,APPENDIX!$A:$R,9,FALSE)&lt;&gt;"",VLOOKUP(BQ56,APPENDIX!$A:$R,9,FALSE),"—")</f>
        <v>17.2</v>
      </c>
      <c r="AB56" s="231">
        <f>IF(VLOOKUP(BR56,APPENDIX!$A:$R,12,FALSE)&lt;&gt;"",VLOOKUP(BR56,APPENDIX!$A:$R,12,FALSE),0)</f>
        <v>0.2</v>
      </c>
      <c r="AC56" s="234" t="str">
        <f t="shared" si="54"/>
        <v/>
      </c>
      <c r="AD56" s="371">
        <f>IF(VLOOKUP(BT56,APPENDIX!$A:$R,9,FALSE)&lt;&gt;"",VLOOKUP(BT56,APPENDIX!$A:$R,9,FALSE),"—")</f>
        <v>169</v>
      </c>
      <c r="AE56" s="372">
        <f>IF(VLOOKUP(BU56,APPENDIX!$A:$R,9,FALSE)&lt;&gt;"",VLOOKUP(BU56,APPENDIX!$A:$R,9,FALSE),"—")</f>
        <v>165</v>
      </c>
      <c r="AF56" s="372">
        <f>IF(VLOOKUP(BV56,APPENDIX!$A:$R,12,FALSE)&lt;&gt;"",VLOOKUP(BV56,APPENDIX!$A:$R,12,FALSE),0)</f>
        <v>-0.2</v>
      </c>
      <c r="AG56" s="493" t="str">
        <f t="shared" si="55"/>
        <v/>
      </c>
      <c r="AH56" s="374">
        <f>IF(VLOOKUP(BX56,APPENDIX!$A:$R,9,FALSE)&lt;&gt;"",VLOOKUP(BX56,APPENDIX!$A:$R,9,FALSE),"—")</f>
        <v>5724</v>
      </c>
      <c r="AI56" s="374">
        <f>IF(VLOOKUP(BY56,APPENDIX!$A:$R,9,FALSE)&lt;&gt;"",VLOOKUP(BY56,APPENDIX!$A:$R,9,FALSE),"—")</f>
        <v>5746</v>
      </c>
      <c r="AJ56" s="301">
        <f>IF(VLOOKUP(BZ56,APPENDIX!$A:$R,12,FALSE)&lt;&gt;"",VLOOKUP(BZ56,APPENDIX!$A:$R,12,FALSE),0)</f>
        <v>0</v>
      </c>
      <c r="AK56" s="238" t="str">
        <f t="shared" si="56"/>
        <v/>
      </c>
      <c r="AL56" s="375">
        <f>IF(VLOOKUP(CB56,APPENDIX!$A:$R,9,FALSE)&lt;&gt;"",VLOOKUP(CB56,APPENDIX!$A:$R,9,FALSE),"—")</f>
        <v>6818</v>
      </c>
      <c r="AM56" s="374">
        <f>IF(VLOOKUP(CC56,APPENDIX!$A:$R,9,FALSE)&lt;&gt;"",VLOOKUP(CC56,APPENDIX!$A:$R,9,FALSE),"—")</f>
        <v>6866</v>
      </c>
      <c r="AN56" s="301">
        <f>IF(VLOOKUP(CD56,APPENDIX!$A:$R,12,FALSE)&lt;&gt;"",VLOOKUP(CD56,APPENDIX!$A:$R,12,FALSE),0)</f>
        <v>0</v>
      </c>
      <c r="AO56" s="238" t="str">
        <f t="shared" si="57"/>
        <v/>
      </c>
      <c r="AQ56" s="153" t="s">
        <v>221</v>
      </c>
      <c r="AR56" s="153" t="str">
        <f t="shared" si="58"/>
        <v>WYu001_0</v>
      </c>
      <c r="AS56" s="153" t="str">
        <f t="shared" si="59"/>
        <v>WYu001_1</v>
      </c>
      <c r="AT56" s="153" t="str">
        <f t="shared" si="60"/>
        <v>WYu001_1</v>
      </c>
      <c r="AU56" s="153" t="str">
        <f t="shared" si="61"/>
        <v>WY</v>
      </c>
      <c r="AV56" s="153" t="str">
        <f t="shared" si="62"/>
        <v>WYu002a_0</v>
      </c>
      <c r="AW56" s="153" t="str">
        <f t="shared" si="63"/>
        <v>WYu002a_1</v>
      </c>
      <c r="AX56" s="153" t="str">
        <f t="shared" si="64"/>
        <v>WYu002a_1</v>
      </c>
      <c r="AY56" s="153" t="str">
        <f t="shared" si="65"/>
        <v>WY</v>
      </c>
      <c r="AZ56" s="153" t="str">
        <f t="shared" si="66"/>
        <v>WYu002b_0</v>
      </c>
      <c r="BA56" s="153" t="str">
        <f t="shared" si="67"/>
        <v>WYu002b_1</v>
      </c>
      <c r="BB56" s="153" t="str">
        <f t="shared" si="68"/>
        <v>WYu002b_1</v>
      </c>
      <c r="BC56" s="153" t="str">
        <f t="shared" si="69"/>
        <v>WY</v>
      </c>
      <c r="BD56" s="153" t="str">
        <f t="shared" si="70"/>
        <v>WYu004_0</v>
      </c>
      <c r="BE56" s="153" t="str">
        <f t="shared" si="71"/>
        <v>WYu004_1</v>
      </c>
      <c r="BF56" s="153" t="str">
        <f t="shared" si="72"/>
        <v>WYu004_1</v>
      </c>
      <c r="BG56" s="153" t="str">
        <f t="shared" si="73"/>
        <v>WY</v>
      </c>
      <c r="BH56" s="153" t="str">
        <f t="shared" si="74"/>
        <v>WYu005_0</v>
      </c>
      <c r="BI56" s="153" t="str">
        <f t="shared" si="75"/>
        <v>WYu005_1</v>
      </c>
      <c r="BJ56" s="153" t="str">
        <f t="shared" si="76"/>
        <v>WYu005_1</v>
      </c>
      <c r="BK56" s="153" t="str">
        <f t="shared" si="77"/>
        <v>WY</v>
      </c>
      <c r="BL56" s="153" t="str">
        <f t="shared" si="78"/>
        <v>WYu006_0</v>
      </c>
      <c r="BM56" s="153" t="str">
        <f t="shared" si="79"/>
        <v>WYu006_1</v>
      </c>
      <c r="BN56" s="153" t="str">
        <f t="shared" si="80"/>
        <v>WYu006_1</v>
      </c>
      <c r="BO56" s="153" t="str">
        <f t="shared" si="81"/>
        <v>WY</v>
      </c>
      <c r="BP56" s="153" t="str">
        <f t="shared" si="82"/>
        <v>WYu007_0</v>
      </c>
      <c r="BQ56" s="153" t="str">
        <f t="shared" si="83"/>
        <v>WYu007_1</v>
      </c>
      <c r="BR56" s="153" t="str">
        <f t="shared" si="84"/>
        <v>WYu007_1</v>
      </c>
      <c r="BS56" s="153" t="str">
        <f t="shared" si="85"/>
        <v>WY</v>
      </c>
      <c r="BT56" s="153" t="str">
        <f t="shared" si="86"/>
        <v>WYu003_0</v>
      </c>
      <c r="BU56" s="153" t="str">
        <f t="shared" si="87"/>
        <v>WYu003_1</v>
      </c>
      <c r="BV56" s="153" t="str">
        <f t="shared" si="88"/>
        <v>WYu003_1</v>
      </c>
      <c r="BW56" s="153" t="str">
        <f t="shared" si="89"/>
        <v>WY</v>
      </c>
      <c r="BX56" s="153" t="str">
        <f t="shared" si="90"/>
        <v>WYu010_0</v>
      </c>
      <c r="BY56" s="153" t="str">
        <f t="shared" si="91"/>
        <v>WYu010_1</v>
      </c>
      <c r="BZ56" s="153" t="str">
        <f t="shared" si="92"/>
        <v>WYu010_1</v>
      </c>
      <c r="CA56" s="153" t="str">
        <f t="shared" si="93"/>
        <v>WY</v>
      </c>
      <c r="CB56" s="153" t="str">
        <f t="shared" si="94"/>
        <v>WYu009_0</v>
      </c>
      <c r="CC56" s="153" t="str">
        <f t="shared" si="95"/>
        <v>WYu009_1</v>
      </c>
      <c r="CD56" s="153" t="str">
        <f t="shared" si="96"/>
        <v>WYu009_1</v>
      </c>
    </row>
    <row r="57" spans="1:82" x14ac:dyDescent="0.15">
      <c r="B57" s="379"/>
      <c r="F57" s="371"/>
      <c r="G57" s="372"/>
      <c r="I57" s="234"/>
      <c r="J57" s="372"/>
      <c r="K57" s="372"/>
      <c r="M57" s="231"/>
      <c r="N57" s="371"/>
      <c r="O57" s="372"/>
      <c r="Q57" s="231"/>
      <c r="R57" s="229"/>
      <c r="S57" s="231"/>
      <c r="T57" s="231"/>
      <c r="U57" s="234"/>
      <c r="V57" s="371"/>
      <c r="Y57" s="234"/>
      <c r="Z57" s="371"/>
      <c r="AC57" s="234"/>
      <c r="AD57" s="307"/>
      <c r="AG57" s="306"/>
      <c r="AK57" s="301" t="str">
        <f t="shared" si="56"/>
        <v/>
      </c>
      <c r="AL57" s="307"/>
    </row>
    <row r="58" spans="1:82" x14ac:dyDescent="0.15">
      <c r="A58" s="248" t="s">
        <v>5291</v>
      </c>
      <c r="B58" s="380"/>
      <c r="C58" s="248">
        <f>COUNTIF(D6:D56,"&lt;=-.5")+COUNTIF(D6:D56,"&gt;=.5")</f>
        <v>11</v>
      </c>
      <c r="D58" s="248"/>
      <c r="E58" s="248"/>
      <c r="F58" s="381"/>
      <c r="G58" s="248">
        <f>COUNTIF(H6:H56,"&lt;=-.5")+COUNTIF(H6:H56,"&gt;=.5")</f>
        <v>4</v>
      </c>
      <c r="H58" s="382"/>
      <c r="I58" s="383"/>
      <c r="J58" s="382"/>
      <c r="K58" s="248">
        <f>COUNTIF(L6:L56,"&lt;=-.5")+COUNTIF(L6:L56,"&gt;=.5")</f>
        <v>9</v>
      </c>
      <c r="L58" s="382"/>
      <c r="M58" s="384"/>
      <c r="N58" s="381"/>
      <c r="O58" s="248">
        <f>COUNTIF(P6:P56,"&lt;=-.5")+COUNTIF(P6:P56,"&gt;=.5")</f>
        <v>34</v>
      </c>
      <c r="P58" s="382"/>
      <c r="Q58" s="384"/>
      <c r="R58" s="385"/>
      <c r="S58" s="248">
        <f>COUNTIF(T6:T56,"&lt;=-.5")+COUNTIF(T6:T56,"&gt;=.5")</f>
        <v>20</v>
      </c>
      <c r="T58" s="384"/>
      <c r="U58" s="383"/>
      <c r="V58" s="380"/>
      <c r="W58" s="248">
        <f>COUNTIF(X6:X56,"&lt;=-.5")+COUNTIF(X6:X56,"&gt;=.5")</f>
        <v>6</v>
      </c>
      <c r="X58" s="248"/>
      <c r="Y58" s="250"/>
      <c r="Z58" s="380"/>
      <c r="AA58" s="248">
        <f>COUNTIF(AB6:AB56,"&lt;=-.5")+COUNTIF(AB6:AB56,"&gt;=.5")</f>
        <v>21</v>
      </c>
      <c r="AB58" s="248"/>
      <c r="AC58" s="250"/>
      <c r="AD58" s="381"/>
      <c r="AE58" s="248">
        <f>COUNTIF(AF6:AF56,"&lt;=-.5")+COUNTIF(AF6:AF56,"&gt;=.5")</f>
        <v>8</v>
      </c>
      <c r="AF58" s="382"/>
      <c r="AG58" s="386"/>
      <c r="AH58" s="382"/>
      <c r="AI58" s="248">
        <f>COUNTIF(AJ6:AJ56,"&lt;=-.5")+COUNTIF(AJ6:AJ56,"&gt;=.5")</f>
        <v>3</v>
      </c>
      <c r="AJ58" s="382"/>
      <c r="AK58" s="382"/>
      <c r="AL58" s="381"/>
      <c r="AM58" s="248">
        <f>COUNTIF(AN6:AN56,"&lt;=-.5")+COUNTIF(AN6:AN56,"&gt;=.5")</f>
        <v>1</v>
      </c>
      <c r="AN58" s="382"/>
      <c r="AO58" s="382"/>
    </row>
    <row r="59" spans="1:82" x14ac:dyDescent="0.15">
      <c r="A59" s="244" t="s">
        <v>5293</v>
      </c>
      <c r="B59" s="387"/>
      <c r="C59" s="244">
        <f>COUNTIF(D6:D56,"&lt;=-.5")</f>
        <v>11</v>
      </c>
      <c r="D59" s="244"/>
      <c r="E59" s="244"/>
      <c r="F59" s="345"/>
      <c r="G59" s="244">
        <f>COUNTIF(H6:H56,"&lt;=-.5")</f>
        <v>4</v>
      </c>
      <c r="H59" s="346"/>
      <c r="I59" s="388"/>
      <c r="J59" s="346"/>
      <c r="K59" s="244">
        <f>COUNTIF(L6:L56,"&lt;=-.5")</f>
        <v>9</v>
      </c>
      <c r="L59" s="346"/>
      <c r="M59" s="389"/>
      <c r="N59" s="345"/>
      <c r="O59" s="244">
        <f>COUNTIF(P6:P56,"&lt;=-.5")</f>
        <v>34</v>
      </c>
      <c r="P59" s="346"/>
      <c r="Q59" s="389"/>
      <c r="R59" s="390"/>
      <c r="S59" s="244">
        <f>COUNTIF(T6:T56,"&lt;=-.5")</f>
        <v>20</v>
      </c>
      <c r="T59" s="389"/>
      <c r="U59" s="388"/>
      <c r="V59" s="387"/>
      <c r="W59" s="244">
        <f>COUNTIF(X6:X56,"&lt;=-.5")</f>
        <v>5</v>
      </c>
      <c r="X59" s="244"/>
      <c r="Y59" s="246"/>
      <c r="Z59" s="387"/>
      <c r="AA59" s="244">
        <f>COUNTIF(AB6:AB56,"&lt;=-.5")</f>
        <v>4</v>
      </c>
      <c r="AB59" s="244"/>
      <c r="AC59" s="246"/>
      <c r="AD59" s="345"/>
      <c r="AE59" s="244">
        <f>COUNTIF(AF6:AF56,"&lt;=-.5")</f>
        <v>6</v>
      </c>
      <c r="AF59" s="346"/>
      <c r="AG59" s="391"/>
      <c r="AH59" s="346"/>
      <c r="AI59" s="244">
        <f>COUNTIF(AJ6:AJ56,"&lt;=-.5")</f>
        <v>2</v>
      </c>
      <c r="AJ59" s="346"/>
      <c r="AK59" s="346"/>
      <c r="AL59" s="345"/>
      <c r="AM59" s="244">
        <f>COUNTIF(AN6:AN56,"&lt;=-.5")</f>
        <v>0</v>
      </c>
      <c r="AN59" s="346"/>
      <c r="AO59" s="346"/>
    </row>
    <row r="60" spans="1:82" x14ac:dyDescent="0.15">
      <c r="A60" s="347" t="s">
        <v>5294</v>
      </c>
      <c r="B60" s="392"/>
      <c r="C60" s="347">
        <f>COUNTIF(D6:D56,"&gt;=.5")</f>
        <v>0</v>
      </c>
      <c r="D60" s="347"/>
      <c r="E60" s="347"/>
      <c r="F60" s="353"/>
      <c r="G60" s="347">
        <f>COUNTIF(H6:H56,"&gt;=.5")</f>
        <v>0</v>
      </c>
      <c r="H60" s="351"/>
      <c r="I60" s="393"/>
      <c r="J60" s="351"/>
      <c r="K60" s="347">
        <f>COUNTIF(L6:L56,"&gt;=.5")</f>
        <v>0</v>
      </c>
      <c r="L60" s="351"/>
      <c r="M60" s="394"/>
      <c r="N60" s="353"/>
      <c r="O60" s="347">
        <f>COUNTIF(P6:P56,"&gt;=.5")</f>
        <v>0</v>
      </c>
      <c r="P60" s="351"/>
      <c r="Q60" s="394"/>
      <c r="R60" s="395"/>
      <c r="S60" s="347">
        <f>COUNTIF(T6:T56,"&gt;=.5")</f>
        <v>0</v>
      </c>
      <c r="T60" s="394"/>
      <c r="U60" s="393"/>
      <c r="V60" s="392"/>
      <c r="W60" s="347">
        <f>COUNTIF(X6:X56,"&gt;=.5")</f>
        <v>1</v>
      </c>
      <c r="X60" s="347"/>
      <c r="Y60" s="349"/>
      <c r="Z60" s="392"/>
      <c r="AA60" s="347">
        <f>COUNTIF(AB6:AB56,"&gt;=.5")</f>
        <v>17</v>
      </c>
      <c r="AB60" s="347"/>
      <c r="AC60" s="349"/>
      <c r="AD60" s="353"/>
      <c r="AE60" s="347">
        <f>COUNTIF(AF6:AF56,"&gt;=.5")</f>
        <v>2</v>
      </c>
      <c r="AF60" s="351"/>
      <c r="AG60" s="352"/>
      <c r="AH60" s="351"/>
      <c r="AI60" s="347">
        <f>COUNTIF(AJ6:AJ56,"&gt;=.5")</f>
        <v>1</v>
      </c>
      <c r="AJ60" s="351"/>
      <c r="AK60" s="351"/>
      <c r="AL60" s="353"/>
      <c r="AM60" s="347">
        <f>COUNTIF(AN6:AN56,"&gt;=.5")</f>
        <v>1</v>
      </c>
      <c r="AN60" s="351"/>
      <c r="AO60" s="351"/>
    </row>
    <row r="61" spans="1:82" ht="30" customHeight="1" x14ac:dyDescent="0.15">
      <c r="A61" s="551" t="s">
        <v>9549</v>
      </c>
      <c r="B61" s="551"/>
      <c r="C61" s="551"/>
      <c r="D61" s="551"/>
      <c r="E61" s="551"/>
      <c r="F61" s="551"/>
      <c r="G61" s="551"/>
      <c r="H61" s="551"/>
      <c r="I61" s="551"/>
      <c r="J61" s="551"/>
      <c r="K61" s="551"/>
      <c r="L61" s="551"/>
      <c r="M61" s="551"/>
      <c r="N61" s="551"/>
      <c r="O61" s="551"/>
      <c r="P61" s="551"/>
      <c r="Q61" s="551"/>
      <c r="R61" s="551"/>
      <c r="S61" s="551"/>
      <c r="T61" s="551"/>
      <c r="U61" s="551"/>
      <c r="V61" s="551"/>
      <c r="W61" s="551"/>
      <c r="X61" s="551"/>
      <c r="Y61" s="551"/>
      <c r="Z61" s="551"/>
      <c r="AA61" s="551"/>
      <c r="AB61" s="551"/>
      <c r="AC61" s="551"/>
      <c r="AD61" s="551"/>
      <c r="AE61" s="551"/>
      <c r="AF61" s="551"/>
      <c r="AG61" s="551"/>
      <c r="AH61" s="551"/>
      <c r="AI61" s="551"/>
      <c r="AJ61" s="551"/>
      <c r="AK61" s="551"/>
      <c r="AL61" s="551"/>
      <c r="AM61" s="551"/>
      <c r="AN61" s="551"/>
      <c r="AO61" s="551"/>
    </row>
    <row r="62" spans="1:82" s="314" customFormat="1" x14ac:dyDescent="0.15">
      <c r="A62" s="238"/>
      <c r="B62" s="238" t="str">
        <f>CONCATENATE(B64,"_",B63)</f>
        <v>u001_0</v>
      </c>
      <c r="C62" s="238" t="str">
        <f>CONCATENATE(C64,"_",C63)</f>
        <v>u001_1</v>
      </c>
      <c r="D62" s="238" t="str">
        <f>CONCATENATE(D64,"_",D63)</f>
        <v>u001_1</v>
      </c>
      <c r="E62" s="238"/>
      <c r="F62" s="238" t="str">
        <f>CONCATENATE(F64,"_",F63)</f>
        <v>u002a_0</v>
      </c>
      <c r="G62" s="238" t="str">
        <f>CONCATENATE(G64,"_",G63)</f>
        <v>u002a_1</v>
      </c>
      <c r="H62" s="238" t="str">
        <f>CONCATENATE(H64,"_",H63)</f>
        <v>u002a_1</v>
      </c>
      <c r="I62" s="238"/>
      <c r="J62" s="238" t="str">
        <f>CONCATENATE(J64,"_",J63)</f>
        <v>u002b_0</v>
      </c>
      <c r="K62" s="238" t="str">
        <f>CONCATENATE(K64,"_",K63)</f>
        <v>u002b_1</v>
      </c>
      <c r="L62" s="238" t="str">
        <f>CONCATENATE(L64,"_",L63)</f>
        <v>u002b_1</v>
      </c>
      <c r="M62" s="238"/>
      <c r="N62" s="238" t="str">
        <f>CONCATENATE(N64,"_",N63)</f>
        <v>u004_0</v>
      </c>
      <c r="O62" s="238" t="str">
        <f>CONCATENATE(O64,"_",O63)</f>
        <v>u004_1</v>
      </c>
      <c r="P62" s="238" t="str">
        <f>CONCATENATE(P64,"_",P63)</f>
        <v>u004_1</v>
      </c>
      <c r="Q62" s="238"/>
      <c r="R62" s="238" t="str">
        <f>CONCATENATE(R64,"_",R63)</f>
        <v>u005_0</v>
      </c>
      <c r="S62" s="238" t="str">
        <f>CONCATENATE(S64,"_",S63)</f>
        <v>u005_1</v>
      </c>
      <c r="T62" s="238" t="str">
        <f>CONCATENATE(T64,"_",T63)</f>
        <v>u005_1</v>
      </c>
      <c r="U62" s="238"/>
      <c r="V62" s="238" t="str">
        <f>CONCATENATE(V64,"_",V63)</f>
        <v>u006_0</v>
      </c>
      <c r="W62" s="238" t="str">
        <f>CONCATENATE(W64,"_",W63)</f>
        <v>u006_1</v>
      </c>
      <c r="X62" s="238" t="str">
        <f>CONCATENATE(X64,"_",X63)</f>
        <v>u006_1</v>
      </c>
      <c r="Y62" s="238"/>
      <c r="Z62" s="238" t="str">
        <f>CONCATENATE(Z64,"_",Z63)</f>
        <v>u007_0</v>
      </c>
      <c r="AA62" s="238" t="str">
        <f>CONCATENATE(AA64,"_",AA63)</f>
        <v>u007_1</v>
      </c>
      <c r="AB62" s="238" t="str">
        <f>CONCATENATE(AB64,"_",AB63)</f>
        <v>u007_1</v>
      </c>
      <c r="AC62" s="238"/>
      <c r="AD62" s="238" t="str">
        <f>CONCATENATE(AD64,"_",AD63)</f>
        <v>u003_0</v>
      </c>
      <c r="AE62" s="238" t="str">
        <f>CONCATENATE(AE64,"_",AE63)</f>
        <v>u003_1</v>
      </c>
      <c r="AF62" s="238" t="str">
        <f>CONCATENATE(AF64,"_",AF63)</f>
        <v>u003_1</v>
      </c>
      <c r="AG62" s="238"/>
      <c r="AH62" s="238" t="str">
        <f>CONCATENATE(AH64,"_",AH63)</f>
        <v>u010_0</v>
      </c>
      <c r="AI62" s="238" t="str">
        <f>CONCATENATE(AI64,"_",AI63)</f>
        <v>u010_1</v>
      </c>
      <c r="AJ62" s="238" t="str">
        <f>CONCATENATE(AJ64,"_",AJ63)</f>
        <v>u010_1</v>
      </c>
      <c r="AL62" s="238" t="str">
        <f>CONCATENATE(AL64,"_",AL63)</f>
        <v>u009_0</v>
      </c>
      <c r="AM62" s="238" t="str">
        <f>CONCATENATE(AM64,"_",AM63)</f>
        <v>u009_1</v>
      </c>
      <c r="AN62" s="238" t="str">
        <f>CONCATENATE(AN64,"_",AN63)</f>
        <v>u009_1</v>
      </c>
    </row>
    <row r="63" spans="1:82" s="314" customFormat="1" x14ac:dyDescent="0.15">
      <c r="A63" s="238"/>
      <c r="B63" s="238">
        <v>0</v>
      </c>
      <c r="C63" s="238">
        <v>1</v>
      </c>
      <c r="D63" s="238">
        <v>1</v>
      </c>
      <c r="E63" s="238"/>
      <c r="F63" s="238">
        <v>0</v>
      </c>
      <c r="G63" s="238">
        <v>1</v>
      </c>
      <c r="H63" s="238">
        <v>1</v>
      </c>
      <c r="I63" s="238"/>
      <c r="J63" s="238">
        <v>0</v>
      </c>
      <c r="K63" s="238">
        <v>1</v>
      </c>
      <c r="L63" s="238">
        <v>1</v>
      </c>
      <c r="M63" s="238"/>
      <c r="N63" s="238">
        <v>0</v>
      </c>
      <c r="O63" s="238">
        <v>1</v>
      </c>
      <c r="P63" s="238">
        <v>1</v>
      </c>
      <c r="Q63" s="238"/>
      <c r="R63" s="238">
        <v>0</v>
      </c>
      <c r="S63" s="238">
        <v>1</v>
      </c>
      <c r="T63" s="238">
        <v>1</v>
      </c>
      <c r="U63" s="238"/>
      <c r="V63" s="238">
        <v>0</v>
      </c>
      <c r="W63" s="238">
        <v>1</v>
      </c>
      <c r="X63" s="238">
        <v>1</v>
      </c>
      <c r="Y63" s="238"/>
      <c r="Z63" s="238">
        <v>0</v>
      </c>
      <c r="AA63" s="238">
        <v>1</v>
      </c>
      <c r="AB63" s="238">
        <v>1</v>
      </c>
      <c r="AC63" s="238"/>
      <c r="AD63" s="238">
        <v>0</v>
      </c>
      <c r="AE63" s="238">
        <v>1</v>
      </c>
      <c r="AF63" s="238">
        <v>1</v>
      </c>
      <c r="AG63" s="238"/>
      <c r="AH63" s="238">
        <v>0</v>
      </c>
      <c r="AI63" s="238">
        <v>1</v>
      </c>
      <c r="AJ63" s="238">
        <v>1</v>
      </c>
      <c r="AL63" s="238">
        <v>0</v>
      </c>
      <c r="AM63" s="238">
        <v>1</v>
      </c>
      <c r="AN63" s="238">
        <v>1</v>
      </c>
    </row>
    <row r="64" spans="1:82" s="314" customFormat="1" x14ac:dyDescent="0.15">
      <c r="A64" s="238"/>
      <c r="B64" s="238" t="s">
        <v>4003</v>
      </c>
      <c r="C64" s="238" t="s">
        <v>4003</v>
      </c>
      <c r="D64" s="238" t="s">
        <v>4003</v>
      </c>
      <c r="E64" s="238"/>
      <c r="F64" s="238" t="s">
        <v>4111</v>
      </c>
      <c r="G64" s="238" t="s">
        <v>4111</v>
      </c>
      <c r="H64" s="238" t="s">
        <v>4111</v>
      </c>
      <c r="I64" s="238"/>
      <c r="J64" s="238" t="s">
        <v>4219</v>
      </c>
      <c r="K64" s="238" t="s">
        <v>4219</v>
      </c>
      <c r="L64" s="238" t="s">
        <v>4219</v>
      </c>
      <c r="M64" s="238"/>
      <c r="N64" s="238" t="s">
        <v>4435</v>
      </c>
      <c r="O64" s="238" t="s">
        <v>4435</v>
      </c>
      <c r="P64" s="238" t="s">
        <v>4435</v>
      </c>
      <c r="Q64" s="238"/>
      <c r="R64" s="238" t="s">
        <v>4543</v>
      </c>
      <c r="S64" s="238" t="s">
        <v>4543</v>
      </c>
      <c r="T64" s="238" t="s">
        <v>4543</v>
      </c>
      <c r="U64" s="238"/>
      <c r="V64" s="238" t="s">
        <v>4651</v>
      </c>
      <c r="W64" s="238" t="s">
        <v>4651</v>
      </c>
      <c r="X64" s="238" t="s">
        <v>4651</v>
      </c>
      <c r="Y64" s="238"/>
      <c r="Z64" s="238" t="s">
        <v>4759</v>
      </c>
      <c r="AA64" s="238" t="s">
        <v>4759</v>
      </c>
      <c r="AB64" s="238" t="s">
        <v>4759</v>
      </c>
      <c r="AC64" s="238"/>
      <c r="AD64" s="314" t="s">
        <v>4327</v>
      </c>
      <c r="AE64" s="314" t="s">
        <v>4327</v>
      </c>
      <c r="AF64" s="314" t="s">
        <v>4327</v>
      </c>
      <c r="AH64" s="314" t="s">
        <v>8301</v>
      </c>
      <c r="AI64" s="314" t="s">
        <v>8301</v>
      </c>
      <c r="AJ64" s="314" t="s">
        <v>8301</v>
      </c>
      <c r="AL64" s="314" t="s">
        <v>4868</v>
      </c>
      <c r="AM64" s="314" t="s">
        <v>4868</v>
      </c>
      <c r="AN64" s="314" t="s">
        <v>4868</v>
      </c>
    </row>
    <row r="65" spans="1:41" s="314" customFormat="1" x14ac:dyDescent="0.15">
      <c r="A65" s="238"/>
      <c r="B65" s="238"/>
      <c r="C65" s="238"/>
      <c r="D65" s="238"/>
      <c r="E65" s="238"/>
      <c r="F65" s="238"/>
      <c r="G65" s="238"/>
      <c r="H65" s="238"/>
      <c r="I65" s="238"/>
      <c r="J65" s="238"/>
      <c r="K65" s="238"/>
      <c r="L65" s="238"/>
      <c r="M65" s="238"/>
      <c r="N65" s="238"/>
      <c r="O65" s="238"/>
      <c r="P65" s="238"/>
      <c r="Q65" s="238"/>
      <c r="R65" s="238"/>
      <c r="S65" s="238"/>
      <c r="T65" s="238"/>
      <c r="U65" s="238"/>
      <c r="V65" s="238"/>
      <c r="W65" s="238"/>
      <c r="X65" s="238"/>
      <c r="Y65" s="238"/>
      <c r="Z65" s="238"/>
      <c r="AA65" s="238"/>
      <c r="AB65" s="238"/>
      <c r="AC65" s="238"/>
      <c r="AD65" s="238"/>
      <c r="AE65" s="238"/>
      <c r="AF65" s="238"/>
      <c r="AG65" s="238"/>
      <c r="AH65" s="238"/>
      <c r="AI65" s="238"/>
      <c r="AJ65" s="238"/>
      <c r="AK65" s="238"/>
      <c r="AL65" s="238"/>
      <c r="AM65" s="238"/>
      <c r="AN65" s="238"/>
      <c r="AO65" s="238"/>
    </row>
    <row r="66" spans="1:41" x14ac:dyDescent="0.15">
      <c r="N66" s="301">
        <f>MAX(N6:N56)</f>
        <v>55</v>
      </c>
      <c r="O66" s="301">
        <f>MAX(O6:O56)</f>
        <v>43</v>
      </c>
    </row>
    <row r="67" spans="1:41" x14ac:dyDescent="0.15">
      <c r="A67" s="231" t="s">
        <v>7805</v>
      </c>
      <c r="B67" s="231">
        <f>MIN(B6:B56)</f>
        <v>33</v>
      </c>
      <c r="C67" s="231">
        <f>MIN(C6:C56)</f>
        <v>27</v>
      </c>
      <c r="F67" s="231">
        <f>MIN(F6:F56)</f>
        <v>13</v>
      </c>
      <c r="G67" s="231">
        <f>MIN(G6:G56)</f>
        <v>12</v>
      </c>
      <c r="J67" s="231">
        <f>MIN(J6:J56)</f>
        <v>41</v>
      </c>
      <c r="K67" s="231">
        <f>MIN(K6:K56)</f>
        <v>35</v>
      </c>
      <c r="N67" s="231">
        <f>MIN(N6:N56)</f>
        <v>12</v>
      </c>
      <c r="O67" s="231">
        <f>MIN(O6:O56)</f>
        <v>10</v>
      </c>
      <c r="R67" s="231">
        <f>MIN(R6:R56)</f>
        <v>13</v>
      </c>
      <c r="S67" s="231">
        <f>MIN(S6:S56)</f>
        <v>11</v>
      </c>
      <c r="V67" s="231">
        <f>MIN(V6:V56)</f>
        <v>7</v>
      </c>
      <c r="W67" s="231">
        <f>MIN(W6:W56)</f>
        <v>5</v>
      </c>
      <c r="Z67" s="231">
        <f>MIN(Z6:Z56)</f>
        <v>14</v>
      </c>
      <c r="AA67" s="231">
        <f>MIN(AA6:AA56)</f>
        <v>13.9</v>
      </c>
      <c r="AD67" s="231">
        <f>MIN(AD6:AD56)</f>
        <v>131</v>
      </c>
      <c r="AE67" s="231">
        <f>MIN(AE6:AE56)</f>
        <v>129</v>
      </c>
      <c r="AL67" s="231">
        <f>MIN(AL6:AL56)</f>
        <v>5399</v>
      </c>
      <c r="AM67" s="231">
        <f>MIN(AM6:AM56)</f>
        <v>5592</v>
      </c>
    </row>
    <row r="68" spans="1:41" x14ac:dyDescent="0.15">
      <c r="A68" s="231" t="s">
        <v>7806</v>
      </c>
      <c r="B68" s="231">
        <f>MAX(B6:B56)</f>
        <v>232</v>
      </c>
      <c r="C68" s="231">
        <f>MAX(C6:C56)</f>
        <v>226</v>
      </c>
      <c r="F68" s="231">
        <f>MAX(F6:F56)</f>
        <v>51</v>
      </c>
      <c r="G68" s="231">
        <f>MAX(G6:G56)</f>
        <v>46</v>
      </c>
      <c r="J68" s="231">
        <f>MAX(J6:J56)</f>
        <v>100</v>
      </c>
      <c r="K68" s="231">
        <f>MAX(K6:K56)</f>
        <v>92</v>
      </c>
      <c r="N68" s="231">
        <f>MAX(N6:N56)</f>
        <v>55</v>
      </c>
      <c r="O68" s="231">
        <f>MAX(O6:O56)</f>
        <v>43</v>
      </c>
      <c r="R68" s="231">
        <f>MAX(R6:R56)</f>
        <v>26</v>
      </c>
      <c r="S68" s="231">
        <f>MAX(S6:S56)</f>
        <v>25</v>
      </c>
      <c r="V68" s="231">
        <f>MAX(V6:V56)</f>
        <v>30</v>
      </c>
      <c r="W68" s="231">
        <f>MAX(W6:W56)</f>
        <v>28</v>
      </c>
      <c r="Z68" s="231">
        <f>MAX(Z6:Z56)</f>
        <v>18</v>
      </c>
      <c r="AA68" s="231">
        <f>MAX(AA6:AA56)</f>
        <v>17.899999999999999</v>
      </c>
      <c r="AD68" s="231">
        <f>MAX(AD6:AD56)</f>
        <v>248</v>
      </c>
      <c r="AE68" s="231">
        <f>MAX(AE6:AE56)</f>
        <v>265</v>
      </c>
      <c r="AL68" s="231">
        <f>MAX(AL6:AL56)</f>
        <v>10868</v>
      </c>
      <c r="AM68" s="231">
        <f>MAX(AM6:AM56)</f>
        <v>10616</v>
      </c>
    </row>
    <row r="69" spans="1:41" x14ac:dyDescent="0.15">
      <c r="A69" s="231" t="s">
        <v>7807</v>
      </c>
      <c r="B69" s="231">
        <f>MEDIAN(B6:B56)</f>
        <v>105</v>
      </c>
      <c r="C69" s="231">
        <f>MEDIAN(C6:C56)</f>
        <v>90</v>
      </c>
      <c r="F69" s="231">
        <f>MEDIAN(F6:F56)</f>
        <v>27</v>
      </c>
      <c r="G69" s="231">
        <f>MEDIAN(G6:G56)</f>
        <v>26</v>
      </c>
      <c r="J69" s="231">
        <f>MEDIAN(J6:J56)</f>
        <v>68</v>
      </c>
      <c r="K69" s="231">
        <f>MEDIAN(K6:K56)</f>
        <v>65</v>
      </c>
      <c r="N69" s="231">
        <f>MEDIAN(N6:N56)</f>
        <v>34</v>
      </c>
      <c r="O69" s="231">
        <f>MEDIAN(O6:O56)</f>
        <v>28</v>
      </c>
      <c r="R69" s="231">
        <f>MEDIAN(R6:R56)</f>
        <v>20</v>
      </c>
      <c r="S69" s="231">
        <f>MEDIAN(S6:S56)</f>
        <v>19</v>
      </c>
      <c r="V69" s="231">
        <f>MEDIAN(V6:V56)</f>
        <v>17</v>
      </c>
      <c r="W69" s="231">
        <f>MEDIAN(W6:W56)</f>
        <v>16</v>
      </c>
      <c r="Z69" s="231">
        <f>MEDIAN(Z6:Z56)</f>
        <v>16</v>
      </c>
      <c r="AA69" s="231">
        <f>MEDIAN(AA6:AA56)</f>
        <v>16.3</v>
      </c>
      <c r="AC69" s="301"/>
      <c r="AD69" s="231">
        <f>MEDIAN(AD6:AD56)</f>
        <v>187</v>
      </c>
      <c r="AE69" s="231">
        <f>MEDIAN(AE6:AE56)</f>
        <v>183</v>
      </c>
      <c r="AL69" s="231">
        <f>MEDIAN(AL6:AL56)</f>
        <v>8514</v>
      </c>
      <c r="AM69" s="231">
        <f>MEDIAN(AM6:AM56)</f>
        <v>8521</v>
      </c>
    </row>
    <row r="70" spans="1:41" x14ac:dyDescent="0.15">
      <c r="A70" s="231" t="s">
        <v>7808</v>
      </c>
      <c r="B70" s="239">
        <f>B5</f>
        <v>107</v>
      </c>
      <c r="C70" s="239">
        <f>C5</f>
        <v>107</v>
      </c>
      <c r="E70" s="239"/>
      <c r="F70" s="239">
        <f>F5</f>
        <v>29</v>
      </c>
      <c r="G70" s="239">
        <f>G5</f>
        <v>27</v>
      </c>
      <c r="J70" s="239">
        <f>J5</f>
        <v>70</v>
      </c>
      <c r="K70" s="239">
        <f>K5</f>
        <v>66</v>
      </c>
      <c r="N70" s="239">
        <f>N5</f>
        <v>34</v>
      </c>
      <c r="O70" s="239">
        <f>O5</f>
        <v>27</v>
      </c>
      <c r="R70" s="239">
        <f>R5</f>
        <v>20</v>
      </c>
      <c r="S70" s="239">
        <f>S5</f>
        <v>19</v>
      </c>
      <c r="V70" s="239">
        <f>V5</f>
        <v>17</v>
      </c>
      <c r="W70" s="239">
        <f>W5</f>
        <v>16</v>
      </c>
      <c r="Z70" s="239">
        <f>Z5</f>
        <v>16</v>
      </c>
      <c r="AA70" s="239">
        <f>AA5</f>
        <v>16.2</v>
      </c>
      <c r="AC70" s="301"/>
      <c r="AD70" s="239">
        <f>AD5</f>
        <v>188</v>
      </c>
      <c r="AE70" s="239">
        <f>AE5</f>
        <v>185</v>
      </c>
      <c r="AL70" s="239">
        <f>AL5</f>
        <v>8854</v>
      </c>
      <c r="AM70" s="239">
        <f>AM5</f>
        <v>8819</v>
      </c>
    </row>
  </sheetData>
  <customSheetViews>
    <customSheetView guid="{B79C7D93-5BC1-49C9-8DB1-804221DB6714}" scale="80" showPageBreaks="1" fitToPage="1" printArea="1" hiddenColumns="1" view="pageBreakPreview">
      <selection activeCell="Q9" sqref="Q9"/>
      <colBreaks count="1" manualBreakCount="1">
        <brk id="23" max="60" man="1"/>
      </colBreaks>
      <pageMargins left="0.7" right="0.7" top="0.75" bottom="0.75" header="0.3" footer="0.3"/>
      <pageSetup scale="75" fitToWidth="0" orientation="portrait" horizontalDpi="300" verticalDpi="300" r:id="rId1"/>
    </customSheetView>
    <customSheetView guid="{1955DA2A-9C2E-4B05-A49D-B390AB521C26}" scale="80" showPageBreaks="1" fitToPage="1" printArea="1" hiddenColumns="1" view="pageBreakPreview">
      <selection activeCell="Q9" sqref="Q9"/>
      <colBreaks count="1" manualBreakCount="1">
        <brk id="23" max="60" man="1"/>
      </colBreaks>
      <pageMargins left="0.7" right="0.7" top="0.75" bottom="0.75" header="0.3" footer="0.3"/>
      <pageSetup scale="75" fitToWidth="0" orientation="portrait" horizontalDpi="300" verticalDpi="300" r:id="rId2"/>
    </customSheetView>
  </customSheetViews>
  <mergeCells count="11">
    <mergeCell ref="A61:AO61"/>
    <mergeCell ref="AD3:AG3"/>
    <mergeCell ref="AL3:AO3"/>
    <mergeCell ref="V3:Y3"/>
    <mergeCell ref="Z3:AC3"/>
    <mergeCell ref="B3:E3"/>
    <mergeCell ref="F3:I3"/>
    <mergeCell ref="J3:M3"/>
    <mergeCell ref="N3:Q3"/>
    <mergeCell ref="R3:U3"/>
    <mergeCell ref="AH3:AK3"/>
  </mergeCells>
  <phoneticPr fontId="52" type="noConversion"/>
  <conditionalFormatting sqref="A6:AO56">
    <cfRule type="expression" dxfId="15" priority="2">
      <formula>MOD(ROW(),2)=0</formula>
    </cfRule>
  </conditionalFormatting>
  <conditionalFormatting sqref="A58">
    <cfRule type="expression" dxfId="14" priority="1">
      <formula>MOD(ROW(),2)=1</formula>
    </cfRule>
  </conditionalFormatting>
  <pageMargins left="0.7" right="0.7" top="0.75" bottom="0.75" header="0.3" footer="0.3"/>
  <pageSetup scale="35" fitToHeight="2" orientation="portrait" horizontalDpi="300" verticalDpi="300" r:id="rId3"/>
  <colBreaks count="1" manualBreakCount="1">
    <brk id="21" max="6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pageSetUpPr fitToPage="1"/>
  </sheetPr>
  <dimension ref="A1:BK62"/>
  <sheetViews>
    <sheetView view="pageBreakPreview" topLeftCell="A21" zoomScale="150" zoomScaleNormal="150" zoomScaleSheetLayoutView="100" zoomScalePageLayoutView="150" workbookViewId="0">
      <selection activeCell="B6" sqref="B6"/>
    </sheetView>
  </sheetViews>
  <sheetFormatPr baseColWidth="10" defaultColWidth="9.1640625" defaultRowHeight="14" x14ac:dyDescent="0.15"/>
  <cols>
    <col min="1" max="1" width="6" style="167" customWidth="1"/>
    <col min="2" max="2" width="3.6640625" style="167" customWidth="1"/>
    <col min="3" max="3" width="18" style="288" bestFit="1" customWidth="1"/>
    <col min="4" max="15" width="7.6640625" style="167" customWidth="1"/>
    <col min="16" max="17" width="9.1640625" style="167"/>
    <col min="18" max="18" width="9.1640625" style="167" customWidth="1"/>
    <col min="19" max="19" width="24.5" style="167" customWidth="1"/>
    <col min="20" max="35" width="9.1640625" style="167" customWidth="1"/>
    <col min="36" max="16384" width="9.1640625" style="167"/>
  </cols>
  <sheetData>
    <row r="1" spans="1:33" hidden="1" x14ac:dyDescent="0.15">
      <c r="C1" s="269"/>
      <c r="D1" s="167" t="s">
        <v>984</v>
      </c>
      <c r="E1" s="167" t="s">
        <v>2063</v>
      </c>
      <c r="F1" s="167" t="s">
        <v>1740</v>
      </c>
      <c r="G1" s="167" t="s">
        <v>1847</v>
      </c>
      <c r="H1" s="167" t="s">
        <v>1525</v>
      </c>
      <c r="I1" s="167" t="s">
        <v>1093</v>
      </c>
      <c r="J1" s="167" t="s">
        <v>1417</v>
      </c>
      <c r="K1" s="167" t="s">
        <v>1201</v>
      </c>
      <c r="L1" s="167" t="s">
        <v>1309</v>
      </c>
      <c r="M1" s="167" t="s">
        <v>1954</v>
      </c>
      <c r="N1" s="167" t="s">
        <v>1632</v>
      </c>
    </row>
    <row r="2" spans="1:33" s="271" customFormat="1" ht="33" customHeight="1" x14ac:dyDescent="0.2">
      <c r="A2" s="225" t="str">
        <f>CONCATENATE("Appendix Exhibit ",INDEX!A15,". ",INDEX!B15)</f>
        <v>Appendix Exhibit F1. Healthy Lives: Dimension and Indicator Ranking</v>
      </c>
      <c r="C2" s="272"/>
    </row>
    <row r="3" spans="1:33" s="186" customFormat="1" hidden="1" x14ac:dyDescent="0.2">
      <c r="A3" s="208" t="s">
        <v>5309</v>
      </c>
      <c r="B3" s="275"/>
      <c r="C3" s="276"/>
      <c r="D3" s="275"/>
      <c r="E3" s="275"/>
      <c r="F3" s="275"/>
      <c r="G3" s="275"/>
      <c r="H3" s="275"/>
      <c r="I3" s="275"/>
      <c r="J3" s="275"/>
      <c r="K3" s="275"/>
      <c r="L3" s="275"/>
      <c r="M3" s="275"/>
      <c r="N3" s="275"/>
      <c r="O3" s="275"/>
      <c r="P3" s="275"/>
    </row>
    <row r="4" spans="1:33" s="278" customFormat="1" ht="120" customHeight="1" x14ac:dyDescent="0.15">
      <c r="B4" s="554"/>
      <c r="C4" s="554"/>
      <c r="D4" s="289" t="str">
        <f>VLOOKUP(D58,META!$B:$G,6,FALSE)</f>
        <v>Mortality amenable to health care (deaths per 100,000 population)</v>
      </c>
      <c r="E4" s="289" t="str">
        <f>VLOOKUP(E58,META!$B:$G,6,FALSE)</f>
        <v>Years of potential life lost before age 75</v>
      </c>
      <c r="F4" s="289" t="str">
        <f>VLOOKUP(F58,META!$B:$G,6,FALSE)</f>
        <v>Breast cancer deaths (per 100,000 female population)</v>
      </c>
      <c r="G4" s="289" t="str">
        <f>VLOOKUP(G58,META!$B:$G,6,FALSE)</f>
        <v>Colorectal cancer deaths (per 100,000 population)</v>
      </c>
      <c r="H4" s="289" t="str">
        <f>VLOOKUP(H58,META!$B:$G,6,FALSE)</f>
        <v>Suicide deaths (per 100,000 population)</v>
      </c>
      <c r="I4" s="289" t="str">
        <f>VLOOKUP(I58,META!$B:$G,6,FALSE)</f>
        <v>Infant mortality (per 1,000 live births)</v>
      </c>
      <c r="J4" s="289" t="str">
        <f>VLOOKUP(J58,META!$B:$G,6,FALSE)</f>
        <v>Adults with poor health-related quality of life</v>
      </c>
      <c r="K4" s="289" t="str">
        <f>VLOOKUP(K58,META!$B:$G,6,FALSE)</f>
        <v>Adults who smoke</v>
      </c>
      <c r="L4" s="289" t="str">
        <f>VLOOKUP(L58,META!$B:$G,6,FALSE)</f>
        <v>Adults who are obese</v>
      </c>
      <c r="M4" s="289" t="str">
        <f>VLOOKUP(M58,META!$B:$G,6,FALSE)</f>
        <v>Children who are overweight or obese</v>
      </c>
      <c r="N4" s="289" t="str">
        <f>VLOOKUP(N58,META!$B:$G,6,FALSE)</f>
        <v>Adults who have lost six or more teeth</v>
      </c>
      <c r="O4" s="404"/>
      <c r="S4" s="279" t="s">
        <v>2</v>
      </c>
      <c r="T4" s="279" t="s">
        <v>5080</v>
      </c>
    </row>
    <row r="5" spans="1:33" x14ac:dyDescent="0.15">
      <c r="B5" s="290">
        <f>T5</f>
        <v>1</v>
      </c>
      <c r="C5" s="291" t="str">
        <f>S5</f>
        <v>Connecticut</v>
      </c>
      <c r="D5" s="280">
        <f>VLOOKUP(W5,APPENDIX!$A:$AC,11,FALSE)</f>
        <v>1</v>
      </c>
      <c r="E5" s="280">
        <f>VLOOKUP(X5,APPENDIX!$A:$AC,11,FALSE)</f>
        <v>1</v>
      </c>
      <c r="F5" s="280">
        <f>VLOOKUP(Y5,APPENDIX!$A:$AC,11,FALSE)</f>
        <v>1</v>
      </c>
      <c r="G5" s="280">
        <f>VLOOKUP(Z5,APPENDIX!$A:$AC,11,FALSE)</f>
        <v>1</v>
      </c>
      <c r="H5" s="280">
        <f>VLOOKUP(AA5,APPENDIX!$A:$AC,11,FALSE)</f>
        <v>1</v>
      </c>
      <c r="I5" s="280">
        <f>VLOOKUP(AB5,APPENDIX!$A:$AC,11,FALSE)</f>
        <v>1</v>
      </c>
      <c r="J5" s="280">
        <f>VLOOKUP(AC5,APPENDIX!$A:$AC,11,FALSE)</f>
        <v>2</v>
      </c>
      <c r="K5" s="280">
        <f>VLOOKUP(AD5,APPENDIX!$A:$AC,11,FALSE)</f>
        <v>1</v>
      </c>
      <c r="L5" s="280">
        <f>VLOOKUP(AE5,APPENDIX!$A:$AC,11,FALSE)</f>
        <v>1</v>
      </c>
      <c r="M5" s="280">
        <f>VLOOKUP(AF5,APPENDIX!$A:$AC,11,FALSE)</f>
        <v>2</v>
      </c>
      <c r="N5" s="280">
        <f>VLOOKUP(AG5,APPENDIX!$A:$AC,11,FALSE)</f>
        <v>1</v>
      </c>
      <c r="R5" s="167" t="s">
        <v>2172</v>
      </c>
      <c r="S5" s="281" t="s">
        <v>41</v>
      </c>
      <c r="T5" s="167">
        <f>VLOOKUP(CONCATENATE($V5,$R$5),APPENDIX!$A:$AC,10,FALSE)</f>
        <v>1</v>
      </c>
      <c r="U5" s="167">
        <f>VLOOKUP(CONCATENATE($V5,$R$5),APPENDIX!$A:$AC,11,FALSE)</f>
        <v>1</v>
      </c>
      <c r="V5" s="167" t="str">
        <f>VLOOKUP(S5,ST!$A$2:$B$53,2,FALSE)</f>
        <v>CT</v>
      </c>
      <c r="W5" s="167" t="str">
        <f t="shared" ref="W5:W36" si="0">CONCATENATE($V5,D$57)</f>
        <v>CTh001_1</v>
      </c>
      <c r="X5" s="167" t="str">
        <f t="shared" ref="X5:X36" si="1">CONCATENATE($V5,E$57)</f>
        <v>CTh015_1</v>
      </c>
      <c r="Y5" s="167" t="str">
        <f t="shared" ref="Y5:Y36" si="2">CONCATENATE($V5,F$57)</f>
        <v>CTh009_1</v>
      </c>
      <c r="Z5" s="167" t="str">
        <f t="shared" ref="Z5:Z36" si="3">CONCATENATE($V5,G$57)</f>
        <v>CTh010_1</v>
      </c>
      <c r="AA5" s="167" t="str">
        <f t="shared" ref="AA5:AA36" si="4">CONCATENATE($V5,H$57)</f>
        <v>CTh007_1</v>
      </c>
      <c r="AB5" s="167" t="str">
        <f t="shared" ref="AB5:AB36" si="5">CONCATENATE($V5,I$57)</f>
        <v>CTh002_1</v>
      </c>
      <c r="AC5" s="167" t="str">
        <f t="shared" ref="AC5:AC36" si="6">CONCATENATE($V5,J$57)</f>
        <v>CTh005_1</v>
      </c>
      <c r="AD5" s="167" t="str">
        <f t="shared" ref="AD5:AD36" si="7">CONCATENATE($V5,K$57)</f>
        <v>CTh003_1</v>
      </c>
      <c r="AE5" s="167" t="str">
        <f t="shared" ref="AE5:AE36" si="8">CONCATENATE($V5,L$57)</f>
        <v>CTh004_1</v>
      </c>
      <c r="AF5" s="167" t="str">
        <f t="shared" ref="AF5:AF36" si="9">CONCATENATE($V5,M$57)</f>
        <v>CTh011_1</v>
      </c>
      <c r="AG5" s="167" t="str">
        <f t="shared" ref="AG5:AG36" si="10">CONCATENATE($V5,N$57)</f>
        <v>CTh008_1</v>
      </c>
    </row>
    <row r="6" spans="1:33" x14ac:dyDescent="0.15">
      <c r="B6" s="290">
        <f t="shared" ref="B6:B55" si="11">T6</f>
        <v>1</v>
      </c>
      <c r="C6" s="291" t="str">
        <f t="shared" ref="C6:C55" si="12">S6</f>
        <v>Minnesota</v>
      </c>
      <c r="D6" s="280">
        <f>VLOOKUP(W6,APPENDIX!$A:$AC,11,FALSE)</f>
        <v>1</v>
      </c>
      <c r="E6" s="280">
        <f>VLOOKUP(X6,APPENDIX!$A:$AC,11,FALSE)</f>
        <v>1</v>
      </c>
      <c r="F6" s="280">
        <f>VLOOKUP(Y6,APPENDIX!$A:$AC,11,FALSE)</f>
        <v>1</v>
      </c>
      <c r="G6" s="280">
        <f>VLOOKUP(Z6,APPENDIX!$A:$AC,11,FALSE)</f>
        <v>1</v>
      </c>
      <c r="H6" s="280">
        <f>VLOOKUP(AA6,APPENDIX!$A:$AC,11,FALSE)</f>
        <v>1</v>
      </c>
      <c r="I6" s="280">
        <f>VLOOKUP(AB6,APPENDIX!$A:$AC,11,FALSE)</f>
        <v>1</v>
      </c>
      <c r="J6" s="280">
        <f>VLOOKUP(AC6,APPENDIX!$A:$AC,11,FALSE)</f>
        <v>1</v>
      </c>
      <c r="K6" s="280">
        <f>VLOOKUP(AD6,APPENDIX!$A:$AC,11,FALSE)</f>
        <v>2</v>
      </c>
      <c r="L6" s="280">
        <f>VLOOKUP(AE6,APPENDIX!$A:$AC,11,FALSE)</f>
        <v>1</v>
      </c>
      <c r="M6" s="280">
        <f>VLOOKUP(AF6,APPENDIX!$A:$AC,11,FALSE)</f>
        <v>1</v>
      </c>
      <c r="N6" s="280">
        <f>VLOOKUP(AG6,APPENDIX!$A:$AC,11,FALSE)</f>
        <v>1</v>
      </c>
      <c r="S6" s="281" t="s">
        <v>108</v>
      </c>
      <c r="T6" s="167">
        <f>VLOOKUP(CONCATENATE($V6,$R$5),APPENDIX!$A:$AC,10,FALSE)</f>
        <v>1</v>
      </c>
      <c r="U6" s="167">
        <f>VLOOKUP(CONCATENATE($V6,$R$5),APPENDIX!$A:$AC,11,FALSE)</f>
        <v>1</v>
      </c>
      <c r="V6" s="167" t="str">
        <f>VLOOKUP(S6,ST!$A$2:$B$53,2,FALSE)</f>
        <v>MN</v>
      </c>
      <c r="W6" s="167" t="str">
        <f t="shared" si="0"/>
        <v>MNh001_1</v>
      </c>
      <c r="X6" s="167" t="str">
        <f t="shared" si="1"/>
        <v>MNh015_1</v>
      </c>
      <c r="Y6" s="167" t="str">
        <f t="shared" si="2"/>
        <v>MNh009_1</v>
      </c>
      <c r="Z6" s="167" t="str">
        <f t="shared" si="3"/>
        <v>MNh010_1</v>
      </c>
      <c r="AA6" s="167" t="str">
        <f t="shared" si="4"/>
        <v>MNh007_1</v>
      </c>
      <c r="AB6" s="167" t="str">
        <f t="shared" si="5"/>
        <v>MNh002_1</v>
      </c>
      <c r="AC6" s="167" t="str">
        <f t="shared" si="6"/>
        <v>MNh005_1</v>
      </c>
      <c r="AD6" s="167" t="str">
        <f t="shared" si="7"/>
        <v>MNh003_1</v>
      </c>
      <c r="AE6" s="167" t="str">
        <f t="shared" si="8"/>
        <v>MNh004_1</v>
      </c>
      <c r="AF6" s="167" t="str">
        <f t="shared" si="9"/>
        <v>MNh011_1</v>
      </c>
      <c r="AG6" s="167" t="str">
        <f t="shared" si="10"/>
        <v>MNh008_1</v>
      </c>
    </row>
    <row r="7" spans="1:33" s="284" customFormat="1" x14ac:dyDescent="0.15">
      <c r="B7" s="290">
        <f t="shared" si="11"/>
        <v>3</v>
      </c>
      <c r="C7" s="291" t="str">
        <f t="shared" si="12"/>
        <v>Massachusetts</v>
      </c>
      <c r="D7" s="280">
        <f>VLOOKUP(W7,APPENDIX!$A:$AC,11,FALSE)</f>
        <v>1</v>
      </c>
      <c r="E7" s="280">
        <f>VLOOKUP(X7,APPENDIX!$A:$AC,11,FALSE)</f>
        <v>1</v>
      </c>
      <c r="F7" s="280">
        <f>VLOOKUP(Y7,APPENDIX!$A:$AC,11,FALSE)</f>
        <v>1</v>
      </c>
      <c r="G7" s="280">
        <f>VLOOKUP(Z7,APPENDIX!$A:$AC,11,FALSE)</f>
        <v>1</v>
      </c>
      <c r="H7" s="280">
        <f>VLOOKUP(AA7,APPENDIX!$A:$AC,11,FALSE)</f>
        <v>1</v>
      </c>
      <c r="I7" s="280">
        <f>VLOOKUP(AB7,APPENDIX!$A:$AC,11,FALSE)</f>
        <v>1</v>
      </c>
      <c r="J7" s="280">
        <f>VLOOKUP(AC7,APPENDIX!$A:$AC,11,FALSE)</f>
        <v>2</v>
      </c>
      <c r="K7" s="280">
        <f>VLOOKUP(AD7,APPENDIX!$A:$AC,11,FALSE)</f>
        <v>1</v>
      </c>
      <c r="L7" s="280">
        <f>VLOOKUP(AE7,APPENDIX!$A:$AC,11,FALSE)</f>
        <v>1</v>
      </c>
      <c r="M7" s="280">
        <f>VLOOKUP(AF7,APPENDIX!$A:$AC,11,FALSE)</f>
        <v>3</v>
      </c>
      <c r="N7" s="280">
        <f>VLOOKUP(AG7,APPENDIX!$A:$AC,11,FALSE)</f>
        <v>2</v>
      </c>
      <c r="O7" s="167"/>
      <c r="S7" s="281" t="s">
        <v>100</v>
      </c>
      <c r="T7" s="167">
        <f>VLOOKUP(CONCATENATE($V7,$R$5),APPENDIX!$A:$AC,10,FALSE)</f>
        <v>3</v>
      </c>
      <c r="U7" s="167">
        <f>VLOOKUP(CONCATENATE($V7,$R$5),APPENDIX!$A:$AC,11,FALSE)</f>
        <v>1</v>
      </c>
      <c r="V7" s="167" t="str">
        <f>VLOOKUP(S7,ST!$A$2:$B$53,2,FALSE)</f>
        <v>MA</v>
      </c>
      <c r="W7" s="167" t="str">
        <f t="shared" si="0"/>
        <v>MAh001_1</v>
      </c>
      <c r="X7" s="167" t="str">
        <f t="shared" si="1"/>
        <v>MAh015_1</v>
      </c>
      <c r="Y7" s="167" t="str">
        <f t="shared" si="2"/>
        <v>MAh009_1</v>
      </c>
      <c r="Z7" s="167" t="str">
        <f t="shared" si="3"/>
        <v>MAh010_1</v>
      </c>
      <c r="AA7" s="167" t="str">
        <f t="shared" si="4"/>
        <v>MAh007_1</v>
      </c>
      <c r="AB7" s="167" t="str">
        <f t="shared" si="5"/>
        <v>MAh002_1</v>
      </c>
      <c r="AC7" s="167" t="str">
        <f t="shared" si="6"/>
        <v>MAh005_1</v>
      </c>
      <c r="AD7" s="167" t="str">
        <f t="shared" si="7"/>
        <v>MAh003_1</v>
      </c>
      <c r="AE7" s="167" t="str">
        <f t="shared" si="8"/>
        <v>MAh004_1</v>
      </c>
      <c r="AF7" s="167" t="str">
        <f t="shared" si="9"/>
        <v>MAh011_1</v>
      </c>
      <c r="AG7" s="167" t="str">
        <f t="shared" si="10"/>
        <v>MAh008_1</v>
      </c>
    </row>
    <row r="8" spans="1:33" x14ac:dyDescent="0.15">
      <c r="B8" s="290">
        <f t="shared" si="11"/>
        <v>4</v>
      </c>
      <c r="C8" s="291" t="str">
        <f t="shared" si="12"/>
        <v>Utah</v>
      </c>
      <c r="D8" s="280">
        <f>VLOOKUP(W8,APPENDIX!$A:$AC,11,FALSE)</f>
        <v>1</v>
      </c>
      <c r="E8" s="280">
        <f>VLOOKUP(X8,APPENDIX!$A:$AC,11,FALSE)</f>
        <v>2</v>
      </c>
      <c r="F8" s="280">
        <f>VLOOKUP(Y8,APPENDIX!$A:$AC,11,FALSE)</f>
        <v>2</v>
      </c>
      <c r="G8" s="280">
        <f>VLOOKUP(Z8,APPENDIX!$A:$AC,11,FALSE)</f>
        <v>1</v>
      </c>
      <c r="H8" s="280">
        <f>VLOOKUP(AA8,APPENDIX!$A:$AC,11,FALSE)</f>
        <v>4</v>
      </c>
      <c r="I8" s="280">
        <f>VLOOKUP(AB8,APPENDIX!$A:$AC,11,FALSE)</f>
        <v>2</v>
      </c>
      <c r="J8" s="280">
        <f>VLOOKUP(AC8,APPENDIX!$A:$AC,11,FALSE)</f>
        <v>1</v>
      </c>
      <c r="K8" s="280">
        <f>VLOOKUP(AD8,APPENDIX!$A:$AC,11,FALSE)</f>
        <v>1</v>
      </c>
      <c r="L8" s="280">
        <f>VLOOKUP(AE8,APPENDIX!$A:$AC,11,FALSE)</f>
        <v>1</v>
      </c>
      <c r="M8" s="280">
        <f>VLOOKUP(AF8,APPENDIX!$A:$AC,11,FALSE)</f>
        <v>1</v>
      </c>
      <c r="N8" s="280">
        <f>VLOOKUP(AG8,APPENDIX!$A:$AC,11,FALSE)</f>
        <v>1</v>
      </c>
      <c r="S8" s="281" t="s">
        <v>196</v>
      </c>
      <c r="T8" s="167">
        <f>VLOOKUP(CONCATENATE($V8,$R$5),APPENDIX!$A:$AC,10,FALSE)</f>
        <v>4</v>
      </c>
      <c r="U8" s="167">
        <f>VLOOKUP(CONCATENATE($V8,$R$5),APPENDIX!$A:$AC,11,FALSE)</f>
        <v>1</v>
      </c>
      <c r="V8" s="167" t="str">
        <f>VLOOKUP(S8,ST!$A$2:$B$53,2,FALSE)</f>
        <v>UT</v>
      </c>
      <c r="W8" s="167" t="str">
        <f t="shared" si="0"/>
        <v>UTh001_1</v>
      </c>
      <c r="X8" s="167" t="str">
        <f t="shared" si="1"/>
        <v>UTh015_1</v>
      </c>
      <c r="Y8" s="167" t="str">
        <f t="shared" si="2"/>
        <v>UTh009_1</v>
      </c>
      <c r="Z8" s="167" t="str">
        <f t="shared" si="3"/>
        <v>UTh010_1</v>
      </c>
      <c r="AA8" s="167" t="str">
        <f t="shared" si="4"/>
        <v>UTh007_1</v>
      </c>
      <c r="AB8" s="167" t="str">
        <f t="shared" si="5"/>
        <v>UTh002_1</v>
      </c>
      <c r="AC8" s="167" t="str">
        <f t="shared" si="6"/>
        <v>UTh005_1</v>
      </c>
      <c r="AD8" s="167" t="str">
        <f t="shared" si="7"/>
        <v>UTh003_1</v>
      </c>
      <c r="AE8" s="167" t="str">
        <f t="shared" si="8"/>
        <v>UTh004_1</v>
      </c>
      <c r="AF8" s="167" t="str">
        <f t="shared" si="9"/>
        <v>UTh011_1</v>
      </c>
      <c r="AG8" s="167" t="str">
        <f t="shared" si="10"/>
        <v>UTh008_1</v>
      </c>
    </row>
    <row r="9" spans="1:33" x14ac:dyDescent="0.15">
      <c r="B9" s="290">
        <f t="shared" si="11"/>
        <v>5</v>
      </c>
      <c r="C9" s="291" t="str">
        <f t="shared" si="12"/>
        <v>California</v>
      </c>
      <c r="D9" s="280">
        <f>VLOOKUP(W9,APPENDIX!$A:$AC,11,FALSE)</f>
        <v>2</v>
      </c>
      <c r="E9" s="280">
        <f>VLOOKUP(X9,APPENDIX!$A:$AC,11,FALSE)</f>
        <v>1</v>
      </c>
      <c r="F9" s="280">
        <f>VLOOKUP(Y9,APPENDIX!$A:$AC,11,FALSE)</f>
        <v>2</v>
      </c>
      <c r="G9" s="280">
        <f>VLOOKUP(Z9,APPENDIX!$A:$AC,11,FALSE)</f>
        <v>1</v>
      </c>
      <c r="H9" s="280">
        <f>VLOOKUP(AA9,APPENDIX!$A:$AC,11,FALSE)</f>
        <v>1</v>
      </c>
      <c r="I9" s="280">
        <f>VLOOKUP(AB9,APPENDIX!$A:$AC,11,FALSE)</f>
        <v>1</v>
      </c>
      <c r="J9" s="280">
        <f>VLOOKUP(AC9,APPENDIX!$A:$AC,11,FALSE)</f>
        <v>3</v>
      </c>
      <c r="K9" s="280">
        <f>VLOOKUP(AD9,APPENDIX!$A:$AC,11,FALSE)</f>
        <v>1</v>
      </c>
      <c r="L9" s="280">
        <f>VLOOKUP(AE9,APPENDIX!$A:$AC,11,FALSE)</f>
        <v>1</v>
      </c>
      <c r="M9" s="280">
        <f>VLOOKUP(AF9,APPENDIX!$A:$AC,11,FALSE)</f>
        <v>2</v>
      </c>
      <c r="N9" s="280">
        <f>VLOOKUP(AG9,APPENDIX!$A:$AC,11,FALSE)</f>
        <v>1</v>
      </c>
      <c r="S9" s="281" t="s">
        <v>33</v>
      </c>
      <c r="T9" s="167">
        <f>VLOOKUP(CONCATENATE($V9,$R$5),APPENDIX!$A:$AC,10,FALSE)</f>
        <v>5</v>
      </c>
      <c r="U9" s="167">
        <f>VLOOKUP(CONCATENATE($V9,$R$5),APPENDIX!$A:$AC,11,FALSE)</f>
        <v>1</v>
      </c>
      <c r="V9" s="167" t="str">
        <f>VLOOKUP(S9,ST!$A$2:$B$53,2,FALSE)</f>
        <v>CA</v>
      </c>
      <c r="W9" s="167" t="str">
        <f t="shared" si="0"/>
        <v>CAh001_1</v>
      </c>
      <c r="X9" s="167" t="str">
        <f t="shared" si="1"/>
        <v>CAh015_1</v>
      </c>
      <c r="Y9" s="167" t="str">
        <f t="shared" si="2"/>
        <v>CAh009_1</v>
      </c>
      <c r="Z9" s="167" t="str">
        <f t="shared" si="3"/>
        <v>CAh010_1</v>
      </c>
      <c r="AA9" s="167" t="str">
        <f t="shared" si="4"/>
        <v>CAh007_1</v>
      </c>
      <c r="AB9" s="167" t="str">
        <f t="shared" si="5"/>
        <v>CAh002_1</v>
      </c>
      <c r="AC9" s="167" t="str">
        <f t="shared" si="6"/>
        <v>CAh005_1</v>
      </c>
      <c r="AD9" s="167" t="str">
        <f t="shared" si="7"/>
        <v>CAh003_1</v>
      </c>
      <c r="AE9" s="167" t="str">
        <f t="shared" si="8"/>
        <v>CAh004_1</v>
      </c>
      <c r="AF9" s="167" t="str">
        <f t="shared" si="9"/>
        <v>CAh011_1</v>
      </c>
      <c r="AG9" s="167" t="str">
        <f t="shared" si="10"/>
        <v>CAh008_1</v>
      </c>
    </row>
    <row r="10" spans="1:33" x14ac:dyDescent="0.15">
      <c r="B10" s="290">
        <f t="shared" si="11"/>
        <v>5</v>
      </c>
      <c r="C10" s="291" t="str">
        <f t="shared" si="12"/>
        <v>Colorado</v>
      </c>
      <c r="D10" s="280">
        <f>VLOOKUP(W10,APPENDIX!$A:$AC,11,FALSE)</f>
        <v>1</v>
      </c>
      <c r="E10" s="280">
        <f>VLOOKUP(X10,APPENDIX!$A:$AC,11,FALSE)</f>
        <v>1</v>
      </c>
      <c r="F10" s="280">
        <f>VLOOKUP(Y10,APPENDIX!$A:$AC,11,FALSE)</f>
        <v>1</v>
      </c>
      <c r="G10" s="280">
        <f>VLOOKUP(Z10,APPENDIX!$A:$AC,11,FALSE)</f>
        <v>1</v>
      </c>
      <c r="H10" s="280">
        <f>VLOOKUP(AA10,APPENDIX!$A:$AC,11,FALSE)</f>
        <v>4</v>
      </c>
      <c r="I10" s="280">
        <f>VLOOKUP(AB10,APPENDIX!$A:$AC,11,FALSE)</f>
        <v>1</v>
      </c>
      <c r="J10" s="280">
        <f>VLOOKUP(AC10,APPENDIX!$A:$AC,11,FALSE)</f>
        <v>2</v>
      </c>
      <c r="K10" s="280">
        <f>VLOOKUP(AD10,APPENDIX!$A:$AC,11,FALSE)</f>
        <v>2</v>
      </c>
      <c r="L10" s="280">
        <f>VLOOKUP(AE10,APPENDIX!$A:$AC,11,FALSE)</f>
        <v>1</v>
      </c>
      <c r="M10" s="280">
        <f>VLOOKUP(AF10,APPENDIX!$A:$AC,11,FALSE)</f>
        <v>1</v>
      </c>
      <c r="N10" s="280">
        <f>VLOOKUP(AG10,APPENDIX!$A:$AC,11,FALSE)</f>
        <v>1</v>
      </c>
      <c r="S10" s="281" t="s">
        <v>37</v>
      </c>
      <c r="T10" s="167">
        <f>VLOOKUP(CONCATENATE($V10,$R$5),APPENDIX!$A:$AC,10,FALSE)</f>
        <v>5</v>
      </c>
      <c r="U10" s="167">
        <f>VLOOKUP(CONCATENATE($V10,$R$5),APPENDIX!$A:$AC,11,FALSE)</f>
        <v>1</v>
      </c>
      <c r="V10" s="167" t="str">
        <f>VLOOKUP(S10,ST!$A$2:$B$53,2,FALSE)</f>
        <v>CO</v>
      </c>
      <c r="W10" s="167" t="str">
        <f t="shared" si="0"/>
        <v>COh001_1</v>
      </c>
      <c r="X10" s="167" t="str">
        <f t="shared" si="1"/>
        <v>COh015_1</v>
      </c>
      <c r="Y10" s="167" t="str">
        <f t="shared" si="2"/>
        <v>COh009_1</v>
      </c>
      <c r="Z10" s="167" t="str">
        <f t="shared" si="3"/>
        <v>COh010_1</v>
      </c>
      <c r="AA10" s="167" t="str">
        <f t="shared" si="4"/>
        <v>COh007_1</v>
      </c>
      <c r="AB10" s="167" t="str">
        <f t="shared" si="5"/>
        <v>COh002_1</v>
      </c>
      <c r="AC10" s="167" t="str">
        <f t="shared" si="6"/>
        <v>COh005_1</v>
      </c>
      <c r="AD10" s="167" t="str">
        <f t="shared" si="7"/>
        <v>COh003_1</v>
      </c>
      <c r="AE10" s="167" t="str">
        <f t="shared" si="8"/>
        <v>COh004_1</v>
      </c>
      <c r="AF10" s="167" t="str">
        <f t="shared" si="9"/>
        <v>COh011_1</v>
      </c>
      <c r="AG10" s="167" t="str">
        <f t="shared" si="10"/>
        <v>COh008_1</v>
      </c>
    </row>
    <row r="11" spans="1:33" x14ac:dyDescent="0.15">
      <c r="B11" s="290">
        <f t="shared" si="11"/>
        <v>5</v>
      </c>
      <c r="C11" s="291" t="str">
        <f t="shared" si="12"/>
        <v>Hawaii</v>
      </c>
      <c r="D11" s="280">
        <f>VLOOKUP(W11,APPENDIX!$A:$AC,11,FALSE)</f>
        <v>2</v>
      </c>
      <c r="E11" s="280">
        <f>VLOOKUP(X11,APPENDIX!$A:$AC,11,FALSE)</f>
        <v>1</v>
      </c>
      <c r="F11" s="280">
        <f>VLOOKUP(Y11,APPENDIX!$A:$AC,11,FALSE)</f>
        <v>1</v>
      </c>
      <c r="G11" s="280">
        <f>VLOOKUP(Z11,APPENDIX!$A:$AC,11,FALSE)</f>
        <v>2</v>
      </c>
      <c r="H11" s="280">
        <f>VLOOKUP(AA11,APPENDIX!$A:$AC,11,FALSE)</f>
        <v>2</v>
      </c>
      <c r="I11" s="280">
        <f>VLOOKUP(AB11,APPENDIX!$A:$AC,11,FALSE)</f>
        <v>3</v>
      </c>
      <c r="J11" s="280">
        <f>VLOOKUP(AC11,APPENDIX!$A:$AC,11,FALSE)</f>
        <v>1</v>
      </c>
      <c r="K11" s="280">
        <f>VLOOKUP(AD11,APPENDIX!$A:$AC,11,FALSE)</f>
        <v>1</v>
      </c>
      <c r="L11" s="280">
        <f>VLOOKUP(AE11,APPENDIX!$A:$AC,11,FALSE)</f>
        <v>1</v>
      </c>
      <c r="M11" s="280">
        <f>VLOOKUP(AF11,APPENDIX!$A:$AC,11,FALSE)</f>
        <v>1</v>
      </c>
      <c r="N11" s="280">
        <f>VLOOKUP(AG11,APPENDIX!$A:$AC,11,FALSE)</f>
        <v>1</v>
      </c>
      <c r="S11" s="281" t="s">
        <v>61</v>
      </c>
      <c r="T11" s="167">
        <f>VLOOKUP(CONCATENATE($V11,$R$5),APPENDIX!$A:$AC,10,FALSE)</f>
        <v>5</v>
      </c>
      <c r="U11" s="167">
        <f>VLOOKUP(CONCATENATE($V11,$R$5),APPENDIX!$A:$AC,11,FALSE)</f>
        <v>1</v>
      </c>
      <c r="V11" s="167" t="str">
        <f>VLOOKUP(S11,ST!$A$2:$B$53,2,FALSE)</f>
        <v>HI</v>
      </c>
      <c r="W11" s="167" t="str">
        <f t="shared" si="0"/>
        <v>HIh001_1</v>
      </c>
      <c r="X11" s="167" t="str">
        <f t="shared" si="1"/>
        <v>HIh015_1</v>
      </c>
      <c r="Y11" s="167" t="str">
        <f t="shared" si="2"/>
        <v>HIh009_1</v>
      </c>
      <c r="Z11" s="167" t="str">
        <f t="shared" si="3"/>
        <v>HIh010_1</v>
      </c>
      <c r="AA11" s="167" t="str">
        <f t="shared" si="4"/>
        <v>HIh007_1</v>
      </c>
      <c r="AB11" s="167" t="str">
        <f t="shared" si="5"/>
        <v>HIh002_1</v>
      </c>
      <c r="AC11" s="167" t="str">
        <f t="shared" si="6"/>
        <v>HIh005_1</v>
      </c>
      <c r="AD11" s="167" t="str">
        <f t="shared" si="7"/>
        <v>HIh003_1</v>
      </c>
      <c r="AE11" s="167" t="str">
        <f t="shared" si="8"/>
        <v>HIh004_1</v>
      </c>
      <c r="AF11" s="167" t="str">
        <f t="shared" si="9"/>
        <v>HIh011_1</v>
      </c>
      <c r="AG11" s="167" t="str">
        <f t="shared" si="10"/>
        <v>HIh008_1</v>
      </c>
    </row>
    <row r="12" spans="1:33" x14ac:dyDescent="0.15">
      <c r="B12" s="290">
        <f t="shared" si="11"/>
        <v>5</v>
      </c>
      <c r="C12" s="291" t="str">
        <f t="shared" si="12"/>
        <v>Vermont</v>
      </c>
      <c r="D12" s="280">
        <f>VLOOKUP(W12,APPENDIX!$A:$AC,11,FALSE)</f>
        <v>1</v>
      </c>
      <c r="E12" s="280">
        <f>VLOOKUP(X12,APPENDIX!$A:$AC,11,FALSE)</f>
        <v>1</v>
      </c>
      <c r="F12" s="280">
        <f>VLOOKUP(Y12,APPENDIX!$A:$AC,11,FALSE)</f>
        <v>1</v>
      </c>
      <c r="G12" s="280">
        <f>VLOOKUP(Z12,APPENDIX!$A:$AC,11,FALSE)</f>
        <v>2</v>
      </c>
      <c r="H12" s="280">
        <f>VLOOKUP(AA12,APPENDIX!$A:$AC,11,FALSE)</f>
        <v>4</v>
      </c>
      <c r="I12" s="280">
        <f>VLOOKUP(AB12,APPENDIX!$A:$AC,11,FALSE)</f>
        <v>1</v>
      </c>
      <c r="J12" s="280">
        <f>VLOOKUP(AC12,APPENDIX!$A:$AC,11,FALSE)</f>
        <v>1</v>
      </c>
      <c r="K12" s="280">
        <f>VLOOKUP(AD12,APPENDIX!$A:$AC,11,FALSE)</f>
        <v>2</v>
      </c>
      <c r="L12" s="280">
        <f>VLOOKUP(AE12,APPENDIX!$A:$AC,11,FALSE)</f>
        <v>1</v>
      </c>
      <c r="M12" s="280">
        <f>VLOOKUP(AF12,APPENDIX!$A:$AC,11,FALSE)</f>
        <v>1</v>
      </c>
      <c r="N12" s="280">
        <f>VLOOKUP(AG12,APPENDIX!$A:$AC,11,FALSE)</f>
        <v>2</v>
      </c>
      <c r="S12" s="281" t="s">
        <v>200</v>
      </c>
      <c r="T12" s="167">
        <f>VLOOKUP(CONCATENATE($V12,$R$5),APPENDIX!$A:$AC,10,FALSE)</f>
        <v>5</v>
      </c>
      <c r="U12" s="167">
        <f>VLOOKUP(CONCATENATE($V12,$R$5),APPENDIX!$A:$AC,11,FALSE)</f>
        <v>1</v>
      </c>
      <c r="V12" s="167" t="str">
        <f>VLOOKUP(S12,ST!$A$2:$B$53,2,FALSE)</f>
        <v>VT</v>
      </c>
      <c r="W12" s="167" t="str">
        <f t="shared" si="0"/>
        <v>VTh001_1</v>
      </c>
      <c r="X12" s="167" t="str">
        <f t="shared" si="1"/>
        <v>VTh015_1</v>
      </c>
      <c r="Y12" s="167" t="str">
        <f t="shared" si="2"/>
        <v>VTh009_1</v>
      </c>
      <c r="Z12" s="167" t="str">
        <f t="shared" si="3"/>
        <v>VTh010_1</v>
      </c>
      <c r="AA12" s="167" t="str">
        <f t="shared" si="4"/>
        <v>VTh007_1</v>
      </c>
      <c r="AB12" s="167" t="str">
        <f t="shared" si="5"/>
        <v>VTh002_1</v>
      </c>
      <c r="AC12" s="167" t="str">
        <f t="shared" si="6"/>
        <v>VTh005_1</v>
      </c>
      <c r="AD12" s="167" t="str">
        <f t="shared" si="7"/>
        <v>VTh003_1</v>
      </c>
      <c r="AE12" s="167" t="str">
        <f t="shared" si="8"/>
        <v>VTh004_1</v>
      </c>
      <c r="AF12" s="167" t="str">
        <f t="shared" si="9"/>
        <v>VTh011_1</v>
      </c>
      <c r="AG12" s="167" t="str">
        <f t="shared" si="10"/>
        <v>VTh008_1</v>
      </c>
    </row>
    <row r="13" spans="1:33" x14ac:dyDescent="0.15">
      <c r="B13" s="290">
        <f t="shared" si="11"/>
        <v>9</v>
      </c>
      <c r="C13" s="291" t="str">
        <f t="shared" si="12"/>
        <v>New Jersey</v>
      </c>
      <c r="D13" s="280">
        <f>VLOOKUP(W13,APPENDIX!$A:$AC,11,FALSE)</f>
        <v>2</v>
      </c>
      <c r="E13" s="280">
        <f>VLOOKUP(X13,APPENDIX!$A:$AC,11,FALSE)</f>
        <v>1</v>
      </c>
      <c r="F13" s="280">
        <f>VLOOKUP(Y13,APPENDIX!$A:$AC,11,FALSE)</f>
        <v>3</v>
      </c>
      <c r="G13" s="280">
        <f>VLOOKUP(Z13,APPENDIX!$A:$AC,11,FALSE)</f>
        <v>2</v>
      </c>
      <c r="H13" s="280">
        <f>VLOOKUP(AA13,APPENDIX!$A:$AC,11,FALSE)</f>
        <v>1</v>
      </c>
      <c r="I13" s="280">
        <f>VLOOKUP(AB13,APPENDIX!$A:$AC,11,FALSE)</f>
        <v>1</v>
      </c>
      <c r="J13" s="280">
        <f>VLOOKUP(AC13,APPENDIX!$A:$AC,11,FALSE)</f>
        <v>2</v>
      </c>
      <c r="K13" s="280">
        <f>VLOOKUP(AD13,APPENDIX!$A:$AC,11,FALSE)</f>
        <v>1</v>
      </c>
      <c r="L13" s="280">
        <f>VLOOKUP(AE13,APPENDIX!$A:$AC,11,FALSE)</f>
        <v>1</v>
      </c>
      <c r="M13" s="280">
        <f>VLOOKUP(AF13,APPENDIX!$A:$AC,11,FALSE)</f>
        <v>1</v>
      </c>
      <c r="N13" s="280">
        <f>VLOOKUP(AG13,APPENDIX!$A:$AC,11,FALSE)</f>
        <v>2</v>
      </c>
      <c r="S13" s="281" t="s">
        <v>136</v>
      </c>
      <c r="T13" s="167">
        <f>VLOOKUP(CONCATENATE($V13,$R$5),APPENDIX!$A:$AC,10,FALSE)</f>
        <v>9</v>
      </c>
      <c r="U13" s="167">
        <f>VLOOKUP(CONCATENATE($V13,$R$5),APPENDIX!$A:$AC,11,FALSE)</f>
        <v>1</v>
      </c>
      <c r="V13" s="167" t="str">
        <f>VLOOKUP(S13,ST!$A$2:$B$53,2,FALSE)</f>
        <v>NJ</v>
      </c>
      <c r="W13" s="167" t="str">
        <f t="shared" si="0"/>
        <v>NJh001_1</v>
      </c>
      <c r="X13" s="167" t="str">
        <f t="shared" si="1"/>
        <v>NJh015_1</v>
      </c>
      <c r="Y13" s="167" t="str">
        <f t="shared" si="2"/>
        <v>NJh009_1</v>
      </c>
      <c r="Z13" s="167" t="str">
        <f t="shared" si="3"/>
        <v>NJh010_1</v>
      </c>
      <c r="AA13" s="167" t="str">
        <f t="shared" si="4"/>
        <v>NJh007_1</v>
      </c>
      <c r="AB13" s="167" t="str">
        <f t="shared" si="5"/>
        <v>NJh002_1</v>
      </c>
      <c r="AC13" s="167" t="str">
        <f t="shared" si="6"/>
        <v>NJh005_1</v>
      </c>
      <c r="AD13" s="167" t="str">
        <f t="shared" si="7"/>
        <v>NJh003_1</v>
      </c>
      <c r="AE13" s="167" t="str">
        <f t="shared" si="8"/>
        <v>NJh004_1</v>
      </c>
      <c r="AF13" s="167" t="str">
        <f t="shared" si="9"/>
        <v>NJh011_1</v>
      </c>
      <c r="AG13" s="167" t="str">
        <f t="shared" si="10"/>
        <v>NJh008_1</v>
      </c>
    </row>
    <row r="14" spans="1:33" x14ac:dyDescent="0.15">
      <c r="B14" s="290">
        <f t="shared" si="11"/>
        <v>9</v>
      </c>
      <c r="C14" s="291" t="str">
        <f t="shared" si="12"/>
        <v>Washington</v>
      </c>
      <c r="D14" s="280">
        <f>VLOOKUP(W14,APPENDIX!$A:$AC,11,FALSE)</f>
        <v>1</v>
      </c>
      <c r="E14" s="280">
        <f>VLOOKUP(X14,APPENDIX!$A:$AC,11,FALSE)</f>
        <v>1</v>
      </c>
      <c r="F14" s="280">
        <f>VLOOKUP(Y14,APPENDIX!$A:$AC,11,FALSE)</f>
        <v>2</v>
      </c>
      <c r="G14" s="280">
        <f>VLOOKUP(Z14,APPENDIX!$A:$AC,11,FALSE)</f>
        <v>1</v>
      </c>
      <c r="H14" s="280">
        <f>VLOOKUP(AA14,APPENDIX!$A:$AC,11,FALSE)</f>
        <v>3</v>
      </c>
      <c r="I14" s="280">
        <f>VLOOKUP(AB14,APPENDIX!$A:$AC,11,FALSE)</f>
        <v>1</v>
      </c>
      <c r="J14" s="280">
        <f>VLOOKUP(AC14,APPENDIX!$A:$AC,11,FALSE)</f>
        <v>3</v>
      </c>
      <c r="K14" s="280">
        <f>VLOOKUP(AD14,APPENDIX!$A:$AC,11,FALSE)</f>
        <v>1</v>
      </c>
      <c r="L14" s="280">
        <f>VLOOKUP(AE14,APPENDIX!$A:$AC,11,FALSE)</f>
        <v>1</v>
      </c>
      <c r="M14" s="280">
        <f>VLOOKUP(AF14,APPENDIX!$A:$AC,11,FALSE)</f>
        <v>1</v>
      </c>
      <c r="N14" s="280">
        <f>VLOOKUP(AG14,APPENDIX!$A:$AC,11,FALSE)</f>
        <v>1</v>
      </c>
      <c r="S14" s="281" t="s">
        <v>208</v>
      </c>
      <c r="T14" s="167">
        <f>VLOOKUP(CONCATENATE($V14,$R$5),APPENDIX!$A:$AC,10,FALSE)</f>
        <v>9</v>
      </c>
      <c r="U14" s="167">
        <f>VLOOKUP(CONCATENATE($V14,$R$5),APPENDIX!$A:$AC,11,FALSE)</f>
        <v>1</v>
      </c>
      <c r="V14" s="167" t="str">
        <f>VLOOKUP(S14,ST!$A$2:$B$53,2,FALSE)</f>
        <v>WA</v>
      </c>
      <c r="W14" s="167" t="str">
        <f t="shared" si="0"/>
        <v>WAh001_1</v>
      </c>
      <c r="X14" s="167" t="str">
        <f t="shared" si="1"/>
        <v>WAh015_1</v>
      </c>
      <c r="Y14" s="167" t="str">
        <f t="shared" si="2"/>
        <v>WAh009_1</v>
      </c>
      <c r="Z14" s="167" t="str">
        <f t="shared" si="3"/>
        <v>WAh010_1</v>
      </c>
      <c r="AA14" s="167" t="str">
        <f t="shared" si="4"/>
        <v>WAh007_1</v>
      </c>
      <c r="AB14" s="167" t="str">
        <f t="shared" si="5"/>
        <v>WAh002_1</v>
      </c>
      <c r="AC14" s="167" t="str">
        <f t="shared" si="6"/>
        <v>WAh005_1</v>
      </c>
      <c r="AD14" s="167" t="str">
        <f t="shared" si="7"/>
        <v>WAh003_1</v>
      </c>
      <c r="AE14" s="167" t="str">
        <f t="shared" si="8"/>
        <v>WAh004_1</v>
      </c>
      <c r="AF14" s="167" t="str">
        <f t="shared" si="9"/>
        <v>WAh011_1</v>
      </c>
      <c r="AG14" s="167" t="str">
        <f t="shared" si="10"/>
        <v>WAh008_1</v>
      </c>
    </row>
    <row r="15" spans="1:33" x14ac:dyDescent="0.15">
      <c r="B15" s="290">
        <f t="shared" si="11"/>
        <v>11</v>
      </c>
      <c r="C15" s="291" t="str">
        <f t="shared" si="12"/>
        <v>New York</v>
      </c>
      <c r="D15" s="280">
        <f>VLOOKUP(W15,APPENDIX!$A:$AC,11,FALSE)</f>
        <v>2</v>
      </c>
      <c r="E15" s="280">
        <f>VLOOKUP(X15,APPENDIX!$A:$AC,11,FALSE)</f>
        <v>1</v>
      </c>
      <c r="F15" s="280">
        <f>VLOOKUP(Y15,APPENDIX!$A:$AC,11,FALSE)</f>
        <v>2</v>
      </c>
      <c r="G15" s="280">
        <f>VLOOKUP(Z15,APPENDIX!$A:$AC,11,FALSE)</f>
        <v>2</v>
      </c>
      <c r="H15" s="280">
        <f>VLOOKUP(AA15,APPENDIX!$A:$AC,11,FALSE)</f>
        <v>1</v>
      </c>
      <c r="I15" s="280">
        <f>VLOOKUP(AB15,APPENDIX!$A:$AC,11,FALSE)</f>
        <v>1</v>
      </c>
      <c r="J15" s="280">
        <f>VLOOKUP(AC15,APPENDIX!$A:$AC,11,FALSE)</f>
        <v>2</v>
      </c>
      <c r="K15" s="280">
        <f>VLOOKUP(AD15,APPENDIX!$A:$AC,11,FALSE)</f>
        <v>1</v>
      </c>
      <c r="L15" s="280">
        <f>VLOOKUP(AE15,APPENDIX!$A:$AC,11,FALSE)</f>
        <v>1</v>
      </c>
      <c r="M15" s="280">
        <f>VLOOKUP(AF15,APPENDIX!$A:$AC,11,FALSE)</f>
        <v>3</v>
      </c>
      <c r="N15" s="280">
        <f>VLOOKUP(AG15,APPENDIX!$A:$AC,11,FALSE)</f>
        <v>2</v>
      </c>
      <c r="S15" s="281" t="s">
        <v>144</v>
      </c>
      <c r="T15" s="167">
        <f>VLOOKUP(CONCATENATE($V15,$R$5),APPENDIX!$A:$AC,10,FALSE)</f>
        <v>11</v>
      </c>
      <c r="U15" s="167">
        <f>VLOOKUP(CONCATENATE($V15,$R$5),APPENDIX!$A:$AC,11,FALSE)</f>
        <v>1</v>
      </c>
      <c r="V15" s="167" t="str">
        <f>VLOOKUP(S15,ST!$A$2:$B$53,2,FALSE)</f>
        <v>NY</v>
      </c>
      <c r="W15" s="167" t="str">
        <f t="shared" si="0"/>
        <v>NYh001_1</v>
      </c>
      <c r="X15" s="167" t="str">
        <f t="shared" si="1"/>
        <v>NYh015_1</v>
      </c>
      <c r="Y15" s="167" t="str">
        <f t="shared" si="2"/>
        <v>NYh009_1</v>
      </c>
      <c r="Z15" s="167" t="str">
        <f t="shared" si="3"/>
        <v>NYh010_1</v>
      </c>
      <c r="AA15" s="167" t="str">
        <f t="shared" si="4"/>
        <v>NYh007_1</v>
      </c>
      <c r="AB15" s="167" t="str">
        <f t="shared" si="5"/>
        <v>NYh002_1</v>
      </c>
      <c r="AC15" s="167" t="str">
        <f t="shared" si="6"/>
        <v>NYh005_1</v>
      </c>
      <c r="AD15" s="167" t="str">
        <f t="shared" si="7"/>
        <v>NYh003_1</v>
      </c>
      <c r="AE15" s="167" t="str">
        <f t="shared" si="8"/>
        <v>NYh004_1</v>
      </c>
      <c r="AF15" s="167" t="str">
        <f t="shared" si="9"/>
        <v>NYh011_1</v>
      </c>
      <c r="AG15" s="167" t="str">
        <f t="shared" si="10"/>
        <v>NYh008_1</v>
      </c>
    </row>
    <row r="16" spans="1:33" x14ac:dyDescent="0.15">
      <c r="B16" s="290">
        <f t="shared" si="11"/>
        <v>11</v>
      </c>
      <c r="C16" s="490" t="str">
        <f t="shared" si="12"/>
        <v>Rhode Island</v>
      </c>
      <c r="D16" s="280">
        <f>VLOOKUP(W16,APPENDIX!$A:$AC,11,FALSE)</f>
        <v>1</v>
      </c>
      <c r="E16" s="280">
        <f>VLOOKUP(X16,APPENDIX!$A:$AC,11,FALSE)</f>
        <v>1</v>
      </c>
      <c r="F16" s="280">
        <f>VLOOKUP(Y16,APPENDIX!$A:$AC,11,FALSE)</f>
        <v>1</v>
      </c>
      <c r="G16" s="280">
        <f>VLOOKUP(Z16,APPENDIX!$A:$AC,11,FALSE)</f>
        <v>2</v>
      </c>
      <c r="H16" s="280">
        <f>VLOOKUP(AA16,APPENDIX!$A:$AC,11,FALSE)</f>
        <v>1</v>
      </c>
      <c r="I16" s="280">
        <f>VLOOKUP(AB16,APPENDIX!$A:$AC,11,FALSE)</f>
        <v>3</v>
      </c>
      <c r="J16" s="280">
        <f>VLOOKUP(AC16,APPENDIX!$A:$AC,11,FALSE)</f>
        <v>3</v>
      </c>
      <c r="K16" s="280">
        <f>VLOOKUP(AD16,APPENDIX!$A:$AC,11,FALSE)</f>
        <v>1</v>
      </c>
      <c r="L16" s="280">
        <f>VLOOKUP(AE16,APPENDIX!$A:$AC,11,FALSE)</f>
        <v>2</v>
      </c>
      <c r="M16" s="280">
        <f>VLOOKUP(AF16,APPENDIX!$A:$AC,11,FALSE)</f>
        <v>2</v>
      </c>
      <c r="N16" s="280">
        <f>VLOOKUP(AG16,APPENDIX!$A:$AC,11,FALSE)</f>
        <v>1</v>
      </c>
      <c r="S16" s="281" t="s">
        <v>172</v>
      </c>
      <c r="T16" s="167">
        <f>VLOOKUP(CONCATENATE($V16,$R$5),APPENDIX!$A:$AC,10,FALSE)</f>
        <v>11</v>
      </c>
      <c r="U16" s="167">
        <f>VLOOKUP(CONCATENATE($V16,$R$5),APPENDIX!$A:$AC,11,FALSE)</f>
        <v>1</v>
      </c>
      <c r="V16" s="167" t="str">
        <f>VLOOKUP(S16,ST!$A$2:$B$53,2,FALSE)</f>
        <v>RI</v>
      </c>
      <c r="W16" s="167" t="str">
        <f t="shared" si="0"/>
        <v>RIh001_1</v>
      </c>
      <c r="X16" s="167" t="str">
        <f t="shared" si="1"/>
        <v>RIh015_1</v>
      </c>
      <c r="Y16" s="167" t="str">
        <f t="shared" si="2"/>
        <v>RIh009_1</v>
      </c>
      <c r="Z16" s="167" t="str">
        <f t="shared" si="3"/>
        <v>RIh010_1</v>
      </c>
      <c r="AA16" s="167" t="str">
        <f t="shared" si="4"/>
        <v>RIh007_1</v>
      </c>
      <c r="AB16" s="167" t="str">
        <f t="shared" si="5"/>
        <v>RIh002_1</v>
      </c>
      <c r="AC16" s="167" t="str">
        <f t="shared" si="6"/>
        <v>RIh005_1</v>
      </c>
      <c r="AD16" s="167" t="str">
        <f t="shared" si="7"/>
        <v>RIh003_1</v>
      </c>
      <c r="AE16" s="167" t="str">
        <f t="shared" si="8"/>
        <v>RIh004_1</v>
      </c>
      <c r="AF16" s="167" t="str">
        <f t="shared" si="9"/>
        <v>RIh011_1</v>
      </c>
      <c r="AG16" s="167" t="str">
        <f t="shared" si="10"/>
        <v>RIh008_1</v>
      </c>
    </row>
    <row r="17" spans="2:33" x14ac:dyDescent="0.15">
      <c r="B17" s="290">
        <f t="shared" si="11"/>
        <v>13</v>
      </c>
      <c r="C17" s="291" t="str">
        <f t="shared" si="12"/>
        <v>New Hampshire</v>
      </c>
      <c r="D17" s="280">
        <f>VLOOKUP(W17,APPENDIX!$A:$AC,11,FALSE)</f>
        <v>1</v>
      </c>
      <c r="E17" s="280">
        <f>VLOOKUP(X17,APPENDIX!$A:$AC,11,FALSE)</f>
        <v>1</v>
      </c>
      <c r="F17" s="280">
        <f>VLOOKUP(Y17,APPENDIX!$A:$AC,11,FALSE)</f>
        <v>3</v>
      </c>
      <c r="G17" s="280">
        <f>VLOOKUP(Z17,APPENDIX!$A:$AC,11,FALSE)</f>
        <v>1</v>
      </c>
      <c r="H17" s="280">
        <f>VLOOKUP(AA17,APPENDIX!$A:$AC,11,FALSE)</f>
        <v>3</v>
      </c>
      <c r="I17" s="280">
        <f>VLOOKUP(AB17,APPENDIX!$A:$AC,11,FALSE)</f>
        <v>2</v>
      </c>
      <c r="J17" s="280">
        <f>VLOOKUP(AC17,APPENDIX!$A:$AC,11,FALSE)</f>
        <v>1</v>
      </c>
      <c r="K17" s="280">
        <f>VLOOKUP(AD17,APPENDIX!$A:$AC,11,FALSE)</f>
        <v>2</v>
      </c>
      <c r="L17" s="280">
        <f>VLOOKUP(AE17,APPENDIX!$A:$AC,11,FALSE)</f>
        <v>1</v>
      </c>
      <c r="M17" s="280">
        <f>VLOOKUP(AF17,APPENDIX!$A:$AC,11,FALSE)</f>
        <v>1</v>
      </c>
      <c r="N17" s="280">
        <f>VLOOKUP(AG17,APPENDIX!$A:$AC,11,FALSE)</f>
        <v>2</v>
      </c>
      <c r="S17" s="281" t="s">
        <v>132</v>
      </c>
      <c r="T17" s="167">
        <f>VLOOKUP(CONCATENATE($V17,$R$5),APPENDIX!$A:$AC,10,FALSE)</f>
        <v>13</v>
      </c>
      <c r="U17" s="167">
        <f>VLOOKUP(CONCATENATE($V17,$R$5),APPENDIX!$A:$AC,11,FALSE)</f>
        <v>2</v>
      </c>
      <c r="V17" s="167" t="str">
        <f>VLOOKUP(S17,ST!$A$2:$B$53,2,FALSE)</f>
        <v>NH</v>
      </c>
      <c r="W17" s="167" t="str">
        <f t="shared" si="0"/>
        <v>NHh001_1</v>
      </c>
      <c r="X17" s="167" t="str">
        <f t="shared" si="1"/>
        <v>NHh015_1</v>
      </c>
      <c r="Y17" s="167" t="str">
        <f t="shared" si="2"/>
        <v>NHh009_1</v>
      </c>
      <c r="Z17" s="167" t="str">
        <f t="shared" si="3"/>
        <v>NHh010_1</v>
      </c>
      <c r="AA17" s="167" t="str">
        <f t="shared" si="4"/>
        <v>NHh007_1</v>
      </c>
      <c r="AB17" s="167" t="str">
        <f t="shared" si="5"/>
        <v>NHh002_1</v>
      </c>
      <c r="AC17" s="167" t="str">
        <f t="shared" si="6"/>
        <v>NHh005_1</v>
      </c>
      <c r="AD17" s="167" t="str">
        <f t="shared" si="7"/>
        <v>NHh003_1</v>
      </c>
      <c r="AE17" s="167" t="str">
        <f t="shared" si="8"/>
        <v>NHh004_1</v>
      </c>
      <c r="AF17" s="167" t="str">
        <f t="shared" si="9"/>
        <v>NHh011_1</v>
      </c>
      <c r="AG17" s="167" t="str">
        <f t="shared" si="10"/>
        <v>NHh008_1</v>
      </c>
    </row>
    <row r="18" spans="2:33" x14ac:dyDescent="0.15">
      <c r="B18" s="290">
        <f t="shared" si="11"/>
        <v>14</v>
      </c>
      <c r="C18" s="291" t="str">
        <f t="shared" si="12"/>
        <v>Idaho</v>
      </c>
      <c r="D18" s="280">
        <f>VLOOKUP(W18,APPENDIX!$A:$AC,11,FALSE)</f>
        <v>2</v>
      </c>
      <c r="E18" s="280">
        <f>VLOOKUP(X18,APPENDIX!$A:$AC,11,FALSE)</f>
        <v>2</v>
      </c>
      <c r="F18" s="280">
        <f>VLOOKUP(Y18,APPENDIX!$A:$AC,11,FALSE)</f>
        <v>2</v>
      </c>
      <c r="G18" s="280">
        <f>VLOOKUP(Z18,APPENDIX!$A:$AC,11,FALSE)</f>
        <v>1</v>
      </c>
      <c r="H18" s="280">
        <f>VLOOKUP(AA18,APPENDIX!$A:$AC,11,FALSE)</f>
        <v>4</v>
      </c>
      <c r="I18" s="280">
        <f>VLOOKUP(AB18,APPENDIX!$A:$AC,11,FALSE)</f>
        <v>2</v>
      </c>
      <c r="J18" s="280">
        <f>VLOOKUP(AC18,APPENDIX!$A:$AC,11,FALSE)</f>
        <v>2</v>
      </c>
      <c r="K18" s="280">
        <f>VLOOKUP(AD18,APPENDIX!$A:$AC,11,FALSE)</f>
        <v>1</v>
      </c>
      <c r="L18" s="280">
        <f>VLOOKUP(AE18,APPENDIX!$A:$AC,11,FALSE)</f>
        <v>2</v>
      </c>
      <c r="M18" s="280">
        <f>VLOOKUP(AF18,APPENDIX!$A:$AC,11,FALSE)</f>
        <v>2</v>
      </c>
      <c r="N18" s="280">
        <f>VLOOKUP(AG18,APPENDIX!$A:$AC,11,FALSE)</f>
        <v>1</v>
      </c>
      <c r="S18" s="281" t="s">
        <v>65</v>
      </c>
      <c r="T18" s="167">
        <f>VLOOKUP(CONCATENATE($V18,$R$5),APPENDIX!$A:$AC,10,FALSE)</f>
        <v>14</v>
      </c>
      <c r="U18" s="167">
        <f>VLOOKUP(CONCATENATE($V18,$R$5),APPENDIX!$A:$AC,11,FALSE)</f>
        <v>2</v>
      </c>
      <c r="V18" s="167" t="str">
        <f>VLOOKUP(S18,ST!$A$2:$B$53,2,FALSE)</f>
        <v>ID</v>
      </c>
      <c r="W18" s="167" t="str">
        <f t="shared" si="0"/>
        <v>IDh001_1</v>
      </c>
      <c r="X18" s="167" t="str">
        <f t="shared" si="1"/>
        <v>IDh015_1</v>
      </c>
      <c r="Y18" s="167" t="str">
        <f t="shared" si="2"/>
        <v>IDh009_1</v>
      </c>
      <c r="Z18" s="167" t="str">
        <f t="shared" si="3"/>
        <v>IDh010_1</v>
      </c>
      <c r="AA18" s="167" t="str">
        <f t="shared" si="4"/>
        <v>IDh007_1</v>
      </c>
      <c r="AB18" s="167" t="str">
        <f t="shared" si="5"/>
        <v>IDh002_1</v>
      </c>
      <c r="AC18" s="167" t="str">
        <f t="shared" si="6"/>
        <v>IDh005_1</v>
      </c>
      <c r="AD18" s="167" t="str">
        <f t="shared" si="7"/>
        <v>IDh003_1</v>
      </c>
      <c r="AE18" s="167" t="str">
        <f t="shared" si="8"/>
        <v>IDh004_1</v>
      </c>
      <c r="AF18" s="167" t="str">
        <f t="shared" si="9"/>
        <v>IDh011_1</v>
      </c>
      <c r="AG18" s="167" t="str">
        <f t="shared" si="10"/>
        <v>IDh008_1</v>
      </c>
    </row>
    <row r="19" spans="2:33" x14ac:dyDescent="0.15">
      <c r="B19" s="290">
        <f t="shared" si="11"/>
        <v>14</v>
      </c>
      <c r="C19" s="291" t="str">
        <f t="shared" si="12"/>
        <v>Iowa</v>
      </c>
      <c r="D19" s="280">
        <f>VLOOKUP(W19,APPENDIX!$A:$AC,11,FALSE)</f>
        <v>2</v>
      </c>
      <c r="E19" s="280">
        <f>VLOOKUP(X19,APPENDIX!$A:$AC,11,FALSE)</f>
        <v>2</v>
      </c>
      <c r="F19" s="280">
        <f>VLOOKUP(Y19,APPENDIX!$A:$AC,11,FALSE)</f>
        <v>2</v>
      </c>
      <c r="G19" s="280">
        <f>VLOOKUP(Z19,APPENDIX!$A:$AC,11,FALSE)</f>
        <v>3</v>
      </c>
      <c r="H19" s="280">
        <f>VLOOKUP(AA19,APPENDIX!$A:$AC,11,FALSE)</f>
        <v>2</v>
      </c>
      <c r="I19" s="280">
        <f>VLOOKUP(AB19,APPENDIX!$A:$AC,11,FALSE)</f>
        <v>1</v>
      </c>
      <c r="J19" s="280">
        <f>VLOOKUP(AC19,APPENDIX!$A:$AC,11,FALSE)</f>
        <v>1</v>
      </c>
      <c r="K19" s="280">
        <f>VLOOKUP(AD19,APPENDIX!$A:$AC,11,FALSE)</f>
        <v>3</v>
      </c>
      <c r="L19" s="280">
        <f>VLOOKUP(AE19,APPENDIX!$A:$AC,11,FALSE)</f>
        <v>3</v>
      </c>
      <c r="M19" s="280">
        <f>VLOOKUP(AF19,APPENDIX!$A:$AC,11,FALSE)</f>
        <v>2</v>
      </c>
      <c r="N19" s="280">
        <f>VLOOKUP(AG19,APPENDIX!$A:$AC,11,FALSE)</f>
        <v>2</v>
      </c>
      <c r="S19" s="281" t="s">
        <v>76</v>
      </c>
      <c r="T19" s="167">
        <f>VLOOKUP(CONCATENATE($V19,$R$5),APPENDIX!$A:$AC,10,FALSE)</f>
        <v>14</v>
      </c>
      <c r="U19" s="167">
        <f>VLOOKUP(CONCATENATE($V19,$R$5),APPENDIX!$A:$AC,11,FALSE)</f>
        <v>2</v>
      </c>
      <c r="V19" s="167" t="str">
        <f>VLOOKUP(S19,ST!$A$2:$B$53,2,FALSE)</f>
        <v>IA</v>
      </c>
      <c r="W19" s="167" t="str">
        <f t="shared" si="0"/>
        <v>IAh001_1</v>
      </c>
      <c r="X19" s="167" t="str">
        <f t="shared" si="1"/>
        <v>IAh015_1</v>
      </c>
      <c r="Y19" s="167" t="str">
        <f t="shared" si="2"/>
        <v>IAh009_1</v>
      </c>
      <c r="Z19" s="167" t="str">
        <f t="shared" si="3"/>
        <v>IAh010_1</v>
      </c>
      <c r="AA19" s="167" t="str">
        <f t="shared" si="4"/>
        <v>IAh007_1</v>
      </c>
      <c r="AB19" s="167" t="str">
        <f t="shared" si="5"/>
        <v>IAh002_1</v>
      </c>
      <c r="AC19" s="167" t="str">
        <f t="shared" si="6"/>
        <v>IAh005_1</v>
      </c>
      <c r="AD19" s="167" t="str">
        <f t="shared" si="7"/>
        <v>IAh003_1</v>
      </c>
      <c r="AE19" s="167" t="str">
        <f t="shared" si="8"/>
        <v>IAh004_1</v>
      </c>
      <c r="AF19" s="167" t="str">
        <f t="shared" si="9"/>
        <v>IAh011_1</v>
      </c>
      <c r="AG19" s="167" t="str">
        <f t="shared" si="10"/>
        <v>IAh008_1</v>
      </c>
    </row>
    <row r="20" spans="2:33" x14ac:dyDescent="0.15">
      <c r="B20" s="290">
        <f t="shared" si="11"/>
        <v>16</v>
      </c>
      <c r="C20" s="291" t="str">
        <f t="shared" si="12"/>
        <v>Oregon</v>
      </c>
      <c r="D20" s="280">
        <f>VLOOKUP(W20,APPENDIX!$A:$AC,11,FALSE)</f>
        <v>1</v>
      </c>
      <c r="E20" s="280">
        <f>VLOOKUP(X20,APPENDIX!$A:$AC,11,FALSE)</f>
        <v>2</v>
      </c>
      <c r="F20" s="280">
        <f>VLOOKUP(Y20,APPENDIX!$A:$AC,11,FALSE)</f>
        <v>2</v>
      </c>
      <c r="G20" s="280">
        <f>VLOOKUP(Z20,APPENDIX!$A:$AC,11,FALSE)</f>
        <v>1</v>
      </c>
      <c r="H20" s="280">
        <f>VLOOKUP(AA20,APPENDIX!$A:$AC,11,FALSE)</f>
        <v>4</v>
      </c>
      <c r="I20" s="280">
        <f>VLOOKUP(AB20,APPENDIX!$A:$AC,11,FALSE)</f>
        <v>1</v>
      </c>
      <c r="J20" s="280">
        <f>VLOOKUP(AC20,APPENDIX!$A:$AC,11,FALSE)</f>
        <v>4</v>
      </c>
      <c r="K20" s="280">
        <f>VLOOKUP(AD20,APPENDIX!$A:$AC,11,FALSE)</f>
        <v>2</v>
      </c>
      <c r="L20" s="280">
        <f>VLOOKUP(AE20,APPENDIX!$A:$AC,11,FALSE)</f>
        <v>2</v>
      </c>
      <c r="M20" s="280">
        <f>VLOOKUP(AF20,APPENDIX!$A:$AC,11,FALSE)</f>
        <v>1</v>
      </c>
      <c r="N20" s="280">
        <f>VLOOKUP(AG20,APPENDIX!$A:$AC,11,FALSE)</f>
        <v>1</v>
      </c>
      <c r="S20" s="281" t="s">
        <v>164</v>
      </c>
      <c r="T20" s="167">
        <f>VLOOKUP(CONCATENATE($V20,$R$5),APPENDIX!$A:$AC,10,FALSE)</f>
        <v>16</v>
      </c>
      <c r="U20" s="167">
        <f>VLOOKUP(CONCATENATE($V20,$R$5),APPENDIX!$A:$AC,11,FALSE)</f>
        <v>2</v>
      </c>
      <c r="V20" s="167" t="str">
        <f>VLOOKUP(S20,ST!$A$2:$B$53,2,FALSE)</f>
        <v>OR</v>
      </c>
      <c r="W20" s="167" t="str">
        <f t="shared" si="0"/>
        <v>ORh001_1</v>
      </c>
      <c r="X20" s="167" t="str">
        <f t="shared" si="1"/>
        <v>ORh015_1</v>
      </c>
      <c r="Y20" s="167" t="str">
        <f t="shared" si="2"/>
        <v>ORh009_1</v>
      </c>
      <c r="Z20" s="167" t="str">
        <f t="shared" si="3"/>
        <v>ORh010_1</v>
      </c>
      <c r="AA20" s="167" t="str">
        <f t="shared" si="4"/>
        <v>ORh007_1</v>
      </c>
      <c r="AB20" s="167" t="str">
        <f t="shared" si="5"/>
        <v>ORh002_1</v>
      </c>
      <c r="AC20" s="167" t="str">
        <f t="shared" si="6"/>
        <v>ORh005_1</v>
      </c>
      <c r="AD20" s="167" t="str">
        <f t="shared" si="7"/>
        <v>ORh003_1</v>
      </c>
      <c r="AE20" s="167" t="str">
        <f t="shared" si="8"/>
        <v>ORh004_1</v>
      </c>
      <c r="AF20" s="167" t="str">
        <f t="shared" si="9"/>
        <v>ORh011_1</v>
      </c>
      <c r="AG20" s="167" t="str">
        <f t="shared" si="10"/>
        <v>ORh008_1</v>
      </c>
    </row>
    <row r="21" spans="2:33" x14ac:dyDescent="0.15">
      <c r="B21" s="290">
        <f t="shared" si="11"/>
        <v>16</v>
      </c>
      <c r="C21" s="291" t="str">
        <f t="shared" si="12"/>
        <v>Wisconsin</v>
      </c>
      <c r="D21" s="280">
        <f>VLOOKUP(W21,APPENDIX!$A:$AC,11,FALSE)</f>
        <v>2</v>
      </c>
      <c r="E21" s="280">
        <f>VLOOKUP(X21,APPENDIX!$A:$AC,11,FALSE)</f>
        <v>2</v>
      </c>
      <c r="F21" s="280">
        <f>VLOOKUP(Y21,APPENDIX!$A:$AC,11,FALSE)</f>
        <v>2</v>
      </c>
      <c r="G21" s="280">
        <f>VLOOKUP(Z21,APPENDIX!$A:$AC,11,FALSE)</f>
        <v>2</v>
      </c>
      <c r="H21" s="280">
        <f>VLOOKUP(AA21,APPENDIX!$A:$AC,11,FALSE)</f>
        <v>2</v>
      </c>
      <c r="I21" s="280">
        <f>VLOOKUP(AB21,APPENDIX!$A:$AC,11,FALSE)</f>
        <v>3</v>
      </c>
      <c r="J21" s="280">
        <f>VLOOKUP(AC21,APPENDIX!$A:$AC,11,FALSE)</f>
        <v>2</v>
      </c>
      <c r="K21" s="280">
        <f>VLOOKUP(AD21,APPENDIX!$A:$AC,11,FALSE)</f>
        <v>2</v>
      </c>
      <c r="L21" s="280">
        <f>VLOOKUP(AE21,APPENDIX!$A:$AC,11,FALSE)</f>
        <v>2</v>
      </c>
      <c r="M21" s="280">
        <f>VLOOKUP(AF21,APPENDIX!$A:$AC,11,FALSE)</f>
        <v>2</v>
      </c>
      <c r="N21" s="280">
        <f>VLOOKUP(AG21,APPENDIX!$A:$AC,11,FALSE)</f>
        <v>2</v>
      </c>
      <c r="S21" s="281" t="s">
        <v>216</v>
      </c>
      <c r="T21" s="167">
        <f>VLOOKUP(CONCATENATE($V21,$R$5),APPENDIX!$A:$AC,10,FALSE)</f>
        <v>16</v>
      </c>
      <c r="U21" s="167">
        <f>VLOOKUP(CONCATENATE($V21,$R$5),APPENDIX!$A:$AC,11,FALSE)</f>
        <v>2</v>
      </c>
      <c r="V21" s="167" t="str">
        <f>VLOOKUP(S21,ST!$A$2:$B$53,2,FALSE)</f>
        <v>WI</v>
      </c>
      <c r="W21" s="167" t="str">
        <f t="shared" si="0"/>
        <v>WIh001_1</v>
      </c>
      <c r="X21" s="167" t="str">
        <f t="shared" si="1"/>
        <v>WIh015_1</v>
      </c>
      <c r="Y21" s="167" t="str">
        <f t="shared" si="2"/>
        <v>WIh009_1</v>
      </c>
      <c r="Z21" s="167" t="str">
        <f t="shared" si="3"/>
        <v>WIh010_1</v>
      </c>
      <c r="AA21" s="167" t="str">
        <f t="shared" si="4"/>
        <v>WIh007_1</v>
      </c>
      <c r="AB21" s="167" t="str">
        <f t="shared" si="5"/>
        <v>WIh002_1</v>
      </c>
      <c r="AC21" s="167" t="str">
        <f t="shared" si="6"/>
        <v>WIh005_1</v>
      </c>
      <c r="AD21" s="167" t="str">
        <f t="shared" si="7"/>
        <v>WIh003_1</v>
      </c>
      <c r="AE21" s="167" t="str">
        <f t="shared" si="8"/>
        <v>WIh004_1</v>
      </c>
      <c r="AF21" s="167" t="str">
        <f t="shared" si="9"/>
        <v>WIh011_1</v>
      </c>
      <c r="AG21" s="167" t="str">
        <f t="shared" si="10"/>
        <v>WIh008_1</v>
      </c>
    </row>
    <row r="22" spans="2:33" x14ac:dyDescent="0.15">
      <c r="B22" s="290">
        <f t="shared" si="11"/>
        <v>18</v>
      </c>
      <c r="C22" s="291" t="str">
        <f t="shared" si="12"/>
        <v>Nebraska</v>
      </c>
      <c r="D22" s="280">
        <f>VLOOKUP(W22,APPENDIX!$A:$AC,11,FALSE)</f>
        <v>1</v>
      </c>
      <c r="E22" s="280">
        <f>VLOOKUP(X22,APPENDIX!$A:$AC,11,FALSE)</f>
        <v>2</v>
      </c>
      <c r="F22" s="280">
        <f>VLOOKUP(Y22,APPENDIX!$A:$AC,11,FALSE)</f>
        <v>3</v>
      </c>
      <c r="G22" s="280">
        <f>VLOOKUP(Z22,APPENDIX!$A:$AC,11,FALSE)</f>
        <v>4</v>
      </c>
      <c r="H22" s="280">
        <f>VLOOKUP(AA22,APPENDIX!$A:$AC,11,FALSE)</f>
        <v>2</v>
      </c>
      <c r="I22" s="280">
        <f>VLOOKUP(AB22,APPENDIX!$A:$AC,11,FALSE)</f>
        <v>2</v>
      </c>
      <c r="J22" s="280">
        <f>VLOOKUP(AC22,APPENDIX!$A:$AC,11,FALSE)</f>
        <v>1</v>
      </c>
      <c r="K22" s="280">
        <f>VLOOKUP(AD22,APPENDIX!$A:$AC,11,FALSE)</f>
        <v>2</v>
      </c>
      <c r="L22" s="280">
        <f>VLOOKUP(AE22,APPENDIX!$A:$AC,11,FALSE)</f>
        <v>3</v>
      </c>
      <c r="M22" s="280">
        <f>VLOOKUP(AF22,APPENDIX!$A:$AC,11,FALSE)</f>
        <v>2</v>
      </c>
      <c r="N22" s="280">
        <f>VLOOKUP(AG22,APPENDIX!$A:$AC,11,FALSE)</f>
        <v>1</v>
      </c>
      <c r="S22" s="281" t="s">
        <v>124</v>
      </c>
      <c r="T22" s="167">
        <f>VLOOKUP(CONCATENATE($V22,$R$5),APPENDIX!$A:$AC,10,FALSE)</f>
        <v>18</v>
      </c>
      <c r="U22" s="167">
        <f>VLOOKUP(CONCATENATE($V22,$R$5),APPENDIX!$A:$AC,11,FALSE)</f>
        <v>2</v>
      </c>
      <c r="V22" s="167" t="str">
        <f>VLOOKUP(S22,ST!$A$2:$B$53,2,FALSE)</f>
        <v>NE</v>
      </c>
      <c r="W22" s="167" t="str">
        <f t="shared" si="0"/>
        <v>NEh001_1</v>
      </c>
      <c r="X22" s="167" t="str">
        <f t="shared" si="1"/>
        <v>NEh015_1</v>
      </c>
      <c r="Y22" s="167" t="str">
        <f t="shared" si="2"/>
        <v>NEh009_1</v>
      </c>
      <c r="Z22" s="167" t="str">
        <f t="shared" si="3"/>
        <v>NEh010_1</v>
      </c>
      <c r="AA22" s="167" t="str">
        <f t="shared" si="4"/>
        <v>NEh007_1</v>
      </c>
      <c r="AB22" s="167" t="str">
        <f t="shared" si="5"/>
        <v>NEh002_1</v>
      </c>
      <c r="AC22" s="167" t="str">
        <f t="shared" si="6"/>
        <v>NEh005_1</v>
      </c>
      <c r="AD22" s="167" t="str">
        <f t="shared" si="7"/>
        <v>NEh003_1</v>
      </c>
      <c r="AE22" s="167" t="str">
        <f t="shared" si="8"/>
        <v>NEh004_1</v>
      </c>
      <c r="AF22" s="167" t="str">
        <f t="shared" si="9"/>
        <v>NEh011_1</v>
      </c>
      <c r="AG22" s="167" t="str">
        <f t="shared" si="10"/>
        <v>NEh008_1</v>
      </c>
    </row>
    <row r="23" spans="2:33" x14ac:dyDescent="0.15">
      <c r="B23" s="290">
        <f t="shared" si="11"/>
        <v>18</v>
      </c>
      <c r="C23" s="291" t="str">
        <f t="shared" si="12"/>
        <v>Wyoming</v>
      </c>
      <c r="D23" s="280">
        <f>VLOOKUP(W23,APPENDIX!$A:$AC,11,FALSE)</f>
        <v>2</v>
      </c>
      <c r="E23" s="280">
        <f>VLOOKUP(X23,APPENDIX!$A:$AC,11,FALSE)</f>
        <v>3</v>
      </c>
      <c r="F23" s="280">
        <f>VLOOKUP(Y23,APPENDIX!$A:$AC,11,FALSE)</f>
        <v>1</v>
      </c>
      <c r="G23" s="280">
        <f>VLOOKUP(Z23,APPENDIX!$A:$AC,11,FALSE)</f>
        <v>1</v>
      </c>
      <c r="H23" s="280">
        <f>VLOOKUP(AA23,APPENDIX!$A:$AC,11,FALSE)</f>
        <v>4</v>
      </c>
      <c r="I23" s="280">
        <f>VLOOKUP(AB23,APPENDIX!$A:$AC,11,FALSE)</f>
        <v>1</v>
      </c>
      <c r="J23" s="280">
        <f>VLOOKUP(AC23,APPENDIX!$A:$AC,11,FALSE)</f>
        <v>2</v>
      </c>
      <c r="K23" s="280">
        <f>VLOOKUP(AD23,APPENDIX!$A:$AC,11,FALSE)</f>
        <v>3</v>
      </c>
      <c r="L23" s="280">
        <f>VLOOKUP(AE23,APPENDIX!$A:$AC,11,FALSE)</f>
        <v>2</v>
      </c>
      <c r="M23" s="280">
        <f>VLOOKUP(AF23,APPENDIX!$A:$AC,11,FALSE)</f>
        <v>1</v>
      </c>
      <c r="N23" s="280">
        <f>VLOOKUP(AG23,APPENDIX!$A:$AC,11,FALSE)</f>
        <v>2</v>
      </c>
      <c r="S23" s="281" t="s">
        <v>220</v>
      </c>
      <c r="T23" s="167">
        <f>VLOOKUP(CONCATENATE($V23,$R$5),APPENDIX!$A:$AC,10,FALSE)</f>
        <v>18</v>
      </c>
      <c r="U23" s="167">
        <f>VLOOKUP(CONCATENATE($V23,$R$5),APPENDIX!$A:$AC,11,FALSE)</f>
        <v>2</v>
      </c>
      <c r="V23" s="167" t="str">
        <f>VLOOKUP(S23,ST!$A$2:$B$53,2,FALSE)</f>
        <v>WY</v>
      </c>
      <c r="W23" s="167" t="str">
        <f t="shared" si="0"/>
        <v>WYh001_1</v>
      </c>
      <c r="X23" s="167" t="str">
        <f t="shared" si="1"/>
        <v>WYh015_1</v>
      </c>
      <c r="Y23" s="167" t="str">
        <f t="shared" si="2"/>
        <v>WYh009_1</v>
      </c>
      <c r="Z23" s="167" t="str">
        <f t="shared" si="3"/>
        <v>WYh010_1</v>
      </c>
      <c r="AA23" s="167" t="str">
        <f t="shared" si="4"/>
        <v>WYh007_1</v>
      </c>
      <c r="AB23" s="167" t="str">
        <f t="shared" si="5"/>
        <v>WYh002_1</v>
      </c>
      <c r="AC23" s="167" t="str">
        <f t="shared" si="6"/>
        <v>WYh005_1</v>
      </c>
      <c r="AD23" s="167" t="str">
        <f t="shared" si="7"/>
        <v>WYh003_1</v>
      </c>
      <c r="AE23" s="167" t="str">
        <f t="shared" si="8"/>
        <v>WYh004_1</v>
      </c>
      <c r="AF23" s="167" t="str">
        <f t="shared" si="9"/>
        <v>WYh011_1</v>
      </c>
      <c r="AG23" s="167" t="str">
        <f t="shared" si="10"/>
        <v>WYh008_1</v>
      </c>
    </row>
    <row r="24" spans="2:33" x14ac:dyDescent="0.15">
      <c r="B24" s="290">
        <f t="shared" si="11"/>
        <v>20</v>
      </c>
      <c r="C24" s="291" t="str">
        <f t="shared" si="12"/>
        <v>Florida</v>
      </c>
      <c r="D24" s="280">
        <f>VLOOKUP(W24,APPENDIX!$A:$AC,11,FALSE)</f>
        <v>3</v>
      </c>
      <c r="E24" s="280">
        <f>VLOOKUP(X24,APPENDIX!$A:$AC,11,FALSE)</f>
        <v>3</v>
      </c>
      <c r="F24" s="280">
        <f>VLOOKUP(Y24,APPENDIX!$A:$AC,11,FALSE)</f>
        <v>2</v>
      </c>
      <c r="G24" s="280">
        <f>VLOOKUP(Z24,APPENDIX!$A:$AC,11,FALSE)</f>
        <v>2</v>
      </c>
      <c r="H24" s="280">
        <f>VLOOKUP(AA24,APPENDIX!$A:$AC,11,FALSE)</f>
        <v>2</v>
      </c>
      <c r="I24" s="280">
        <f>VLOOKUP(AB24,APPENDIX!$A:$AC,11,FALSE)</f>
        <v>2</v>
      </c>
      <c r="J24" s="280">
        <f>VLOOKUP(AC24,APPENDIX!$A:$AC,11,FALSE)</f>
        <v>3</v>
      </c>
      <c r="K24" s="280">
        <f>VLOOKUP(AD24,APPENDIX!$A:$AC,11,FALSE)</f>
        <v>2</v>
      </c>
      <c r="L24" s="280">
        <f>VLOOKUP(AE24,APPENDIX!$A:$AC,11,FALSE)</f>
        <v>2</v>
      </c>
      <c r="M24" s="280">
        <f>VLOOKUP(AF24,APPENDIX!$A:$AC,11,FALSE)</f>
        <v>2</v>
      </c>
      <c r="N24" s="280">
        <f>VLOOKUP(AG24,APPENDIX!$A:$AC,11,FALSE)</f>
        <v>3</v>
      </c>
      <c r="S24" s="281" t="s">
        <v>53</v>
      </c>
      <c r="T24" s="167">
        <f>VLOOKUP(CONCATENATE($V24,$R$5),APPENDIX!$A:$AC,10,FALSE)</f>
        <v>20</v>
      </c>
      <c r="U24" s="167">
        <f>VLOOKUP(CONCATENATE($V24,$R$5),APPENDIX!$A:$AC,11,FALSE)</f>
        <v>2</v>
      </c>
      <c r="V24" s="167" t="str">
        <f>VLOOKUP(S24,ST!$A$2:$B$53,2,FALSE)</f>
        <v>FL</v>
      </c>
      <c r="W24" s="167" t="str">
        <f t="shared" si="0"/>
        <v>FLh001_1</v>
      </c>
      <c r="X24" s="167" t="str">
        <f t="shared" si="1"/>
        <v>FLh015_1</v>
      </c>
      <c r="Y24" s="167" t="str">
        <f t="shared" si="2"/>
        <v>FLh009_1</v>
      </c>
      <c r="Z24" s="167" t="str">
        <f t="shared" si="3"/>
        <v>FLh010_1</v>
      </c>
      <c r="AA24" s="167" t="str">
        <f t="shared" si="4"/>
        <v>FLh007_1</v>
      </c>
      <c r="AB24" s="167" t="str">
        <f t="shared" si="5"/>
        <v>FLh002_1</v>
      </c>
      <c r="AC24" s="167" t="str">
        <f t="shared" si="6"/>
        <v>FLh005_1</v>
      </c>
      <c r="AD24" s="167" t="str">
        <f t="shared" si="7"/>
        <v>FLh003_1</v>
      </c>
      <c r="AE24" s="167" t="str">
        <f t="shared" si="8"/>
        <v>FLh004_1</v>
      </c>
      <c r="AF24" s="167" t="str">
        <f t="shared" si="9"/>
        <v>FLh011_1</v>
      </c>
      <c r="AG24" s="167" t="str">
        <f t="shared" si="10"/>
        <v>FLh008_1</v>
      </c>
    </row>
    <row r="25" spans="2:33" x14ac:dyDescent="0.15">
      <c r="B25" s="290">
        <f t="shared" si="11"/>
        <v>20</v>
      </c>
      <c r="C25" s="291" t="str">
        <f t="shared" si="12"/>
        <v>Maryland</v>
      </c>
      <c r="D25" s="280">
        <f>VLOOKUP(W25,APPENDIX!$A:$AC,11,FALSE)</f>
        <v>3</v>
      </c>
      <c r="E25" s="280">
        <f>VLOOKUP(X25,APPENDIX!$A:$AC,11,FALSE)</f>
        <v>2</v>
      </c>
      <c r="F25" s="280">
        <f>VLOOKUP(Y25,APPENDIX!$A:$AC,11,FALSE)</f>
        <v>4</v>
      </c>
      <c r="G25" s="280">
        <f>VLOOKUP(Z25,APPENDIX!$A:$AC,11,FALSE)</f>
        <v>3</v>
      </c>
      <c r="H25" s="280">
        <f>VLOOKUP(AA25,APPENDIX!$A:$AC,11,FALSE)</f>
        <v>1</v>
      </c>
      <c r="I25" s="280">
        <f>VLOOKUP(AB25,APPENDIX!$A:$AC,11,FALSE)</f>
        <v>3</v>
      </c>
      <c r="J25" s="280">
        <f>VLOOKUP(AC25,APPENDIX!$A:$AC,11,FALSE)</f>
        <v>1</v>
      </c>
      <c r="K25" s="280">
        <f>VLOOKUP(AD25,APPENDIX!$A:$AC,11,FALSE)</f>
        <v>1</v>
      </c>
      <c r="L25" s="280">
        <f>VLOOKUP(AE25,APPENDIX!$A:$AC,11,FALSE)</f>
        <v>2</v>
      </c>
      <c r="M25" s="280">
        <f>VLOOKUP(AF25,APPENDIX!$A:$AC,11,FALSE)</f>
        <v>3</v>
      </c>
      <c r="N25" s="280">
        <f>VLOOKUP(AG25,APPENDIX!$A:$AC,11,FALSE)</f>
        <v>2</v>
      </c>
      <c r="S25" s="281" t="s">
        <v>96</v>
      </c>
      <c r="T25" s="167">
        <f>VLOOKUP(CONCATENATE($V25,$R$5),APPENDIX!$A:$AC,10,FALSE)</f>
        <v>20</v>
      </c>
      <c r="U25" s="167">
        <f>VLOOKUP(CONCATENATE($V25,$R$5),APPENDIX!$A:$AC,11,FALSE)</f>
        <v>2</v>
      </c>
      <c r="V25" s="167" t="str">
        <f>VLOOKUP(S25,ST!$A$2:$B$53,2,FALSE)</f>
        <v>MD</v>
      </c>
      <c r="W25" s="167" t="str">
        <f t="shared" si="0"/>
        <v>MDh001_1</v>
      </c>
      <c r="X25" s="167" t="str">
        <f t="shared" si="1"/>
        <v>MDh015_1</v>
      </c>
      <c r="Y25" s="167" t="str">
        <f t="shared" si="2"/>
        <v>MDh009_1</v>
      </c>
      <c r="Z25" s="167" t="str">
        <f t="shared" si="3"/>
        <v>MDh010_1</v>
      </c>
      <c r="AA25" s="167" t="str">
        <f t="shared" si="4"/>
        <v>MDh007_1</v>
      </c>
      <c r="AB25" s="167" t="str">
        <f t="shared" si="5"/>
        <v>MDh002_1</v>
      </c>
      <c r="AC25" s="167" t="str">
        <f t="shared" si="6"/>
        <v>MDh005_1</v>
      </c>
      <c r="AD25" s="167" t="str">
        <f t="shared" si="7"/>
        <v>MDh003_1</v>
      </c>
      <c r="AE25" s="167" t="str">
        <f t="shared" si="8"/>
        <v>MDh004_1</v>
      </c>
      <c r="AF25" s="167" t="str">
        <f t="shared" si="9"/>
        <v>MDh011_1</v>
      </c>
      <c r="AG25" s="167" t="str">
        <f t="shared" si="10"/>
        <v>MDh008_1</v>
      </c>
    </row>
    <row r="26" spans="2:33" x14ac:dyDescent="0.15">
      <c r="B26" s="290">
        <f t="shared" si="11"/>
        <v>20</v>
      </c>
      <c r="C26" s="291" t="str">
        <f t="shared" si="12"/>
        <v>North Dakota</v>
      </c>
      <c r="D26" s="280">
        <f>VLOOKUP(W26,APPENDIX!$A:$AC,11,FALSE)</f>
        <v>2</v>
      </c>
      <c r="E26" s="280">
        <f>VLOOKUP(X26,APPENDIX!$A:$AC,11,FALSE)</f>
        <v>2</v>
      </c>
      <c r="F26" s="280">
        <f>VLOOKUP(Y26,APPENDIX!$A:$AC,11,FALSE)</f>
        <v>1</v>
      </c>
      <c r="G26" s="280">
        <f>VLOOKUP(Z26,APPENDIX!$A:$AC,11,FALSE)</f>
        <v>3</v>
      </c>
      <c r="H26" s="280">
        <f>VLOOKUP(AA26,APPENDIX!$A:$AC,11,FALSE)</f>
        <v>3</v>
      </c>
      <c r="I26" s="280">
        <f>VLOOKUP(AB26,APPENDIX!$A:$AC,11,FALSE)</f>
        <v>2</v>
      </c>
      <c r="J26" s="280">
        <f>VLOOKUP(AC26,APPENDIX!$A:$AC,11,FALSE)</f>
        <v>1</v>
      </c>
      <c r="K26" s="280">
        <f>VLOOKUP(AD26,APPENDIX!$A:$AC,11,FALSE)</f>
        <v>3</v>
      </c>
      <c r="L26" s="280">
        <f>VLOOKUP(AE26,APPENDIX!$A:$AC,11,FALSE)</f>
        <v>3</v>
      </c>
      <c r="M26" s="280">
        <f>VLOOKUP(AF26,APPENDIX!$A:$AC,11,FALSE)</f>
        <v>4</v>
      </c>
      <c r="N26" s="280">
        <f>VLOOKUP(AG26,APPENDIX!$A:$AC,11,FALSE)</f>
        <v>1</v>
      </c>
      <c r="S26" s="281" t="s">
        <v>152</v>
      </c>
      <c r="T26" s="167">
        <f>VLOOKUP(CONCATENATE($V26,$R$5),APPENDIX!$A:$AC,10,FALSE)</f>
        <v>20</v>
      </c>
      <c r="U26" s="167">
        <f>VLOOKUP(CONCATENATE($V26,$R$5),APPENDIX!$A:$AC,11,FALSE)</f>
        <v>2</v>
      </c>
      <c r="V26" s="167" t="str">
        <f>VLOOKUP(S26,ST!$A$2:$B$53,2,FALSE)</f>
        <v>ND</v>
      </c>
      <c r="W26" s="167" t="str">
        <f t="shared" si="0"/>
        <v>NDh001_1</v>
      </c>
      <c r="X26" s="167" t="str">
        <f t="shared" si="1"/>
        <v>NDh015_1</v>
      </c>
      <c r="Y26" s="167" t="str">
        <f t="shared" si="2"/>
        <v>NDh009_1</v>
      </c>
      <c r="Z26" s="167" t="str">
        <f t="shared" si="3"/>
        <v>NDh010_1</v>
      </c>
      <c r="AA26" s="167" t="str">
        <f t="shared" si="4"/>
        <v>NDh007_1</v>
      </c>
      <c r="AB26" s="167" t="str">
        <f t="shared" si="5"/>
        <v>NDh002_1</v>
      </c>
      <c r="AC26" s="167" t="str">
        <f t="shared" si="6"/>
        <v>NDh005_1</v>
      </c>
      <c r="AD26" s="167" t="str">
        <f t="shared" si="7"/>
        <v>NDh003_1</v>
      </c>
      <c r="AE26" s="167" t="str">
        <f t="shared" si="8"/>
        <v>NDh004_1</v>
      </c>
      <c r="AF26" s="167" t="str">
        <f t="shared" si="9"/>
        <v>NDh011_1</v>
      </c>
      <c r="AG26" s="167" t="str">
        <f t="shared" si="10"/>
        <v>NDh008_1</v>
      </c>
    </row>
    <row r="27" spans="2:33" x14ac:dyDescent="0.15">
      <c r="B27" s="290">
        <f t="shared" si="11"/>
        <v>20</v>
      </c>
      <c r="C27" s="291" t="str">
        <f t="shared" si="12"/>
        <v>Virginia</v>
      </c>
      <c r="D27" s="280">
        <f>VLOOKUP(W27,APPENDIX!$A:$AC,11,FALSE)</f>
        <v>3</v>
      </c>
      <c r="E27" s="280">
        <f>VLOOKUP(X27,APPENDIX!$A:$AC,11,FALSE)</f>
        <v>2</v>
      </c>
      <c r="F27" s="280">
        <f>VLOOKUP(Y27,APPENDIX!$A:$AC,11,FALSE)</f>
        <v>4</v>
      </c>
      <c r="G27" s="280">
        <f>VLOOKUP(Z27,APPENDIX!$A:$AC,11,FALSE)</f>
        <v>2</v>
      </c>
      <c r="H27" s="280">
        <f>VLOOKUP(AA27,APPENDIX!$A:$AC,11,FALSE)</f>
        <v>2</v>
      </c>
      <c r="I27" s="280">
        <f>VLOOKUP(AB27,APPENDIX!$A:$AC,11,FALSE)</f>
        <v>3</v>
      </c>
      <c r="J27" s="280">
        <f>VLOOKUP(AC27,APPENDIX!$A:$AC,11,FALSE)</f>
        <v>1</v>
      </c>
      <c r="K27" s="280">
        <f>VLOOKUP(AD27,APPENDIX!$A:$AC,11,FALSE)</f>
        <v>2</v>
      </c>
      <c r="L27" s="280">
        <f>VLOOKUP(AE27,APPENDIX!$A:$AC,11,FALSE)</f>
        <v>2</v>
      </c>
      <c r="M27" s="280">
        <f>VLOOKUP(AF27,APPENDIX!$A:$AC,11,FALSE)</f>
        <v>2</v>
      </c>
      <c r="N27" s="280">
        <f>VLOOKUP(AG27,APPENDIX!$A:$AC,11,FALSE)</f>
        <v>2</v>
      </c>
      <c r="S27" s="281" t="s">
        <v>204</v>
      </c>
      <c r="T27" s="167">
        <f>VLOOKUP(CONCATENATE($V27,$R$5),APPENDIX!$A:$AC,10,FALSE)</f>
        <v>20</v>
      </c>
      <c r="U27" s="167">
        <f>VLOOKUP(CONCATENATE($V27,$R$5),APPENDIX!$A:$AC,11,FALSE)</f>
        <v>2</v>
      </c>
      <c r="V27" s="167" t="str">
        <f>VLOOKUP(S27,ST!$A$2:$B$53,2,FALSE)</f>
        <v>VA</v>
      </c>
      <c r="W27" s="167" t="str">
        <f t="shared" si="0"/>
        <v>VAh001_1</v>
      </c>
      <c r="X27" s="167" t="str">
        <f t="shared" si="1"/>
        <v>VAh015_1</v>
      </c>
      <c r="Y27" s="167" t="str">
        <f t="shared" si="2"/>
        <v>VAh009_1</v>
      </c>
      <c r="Z27" s="167" t="str">
        <f t="shared" si="3"/>
        <v>VAh010_1</v>
      </c>
      <c r="AA27" s="167" t="str">
        <f t="shared" si="4"/>
        <v>VAh007_1</v>
      </c>
      <c r="AB27" s="167" t="str">
        <f t="shared" si="5"/>
        <v>VAh002_1</v>
      </c>
      <c r="AC27" s="167" t="str">
        <f t="shared" si="6"/>
        <v>VAh005_1</v>
      </c>
      <c r="AD27" s="167" t="str">
        <f t="shared" si="7"/>
        <v>VAh003_1</v>
      </c>
      <c r="AE27" s="167" t="str">
        <f t="shared" si="8"/>
        <v>VAh004_1</v>
      </c>
      <c r="AF27" s="167" t="str">
        <f t="shared" si="9"/>
        <v>VAh011_1</v>
      </c>
      <c r="AG27" s="167" t="str">
        <f t="shared" si="10"/>
        <v>VAh008_1</v>
      </c>
    </row>
    <row r="28" spans="2:33" x14ac:dyDescent="0.15">
      <c r="B28" s="290">
        <f t="shared" si="11"/>
        <v>24</v>
      </c>
      <c r="C28" s="291" t="str">
        <f t="shared" si="12"/>
        <v>Arizona</v>
      </c>
      <c r="D28" s="280">
        <f>VLOOKUP(W28,APPENDIX!$A:$AC,11,FALSE)</f>
        <v>2</v>
      </c>
      <c r="E28" s="280">
        <f>VLOOKUP(X28,APPENDIX!$A:$AC,11,FALSE)</f>
        <v>3</v>
      </c>
      <c r="F28" s="280">
        <f>VLOOKUP(Y28,APPENDIX!$A:$AC,11,FALSE)</f>
        <v>2</v>
      </c>
      <c r="G28" s="280">
        <f>VLOOKUP(Z28,APPENDIX!$A:$AC,11,FALSE)</f>
        <v>2</v>
      </c>
      <c r="H28" s="280">
        <f>VLOOKUP(AA28,APPENDIX!$A:$AC,11,FALSE)</f>
        <v>4</v>
      </c>
      <c r="I28" s="280">
        <f>VLOOKUP(AB28,APPENDIX!$A:$AC,11,FALSE)</f>
        <v>2</v>
      </c>
      <c r="J28" s="280">
        <f>VLOOKUP(AC28,APPENDIX!$A:$AC,11,FALSE)</f>
        <v>3</v>
      </c>
      <c r="K28" s="280">
        <f>VLOOKUP(AD28,APPENDIX!$A:$AC,11,FALSE)</f>
        <v>1</v>
      </c>
      <c r="L28" s="280">
        <f>VLOOKUP(AE28,APPENDIX!$A:$AC,11,FALSE)</f>
        <v>2</v>
      </c>
      <c r="M28" s="280">
        <f>VLOOKUP(AF28,APPENDIX!$A:$AC,11,FALSE)</f>
        <v>4</v>
      </c>
      <c r="N28" s="280">
        <f>VLOOKUP(AG28,APPENDIX!$A:$AC,11,FALSE)</f>
        <v>2</v>
      </c>
      <c r="S28" s="281" t="s">
        <v>25</v>
      </c>
      <c r="T28" s="167">
        <f>VLOOKUP(CONCATENATE($V28,$R$5),APPENDIX!$A:$AC,10,FALSE)</f>
        <v>24</v>
      </c>
      <c r="U28" s="167">
        <f>VLOOKUP(CONCATENATE($V28,$R$5),APPENDIX!$A:$AC,11,FALSE)</f>
        <v>2</v>
      </c>
      <c r="V28" s="167" t="str">
        <f>VLOOKUP(S28,ST!$A$2:$B$53,2,FALSE)</f>
        <v>AZ</v>
      </c>
      <c r="W28" s="167" t="str">
        <f t="shared" si="0"/>
        <v>AZh001_1</v>
      </c>
      <c r="X28" s="167" t="str">
        <f t="shared" si="1"/>
        <v>AZh015_1</v>
      </c>
      <c r="Y28" s="167" t="str">
        <f t="shared" si="2"/>
        <v>AZh009_1</v>
      </c>
      <c r="Z28" s="167" t="str">
        <f t="shared" si="3"/>
        <v>AZh010_1</v>
      </c>
      <c r="AA28" s="167" t="str">
        <f t="shared" si="4"/>
        <v>AZh007_1</v>
      </c>
      <c r="AB28" s="167" t="str">
        <f t="shared" si="5"/>
        <v>AZh002_1</v>
      </c>
      <c r="AC28" s="167" t="str">
        <f t="shared" si="6"/>
        <v>AZh005_1</v>
      </c>
      <c r="AD28" s="167" t="str">
        <f t="shared" si="7"/>
        <v>AZh003_1</v>
      </c>
      <c r="AE28" s="167" t="str">
        <f t="shared" si="8"/>
        <v>AZh004_1</v>
      </c>
      <c r="AF28" s="167" t="str">
        <f t="shared" si="9"/>
        <v>AZh011_1</v>
      </c>
      <c r="AG28" s="167" t="str">
        <f t="shared" si="10"/>
        <v>AZh008_1</v>
      </c>
    </row>
    <row r="29" spans="2:33" x14ac:dyDescent="0.15">
      <c r="B29" s="290">
        <f t="shared" si="11"/>
        <v>24</v>
      </c>
      <c r="C29" s="291" t="str">
        <f t="shared" si="12"/>
        <v>Illinois</v>
      </c>
      <c r="D29" s="280">
        <f>VLOOKUP(W29,APPENDIX!$A:$AC,11,FALSE)</f>
        <v>3</v>
      </c>
      <c r="E29" s="280">
        <f>VLOOKUP(X29,APPENDIX!$A:$AC,11,FALSE)</f>
        <v>2</v>
      </c>
      <c r="F29" s="280">
        <f>VLOOKUP(Y29,APPENDIX!$A:$AC,11,FALSE)</f>
        <v>3</v>
      </c>
      <c r="G29" s="280">
        <f>VLOOKUP(Z29,APPENDIX!$A:$AC,11,FALSE)</f>
        <v>3</v>
      </c>
      <c r="H29" s="280">
        <f>VLOOKUP(AA29,APPENDIX!$A:$AC,11,FALSE)</f>
        <v>1</v>
      </c>
      <c r="I29" s="280">
        <f>VLOOKUP(AB29,APPENDIX!$A:$AC,11,FALSE)</f>
        <v>2</v>
      </c>
      <c r="J29" s="280">
        <f>VLOOKUP(AC29,APPENDIX!$A:$AC,11,FALSE)</f>
        <v>2</v>
      </c>
      <c r="K29" s="280">
        <f>VLOOKUP(AD29,APPENDIX!$A:$AC,11,FALSE)</f>
        <v>1</v>
      </c>
      <c r="L29" s="280">
        <f>VLOOKUP(AE29,APPENDIX!$A:$AC,11,FALSE)</f>
        <v>3</v>
      </c>
      <c r="M29" s="280">
        <f>VLOOKUP(AF29,APPENDIX!$A:$AC,11,FALSE)</f>
        <v>3</v>
      </c>
      <c r="N29" s="280">
        <f>VLOOKUP(AG29,APPENDIX!$A:$AC,11,FALSE)</f>
        <v>1</v>
      </c>
      <c r="S29" s="281" t="s">
        <v>68</v>
      </c>
      <c r="T29" s="167">
        <f>VLOOKUP(CONCATENATE($V29,$R$5),APPENDIX!$A:$AC,10,FALSE)</f>
        <v>24</v>
      </c>
      <c r="U29" s="167">
        <f>VLOOKUP(CONCATENATE($V29,$R$5),APPENDIX!$A:$AC,11,FALSE)</f>
        <v>2</v>
      </c>
      <c r="V29" s="167" t="str">
        <f>VLOOKUP(S29,ST!$A$2:$B$53,2,FALSE)</f>
        <v>IL</v>
      </c>
      <c r="W29" s="167" t="str">
        <f t="shared" si="0"/>
        <v>ILh001_1</v>
      </c>
      <c r="X29" s="167" t="str">
        <f t="shared" si="1"/>
        <v>ILh015_1</v>
      </c>
      <c r="Y29" s="167" t="str">
        <f t="shared" si="2"/>
        <v>ILh009_1</v>
      </c>
      <c r="Z29" s="167" t="str">
        <f t="shared" si="3"/>
        <v>ILh010_1</v>
      </c>
      <c r="AA29" s="167" t="str">
        <f t="shared" si="4"/>
        <v>ILh007_1</v>
      </c>
      <c r="AB29" s="167" t="str">
        <f t="shared" si="5"/>
        <v>ILh002_1</v>
      </c>
      <c r="AC29" s="167" t="str">
        <f t="shared" si="6"/>
        <v>ILh005_1</v>
      </c>
      <c r="AD29" s="167" t="str">
        <f t="shared" si="7"/>
        <v>ILh003_1</v>
      </c>
      <c r="AE29" s="167" t="str">
        <f t="shared" si="8"/>
        <v>ILh004_1</v>
      </c>
      <c r="AF29" s="167" t="str">
        <f t="shared" si="9"/>
        <v>ILh011_1</v>
      </c>
      <c r="AG29" s="167" t="str">
        <f t="shared" si="10"/>
        <v>ILh008_1</v>
      </c>
    </row>
    <row r="30" spans="2:33" x14ac:dyDescent="0.15">
      <c r="B30" s="290">
        <f t="shared" si="11"/>
        <v>24</v>
      </c>
      <c r="C30" s="490" t="str">
        <f t="shared" si="12"/>
        <v>Texas</v>
      </c>
      <c r="D30" s="280">
        <f>VLOOKUP(W30,APPENDIX!$A:$AC,11,FALSE)</f>
        <v>3</v>
      </c>
      <c r="E30" s="280">
        <f>VLOOKUP(X30,APPENDIX!$A:$AC,11,FALSE)</f>
        <v>2</v>
      </c>
      <c r="F30" s="280">
        <f>VLOOKUP(Y30,APPENDIX!$A:$AC,11,FALSE)</f>
        <v>2</v>
      </c>
      <c r="G30" s="280">
        <f>VLOOKUP(Z30,APPENDIX!$A:$AC,11,FALSE)</f>
        <v>2</v>
      </c>
      <c r="H30" s="280">
        <f>VLOOKUP(AA30,APPENDIX!$A:$AC,11,FALSE)</f>
        <v>1</v>
      </c>
      <c r="I30" s="280">
        <f>VLOOKUP(AB30,APPENDIX!$A:$AC,11,FALSE)</f>
        <v>2</v>
      </c>
      <c r="J30" s="280">
        <f>VLOOKUP(AC30,APPENDIX!$A:$AC,11,FALSE)</f>
        <v>2</v>
      </c>
      <c r="K30" s="280">
        <f>VLOOKUP(AD30,APPENDIX!$A:$AC,11,FALSE)</f>
        <v>1</v>
      </c>
      <c r="L30" s="280">
        <f>VLOOKUP(AE30,APPENDIX!$A:$AC,11,FALSE)</f>
        <v>4</v>
      </c>
      <c r="M30" s="280">
        <f>VLOOKUP(AF30,APPENDIX!$A:$AC,11,FALSE)</f>
        <v>4</v>
      </c>
      <c r="N30" s="280">
        <f>VLOOKUP(AG30,APPENDIX!$A:$AC,11,FALSE)</f>
        <v>1</v>
      </c>
      <c r="S30" s="281" t="s">
        <v>188</v>
      </c>
      <c r="T30" s="167">
        <f>VLOOKUP(CONCATENATE($V30,$R$5),APPENDIX!$A:$AC,10,FALSE)</f>
        <v>24</v>
      </c>
      <c r="U30" s="167">
        <f>VLOOKUP(CONCATENATE($V30,$R$5),APPENDIX!$A:$AC,11,FALSE)</f>
        <v>2</v>
      </c>
      <c r="V30" s="167" t="str">
        <f>VLOOKUP(S30,ST!$A$2:$B$53,2,FALSE)</f>
        <v>TX</v>
      </c>
      <c r="W30" s="167" t="str">
        <f t="shared" si="0"/>
        <v>TXh001_1</v>
      </c>
      <c r="X30" s="167" t="str">
        <f t="shared" si="1"/>
        <v>TXh015_1</v>
      </c>
      <c r="Y30" s="167" t="str">
        <f t="shared" si="2"/>
        <v>TXh009_1</v>
      </c>
      <c r="Z30" s="167" t="str">
        <f t="shared" si="3"/>
        <v>TXh010_1</v>
      </c>
      <c r="AA30" s="167" t="str">
        <f t="shared" si="4"/>
        <v>TXh007_1</v>
      </c>
      <c r="AB30" s="167" t="str">
        <f t="shared" si="5"/>
        <v>TXh002_1</v>
      </c>
      <c r="AC30" s="167" t="str">
        <f t="shared" si="6"/>
        <v>TXh005_1</v>
      </c>
      <c r="AD30" s="167" t="str">
        <f t="shared" si="7"/>
        <v>TXh003_1</v>
      </c>
      <c r="AE30" s="167" t="str">
        <f t="shared" si="8"/>
        <v>TXh004_1</v>
      </c>
      <c r="AF30" s="167" t="str">
        <f t="shared" si="9"/>
        <v>TXh011_1</v>
      </c>
      <c r="AG30" s="167" t="str">
        <f t="shared" si="10"/>
        <v>TXh008_1</v>
      </c>
    </row>
    <row r="31" spans="2:33" x14ac:dyDescent="0.15">
      <c r="B31" s="290">
        <f t="shared" si="11"/>
        <v>27</v>
      </c>
      <c r="C31" s="291" t="str">
        <f t="shared" si="12"/>
        <v>Maine</v>
      </c>
      <c r="D31" s="280">
        <f>VLOOKUP(W31,APPENDIX!$A:$AC,11,FALSE)</f>
        <v>1</v>
      </c>
      <c r="E31" s="280">
        <f>VLOOKUP(X31,APPENDIX!$A:$AC,11,FALSE)</f>
        <v>2</v>
      </c>
      <c r="F31" s="280">
        <f>VLOOKUP(Y31,APPENDIX!$A:$AC,11,FALSE)</f>
        <v>1</v>
      </c>
      <c r="G31" s="280">
        <f>VLOOKUP(Z31,APPENDIX!$A:$AC,11,FALSE)</f>
        <v>1</v>
      </c>
      <c r="H31" s="280">
        <f>VLOOKUP(AA31,APPENDIX!$A:$AC,11,FALSE)</f>
        <v>3</v>
      </c>
      <c r="I31" s="280">
        <f>VLOOKUP(AB31,APPENDIX!$A:$AC,11,FALSE)</f>
        <v>4</v>
      </c>
      <c r="J31" s="280">
        <f>VLOOKUP(AC31,APPENDIX!$A:$AC,11,FALSE)</f>
        <v>3</v>
      </c>
      <c r="K31" s="280">
        <f>VLOOKUP(AD31,APPENDIX!$A:$AC,11,FALSE)</f>
        <v>3</v>
      </c>
      <c r="L31" s="280">
        <f>VLOOKUP(AE31,APPENDIX!$A:$AC,11,FALSE)</f>
        <v>2</v>
      </c>
      <c r="M31" s="280">
        <f>VLOOKUP(AF31,APPENDIX!$A:$AC,11,FALSE)</f>
        <v>2</v>
      </c>
      <c r="N31" s="280">
        <f>VLOOKUP(AG31,APPENDIX!$A:$AC,11,FALSE)</f>
        <v>3</v>
      </c>
      <c r="S31" s="281" t="s">
        <v>92</v>
      </c>
      <c r="T31" s="167">
        <f>VLOOKUP(CONCATENATE($V31,$R$5),APPENDIX!$A:$AC,10,FALSE)</f>
        <v>27</v>
      </c>
      <c r="U31" s="167">
        <f>VLOOKUP(CONCATENATE($V31,$R$5),APPENDIX!$A:$AC,11,FALSE)</f>
        <v>3</v>
      </c>
      <c r="V31" s="167" t="str">
        <f>VLOOKUP(S31,ST!$A$2:$B$53,2,FALSE)</f>
        <v>ME</v>
      </c>
      <c r="W31" s="167" t="str">
        <f t="shared" si="0"/>
        <v>MEh001_1</v>
      </c>
      <c r="X31" s="167" t="str">
        <f t="shared" si="1"/>
        <v>MEh015_1</v>
      </c>
      <c r="Y31" s="167" t="str">
        <f t="shared" si="2"/>
        <v>MEh009_1</v>
      </c>
      <c r="Z31" s="167" t="str">
        <f t="shared" si="3"/>
        <v>MEh010_1</v>
      </c>
      <c r="AA31" s="167" t="str">
        <f t="shared" si="4"/>
        <v>MEh007_1</v>
      </c>
      <c r="AB31" s="167" t="str">
        <f t="shared" si="5"/>
        <v>MEh002_1</v>
      </c>
      <c r="AC31" s="167" t="str">
        <f t="shared" si="6"/>
        <v>MEh005_1</v>
      </c>
      <c r="AD31" s="167" t="str">
        <f t="shared" si="7"/>
        <v>MEh003_1</v>
      </c>
      <c r="AE31" s="167" t="str">
        <f t="shared" si="8"/>
        <v>MEh004_1</v>
      </c>
      <c r="AF31" s="167" t="str">
        <f t="shared" si="9"/>
        <v>MEh011_1</v>
      </c>
      <c r="AG31" s="167" t="str">
        <f t="shared" si="10"/>
        <v>MEh008_1</v>
      </c>
    </row>
    <row r="32" spans="2:33" x14ac:dyDescent="0.15">
      <c r="B32" s="290">
        <f t="shared" si="11"/>
        <v>27</v>
      </c>
      <c r="C32" s="291" t="str">
        <f t="shared" si="12"/>
        <v>Pennsylvania</v>
      </c>
      <c r="D32" s="280">
        <f>VLOOKUP(W32,APPENDIX!$A:$AC,11,FALSE)</f>
        <v>3</v>
      </c>
      <c r="E32" s="280">
        <f>VLOOKUP(X32,APPENDIX!$A:$AC,11,FALSE)</f>
        <v>3</v>
      </c>
      <c r="F32" s="280">
        <f>VLOOKUP(Y32,APPENDIX!$A:$AC,11,FALSE)</f>
        <v>3</v>
      </c>
      <c r="G32" s="280">
        <f>VLOOKUP(Z32,APPENDIX!$A:$AC,11,FALSE)</f>
        <v>3</v>
      </c>
      <c r="H32" s="280">
        <f>VLOOKUP(AA32,APPENDIX!$A:$AC,11,FALSE)</f>
        <v>2</v>
      </c>
      <c r="I32" s="280">
        <f>VLOOKUP(AB32,APPENDIX!$A:$AC,11,FALSE)</f>
        <v>3</v>
      </c>
      <c r="J32" s="280">
        <f>VLOOKUP(AC32,APPENDIX!$A:$AC,11,FALSE)</f>
        <v>2</v>
      </c>
      <c r="K32" s="280">
        <f>VLOOKUP(AD32,APPENDIX!$A:$AC,11,FALSE)</f>
        <v>3</v>
      </c>
      <c r="L32" s="280">
        <f>VLOOKUP(AE32,APPENDIX!$A:$AC,11,FALSE)</f>
        <v>2</v>
      </c>
      <c r="M32" s="280">
        <f>VLOOKUP(AF32,APPENDIX!$A:$AC,11,FALSE)</f>
        <v>1</v>
      </c>
      <c r="N32" s="280">
        <f>VLOOKUP(AG32,APPENDIX!$A:$AC,11,FALSE)</f>
        <v>2</v>
      </c>
      <c r="S32" s="281" t="s">
        <v>168</v>
      </c>
      <c r="T32" s="167">
        <f>VLOOKUP(CONCATENATE($V32,$R$5),APPENDIX!$A:$AC,10,FALSE)</f>
        <v>27</v>
      </c>
      <c r="U32" s="167">
        <f>VLOOKUP(CONCATENATE($V32,$R$5),APPENDIX!$A:$AC,11,FALSE)</f>
        <v>3</v>
      </c>
      <c r="V32" s="167" t="str">
        <f>VLOOKUP(S32,ST!$A$2:$B$53,2,FALSE)</f>
        <v>PA</v>
      </c>
      <c r="W32" s="167" t="str">
        <f t="shared" si="0"/>
        <v>PAh001_1</v>
      </c>
      <c r="X32" s="167" t="str">
        <f t="shared" si="1"/>
        <v>PAh015_1</v>
      </c>
      <c r="Y32" s="167" t="str">
        <f t="shared" si="2"/>
        <v>PAh009_1</v>
      </c>
      <c r="Z32" s="167" t="str">
        <f t="shared" si="3"/>
        <v>PAh010_1</v>
      </c>
      <c r="AA32" s="167" t="str">
        <f t="shared" si="4"/>
        <v>PAh007_1</v>
      </c>
      <c r="AB32" s="167" t="str">
        <f t="shared" si="5"/>
        <v>PAh002_1</v>
      </c>
      <c r="AC32" s="167" t="str">
        <f t="shared" si="6"/>
        <v>PAh005_1</v>
      </c>
      <c r="AD32" s="167" t="str">
        <f t="shared" si="7"/>
        <v>PAh003_1</v>
      </c>
      <c r="AE32" s="167" t="str">
        <f t="shared" si="8"/>
        <v>PAh004_1</v>
      </c>
      <c r="AF32" s="167" t="str">
        <f t="shared" si="9"/>
        <v>PAh011_1</v>
      </c>
      <c r="AG32" s="167" t="str">
        <f t="shared" si="10"/>
        <v>PAh008_1</v>
      </c>
    </row>
    <row r="33" spans="2:33" x14ac:dyDescent="0.15">
      <c r="B33" s="290">
        <f t="shared" si="11"/>
        <v>29</v>
      </c>
      <c r="C33" s="291" t="str">
        <f t="shared" si="12"/>
        <v>Montana</v>
      </c>
      <c r="D33" s="280">
        <f>VLOOKUP(W33,APPENDIX!$A:$AC,11,FALSE)</f>
        <v>2</v>
      </c>
      <c r="E33" s="280">
        <f>VLOOKUP(X33,APPENDIX!$A:$AC,11,FALSE)</f>
        <v>3</v>
      </c>
      <c r="F33" s="280">
        <f>VLOOKUP(Y33,APPENDIX!$A:$AC,11,FALSE)</f>
        <v>2</v>
      </c>
      <c r="G33" s="280">
        <f>VLOOKUP(Z33,APPENDIX!$A:$AC,11,FALSE)</f>
        <v>3</v>
      </c>
      <c r="H33" s="280">
        <f>VLOOKUP(AA33,APPENDIX!$A:$AC,11,FALSE)</f>
        <v>4</v>
      </c>
      <c r="I33" s="280">
        <f>VLOOKUP(AB33,APPENDIX!$A:$AC,11,FALSE)</f>
        <v>2</v>
      </c>
      <c r="J33" s="280">
        <f>VLOOKUP(AC33,APPENDIX!$A:$AC,11,FALSE)</f>
        <v>3</v>
      </c>
      <c r="K33" s="280">
        <f>VLOOKUP(AD33,APPENDIX!$A:$AC,11,FALSE)</f>
        <v>3</v>
      </c>
      <c r="L33" s="280">
        <f>VLOOKUP(AE33,APPENDIX!$A:$AC,11,FALSE)</f>
        <v>1</v>
      </c>
      <c r="M33" s="280">
        <f>VLOOKUP(AF33,APPENDIX!$A:$AC,11,FALSE)</f>
        <v>2</v>
      </c>
      <c r="N33" s="280">
        <f>VLOOKUP(AG33,APPENDIX!$A:$AC,11,FALSE)</f>
        <v>3</v>
      </c>
      <c r="S33" s="281" t="s">
        <v>120</v>
      </c>
      <c r="T33" s="167">
        <f>VLOOKUP(CONCATENATE($V33,$R$5),APPENDIX!$A:$AC,10,FALSE)</f>
        <v>29</v>
      </c>
      <c r="U33" s="167">
        <f>VLOOKUP(CONCATENATE($V33,$R$5),APPENDIX!$A:$AC,11,FALSE)</f>
        <v>3</v>
      </c>
      <c r="V33" s="167" t="str">
        <f>VLOOKUP(S33,ST!$A$2:$B$53,2,FALSE)</f>
        <v>MT</v>
      </c>
      <c r="W33" s="167" t="str">
        <f t="shared" si="0"/>
        <v>MTh001_1</v>
      </c>
      <c r="X33" s="167" t="str">
        <f t="shared" si="1"/>
        <v>MTh015_1</v>
      </c>
      <c r="Y33" s="167" t="str">
        <f t="shared" si="2"/>
        <v>MTh009_1</v>
      </c>
      <c r="Z33" s="167" t="str">
        <f t="shared" si="3"/>
        <v>MTh010_1</v>
      </c>
      <c r="AA33" s="167" t="str">
        <f t="shared" si="4"/>
        <v>MTh007_1</v>
      </c>
      <c r="AB33" s="167" t="str">
        <f t="shared" si="5"/>
        <v>MTh002_1</v>
      </c>
      <c r="AC33" s="167" t="str">
        <f t="shared" si="6"/>
        <v>MTh005_1</v>
      </c>
      <c r="AD33" s="167" t="str">
        <f t="shared" si="7"/>
        <v>MTh003_1</v>
      </c>
      <c r="AE33" s="167" t="str">
        <f t="shared" si="8"/>
        <v>MTh004_1</v>
      </c>
      <c r="AF33" s="167" t="str">
        <f t="shared" si="9"/>
        <v>MTh011_1</v>
      </c>
      <c r="AG33" s="167" t="str">
        <f t="shared" si="10"/>
        <v>MTh008_1</v>
      </c>
    </row>
    <row r="34" spans="2:33" x14ac:dyDescent="0.15">
      <c r="B34" s="290">
        <f t="shared" si="11"/>
        <v>30</v>
      </c>
      <c r="C34" s="291" t="str">
        <f t="shared" si="12"/>
        <v>Delaware</v>
      </c>
      <c r="D34" s="280">
        <f>VLOOKUP(W34,APPENDIX!$A:$AC,11,FALSE)</f>
        <v>3</v>
      </c>
      <c r="E34" s="280">
        <f>VLOOKUP(X34,APPENDIX!$A:$AC,11,FALSE)</f>
        <v>3</v>
      </c>
      <c r="F34" s="280">
        <f>VLOOKUP(Y34,APPENDIX!$A:$AC,11,FALSE)</f>
        <v>3</v>
      </c>
      <c r="G34" s="280">
        <f>VLOOKUP(Z34,APPENDIX!$A:$AC,11,FALSE)</f>
        <v>2</v>
      </c>
      <c r="H34" s="280">
        <f>VLOOKUP(AA34,APPENDIX!$A:$AC,11,FALSE)</f>
        <v>2</v>
      </c>
      <c r="I34" s="280">
        <f>VLOOKUP(AB34,APPENDIX!$A:$AC,11,FALSE)</f>
        <v>3</v>
      </c>
      <c r="J34" s="280">
        <f>VLOOKUP(AC34,APPENDIX!$A:$AC,11,FALSE)</f>
        <v>3</v>
      </c>
      <c r="K34" s="280">
        <f>VLOOKUP(AD34,APPENDIX!$A:$AC,11,FALSE)</f>
        <v>2</v>
      </c>
      <c r="L34" s="280">
        <f>VLOOKUP(AE34,APPENDIX!$A:$AC,11,FALSE)</f>
        <v>2</v>
      </c>
      <c r="M34" s="280">
        <f>VLOOKUP(AF34,APPENDIX!$A:$AC,11,FALSE)</f>
        <v>3</v>
      </c>
      <c r="N34" s="280">
        <f>VLOOKUP(AG34,APPENDIX!$A:$AC,11,FALSE)</f>
        <v>3</v>
      </c>
      <c r="S34" s="281" t="s">
        <v>45</v>
      </c>
      <c r="T34" s="167">
        <f>VLOOKUP(CONCATENATE($V34,$R$5),APPENDIX!$A:$AC,10,FALSE)</f>
        <v>30</v>
      </c>
      <c r="U34" s="167">
        <f>VLOOKUP(CONCATENATE($V34,$R$5),APPENDIX!$A:$AC,11,FALSE)</f>
        <v>3</v>
      </c>
      <c r="V34" s="167" t="str">
        <f>VLOOKUP(S34,ST!$A$2:$B$53,2,FALSE)</f>
        <v>DE</v>
      </c>
      <c r="W34" s="167" t="str">
        <f t="shared" si="0"/>
        <v>DEh001_1</v>
      </c>
      <c r="X34" s="167" t="str">
        <f t="shared" si="1"/>
        <v>DEh015_1</v>
      </c>
      <c r="Y34" s="167" t="str">
        <f t="shared" si="2"/>
        <v>DEh009_1</v>
      </c>
      <c r="Z34" s="167" t="str">
        <f t="shared" si="3"/>
        <v>DEh010_1</v>
      </c>
      <c r="AA34" s="167" t="str">
        <f t="shared" si="4"/>
        <v>DEh007_1</v>
      </c>
      <c r="AB34" s="167" t="str">
        <f t="shared" si="5"/>
        <v>DEh002_1</v>
      </c>
      <c r="AC34" s="167" t="str">
        <f t="shared" si="6"/>
        <v>DEh005_1</v>
      </c>
      <c r="AD34" s="167" t="str">
        <f t="shared" si="7"/>
        <v>DEh003_1</v>
      </c>
      <c r="AE34" s="167" t="str">
        <f t="shared" si="8"/>
        <v>DEh004_1</v>
      </c>
      <c r="AF34" s="167" t="str">
        <f t="shared" si="9"/>
        <v>DEh011_1</v>
      </c>
      <c r="AG34" s="167" t="str">
        <f t="shared" si="10"/>
        <v>DEh008_1</v>
      </c>
    </row>
    <row r="35" spans="2:33" x14ac:dyDescent="0.15">
      <c r="B35" s="290">
        <f t="shared" si="11"/>
        <v>30</v>
      </c>
      <c r="C35" s="291" t="str">
        <f t="shared" si="12"/>
        <v>Kansas</v>
      </c>
      <c r="D35" s="280">
        <f>VLOOKUP(W35,APPENDIX!$A:$AC,11,FALSE)</f>
        <v>3</v>
      </c>
      <c r="E35" s="280">
        <f>VLOOKUP(X35,APPENDIX!$A:$AC,11,FALSE)</f>
        <v>2</v>
      </c>
      <c r="F35" s="280">
        <f>VLOOKUP(Y35,APPENDIX!$A:$AC,11,FALSE)</f>
        <v>2</v>
      </c>
      <c r="G35" s="280">
        <f>VLOOKUP(Z35,APPENDIX!$A:$AC,11,FALSE)</f>
        <v>3</v>
      </c>
      <c r="H35" s="280">
        <f>VLOOKUP(AA35,APPENDIX!$A:$AC,11,FALSE)</f>
        <v>3</v>
      </c>
      <c r="I35" s="280">
        <f>VLOOKUP(AB35,APPENDIX!$A:$AC,11,FALSE)</f>
        <v>3</v>
      </c>
      <c r="J35" s="280">
        <f>VLOOKUP(AC35,APPENDIX!$A:$AC,11,FALSE)</f>
        <v>2</v>
      </c>
      <c r="K35" s="280">
        <f>VLOOKUP(AD35,APPENDIX!$A:$AC,11,FALSE)</f>
        <v>3</v>
      </c>
      <c r="L35" s="280">
        <f>VLOOKUP(AE35,APPENDIX!$A:$AC,11,FALSE)</f>
        <v>4</v>
      </c>
      <c r="M35" s="280">
        <f>VLOOKUP(AF35,APPENDIX!$A:$AC,11,FALSE)</f>
        <v>2</v>
      </c>
      <c r="N35" s="280">
        <f>VLOOKUP(AG35,APPENDIX!$A:$AC,11,FALSE)</f>
        <v>2</v>
      </c>
      <c r="S35" s="281" t="s">
        <v>80</v>
      </c>
      <c r="T35" s="167">
        <f>VLOOKUP(CONCATENATE($V35,$R$5),APPENDIX!$A:$AC,10,FALSE)</f>
        <v>30</v>
      </c>
      <c r="U35" s="167">
        <f>VLOOKUP(CONCATENATE($V35,$R$5),APPENDIX!$A:$AC,11,FALSE)</f>
        <v>3</v>
      </c>
      <c r="V35" s="167" t="str">
        <f>VLOOKUP(S35,ST!$A$2:$B$53,2,FALSE)</f>
        <v>KS</v>
      </c>
      <c r="W35" s="167" t="str">
        <f t="shared" si="0"/>
        <v>KSh001_1</v>
      </c>
      <c r="X35" s="167" t="str">
        <f t="shared" si="1"/>
        <v>KSh015_1</v>
      </c>
      <c r="Y35" s="167" t="str">
        <f t="shared" si="2"/>
        <v>KSh009_1</v>
      </c>
      <c r="Z35" s="167" t="str">
        <f t="shared" si="3"/>
        <v>KSh010_1</v>
      </c>
      <c r="AA35" s="167" t="str">
        <f t="shared" si="4"/>
        <v>KSh007_1</v>
      </c>
      <c r="AB35" s="167" t="str">
        <f t="shared" si="5"/>
        <v>KSh002_1</v>
      </c>
      <c r="AC35" s="167" t="str">
        <f t="shared" si="6"/>
        <v>KSh005_1</v>
      </c>
      <c r="AD35" s="167" t="str">
        <f t="shared" si="7"/>
        <v>KSh003_1</v>
      </c>
      <c r="AE35" s="167" t="str">
        <f t="shared" si="8"/>
        <v>KSh004_1</v>
      </c>
      <c r="AF35" s="167" t="str">
        <f t="shared" si="9"/>
        <v>KSh011_1</v>
      </c>
      <c r="AG35" s="167" t="str">
        <f t="shared" si="10"/>
        <v>KSh008_1</v>
      </c>
    </row>
    <row r="36" spans="2:33" x14ac:dyDescent="0.15">
      <c r="B36" s="290">
        <f t="shared" si="11"/>
        <v>30</v>
      </c>
      <c r="C36" s="291" t="str">
        <f t="shared" si="12"/>
        <v>South Dakota</v>
      </c>
      <c r="D36" s="280">
        <f>VLOOKUP(W36,APPENDIX!$A:$AC,11,FALSE)</f>
        <v>2</v>
      </c>
      <c r="E36" s="280">
        <f>VLOOKUP(X36,APPENDIX!$A:$AC,11,FALSE)</f>
        <v>3</v>
      </c>
      <c r="F36" s="280">
        <f>VLOOKUP(Y36,APPENDIX!$A:$AC,11,FALSE)</f>
        <v>1</v>
      </c>
      <c r="G36" s="280">
        <f>VLOOKUP(Z36,APPENDIX!$A:$AC,11,FALSE)</f>
        <v>4</v>
      </c>
      <c r="H36" s="280">
        <f>VLOOKUP(AA36,APPENDIX!$A:$AC,11,FALSE)</f>
        <v>3</v>
      </c>
      <c r="I36" s="280">
        <f>VLOOKUP(AB36,APPENDIX!$A:$AC,11,FALSE)</f>
        <v>3</v>
      </c>
      <c r="J36" s="280">
        <f>VLOOKUP(AC36,APPENDIX!$A:$AC,11,FALSE)</f>
        <v>1</v>
      </c>
      <c r="K36" s="280">
        <f>VLOOKUP(AD36,APPENDIX!$A:$AC,11,FALSE)</f>
        <v>3</v>
      </c>
      <c r="L36" s="280">
        <f>VLOOKUP(AE36,APPENDIX!$A:$AC,11,FALSE)</f>
        <v>3</v>
      </c>
      <c r="M36" s="280">
        <f>VLOOKUP(AF36,APPENDIX!$A:$AC,11,FALSE)</f>
        <v>1</v>
      </c>
      <c r="N36" s="280">
        <f>VLOOKUP(AG36,APPENDIX!$A:$AC,11,FALSE)</f>
        <v>2</v>
      </c>
      <c r="S36" s="281" t="s">
        <v>180</v>
      </c>
      <c r="T36" s="167">
        <f>VLOOKUP(CONCATENATE($V36,$R$5),APPENDIX!$A:$AC,10,FALSE)</f>
        <v>30</v>
      </c>
      <c r="U36" s="167">
        <f>VLOOKUP(CONCATENATE($V36,$R$5),APPENDIX!$A:$AC,11,FALSE)</f>
        <v>3</v>
      </c>
      <c r="V36" s="167" t="str">
        <f>VLOOKUP(S36,ST!$A$2:$B$53,2,FALSE)</f>
        <v>SD</v>
      </c>
      <c r="W36" s="167" t="str">
        <f t="shared" si="0"/>
        <v>SDh001_1</v>
      </c>
      <c r="X36" s="167" t="str">
        <f t="shared" si="1"/>
        <v>SDh015_1</v>
      </c>
      <c r="Y36" s="167" t="str">
        <f t="shared" si="2"/>
        <v>SDh009_1</v>
      </c>
      <c r="Z36" s="167" t="str">
        <f t="shared" si="3"/>
        <v>SDh010_1</v>
      </c>
      <c r="AA36" s="167" t="str">
        <f t="shared" si="4"/>
        <v>SDh007_1</v>
      </c>
      <c r="AB36" s="167" t="str">
        <f t="shared" si="5"/>
        <v>SDh002_1</v>
      </c>
      <c r="AC36" s="167" t="str">
        <f t="shared" si="6"/>
        <v>SDh005_1</v>
      </c>
      <c r="AD36" s="167" t="str">
        <f t="shared" si="7"/>
        <v>SDh003_1</v>
      </c>
      <c r="AE36" s="167" t="str">
        <f t="shared" si="8"/>
        <v>SDh004_1</v>
      </c>
      <c r="AF36" s="167" t="str">
        <f t="shared" si="9"/>
        <v>SDh011_1</v>
      </c>
      <c r="AG36" s="167" t="str">
        <f t="shared" si="10"/>
        <v>SDh008_1</v>
      </c>
    </row>
    <row r="37" spans="2:33" x14ac:dyDescent="0.15">
      <c r="B37" s="290">
        <f t="shared" si="11"/>
        <v>33</v>
      </c>
      <c r="C37" s="291" t="str">
        <f t="shared" si="12"/>
        <v>District of Columbia</v>
      </c>
      <c r="D37" s="280">
        <f>VLOOKUP(W37,APPENDIX!$A:$AC,11,FALSE)</f>
        <v>4</v>
      </c>
      <c r="E37" s="280">
        <f>VLOOKUP(X37,APPENDIX!$A:$AC,11,FALSE)</f>
        <v>4</v>
      </c>
      <c r="F37" s="280">
        <f>VLOOKUP(Y37,APPENDIX!$A:$AC,11,FALSE)</f>
        <v>4</v>
      </c>
      <c r="G37" s="280">
        <f>VLOOKUP(Z37,APPENDIX!$A:$AC,11,FALSE)</f>
        <v>4</v>
      </c>
      <c r="H37" s="280">
        <f>VLOOKUP(AA37,APPENDIX!$A:$AC,11,FALSE)</f>
        <v>1</v>
      </c>
      <c r="I37" s="280">
        <f>VLOOKUP(AB37,APPENDIX!$A:$AC,11,FALSE)</f>
        <v>3</v>
      </c>
      <c r="J37" s="280">
        <f>VLOOKUP(AC37,APPENDIX!$A:$AC,11,FALSE)</f>
        <v>1</v>
      </c>
      <c r="K37" s="280">
        <f>VLOOKUP(AD37,APPENDIX!$A:$AC,11,FALSE)</f>
        <v>2</v>
      </c>
      <c r="L37" s="280">
        <f>VLOOKUP(AE37,APPENDIX!$A:$AC,11,FALSE)</f>
        <v>1</v>
      </c>
      <c r="M37" s="280">
        <f>VLOOKUP(AF37,APPENDIX!$A:$AC,11,FALSE)</f>
        <v>4</v>
      </c>
      <c r="N37" s="280">
        <f>VLOOKUP(AG37,APPENDIX!$A:$AC,11,FALSE)</f>
        <v>1</v>
      </c>
      <c r="S37" s="281" t="s">
        <v>49</v>
      </c>
      <c r="T37" s="167">
        <f>VLOOKUP(CONCATENATE($V37,$R$5),APPENDIX!$A:$AC,10,FALSE)</f>
        <v>33</v>
      </c>
      <c r="U37" s="167">
        <f>VLOOKUP(CONCATENATE($V37,$R$5),APPENDIX!$A:$AC,11,FALSE)</f>
        <v>3</v>
      </c>
      <c r="V37" s="167" t="str">
        <f>VLOOKUP(S37,ST!$A$2:$B$53,2,FALSE)</f>
        <v>DC</v>
      </c>
      <c r="W37" s="167" t="str">
        <f t="shared" ref="W37:W55" si="13">CONCATENATE($V37,D$57)</f>
        <v>DCh001_1</v>
      </c>
      <c r="X37" s="167" t="str">
        <f t="shared" ref="X37:X55" si="14">CONCATENATE($V37,E$57)</f>
        <v>DCh015_1</v>
      </c>
      <c r="Y37" s="167" t="str">
        <f t="shared" ref="Y37:Y55" si="15">CONCATENATE($V37,F$57)</f>
        <v>DCh009_1</v>
      </c>
      <c r="Z37" s="167" t="str">
        <f t="shared" ref="Z37:Z55" si="16">CONCATENATE($V37,G$57)</f>
        <v>DCh010_1</v>
      </c>
      <c r="AA37" s="167" t="str">
        <f t="shared" ref="AA37:AA55" si="17">CONCATENATE($V37,H$57)</f>
        <v>DCh007_1</v>
      </c>
      <c r="AB37" s="167" t="str">
        <f t="shared" ref="AB37:AB55" si="18">CONCATENATE($V37,I$57)</f>
        <v>DCh002_1</v>
      </c>
      <c r="AC37" s="167" t="str">
        <f t="shared" ref="AC37:AC55" si="19">CONCATENATE($V37,J$57)</f>
        <v>DCh005_1</v>
      </c>
      <c r="AD37" s="167" t="str">
        <f t="shared" ref="AD37:AD55" si="20">CONCATENATE($V37,K$57)</f>
        <v>DCh003_1</v>
      </c>
      <c r="AE37" s="167" t="str">
        <f t="shared" ref="AE37:AE55" si="21">CONCATENATE($V37,L$57)</f>
        <v>DCh004_1</v>
      </c>
      <c r="AF37" s="167" t="str">
        <f t="shared" ref="AF37:AF55" si="22">CONCATENATE($V37,M$57)</f>
        <v>DCh011_1</v>
      </c>
      <c r="AG37" s="167" t="str">
        <f t="shared" ref="AG37:AG55" si="23">CONCATENATE($V37,N$57)</f>
        <v>DCh008_1</v>
      </c>
    </row>
    <row r="38" spans="2:33" x14ac:dyDescent="0.15">
      <c r="B38" s="290">
        <f t="shared" si="11"/>
        <v>34</v>
      </c>
      <c r="C38" s="291" t="str">
        <f t="shared" si="12"/>
        <v>Alaska</v>
      </c>
      <c r="D38" s="280">
        <f>VLOOKUP(W38,APPENDIX!$A:$AC,11,FALSE)</f>
        <v>2</v>
      </c>
      <c r="E38" s="280">
        <f>VLOOKUP(X38,APPENDIX!$A:$AC,11,FALSE)</f>
        <v>3</v>
      </c>
      <c r="F38" s="280">
        <f>VLOOKUP(Y38,APPENDIX!$A:$AC,11,FALSE)</f>
        <v>4</v>
      </c>
      <c r="G38" s="280">
        <f>VLOOKUP(Z38,APPENDIX!$A:$AC,11,FALSE)</f>
        <v>4</v>
      </c>
      <c r="H38" s="280">
        <f>VLOOKUP(AA38,APPENDIX!$A:$AC,11,FALSE)</f>
        <v>4</v>
      </c>
      <c r="I38" s="280">
        <f>VLOOKUP(AB38,APPENDIX!$A:$AC,11,FALSE)</f>
        <v>2</v>
      </c>
      <c r="J38" s="280">
        <f>VLOOKUP(AC38,APPENDIX!$A:$AC,11,FALSE)</f>
        <v>2</v>
      </c>
      <c r="K38" s="280">
        <f>VLOOKUP(AD38,APPENDIX!$A:$AC,11,FALSE)</f>
        <v>3</v>
      </c>
      <c r="L38" s="280">
        <f>VLOOKUP(AE38,APPENDIX!$A:$AC,11,FALSE)</f>
        <v>2</v>
      </c>
      <c r="M38" s="280">
        <f>VLOOKUP(AF38,APPENDIX!$A:$AC,11,FALSE)</f>
        <v>2</v>
      </c>
      <c r="N38" s="280">
        <f>VLOOKUP(AG38,APPENDIX!$A:$AC,11,FALSE)</f>
        <v>2</v>
      </c>
      <c r="S38" s="281" t="s">
        <v>21</v>
      </c>
      <c r="T38" s="167">
        <f>VLOOKUP(CONCATENATE($V38,$R$5),APPENDIX!$A:$AC,10,FALSE)</f>
        <v>34</v>
      </c>
      <c r="U38" s="167">
        <f>VLOOKUP(CONCATENATE($V38,$R$5),APPENDIX!$A:$AC,11,FALSE)</f>
        <v>3</v>
      </c>
      <c r="V38" s="167" t="str">
        <f>VLOOKUP(S38,ST!$A$2:$B$53,2,FALSE)</f>
        <v>AK</v>
      </c>
      <c r="W38" s="167" t="str">
        <f t="shared" si="13"/>
        <v>AKh001_1</v>
      </c>
      <c r="X38" s="167" t="str">
        <f t="shared" si="14"/>
        <v>AKh015_1</v>
      </c>
      <c r="Y38" s="167" t="str">
        <f t="shared" si="15"/>
        <v>AKh009_1</v>
      </c>
      <c r="Z38" s="167" t="str">
        <f t="shared" si="16"/>
        <v>AKh010_1</v>
      </c>
      <c r="AA38" s="167" t="str">
        <f t="shared" si="17"/>
        <v>AKh007_1</v>
      </c>
      <c r="AB38" s="167" t="str">
        <f t="shared" si="18"/>
        <v>AKh002_1</v>
      </c>
      <c r="AC38" s="167" t="str">
        <f t="shared" si="19"/>
        <v>AKh005_1</v>
      </c>
      <c r="AD38" s="167" t="str">
        <f t="shared" si="20"/>
        <v>AKh003_1</v>
      </c>
      <c r="AE38" s="167" t="str">
        <f t="shared" si="21"/>
        <v>AKh004_1</v>
      </c>
      <c r="AF38" s="167" t="str">
        <f t="shared" si="22"/>
        <v>AKh011_1</v>
      </c>
      <c r="AG38" s="167" t="str">
        <f t="shared" si="23"/>
        <v>AKh008_1</v>
      </c>
    </row>
    <row r="39" spans="2:33" x14ac:dyDescent="0.15">
      <c r="B39" s="290">
        <f t="shared" si="11"/>
        <v>34</v>
      </c>
      <c r="C39" s="291" t="str">
        <f t="shared" si="12"/>
        <v>New Mexico</v>
      </c>
      <c r="D39" s="280">
        <f>VLOOKUP(W39,APPENDIX!$A:$AC,11,FALSE)</f>
        <v>3</v>
      </c>
      <c r="E39" s="280">
        <f>VLOOKUP(X39,APPENDIX!$A:$AC,11,FALSE)</f>
        <v>4</v>
      </c>
      <c r="F39" s="280">
        <f>VLOOKUP(Y39,APPENDIX!$A:$AC,11,FALSE)</f>
        <v>1</v>
      </c>
      <c r="G39" s="280">
        <f>VLOOKUP(Z39,APPENDIX!$A:$AC,11,FALSE)</f>
        <v>2</v>
      </c>
      <c r="H39" s="280">
        <f>VLOOKUP(AA39,APPENDIX!$A:$AC,11,FALSE)</f>
        <v>4</v>
      </c>
      <c r="I39" s="280">
        <f>VLOOKUP(AB39,APPENDIX!$A:$AC,11,FALSE)</f>
        <v>2</v>
      </c>
      <c r="J39" s="280">
        <f>VLOOKUP(AC39,APPENDIX!$A:$AC,11,FALSE)</f>
        <v>4</v>
      </c>
      <c r="K39" s="280">
        <f>VLOOKUP(AD39,APPENDIX!$A:$AC,11,FALSE)</f>
        <v>3</v>
      </c>
      <c r="L39" s="280">
        <f>VLOOKUP(AE39,APPENDIX!$A:$AC,11,FALSE)</f>
        <v>3</v>
      </c>
      <c r="M39" s="280">
        <f>VLOOKUP(AF39,APPENDIX!$A:$AC,11,FALSE)</f>
        <v>3</v>
      </c>
      <c r="N39" s="280">
        <f>VLOOKUP(AG39,APPENDIX!$A:$AC,11,FALSE)</f>
        <v>2</v>
      </c>
      <c r="S39" s="281" t="s">
        <v>140</v>
      </c>
      <c r="T39" s="167">
        <f>VLOOKUP(CONCATENATE($V39,$R$5),APPENDIX!$A:$AC,10,FALSE)</f>
        <v>34</v>
      </c>
      <c r="U39" s="167">
        <f>VLOOKUP(CONCATENATE($V39,$R$5),APPENDIX!$A:$AC,11,FALSE)</f>
        <v>3</v>
      </c>
      <c r="V39" s="167" t="str">
        <f>VLOOKUP(S39,ST!$A$2:$B$53,2,FALSE)</f>
        <v>NM</v>
      </c>
      <c r="W39" s="167" t="str">
        <f t="shared" si="13"/>
        <v>NMh001_1</v>
      </c>
      <c r="X39" s="167" t="str">
        <f t="shared" si="14"/>
        <v>NMh015_1</v>
      </c>
      <c r="Y39" s="167" t="str">
        <f t="shared" si="15"/>
        <v>NMh009_1</v>
      </c>
      <c r="Z39" s="167" t="str">
        <f t="shared" si="16"/>
        <v>NMh010_1</v>
      </c>
      <c r="AA39" s="167" t="str">
        <f t="shared" si="17"/>
        <v>NMh007_1</v>
      </c>
      <c r="AB39" s="167" t="str">
        <f t="shared" si="18"/>
        <v>NMh002_1</v>
      </c>
      <c r="AC39" s="167" t="str">
        <f t="shared" si="19"/>
        <v>NMh005_1</v>
      </c>
      <c r="AD39" s="167" t="str">
        <f t="shared" si="20"/>
        <v>NMh003_1</v>
      </c>
      <c r="AE39" s="167" t="str">
        <f t="shared" si="21"/>
        <v>NMh004_1</v>
      </c>
      <c r="AF39" s="167" t="str">
        <f t="shared" si="22"/>
        <v>NMh011_1</v>
      </c>
      <c r="AG39" s="167" t="str">
        <f t="shared" si="23"/>
        <v>NMh008_1</v>
      </c>
    </row>
    <row r="40" spans="2:33" x14ac:dyDescent="0.15">
      <c r="B40" s="290">
        <f t="shared" si="11"/>
        <v>36</v>
      </c>
      <c r="C40" s="291" t="str">
        <f t="shared" si="12"/>
        <v>Nevada</v>
      </c>
      <c r="D40" s="280">
        <f>VLOOKUP(W40,APPENDIX!$A:$AC,11,FALSE)</f>
        <v>3</v>
      </c>
      <c r="E40" s="280">
        <f>VLOOKUP(X40,APPENDIX!$A:$AC,11,FALSE)</f>
        <v>3</v>
      </c>
      <c r="F40" s="280">
        <f>VLOOKUP(Y40,APPENDIX!$A:$AC,11,FALSE)</f>
        <v>3</v>
      </c>
      <c r="G40" s="280">
        <f>VLOOKUP(Z40,APPENDIX!$A:$AC,11,FALSE)</f>
        <v>4</v>
      </c>
      <c r="H40" s="280">
        <f>VLOOKUP(AA40,APPENDIX!$A:$AC,11,FALSE)</f>
        <v>4</v>
      </c>
      <c r="I40" s="280">
        <f>VLOOKUP(AB40,APPENDIX!$A:$AC,11,FALSE)</f>
        <v>2</v>
      </c>
      <c r="J40" s="280">
        <f>VLOOKUP(AC40,APPENDIX!$A:$AC,11,FALSE)</f>
        <v>3</v>
      </c>
      <c r="K40" s="280">
        <f>VLOOKUP(AD40,APPENDIX!$A:$AC,11,FALSE)</f>
        <v>3</v>
      </c>
      <c r="L40" s="280">
        <f>VLOOKUP(AE40,APPENDIX!$A:$AC,11,FALSE)</f>
        <v>2</v>
      </c>
      <c r="M40" s="280">
        <f>VLOOKUP(AF40,APPENDIX!$A:$AC,11,FALSE)</f>
        <v>3</v>
      </c>
      <c r="N40" s="280">
        <f>VLOOKUP(AG40,APPENDIX!$A:$AC,11,FALSE)</f>
        <v>1</v>
      </c>
      <c r="S40" s="281" t="s">
        <v>128</v>
      </c>
      <c r="T40" s="167">
        <f>VLOOKUP(CONCATENATE($V40,$R$5),APPENDIX!$A:$AC,10,FALSE)</f>
        <v>36</v>
      </c>
      <c r="U40" s="167">
        <f>VLOOKUP(CONCATENATE($V40,$R$5),APPENDIX!$A:$AC,11,FALSE)</f>
        <v>3</v>
      </c>
      <c r="V40" s="167" t="str">
        <f>VLOOKUP(S40,ST!$A$2:$B$53,2,FALSE)</f>
        <v>NV</v>
      </c>
      <c r="W40" s="167" t="str">
        <f t="shared" si="13"/>
        <v>NVh001_1</v>
      </c>
      <c r="X40" s="167" t="str">
        <f t="shared" si="14"/>
        <v>NVh015_1</v>
      </c>
      <c r="Y40" s="167" t="str">
        <f t="shared" si="15"/>
        <v>NVh009_1</v>
      </c>
      <c r="Z40" s="167" t="str">
        <f t="shared" si="16"/>
        <v>NVh010_1</v>
      </c>
      <c r="AA40" s="167" t="str">
        <f t="shared" si="17"/>
        <v>NVh007_1</v>
      </c>
      <c r="AB40" s="167" t="str">
        <f t="shared" si="18"/>
        <v>NVh002_1</v>
      </c>
      <c r="AC40" s="167" t="str">
        <f t="shared" si="19"/>
        <v>NVh005_1</v>
      </c>
      <c r="AD40" s="167" t="str">
        <f t="shared" si="20"/>
        <v>NVh003_1</v>
      </c>
      <c r="AE40" s="167" t="str">
        <f t="shared" si="21"/>
        <v>NVh004_1</v>
      </c>
      <c r="AF40" s="167" t="str">
        <f t="shared" si="22"/>
        <v>NVh011_1</v>
      </c>
      <c r="AG40" s="167" t="str">
        <f t="shared" si="23"/>
        <v>NVh008_1</v>
      </c>
    </row>
    <row r="41" spans="2:33" x14ac:dyDescent="0.15">
      <c r="B41" s="290">
        <f t="shared" si="11"/>
        <v>37</v>
      </c>
      <c r="C41" s="291" t="str">
        <f t="shared" si="12"/>
        <v>North Carolina</v>
      </c>
      <c r="D41" s="280">
        <f>VLOOKUP(W41,APPENDIX!$A:$AC,11,FALSE)</f>
        <v>3</v>
      </c>
      <c r="E41" s="280">
        <f>VLOOKUP(X41,APPENDIX!$A:$AC,11,FALSE)</f>
        <v>3</v>
      </c>
      <c r="F41" s="280">
        <f>VLOOKUP(Y41,APPENDIX!$A:$AC,11,FALSE)</f>
        <v>3</v>
      </c>
      <c r="G41" s="280">
        <f>VLOOKUP(Z41,APPENDIX!$A:$AC,11,FALSE)</f>
        <v>2</v>
      </c>
      <c r="H41" s="280">
        <f>VLOOKUP(AA41,APPENDIX!$A:$AC,11,FALSE)</f>
        <v>2</v>
      </c>
      <c r="I41" s="280">
        <f>VLOOKUP(AB41,APPENDIX!$A:$AC,11,FALSE)</f>
        <v>4</v>
      </c>
      <c r="J41" s="280">
        <f>VLOOKUP(AC41,APPENDIX!$A:$AC,11,FALSE)</f>
        <v>3</v>
      </c>
      <c r="K41" s="280">
        <f>VLOOKUP(AD41,APPENDIX!$A:$AC,11,FALSE)</f>
        <v>3</v>
      </c>
      <c r="L41" s="280">
        <f>VLOOKUP(AE41,APPENDIX!$A:$AC,11,FALSE)</f>
        <v>3</v>
      </c>
      <c r="M41" s="280">
        <f>VLOOKUP(AF41,APPENDIX!$A:$AC,11,FALSE)</f>
        <v>3</v>
      </c>
      <c r="N41" s="280">
        <f>VLOOKUP(AG41,APPENDIX!$A:$AC,11,FALSE)</f>
        <v>3</v>
      </c>
      <c r="S41" s="281" t="s">
        <v>148</v>
      </c>
      <c r="T41" s="167">
        <f>VLOOKUP(CONCATENATE($V41,$R$5),APPENDIX!$A:$AC,10,FALSE)</f>
        <v>37</v>
      </c>
      <c r="U41" s="167">
        <f>VLOOKUP(CONCATENATE($V41,$R$5),APPENDIX!$A:$AC,11,FALSE)</f>
        <v>3</v>
      </c>
      <c r="V41" s="167" t="str">
        <f>VLOOKUP(S41,ST!$A$2:$B$53,2,FALSE)</f>
        <v>NC</v>
      </c>
      <c r="W41" s="167" t="str">
        <f t="shared" si="13"/>
        <v>NCh001_1</v>
      </c>
      <c r="X41" s="167" t="str">
        <f t="shared" si="14"/>
        <v>NCh015_1</v>
      </c>
      <c r="Y41" s="167" t="str">
        <f t="shared" si="15"/>
        <v>NCh009_1</v>
      </c>
      <c r="Z41" s="167" t="str">
        <f t="shared" si="16"/>
        <v>NCh010_1</v>
      </c>
      <c r="AA41" s="167" t="str">
        <f t="shared" si="17"/>
        <v>NCh007_1</v>
      </c>
      <c r="AB41" s="167" t="str">
        <f t="shared" si="18"/>
        <v>NCh002_1</v>
      </c>
      <c r="AC41" s="167" t="str">
        <f t="shared" si="19"/>
        <v>NCh005_1</v>
      </c>
      <c r="AD41" s="167" t="str">
        <f t="shared" si="20"/>
        <v>NCh003_1</v>
      </c>
      <c r="AE41" s="167" t="str">
        <f t="shared" si="21"/>
        <v>NCh004_1</v>
      </c>
      <c r="AF41" s="167" t="str">
        <f t="shared" si="22"/>
        <v>NCh011_1</v>
      </c>
      <c r="AG41" s="167" t="str">
        <f t="shared" si="23"/>
        <v>NCh008_1</v>
      </c>
    </row>
    <row r="42" spans="2:33" x14ac:dyDescent="0.15">
      <c r="B42" s="290">
        <f t="shared" si="11"/>
        <v>38</v>
      </c>
      <c r="C42" s="291" t="str">
        <f t="shared" si="12"/>
        <v>Michigan</v>
      </c>
      <c r="D42" s="280">
        <f>VLOOKUP(W42,APPENDIX!$A:$AC,11,FALSE)</f>
        <v>3</v>
      </c>
      <c r="E42" s="280">
        <f>VLOOKUP(X42,APPENDIX!$A:$AC,11,FALSE)</f>
        <v>3</v>
      </c>
      <c r="F42" s="280">
        <f>VLOOKUP(Y42,APPENDIX!$A:$AC,11,FALSE)</f>
        <v>4</v>
      </c>
      <c r="G42" s="280">
        <f>VLOOKUP(Z42,APPENDIX!$A:$AC,11,FALSE)</f>
        <v>3</v>
      </c>
      <c r="H42" s="280">
        <f>VLOOKUP(AA42,APPENDIX!$A:$AC,11,FALSE)</f>
        <v>2</v>
      </c>
      <c r="I42" s="280">
        <f>VLOOKUP(AB42,APPENDIX!$A:$AC,11,FALSE)</f>
        <v>4</v>
      </c>
      <c r="J42" s="280">
        <f>VLOOKUP(AC42,APPENDIX!$A:$AC,11,FALSE)</f>
        <v>3</v>
      </c>
      <c r="K42" s="280">
        <f>VLOOKUP(AD42,APPENDIX!$A:$AC,11,FALSE)</f>
        <v>4</v>
      </c>
      <c r="L42" s="280">
        <f>VLOOKUP(AE42,APPENDIX!$A:$AC,11,FALSE)</f>
        <v>3</v>
      </c>
      <c r="M42" s="280">
        <f>VLOOKUP(AF42,APPENDIX!$A:$AC,11,FALSE)</f>
        <v>3</v>
      </c>
      <c r="N42" s="280">
        <f>VLOOKUP(AG42,APPENDIX!$A:$AC,11,FALSE)</f>
        <v>2</v>
      </c>
      <c r="S42" s="281" t="s">
        <v>104</v>
      </c>
      <c r="T42" s="167">
        <f>VLOOKUP(CONCATENATE($V42,$R$5),APPENDIX!$A:$AC,10,FALSE)</f>
        <v>38</v>
      </c>
      <c r="U42" s="167">
        <f>VLOOKUP(CONCATENATE($V42,$R$5),APPENDIX!$A:$AC,11,FALSE)</f>
        <v>3</v>
      </c>
      <c r="V42" s="167" t="str">
        <f>VLOOKUP(S42,ST!$A$2:$B$53,2,FALSE)</f>
        <v>MI</v>
      </c>
      <c r="W42" s="167" t="str">
        <f t="shared" si="13"/>
        <v>MIh001_1</v>
      </c>
      <c r="X42" s="167" t="str">
        <f t="shared" si="14"/>
        <v>MIh015_1</v>
      </c>
      <c r="Y42" s="167" t="str">
        <f t="shared" si="15"/>
        <v>MIh009_1</v>
      </c>
      <c r="Z42" s="167" t="str">
        <f t="shared" si="16"/>
        <v>MIh010_1</v>
      </c>
      <c r="AA42" s="167" t="str">
        <f t="shared" si="17"/>
        <v>MIh007_1</v>
      </c>
      <c r="AB42" s="167" t="str">
        <f t="shared" si="18"/>
        <v>MIh002_1</v>
      </c>
      <c r="AC42" s="167" t="str">
        <f t="shared" si="19"/>
        <v>MIh005_1</v>
      </c>
      <c r="AD42" s="167" t="str">
        <f t="shared" si="20"/>
        <v>MIh003_1</v>
      </c>
      <c r="AE42" s="167" t="str">
        <f t="shared" si="21"/>
        <v>MIh004_1</v>
      </c>
      <c r="AF42" s="167" t="str">
        <f t="shared" si="22"/>
        <v>MIh011_1</v>
      </c>
      <c r="AG42" s="167" t="str">
        <f t="shared" si="23"/>
        <v>MIh008_1</v>
      </c>
    </row>
    <row r="43" spans="2:33" x14ac:dyDescent="0.15">
      <c r="B43" s="290">
        <f t="shared" si="11"/>
        <v>38</v>
      </c>
      <c r="C43" s="490" t="str">
        <f t="shared" si="12"/>
        <v>Ohio</v>
      </c>
      <c r="D43" s="280">
        <f>VLOOKUP(W43,APPENDIX!$A:$AC,11,FALSE)</f>
        <v>3</v>
      </c>
      <c r="E43" s="280">
        <f>VLOOKUP(X43,APPENDIX!$A:$AC,11,FALSE)</f>
        <v>3</v>
      </c>
      <c r="F43" s="280">
        <f>VLOOKUP(Y43,APPENDIX!$A:$AC,11,FALSE)</f>
        <v>4</v>
      </c>
      <c r="G43" s="280">
        <f>VLOOKUP(Z43,APPENDIX!$A:$AC,11,FALSE)</f>
        <v>4</v>
      </c>
      <c r="H43" s="280">
        <f>VLOOKUP(AA43,APPENDIX!$A:$AC,11,FALSE)</f>
        <v>2</v>
      </c>
      <c r="I43" s="280">
        <f>VLOOKUP(AB43,APPENDIX!$A:$AC,11,FALSE)</f>
        <v>4</v>
      </c>
      <c r="J43" s="280">
        <f>VLOOKUP(AC43,APPENDIX!$A:$AC,11,FALSE)</f>
        <v>2</v>
      </c>
      <c r="K43" s="280">
        <f>VLOOKUP(AD43,APPENDIX!$A:$AC,11,FALSE)</f>
        <v>4</v>
      </c>
      <c r="L43" s="280">
        <f>VLOOKUP(AE43,APPENDIX!$A:$AC,11,FALSE)</f>
        <v>2</v>
      </c>
      <c r="M43" s="280">
        <f>VLOOKUP(AF43,APPENDIX!$A:$AC,11,FALSE)</f>
        <v>3</v>
      </c>
      <c r="N43" s="280">
        <f>VLOOKUP(AG43,APPENDIX!$A:$AC,11,FALSE)</f>
        <v>3</v>
      </c>
      <c r="S43" s="281" t="s">
        <v>156</v>
      </c>
      <c r="T43" s="167">
        <f>VLOOKUP(CONCATENATE($V43,$R$5),APPENDIX!$A:$AC,10,FALSE)</f>
        <v>38</v>
      </c>
      <c r="U43" s="167">
        <f>VLOOKUP(CONCATENATE($V43,$R$5),APPENDIX!$A:$AC,11,FALSE)</f>
        <v>3</v>
      </c>
      <c r="V43" s="167" t="str">
        <f>VLOOKUP(S43,ST!$A$2:$B$53,2,FALSE)</f>
        <v>OH</v>
      </c>
      <c r="W43" s="167" t="str">
        <f t="shared" si="13"/>
        <v>OHh001_1</v>
      </c>
      <c r="X43" s="167" t="str">
        <f t="shared" si="14"/>
        <v>OHh015_1</v>
      </c>
      <c r="Y43" s="167" t="str">
        <f t="shared" si="15"/>
        <v>OHh009_1</v>
      </c>
      <c r="Z43" s="167" t="str">
        <f t="shared" si="16"/>
        <v>OHh010_1</v>
      </c>
      <c r="AA43" s="167" t="str">
        <f t="shared" si="17"/>
        <v>OHh007_1</v>
      </c>
      <c r="AB43" s="167" t="str">
        <f t="shared" si="18"/>
        <v>OHh002_1</v>
      </c>
      <c r="AC43" s="167" t="str">
        <f t="shared" si="19"/>
        <v>OHh005_1</v>
      </c>
      <c r="AD43" s="167" t="str">
        <f t="shared" si="20"/>
        <v>OHh003_1</v>
      </c>
      <c r="AE43" s="167" t="str">
        <f t="shared" si="21"/>
        <v>OHh004_1</v>
      </c>
      <c r="AF43" s="167" t="str">
        <f t="shared" si="22"/>
        <v>OHh011_1</v>
      </c>
      <c r="AG43" s="167" t="str">
        <f t="shared" si="23"/>
        <v>OHh008_1</v>
      </c>
    </row>
    <row r="44" spans="2:33" x14ac:dyDescent="0.15">
      <c r="B44" s="290">
        <f t="shared" si="11"/>
        <v>40</v>
      </c>
      <c r="C44" s="291" t="str">
        <f t="shared" si="12"/>
        <v>Georgia</v>
      </c>
      <c r="D44" s="280">
        <f>VLOOKUP(W44,APPENDIX!$A:$AC,11,FALSE)</f>
        <v>4</v>
      </c>
      <c r="E44" s="280">
        <f>VLOOKUP(X44,APPENDIX!$A:$AC,11,FALSE)</f>
        <v>3</v>
      </c>
      <c r="F44" s="280">
        <f>VLOOKUP(Y44,APPENDIX!$A:$AC,11,FALSE)</f>
        <v>4</v>
      </c>
      <c r="G44" s="280">
        <f>VLOOKUP(Z44,APPENDIX!$A:$AC,11,FALSE)</f>
        <v>3</v>
      </c>
      <c r="H44" s="280">
        <f>VLOOKUP(AA44,APPENDIX!$A:$AC,11,FALSE)</f>
        <v>2</v>
      </c>
      <c r="I44" s="280">
        <f>VLOOKUP(AB44,APPENDIX!$A:$AC,11,FALSE)</f>
        <v>4</v>
      </c>
      <c r="J44" s="280">
        <f>VLOOKUP(AC44,APPENDIX!$A:$AC,11,FALSE)</f>
        <v>3</v>
      </c>
      <c r="K44" s="280">
        <f>VLOOKUP(AD44,APPENDIX!$A:$AC,11,FALSE)</f>
        <v>3</v>
      </c>
      <c r="L44" s="280">
        <f>VLOOKUP(AE44,APPENDIX!$A:$AC,11,FALSE)</f>
        <v>3</v>
      </c>
      <c r="M44" s="280">
        <f>VLOOKUP(AF44,APPENDIX!$A:$AC,11,FALSE)</f>
        <v>4</v>
      </c>
      <c r="N44" s="280">
        <f>VLOOKUP(AG44,APPENDIX!$A:$AC,11,FALSE)</f>
        <v>3</v>
      </c>
      <c r="S44" s="281" t="s">
        <v>57</v>
      </c>
      <c r="T44" s="167">
        <f>VLOOKUP(CONCATENATE($V44,$R$5),APPENDIX!$A:$AC,10,FALSE)</f>
        <v>40</v>
      </c>
      <c r="U44" s="167">
        <f>VLOOKUP(CONCATENATE($V44,$R$5),APPENDIX!$A:$AC,11,FALSE)</f>
        <v>4</v>
      </c>
      <c r="V44" s="167" t="str">
        <f>VLOOKUP(S44,ST!$A$2:$B$53,2,FALSE)</f>
        <v>GA</v>
      </c>
      <c r="W44" s="167" t="str">
        <f t="shared" si="13"/>
        <v>GAh001_1</v>
      </c>
      <c r="X44" s="167" t="str">
        <f t="shared" si="14"/>
        <v>GAh015_1</v>
      </c>
      <c r="Y44" s="167" t="str">
        <f t="shared" si="15"/>
        <v>GAh009_1</v>
      </c>
      <c r="Z44" s="167" t="str">
        <f t="shared" si="16"/>
        <v>GAh010_1</v>
      </c>
      <c r="AA44" s="167" t="str">
        <f t="shared" si="17"/>
        <v>GAh007_1</v>
      </c>
      <c r="AB44" s="167" t="str">
        <f t="shared" si="18"/>
        <v>GAh002_1</v>
      </c>
      <c r="AC44" s="167" t="str">
        <f t="shared" si="19"/>
        <v>GAh005_1</v>
      </c>
      <c r="AD44" s="167" t="str">
        <f t="shared" si="20"/>
        <v>GAh003_1</v>
      </c>
      <c r="AE44" s="167" t="str">
        <f t="shared" si="21"/>
        <v>GAh004_1</v>
      </c>
      <c r="AF44" s="167" t="str">
        <f t="shared" si="22"/>
        <v>GAh011_1</v>
      </c>
      <c r="AG44" s="167" t="str">
        <f t="shared" si="23"/>
        <v>GAh008_1</v>
      </c>
    </row>
    <row r="45" spans="2:33" x14ac:dyDescent="0.15">
      <c r="B45" s="290">
        <f t="shared" si="11"/>
        <v>41</v>
      </c>
      <c r="C45" s="291" t="str">
        <f t="shared" si="12"/>
        <v>Missouri</v>
      </c>
      <c r="D45" s="280">
        <f>VLOOKUP(W45,APPENDIX!$A:$AC,11,FALSE)</f>
        <v>4</v>
      </c>
      <c r="E45" s="280">
        <f>VLOOKUP(X45,APPENDIX!$A:$AC,11,FALSE)</f>
        <v>4</v>
      </c>
      <c r="F45" s="280">
        <f>VLOOKUP(Y45,APPENDIX!$A:$AC,11,FALSE)</f>
        <v>4</v>
      </c>
      <c r="G45" s="280">
        <f>VLOOKUP(Z45,APPENDIX!$A:$AC,11,FALSE)</f>
        <v>3</v>
      </c>
      <c r="H45" s="280">
        <f>VLOOKUP(AA45,APPENDIX!$A:$AC,11,FALSE)</f>
        <v>3</v>
      </c>
      <c r="I45" s="280">
        <f>VLOOKUP(AB45,APPENDIX!$A:$AC,11,FALSE)</f>
        <v>3</v>
      </c>
      <c r="J45" s="280">
        <f>VLOOKUP(AC45,APPENDIX!$A:$AC,11,FALSE)</f>
        <v>3</v>
      </c>
      <c r="K45" s="280">
        <f>VLOOKUP(AD45,APPENDIX!$A:$AC,11,FALSE)</f>
        <v>4</v>
      </c>
      <c r="L45" s="280">
        <f>VLOOKUP(AE45,APPENDIX!$A:$AC,11,FALSE)</f>
        <v>4</v>
      </c>
      <c r="M45" s="280">
        <f>VLOOKUP(AF45,APPENDIX!$A:$AC,11,FALSE)</f>
        <v>2</v>
      </c>
      <c r="N45" s="280">
        <f>VLOOKUP(AG45,APPENDIX!$A:$AC,11,FALSE)</f>
        <v>3</v>
      </c>
      <c r="S45" s="281" t="s">
        <v>116</v>
      </c>
      <c r="T45" s="167">
        <f>VLOOKUP(CONCATENATE($V45,$R$5),APPENDIX!$A:$AC,10,FALSE)</f>
        <v>41</v>
      </c>
      <c r="U45" s="167">
        <f>VLOOKUP(CONCATENATE($V45,$R$5),APPENDIX!$A:$AC,11,FALSE)</f>
        <v>4</v>
      </c>
      <c r="V45" s="167" t="str">
        <f>VLOOKUP(S45,ST!$A$2:$B$53,2,FALSE)</f>
        <v>MO</v>
      </c>
      <c r="W45" s="167" t="str">
        <f t="shared" si="13"/>
        <v>MOh001_1</v>
      </c>
      <c r="X45" s="167" t="str">
        <f t="shared" si="14"/>
        <v>MOh015_1</v>
      </c>
      <c r="Y45" s="167" t="str">
        <f t="shared" si="15"/>
        <v>MOh009_1</v>
      </c>
      <c r="Z45" s="167" t="str">
        <f t="shared" si="16"/>
        <v>MOh010_1</v>
      </c>
      <c r="AA45" s="167" t="str">
        <f t="shared" si="17"/>
        <v>MOh007_1</v>
      </c>
      <c r="AB45" s="167" t="str">
        <f t="shared" si="18"/>
        <v>MOh002_1</v>
      </c>
      <c r="AC45" s="167" t="str">
        <f t="shared" si="19"/>
        <v>MOh005_1</v>
      </c>
      <c r="AD45" s="167" t="str">
        <f t="shared" si="20"/>
        <v>MOh003_1</v>
      </c>
      <c r="AE45" s="167" t="str">
        <f t="shared" si="21"/>
        <v>MOh004_1</v>
      </c>
      <c r="AF45" s="167" t="str">
        <f t="shared" si="22"/>
        <v>MOh011_1</v>
      </c>
      <c r="AG45" s="167" t="str">
        <f t="shared" si="23"/>
        <v>MOh008_1</v>
      </c>
    </row>
    <row r="46" spans="2:33" x14ac:dyDescent="0.15">
      <c r="B46" s="290">
        <f t="shared" si="11"/>
        <v>42</v>
      </c>
      <c r="C46" s="291" t="str">
        <f t="shared" si="12"/>
        <v>Indiana</v>
      </c>
      <c r="D46" s="280">
        <f>VLOOKUP(W46,APPENDIX!$A:$AC,11,FALSE)</f>
        <v>3</v>
      </c>
      <c r="E46" s="280">
        <f>VLOOKUP(X46,APPENDIX!$A:$AC,11,FALSE)</f>
        <v>4</v>
      </c>
      <c r="F46" s="280">
        <f>VLOOKUP(Y46,APPENDIX!$A:$AC,11,FALSE)</f>
        <v>3</v>
      </c>
      <c r="G46" s="280">
        <f>VLOOKUP(Z46,APPENDIX!$A:$AC,11,FALSE)</f>
        <v>4</v>
      </c>
      <c r="H46" s="280">
        <f>VLOOKUP(AA46,APPENDIX!$A:$AC,11,FALSE)</f>
        <v>3</v>
      </c>
      <c r="I46" s="280">
        <f>VLOOKUP(AB46,APPENDIX!$A:$AC,11,FALSE)</f>
        <v>4</v>
      </c>
      <c r="J46" s="280">
        <f>VLOOKUP(AC46,APPENDIX!$A:$AC,11,FALSE)</f>
        <v>3</v>
      </c>
      <c r="K46" s="280">
        <f>VLOOKUP(AD46,APPENDIX!$A:$AC,11,FALSE)</f>
        <v>4</v>
      </c>
      <c r="L46" s="280">
        <f>VLOOKUP(AE46,APPENDIX!$A:$AC,11,FALSE)</f>
        <v>3</v>
      </c>
      <c r="M46" s="280">
        <f>VLOOKUP(AF46,APPENDIX!$A:$AC,11,FALSE)</f>
        <v>3</v>
      </c>
      <c r="N46" s="280">
        <f>VLOOKUP(AG46,APPENDIX!$A:$AC,11,FALSE)</f>
        <v>4</v>
      </c>
      <c r="S46" s="281" t="s">
        <v>72</v>
      </c>
      <c r="T46" s="167">
        <f>VLOOKUP(CONCATENATE($V46,$R$5),APPENDIX!$A:$AC,10,FALSE)</f>
        <v>42</v>
      </c>
      <c r="U46" s="167">
        <f>VLOOKUP(CONCATENATE($V46,$R$5),APPENDIX!$A:$AC,11,FALSE)</f>
        <v>4</v>
      </c>
      <c r="V46" s="167" t="str">
        <f>VLOOKUP(S46,ST!$A$2:$B$53,2,FALSE)</f>
        <v>IN</v>
      </c>
      <c r="W46" s="167" t="str">
        <f t="shared" si="13"/>
        <v>INh001_1</v>
      </c>
      <c r="X46" s="167" t="str">
        <f t="shared" si="14"/>
        <v>INh015_1</v>
      </c>
      <c r="Y46" s="167" t="str">
        <f t="shared" si="15"/>
        <v>INh009_1</v>
      </c>
      <c r="Z46" s="167" t="str">
        <f t="shared" si="16"/>
        <v>INh010_1</v>
      </c>
      <c r="AA46" s="167" t="str">
        <f t="shared" si="17"/>
        <v>INh007_1</v>
      </c>
      <c r="AB46" s="167" t="str">
        <f t="shared" si="18"/>
        <v>INh002_1</v>
      </c>
      <c r="AC46" s="167" t="str">
        <f t="shared" si="19"/>
        <v>INh005_1</v>
      </c>
      <c r="AD46" s="167" t="str">
        <f t="shared" si="20"/>
        <v>INh003_1</v>
      </c>
      <c r="AE46" s="167" t="str">
        <f t="shared" si="21"/>
        <v>INh004_1</v>
      </c>
      <c r="AF46" s="167" t="str">
        <f t="shared" si="22"/>
        <v>INh011_1</v>
      </c>
      <c r="AG46" s="167" t="str">
        <f t="shared" si="23"/>
        <v>INh008_1</v>
      </c>
    </row>
    <row r="47" spans="2:33" x14ac:dyDescent="0.15">
      <c r="B47" s="290">
        <f t="shared" si="11"/>
        <v>43</v>
      </c>
      <c r="C47" s="291" t="str">
        <f t="shared" si="12"/>
        <v>South Carolina</v>
      </c>
      <c r="D47" s="280">
        <f>VLOOKUP(W47,APPENDIX!$A:$AC,11,FALSE)</f>
        <v>4</v>
      </c>
      <c r="E47" s="280">
        <f>VLOOKUP(X47,APPENDIX!$A:$AC,11,FALSE)</f>
        <v>4</v>
      </c>
      <c r="F47" s="280">
        <f>VLOOKUP(Y47,APPENDIX!$A:$AC,11,FALSE)</f>
        <v>4</v>
      </c>
      <c r="G47" s="280">
        <f>VLOOKUP(Z47,APPENDIX!$A:$AC,11,FALSE)</f>
        <v>3</v>
      </c>
      <c r="H47" s="280">
        <f>VLOOKUP(AA47,APPENDIX!$A:$AC,11,FALSE)</f>
        <v>3</v>
      </c>
      <c r="I47" s="280">
        <f>VLOOKUP(AB47,APPENDIX!$A:$AC,11,FALSE)</f>
        <v>4</v>
      </c>
      <c r="J47" s="280">
        <f>VLOOKUP(AC47,APPENDIX!$A:$AC,11,FALSE)</f>
        <v>3</v>
      </c>
      <c r="K47" s="280">
        <f>VLOOKUP(AD47,APPENDIX!$A:$AC,11,FALSE)</f>
        <v>3</v>
      </c>
      <c r="L47" s="280">
        <f>VLOOKUP(AE47,APPENDIX!$A:$AC,11,FALSE)</f>
        <v>4</v>
      </c>
      <c r="M47" s="280">
        <f>VLOOKUP(AF47,APPENDIX!$A:$AC,11,FALSE)</f>
        <v>4</v>
      </c>
      <c r="N47" s="280">
        <f>VLOOKUP(AG47,APPENDIX!$A:$AC,11,FALSE)</f>
        <v>4</v>
      </c>
      <c r="S47" s="281" t="s">
        <v>176</v>
      </c>
      <c r="T47" s="167">
        <f>VLOOKUP(CONCATENATE($V47,$R$5),APPENDIX!$A:$AC,10,FALSE)</f>
        <v>43</v>
      </c>
      <c r="U47" s="167">
        <f>VLOOKUP(CONCATENATE($V47,$R$5),APPENDIX!$A:$AC,11,FALSE)</f>
        <v>4</v>
      </c>
      <c r="V47" s="167" t="str">
        <f>VLOOKUP(S47,ST!$A$2:$B$53,2,FALSE)</f>
        <v>SC</v>
      </c>
      <c r="W47" s="167" t="str">
        <f t="shared" si="13"/>
        <v>SCh001_1</v>
      </c>
      <c r="X47" s="167" t="str">
        <f t="shared" si="14"/>
        <v>SCh015_1</v>
      </c>
      <c r="Y47" s="167" t="str">
        <f t="shared" si="15"/>
        <v>SCh009_1</v>
      </c>
      <c r="Z47" s="167" t="str">
        <f t="shared" si="16"/>
        <v>SCh010_1</v>
      </c>
      <c r="AA47" s="167" t="str">
        <f t="shared" si="17"/>
        <v>SCh007_1</v>
      </c>
      <c r="AB47" s="167" t="str">
        <f t="shared" si="18"/>
        <v>SCh002_1</v>
      </c>
      <c r="AC47" s="167" t="str">
        <f t="shared" si="19"/>
        <v>SCh005_1</v>
      </c>
      <c r="AD47" s="167" t="str">
        <f t="shared" si="20"/>
        <v>SCh003_1</v>
      </c>
      <c r="AE47" s="167" t="str">
        <f t="shared" si="21"/>
        <v>SCh004_1</v>
      </c>
      <c r="AF47" s="167" t="str">
        <f t="shared" si="22"/>
        <v>SCh011_1</v>
      </c>
      <c r="AG47" s="167" t="str">
        <f t="shared" si="23"/>
        <v>SCh008_1</v>
      </c>
    </row>
    <row r="48" spans="2:33" x14ac:dyDescent="0.15">
      <c r="B48" s="290">
        <f t="shared" si="11"/>
        <v>43</v>
      </c>
      <c r="C48" s="291" t="str">
        <f t="shared" si="12"/>
        <v>Tennessee</v>
      </c>
      <c r="D48" s="280">
        <f>VLOOKUP(W48,APPENDIX!$A:$AC,11,FALSE)</f>
        <v>4</v>
      </c>
      <c r="E48" s="280">
        <f>VLOOKUP(X48,APPENDIX!$A:$AC,11,FALSE)</f>
        <v>4</v>
      </c>
      <c r="F48" s="280">
        <f>VLOOKUP(Y48,APPENDIX!$A:$AC,11,FALSE)</f>
        <v>3</v>
      </c>
      <c r="G48" s="280">
        <f>VLOOKUP(Z48,APPENDIX!$A:$AC,11,FALSE)</f>
        <v>3</v>
      </c>
      <c r="H48" s="280">
        <f>VLOOKUP(AA48,APPENDIX!$A:$AC,11,FALSE)</f>
        <v>2</v>
      </c>
      <c r="I48" s="280">
        <f>VLOOKUP(AB48,APPENDIX!$A:$AC,11,FALSE)</f>
        <v>4</v>
      </c>
      <c r="J48" s="280">
        <f>VLOOKUP(AC48,APPENDIX!$A:$AC,11,FALSE)</f>
        <v>4</v>
      </c>
      <c r="K48" s="280">
        <f>VLOOKUP(AD48,APPENDIX!$A:$AC,11,FALSE)</f>
        <v>4</v>
      </c>
      <c r="L48" s="280">
        <f>VLOOKUP(AE48,APPENDIX!$A:$AC,11,FALSE)</f>
        <v>4</v>
      </c>
      <c r="M48" s="280">
        <f>VLOOKUP(AF48,APPENDIX!$A:$AC,11,FALSE)</f>
        <v>3</v>
      </c>
      <c r="N48" s="280">
        <f>VLOOKUP(AG48,APPENDIX!$A:$AC,11,FALSE)</f>
        <v>4</v>
      </c>
      <c r="S48" s="281" t="s">
        <v>184</v>
      </c>
      <c r="T48" s="167">
        <f>VLOOKUP(CONCATENATE($V48,$R$5),APPENDIX!$A:$AC,10,FALSE)</f>
        <v>43</v>
      </c>
      <c r="U48" s="167">
        <f>VLOOKUP(CONCATENATE($V48,$R$5),APPENDIX!$A:$AC,11,FALSE)</f>
        <v>4</v>
      </c>
      <c r="V48" s="167" t="str">
        <f>VLOOKUP(S48,ST!$A$2:$B$53,2,FALSE)</f>
        <v>TN</v>
      </c>
      <c r="W48" s="167" t="str">
        <f t="shared" si="13"/>
        <v>TNh001_1</v>
      </c>
      <c r="X48" s="167" t="str">
        <f t="shared" si="14"/>
        <v>TNh015_1</v>
      </c>
      <c r="Y48" s="167" t="str">
        <f t="shared" si="15"/>
        <v>TNh009_1</v>
      </c>
      <c r="Z48" s="167" t="str">
        <f t="shared" si="16"/>
        <v>TNh010_1</v>
      </c>
      <c r="AA48" s="167" t="str">
        <f t="shared" si="17"/>
        <v>TNh007_1</v>
      </c>
      <c r="AB48" s="167" t="str">
        <f t="shared" si="18"/>
        <v>TNh002_1</v>
      </c>
      <c r="AC48" s="167" t="str">
        <f t="shared" si="19"/>
        <v>TNh005_1</v>
      </c>
      <c r="AD48" s="167" t="str">
        <f t="shared" si="20"/>
        <v>TNh003_1</v>
      </c>
      <c r="AE48" s="167" t="str">
        <f t="shared" si="21"/>
        <v>TNh004_1</v>
      </c>
      <c r="AF48" s="167" t="str">
        <f t="shared" si="22"/>
        <v>TNh011_1</v>
      </c>
      <c r="AG48" s="167" t="str">
        <f t="shared" si="23"/>
        <v>TNh008_1</v>
      </c>
    </row>
    <row r="49" spans="2:63" x14ac:dyDescent="0.15">
      <c r="B49" s="290">
        <f t="shared" si="11"/>
        <v>45</v>
      </c>
      <c r="C49" s="291" t="str">
        <f t="shared" si="12"/>
        <v>Alabama</v>
      </c>
      <c r="D49" s="280">
        <f>VLOOKUP(W49,APPENDIX!$A:$AC,11,FALSE)</f>
        <v>4</v>
      </c>
      <c r="E49" s="280">
        <f>VLOOKUP(X49,APPENDIX!$A:$AC,11,FALSE)</f>
        <v>4</v>
      </c>
      <c r="F49" s="280">
        <f>VLOOKUP(Y49,APPENDIX!$A:$AC,11,FALSE)</f>
        <v>3</v>
      </c>
      <c r="G49" s="280">
        <f>VLOOKUP(Z49,APPENDIX!$A:$AC,11,FALSE)</f>
        <v>3</v>
      </c>
      <c r="H49" s="280">
        <f>VLOOKUP(AA49,APPENDIX!$A:$AC,11,FALSE)</f>
        <v>3</v>
      </c>
      <c r="I49" s="280">
        <f>VLOOKUP(AB49,APPENDIX!$A:$AC,11,FALSE)</f>
        <v>4</v>
      </c>
      <c r="J49" s="280">
        <f>VLOOKUP(AC49,APPENDIX!$A:$AC,11,FALSE)</f>
        <v>4</v>
      </c>
      <c r="K49" s="280">
        <f>VLOOKUP(AD49,APPENDIX!$A:$AC,11,FALSE)</f>
        <v>4</v>
      </c>
      <c r="L49" s="280">
        <f>VLOOKUP(AE49,APPENDIX!$A:$AC,11,FALSE)</f>
        <v>4</v>
      </c>
      <c r="M49" s="280">
        <f>VLOOKUP(AF49,APPENDIX!$A:$AC,11,FALSE)</f>
        <v>4</v>
      </c>
      <c r="N49" s="280">
        <f>VLOOKUP(AG49,APPENDIX!$A:$AC,11,FALSE)</f>
        <v>4</v>
      </c>
      <c r="S49" s="281" t="s">
        <v>13</v>
      </c>
      <c r="T49" s="167">
        <f>VLOOKUP(CONCATENATE($V49,$R$5),APPENDIX!$A:$AC,10,FALSE)</f>
        <v>45</v>
      </c>
      <c r="U49" s="167">
        <f>VLOOKUP(CONCATENATE($V49,$R$5),APPENDIX!$A:$AC,11,FALSE)</f>
        <v>4</v>
      </c>
      <c r="V49" s="167" t="str">
        <f>VLOOKUP(S49,ST!$A$2:$B$53,2,FALSE)</f>
        <v>AL</v>
      </c>
      <c r="W49" s="167" t="str">
        <f t="shared" si="13"/>
        <v>ALh001_1</v>
      </c>
      <c r="X49" s="167" t="str">
        <f t="shared" si="14"/>
        <v>ALh015_1</v>
      </c>
      <c r="Y49" s="167" t="str">
        <f t="shared" si="15"/>
        <v>ALh009_1</v>
      </c>
      <c r="Z49" s="167" t="str">
        <f t="shared" si="16"/>
        <v>ALh010_1</v>
      </c>
      <c r="AA49" s="167" t="str">
        <f t="shared" si="17"/>
        <v>ALh007_1</v>
      </c>
      <c r="AB49" s="167" t="str">
        <f t="shared" si="18"/>
        <v>ALh002_1</v>
      </c>
      <c r="AC49" s="167" t="str">
        <f t="shared" si="19"/>
        <v>ALh005_1</v>
      </c>
      <c r="AD49" s="167" t="str">
        <f t="shared" si="20"/>
        <v>ALh003_1</v>
      </c>
      <c r="AE49" s="167" t="str">
        <f t="shared" si="21"/>
        <v>ALh004_1</v>
      </c>
      <c r="AF49" s="167" t="str">
        <f t="shared" si="22"/>
        <v>ALh011_1</v>
      </c>
      <c r="AG49" s="167" t="str">
        <f t="shared" si="23"/>
        <v>ALh008_1</v>
      </c>
    </row>
    <row r="50" spans="2:63" x14ac:dyDescent="0.15">
      <c r="B50" s="290">
        <f t="shared" si="11"/>
        <v>45</v>
      </c>
      <c r="C50" s="291" t="str">
        <f t="shared" si="12"/>
        <v>Kentucky</v>
      </c>
      <c r="D50" s="280">
        <f>VLOOKUP(W50,APPENDIX!$A:$AC,11,FALSE)</f>
        <v>4</v>
      </c>
      <c r="E50" s="280">
        <f>VLOOKUP(X50,APPENDIX!$A:$AC,11,FALSE)</f>
        <v>4</v>
      </c>
      <c r="F50" s="280">
        <f>VLOOKUP(Y50,APPENDIX!$A:$AC,11,FALSE)</f>
        <v>3</v>
      </c>
      <c r="G50" s="280">
        <f>VLOOKUP(Z50,APPENDIX!$A:$AC,11,FALSE)</f>
        <v>4</v>
      </c>
      <c r="H50" s="280">
        <f>VLOOKUP(AA50,APPENDIX!$A:$AC,11,FALSE)</f>
        <v>3</v>
      </c>
      <c r="I50" s="280">
        <f>VLOOKUP(AB50,APPENDIX!$A:$AC,11,FALSE)</f>
        <v>3</v>
      </c>
      <c r="J50" s="280">
        <f>VLOOKUP(AC50,APPENDIX!$A:$AC,11,FALSE)</f>
        <v>4</v>
      </c>
      <c r="K50" s="280">
        <f>VLOOKUP(AD50,APPENDIX!$A:$AC,11,FALSE)</f>
        <v>4</v>
      </c>
      <c r="L50" s="280">
        <f>VLOOKUP(AE50,APPENDIX!$A:$AC,11,FALSE)</f>
        <v>4</v>
      </c>
      <c r="M50" s="280">
        <f>VLOOKUP(AF50,APPENDIX!$A:$AC,11,FALSE)</f>
        <v>4</v>
      </c>
      <c r="N50" s="280">
        <f>VLOOKUP(AG50,APPENDIX!$A:$AC,11,FALSE)</f>
        <v>4</v>
      </c>
      <c r="S50" s="281" t="s">
        <v>84</v>
      </c>
      <c r="T50" s="167">
        <f>VLOOKUP(CONCATENATE($V50,$R$5),APPENDIX!$A:$AC,10,FALSE)</f>
        <v>45</v>
      </c>
      <c r="U50" s="167">
        <f>VLOOKUP(CONCATENATE($V50,$R$5),APPENDIX!$A:$AC,11,FALSE)</f>
        <v>4</v>
      </c>
      <c r="V50" s="167" t="str">
        <f>VLOOKUP(S50,ST!$A$2:$B$53,2,FALSE)</f>
        <v>KY</v>
      </c>
      <c r="W50" s="167" t="str">
        <f t="shared" si="13"/>
        <v>KYh001_1</v>
      </c>
      <c r="X50" s="167" t="str">
        <f t="shared" si="14"/>
        <v>KYh015_1</v>
      </c>
      <c r="Y50" s="167" t="str">
        <f t="shared" si="15"/>
        <v>KYh009_1</v>
      </c>
      <c r="Z50" s="167" t="str">
        <f t="shared" si="16"/>
        <v>KYh010_1</v>
      </c>
      <c r="AA50" s="167" t="str">
        <f t="shared" si="17"/>
        <v>KYh007_1</v>
      </c>
      <c r="AB50" s="167" t="str">
        <f t="shared" si="18"/>
        <v>KYh002_1</v>
      </c>
      <c r="AC50" s="167" t="str">
        <f t="shared" si="19"/>
        <v>KYh005_1</v>
      </c>
      <c r="AD50" s="167" t="str">
        <f t="shared" si="20"/>
        <v>KYh003_1</v>
      </c>
      <c r="AE50" s="167" t="str">
        <f t="shared" si="21"/>
        <v>KYh004_1</v>
      </c>
      <c r="AF50" s="167" t="str">
        <f t="shared" si="22"/>
        <v>KYh011_1</v>
      </c>
      <c r="AG50" s="167" t="str">
        <f t="shared" si="23"/>
        <v>KYh008_1</v>
      </c>
    </row>
    <row r="51" spans="2:63" x14ac:dyDescent="0.15">
      <c r="B51" s="290">
        <f t="shared" si="11"/>
        <v>45</v>
      </c>
      <c r="C51" s="291" t="str">
        <f t="shared" si="12"/>
        <v>Oklahoma</v>
      </c>
      <c r="D51" s="280">
        <f>VLOOKUP(W51,APPENDIX!$A:$AC,11,FALSE)</f>
        <v>4</v>
      </c>
      <c r="E51" s="280">
        <f>VLOOKUP(X51,APPENDIX!$A:$AC,11,FALSE)</f>
        <v>4</v>
      </c>
      <c r="F51" s="280">
        <f>VLOOKUP(Y51,APPENDIX!$A:$AC,11,FALSE)</f>
        <v>3</v>
      </c>
      <c r="G51" s="280">
        <f>VLOOKUP(Z51,APPENDIX!$A:$AC,11,FALSE)</f>
        <v>4</v>
      </c>
      <c r="H51" s="280">
        <f>VLOOKUP(AA51,APPENDIX!$A:$AC,11,FALSE)</f>
        <v>4</v>
      </c>
      <c r="I51" s="280">
        <f>VLOOKUP(AB51,APPENDIX!$A:$AC,11,FALSE)</f>
        <v>3</v>
      </c>
      <c r="J51" s="280">
        <f>VLOOKUP(AC51,APPENDIX!$A:$AC,11,FALSE)</f>
        <v>4</v>
      </c>
      <c r="K51" s="280">
        <f>VLOOKUP(AD51,APPENDIX!$A:$AC,11,FALSE)</f>
        <v>4</v>
      </c>
      <c r="L51" s="280">
        <f>VLOOKUP(AE51,APPENDIX!$A:$AC,11,FALSE)</f>
        <v>4</v>
      </c>
      <c r="M51" s="280">
        <f>VLOOKUP(AF51,APPENDIX!$A:$AC,11,FALSE)</f>
        <v>3</v>
      </c>
      <c r="N51" s="280">
        <f>VLOOKUP(AG51,APPENDIX!$A:$AC,11,FALSE)</f>
        <v>4</v>
      </c>
      <c r="S51" s="281" t="s">
        <v>160</v>
      </c>
      <c r="T51" s="167">
        <f>VLOOKUP(CONCATENATE($V51,$R$5),APPENDIX!$A:$AC,10,FALSE)</f>
        <v>45</v>
      </c>
      <c r="U51" s="167">
        <f>VLOOKUP(CONCATENATE($V51,$R$5),APPENDIX!$A:$AC,11,FALSE)</f>
        <v>4</v>
      </c>
      <c r="V51" s="167" t="str">
        <f>VLOOKUP(S51,ST!$A$2:$B$53,2,FALSE)</f>
        <v>OK</v>
      </c>
      <c r="W51" s="167" t="str">
        <f t="shared" si="13"/>
        <v>OKh001_1</v>
      </c>
      <c r="X51" s="167" t="str">
        <f t="shared" si="14"/>
        <v>OKh015_1</v>
      </c>
      <c r="Y51" s="167" t="str">
        <f t="shared" si="15"/>
        <v>OKh009_1</v>
      </c>
      <c r="Z51" s="167" t="str">
        <f t="shared" si="16"/>
        <v>OKh010_1</v>
      </c>
      <c r="AA51" s="167" t="str">
        <f t="shared" si="17"/>
        <v>OKh007_1</v>
      </c>
      <c r="AB51" s="167" t="str">
        <f t="shared" si="18"/>
        <v>OKh002_1</v>
      </c>
      <c r="AC51" s="167" t="str">
        <f t="shared" si="19"/>
        <v>OKh005_1</v>
      </c>
      <c r="AD51" s="167" t="str">
        <f t="shared" si="20"/>
        <v>OKh003_1</v>
      </c>
      <c r="AE51" s="167" t="str">
        <f t="shared" si="21"/>
        <v>OKh004_1</v>
      </c>
      <c r="AF51" s="167" t="str">
        <f t="shared" si="22"/>
        <v>OKh011_1</v>
      </c>
      <c r="AG51" s="167" t="str">
        <f t="shared" si="23"/>
        <v>OKh008_1</v>
      </c>
    </row>
    <row r="52" spans="2:63" x14ac:dyDescent="0.15">
      <c r="B52" s="290">
        <f t="shared" si="11"/>
        <v>48</v>
      </c>
      <c r="C52" s="291" t="str">
        <f t="shared" si="12"/>
        <v>Arkansas</v>
      </c>
      <c r="D52" s="280">
        <f>VLOOKUP(W52,APPENDIX!$A:$AC,11,FALSE)</f>
        <v>4</v>
      </c>
      <c r="E52" s="280">
        <f>VLOOKUP(X52,APPENDIX!$A:$AC,11,FALSE)</f>
        <v>4</v>
      </c>
      <c r="F52" s="280">
        <f>VLOOKUP(Y52,APPENDIX!$A:$AC,11,FALSE)</f>
        <v>4</v>
      </c>
      <c r="G52" s="280">
        <f>VLOOKUP(Z52,APPENDIX!$A:$AC,11,FALSE)</f>
        <v>4</v>
      </c>
      <c r="H52" s="280">
        <f>VLOOKUP(AA52,APPENDIX!$A:$AC,11,FALSE)</f>
        <v>3</v>
      </c>
      <c r="I52" s="280">
        <f>VLOOKUP(AB52,APPENDIX!$A:$AC,11,FALSE)</f>
        <v>4</v>
      </c>
      <c r="J52" s="280">
        <f>VLOOKUP(AC52,APPENDIX!$A:$AC,11,FALSE)</f>
        <v>4</v>
      </c>
      <c r="K52" s="280">
        <f>VLOOKUP(AD52,APPENDIX!$A:$AC,11,FALSE)</f>
        <v>4</v>
      </c>
      <c r="L52" s="280">
        <f>VLOOKUP(AE52,APPENDIX!$A:$AC,11,FALSE)</f>
        <v>4</v>
      </c>
      <c r="M52" s="280">
        <f>VLOOKUP(AF52,APPENDIX!$A:$AC,11,FALSE)</f>
        <v>3</v>
      </c>
      <c r="N52" s="280">
        <f>VLOOKUP(AG52,APPENDIX!$A:$AC,11,FALSE)</f>
        <v>4</v>
      </c>
      <c r="S52" s="281" t="s">
        <v>29</v>
      </c>
      <c r="T52" s="167">
        <f>VLOOKUP(CONCATENATE($V52,$R$5),APPENDIX!$A:$AC,10,FALSE)</f>
        <v>48</v>
      </c>
      <c r="U52" s="167">
        <f>VLOOKUP(CONCATENATE($V52,$R$5),APPENDIX!$A:$AC,11,FALSE)</f>
        <v>4</v>
      </c>
      <c r="V52" s="167" t="str">
        <f>VLOOKUP(S52,ST!$A$2:$B$53,2,FALSE)</f>
        <v>AR</v>
      </c>
      <c r="W52" s="167" t="str">
        <f t="shared" si="13"/>
        <v>ARh001_1</v>
      </c>
      <c r="X52" s="167" t="str">
        <f t="shared" si="14"/>
        <v>ARh015_1</v>
      </c>
      <c r="Y52" s="167" t="str">
        <f t="shared" si="15"/>
        <v>ARh009_1</v>
      </c>
      <c r="Z52" s="167" t="str">
        <f t="shared" si="16"/>
        <v>ARh010_1</v>
      </c>
      <c r="AA52" s="167" t="str">
        <f t="shared" si="17"/>
        <v>ARh007_1</v>
      </c>
      <c r="AB52" s="167" t="str">
        <f t="shared" si="18"/>
        <v>ARh002_1</v>
      </c>
      <c r="AC52" s="167" t="str">
        <f t="shared" si="19"/>
        <v>ARh005_1</v>
      </c>
      <c r="AD52" s="167" t="str">
        <f t="shared" si="20"/>
        <v>ARh003_1</v>
      </c>
      <c r="AE52" s="167" t="str">
        <f t="shared" si="21"/>
        <v>ARh004_1</v>
      </c>
      <c r="AF52" s="167" t="str">
        <f t="shared" si="22"/>
        <v>ARh011_1</v>
      </c>
      <c r="AG52" s="167" t="str">
        <f t="shared" si="23"/>
        <v>ARh008_1</v>
      </c>
    </row>
    <row r="53" spans="2:63" x14ac:dyDescent="0.15">
      <c r="B53" s="290">
        <f t="shared" si="11"/>
        <v>48</v>
      </c>
      <c r="C53" s="291" t="str">
        <f t="shared" si="12"/>
        <v>Louisiana</v>
      </c>
      <c r="D53" s="280">
        <f>VLOOKUP(W53,APPENDIX!$A:$AC,11,FALSE)</f>
        <v>4</v>
      </c>
      <c r="E53" s="280">
        <f>VLOOKUP(X53,APPENDIX!$A:$AC,11,FALSE)</f>
        <v>4</v>
      </c>
      <c r="F53" s="280">
        <f>VLOOKUP(Y53,APPENDIX!$A:$AC,11,FALSE)</f>
        <v>4</v>
      </c>
      <c r="G53" s="280">
        <f>VLOOKUP(Z53,APPENDIX!$A:$AC,11,FALSE)</f>
        <v>4</v>
      </c>
      <c r="H53" s="280">
        <f>VLOOKUP(AA53,APPENDIX!$A:$AC,11,FALSE)</f>
        <v>3</v>
      </c>
      <c r="I53" s="280">
        <f>VLOOKUP(AB53,APPENDIX!$A:$AC,11,FALSE)</f>
        <v>4</v>
      </c>
      <c r="J53" s="280">
        <f>VLOOKUP(AC53,APPENDIX!$A:$AC,11,FALSE)</f>
        <v>4</v>
      </c>
      <c r="K53" s="280">
        <f>VLOOKUP(AD53,APPENDIX!$A:$AC,11,FALSE)</f>
        <v>4</v>
      </c>
      <c r="L53" s="280">
        <f>VLOOKUP(AE53,APPENDIX!$A:$AC,11,FALSE)</f>
        <v>4</v>
      </c>
      <c r="M53" s="280">
        <f>VLOOKUP(AF53,APPENDIX!$A:$AC,11,FALSE)</f>
        <v>4</v>
      </c>
      <c r="N53" s="280">
        <f>VLOOKUP(AG53,APPENDIX!$A:$AC,11,FALSE)</f>
        <v>4</v>
      </c>
      <c r="S53" s="281" t="s">
        <v>88</v>
      </c>
      <c r="T53" s="167">
        <f>VLOOKUP(CONCATENATE($V53,$R$5),APPENDIX!$A:$AC,10,FALSE)</f>
        <v>48</v>
      </c>
      <c r="U53" s="167">
        <f>VLOOKUP(CONCATENATE($V53,$R$5),APPENDIX!$A:$AC,11,FALSE)</f>
        <v>4</v>
      </c>
      <c r="V53" s="167" t="str">
        <f>VLOOKUP(S53,ST!$A$2:$B$53,2,FALSE)</f>
        <v>LA</v>
      </c>
      <c r="W53" s="167" t="str">
        <f t="shared" si="13"/>
        <v>LAh001_1</v>
      </c>
      <c r="X53" s="167" t="str">
        <f t="shared" si="14"/>
        <v>LAh015_1</v>
      </c>
      <c r="Y53" s="167" t="str">
        <f t="shared" si="15"/>
        <v>LAh009_1</v>
      </c>
      <c r="Z53" s="167" t="str">
        <f t="shared" si="16"/>
        <v>LAh010_1</v>
      </c>
      <c r="AA53" s="167" t="str">
        <f t="shared" si="17"/>
        <v>LAh007_1</v>
      </c>
      <c r="AB53" s="167" t="str">
        <f t="shared" si="18"/>
        <v>LAh002_1</v>
      </c>
      <c r="AC53" s="167" t="str">
        <f t="shared" si="19"/>
        <v>LAh005_1</v>
      </c>
      <c r="AD53" s="167" t="str">
        <f t="shared" si="20"/>
        <v>LAh003_1</v>
      </c>
      <c r="AE53" s="167" t="str">
        <f t="shared" si="21"/>
        <v>LAh004_1</v>
      </c>
      <c r="AF53" s="167" t="str">
        <f t="shared" si="22"/>
        <v>LAh011_1</v>
      </c>
      <c r="AG53" s="167" t="str">
        <f t="shared" si="23"/>
        <v>LAh008_1</v>
      </c>
    </row>
    <row r="54" spans="2:63" x14ac:dyDescent="0.15">
      <c r="B54" s="290">
        <f t="shared" si="11"/>
        <v>50</v>
      </c>
      <c r="C54" s="291" t="str">
        <f t="shared" si="12"/>
        <v>Mississippi</v>
      </c>
      <c r="D54" s="280">
        <f>VLOOKUP(W54,APPENDIX!$A:$AC,11,FALSE)</f>
        <v>4</v>
      </c>
      <c r="E54" s="280">
        <f>VLOOKUP(X54,APPENDIX!$A:$AC,11,FALSE)</f>
        <v>4</v>
      </c>
      <c r="F54" s="280">
        <f>VLOOKUP(Y54,APPENDIX!$A:$AC,11,FALSE)</f>
        <v>4</v>
      </c>
      <c r="G54" s="280">
        <f>VLOOKUP(Z54,APPENDIX!$A:$AC,11,FALSE)</f>
        <v>4</v>
      </c>
      <c r="H54" s="280">
        <f>VLOOKUP(AA54,APPENDIX!$A:$AC,11,FALSE)</f>
        <v>1</v>
      </c>
      <c r="I54" s="280">
        <f>VLOOKUP(AB54,APPENDIX!$A:$AC,11,FALSE)</f>
        <v>4</v>
      </c>
      <c r="J54" s="280">
        <f>VLOOKUP(AC54,APPENDIX!$A:$AC,11,FALSE)</f>
        <v>4</v>
      </c>
      <c r="K54" s="280">
        <f>VLOOKUP(AD54,APPENDIX!$A:$AC,11,FALSE)</f>
        <v>4</v>
      </c>
      <c r="L54" s="280">
        <f>VLOOKUP(AE54,APPENDIX!$A:$AC,11,FALSE)</f>
        <v>4</v>
      </c>
      <c r="M54" s="280">
        <f>VLOOKUP(AF54,APPENDIX!$A:$AC,11,FALSE)</f>
        <v>4</v>
      </c>
      <c r="N54" s="280">
        <f>VLOOKUP(AG54,APPENDIX!$A:$AC,11,FALSE)</f>
        <v>4</v>
      </c>
      <c r="S54" s="281" t="s">
        <v>112</v>
      </c>
      <c r="T54" s="167">
        <f>VLOOKUP(CONCATENATE($V54,$R$5),APPENDIX!$A:$AC,10,FALSE)</f>
        <v>50</v>
      </c>
      <c r="U54" s="167">
        <f>VLOOKUP(CONCATENATE($V54,$R$5),APPENDIX!$A:$AC,11,FALSE)</f>
        <v>4</v>
      </c>
      <c r="V54" s="167" t="str">
        <f>VLOOKUP(S54,ST!$A$2:$B$53,2,FALSE)</f>
        <v>MS</v>
      </c>
      <c r="W54" s="167" t="str">
        <f t="shared" si="13"/>
        <v>MSh001_1</v>
      </c>
      <c r="X54" s="167" t="str">
        <f t="shared" si="14"/>
        <v>MSh015_1</v>
      </c>
      <c r="Y54" s="167" t="str">
        <f t="shared" si="15"/>
        <v>MSh009_1</v>
      </c>
      <c r="Z54" s="167" t="str">
        <f t="shared" si="16"/>
        <v>MSh010_1</v>
      </c>
      <c r="AA54" s="167" t="str">
        <f t="shared" si="17"/>
        <v>MSh007_1</v>
      </c>
      <c r="AB54" s="167" t="str">
        <f t="shared" si="18"/>
        <v>MSh002_1</v>
      </c>
      <c r="AC54" s="167" t="str">
        <f t="shared" si="19"/>
        <v>MSh005_1</v>
      </c>
      <c r="AD54" s="167" t="str">
        <f t="shared" si="20"/>
        <v>MSh003_1</v>
      </c>
      <c r="AE54" s="167" t="str">
        <f t="shared" si="21"/>
        <v>MSh004_1</v>
      </c>
      <c r="AF54" s="167" t="str">
        <f t="shared" si="22"/>
        <v>MSh011_1</v>
      </c>
      <c r="AG54" s="167" t="str">
        <f t="shared" si="23"/>
        <v>MSh008_1</v>
      </c>
    </row>
    <row r="55" spans="2:63" x14ac:dyDescent="0.15">
      <c r="B55" s="290">
        <f t="shared" si="11"/>
        <v>50</v>
      </c>
      <c r="C55" s="291" t="str">
        <f t="shared" si="12"/>
        <v>West Virginia</v>
      </c>
      <c r="D55" s="280">
        <f>VLOOKUP(W55,APPENDIX!$A:$AC,11,FALSE)</f>
        <v>4</v>
      </c>
      <c r="E55" s="280">
        <f>VLOOKUP(X55,APPENDIX!$A:$AC,11,FALSE)</f>
        <v>4</v>
      </c>
      <c r="F55" s="280">
        <f>VLOOKUP(Y55,APPENDIX!$A:$AC,11,FALSE)</f>
        <v>4</v>
      </c>
      <c r="G55" s="280">
        <f>VLOOKUP(Z55,APPENDIX!$A:$AC,11,FALSE)</f>
        <v>4</v>
      </c>
      <c r="H55" s="280">
        <f>VLOOKUP(AA55,APPENDIX!$A:$AC,11,FALSE)</f>
        <v>4</v>
      </c>
      <c r="I55" s="280">
        <f>VLOOKUP(AB55,APPENDIX!$A:$AC,11,FALSE)</f>
        <v>4</v>
      </c>
      <c r="J55" s="280">
        <f>VLOOKUP(AC55,APPENDIX!$A:$AC,11,FALSE)</f>
        <v>4</v>
      </c>
      <c r="K55" s="280">
        <f>VLOOKUP(AD55,APPENDIX!$A:$AC,11,FALSE)</f>
        <v>4</v>
      </c>
      <c r="L55" s="280">
        <f>VLOOKUP(AE55,APPENDIX!$A:$AC,11,FALSE)</f>
        <v>4</v>
      </c>
      <c r="M55" s="280">
        <f>VLOOKUP(AF55,APPENDIX!$A:$AC,11,FALSE)</f>
        <v>3</v>
      </c>
      <c r="N55" s="280">
        <f>VLOOKUP(AG55,APPENDIX!$A:$AC,11,FALSE)</f>
        <v>4</v>
      </c>
      <c r="S55" s="281" t="s">
        <v>212</v>
      </c>
      <c r="T55" s="167">
        <f>VLOOKUP(CONCATENATE($V55,$R$5),APPENDIX!$A:$AC,10,FALSE)</f>
        <v>50</v>
      </c>
      <c r="U55" s="167">
        <f>VLOOKUP(CONCATENATE($V55,$R$5),APPENDIX!$A:$AC,11,FALSE)</f>
        <v>4</v>
      </c>
      <c r="V55" s="167" t="str">
        <f>VLOOKUP(S55,ST!$A$2:$B$53,2,FALSE)</f>
        <v>WV</v>
      </c>
      <c r="W55" s="167" t="str">
        <f t="shared" si="13"/>
        <v>WVh001_1</v>
      </c>
      <c r="X55" s="167" t="str">
        <f t="shared" si="14"/>
        <v>WVh015_1</v>
      </c>
      <c r="Y55" s="167" t="str">
        <f t="shared" si="15"/>
        <v>WVh009_1</v>
      </c>
      <c r="Z55" s="167" t="str">
        <f t="shared" si="16"/>
        <v>WVh010_1</v>
      </c>
      <c r="AA55" s="167" t="str">
        <f t="shared" si="17"/>
        <v>WVh007_1</v>
      </c>
      <c r="AB55" s="167" t="str">
        <f t="shared" si="18"/>
        <v>WVh002_1</v>
      </c>
      <c r="AC55" s="167" t="str">
        <f t="shared" si="19"/>
        <v>WVh005_1</v>
      </c>
      <c r="AD55" s="167" t="str">
        <f t="shared" si="20"/>
        <v>WVh003_1</v>
      </c>
      <c r="AE55" s="167" t="str">
        <f t="shared" si="21"/>
        <v>WVh004_1</v>
      </c>
      <c r="AF55" s="167" t="str">
        <f t="shared" si="22"/>
        <v>WVh011_1</v>
      </c>
      <c r="AG55" s="167" t="str">
        <f t="shared" si="23"/>
        <v>WVh008_1</v>
      </c>
    </row>
    <row r="57" spans="2:63" x14ac:dyDescent="0.15">
      <c r="D57" s="167" t="s">
        <v>987</v>
      </c>
      <c r="E57" s="167" t="s">
        <v>2065</v>
      </c>
      <c r="F57" s="167" t="s">
        <v>1742</v>
      </c>
      <c r="G57" s="167" t="s">
        <v>1849</v>
      </c>
      <c r="H57" s="167" t="s">
        <v>1527</v>
      </c>
      <c r="I57" s="167" t="s">
        <v>1096</v>
      </c>
      <c r="J57" s="167" t="s">
        <v>1420</v>
      </c>
      <c r="K57" s="167" t="s">
        <v>1204</v>
      </c>
      <c r="L57" s="167" t="s">
        <v>1312</v>
      </c>
      <c r="M57" s="167" t="s">
        <v>1957</v>
      </c>
      <c r="N57" s="167" t="s">
        <v>1635</v>
      </c>
    </row>
    <row r="58" spans="2:63" x14ac:dyDescent="0.15">
      <c r="D58" s="167" t="str">
        <f t="shared" ref="D58:N58" si="24">LEFT(D57,4)</f>
        <v>h001</v>
      </c>
      <c r="E58" s="167" t="str">
        <f t="shared" si="24"/>
        <v>h015</v>
      </c>
      <c r="F58" s="167" t="str">
        <f t="shared" si="24"/>
        <v>h009</v>
      </c>
      <c r="G58" s="167" t="str">
        <f t="shared" si="24"/>
        <v>h010</v>
      </c>
      <c r="H58" s="167" t="str">
        <f t="shared" si="24"/>
        <v>h007</v>
      </c>
      <c r="I58" s="167" t="str">
        <f t="shared" si="24"/>
        <v>h002</v>
      </c>
      <c r="J58" s="167" t="str">
        <f t="shared" si="24"/>
        <v>h005</v>
      </c>
      <c r="K58" s="167" t="str">
        <f t="shared" si="24"/>
        <v>h003</v>
      </c>
      <c r="L58" s="167" t="str">
        <f t="shared" si="24"/>
        <v>h004</v>
      </c>
      <c r="M58" s="167" t="str">
        <f t="shared" si="24"/>
        <v>h011</v>
      </c>
      <c r="N58" s="167" t="str">
        <f t="shared" si="24"/>
        <v>h008</v>
      </c>
    </row>
    <row r="61" spans="2:63" x14ac:dyDescent="0.15">
      <c r="BK61" s="221"/>
    </row>
    <row r="62" spans="2:63" x14ac:dyDescent="0.15">
      <c r="BK62" s="222"/>
    </row>
  </sheetData>
  <autoFilter ref="S4:AG4">
    <sortState ref="S5:AG55">
      <sortCondition ref="T4"/>
    </sortState>
  </autoFilter>
  <customSheetViews>
    <customSheetView guid="{B79C7D93-5BC1-49C9-8DB1-804221DB6714}" scale="60" showPageBreaks="1" fitToPage="1" printArea="1" hiddenRows="1" view="pageBreakPreview" topLeftCell="A2">
      <selection activeCell="X39" sqref="X39"/>
      <pageMargins left="0.7" right="0.7" top="0.75" bottom="0.75" header="0.3" footer="0.3"/>
      <pageSetup scale="71" orientation="portrait" horizontalDpi="300" verticalDpi="300" r:id="rId1"/>
    </customSheetView>
    <customSheetView guid="{1955DA2A-9C2E-4B05-A49D-B390AB521C26}" scale="60" showPageBreaks="1" fitToPage="1" printArea="1" hiddenRows="1" view="pageBreakPreview" topLeftCell="A2">
      <selection activeCell="X39" sqref="X39"/>
      <pageMargins left="0.7" right="0.7" top="0.75" bottom="0.75" header="0.3" footer="0.3"/>
      <pageSetup scale="71" orientation="portrait" horizontalDpi="300" verticalDpi="300" r:id="rId2"/>
    </customSheetView>
  </customSheetViews>
  <mergeCells count="1">
    <mergeCell ref="B4:C4"/>
  </mergeCells>
  <phoneticPr fontId="52" type="noConversion"/>
  <conditionalFormatting sqref="D5:N55">
    <cfRule type="cellIs" dxfId="13" priority="1" operator="equal">
      <formula>0</formula>
    </cfRule>
    <cfRule type="cellIs" dxfId="12" priority="2" operator="equal">
      <formula>4</formula>
    </cfRule>
    <cfRule type="cellIs" dxfId="11" priority="3" operator="equal">
      <formula>3</formula>
    </cfRule>
    <cfRule type="cellIs" dxfId="10" priority="4" operator="equal">
      <formula>2</formula>
    </cfRule>
    <cfRule type="cellIs" dxfId="9" priority="5" operator="equal">
      <formula>1</formula>
    </cfRule>
  </conditionalFormatting>
  <pageMargins left="0.7" right="0.7" top="0.75" bottom="0.75" header="0.3" footer="0.3"/>
  <pageSetup scale="66" orientation="portrait" horizontalDpi="300" verticalDpi="30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workbookViewId="0">
      <selection activeCell="H24" sqref="H24"/>
    </sheetView>
  </sheetViews>
  <sheetFormatPr baseColWidth="10" defaultColWidth="8.83203125" defaultRowHeight="15" x14ac:dyDescent="0.2"/>
  <cols>
    <col min="1" max="1" width="10" customWidth="1"/>
    <col min="2" max="2" width="41" customWidth="1"/>
    <col min="3" max="3" width="6" customWidth="1"/>
    <col min="4" max="4" width="13" customWidth="1"/>
    <col min="5" max="5" width="21" customWidth="1"/>
    <col min="6" max="9" width="13" customWidth="1"/>
    <col min="10" max="11" width="14" customWidth="1"/>
    <col min="12" max="21" width="13" customWidth="1"/>
    <col min="22" max="22" width="21" customWidth="1"/>
  </cols>
  <sheetData>
    <row r="1" spans="1:26" x14ac:dyDescent="0.2">
      <c r="A1" s="63" t="s">
        <v>8283</v>
      </c>
      <c r="B1" s="63" t="s">
        <v>5095</v>
      </c>
      <c r="C1" s="63" t="s">
        <v>7828</v>
      </c>
      <c r="D1" s="63" t="s">
        <v>5342</v>
      </c>
      <c r="E1" s="63" t="s">
        <v>7827</v>
      </c>
      <c r="F1" s="63" t="s">
        <v>7826</v>
      </c>
      <c r="G1" s="63" t="s">
        <v>7825</v>
      </c>
      <c r="H1" s="63" t="s">
        <v>7824</v>
      </c>
      <c r="I1" s="63" t="s">
        <v>5395</v>
      </c>
      <c r="J1" s="63" t="s">
        <v>5397</v>
      </c>
      <c r="K1" s="63" t="s">
        <v>5399</v>
      </c>
      <c r="L1" s="63" t="s">
        <v>5396</v>
      </c>
      <c r="M1" s="63" t="s">
        <v>5398</v>
      </c>
      <c r="N1" s="63" t="s">
        <v>5400</v>
      </c>
      <c r="O1" s="63" t="s">
        <v>7823</v>
      </c>
      <c r="P1" s="63" t="s">
        <v>7822</v>
      </c>
      <c r="Q1" s="63" t="s">
        <v>7821</v>
      </c>
      <c r="R1" s="63" t="s">
        <v>7820</v>
      </c>
      <c r="S1" s="63" t="s">
        <v>7819</v>
      </c>
      <c r="T1" s="63" t="s">
        <v>8797</v>
      </c>
      <c r="U1" s="63" t="s">
        <v>8798</v>
      </c>
      <c r="V1" s="63" t="s">
        <v>7818</v>
      </c>
      <c r="W1" s="63" t="s">
        <v>7817</v>
      </c>
      <c r="X1" s="63" t="s">
        <v>7816</v>
      </c>
      <c r="Y1" s="63" t="s">
        <v>769</v>
      </c>
      <c r="Z1" s="63" t="s">
        <v>7815</v>
      </c>
    </row>
    <row r="2" spans="1:26" x14ac:dyDescent="0.2">
      <c r="A2" s="63" t="s">
        <v>15</v>
      </c>
      <c r="B2" s="63" t="s">
        <v>5284</v>
      </c>
      <c r="C2" s="63" t="s">
        <v>5108</v>
      </c>
      <c r="D2" s="63">
        <v>3</v>
      </c>
      <c r="E2" s="63" t="s">
        <v>772</v>
      </c>
      <c r="F2" s="63">
        <v>4</v>
      </c>
      <c r="G2" s="63">
        <v>23</v>
      </c>
      <c r="H2" s="63">
        <v>51</v>
      </c>
      <c r="I2" s="63">
        <v>51</v>
      </c>
      <c r="J2" s="63">
        <v>49</v>
      </c>
      <c r="K2" s="63">
        <v>27</v>
      </c>
      <c r="L2" s="63"/>
      <c r="M2" s="63"/>
      <c r="N2" s="63"/>
      <c r="O2" s="63">
        <v>13</v>
      </c>
      <c r="P2" s="63">
        <v>1</v>
      </c>
      <c r="Q2" s="63"/>
      <c r="R2" s="63">
        <v>1</v>
      </c>
      <c r="S2" s="63"/>
      <c r="T2" s="63">
        <v>1</v>
      </c>
      <c r="U2" s="63"/>
      <c r="V2" s="63" t="s">
        <v>18</v>
      </c>
      <c r="W2" s="63">
        <v>5</v>
      </c>
      <c r="X2" s="63">
        <v>30</v>
      </c>
      <c r="Y2" s="63">
        <v>20</v>
      </c>
      <c r="Z2" s="63" t="s">
        <v>101</v>
      </c>
    </row>
    <row r="3" spans="1:26" x14ac:dyDescent="0.2">
      <c r="A3" s="63" t="s">
        <v>225</v>
      </c>
      <c r="B3" s="63" t="s">
        <v>5285</v>
      </c>
      <c r="C3" s="63" t="s">
        <v>5108</v>
      </c>
      <c r="D3" s="63">
        <v>4</v>
      </c>
      <c r="E3" s="63" t="s">
        <v>772</v>
      </c>
      <c r="F3" s="63">
        <v>1</v>
      </c>
      <c r="G3" s="63">
        <v>10</v>
      </c>
      <c r="H3" s="63">
        <v>48</v>
      </c>
      <c r="I3" s="63">
        <v>42</v>
      </c>
      <c r="J3" s="63">
        <v>28</v>
      </c>
      <c r="K3" s="63">
        <v>18</v>
      </c>
      <c r="L3" s="63">
        <v>3</v>
      </c>
      <c r="M3" s="63"/>
      <c r="N3" s="63"/>
      <c r="O3" s="63">
        <v>5</v>
      </c>
      <c r="P3" s="63">
        <v>1</v>
      </c>
      <c r="Q3" s="63"/>
      <c r="R3" s="63">
        <v>1</v>
      </c>
      <c r="S3" s="63"/>
      <c r="T3" s="63">
        <v>1</v>
      </c>
      <c r="U3" s="63"/>
      <c r="V3" s="63" t="s">
        <v>18</v>
      </c>
      <c r="W3" s="63">
        <v>2</v>
      </c>
      <c r="X3" s="63">
        <v>14</v>
      </c>
      <c r="Y3" s="63">
        <v>8</v>
      </c>
      <c r="Z3" s="63" t="s">
        <v>101</v>
      </c>
    </row>
    <row r="4" spans="1:26" x14ac:dyDescent="0.2">
      <c r="A4" s="63" t="s">
        <v>441</v>
      </c>
      <c r="B4" s="63" t="s">
        <v>5286</v>
      </c>
      <c r="C4" s="63" t="s">
        <v>5108</v>
      </c>
      <c r="D4" s="63">
        <v>5</v>
      </c>
      <c r="E4" s="63" t="s">
        <v>772</v>
      </c>
      <c r="F4" s="63">
        <v>7</v>
      </c>
      <c r="G4" s="63">
        <v>19</v>
      </c>
      <c r="H4" s="63">
        <v>51</v>
      </c>
      <c r="I4" s="63">
        <v>46</v>
      </c>
      <c r="J4" s="63">
        <v>39</v>
      </c>
      <c r="K4" s="63">
        <v>12</v>
      </c>
      <c r="L4" s="63">
        <v>2</v>
      </c>
      <c r="M4" s="63"/>
      <c r="N4" s="63"/>
      <c r="O4" s="63">
        <v>13</v>
      </c>
      <c r="P4" s="63">
        <v>1</v>
      </c>
      <c r="Q4" s="63"/>
      <c r="R4" s="63">
        <v>1</v>
      </c>
      <c r="S4" s="63"/>
      <c r="T4" s="63"/>
      <c r="U4" s="63"/>
      <c r="V4" s="63" t="s">
        <v>18</v>
      </c>
      <c r="W4" s="63">
        <v>7</v>
      </c>
      <c r="X4" s="63">
        <v>22</v>
      </c>
      <c r="Y4" s="63">
        <v>16</v>
      </c>
      <c r="Z4" s="63" t="s">
        <v>77</v>
      </c>
    </row>
    <row r="5" spans="1:26" x14ac:dyDescent="0.2">
      <c r="A5" s="63" t="s">
        <v>550</v>
      </c>
      <c r="B5" s="63" t="s">
        <v>5287</v>
      </c>
      <c r="C5" s="63" t="s">
        <v>5123</v>
      </c>
      <c r="D5" s="63">
        <v>6</v>
      </c>
      <c r="E5" s="63" t="s">
        <v>8284</v>
      </c>
      <c r="F5" s="63">
        <v>10</v>
      </c>
      <c r="G5" s="63">
        <v>19</v>
      </c>
      <c r="H5" s="63"/>
      <c r="I5" s="63"/>
      <c r="J5" s="63"/>
      <c r="K5" s="63"/>
      <c r="L5" s="63"/>
      <c r="M5" s="63"/>
      <c r="N5" s="63"/>
      <c r="O5" s="63">
        <v>14</v>
      </c>
      <c r="P5" s="63"/>
      <c r="Q5" s="63"/>
      <c r="R5" s="63"/>
      <c r="S5" s="63"/>
      <c r="T5" s="63"/>
      <c r="U5" s="63"/>
      <c r="V5" s="63" t="s">
        <v>8284</v>
      </c>
      <c r="W5" s="63">
        <v>10</v>
      </c>
      <c r="X5" s="63">
        <v>19</v>
      </c>
      <c r="Y5" s="63">
        <v>14</v>
      </c>
      <c r="Z5" s="63" t="s">
        <v>8285</v>
      </c>
    </row>
    <row r="6" spans="1:26" x14ac:dyDescent="0.2">
      <c r="A6" s="63" t="s">
        <v>332</v>
      </c>
      <c r="B6" s="63" t="s">
        <v>5115</v>
      </c>
      <c r="C6" s="63" t="s">
        <v>5108</v>
      </c>
      <c r="D6" s="63">
        <v>8</v>
      </c>
      <c r="E6" s="63" t="s">
        <v>19</v>
      </c>
      <c r="F6" s="63">
        <v>11</v>
      </c>
      <c r="G6" s="63">
        <v>20</v>
      </c>
      <c r="H6" s="63">
        <v>51</v>
      </c>
      <c r="I6" s="63">
        <v>10</v>
      </c>
      <c r="J6" s="63"/>
      <c r="K6" s="63"/>
      <c r="L6" s="63">
        <v>25</v>
      </c>
      <c r="M6" s="63">
        <v>9</v>
      </c>
      <c r="N6" s="63"/>
      <c r="O6" s="63">
        <v>16</v>
      </c>
      <c r="P6" s="63"/>
      <c r="Q6" s="63">
        <v>1</v>
      </c>
      <c r="R6" s="63"/>
      <c r="S6" s="63"/>
      <c r="T6" s="63"/>
      <c r="U6" s="63"/>
      <c r="V6" s="63" t="s">
        <v>334</v>
      </c>
      <c r="W6" s="63">
        <v>10</v>
      </c>
      <c r="X6" s="63">
        <v>20</v>
      </c>
      <c r="Y6" s="63">
        <v>15</v>
      </c>
      <c r="Z6" s="63" t="s">
        <v>7814</v>
      </c>
    </row>
    <row r="7" spans="1:26" x14ac:dyDescent="0.2">
      <c r="A7" s="63" t="s">
        <v>660</v>
      </c>
      <c r="B7" s="63" t="s">
        <v>661</v>
      </c>
      <c r="C7" s="63" t="s">
        <v>5108</v>
      </c>
      <c r="D7" s="63">
        <v>9</v>
      </c>
      <c r="E7" s="63" t="s">
        <v>772</v>
      </c>
      <c r="F7" s="63">
        <v>6</v>
      </c>
      <c r="G7" s="63">
        <v>24</v>
      </c>
      <c r="H7" s="63">
        <v>51</v>
      </c>
      <c r="I7" s="63">
        <v>29</v>
      </c>
      <c r="J7" s="63">
        <v>17</v>
      </c>
      <c r="K7" s="63">
        <v>3</v>
      </c>
      <c r="L7" s="63">
        <v>9</v>
      </c>
      <c r="M7" s="63">
        <v>3</v>
      </c>
      <c r="N7" s="63"/>
      <c r="O7" s="63">
        <v>13</v>
      </c>
      <c r="P7" s="63">
        <v>1</v>
      </c>
      <c r="Q7" s="63"/>
      <c r="R7" s="63"/>
      <c r="S7" s="63"/>
      <c r="T7" s="63"/>
      <c r="U7" s="63"/>
      <c r="V7" s="63" t="s">
        <v>18</v>
      </c>
      <c r="W7" s="63">
        <v>7</v>
      </c>
      <c r="X7" s="63">
        <v>23</v>
      </c>
      <c r="Y7" s="63">
        <v>14</v>
      </c>
      <c r="Z7" s="63" t="s">
        <v>8288</v>
      </c>
    </row>
    <row r="8" spans="1:26" x14ac:dyDescent="0.2">
      <c r="A8" s="63" t="s">
        <v>2278</v>
      </c>
      <c r="B8" s="63" t="s">
        <v>5366</v>
      </c>
      <c r="C8" s="63" t="s">
        <v>5108</v>
      </c>
      <c r="D8" s="63">
        <v>11</v>
      </c>
      <c r="E8" s="63" t="s">
        <v>772</v>
      </c>
      <c r="F8" s="63">
        <v>65</v>
      </c>
      <c r="G8" s="63">
        <v>89</v>
      </c>
      <c r="H8" s="63">
        <v>51</v>
      </c>
      <c r="I8" s="63">
        <v>38</v>
      </c>
      <c r="J8" s="63">
        <v>17</v>
      </c>
      <c r="K8" s="63">
        <v>3</v>
      </c>
      <c r="L8" s="63">
        <v>3</v>
      </c>
      <c r="M8" s="63"/>
      <c r="N8" s="63"/>
      <c r="O8" s="63">
        <v>78</v>
      </c>
      <c r="P8" s="63">
        <v>1</v>
      </c>
      <c r="Q8" s="63"/>
      <c r="R8" s="63"/>
      <c r="S8" s="63"/>
      <c r="T8" s="63"/>
      <c r="U8" s="63"/>
      <c r="V8" s="63" t="s">
        <v>18</v>
      </c>
      <c r="W8" s="63">
        <v>65</v>
      </c>
      <c r="X8" s="63">
        <v>88</v>
      </c>
      <c r="Y8" s="63">
        <v>76</v>
      </c>
      <c r="Z8" s="63" t="s">
        <v>101</v>
      </c>
    </row>
    <row r="9" spans="1:26" x14ac:dyDescent="0.2">
      <c r="A9" s="63" t="s">
        <v>8289</v>
      </c>
      <c r="B9" s="63" t="s">
        <v>8290</v>
      </c>
      <c r="C9" s="63" t="s">
        <v>5108</v>
      </c>
      <c r="D9" s="63">
        <v>12</v>
      </c>
      <c r="E9" s="63" t="s">
        <v>19</v>
      </c>
      <c r="F9" s="63">
        <v>60</v>
      </c>
      <c r="G9" s="63">
        <v>77</v>
      </c>
      <c r="H9" s="63">
        <v>51</v>
      </c>
      <c r="I9" s="63">
        <v>12</v>
      </c>
      <c r="J9" s="63">
        <v>6</v>
      </c>
      <c r="K9" s="63"/>
      <c r="L9" s="63">
        <v>29</v>
      </c>
      <c r="M9" s="63">
        <v>12</v>
      </c>
      <c r="N9" s="63"/>
      <c r="O9" s="63">
        <v>68</v>
      </c>
      <c r="P9" s="63"/>
      <c r="Q9" s="63">
        <v>1</v>
      </c>
      <c r="R9" s="63"/>
      <c r="S9" s="63"/>
      <c r="T9" s="63"/>
      <c r="U9" s="63"/>
      <c r="V9" s="63" t="s">
        <v>334</v>
      </c>
      <c r="W9" s="63">
        <v>60</v>
      </c>
      <c r="X9" s="63">
        <v>79</v>
      </c>
      <c r="Y9" s="63">
        <v>69</v>
      </c>
      <c r="Z9" s="63" t="s">
        <v>101</v>
      </c>
    </row>
    <row r="10" spans="1:26" x14ac:dyDescent="0.2">
      <c r="A10" s="63" t="s">
        <v>8291</v>
      </c>
      <c r="B10" s="63" t="s">
        <v>8292</v>
      </c>
      <c r="C10" s="63" t="s">
        <v>5108</v>
      </c>
      <c r="D10" s="63">
        <v>13</v>
      </c>
      <c r="E10" s="63" t="s">
        <v>772</v>
      </c>
      <c r="F10" s="63">
        <v>29</v>
      </c>
      <c r="G10" s="63">
        <v>51</v>
      </c>
      <c r="H10" s="63">
        <v>51</v>
      </c>
      <c r="I10" s="63">
        <v>40</v>
      </c>
      <c r="J10" s="63">
        <v>20</v>
      </c>
      <c r="K10" s="63">
        <v>6</v>
      </c>
      <c r="L10" s="63">
        <v>6</v>
      </c>
      <c r="M10" s="63">
        <v>2</v>
      </c>
      <c r="N10" s="63">
        <v>2</v>
      </c>
      <c r="O10" s="63">
        <v>38</v>
      </c>
      <c r="P10" s="63">
        <v>1</v>
      </c>
      <c r="Q10" s="63"/>
      <c r="R10" s="63"/>
      <c r="S10" s="63"/>
      <c r="T10" s="63"/>
      <c r="U10" s="63"/>
      <c r="V10" s="63" t="s">
        <v>18</v>
      </c>
      <c r="W10" s="63">
        <v>28</v>
      </c>
      <c r="X10" s="63">
        <v>47</v>
      </c>
      <c r="Y10" s="63">
        <v>36</v>
      </c>
      <c r="Z10" s="63" t="s">
        <v>181</v>
      </c>
    </row>
    <row r="11" spans="1:26" x14ac:dyDescent="0.2">
      <c r="A11" s="63" t="s">
        <v>2385</v>
      </c>
      <c r="B11" s="63" t="s">
        <v>5297</v>
      </c>
      <c r="C11" s="63" t="s">
        <v>5123</v>
      </c>
      <c r="D11" s="63">
        <v>14</v>
      </c>
      <c r="E11" s="63" t="s">
        <v>1958</v>
      </c>
      <c r="F11" s="63">
        <v>45</v>
      </c>
      <c r="G11" s="63">
        <v>69</v>
      </c>
      <c r="H11" s="63"/>
      <c r="I11" s="63"/>
      <c r="J11" s="63"/>
      <c r="K11" s="63"/>
      <c r="L11" s="63"/>
      <c r="M11" s="63"/>
      <c r="N11" s="63"/>
      <c r="O11" s="63">
        <v>54</v>
      </c>
      <c r="P11" s="63"/>
      <c r="Q11" s="63"/>
      <c r="R11" s="63"/>
      <c r="S11" s="63"/>
      <c r="T11" s="63"/>
      <c r="U11" s="63"/>
      <c r="V11" s="63" t="s">
        <v>1958</v>
      </c>
      <c r="W11" s="63">
        <v>45</v>
      </c>
      <c r="X11" s="63">
        <v>69</v>
      </c>
      <c r="Y11" s="63">
        <v>54</v>
      </c>
      <c r="Z11" s="63" t="s">
        <v>201</v>
      </c>
    </row>
    <row r="12" spans="1:26" x14ac:dyDescent="0.2">
      <c r="A12" s="63" t="s">
        <v>2492</v>
      </c>
      <c r="B12" s="63" t="s">
        <v>5298</v>
      </c>
      <c r="C12" s="63" t="s">
        <v>5123</v>
      </c>
      <c r="D12" s="63">
        <v>15</v>
      </c>
      <c r="E12" s="63" t="s">
        <v>1958</v>
      </c>
      <c r="F12" s="63">
        <v>56</v>
      </c>
      <c r="G12" s="63">
        <v>81</v>
      </c>
      <c r="H12" s="63"/>
      <c r="I12" s="63"/>
      <c r="J12" s="63"/>
      <c r="K12" s="63"/>
      <c r="L12" s="63"/>
      <c r="M12" s="63"/>
      <c r="N12" s="63"/>
      <c r="O12" s="63">
        <v>68</v>
      </c>
      <c r="P12" s="63"/>
      <c r="Q12" s="63"/>
      <c r="R12" s="63"/>
      <c r="S12" s="63"/>
      <c r="T12" s="63"/>
      <c r="U12" s="63"/>
      <c r="V12" s="63" t="s">
        <v>1958</v>
      </c>
      <c r="W12" s="63">
        <v>56</v>
      </c>
      <c r="X12" s="63">
        <v>81</v>
      </c>
      <c r="Y12" s="63">
        <v>68</v>
      </c>
      <c r="Z12" s="63" t="s">
        <v>201</v>
      </c>
    </row>
    <row r="13" spans="1:26" x14ac:dyDescent="0.2">
      <c r="A13" s="63" t="s">
        <v>2599</v>
      </c>
      <c r="B13" s="63" t="s">
        <v>5299</v>
      </c>
      <c r="C13" s="63" t="s">
        <v>5123</v>
      </c>
      <c r="D13" s="63">
        <v>16</v>
      </c>
      <c r="E13" s="63" t="s">
        <v>1958</v>
      </c>
      <c r="F13" s="63">
        <v>40</v>
      </c>
      <c r="G13" s="63">
        <v>86</v>
      </c>
      <c r="H13" s="63"/>
      <c r="I13" s="63"/>
      <c r="J13" s="63"/>
      <c r="K13" s="63"/>
      <c r="L13" s="63"/>
      <c r="M13" s="63"/>
      <c r="N13" s="63"/>
      <c r="O13" s="63">
        <v>61</v>
      </c>
      <c r="P13" s="63"/>
      <c r="Q13" s="63"/>
      <c r="R13" s="63"/>
      <c r="S13" s="63"/>
      <c r="T13" s="63"/>
      <c r="U13" s="63"/>
      <c r="V13" s="63" t="s">
        <v>1958</v>
      </c>
      <c r="W13" s="63">
        <v>40</v>
      </c>
      <c r="X13" s="63">
        <v>86</v>
      </c>
      <c r="Y13" s="63">
        <v>61</v>
      </c>
      <c r="Z13" s="63" t="s">
        <v>153</v>
      </c>
    </row>
    <row r="14" spans="1:26" x14ac:dyDescent="0.2">
      <c r="A14" s="63" t="s">
        <v>2706</v>
      </c>
      <c r="B14" s="63" t="s">
        <v>2707</v>
      </c>
      <c r="C14" s="63" t="s">
        <v>5108</v>
      </c>
      <c r="D14" s="63">
        <v>17</v>
      </c>
      <c r="E14" s="63" t="s">
        <v>772</v>
      </c>
      <c r="F14" s="63">
        <v>64</v>
      </c>
      <c r="G14" s="63">
        <v>81</v>
      </c>
      <c r="H14" s="63">
        <v>51</v>
      </c>
      <c r="I14" s="63">
        <v>31</v>
      </c>
      <c r="J14" s="63">
        <v>24</v>
      </c>
      <c r="K14" s="63">
        <v>15</v>
      </c>
      <c r="L14" s="63">
        <v>15</v>
      </c>
      <c r="M14" s="63">
        <v>9</v>
      </c>
      <c r="N14" s="63">
        <v>5</v>
      </c>
      <c r="O14" s="63">
        <v>72</v>
      </c>
      <c r="P14" s="63">
        <v>1</v>
      </c>
      <c r="Q14" s="63"/>
      <c r="R14" s="63"/>
      <c r="S14" s="63"/>
      <c r="T14" s="63"/>
      <c r="U14" s="63"/>
      <c r="V14" s="63" t="s">
        <v>18</v>
      </c>
      <c r="W14" s="63">
        <v>57</v>
      </c>
      <c r="X14" s="63">
        <v>82</v>
      </c>
      <c r="Y14" s="63">
        <v>70</v>
      </c>
      <c r="Z14" s="63" t="s">
        <v>42</v>
      </c>
    </row>
    <row r="15" spans="1:26" x14ac:dyDescent="0.2">
      <c r="A15" s="63" t="s">
        <v>3138</v>
      </c>
      <c r="B15" s="63" t="s">
        <v>5127</v>
      </c>
      <c r="C15" s="63" t="s">
        <v>5108</v>
      </c>
      <c r="D15" s="63">
        <v>18</v>
      </c>
      <c r="E15" s="63" t="s">
        <v>19</v>
      </c>
      <c r="F15" s="63">
        <v>7</v>
      </c>
      <c r="G15" s="63">
        <v>21</v>
      </c>
      <c r="H15" s="63">
        <v>51</v>
      </c>
      <c r="I15" s="63">
        <v>49</v>
      </c>
      <c r="J15" s="63">
        <v>46</v>
      </c>
      <c r="K15" s="63">
        <v>21</v>
      </c>
      <c r="L15" s="63"/>
      <c r="M15" s="63"/>
      <c r="N15" s="63"/>
      <c r="O15" s="63">
        <v>13</v>
      </c>
      <c r="P15" s="63">
        <v>1</v>
      </c>
      <c r="Q15" s="63"/>
      <c r="R15" s="63">
        <v>1</v>
      </c>
      <c r="S15" s="63"/>
      <c r="T15" s="63">
        <v>1</v>
      </c>
      <c r="U15" s="63"/>
      <c r="V15" s="63" t="s">
        <v>334</v>
      </c>
      <c r="W15" s="63">
        <v>9</v>
      </c>
      <c r="X15" s="63">
        <v>24</v>
      </c>
      <c r="Y15" s="63">
        <v>17</v>
      </c>
      <c r="Z15" s="63" t="s">
        <v>109</v>
      </c>
    </row>
    <row r="16" spans="1:26" x14ac:dyDescent="0.2">
      <c r="A16" s="63" t="s">
        <v>3247</v>
      </c>
      <c r="B16" s="63" t="s">
        <v>5300</v>
      </c>
      <c r="C16" s="63" t="s">
        <v>5108</v>
      </c>
      <c r="D16" s="63">
        <v>19</v>
      </c>
      <c r="E16" s="63" t="s">
        <v>19</v>
      </c>
      <c r="F16" s="63">
        <v>10</v>
      </c>
      <c r="G16" s="63">
        <v>23</v>
      </c>
      <c r="H16" s="63">
        <v>51</v>
      </c>
      <c r="I16" s="63">
        <v>49</v>
      </c>
      <c r="J16" s="63">
        <v>44</v>
      </c>
      <c r="K16" s="63">
        <v>13</v>
      </c>
      <c r="L16" s="63"/>
      <c r="M16" s="63"/>
      <c r="N16" s="63"/>
      <c r="O16" s="63">
        <v>18</v>
      </c>
      <c r="P16" s="63">
        <v>1</v>
      </c>
      <c r="Q16" s="63"/>
      <c r="R16" s="63">
        <v>1</v>
      </c>
      <c r="S16" s="63"/>
      <c r="T16" s="63"/>
      <c r="U16" s="63"/>
      <c r="V16" s="63" t="s">
        <v>334</v>
      </c>
      <c r="W16" s="63">
        <v>13</v>
      </c>
      <c r="X16" s="63">
        <v>28</v>
      </c>
      <c r="Y16" s="63">
        <v>21</v>
      </c>
      <c r="Z16" s="63" t="s">
        <v>201</v>
      </c>
    </row>
    <row r="17" spans="1:26" x14ac:dyDescent="0.2">
      <c r="A17" s="63" t="s">
        <v>3354</v>
      </c>
      <c r="B17" s="63" t="s">
        <v>3355</v>
      </c>
      <c r="C17" s="63" t="s">
        <v>5108</v>
      </c>
      <c r="D17" s="63">
        <v>20</v>
      </c>
      <c r="E17" s="63" t="s">
        <v>19</v>
      </c>
      <c r="F17" s="63">
        <v>71</v>
      </c>
      <c r="G17" s="63">
        <v>80</v>
      </c>
      <c r="H17" s="63">
        <v>51</v>
      </c>
      <c r="I17" s="63">
        <v>16</v>
      </c>
      <c r="J17" s="63">
        <v>16</v>
      </c>
      <c r="K17" s="63">
        <v>7</v>
      </c>
      <c r="L17" s="63">
        <v>21</v>
      </c>
      <c r="M17" s="63">
        <v>21</v>
      </c>
      <c r="N17" s="63">
        <v>13</v>
      </c>
      <c r="O17" s="63">
        <v>76</v>
      </c>
      <c r="P17" s="63"/>
      <c r="Q17" s="63"/>
      <c r="R17" s="63"/>
      <c r="S17" s="63"/>
      <c r="T17" s="63"/>
      <c r="U17" s="63"/>
      <c r="V17" s="63" t="s">
        <v>18</v>
      </c>
      <c r="W17" s="63">
        <v>72</v>
      </c>
      <c r="X17" s="63">
        <v>80</v>
      </c>
      <c r="Y17" s="63">
        <v>76</v>
      </c>
      <c r="Z17" s="63" t="s">
        <v>8799</v>
      </c>
    </row>
    <row r="18" spans="1:26" x14ac:dyDescent="0.2">
      <c r="A18" s="63" t="s">
        <v>2814</v>
      </c>
      <c r="B18" s="63" t="s">
        <v>2815</v>
      </c>
      <c r="C18" s="63" t="s">
        <v>5108</v>
      </c>
      <c r="D18" s="63">
        <v>21</v>
      </c>
      <c r="E18" s="63" t="s">
        <v>8293</v>
      </c>
      <c r="F18" s="63">
        <v>13.1</v>
      </c>
      <c r="G18" s="63">
        <v>15.7</v>
      </c>
      <c r="H18" s="63">
        <v>50</v>
      </c>
      <c r="I18" s="63"/>
      <c r="J18" s="63"/>
      <c r="K18" s="63"/>
      <c r="L18" s="63">
        <v>50</v>
      </c>
      <c r="M18" s="63">
        <v>50</v>
      </c>
      <c r="N18" s="63">
        <v>49</v>
      </c>
      <c r="O18" s="63">
        <v>14.5</v>
      </c>
      <c r="P18" s="63"/>
      <c r="Q18" s="63">
        <v>1</v>
      </c>
      <c r="R18" s="63"/>
      <c r="S18" s="63">
        <v>1</v>
      </c>
      <c r="T18" s="63"/>
      <c r="U18" s="63">
        <v>1</v>
      </c>
      <c r="V18" s="63" t="s">
        <v>6550</v>
      </c>
      <c r="W18" s="63">
        <v>12.2</v>
      </c>
      <c r="X18" s="63">
        <v>14.1</v>
      </c>
      <c r="Y18" s="63">
        <v>13.2</v>
      </c>
      <c r="Z18" s="63" t="s">
        <v>46</v>
      </c>
    </row>
    <row r="19" spans="1:26" x14ac:dyDescent="0.2">
      <c r="A19" s="63" t="s">
        <v>8294</v>
      </c>
      <c r="B19" s="63" t="s">
        <v>8295</v>
      </c>
      <c r="C19" s="63" t="s">
        <v>5108</v>
      </c>
      <c r="D19" s="63">
        <v>22</v>
      </c>
      <c r="E19" s="63" t="s">
        <v>19</v>
      </c>
      <c r="F19" s="63">
        <v>0.23</v>
      </c>
      <c r="G19" s="63">
        <v>0.87</v>
      </c>
      <c r="H19" s="63">
        <v>51</v>
      </c>
      <c r="I19" s="63">
        <v>33</v>
      </c>
      <c r="J19" s="63">
        <v>21</v>
      </c>
      <c r="K19" s="63">
        <v>4</v>
      </c>
      <c r="L19" s="63">
        <v>18</v>
      </c>
      <c r="M19" s="63">
        <v>9</v>
      </c>
      <c r="N19" s="63">
        <v>5</v>
      </c>
      <c r="O19" s="63">
        <v>0.5</v>
      </c>
      <c r="P19" s="63">
        <v>1</v>
      </c>
      <c r="Q19" s="63"/>
      <c r="R19" s="63"/>
      <c r="S19" s="63"/>
      <c r="T19" s="63"/>
      <c r="U19" s="63"/>
      <c r="V19" s="63" t="s">
        <v>18</v>
      </c>
      <c r="W19" s="63">
        <v>0.19</v>
      </c>
      <c r="X19" s="63">
        <v>0.77</v>
      </c>
      <c r="Y19" s="63">
        <v>0.54</v>
      </c>
      <c r="Z19" s="63" t="s">
        <v>62</v>
      </c>
    </row>
    <row r="20" spans="1:26" x14ac:dyDescent="0.2">
      <c r="A20" s="63" t="s">
        <v>2922</v>
      </c>
      <c r="B20" s="63" t="s">
        <v>2923</v>
      </c>
      <c r="C20" s="63" t="s">
        <v>5108</v>
      </c>
      <c r="D20" s="63">
        <v>23</v>
      </c>
      <c r="E20" s="63" t="s">
        <v>772</v>
      </c>
      <c r="F20" s="63">
        <v>81</v>
      </c>
      <c r="G20" s="63">
        <v>90</v>
      </c>
      <c r="H20" s="63">
        <v>51</v>
      </c>
      <c r="I20" s="63">
        <v>40</v>
      </c>
      <c r="J20" s="63">
        <v>40</v>
      </c>
      <c r="K20" s="63">
        <v>1</v>
      </c>
      <c r="L20" s="63">
        <v>1</v>
      </c>
      <c r="M20" s="63">
        <v>1</v>
      </c>
      <c r="N20" s="63"/>
      <c r="O20" s="63">
        <v>87</v>
      </c>
      <c r="P20" s="63">
        <v>1</v>
      </c>
      <c r="Q20" s="63"/>
      <c r="R20" s="63">
        <v>1</v>
      </c>
      <c r="S20" s="63"/>
      <c r="T20" s="63"/>
      <c r="U20" s="63"/>
      <c r="V20" s="63" t="s">
        <v>18</v>
      </c>
      <c r="W20" s="63">
        <v>78</v>
      </c>
      <c r="X20" s="63">
        <v>90</v>
      </c>
      <c r="Y20" s="63">
        <v>86</v>
      </c>
      <c r="Z20" s="63" t="s">
        <v>8296</v>
      </c>
    </row>
    <row r="21" spans="1:26" x14ac:dyDescent="0.2">
      <c r="A21" s="63" t="s">
        <v>3030</v>
      </c>
      <c r="B21" s="63" t="s">
        <v>3031</v>
      </c>
      <c r="C21" s="63" t="s">
        <v>5108</v>
      </c>
      <c r="D21" s="63">
        <v>24</v>
      </c>
      <c r="E21" s="63" t="s">
        <v>772</v>
      </c>
      <c r="F21" s="63">
        <v>58</v>
      </c>
      <c r="G21" s="63">
        <v>74</v>
      </c>
      <c r="H21" s="63">
        <v>51</v>
      </c>
      <c r="I21" s="63">
        <v>20</v>
      </c>
      <c r="J21" s="63">
        <v>6</v>
      </c>
      <c r="K21" s="63">
        <v>2</v>
      </c>
      <c r="L21" s="63">
        <v>6</v>
      </c>
      <c r="M21" s="63">
        <v>2</v>
      </c>
      <c r="N21" s="63">
        <v>1</v>
      </c>
      <c r="O21" s="63">
        <v>68</v>
      </c>
      <c r="P21" s="63"/>
      <c r="Q21" s="63"/>
      <c r="R21" s="63"/>
      <c r="S21" s="63"/>
      <c r="T21" s="63"/>
      <c r="U21" s="63"/>
      <c r="V21" s="63" t="s">
        <v>18</v>
      </c>
      <c r="W21" s="63">
        <v>58</v>
      </c>
      <c r="X21" s="63">
        <v>72</v>
      </c>
      <c r="Y21" s="63">
        <v>68</v>
      </c>
      <c r="Z21" s="63" t="s">
        <v>8297</v>
      </c>
    </row>
    <row r="22" spans="1:26" x14ac:dyDescent="0.2">
      <c r="A22" s="63" t="s">
        <v>3462</v>
      </c>
      <c r="B22" s="63" t="s">
        <v>5301</v>
      </c>
      <c r="C22" s="63" t="s">
        <v>5108</v>
      </c>
      <c r="D22" s="63">
        <v>25</v>
      </c>
      <c r="E22" s="63" t="s">
        <v>772</v>
      </c>
      <c r="F22" s="63">
        <v>54</v>
      </c>
      <c r="G22" s="63">
        <v>72</v>
      </c>
      <c r="H22" s="63">
        <v>51</v>
      </c>
      <c r="I22" s="63">
        <v>51</v>
      </c>
      <c r="J22" s="63">
        <v>51</v>
      </c>
      <c r="K22" s="63">
        <v>41</v>
      </c>
      <c r="L22" s="63"/>
      <c r="M22" s="63"/>
      <c r="N22" s="63"/>
      <c r="O22" s="63">
        <v>66</v>
      </c>
      <c r="P22" s="63">
        <v>1</v>
      </c>
      <c r="Q22" s="63"/>
      <c r="R22" s="63">
        <v>1</v>
      </c>
      <c r="S22" s="63"/>
      <c r="T22" s="63">
        <v>1</v>
      </c>
      <c r="U22" s="63"/>
      <c r="V22" s="63" t="s">
        <v>18</v>
      </c>
      <c r="W22" s="63">
        <v>49</v>
      </c>
      <c r="X22" s="63">
        <v>66</v>
      </c>
      <c r="Y22" s="63">
        <v>61</v>
      </c>
      <c r="Z22" s="63" t="s">
        <v>14</v>
      </c>
    </row>
    <row r="23" spans="1:26" x14ac:dyDescent="0.2">
      <c r="A23" s="63" t="s">
        <v>3571</v>
      </c>
      <c r="B23" s="63" t="s">
        <v>3572</v>
      </c>
      <c r="C23" s="63" t="s">
        <v>5108</v>
      </c>
      <c r="D23" s="63">
        <v>26</v>
      </c>
      <c r="E23" s="63" t="s">
        <v>772</v>
      </c>
      <c r="F23" s="63">
        <v>77</v>
      </c>
      <c r="G23" s="63">
        <v>95</v>
      </c>
      <c r="H23" s="63">
        <v>51</v>
      </c>
      <c r="I23" s="63">
        <v>23</v>
      </c>
      <c r="J23" s="63">
        <v>10</v>
      </c>
      <c r="K23" s="63">
        <v>3</v>
      </c>
      <c r="L23" s="63">
        <v>10</v>
      </c>
      <c r="M23" s="63">
        <v>3</v>
      </c>
      <c r="N23" s="63">
        <v>2</v>
      </c>
      <c r="O23" s="63">
        <v>90</v>
      </c>
      <c r="P23" s="63">
        <v>1</v>
      </c>
      <c r="Q23" s="63"/>
      <c r="R23" s="63"/>
      <c r="S23" s="63"/>
      <c r="T23" s="63"/>
      <c r="U23" s="63"/>
      <c r="V23" s="63" t="s">
        <v>18</v>
      </c>
      <c r="W23" s="63">
        <v>80</v>
      </c>
      <c r="X23" s="63">
        <v>93</v>
      </c>
      <c r="Y23" s="63">
        <v>89</v>
      </c>
      <c r="Z23" s="63" t="s">
        <v>173</v>
      </c>
    </row>
    <row r="24" spans="1:26" x14ac:dyDescent="0.2">
      <c r="A24" s="63" t="s">
        <v>3679</v>
      </c>
      <c r="B24" s="63" t="s">
        <v>3680</v>
      </c>
      <c r="C24" s="63" t="s">
        <v>5108</v>
      </c>
      <c r="D24" s="63">
        <v>27</v>
      </c>
      <c r="E24" s="63" t="s">
        <v>8298</v>
      </c>
      <c r="F24" s="63">
        <v>3</v>
      </c>
      <c r="G24" s="63">
        <v>9</v>
      </c>
      <c r="H24" s="63">
        <v>51</v>
      </c>
      <c r="I24" s="63">
        <v>19</v>
      </c>
      <c r="J24" s="63">
        <v>19</v>
      </c>
      <c r="K24" s="63">
        <v>3</v>
      </c>
      <c r="L24" s="63">
        <v>5</v>
      </c>
      <c r="M24" s="63">
        <v>5</v>
      </c>
      <c r="N24" s="63"/>
      <c r="O24" s="63">
        <v>6</v>
      </c>
      <c r="P24" s="63"/>
      <c r="Q24" s="63"/>
      <c r="R24" s="63"/>
      <c r="S24" s="63"/>
      <c r="T24" s="63"/>
      <c r="U24" s="63"/>
      <c r="V24" s="63" t="s">
        <v>8299</v>
      </c>
      <c r="W24" s="63">
        <v>3</v>
      </c>
      <c r="X24" s="63">
        <v>9</v>
      </c>
      <c r="Y24" s="63">
        <v>6</v>
      </c>
      <c r="Z24" s="63" t="s">
        <v>8300</v>
      </c>
    </row>
    <row r="25" spans="1:26" x14ac:dyDescent="0.2">
      <c r="A25" s="63" t="s">
        <v>3788</v>
      </c>
      <c r="B25" s="63" t="s">
        <v>3789</v>
      </c>
      <c r="C25" s="63" t="s">
        <v>5108</v>
      </c>
      <c r="D25" s="63">
        <v>28</v>
      </c>
      <c r="E25" s="63" t="s">
        <v>8298</v>
      </c>
      <c r="F25" s="63">
        <v>8</v>
      </c>
      <c r="G25" s="63">
        <v>22</v>
      </c>
      <c r="H25" s="63">
        <v>51</v>
      </c>
      <c r="I25" s="63">
        <v>49</v>
      </c>
      <c r="J25" s="63">
        <v>46</v>
      </c>
      <c r="K25" s="63">
        <v>17</v>
      </c>
      <c r="L25" s="63">
        <v>1</v>
      </c>
      <c r="M25" s="63">
        <v>1</v>
      </c>
      <c r="N25" s="63"/>
      <c r="O25" s="63">
        <v>17</v>
      </c>
      <c r="P25" s="63">
        <v>1</v>
      </c>
      <c r="Q25" s="63"/>
      <c r="R25" s="63">
        <v>1</v>
      </c>
      <c r="S25" s="63"/>
      <c r="T25" s="63">
        <v>1</v>
      </c>
      <c r="U25" s="63"/>
      <c r="V25" s="63" t="s">
        <v>8299</v>
      </c>
      <c r="W25" s="63">
        <v>11</v>
      </c>
      <c r="X25" s="63">
        <v>27</v>
      </c>
      <c r="Y25" s="63">
        <v>21</v>
      </c>
      <c r="Z25" s="63" t="s">
        <v>62</v>
      </c>
    </row>
    <row r="26" spans="1:26" x14ac:dyDescent="0.2">
      <c r="A26" s="63" t="s">
        <v>4003</v>
      </c>
      <c r="B26" s="63" t="s">
        <v>5129</v>
      </c>
      <c r="C26" s="63" t="s">
        <v>5108</v>
      </c>
      <c r="D26" s="63">
        <v>30</v>
      </c>
      <c r="E26" s="63" t="s">
        <v>18</v>
      </c>
      <c r="F26" s="63">
        <v>27</v>
      </c>
      <c r="G26" s="63">
        <v>226</v>
      </c>
      <c r="H26" s="63">
        <v>40</v>
      </c>
      <c r="I26" s="63">
        <v>32</v>
      </c>
      <c r="J26" s="63">
        <v>11</v>
      </c>
      <c r="K26" s="63">
        <v>3</v>
      </c>
      <c r="L26" s="63">
        <v>8</v>
      </c>
      <c r="M26" s="63"/>
      <c r="N26" s="63"/>
      <c r="O26" s="63">
        <v>107</v>
      </c>
      <c r="P26" s="63"/>
      <c r="Q26" s="63"/>
      <c r="R26" s="63"/>
      <c r="S26" s="63"/>
      <c r="T26" s="63"/>
      <c r="U26" s="63"/>
      <c r="V26" s="63" t="s">
        <v>443</v>
      </c>
      <c r="W26" s="63">
        <v>33</v>
      </c>
      <c r="X26" s="63">
        <v>232</v>
      </c>
      <c r="Y26" s="63">
        <v>107</v>
      </c>
      <c r="Z26" s="63" t="s">
        <v>201</v>
      </c>
    </row>
    <row r="27" spans="1:26" x14ac:dyDescent="0.2">
      <c r="A27" s="63" t="s">
        <v>4111</v>
      </c>
      <c r="B27" s="63" t="s">
        <v>4112</v>
      </c>
      <c r="C27" s="63" t="s">
        <v>5108</v>
      </c>
      <c r="D27" s="63">
        <v>31</v>
      </c>
      <c r="E27" s="63" t="s">
        <v>19</v>
      </c>
      <c r="F27" s="63">
        <v>12</v>
      </c>
      <c r="G27" s="63">
        <v>46</v>
      </c>
      <c r="H27" s="63">
        <v>48</v>
      </c>
      <c r="I27" s="63">
        <v>41</v>
      </c>
      <c r="J27" s="63">
        <v>4</v>
      </c>
      <c r="K27" s="63">
        <v>1</v>
      </c>
      <c r="L27" s="63">
        <v>3</v>
      </c>
      <c r="M27" s="63"/>
      <c r="N27" s="63"/>
      <c r="O27" s="63">
        <v>27</v>
      </c>
      <c r="P27" s="63">
        <v>1</v>
      </c>
      <c r="Q27" s="63"/>
      <c r="R27" s="63"/>
      <c r="S27" s="63"/>
      <c r="T27" s="63"/>
      <c r="U27" s="63"/>
      <c r="V27" s="63" t="s">
        <v>334</v>
      </c>
      <c r="W27" s="63">
        <v>13</v>
      </c>
      <c r="X27" s="63">
        <v>51</v>
      </c>
      <c r="Y27" s="63">
        <v>29</v>
      </c>
      <c r="Z27" s="63" t="s">
        <v>62</v>
      </c>
    </row>
    <row r="28" spans="1:26" x14ac:dyDescent="0.2">
      <c r="A28" s="63" t="s">
        <v>4219</v>
      </c>
      <c r="B28" s="63" t="s">
        <v>4220</v>
      </c>
      <c r="C28" s="63" t="s">
        <v>5108</v>
      </c>
      <c r="D28" s="63">
        <v>32</v>
      </c>
      <c r="E28" s="63" t="s">
        <v>19</v>
      </c>
      <c r="F28" s="63">
        <v>35</v>
      </c>
      <c r="G28" s="63">
        <v>92</v>
      </c>
      <c r="H28" s="63">
        <v>45</v>
      </c>
      <c r="I28" s="63">
        <v>39</v>
      </c>
      <c r="J28" s="63">
        <v>9</v>
      </c>
      <c r="K28" s="63">
        <v>1</v>
      </c>
      <c r="L28" s="63">
        <v>4</v>
      </c>
      <c r="M28" s="63"/>
      <c r="N28" s="63"/>
      <c r="O28" s="63">
        <v>66</v>
      </c>
      <c r="P28" s="63">
        <v>1</v>
      </c>
      <c r="Q28" s="63"/>
      <c r="R28" s="63"/>
      <c r="S28" s="63"/>
      <c r="T28" s="63"/>
      <c r="U28" s="63"/>
      <c r="V28" s="63" t="s">
        <v>334</v>
      </c>
      <c r="W28" s="63">
        <v>41</v>
      </c>
      <c r="X28" s="63">
        <v>100</v>
      </c>
      <c r="Y28" s="63">
        <v>70</v>
      </c>
      <c r="Z28" s="63" t="s">
        <v>62</v>
      </c>
    </row>
    <row r="29" spans="1:26" x14ac:dyDescent="0.2">
      <c r="A29" s="63" t="s">
        <v>4435</v>
      </c>
      <c r="B29" s="63" t="s">
        <v>5133</v>
      </c>
      <c r="C29" s="63" t="s">
        <v>5108</v>
      </c>
      <c r="D29" s="63">
        <v>33</v>
      </c>
      <c r="E29" s="63" t="s">
        <v>19</v>
      </c>
      <c r="F29" s="63">
        <v>10</v>
      </c>
      <c r="G29" s="63">
        <v>43</v>
      </c>
      <c r="H29" s="63">
        <v>51</v>
      </c>
      <c r="I29" s="63">
        <v>51</v>
      </c>
      <c r="J29" s="63">
        <v>34</v>
      </c>
      <c r="K29" s="63">
        <v>5</v>
      </c>
      <c r="L29" s="63"/>
      <c r="M29" s="63"/>
      <c r="N29" s="63"/>
      <c r="O29" s="63">
        <v>27</v>
      </c>
      <c r="P29" s="63">
        <v>1</v>
      </c>
      <c r="Q29" s="63"/>
      <c r="R29" s="63">
        <v>1</v>
      </c>
      <c r="S29" s="63"/>
      <c r="T29" s="63"/>
      <c r="U29" s="63"/>
      <c r="V29" s="63" t="s">
        <v>334</v>
      </c>
      <c r="W29" s="63">
        <v>12</v>
      </c>
      <c r="X29" s="63">
        <v>55</v>
      </c>
      <c r="Y29" s="63">
        <v>34</v>
      </c>
      <c r="Z29" s="63" t="s">
        <v>62</v>
      </c>
    </row>
    <row r="30" spans="1:26" x14ac:dyDescent="0.2">
      <c r="A30" s="63" t="s">
        <v>4543</v>
      </c>
      <c r="B30" s="63" t="s">
        <v>5304</v>
      </c>
      <c r="C30" s="63" t="s">
        <v>5108</v>
      </c>
      <c r="D30" s="63">
        <v>34</v>
      </c>
      <c r="E30" s="63" t="s">
        <v>19</v>
      </c>
      <c r="F30" s="63">
        <v>11</v>
      </c>
      <c r="G30" s="63">
        <v>25</v>
      </c>
      <c r="H30" s="63">
        <v>48</v>
      </c>
      <c r="I30" s="63">
        <v>39</v>
      </c>
      <c r="J30" s="63">
        <v>20</v>
      </c>
      <c r="K30" s="63"/>
      <c r="L30" s="63">
        <v>1</v>
      </c>
      <c r="M30" s="63"/>
      <c r="N30" s="63"/>
      <c r="O30" s="63">
        <v>19</v>
      </c>
      <c r="P30" s="63">
        <v>1</v>
      </c>
      <c r="Q30" s="63"/>
      <c r="R30" s="63"/>
      <c r="S30" s="63"/>
      <c r="T30" s="63"/>
      <c r="U30" s="63"/>
      <c r="V30" s="63" t="s">
        <v>334</v>
      </c>
      <c r="W30" s="63">
        <v>13</v>
      </c>
      <c r="X30" s="63">
        <v>26</v>
      </c>
      <c r="Y30" s="63">
        <v>20</v>
      </c>
      <c r="Z30" s="63" t="s">
        <v>22</v>
      </c>
    </row>
    <row r="31" spans="1:26" x14ac:dyDescent="0.2">
      <c r="A31" s="63" t="s">
        <v>4651</v>
      </c>
      <c r="B31" s="63" t="s">
        <v>4652</v>
      </c>
      <c r="C31" s="63" t="s">
        <v>5108</v>
      </c>
      <c r="D31" s="63">
        <v>35</v>
      </c>
      <c r="E31" s="63" t="s">
        <v>19</v>
      </c>
      <c r="F31" s="63">
        <v>5</v>
      </c>
      <c r="G31" s="63">
        <v>28</v>
      </c>
      <c r="H31" s="63">
        <v>48</v>
      </c>
      <c r="I31" s="63">
        <v>35</v>
      </c>
      <c r="J31" s="63">
        <v>5</v>
      </c>
      <c r="K31" s="63"/>
      <c r="L31" s="63">
        <v>5</v>
      </c>
      <c r="M31" s="63">
        <v>1</v>
      </c>
      <c r="N31" s="63"/>
      <c r="O31" s="63">
        <v>16</v>
      </c>
      <c r="P31" s="63">
        <v>1</v>
      </c>
      <c r="Q31" s="63"/>
      <c r="R31" s="63"/>
      <c r="S31" s="63"/>
      <c r="T31" s="63"/>
      <c r="U31" s="63"/>
      <c r="V31" s="63" t="s">
        <v>334</v>
      </c>
      <c r="W31" s="63">
        <v>7</v>
      </c>
      <c r="X31" s="63">
        <v>30</v>
      </c>
      <c r="Y31" s="63">
        <v>17</v>
      </c>
      <c r="Z31" s="63" t="s">
        <v>62</v>
      </c>
    </row>
    <row r="32" spans="1:26" x14ac:dyDescent="0.2">
      <c r="A32" s="63" t="s">
        <v>4759</v>
      </c>
      <c r="B32" s="63" t="s">
        <v>4760</v>
      </c>
      <c r="C32" s="63" t="s">
        <v>5108</v>
      </c>
      <c r="D32" s="63">
        <v>36</v>
      </c>
      <c r="E32" s="63" t="s">
        <v>772</v>
      </c>
      <c r="F32" s="63">
        <v>13.9</v>
      </c>
      <c r="G32" s="63">
        <v>17.899999999999999</v>
      </c>
      <c r="H32" s="63">
        <v>51</v>
      </c>
      <c r="I32" s="63">
        <v>15</v>
      </c>
      <c r="J32" s="63">
        <v>4</v>
      </c>
      <c r="K32" s="63">
        <v>3</v>
      </c>
      <c r="L32" s="63">
        <v>35</v>
      </c>
      <c r="M32" s="63">
        <v>17</v>
      </c>
      <c r="N32" s="63">
        <v>8</v>
      </c>
      <c r="O32" s="63">
        <v>16.2</v>
      </c>
      <c r="P32" s="63"/>
      <c r="Q32" s="63">
        <v>1</v>
      </c>
      <c r="R32" s="63"/>
      <c r="S32" s="63"/>
      <c r="T32" s="63"/>
      <c r="U32" s="63"/>
      <c r="V32" s="63" t="s">
        <v>18</v>
      </c>
      <c r="W32" s="63">
        <v>14</v>
      </c>
      <c r="X32" s="63">
        <v>18</v>
      </c>
      <c r="Y32" s="63">
        <v>16</v>
      </c>
      <c r="Z32" s="63" t="s">
        <v>62</v>
      </c>
    </row>
    <row r="33" spans="1:26" x14ac:dyDescent="0.2">
      <c r="A33" s="63" t="s">
        <v>4327</v>
      </c>
      <c r="B33" s="63" t="s">
        <v>5135</v>
      </c>
      <c r="C33" s="63" t="s">
        <v>5108</v>
      </c>
      <c r="D33" s="63">
        <v>37</v>
      </c>
      <c r="E33" s="63" t="s">
        <v>19</v>
      </c>
      <c r="F33" s="63">
        <v>129</v>
      </c>
      <c r="G33" s="63">
        <v>265</v>
      </c>
      <c r="H33" s="63">
        <v>51</v>
      </c>
      <c r="I33" s="63">
        <v>32</v>
      </c>
      <c r="J33" s="63">
        <v>6</v>
      </c>
      <c r="K33" s="63"/>
      <c r="L33" s="63">
        <v>18</v>
      </c>
      <c r="M33" s="63">
        <v>2</v>
      </c>
      <c r="N33" s="63"/>
      <c r="O33" s="63">
        <v>185</v>
      </c>
      <c r="P33" s="63">
        <v>1</v>
      </c>
      <c r="Q33" s="63"/>
      <c r="R33" s="63"/>
      <c r="S33" s="63"/>
      <c r="T33" s="63"/>
      <c r="U33" s="63"/>
      <c r="V33" s="63" t="s">
        <v>334</v>
      </c>
      <c r="W33" s="63">
        <v>131</v>
      </c>
      <c r="X33" s="63">
        <v>248</v>
      </c>
      <c r="Y33" s="63">
        <v>188</v>
      </c>
      <c r="Z33" s="63" t="s">
        <v>62</v>
      </c>
    </row>
    <row r="34" spans="1:26" x14ac:dyDescent="0.2">
      <c r="A34" s="63" t="s">
        <v>8301</v>
      </c>
      <c r="B34" s="63" t="s">
        <v>8302</v>
      </c>
      <c r="C34" s="63" t="s">
        <v>5108</v>
      </c>
      <c r="D34" s="63">
        <v>38</v>
      </c>
      <c r="E34" s="63" t="s">
        <v>19</v>
      </c>
      <c r="F34" s="63">
        <v>3217</v>
      </c>
      <c r="G34" s="63">
        <v>7982</v>
      </c>
      <c r="H34" s="63">
        <v>50</v>
      </c>
      <c r="I34" s="63">
        <v>15</v>
      </c>
      <c r="J34" s="63">
        <v>2</v>
      </c>
      <c r="K34" s="63">
        <v>1</v>
      </c>
      <c r="L34" s="63">
        <v>35</v>
      </c>
      <c r="M34" s="63">
        <v>1</v>
      </c>
      <c r="N34" s="63"/>
      <c r="O34" s="63">
        <v>4569</v>
      </c>
      <c r="P34" s="63"/>
      <c r="Q34" s="63">
        <v>1</v>
      </c>
      <c r="R34" s="63"/>
      <c r="S34" s="63"/>
      <c r="T34" s="63"/>
      <c r="U34" s="63"/>
      <c r="V34" s="63" t="s">
        <v>18</v>
      </c>
      <c r="W34" s="63">
        <v>3030</v>
      </c>
      <c r="X34" s="63">
        <v>7733</v>
      </c>
      <c r="Y34" s="63">
        <v>4489</v>
      </c>
      <c r="Z34" s="63" t="s">
        <v>30</v>
      </c>
    </row>
    <row r="35" spans="1:26" x14ac:dyDescent="0.2">
      <c r="A35" s="63" t="s">
        <v>4868</v>
      </c>
      <c r="B35" s="63" t="s">
        <v>5307</v>
      </c>
      <c r="C35" s="63" t="s">
        <v>5108</v>
      </c>
      <c r="D35" s="63">
        <v>39</v>
      </c>
      <c r="E35" s="63" t="s">
        <v>19</v>
      </c>
      <c r="F35" s="63">
        <v>5592</v>
      </c>
      <c r="G35" s="63">
        <v>10616</v>
      </c>
      <c r="H35" s="63">
        <v>51</v>
      </c>
      <c r="I35" s="63">
        <v>21</v>
      </c>
      <c r="J35" s="63"/>
      <c r="K35" s="63"/>
      <c r="L35" s="63">
        <v>30</v>
      </c>
      <c r="M35" s="63">
        <v>1</v>
      </c>
      <c r="N35" s="63"/>
      <c r="O35" s="63">
        <v>8819</v>
      </c>
      <c r="P35" s="63">
        <v>1</v>
      </c>
      <c r="Q35" s="63"/>
      <c r="R35" s="63"/>
      <c r="S35" s="63"/>
      <c r="T35" s="63"/>
      <c r="U35" s="63"/>
      <c r="V35" s="63" t="s">
        <v>334</v>
      </c>
      <c r="W35" s="63">
        <v>5399</v>
      </c>
      <c r="X35" s="63">
        <v>10868</v>
      </c>
      <c r="Y35" s="63">
        <v>8854</v>
      </c>
      <c r="Z35" s="63" t="s">
        <v>62</v>
      </c>
    </row>
    <row r="36" spans="1:26" x14ac:dyDescent="0.2">
      <c r="A36" s="63" t="s">
        <v>984</v>
      </c>
      <c r="B36" s="63" t="s">
        <v>5149</v>
      </c>
      <c r="C36" s="63" t="s">
        <v>5108</v>
      </c>
      <c r="D36" s="63">
        <v>41</v>
      </c>
      <c r="E36" s="63" t="s">
        <v>8800</v>
      </c>
      <c r="F36" s="63">
        <v>54.3</v>
      </c>
      <c r="G36" s="63">
        <v>140.80000000000001</v>
      </c>
      <c r="H36" s="63">
        <v>51</v>
      </c>
      <c r="I36" s="63">
        <v>17</v>
      </c>
      <c r="J36" s="63"/>
      <c r="K36" s="63"/>
      <c r="L36" s="63">
        <v>31</v>
      </c>
      <c r="M36" s="63"/>
      <c r="N36" s="63"/>
      <c r="O36" s="63">
        <v>84.2</v>
      </c>
      <c r="P36" s="63"/>
      <c r="Q36" s="63">
        <v>1</v>
      </c>
      <c r="R36" s="63"/>
      <c r="S36" s="63"/>
      <c r="T36" s="63"/>
      <c r="U36" s="63"/>
      <c r="V36" s="63" t="s">
        <v>552</v>
      </c>
      <c r="W36" s="63">
        <v>55.3</v>
      </c>
      <c r="X36" s="63">
        <v>132.6</v>
      </c>
      <c r="Y36" s="63">
        <v>84</v>
      </c>
      <c r="Z36" s="63" t="s">
        <v>109</v>
      </c>
    </row>
    <row r="37" spans="1:26" x14ac:dyDescent="0.2">
      <c r="A37" s="63" t="s">
        <v>2063</v>
      </c>
      <c r="B37" s="63" t="s">
        <v>5360</v>
      </c>
      <c r="C37" s="63" t="s">
        <v>5108</v>
      </c>
      <c r="D37" s="63">
        <v>42</v>
      </c>
      <c r="E37" s="63" t="s">
        <v>19</v>
      </c>
      <c r="F37" s="63">
        <v>4891.6000000000004</v>
      </c>
      <c r="G37" s="63">
        <v>9917</v>
      </c>
      <c r="H37" s="63">
        <v>51</v>
      </c>
      <c r="I37" s="63">
        <v>18</v>
      </c>
      <c r="J37" s="63"/>
      <c r="K37" s="63"/>
      <c r="L37" s="63">
        <v>33</v>
      </c>
      <c r="M37" s="63">
        <v>1</v>
      </c>
      <c r="N37" s="63"/>
      <c r="O37" s="63">
        <v>6447.3</v>
      </c>
      <c r="P37" s="63"/>
      <c r="Q37" s="63">
        <v>1</v>
      </c>
      <c r="R37" s="63"/>
      <c r="S37" s="63"/>
      <c r="T37" s="63"/>
      <c r="U37" s="63"/>
      <c r="V37" s="63" t="s">
        <v>334</v>
      </c>
      <c r="W37" s="63">
        <v>4891.6000000000004</v>
      </c>
      <c r="X37" s="63">
        <v>9609.6</v>
      </c>
      <c r="Y37" s="63">
        <v>6412.3</v>
      </c>
      <c r="Z37" s="63" t="s">
        <v>109</v>
      </c>
    </row>
    <row r="38" spans="1:26" x14ac:dyDescent="0.2">
      <c r="A38" s="63" t="s">
        <v>1740</v>
      </c>
      <c r="B38" s="63" t="s">
        <v>5310</v>
      </c>
      <c r="C38" s="63" t="s">
        <v>5108</v>
      </c>
      <c r="D38" s="63">
        <v>43</v>
      </c>
      <c r="E38" s="63" t="s">
        <v>19</v>
      </c>
      <c r="F38" s="63">
        <v>14.2</v>
      </c>
      <c r="G38" s="63">
        <v>28.9</v>
      </c>
      <c r="H38" s="63">
        <v>51</v>
      </c>
      <c r="I38" s="63">
        <v>37</v>
      </c>
      <c r="J38" s="63">
        <v>18</v>
      </c>
      <c r="K38" s="63">
        <v>3</v>
      </c>
      <c r="L38" s="63">
        <v>13</v>
      </c>
      <c r="M38" s="63">
        <v>5</v>
      </c>
      <c r="N38" s="63">
        <v>3</v>
      </c>
      <c r="O38" s="63">
        <v>20.6</v>
      </c>
      <c r="P38" s="63">
        <v>1</v>
      </c>
      <c r="Q38" s="63"/>
      <c r="R38" s="63"/>
      <c r="S38" s="63"/>
      <c r="T38" s="63"/>
      <c r="U38" s="63"/>
      <c r="V38" s="63" t="s">
        <v>334</v>
      </c>
      <c r="W38" s="63">
        <v>15.7</v>
      </c>
      <c r="X38" s="63">
        <v>31.1</v>
      </c>
      <c r="Y38" s="63">
        <v>21.4</v>
      </c>
      <c r="Z38" s="63" t="s">
        <v>153</v>
      </c>
    </row>
    <row r="39" spans="1:26" x14ac:dyDescent="0.2">
      <c r="A39" s="63" t="s">
        <v>1847</v>
      </c>
      <c r="B39" s="63" t="s">
        <v>5311</v>
      </c>
      <c r="C39" s="63" t="s">
        <v>5108</v>
      </c>
      <c r="D39" s="63">
        <v>44</v>
      </c>
      <c r="E39" s="63" t="s">
        <v>19</v>
      </c>
      <c r="F39" s="63">
        <v>10.9</v>
      </c>
      <c r="G39" s="63">
        <v>19.3</v>
      </c>
      <c r="H39" s="63">
        <v>51</v>
      </c>
      <c r="I39" s="63">
        <v>34</v>
      </c>
      <c r="J39" s="63">
        <v>14</v>
      </c>
      <c r="K39" s="63">
        <v>3</v>
      </c>
      <c r="L39" s="63">
        <v>17</v>
      </c>
      <c r="M39" s="63">
        <v>5</v>
      </c>
      <c r="N39" s="63">
        <v>1</v>
      </c>
      <c r="O39" s="63">
        <v>14.3</v>
      </c>
      <c r="P39" s="63">
        <v>1</v>
      </c>
      <c r="Q39" s="63"/>
      <c r="R39" s="63"/>
      <c r="S39" s="63"/>
      <c r="T39" s="63"/>
      <c r="U39" s="63"/>
      <c r="V39" s="63" t="s">
        <v>334</v>
      </c>
      <c r="W39" s="63">
        <v>10.7</v>
      </c>
      <c r="X39" s="63">
        <v>19.399999999999999</v>
      </c>
      <c r="Y39" s="63">
        <v>14.9</v>
      </c>
      <c r="Z39" s="63" t="s">
        <v>221</v>
      </c>
    </row>
    <row r="40" spans="1:26" x14ac:dyDescent="0.2">
      <c r="A40" s="63" t="s">
        <v>1525</v>
      </c>
      <c r="B40" s="63" t="s">
        <v>5312</v>
      </c>
      <c r="C40" s="63" t="s">
        <v>5108</v>
      </c>
      <c r="D40" s="63">
        <v>45</v>
      </c>
      <c r="E40" s="63" t="s">
        <v>19</v>
      </c>
      <c r="F40" s="63">
        <v>7.8</v>
      </c>
      <c r="G40" s="63">
        <v>23.9</v>
      </c>
      <c r="H40" s="63">
        <v>51</v>
      </c>
      <c r="I40" s="63">
        <v>14</v>
      </c>
      <c r="J40" s="63">
        <v>1</v>
      </c>
      <c r="K40" s="63">
        <v>1</v>
      </c>
      <c r="L40" s="63">
        <v>35</v>
      </c>
      <c r="M40" s="63">
        <v>5</v>
      </c>
      <c r="N40" s="63">
        <v>1</v>
      </c>
      <c r="O40" s="63">
        <v>13</v>
      </c>
      <c r="P40" s="63"/>
      <c r="Q40" s="63">
        <v>1</v>
      </c>
      <c r="R40" s="63"/>
      <c r="S40" s="63"/>
      <c r="T40" s="63"/>
      <c r="U40" s="63"/>
      <c r="V40" s="63" t="s">
        <v>334</v>
      </c>
      <c r="W40" s="63">
        <v>5.7</v>
      </c>
      <c r="X40" s="63">
        <v>29.6</v>
      </c>
      <c r="Y40" s="63">
        <v>12.6</v>
      </c>
      <c r="Z40" s="63" t="s">
        <v>50</v>
      </c>
    </row>
    <row r="41" spans="1:26" x14ac:dyDescent="0.2">
      <c r="A41" s="63" t="s">
        <v>1093</v>
      </c>
      <c r="B41" s="63" t="s">
        <v>5151</v>
      </c>
      <c r="C41" s="63" t="s">
        <v>5108</v>
      </c>
      <c r="D41" s="63">
        <v>46</v>
      </c>
      <c r="E41" s="63" t="s">
        <v>18</v>
      </c>
      <c r="F41" s="63">
        <v>4.2</v>
      </c>
      <c r="G41" s="63">
        <v>9.6</v>
      </c>
      <c r="H41" s="63">
        <v>51</v>
      </c>
      <c r="I41" s="63">
        <v>24</v>
      </c>
      <c r="J41" s="63">
        <v>10</v>
      </c>
      <c r="K41" s="63">
        <v>4</v>
      </c>
      <c r="L41" s="63">
        <v>23</v>
      </c>
      <c r="M41" s="63">
        <v>8</v>
      </c>
      <c r="N41" s="63">
        <v>2</v>
      </c>
      <c r="O41" s="63">
        <v>6</v>
      </c>
      <c r="P41" s="63"/>
      <c r="Q41" s="63"/>
      <c r="R41" s="63"/>
      <c r="S41" s="63"/>
      <c r="T41" s="63"/>
      <c r="U41" s="63"/>
      <c r="V41" s="63" t="s">
        <v>334</v>
      </c>
      <c r="W41" s="63">
        <v>4.2</v>
      </c>
      <c r="X41" s="63">
        <v>8.9</v>
      </c>
      <c r="Y41" s="63">
        <v>6</v>
      </c>
      <c r="Z41" s="63" t="s">
        <v>101</v>
      </c>
    </row>
    <row r="42" spans="1:26" x14ac:dyDescent="0.2">
      <c r="A42" s="63" t="s">
        <v>1417</v>
      </c>
      <c r="B42" s="63" t="s">
        <v>1418</v>
      </c>
      <c r="C42" s="63" t="s">
        <v>5108</v>
      </c>
      <c r="D42" s="63">
        <v>47</v>
      </c>
      <c r="E42" s="63" t="s">
        <v>772</v>
      </c>
      <c r="F42" s="63">
        <v>20</v>
      </c>
      <c r="G42" s="63">
        <v>34</v>
      </c>
      <c r="H42" s="63">
        <v>51</v>
      </c>
      <c r="I42" s="63">
        <v>14</v>
      </c>
      <c r="J42" s="63">
        <v>3</v>
      </c>
      <c r="K42" s="63"/>
      <c r="L42" s="63">
        <v>21</v>
      </c>
      <c r="M42" s="63">
        <v>10</v>
      </c>
      <c r="N42" s="63">
        <v>2</v>
      </c>
      <c r="O42" s="63">
        <v>26</v>
      </c>
      <c r="P42" s="63"/>
      <c r="Q42" s="63"/>
      <c r="R42" s="63"/>
      <c r="S42" s="63"/>
      <c r="T42" s="63"/>
      <c r="U42" s="63"/>
      <c r="V42" s="63" t="s">
        <v>18</v>
      </c>
      <c r="W42" s="63">
        <v>20</v>
      </c>
      <c r="X42" s="63">
        <v>34</v>
      </c>
      <c r="Y42" s="63">
        <v>26</v>
      </c>
      <c r="Z42" s="63" t="s">
        <v>8303</v>
      </c>
    </row>
    <row r="43" spans="1:26" x14ac:dyDescent="0.2">
      <c r="A43" s="63" t="s">
        <v>1201</v>
      </c>
      <c r="B43" s="63" t="s">
        <v>1202</v>
      </c>
      <c r="C43" s="63" t="s">
        <v>5108</v>
      </c>
      <c r="D43" s="63">
        <v>48</v>
      </c>
      <c r="E43" s="63" t="s">
        <v>772</v>
      </c>
      <c r="F43" s="63">
        <v>9</v>
      </c>
      <c r="G43" s="63">
        <v>26</v>
      </c>
      <c r="H43" s="63">
        <v>51</v>
      </c>
      <c r="I43" s="63">
        <v>42</v>
      </c>
      <c r="J43" s="63">
        <v>23</v>
      </c>
      <c r="K43" s="63">
        <v>1</v>
      </c>
      <c r="L43" s="63">
        <v>1</v>
      </c>
      <c r="M43" s="63"/>
      <c r="N43" s="63"/>
      <c r="O43" s="63">
        <v>17</v>
      </c>
      <c r="P43" s="63">
        <v>1</v>
      </c>
      <c r="Q43" s="63"/>
      <c r="R43" s="63"/>
      <c r="S43" s="63"/>
      <c r="T43" s="63"/>
      <c r="U43" s="63"/>
      <c r="V43" s="63" t="s">
        <v>18</v>
      </c>
      <c r="W43" s="63">
        <v>10</v>
      </c>
      <c r="X43" s="63">
        <v>27</v>
      </c>
      <c r="Y43" s="63">
        <v>18</v>
      </c>
      <c r="Z43" s="63" t="s">
        <v>197</v>
      </c>
    </row>
    <row r="44" spans="1:26" x14ac:dyDescent="0.2">
      <c r="A44" s="63" t="s">
        <v>1309</v>
      </c>
      <c r="B44" s="63" t="s">
        <v>1310</v>
      </c>
      <c r="C44" s="63" t="s">
        <v>5108</v>
      </c>
      <c r="D44" s="63">
        <v>49</v>
      </c>
      <c r="E44" s="63" t="s">
        <v>772</v>
      </c>
      <c r="F44" s="63">
        <v>20</v>
      </c>
      <c r="G44" s="63">
        <v>37</v>
      </c>
      <c r="H44" s="63">
        <v>51</v>
      </c>
      <c r="I44" s="63">
        <v>10</v>
      </c>
      <c r="J44" s="63">
        <v>3</v>
      </c>
      <c r="K44" s="63"/>
      <c r="L44" s="63">
        <v>21</v>
      </c>
      <c r="M44" s="63">
        <v>9</v>
      </c>
      <c r="N44" s="63">
        <v>3</v>
      </c>
      <c r="O44" s="63">
        <v>29</v>
      </c>
      <c r="P44" s="63"/>
      <c r="Q44" s="63"/>
      <c r="R44" s="63"/>
      <c r="S44" s="63"/>
      <c r="T44" s="63"/>
      <c r="U44" s="63"/>
      <c r="V44" s="63" t="s">
        <v>18</v>
      </c>
      <c r="W44" s="63">
        <v>22</v>
      </c>
      <c r="X44" s="63">
        <v>37</v>
      </c>
      <c r="Y44" s="63">
        <v>29</v>
      </c>
      <c r="Z44" s="63" t="s">
        <v>38</v>
      </c>
    </row>
    <row r="45" spans="1:26" x14ac:dyDescent="0.2">
      <c r="A45" s="63" t="s">
        <v>1954</v>
      </c>
      <c r="B45" s="63" t="s">
        <v>1955</v>
      </c>
      <c r="C45" s="63" t="s">
        <v>5123</v>
      </c>
      <c r="D45" s="63">
        <v>50</v>
      </c>
      <c r="E45" s="63" t="s">
        <v>1958</v>
      </c>
      <c r="F45" s="63">
        <v>22</v>
      </c>
      <c r="G45" s="63">
        <v>40</v>
      </c>
      <c r="H45" s="63"/>
      <c r="I45" s="63"/>
      <c r="J45" s="63"/>
      <c r="K45" s="63"/>
      <c r="L45" s="63"/>
      <c r="M45" s="63"/>
      <c r="N45" s="63"/>
      <c r="O45" s="63">
        <v>31</v>
      </c>
      <c r="P45" s="63"/>
      <c r="Q45" s="63"/>
      <c r="R45" s="63"/>
      <c r="S45" s="63"/>
      <c r="T45" s="63"/>
      <c r="U45" s="63"/>
      <c r="V45" s="63" t="s">
        <v>1958</v>
      </c>
      <c r="W45" s="63">
        <v>22</v>
      </c>
      <c r="X45" s="63">
        <v>40</v>
      </c>
      <c r="Y45" s="63">
        <v>31</v>
      </c>
      <c r="Z45" s="63" t="s">
        <v>197</v>
      </c>
    </row>
    <row r="46" spans="1:26" x14ac:dyDescent="0.2">
      <c r="A46" s="63" t="s">
        <v>1632</v>
      </c>
      <c r="B46" s="63" t="s">
        <v>1633</v>
      </c>
      <c r="C46" s="63" t="s">
        <v>5108</v>
      </c>
      <c r="D46" s="63">
        <v>51</v>
      </c>
      <c r="E46" s="63" t="s">
        <v>19</v>
      </c>
      <c r="F46" s="63">
        <v>6</v>
      </c>
      <c r="G46" s="63">
        <v>22</v>
      </c>
      <c r="H46" s="63">
        <v>51</v>
      </c>
      <c r="I46" s="63">
        <v>21</v>
      </c>
      <c r="J46" s="63">
        <v>6</v>
      </c>
      <c r="K46" s="63"/>
      <c r="L46" s="63">
        <v>10</v>
      </c>
      <c r="M46" s="63">
        <v>1</v>
      </c>
      <c r="N46" s="63"/>
      <c r="O46" s="63">
        <v>10</v>
      </c>
      <c r="P46" s="63"/>
      <c r="Q46" s="63"/>
      <c r="R46" s="63"/>
      <c r="S46" s="63"/>
      <c r="T46" s="63"/>
      <c r="U46" s="63"/>
      <c r="V46" s="63" t="s">
        <v>334</v>
      </c>
      <c r="W46" s="63">
        <v>6</v>
      </c>
      <c r="X46" s="63">
        <v>23</v>
      </c>
      <c r="Y46" s="63">
        <v>10</v>
      </c>
      <c r="Z46" s="63" t="s">
        <v>197</v>
      </c>
    </row>
  </sheetData>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pageSetUpPr fitToPage="1"/>
  </sheetPr>
  <dimension ref="A1:CI70"/>
  <sheetViews>
    <sheetView view="pageBreakPreview" topLeftCell="A5" zoomScale="91" zoomScaleNormal="91" zoomScaleSheetLayoutView="70" zoomScalePageLayoutView="91" workbookViewId="0">
      <selection activeCell="S35" sqref="S35"/>
    </sheetView>
  </sheetViews>
  <sheetFormatPr baseColWidth="10" defaultColWidth="9.1640625" defaultRowHeight="14" x14ac:dyDescent="0.2"/>
  <cols>
    <col min="1" max="1" width="18.33203125" style="13" customWidth="1"/>
    <col min="2" max="3" width="9.1640625" style="13"/>
    <col min="4" max="4" width="9.1640625" style="13" hidden="1" customWidth="1"/>
    <col min="5" max="5" width="3" style="13" customWidth="1"/>
    <col min="6" max="6" width="9.83203125" style="13" customWidth="1"/>
    <col min="7" max="7" width="8.6640625" style="13" customWidth="1"/>
    <col min="8" max="8" width="9.1640625" style="13" hidden="1" customWidth="1"/>
    <col min="9" max="9" width="3" style="13" customWidth="1"/>
    <col min="10" max="11" width="8.6640625" style="13" customWidth="1"/>
    <col min="12" max="12" width="9.1640625" style="13" hidden="1" customWidth="1"/>
    <col min="13" max="13" width="3" style="13" customWidth="1"/>
    <col min="14" max="15" width="8.6640625" style="13" customWidth="1"/>
    <col min="16" max="16" width="9.1640625" style="13" hidden="1" customWidth="1"/>
    <col min="17" max="17" width="3" style="13" customWidth="1"/>
    <col min="18" max="19" width="8.6640625" style="13" customWidth="1"/>
    <col min="20" max="20" width="9.1640625" style="13" hidden="1" customWidth="1"/>
    <col min="21" max="21" width="3" style="13" customWidth="1"/>
    <col min="22" max="23" width="7.83203125" style="13" customWidth="1"/>
    <col min="24" max="24" width="9.1640625" style="13" hidden="1" customWidth="1"/>
    <col min="25" max="25" width="3" style="13" customWidth="1"/>
    <col min="26" max="27" width="7.83203125" style="13" customWidth="1"/>
    <col min="28" max="28" width="9.1640625" style="13" hidden="1" customWidth="1"/>
    <col min="29" max="29" width="3" style="13" customWidth="1"/>
    <col min="30" max="31" width="7.83203125" style="13" customWidth="1"/>
    <col min="32" max="32" width="9.1640625" style="13" hidden="1" customWidth="1"/>
    <col min="33" max="33" width="3" style="13" customWidth="1"/>
    <col min="34" max="35" width="7.83203125" style="13" customWidth="1"/>
    <col min="36" max="36" width="9.1640625" style="13" hidden="1" customWidth="1"/>
    <col min="37" max="37" width="3" style="13" customWidth="1"/>
    <col min="38" max="38" width="14.5" style="13" customWidth="1"/>
    <col min="39" max="40" width="7.83203125" style="13" customWidth="1"/>
    <col min="41" max="41" width="9.1640625" style="13" hidden="1" customWidth="1"/>
    <col min="42" max="42" width="3" style="13" customWidth="1"/>
    <col min="43" max="43" width="9.1640625" style="2"/>
    <col min="44" max="86" width="9.1640625" style="2" customWidth="1"/>
    <col min="87" max="87" width="17.33203125" style="2" customWidth="1"/>
    <col min="88" max="88" width="9.1640625" style="2" customWidth="1"/>
    <col min="89" max="16384" width="9.1640625" style="2"/>
  </cols>
  <sheetData>
    <row r="1" spans="1:87" ht="33.75" customHeight="1" x14ac:dyDescent="0.2">
      <c r="A1" s="315" t="str">
        <f>CONCATENATE("Appendix Exhibit ",INDEX!A16,". ",INDEX!B16)</f>
        <v>Appendix Exhibit F2. Healthy Lives: Dimension Ranking and Indicator Rates</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2"/>
    </row>
    <row r="2" spans="1:87" s="3" customFormat="1" ht="15.75" hidden="1" customHeight="1" x14ac:dyDescent="0.2">
      <c r="A2" s="12" t="s">
        <v>5313</v>
      </c>
      <c r="B2" s="5"/>
      <c r="C2" s="5"/>
      <c r="D2" s="5"/>
      <c r="E2" s="5"/>
      <c r="F2" s="5"/>
      <c r="G2" s="5"/>
      <c r="H2" s="5"/>
      <c r="I2" s="5"/>
      <c r="J2" s="5"/>
      <c r="K2" s="5"/>
      <c r="L2" s="5"/>
      <c r="M2" s="5"/>
      <c r="N2" s="5"/>
      <c r="O2" s="5"/>
      <c r="P2" s="5"/>
      <c r="Q2" s="5"/>
      <c r="R2" s="5"/>
      <c r="S2" s="5"/>
      <c r="T2" s="5"/>
      <c r="U2" s="5"/>
      <c r="V2" s="556"/>
      <c r="W2" s="556"/>
      <c r="X2" s="556"/>
      <c r="Y2" s="556"/>
      <c r="Z2" s="556"/>
      <c r="AA2" s="556"/>
      <c r="AB2" s="556"/>
      <c r="AC2" s="556"/>
      <c r="AD2" s="556"/>
      <c r="AE2" s="556"/>
      <c r="AF2" s="556"/>
      <c r="AG2" s="556"/>
      <c r="AH2" s="556"/>
      <c r="AI2" s="556"/>
      <c r="AJ2" s="556"/>
      <c r="AK2" s="556"/>
      <c r="AL2" s="556"/>
      <c r="AM2" s="556"/>
      <c r="AN2" s="556"/>
      <c r="AO2" s="556"/>
      <c r="AP2" s="556"/>
    </row>
    <row r="3" spans="1:87" ht="62.5" customHeight="1" x14ac:dyDescent="0.2">
      <c r="A3" s="405"/>
      <c r="B3" s="557" t="str">
        <f>VLOOKUP(B$64,META!$B:$L,5,FALSE)</f>
        <v>Mortality amenable to health care</v>
      </c>
      <c r="C3" s="557"/>
      <c r="D3" s="557"/>
      <c r="E3" s="557"/>
      <c r="F3" s="557" t="str">
        <f>VLOOKUP(F$64,META!$B:$L,5,FALSE)</f>
        <v>Years of potential life lost before age 75</v>
      </c>
      <c r="G3" s="557"/>
      <c r="H3" s="557"/>
      <c r="I3" s="557"/>
      <c r="J3" s="557" t="str">
        <f>VLOOKUP(J$64,META!$B:$L,5,FALSE)</f>
        <v>Breast cancer deaths per 100,000 female population</v>
      </c>
      <c r="K3" s="557"/>
      <c r="L3" s="557"/>
      <c r="M3" s="557"/>
      <c r="N3" s="557" t="str">
        <f>VLOOKUP(N$64,META!$B:$L,5,FALSE)</f>
        <v>Colorectal cancer deaths per 100,000 population</v>
      </c>
      <c r="O3" s="557"/>
      <c r="P3" s="557"/>
      <c r="Q3" s="557"/>
      <c r="R3" s="557" t="str">
        <f>VLOOKUP(R$64,META!$B:$L,5,FALSE)</f>
        <v>Suicide deaths per 100,000 population</v>
      </c>
      <c r="S3" s="557"/>
      <c r="T3" s="557"/>
      <c r="U3" s="557"/>
      <c r="V3" s="557" t="str">
        <f>VLOOKUP(V$64,META!$B:$L,5,FALSE)</f>
        <v>Infant mortality, deaths per 1,000 live births</v>
      </c>
      <c r="W3" s="557"/>
      <c r="X3" s="557"/>
      <c r="Y3" s="557"/>
      <c r="Z3" s="557" t="str">
        <f>VLOOKUP(Z$64,META!$B:$L,5,FALSE)</f>
        <v>Adults with poor health-related quality of life</v>
      </c>
      <c r="AA3" s="557"/>
      <c r="AB3" s="557"/>
      <c r="AC3" s="557"/>
      <c r="AD3" s="557" t="str">
        <f>VLOOKUP(AD$64,META!$B:$L,5,FALSE)</f>
        <v>Adults who smoke</v>
      </c>
      <c r="AE3" s="557"/>
      <c r="AF3" s="557"/>
      <c r="AG3" s="557"/>
      <c r="AH3" s="557" t="str">
        <f>VLOOKUP(AH$64,META!$B:$L,5,FALSE)</f>
        <v>Adults who are obese</v>
      </c>
      <c r="AI3" s="557"/>
      <c r="AJ3" s="557"/>
      <c r="AK3" s="557"/>
      <c r="AL3" s="502" t="str">
        <f>VLOOKUP(AL$64,META!$B:$L,5,FALSE)</f>
        <v>Children who are overweight or obese</v>
      </c>
      <c r="AM3" s="557" t="str">
        <f>VLOOKUP(AM$64,META!$B:$L,5,FALSE)</f>
        <v>Adults who have lost six or more teeth</v>
      </c>
      <c r="AN3" s="557"/>
      <c r="AO3" s="557"/>
      <c r="AP3" s="558"/>
    </row>
    <row r="4" spans="1:87" ht="29.25" customHeight="1" x14ac:dyDescent="0.2">
      <c r="A4" s="252"/>
      <c r="B4" s="254" t="str">
        <f>VLOOKUP(AS$5,APPENDIX!$A:$R,8,FALSE)</f>
        <v>2011-12</v>
      </c>
      <c r="C4" s="252" t="str">
        <f>VLOOKUP(AT$5,APPENDIX!$A:$R,8,FALSE)</f>
        <v>2013-14</v>
      </c>
      <c r="D4" s="252"/>
      <c r="E4" s="255"/>
      <c r="F4" s="252" t="str">
        <f>VLOOKUP(AW$5,APPENDIX!$A:$R,8,FALSE)</f>
        <v>2012</v>
      </c>
      <c r="G4" s="252" t="str">
        <f>VLOOKUP(AX$5,APPENDIX!$A:$R,8,FALSE)</f>
        <v>2014</v>
      </c>
      <c r="H4" s="252"/>
      <c r="I4" s="252"/>
      <c r="J4" s="254" t="str">
        <f>VLOOKUP(BA$5,APPENDIX!$A:$R,8,FALSE)</f>
        <v>2012</v>
      </c>
      <c r="K4" s="252" t="str">
        <f>VLOOKUP(BB$5,APPENDIX!$A:$R,8,FALSE)</f>
        <v>2014</v>
      </c>
      <c r="L4" s="252"/>
      <c r="M4" s="255"/>
      <c r="N4" s="252" t="str">
        <f>VLOOKUP(BE$5,APPENDIX!$A:$R,8,FALSE)</f>
        <v>2012</v>
      </c>
      <c r="O4" s="252" t="str">
        <f>VLOOKUP(BF$5,APPENDIX!$A:$R,8,FALSE)</f>
        <v>2014</v>
      </c>
      <c r="P4" s="252"/>
      <c r="Q4" s="252"/>
      <c r="R4" s="254" t="str">
        <f>VLOOKUP(BI$5,APPENDIX!$A:$R,8,FALSE)</f>
        <v>2012</v>
      </c>
      <c r="S4" s="252" t="str">
        <f>VLOOKUP(BJ$5,APPENDIX!$A:$R,8,FALSE)</f>
        <v>2014</v>
      </c>
      <c r="T4" s="252"/>
      <c r="U4" s="255"/>
      <c r="V4" s="252" t="str">
        <f>VLOOKUP(BM$5,APPENDIX!$A:$R,8,FALSE)</f>
        <v>2012</v>
      </c>
      <c r="W4" s="252" t="str">
        <f>VLOOKUP(BN$5,APPENDIX!$A:$R,8,FALSE)</f>
        <v>2013</v>
      </c>
      <c r="X4" s="252"/>
      <c r="Y4" s="252"/>
      <c r="Z4" s="254" t="str">
        <f>VLOOKUP(BQ$5,APPENDIX!$A:$R,8,FALSE)</f>
        <v>2013</v>
      </c>
      <c r="AA4" s="252" t="str">
        <f>VLOOKUP(BR$5,APPENDIX!$A:$R,8,FALSE)</f>
        <v>2015</v>
      </c>
      <c r="AB4" s="252"/>
      <c r="AC4" s="255"/>
      <c r="AD4" s="252" t="str">
        <f>VLOOKUP(BU$5,APPENDIX!$A:$R,8,FALSE)</f>
        <v>2013</v>
      </c>
      <c r="AE4" s="252" t="str">
        <f>VLOOKUP(BV$5,APPENDIX!$A:$R,8,FALSE)</f>
        <v>2015</v>
      </c>
      <c r="AF4" s="252"/>
      <c r="AG4" s="252"/>
      <c r="AH4" s="254" t="str">
        <f>VLOOKUP(BY$5,APPENDIX!$A:$R,8,FALSE)</f>
        <v>2013</v>
      </c>
      <c r="AI4" s="252" t="str">
        <f>VLOOKUP(BZ$5,APPENDIX!$A:$R,8,FALSE)</f>
        <v>2015</v>
      </c>
      <c r="AJ4" s="252"/>
      <c r="AK4" s="255"/>
      <c r="AL4" s="316" t="str">
        <f>VLOOKUP(CD$5,APPENDIX!$A:$R,8,FALSE)</f>
        <v>2011/12</v>
      </c>
      <c r="AM4" s="254" t="str">
        <f>VLOOKUP(CG$5,APPENDIX!$A:$R,8,FALSE)</f>
        <v>2012</v>
      </c>
      <c r="AN4" s="252" t="str">
        <f>VLOOKUP(CH$5,APPENDIX!$A:$R,8,FALSE)</f>
        <v>2014</v>
      </c>
      <c r="AO4" s="252"/>
      <c r="AP4" s="255"/>
    </row>
    <row r="5" spans="1:87" ht="22.5" customHeight="1" x14ac:dyDescent="0.2">
      <c r="A5" s="256" t="s">
        <v>192</v>
      </c>
      <c r="B5" s="497">
        <f>IF(VLOOKUP(AS5,APPENDIX!$A:$R,9,FALSE)&lt;&gt;"",VLOOKUP(AS5,APPENDIX!$A:$R,9,FALSE),"--")</f>
        <v>84</v>
      </c>
      <c r="C5" s="256">
        <f>IF(VLOOKUP(AT5,APPENDIX!$A:$R,9,FALSE)&lt;&gt;"",VLOOKUP(AT5,APPENDIX!$A:$R,9,FALSE),"--")</f>
        <v>84.2</v>
      </c>
      <c r="D5" s="256">
        <f>IF(VLOOKUP(AU5,APPENDIX!$A:$R,12,FALSE)&lt;&gt;"",VLOOKUP(AU5,APPENDIX!$A:$R,12,FALSE),"--")</f>
        <v>0</v>
      </c>
      <c r="E5" s="261" t="str">
        <f t="shared" ref="E5" si="0">IF(ABS(D5)&gt;=1,"**",IF(ABS(D5)&gt;=0.5,"*",""))</f>
        <v/>
      </c>
      <c r="F5" s="498">
        <f>IF(VLOOKUP(AW5,APPENDIX!$A:$R,9,FALSE)&lt;&gt;"",VLOOKUP(AW5,APPENDIX!$A:$R,9,FALSE),"--")</f>
        <v>6412.3</v>
      </c>
      <c r="G5" s="499">
        <f>IF(VLOOKUP(AX5,APPENDIX!$A:$R,9,FALSE)&lt;&gt;"",VLOOKUP(AX5,APPENDIX!$A:$R,9,FALSE),"--")</f>
        <v>6447.3</v>
      </c>
      <c r="H5" s="256">
        <f>IF(VLOOKUP(AY5,APPENDIX!$A:$R,12,FALSE)&lt;&gt;"",VLOOKUP(AY5,APPENDIX!$A:$R,12,FALSE),"--")</f>
        <v>0</v>
      </c>
      <c r="I5" s="261" t="str">
        <f t="shared" ref="I5" si="1">IF(ABS(H5)&gt;=1,"**",IF(ABS(H5)&gt;=0.5,"*",""))</f>
        <v/>
      </c>
      <c r="J5" s="497">
        <f>IF(VLOOKUP(BA5,APPENDIX!$A:$R,9,FALSE)&lt;&gt;"",VLOOKUP(BA5,APPENDIX!$A:$R,9,FALSE),"--")</f>
        <v>21.4</v>
      </c>
      <c r="K5" s="500">
        <f>IF(VLOOKUP(BB5,APPENDIX!$A:$R,9,FALSE)&lt;&gt;"",VLOOKUP(BB5,APPENDIX!$A:$R,9,FALSE),"--")</f>
        <v>20.6</v>
      </c>
      <c r="L5" s="256">
        <f>IF(VLOOKUP(BC5,APPENDIX!$A:$R,12,FALSE)&lt;&gt;"",VLOOKUP(BC5,APPENDIX!$A:$R,12,FALSE),"--")</f>
        <v>-0.3</v>
      </c>
      <c r="M5" s="261" t="str">
        <f t="shared" ref="M5" si="2">IF(ABS(L5)&gt;=1,"**",IF(ABS(L5)&gt;=0.5,"*",""))</f>
        <v/>
      </c>
      <c r="N5" s="497">
        <f>IF(VLOOKUP(BE5,APPENDIX!$A:$R,9,FALSE)&lt;&gt;"",VLOOKUP(BE5,APPENDIX!$A:$R,9,FALSE),"--")</f>
        <v>14.9</v>
      </c>
      <c r="O5" s="500">
        <f>IF(VLOOKUP(BF5,APPENDIX!$A:$R,9,FALSE)&lt;&gt;"",VLOOKUP(BF5,APPENDIX!$A:$R,9,FALSE),"--")</f>
        <v>14.3</v>
      </c>
      <c r="P5" s="256">
        <f>IF(VLOOKUP(BG5,APPENDIX!$A:$R,12,FALSE)&lt;&gt;"",VLOOKUP(BG5,APPENDIX!$A:$R,12,FALSE),"--")</f>
        <v>-0.3</v>
      </c>
      <c r="Q5" s="261" t="str">
        <f t="shared" ref="Q5" si="3">IF(ABS(P5)&gt;=1,"**",IF(ABS(P5)&gt;=0.5,"*",""))</f>
        <v/>
      </c>
      <c r="R5" s="497">
        <f>IF(VLOOKUP(BI5,APPENDIX!$A:$R,9,FALSE)&lt;&gt;"",VLOOKUP(BI5,APPENDIX!$A:$R,9,FALSE),"--")</f>
        <v>12.6</v>
      </c>
      <c r="S5" s="500">
        <f>IF(VLOOKUP(BJ5,APPENDIX!$A:$R,9,FALSE)&lt;&gt;"",VLOOKUP(BJ5,APPENDIX!$A:$R,9,FALSE),"--")</f>
        <v>13</v>
      </c>
      <c r="T5" s="256">
        <f>IF(VLOOKUP(BK5,APPENDIX!$A:$R,12,FALSE)&lt;&gt;"",VLOOKUP(BK5,APPENDIX!$A:$R,12,FALSE),"--")</f>
        <v>0.1</v>
      </c>
      <c r="U5" s="261" t="str">
        <f t="shared" ref="U5" si="4">IF(ABS(T5)&gt;=1,"**",IF(ABS(T5)&gt;=0.5,"*",""))</f>
        <v/>
      </c>
      <c r="V5" s="497">
        <f>IF(VLOOKUP(BM5,APPENDIX!$A:$R,9,FALSE)&lt;&gt;"",VLOOKUP(BM5,APPENDIX!$A:$R,9,FALSE),"--")</f>
        <v>6</v>
      </c>
      <c r="W5" s="500">
        <f>IF(VLOOKUP(BN5,APPENDIX!$A:$R,9,FALSE)&lt;&gt;"",VLOOKUP(BN5,APPENDIX!$A:$R,9,FALSE),"--")</f>
        <v>6</v>
      </c>
      <c r="X5" s="256">
        <f>IF(VLOOKUP(BO5,APPENDIX!$A:$R,12,FALSE)&lt;&gt;"",VLOOKUP(BO5,APPENDIX!$A:$R,12,FALSE),"--")</f>
        <v>0</v>
      </c>
      <c r="Y5" s="261" t="str">
        <f t="shared" ref="Y5" si="5">IF(ABS(X5)&gt;=1,"**",IF(ABS(X5)&gt;=0.5,"*",""))</f>
        <v/>
      </c>
      <c r="Z5" s="260">
        <f>IF(VLOOKUP(BQ5,APPENDIX!$A:$R,9,FALSE)&lt;&gt;"",VLOOKUP(BQ5,APPENDIX!$A:$R,9,FALSE),"--")</f>
        <v>26</v>
      </c>
      <c r="AA5" s="259">
        <f>IF(VLOOKUP(BR5,APPENDIX!$A:$R,9,FALSE)&lt;&gt;"",VLOOKUP(BR5,APPENDIX!$A:$R,9,FALSE),"--")</f>
        <v>26</v>
      </c>
      <c r="AB5" s="256">
        <f>IF(VLOOKUP(BS5,APPENDIX!$A:$R,12,FALSE)&lt;&gt;"",VLOOKUP(BS5,APPENDIX!$A:$R,12,FALSE),"--")</f>
        <v>0</v>
      </c>
      <c r="AC5" s="261" t="str">
        <f t="shared" ref="AC5" si="6">IF(ABS(AB5)&gt;=1,"**",IF(ABS(AB5)&gt;=0.5,"*",""))</f>
        <v/>
      </c>
      <c r="AD5" s="260">
        <f>IF(VLOOKUP(BU5,APPENDIX!$A:$R,9,FALSE)&lt;&gt;"",VLOOKUP(BU5,APPENDIX!$A:$R,9,FALSE),"--")</f>
        <v>18</v>
      </c>
      <c r="AE5" s="259">
        <f>IF(VLOOKUP(BV5,APPENDIX!$A:$R,9,FALSE)&lt;&gt;"",VLOOKUP(BV5,APPENDIX!$A:$R,9,FALSE),"--")</f>
        <v>17</v>
      </c>
      <c r="AF5" s="256">
        <f>IF(VLOOKUP(BW5,APPENDIX!$A:$R,12,FALSE)&lt;&gt;"",VLOOKUP(BW5,APPENDIX!$A:$R,12,FALSE),"--")</f>
        <v>-0.3</v>
      </c>
      <c r="AG5" s="261" t="str">
        <f t="shared" ref="AG5" si="7">IF(ABS(AF5)&gt;=1,"**",IF(ABS(AF5)&gt;=0.5,"*",""))</f>
        <v/>
      </c>
      <c r="AH5" s="260">
        <f>IF(VLOOKUP(BY5,APPENDIX!$A:$R,9,FALSE)&lt;&gt;"",VLOOKUP(BY5,APPENDIX!$A:$R,9,FALSE),"--")</f>
        <v>29</v>
      </c>
      <c r="AI5" s="259">
        <f>IF(VLOOKUP(BZ5,APPENDIX!$A:$R,9,FALSE)&lt;&gt;"",VLOOKUP(BZ5,APPENDIX!$A:$R,9,FALSE),"--")</f>
        <v>29</v>
      </c>
      <c r="AJ5" s="256">
        <f>IF(VLOOKUP(CA5,APPENDIX!$A:$R,12,FALSE)&lt;&gt;"",VLOOKUP(CA5,APPENDIX!$A:$R,12,FALSE),"--")</f>
        <v>0</v>
      </c>
      <c r="AK5" s="261" t="str">
        <f t="shared" ref="AK5" si="8">IF(ABS(AJ5)&gt;=1,"**",IF(ABS(AJ5)&gt;=0.5,"*",""))</f>
        <v/>
      </c>
      <c r="AL5" s="335">
        <f>IF(VLOOKUP(CD5,APPENDIX!$A:$R,9,FALSE)&lt;&gt;"",VLOOKUP(CD5,APPENDIX!$A:$R,9,FALSE),"--")</f>
        <v>31</v>
      </c>
      <c r="AM5" s="259">
        <f>IF(VLOOKUP(CG5,APPENDIX!$A:$R,9,FALSE)&lt;&gt;"",VLOOKUP(CG5,APPENDIX!$A:$R,9,FALSE),"--")</f>
        <v>10</v>
      </c>
      <c r="AN5" s="259">
        <f>IF(VLOOKUP(CH5,APPENDIX!$A:$R,9,FALSE)&lt;&gt;"",VLOOKUP(CH5,APPENDIX!$A:$R,9,FALSE),"--")</f>
        <v>10</v>
      </c>
      <c r="AO5" s="256">
        <f>IF(VLOOKUP(CI5,APPENDIX!$A:$R,12,FALSE)&lt;&gt;"",VLOOKUP(CI5,APPENDIX!$A:$R,12,FALSE),"--")</f>
        <v>0</v>
      </c>
      <c r="AP5" s="256" t="str">
        <f t="shared" ref="AP5" si="9">IF(ABS(AO5)&gt;=1,"**",IF(ABS(AO5)&gt;=0.5,"*",""))</f>
        <v/>
      </c>
      <c r="AR5" s="2" t="s">
        <v>193</v>
      </c>
      <c r="AS5" s="2" t="str">
        <f t="shared" ref="AS5:AS36" si="10">CONCATENATE($AR5,B$62)</f>
        <v>USh001_0</v>
      </c>
      <c r="AT5" s="2" t="str">
        <f t="shared" ref="AT5:AT36" si="11">CONCATENATE($AR5,C$62)</f>
        <v>USh001_1</v>
      </c>
      <c r="AU5" s="2" t="str">
        <f t="shared" ref="AU5:AU36" si="12">CONCATENATE($AR5,D$62)</f>
        <v>USh001_1</v>
      </c>
      <c r="AV5" s="2" t="str">
        <f t="shared" ref="AV5:AV36" si="13">CONCATENATE($AR5,E$62)</f>
        <v>US</v>
      </c>
      <c r="AW5" s="2" t="str">
        <f t="shared" ref="AW5:AW36" si="14">CONCATENATE($AR5,F$62)</f>
        <v>USh015_0</v>
      </c>
      <c r="AX5" s="2" t="str">
        <f t="shared" ref="AX5:AX36" si="15">CONCATENATE($AR5,G$62)</f>
        <v>USh015_1</v>
      </c>
      <c r="AY5" s="2" t="str">
        <f t="shared" ref="AY5:AY36" si="16">CONCATENATE($AR5,H$62)</f>
        <v>USh015_1</v>
      </c>
      <c r="AZ5" s="2" t="str">
        <f t="shared" ref="AZ5:AZ36" si="17">CONCATENATE($AR5,I$62)</f>
        <v>US</v>
      </c>
      <c r="BA5" s="2" t="str">
        <f t="shared" ref="BA5:BA36" si="18">CONCATENATE($AR5,J$62)</f>
        <v>USh009_0</v>
      </c>
      <c r="BB5" s="2" t="str">
        <f t="shared" ref="BB5:BB36" si="19">CONCATENATE($AR5,K$62)</f>
        <v>USh009_1</v>
      </c>
      <c r="BC5" s="2" t="str">
        <f t="shared" ref="BC5:BC36" si="20">CONCATENATE($AR5,L$62)</f>
        <v>USh009_1</v>
      </c>
      <c r="BD5" s="2" t="str">
        <f t="shared" ref="BD5:BD36" si="21">CONCATENATE($AR5,M$62)</f>
        <v>US</v>
      </c>
      <c r="BE5" s="2" t="str">
        <f t="shared" ref="BE5:BE36" si="22">CONCATENATE($AR5,N$62)</f>
        <v>USh010_0</v>
      </c>
      <c r="BF5" s="2" t="str">
        <f t="shared" ref="BF5:BF36" si="23">CONCATENATE($AR5,O$62)</f>
        <v>USh010_1</v>
      </c>
      <c r="BG5" s="2" t="str">
        <f t="shared" ref="BG5:BG36" si="24">CONCATENATE($AR5,P$62)</f>
        <v>USh010_1</v>
      </c>
      <c r="BH5" s="2" t="str">
        <f t="shared" ref="BH5:BH36" si="25">CONCATENATE($AR5,Q$62)</f>
        <v>US</v>
      </c>
      <c r="BI5" s="2" t="str">
        <f t="shared" ref="BI5:BI36" si="26">CONCATENATE($AR5,R$62)</f>
        <v>USh007_0</v>
      </c>
      <c r="BJ5" s="2" t="str">
        <f t="shared" ref="BJ5:BJ36" si="27">CONCATENATE($AR5,S$62)</f>
        <v>USh007_1</v>
      </c>
      <c r="BK5" s="2" t="str">
        <f t="shared" ref="BK5:BK36" si="28">CONCATENATE($AR5,T$62)</f>
        <v>USh007_1</v>
      </c>
      <c r="BL5" s="2" t="str">
        <f t="shared" ref="BL5:BL36" si="29">CONCATENATE($AR5,U$62)</f>
        <v>US</v>
      </c>
      <c r="BM5" s="2" t="str">
        <f t="shared" ref="BM5:BM36" si="30">CONCATENATE($AR5,V$62)</f>
        <v>USh002_0</v>
      </c>
      <c r="BN5" s="2" t="str">
        <f t="shared" ref="BN5:BN36" si="31">CONCATENATE($AR5,W$62)</f>
        <v>USh002_1</v>
      </c>
      <c r="BO5" s="2" t="str">
        <f t="shared" ref="BO5:BO36" si="32">CONCATENATE($AR5,X$62)</f>
        <v>USh002_1</v>
      </c>
      <c r="BP5" s="2" t="str">
        <f t="shared" ref="BP5:BP36" si="33">CONCATENATE($AR5,Y$62)</f>
        <v>US</v>
      </c>
      <c r="BQ5" s="2" t="str">
        <f t="shared" ref="BQ5:BQ36" si="34">CONCATENATE($AR5,Z$62)</f>
        <v>USh005_0</v>
      </c>
      <c r="BR5" s="2" t="str">
        <f t="shared" ref="BR5:BR36" si="35">CONCATENATE($AR5,AA$62)</f>
        <v>USh005_1</v>
      </c>
      <c r="BS5" s="2" t="str">
        <f t="shared" ref="BS5:BS36" si="36">CONCATENATE($AR5,AB$62)</f>
        <v>USh005_1</v>
      </c>
      <c r="BT5" s="2" t="str">
        <f t="shared" ref="BT5:BT36" si="37">CONCATENATE($AR5,AC$62)</f>
        <v>US</v>
      </c>
      <c r="BU5" s="2" t="str">
        <f t="shared" ref="BU5:BU36" si="38">CONCATENATE($AR5,AD$62)</f>
        <v>USh003_0</v>
      </c>
      <c r="BV5" s="2" t="str">
        <f t="shared" ref="BV5:BV36" si="39">CONCATENATE($AR5,AE$62)</f>
        <v>USh003_1</v>
      </c>
      <c r="BW5" s="2" t="str">
        <f t="shared" ref="BW5:BW36" si="40">CONCATENATE($AR5,AF$62)</f>
        <v>USh003_1</v>
      </c>
      <c r="BX5" s="2" t="str">
        <f t="shared" ref="BX5:BX36" si="41">CONCATENATE($AR5,AG$62)</f>
        <v>US</v>
      </c>
      <c r="BY5" s="2" t="str">
        <f t="shared" ref="BY5:BY36" si="42">CONCATENATE($AR5,AH$62)</f>
        <v>USh004_0</v>
      </c>
      <c r="BZ5" s="2" t="str">
        <f t="shared" ref="BZ5:BZ36" si="43">CONCATENATE($AR5,AI$62)</f>
        <v>USh004_1</v>
      </c>
      <c r="CA5" s="2" t="str">
        <f t="shared" ref="CA5:CA36" si="44">CONCATENATE($AR5,AJ$62)</f>
        <v>USh004_1</v>
      </c>
      <c r="CB5" s="2" t="str">
        <f t="shared" ref="CB5:CB36" si="45">CONCATENATE($AR5,AK$62)</f>
        <v>US</v>
      </c>
      <c r="CC5" s="2" t="e">
        <f>CONCATENATE($AR5,#REF!)</f>
        <v>#REF!</v>
      </c>
      <c r="CD5" s="2" t="str">
        <f t="shared" ref="CD5:CD36" si="46">CONCATENATE($AR5,AL$62)</f>
        <v>USh011_1</v>
      </c>
      <c r="CE5" s="2" t="e">
        <f>CONCATENATE($AR5,#REF!)</f>
        <v>#REF!</v>
      </c>
      <c r="CF5" s="2" t="e">
        <f>CONCATENATE($AR5,#REF!)</f>
        <v>#REF!</v>
      </c>
      <c r="CG5" s="2" t="str">
        <f t="shared" ref="CG5:CG36" si="47">CONCATENATE($AR5,AM$62)</f>
        <v>USh008_0</v>
      </c>
      <c r="CH5" s="2" t="str">
        <f t="shared" ref="CH5:CH36" si="48">CONCATENATE($AR5,AN$62)</f>
        <v>USh008_1</v>
      </c>
      <c r="CI5" s="2" t="str">
        <f t="shared" ref="CI5:CI36" si="49">CONCATENATE($AR5,AO$62)</f>
        <v>USh008_1</v>
      </c>
    </row>
    <row r="6" spans="1:87" x14ac:dyDescent="0.2">
      <c r="A6" s="229" t="s">
        <v>13</v>
      </c>
      <c r="B6" s="305">
        <f>IF(VLOOKUP(AS6,APPENDIX!$A:$R,9,FALSE)&lt;&gt;"",VLOOKUP(AS6,APPENDIX!$A:$R,9,FALSE),"--")</f>
        <v>109.7</v>
      </c>
      <c r="C6" s="236">
        <f>IF(VLOOKUP(AT6,APPENDIX!$A:$R,9,FALSE)&lt;&gt;"",VLOOKUP(AT6,APPENDIX!$A:$R,9,FALSE),"--")</f>
        <v>110.7</v>
      </c>
      <c r="D6" s="231">
        <f>IF(VLOOKUP(AU6,APPENDIX!$A:$R,12,FALSE)&lt;&gt;"",VLOOKUP(AU6,APPENDIX!$A:$R,12,FALSE),"--")</f>
        <v>0</v>
      </c>
      <c r="E6" s="234" t="str">
        <f t="shared" ref="E6:E56" si="50">IF(ABS(D6)&gt;=1,"**",IF(ABS(D6)&gt;=0.5,"*",""))</f>
        <v/>
      </c>
      <c r="F6" s="501">
        <f>IF(VLOOKUP(AW6,APPENDIX!$A:$R,9,FALSE)&lt;&gt;"",VLOOKUP(AW6,APPENDIX!$A:$R,9,FALSE),"--")</f>
        <v>9323.7999999999993</v>
      </c>
      <c r="G6" s="501">
        <f>IF(VLOOKUP(AX6,APPENDIX!$A:$R,9,FALSE)&lt;&gt;"",VLOOKUP(AX6,APPENDIX!$A:$R,9,FALSE),"--")</f>
        <v>9361</v>
      </c>
      <c r="H6" s="231">
        <f>IF(VLOOKUP(AY6,APPENDIX!$A:$R,12,FALSE)&lt;&gt;"",VLOOKUP(AY6,APPENDIX!$A:$R,12,FALSE),"--")</f>
        <v>0</v>
      </c>
      <c r="I6" s="231" t="str">
        <f t="shared" ref="I6:I56" si="51">IF(ABS(H6)&gt;=1,"**",IF(ABS(H6)&gt;=0.5,"*",""))</f>
        <v/>
      </c>
      <c r="J6" s="305">
        <f>IF(VLOOKUP(BA6,APPENDIX!$A:$R,9,FALSE)&lt;&gt;"",VLOOKUP(BA6,APPENDIX!$A:$R,9,FALSE),"--")</f>
        <v>22.9</v>
      </c>
      <c r="K6" s="236">
        <f>IF(VLOOKUP(BB6,APPENDIX!$A:$R,9,FALSE)&lt;&gt;"",VLOOKUP(BB6,APPENDIX!$A:$R,9,FALSE),"--")</f>
        <v>20.9</v>
      </c>
      <c r="L6" s="231">
        <f>IF(VLOOKUP(BC6,APPENDIX!$A:$R,12,FALSE)&lt;&gt;"",VLOOKUP(BC6,APPENDIX!$A:$R,12,FALSE),"--")</f>
        <v>-0.8</v>
      </c>
      <c r="M6" s="234" t="str">
        <f t="shared" ref="M6:M56" si="52">IF(ABS(L6)&gt;=1,"**",IF(ABS(L6)&gt;=0.5,"*",""))</f>
        <v>*</v>
      </c>
      <c r="N6" s="236">
        <f>IF(VLOOKUP(BE6,APPENDIX!$A:$R,9,FALSE)&lt;&gt;"",VLOOKUP(BE6,APPENDIX!$A:$R,9,FALSE),"--")</f>
        <v>16.7</v>
      </c>
      <c r="O6" s="236">
        <f>IF(VLOOKUP(BF6,APPENDIX!$A:$R,9,FALSE)&lt;&gt;"",VLOOKUP(BF6,APPENDIX!$A:$R,9,FALSE),"--")</f>
        <v>15.5</v>
      </c>
      <c r="P6" s="231">
        <f>IF(VLOOKUP(BG6,APPENDIX!$A:$R,12,FALSE)&lt;&gt;"",VLOOKUP(BG6,APPENDIX!$A:$R,12,FALSE),"--")</f>
        <v>-0.6</v>
      </c>
      <c r="Q6" s="231" t="str">
        <f t="shared" ref="Q6:Q56" si="53">IF(ABS(P6)&gt;=1,"**",IF(ABS(P6)&gt;=0.5,"*",""))</f>
        <v>*</v>
      </c>
      <c r="R6" s="305">
        <f>IF(VLOOKUP(BI6,APPENDIX!$A:$R,9,FALSE)&lt;&gt;"",VLOOKUP(BI6,APPENDIX!$A:$R,9,FALSE),"--")</f>
        <v>14.7</v>
      </c>
      <c r="S6" s="236">
        <f>IF(VLOOKUP(BJ6,APPENDIX!$A:$R,9,FALSE)&lt;&gt;"",VLOOKUP(BJ6,APPENDIX!$A:$R,9,FALSE),"--")</f>
        <v>14.5</v>
      </c>
      <c r="T6" s="231">
        <f>IF(VLOOKUP(BK6,APPENDIX!$A:$R,12,FALSE)&lt;&gt;"",VLOOKUP(BK6,APPENDIX!$A:$R,12,FALSE),"--")</f>
        <v>0</v>
      </c>
      <c r="U6" s="234" t="str">
        <f t="shared" ref="U6:U56" si="54">IF(ABS(T6)&gt;=1,"**",IF(ABS(T6)&gt;=0.5,"*",""))</f>
        <v/>
      </c>
      <c r="V6" s="236">
        <f>IF(VLOOKUP(BM6,APPENDIX!$A:$R,9,FALSE)&lt;&gt;"",VLOOKUP(BM6,APPENDIX!$A:$R,9,FALSE),"--")</f>
        <v>8.9</v>
      </c>
      <c r="W6" s="236">
        <f>IF(VLOOKUP(BN6,APPENDIX!$A:$R,9,FALSE)&lt;&gt;"",VLOOKUP(BN6,APPENDIX!$A:$R,9,FALSE),"--")</f>
        <v>8.6</v>
      </c>
      <c r="X6" s="231">
        <f>IF(VLOOKUP(BO6,APPENDIX!$A:$R,12,FALSE)&lt;&gt;"",VLOOKUP(BO6,APPENDIX!$A:$R,12,FALSE),"--")</f>
        <v>-0.2</v>
      </c>
      <c r="Y6" s="231" t="str">
        <f t="shared" ref="Y6:Y56" si="55">IF(ABS(X6)&gt;=1,"**",IF(ABS(X6)&gt;=0.5,"*",""))</f>
        <v/>
      </c>
      <c r="Z6" s="229">
        <f>IF(VLOOKUP(BQ6,APPENDIX!$A:$R,9,FALSE)&lt;&gt;"",VLOOKUP(BQ6,APPENDIX!$A:$R,9,FALSE),"--")</f>
        <v>31</v>
      </c>
      <c r="AA6" s="231">
        <f>IF(VLOOKUP(BR6,APPENDIX!$A:$R,9,FALSE)&lt;&gt;"",VLOOKUP(BR6,APPENDIX!$A:$R,9,FALSE),"--")</f>
        <v>32</v>
      </c>
      <c r="AB6" s="231">
        <f>IF(VLOOKUP(BS6,APPENDIX!$A:$R,12,FALSE)&lt;&gt;"",VLOOKUP(BS6,APPENDIX!$A:$R,12,FALSE),"--")</f>
        <v>0.3</v>
      </c>
      <c r="AC6" s="234" t="str">
        <f t="shared" ref="AC6:AC56" si="56">IF(ABS(AB6)&gt;=1,"**",IF(ABS(AB6)&gt;=0.5,"*",""))</f>
        <v/>
      </c>
      <c r="AD6" s="231">
        <f>IF(VLOOKUP(BU6,APPENDIX!$A:$R,9,FALSE)&lt;&gt;"",VLOOKUP(BU6,APPENDIX!$A:$R,9,FALSE),"--")</f>
        <v>21</v>
      </c>
      <c r="AE6" s="231">
        <f>IF(VLOOKUP(BV6,APPENDIX!$A:$R,9,FALSE)&lt;&gt;"",VLOOKUP(BV6,APPENDIX!$A:$R,9,FALSE),"--")</f>
        <v>21</v>
      </c>
      <c r="AF6" s="231">
        <f>IF(VLOOKUP(BW6,APPENDIX!$A:$R,12,FALSE)&lt;&gt;"",VLOOKUP(BW6,APPENDIX!$A:$R,12,FALSE),"--")</f>
        <v>0</v>
      </c>
      <c r="AG6" s="231" t="str">
        <f t="shared" ref="AG6:AG56" si="57">IF(ABS(AF6)&gt;=1,"**",IF(ABS(AF6)&gt;=0.5,"*",""))</f>
        <v/>
      </c>
      <c r="AH6" s="229">
        <f>IF(VLOOKUP(BY6,APPENDIX!$A:$R,9,FALSE)&lt;&gt;"",VLOOKUP(BY6,APPENDIX!$A:$R,9,FALSE),"--")</f>
        <v>33</v>
      </c>
      <c r="AI6" s="231">
        <f>IF(VLOOKUP(BZ6,APPENDIX!$A:$R,9,FALSE)&lt;&gt;"",VLOOKUP(BZ6,APPENDIX!$A:$R,9,FALSE),"--")</f>
        <v>37</v>
      </c>
      <c r="AJ6" s="231">
        <f>IF(VLOOKUP(CA6,APPENDIX!$A:$R,12,FALSE)&lt;&gt;"",VLOOKUP(CA6,APPENDIX!$A:$R,12,FALSE),"--")</f>
        <v>1</v>
      </c>
      <c r="AK6" s="234" t="str">
        <f t="shared" ref="AK6:AK56" si="58">IF(ABS(AJ6)&gt;=1,"**",IF(ABS(AJ6)&gt;=0.5,"*",""))</f>
        <v>**</v>
      </c>
      <c r="AL6" s="301">
        <f>IF(VLOOKUP(CD6,APPENDIX!$A:$R,9,FALSE)&lt;&gt;"",VLOOKUP(CD6,APPENDIX!$A:$R,9,FALSE),"--")</f>
        <v>35</v>
      </c>
      <c r="AM6" s="229">
        <f>IF(VLOOKUP(CG6,APPENDIX!$A:$R,9,FALSE)&lt;&gt;"",VLOOKUP(CG6,APPENDIX!$A:$R,9,FALSE),"--")</f>
        <v>17</v>
      </c>
      <c r="AN6" s="231">
        <f>IF(VLOOKUP(CH6,APPENDIX!$A:$R,9,FALSE)&lt;&gt;"",VLOOKUP(CH6,APPENDIX!$A:$R,9,FALSE),"--")</f>
        <v>17</v>
      </c>
      <c r="AO6" s="231">
        <f>IF(VLOOKUP(CI6,APPENDIX!$A:$R,12,FALSE)&lt;&gt;"",VLOOKUP(CI6,APPENDIX!$A:$R,12,FALSE),"--")</f>
        <v>0</v>
      </c>
      <c r="AP6" s="234" t="str">
        <f t="shared" ref="AP6:AP56" si="59">IF(ABS(AO6)&gt;=1,"**",IF(ABS(AO6)&gt;=0.5,"*",""))</f>
        <v/>
      </c>
      <c r="AR6" s="2" t="s">
        <v>14</v>
      </c>
      <c r="AS6" s="2" t="str">
        <f t="shared" si="10"/>
        <v>ALh001_0</v>
      </c>
      <c r="AT6" s="2" t="str">
        <f t="shared" si="11"/>
        <v>ALh001_1</v>
      </c>
      <c r="AU6" s="2" t="str">
        <f t="shared" si="12"/>
        <v>ALh001_1</v>
      </c>
      <c r="AV6" s="2" t="str">
        <f t="shared" si="13"/>
        <v>AL</v>
      </c>
      <c r="AW6" s="2" t="str">
        <f t="shared" si="14"/>
        <v>ALh015_0</v>
      </c>
      <c r="AX6" s="2" t="str">
        <f t="shared" si="15"/>
        <v>ALh015_1</v>
      </c>
      <c r="AY6" s="2" t="str">
        <f t="shared" si="16"/>
        <v>ALh015_1</v>
      </c>
      <c r="AZ6" s="2" t="str">
        <f t="shared" si="17"/>
        <v>AL</v>
      </c>
      <c r="BA6" s="2" t="str">
        <f t="shared" si="18"/>
        <v>ALh009_0</v>
      </c>
      <c r="BB6" s="2" t="str">
        <f t="shared" si="19"/>
        <v>ALh009_1</v>
      </c>
      <c r="BC6" s="2" t="str">
        <f t="shared" si="20"/>
        <v>ALh009_1</v>
      </c>
      <c r="BD6" s="2" t="str">
        <f t="shared" si="21"/>
        <v>AL</v>
      </c>
      <c r="BE6" s="2" t="str">
        <f t="shared" si="22"/>
        <v>ALh010_0</v>
      </c>
      <c r="BF6" s="2" t="str">
        <f t="shared" si="23"/>
        <v>ALh010_1</v>
      </c>
      <c r="BG6" s="2" t="str">
        <f t="shared" si="24"/>
        <v>ALh010_1</v>
      </c>
      <c r="BH6" s="2" t="str">
        <f t="shared" si="25"/>
        <v>AL</v>
      </c>
      <c r="BI6" s="2" t="str">
        <f t="shared" si="26"/>
        <v>ALh007_0</v>
      </c>
      <c r="BJ6" s="2" t="str">
        <f t="shared" si="27"/>
        <v>ALh007_1</v>
      </c>
      <c r="BK6" s="2" t="str">
        <f t="shared" si="28"/>
        <v>ALh007_1</v>
      </c>
      <c r="BL6" s="2" t="str">
        <f t="shared" si="29"/>
        <v>AL</v>
      </c>
      <c r="BM6" s="2" t="str">
        <f t="shared" si="30"/>
        <v>ALh002_0</v>
      </c>
      <c r="BN6" s="2" t="str">
        <f t="shared" si="31"/>
        <v>ALh002_1</v>
      </c>
      <c r="BO6" s="2" t="str">
        <f t="shared" si="32"/>
        <v>ALh002_1</v>
      </c>
      <c r="BP6" s="2" t="str">
        <f t="shared" si="33"/>
        <v>AL</v>
      </c>
      <c r="BQ6" s="2" t="str">
        <f t="shared" si="34"/>
        <v>ALh005_0</v>
      </c>
      <c r="BR6" s="2" t="str">
        <f t="shared" si="35"/>
        <v>ALh005_1</v>
      </c>
      <c r="BS6" s="2" t="str">
        <f t="shared" si="36"/>
        <v>ALh005_1</v>
      </c>
      <c r="BT6" s="2" t="str">
        <f t="shared" si="37"/>
        <v>AL</v>
      </c>
      <c r="BU6" s="2" t="str">
        <f t="shared" si="38"/>
        <v>ALh003_0</v>
      </c>
      <c r="BV6" s="2" t="str">
        <f t="shared" si="39"/>
        <v>ALh003_1</v>
      </c>
      <c r="BW6" s="2" t="str">
        <f t="shared" si="40"/>
        <v>ALh003_1</v>
      </c>
      <c r="BX6" s="2" t="str">
        <f t="shared" si="41"/>
        <v>AL</v>
      </c>
      <c r="BY6" s="2" t="str">
        <f t="shared" si="42"/>
        <v>ALh004_0</v>
      </c>
      <c r="BZ6" s="2" t="str">
        <f t="shared" si="43"/>
        <v>ALh004_1</v>
      </c>
      <c r="CA6" s="2" t="str">
        <f t="shared" si="44"/>
        <v>ALh004_1</v>
      </c>
      <c r="CB6" s="2" t="str">
        <f t="shared" si="45"/>
        <v>AL</v>
      </c>
      <c r="CC6" s="2" t="e">
        <f>CONCATENATE($AR6,#REF!)</f>
        <v>#REF!</v>
      </c>
      <c r="CD6" s="2" t="str">
        <f t="shared" si="46"/>
        <v>ALh011_1</v>
      </c>
      <c r="CE6" s="2" t="e">
        <f>CONCATENATE($AR6,#REF!)</f>
        <v>#REF!</v>
      </c>
      <c r="CF6" s="2" t="e">
        <f>CONCATENATE($AR6,#REF!)</f>
        <v>#REF!</v>
      </c>
      <c r="CG6" s="2" t="str">
        <f t="shared" si="47"/>
        <v>ALh008_0</v>
      </c>
      <c r="CH6" s="2" t="str">
        <f t="shared" si="48"/>
        <v>ALh008_1</v>
      </c>
      <c r="CI6" s="2" t="str">
        <f t="shared" si="49"/>
        <v>ALh008_1</v>
      </c>
    </row>
    <row r="7" spans="1:87" x14ac:dyDescent="0.2">
      <c r="A7" s="229" t="s">
        <v>21</v>
      </c>
      <c r="B7" s="305">
        <f>IF(VLOOKUP(AS7,APPENDIX!$A:$R,9,FALSE)&lt;&gt;"",VLOOKUP(AS7,APPENDIX!$A:$R,9,FALSE),"--")</f>
        <v>72</v>
      </c>
      <c r="C7" s="236">
        <f>IF(VLOOKUP(AT7,APPENDIX!$A:$R,9,FALSE)&lt;&gt;"",VLOOKUP(AT7,APPENDIX!$A:$R,9,FALSE),"--")</f>
        <v>72.400000000000006</v>
      </c>
      <c r="D7" s="231">
        <f>IF(VLOOKUP(AU7,APPENDIX!$A:$R,12,FALSE)&lt;&gt;"",VLOOKUP(AU7,APPENDIX!$A:$R,12,FALSE),"--")</f>
        <v>0</v>
      </c>
      <c r="E7" s="234" t="str">
        <f t="shared" si="50"/>
        <v/>
      </c>
      <c r="F7" s="501">
        <f>IF(VLOOKUP(AW7,APPENDIX!$A:$R,9,FALSE)&lt;&gt;"",VLOOKUP(AW7,APPENDIX!$A:$R,9,FALSE),"--")</f>
        <v>7193.6</v>
      </c>
      <c r="G7" s="501">
        <f>IF(VLOOKUP(AX7,APPENDIX!$A:$R,9,FALSE)&lt;&gt;"",VLOOKUP(AX7,APPENDIX!$A:$R,9,FALSE),"--")</f>
        <v>7407.7</v>
      </c>
      <c r="H7" s="231">
        <f>IF(VLOOKUP(AY7,APPENDIX!$A:$R,12,FALSE)&lt;&gt;"",VLOOKUP(AY7,APPENDIX!$A:$R,12,FALSE),"--")</f>
        <v>0.2</v>
      </c>
      <c r="I7" s="231" t="str">
        <f t="shared" si="51"/>
        <v/>
      </c>
      <c r="J7" s="305">
        <f>IF(VLOOKUP(BA7,APPENDIX!$A:$R,9,FALSE)&lt;&gt;"",VLOOKUP(BA7,APPENDIX!$A:$R,9,FALSE),"--")</f>
        <v>17.600000000000001</v>
      </c>
      <c r="K7" s="236">
        <f>IF(VLOOKUP(BB7,APPENDIX!$A:$R,9,FALSE)&lt;&gt;"",VLOOKUP(BB7,APPENDIX!$A:$R,9,FALSE),"--")</f>
        <v>23.8</v>
      </c>
      <c r="L7" s="231">
        <f>IF(VLOOKUP(BC7,APPENDIX!$A:$R,12,FALSE)&lt;&gt;"",VLOOKUP(BC7,APPENDIX!$A:$R,12,FALSE),"--")</f>
        <v>2.4</v>
      </c>
      <c r="M7" s="234" t="str">
        <f t="shared" si="52"/>
        <v>**</v>
      </c>
      <c r="N7" s="236">
        <f>IF(VLOOKUP(BE7,APPENDIX!$A:$R,9,FALSE)&lt;&gt;"",VLOOKUP(BE7,APPENDIX!$A:$R,9,FALSE),"--")</f>
        <v>15.6</v>
      </c>
      <c r="O7" s="236">
        <f>IF(VLOOKUP(BF7,APPENDIX!$A:$R,9,FALSE)&lt;&gt;"",VLOOKUP(BF7,APPENDIX!$A:$R,9,FALSE),"--")</f>
        <v>15.8</v>
      </c>
      <c r="P7" s="231">
        <f>IF(VLOOKUP(BG7,APPENDIX!$A:$R,12,FALSE)&lt;&gt;"",VLOOKUP(BG7,APPENDIX!$A:$R,12,FALSE),"--")</f>
        <v>0.1</v>
      </c>
      <c r="Q7" s="231" t="str">
        <f t="shared" si="53"/>
        <v/>
      </c>
      <c r="R7" s="305">
        <f>IF(VLOOKUP(BI7,APPENDIX!$A:$R,9,FALSE)&lt;&gt;"",VLOOKUP(BI7,APPENDIX!$A:$R,9,FALSE),"--")</f>
        <v>23.1</v>
      </c>
      <c r="S7" s="236">
        <f>IF(VLOOKUP(BJ7,APPENDIX!$A:$R,9,FALSE)&lt;&gt;"",VLOOKUP(BJ7,APPENDIX!$A:$R,9,FALSE),"--")</f>
        <v>22</v>
      </c>
      <c r="T7" s="231">
        <f>IF(VLOOKUP(BK7,APPENDIX!$A:$R,12,FALSE)&lt;&gt;"",VLOOKUP(BK7,APPENDIX!$A:$R,12,FALSE),"--")</f>
        <v>-0.3</v>
      </c>
      <c r="U7" s="234" t="str">
        <f t="shared" si="54"/>
        <v/>
      </c>
      <c r="V7" s="236">
        <f>IF(VLOOKUP(BM7,APPENDIX!$A:$R,9,FALSE)&lt;&gt;"",VLOOKUP(BM7,APPENDIX!$A:$R,9,FALSE),"--")</f>
        <v>5.0999999999999996</v>
      </c>
      <c r="W7" s="236">
        <f>IF(VLOOKUP(BN7,APPENDIX!$A:$R,9,FALSE)&lt;&gt;"",VLOOKUP(BN7,APPENDIX!$A:$R,9,FALSE),"--")</f>
        <v>5.8</v>
      </c>
      <c r="X7" s="231">
        <f>IF(VLOOKUP(BO7,APPENDIX!$A:$R,12,FALSE)&lt;&gt;"",VLOOKUP(BO7,APPENDIX!$A:$R,12,FALSE),"--")</f>
        <v>0.6</v>
      </c>
      <c r="Y7" s="231" t="str">
        <f t="shared" si="55"/>
        <v>*</v>
      </c>
      <c r="Z7" s="229">
        <f>IF(VLOOKUP(BQ7,APPENDIX!$A:$R,9,FALSE)&lt;&gt;"",VLOOKUP(BQ7,APPENDIX!$A:$R,9,FALSE),"--")</f>
        <v>24</v>
      </c>
      <c r="AA7" s="231">
        <f>IF(VLOOKUP(BR7,APPENDIX!$A:$R,9,FALSE)&lt;&gt;"",VLOOKUP(BR7,APPENDIX!$A:$R,9,FALSE),"--")</f>
        <v>24</v>
      </c>
      <c r="AB7" s="231">
        <f>IF(VLOOKUP(BS7,APPENDIX!$A:$R,12,FALSE)&lt;&gt;"",VLOOKUP(BS7,APPENDIX!$A:$R,12,FALSE),"--")</f>
        <v>0</v>
      </c>
      <c r="AC7" s="234" t="str">
        <f t="shared" si="56"/>
        <v/>
      </c>
      <c r="AD7" s="231">
        <f>IF(VLOOKUP(BU7,APPENDIX!$A:$R,9,FALSE)&lt;&gt;"",VLOOKUP(BU7,APPENDIX!$A:$R,9,FALSE),"--")</f>
        <v>23</v>
      </c>
      <c r="AE7" s="231">
        <f>IF(VLOOKUP(BV7,APPENDIX!$A:$R,9,FALSE)&lt;&gt;"",VLOOKUP(BV7,APPENDIX!$A:$R,9,FALSE),"--")</f>
        <v>19</v>
      </c>
      <c r="AF7" s="231">
        <f>IF(VLOOKUP(BW7,APPENDIX!$A:$R,12,FALSE)&lt;&gt;"",VLOOKUP(BW7,APPENDIX!$A:$R,12,FALSE),"--")</f>
        <v>-1.1000000000000001</v>
      </c>
      <c r="AG7" s="231" t="str">
        <f t="shared" si="57"/>
        <v>**</v>
      </c>
      <c r="AH7" s="229">
        <f>IF(VLOOKUP(BY7,APPENDIX!$A:$R,9,FALSE)&lt;&gt;"",VLOOKUP(BY7,APPENDIX!$A:$R,9,FALSE),"--")</f>
        <v>28</v>
      </c>
      <c r="AI7" s="231">
        <f>IF(VLOOKUP(BZ7,APPENDIX!$A:$R,9,FALSE)&lt;&gt;"",VLOOKUP(BZ7,APPENDIX!$A:$R,9,FALSE),"--")</f>
        <v>29</v>
      </c>
      <c r="AJ7" s="231">
        <f>IF(VLOOKUP(CA7,APPENDIX!$A:$R,12,FALSE)&lt;&gt;"",VLOOKUP(CA7,APPENDIX!$A:$R,12,FALSE),"--")</f>
        <v>0.3</v>
      </c>
      <c r="AK7" s="234" t="str">
        <f t="shared" si="58"/>
        <v/>
      </c>
      <c r="AL7" s="301">
        <f>IF(VLOOKUP(CD7,APPENDIX!$A:$R,9,FALSE)&lt;&gt;"",VLOOKUP(CD7,APPENDIX!$A:$R,9,FALSE),"--")</f>
        <v>30</v>
      </c>
      <c r="AM7" s="229">
        <f>IF(VLOOKUP(CG7,APPENDIX!$A:$R,9,FALSE)&lt;&gt;"",VLOOKUP(CG7,APPENDIX!$A:$R,9,FALSE),"--")</f>
        <v>9</v>
      </c>
      <c r="AN7" s="231">
        <f>IF(VLOOKUP(CH7,APPENDIX!$A:$R,9,FALSE)&lt;&gt;"",VLOOKUP(CH7,APPENDIX!$A:$R,9,FALSE),"--")</f>
        <v>9</v>
      </c>
      <c r="AO7" s="231">
        <f>IF(VLOOKUP(CI7,APPENDIX!$A:$R,12,FALSE)&lt;&gt;"",VLOOKUP(CI7,APPENDIX!$A:$R,12,FALSE),"--")</f>
        <v>0</v>
      </c>
      <c r="AP7" s="234" t="str">
        <f t="shared" si="59"/>
        <v/>
      </c>
      <c r="AR7" s="2" t="s">
        <v>22</v>
      </c>
      <c r="AS7" s="2" t="str">
        <f t="shared" si="10"/>
        <v>AKh001_0</v>
      </c>
      <c r="AT7" s="2" t="str">
        <f t="shared" si="11"/>
        <v>AKh001_1</v>
      </c>
      <c r="AU7" s="2" t="str">
        <f t="shared" si="12"/>
        <v>AKh001_1</v>
      </c>
      <c r="AV7" s="2" t="str">
        <f t="shared" si="13"/>
        <v>AK</v>
      </c>
      <c r="AW7" s="2" t="str">
        <f t="shared" si="14"/>
        <v>AKh015_0</v>
      </c>
      <c r="AX7" s="2" t="str">
        <f t="shared" si="15"/>
        <v>AKh015_1</v>
      </c>
      <c r="AY7" s="2" t="str">
        <f t="shared" si="16"/>
        <v>AKh015_1</v>
      </c>
      <c r="AZ7" s="2" t="str">
        <f t="shared" si="17"/>
        <v>AK</v>
      </c>
      <c r="BA7" s="2" t="str">
        <f t="shared" si="18"/>
        <v>AKh009_0</v>
      </c>
      <c r="BB7" s="2" t="str">
        <f t="shared" si="19"/>
        <v>AKh009_1</v>
      </c>
      <c r="BC7" s="2" t="str">
        <f t="shared" si="20"/>
        <v>AKh009_1</v>
      </c>
      <c r="BD7" s="2" t="str">
        <f t="shared" si="21"/>
        <v>AK</v>
      </c>
      <c r="BE7" s="2" t="str">
        <f t="shared" si="22"/>
        <v>AKh010_0</v>
      </c>
      <c r="BF7" s="2" t="str">
        <f t="shared" si="23"/>
        <v>AKh010_1</v>
      </c>
      <c r="BG7" s="2" t="str">
        <f t="shared" si="24"/>
        <v>AKh010_1</v>
      </c>
      <c r="BH7" s="2" t="str">
        <f t="shared" si="25"/>
        <v>AK</v>
      </c>
      <c r="BI7" s="2" t="str">
        <f t="shared" si="26"/>
        <v>AKh007_0</v>
      </c>
      <c r="BJ7" s="2" t="str">
        <f t="shared" si="27"/>
        <v>AKh007_1</v>
      </c>
      <c r="BK7" s="2" t="str">
        <f t="shared" si="28"/>
        <v>AKh007_1</v>
      </c>
      <c r="BL7" s="2" t="str">
        <f t="shared" si="29"/>
        <v>AK</v>
      </c>
      <c r="BM7" s="2" t="str">
        <f t="shared" si="30"/>
        <v>AKh002_0</v>
      </c>
      <c r="BN7" s="2" t="str">
        <f t="shared" si="31"/>
        <v>AKh002_1</v>
      </c>
      <c r="BO7" s="2" t="str">
        <f t="shared" si="32"/>
        <v>AKh002_1</v>
      </c>
      <c r="BP7" s="2" t="str">
        <f t="shared" si="33"/>
        <v>AK</v>
      </c>
      <c r="BQ7" s="2" t="str">
        <f t="shared" si="34"/>
        <v>AKh005_0</v>
      </c>
      <c r="BR7" s="2" t="str">
        <f t="shared" si="35"/>
        <v>AKh005_1</v>
      </c>
      <c r="BS7" s="2" t="str">
        <f t="shared" si="36"/>
        <v>AKh005_1</v>
      </c>
      <c r="BT7" s="2" t="str">
        <f t="shared" si="37"/>
        <v>AK</v>
      </c>
      <c r="BU7" s="2" t="str">
        <f t="shared" si="38"/>
        <v>AKh003_0</v>
      </c>
      <c r="BV7" s="2" t="str">
        <f t="shared" si="39"/>
        <v>AKh003_1</v>
      </c>
      <c r="BW7" s="2" t="str">
        <f t="shared" si="40"/>
        <v>AKh003_1</v>
      </c>
      <c r="BX7" s="2" t="str">
        <f t="shared" si="41"/>
        <v>AK</v>
      </c>
      <c r="BY7" s="2" t="str">
        <f t="shared" si="42"/>
        <v>AKh004_0</v>
      </c>
      <c r="BZ7" s="2" t="str">
        <f t="shared" si="43"/>
        <v>AKh004_1</v>
      </c>
      <c r="CA7" s="2" t="str">
        <f t="shared" si="44"/>
        <v>AKh004_1</v>
      </c>
      <c r="CB7" s="2" t="str">
        <f t="shared" si="45"/>
        <v>AK</v>
      </c>
      <c r="CC7" s="2" t="e">
        <f>CONCATENATE($AR7,#REF!)</f>
        <v>#REF!</v>
      </c>
      <c r="CD7" s="2" t="str">
        <f t="shared" si="46"/>
        <v>AKh011_1</v>
      </c>
      <c r="CE7" s="2" t="e">
        <f>CONCATENATE($AR7,#REF!)</f>
        <v>#REF!</v>
      </c>
      <c r="CF7" s="2" t="e">
        <f>CONCATENATE($AR7,#REF!)</f>
        <v>#REF!</v>
      </c>
      <c r="CG7" s="2" t="str">
        <f t="shared" si="47"/>
        <v>AKh008_0</v>
      </c>
      <c r="CH7" s="2" t="str">
        <f t="shared" si="48"/>
        <v>AKh008_1</v>
      </c>
      <c r="CI7" s="2" t="str">
        <f t="shared" si="49"/>
        <v>AKh008_1</v>
      </c>
    </row>
    <row r="8" spans="1:87" x14ac:dyDescent="0.2">
      <c r="A8" s="229" t="s">
        <v>25</v>
      </c>
      <c r="B8" s="305">
        <f>IF(VLOOKUP(AS8,APPENDIX!$A:$R,9,FALSE)&lt;&gt;"",VLOOKUP(AS8,APPENDIX!$A:$R,9,FALSE),"--")</f>
        <v>72.400000000000006</v>
      </c>
      <c r="C8" s="236">
        <f>IF(VLOOKUP(AT8,APPENDIX!$A:$R,9,FALSE)&lt;&gt;"",VLOOKUP(AT8,APPENDIX!$A:$R,9,FALSE),"--")</f>
        <v>73.099999999999994</v>
      </c>
      <c r="D8" s="231">
        <f>IF(VLOOKUP(AU8,APPENDIX!$A:$R,12,FALSE)&lt;&gt;"",VLOOKUP(AU8,APPENDIX!$A:$R,12,FALSE),"--")</f>
        <v>0</v>
      </c>
      <c r="E8" s="234" t="str">
        <f t="shared" si="50"/>
        <v/>
      </c>
      <c r="F8" s="501">
        <f>IF(VLOOKUP(AW8,APPENDIX!$A:$R,9,FALSE)&lt;&gt;"",VLOOKUP(AW8,APPENDIX!$A:$R,9,FALSE),"--")</f>
        <v>6608.5</v>
      </c>
      <c r="G8" s="501">
        <f>IF(VLOOKUP(AX8,APPENDIX!$A:$R,9,FALSE)&lt;&gt;"",VLOOKUP(AX8,APPENDIX!$A:$R,9,FALSE),"--")</f>
        <v>6622.8</v>
      </c>
      <c r="H8" s="231">
        <f>IF(VLOOKUP(AY8,APPENDIX!$A:$R,12,FALSE)&lt;&gt;"",VLOOKUP(AY8,APPENDIX!$A:$R,12,FALSE),"--")</f>
        <v>0</v>
      </c>
      <c r="I8" s="231" t="str">
        <f t="shared" si="51"/>
        <v/>
      </c>
      <c r="J8" s="305">
        <f>IF(VLOOKUP(BA8,APPENDIX!$A:$R,9,FALSE)&lt;&gt;"",VLOOKUP(BA8,APPENDIX!$A:$R,9,FALSE),"--")</f>
        <v>19.100000000000001</v>
      </c>
      <c r="K8" s="236">
        <f>IF(VLOOKUP(BB8,APPENDIX!$A:$R,9,FALSE)&lt;&gt;"",VLOOKUP(BB8,APPENDIX!$A:$R,9,FALSE),"--")</f>
        <v>19.100000000000001</v>
      </c>
      <c r="L8" s="231">
        <f>IF(VLOOKUP(BC8,APPENDIX!$A:$R,12,FALSE)&lt;&gt;"",VLOOKUP(BC8,APPENDIX!$A:$R,12,FALSE),"--")</f>
        <v>0</v>
      </c>
      <c r="M8" s="234" t="str">
        <f t="shared" si="52"/>
        <v/>
      </c>
      <c r="N8" s="236">
        <f>IF(VLOOKUP(BE8,APPENDIX!$A:$R,9,FALSE)&lt;&gt;"",VLOOKUP(BE8,APPENDIX!$A:$R,9,FALSE),"--")</f>
        <v>13.1</v>
      </c>
      <c r="O8" s="236">
        <f>IF(VLOOKUP(BF8,APPENDIX!$A:$R,9,FALSE)&lt;&gt;"",VLOOKUP(BF8,APPENDIX!$A:$R,9,FALSE),"--")</f>
        <v>13.2</v>
      </c>
      <c r="P8" s="231">
        <f>IF(VLOOKUP(BG8,APPENDIX!$A:$R,12,FALSE)&lt;&gt;"",VLOOKUP(BG8,APPENDIX!$A:$R,12,FALSE),"--")</f>
        <v>0.1</v>
      </c>
      <c r="Q8" s="231" t="str">
        <f t="shared" si="53"/>
        <v/>
      </c>
      <c r="R8" s="305">
        <f>IF(VLOOKUP(BI8,APPENDIX!$A:$R,9,FALSE)&lt;&gt;"",VLOOKUP(BI8,APPENDIX!$A:$R,9,FALSE),"--")</f>
        <v>17.3</v>
      </c>
      <c r="S8" s="236">
        <f>IF(VLOOKUP(BJ8,APPENDIX!$A:$R,9,FALSE)&lt;&gt;"",VLOOKUP(BJ8,APPENDIX!$A:$R,9,FALSE),"--")</f>
        <v>18</v>
      </c>
      <c r="T8" s="231">
        <f>IF(VLOOKUP(BK8,APPENDIX!$A:$R,12,FALSE)&lt;&gt;"",VLOOKUP(BK8,APPENDIX!$A:$R,12,FALSE),"--")</f>
        <v>0.2</v>
      </c>
      <c r="U8" s="234" t="str">
        <f t="shared" si="54"/>
        <v/>
      </c>
      <c r="V8" s="236">
        <f>IF(VLOOKUP(BM8,APPENDIX!$A:$R,9,FALSE)&lt;&gt;"",VLOOKUP(BM8,APPENDIX!$A:$R,9,FALSE),"--")</f>
        <v>5.8</v>
      </c>
      <c r="W8" s="236">
        <f>IF(VLOOKUP(BN8,APPENDIX!$A:$R,9,FALSE)&lt;&gt;"",VLOOKUP(BN8,APPENDIX!$A:$R,9,FALSE),"--")</f>
        <v>5.3</v>
      </c>
      <c r="X8" s="231">
        <f>IF(VLOOKUP(BO8,APPENDIX!$A:$R,12,FALSE)&lt;&gt;"",VLOOKUP(BO8,APPENDIX!$A:$R,12,FALSE),"--")</f>
        <v>-0.4</v>
      </c>
      <c r="Y8" s="231" t="str">
        <f t="shared" si="55"/>
        <v/>
      </c>
      <c r="Z8" s="229">
        <f>IF(VLOOKUP(BQ8,APPENDIX!$A:$R,9,FALSE)&lt;&gt;"",VLOOKUP(BQ8,APPENDIX!$A:$R,9,FALSE),"--")</f>
        <v>24</v>
      </c>
      <c r="AA8" s="231">
        <f>IF(VLOOKUP(BR8,APPENDIX!$A:$R,9,FALSE)&lt;&gt;"",VLOOKUP(BR8,APPENDIX!$A:$R,9,FALSE),"--")</f>
        <v>28</v>
      </c>
      <c r="AB8" s="231">
        <f>IF(VLOOKUP(BS8,APPENDIX!$A:$R,12,FALSE)&lt;&gt;"",VLOOKUP(BS8,APPENDIX!$A:$R,12,FALSE),"--")</f>
        <v>1.1000000000000001</v>
      </c>
      <c r="AC8" s="234" t="str">
        <f t="shared" si="56"/>
        <v>**</v>
      </c>
      <c r="AD8" s="231">
        <f>IF(VLOOKUP(BU8,APPENDIX!$A:$R,9,FALSE)&lt;&gt;"",VLOOKUP(BU8,APPENDIX!$A:$R,9,FALSE),"--")</f>
        <v>16</v>
      </c>
      <c r="AE8" s="231">
        <f>IF(VLOOKUP(BV8,APPENDIX!$A:$R,9,FALSE)&lt;&gt;"",VLOOKUP(BV8,APPENDIX!$A:$R,9,FALSE),"--")</f>
        <v>14</v>
      </c>
      <c r="AF8" s="231">
        <f>IF(VLOOKUP(BW8,APPENDIX!$A:$R,12,FALSE)&lt;&gt;"",VLOOKUP(BW8,APPENDIX!$A:$R,12,FALSE),"--")</f>
        <v>-0.6</v>
      </c>
      <c r="AG8" s="231" t="str">
        <f t="shared" si="57"/>
        <v>*</v>
      </c>
      <c r="AH8" s="229">
        <f>IF(VLOOKUP(BY8,APPENDIX!$A:$R,9,FALSE)&lt;&gt;"",VLOOKUP(BY8,APPENDIX!$A:$R,9,FALSE),"--")</f>
        <v>28</v>
      </c>
      <c r="AI8" s="231">
        <f>IF(VLOOKUP(BZ8,APPENDIX!$A:$R,9,FALSE)&lt;&gt;"",VLOOKUP(BZ8,APPENDIX!$A:$R,9,FALSE),"--")</f>
        <v>30</v>
      </c>
      <c r="AJ8" s="231">
        <f>IF(VLOOKUP(CA8,APPENDIX!$A:$R,12,FALSE)&lt;&gt;"",VLOOKUP(CA8,APPENDIX!$A:$R,12,FALSE),"--")</f>
        <v>0.5</v>
      </c>
      <c r="AK8" s="234" t="str">
        <f t="shared" si="58"/>
        <v>*</v>
      </c>
      <c r="AL8" s="301">
        <f>IF(VLOOKUP(CD8,APPENDIX!$A:$R,9,FALSE)&lt;&gt;"",VLOOKUP(CD8,APPENDIX!$A:$R,9,FALSE),"--")</f>
        <v>37</v>
      </c>
      <c r="AM8" s="229">
        <f>IF(VLOOKUP(CG8,APPENDIX!$A:$R,9,FALSE)&lt;&gt;"",VLOOKUP(CG8,APPENDIX!$A:$R,9,FALSE),"--")</f>
        <v>10</v>
      </c>
      <c r="AN8" s="231">
        <f>IF(VLOOKUP(CH8,APPENDIX!$A:$R,9,FALSE)&lt;&gt;"",VLOOKUP(CH8,APPENDIX!$A:$R,9,FALSE),"--")</f>
        <v>9</v>
      </c>
      <c r="AO8" s="231">
        <f>IF(VLOOKUP(CI8,APPENDIX!$A:$R,12,FALSE)&lt;&gt;"",VLOOKUP(CI8,APPENDIX!$A:$R,12,FALSE),"--")</f>
        <v>-0.3</v>
      </c>
      <c r="AP8" s="234" t="str">
        <f t="shared" si="59"/>
        <v/>
      </c>
      <c r="AR8" s="2" t="s">
        <v>26</v>
      </c>
      <c r="AS8" s="2" t="str">
        <f t="shared" si="10"/>
        <v>AZh001_0</v>
      </c>
      <c r="AT8" s="2" t="str">
        <f t="shared" si="11"/>
        <v>AZh001_1</v>
      </c>
      <c r="AU8" s="2" t="str">
        <f t="shared" si="12"/>
        <v>AZh001_1</v>
      </c>
      <c r="AV8" s="2" t="str">
        <f t="shared" si="13"/>
        <v>AZ</v>
      </c>
      <c r="AW8" s="2" t="str">
        <f t="shared" si="14"/>
        <v>AZh015_0</v>
      </c>
      <c r="AX8" s="2" t="str">
        <f t="shared" si="15"/>
        <v>AZh015_1</v>
      </c>
      <c r="AY8" s="2" t="str">
        <f t="shared" si="16"/>
        <v>AZh015_1</v>
      </c>
      <c r="AZ8" s="2" t="str">
        <f t="shared" si="17"/>
        <v>AZ</v>
      </c>
      <c r="BA8" s="2" t="str">
        <f t="shared" si="18"/>
        <v>AZh009_0</v>
      </c>
      <c r="BB8" s="2" t="str">
        <f t="shared" si="19"/>
        <v>AZh009_1</v>
      </c>
      <c r="BC8" s="2" t="str">
        <f t="shared" si="20"/>
        <v>AZh009_1</v>
      </c>
      <c r="BD8" s="2" t="str">
        <f t="shared" si="21"/>
        <v>AZ</v>
      </c>
      <c r="BE8" s="2" t="str">
        <f t="shared" si="22"/>
        <v>AZh010_0</v>
      </c>
      <c r="BF8" s="2" t="str">
        <f t="shared" si="23"/>
        <v>AZh010_1</v>
      </c>
      <c r="BG8" s="2" t="str">
        <f t="shared" si="24"/>
        <v>AZh010_1</v>
      </c>
      <c r="BH8" s="2" t="str">
        <f t="shared" si="25"/>
        <v>AZ</v>
      </c>
      <c r="BI8" s="2" t="str">
        <f t="shared" si="26"/>
        <v>AZh007_0</v>
      </c>
      <c r="BJ8" s="2" t="str">
        <f t="shared" si="27"/>
        <v>AZh007_1</v>
      </c>
      <c r="BK8" s="2" t="str">
        <f t="shared" si="28"/>
        <v>AZh007_1</v>
      </c>
      <c r="BL8" s="2" t="str">
        <f t="shared" si="29"/>
        <v>AZ</v>
      </c>
      <c r="BM8" s="2" t="str">
        <f t="shared" si="30"/>
        <v>AZh002_0</v>
      </c>
      <c r="BN8" s="2" t="str">
        <f t="shared" si="31"/>
        <v>AZh002_1</v>
      </c>
      <c r="BO8" s="2" t="str">
        <f t="shared" si="32"/>
        <v>AZh002_1</v>
      </c>
      <c r="BP8" s="2" t="str">
        <f t="shared" si="33"/>
        <v>AZ</v>
      </c>
      <c r="BQ8" s="2" t="str">
        <f t="shared" si="34"/>
        <v>AZh005_0</v>
      </c>
      <c r="BR8" s="2" t="str">
        <f t="shared" si="35"/>
        <v>AZh005_1</v>
      </c>
      <c r="BS8" s="2" t="str">
        <f t="shared" si="36"/>
        <v>AZh005_1</v>
      </c>
      <c r="BT8" s="2" t="str">
        <f t="shared" si="37"/>
        <v>AZ</v>
      </c>
      <c r="BU8" s="2" t="str">
        <f t="shared" si="38"/>
        <v>AZh003_0</v>
      </c>
      <c r="BV8" s="2" t="str">
        <f t="shared" si="39"/>
        <v>AZh003_1</v>
      </c>
      <c r="BW8" s="2" t="str">
        <f t="shared" si="40"/>
        <v>AZh003_1</v>
      </c>
      <c r="BX8" s="2" t="str">
        <f t="shared" si="41"/>
        <v>AZ</v>
      </c>
      <c r="BY8" s="2" t="str">
        <f t="shared" si="42"/>
        <v>AZh004_0</v>
      </c>
      <c r="BZ8" s="2" t="str">
        <f t="shared" si="43"/>
        <v>AZh004_1</v>
      </c>
      <c r="CA8" s="2" t="str">
        <f t="shared" si="44"/>
        <v>AZh004_1</v>
      </c>
      <c r="CB8" s="2" t="str">
        <f t="shared" si="45"/>
        <v>AZ</v>
      </c>
      <c r="CC8" s="2" t="e">
        <f>CONCATENATE($AR8,#REF!)</f>
        <v>#REF!</v>
      </c>
      <c r="CD8" s="2" t="str">
        <f t="shared" si="46"/>
        <v>AZh011_1</v>
      </c>
      <c r="CE8" s="2" t="e">
        <f>CONCATENATE($AR8,#REF!)</f>
        <v>#REF!</v>
      </c>
      <c r="CF8" s="2" t="e">
        <f>CONCATENATE($AR8,#REF!)</f>
        <v>#REF!</v>
      </c>
      <c r="CG8" s="2" t="str">
        <f t="shared" si="47"/>
        <v>AZh008_0</v>
      </c>
      <c r="CH8" s="2" t="str">
        <f t="shared" si="48"/>
        <v>AZh008_1</v>
      </c>
      <c r="CI8" s="2" t="str">
        <f t="shared" si="49"/>
        <v>AZh008_1</v>
      </c>
    </row>
    <row r="9" spans="1:87" x14ac:dyDescent="0.2">
      <c r="A9" s="229" t="s">
        <v>29</v>
      </c>
      <c r="B9" s="305">
        <f>IF(VLOOKUP(AS9,APPENDIX!$A:$R,9,FALSE)&lt;&gt;"",VLOOKUP(AS9,APPENDIX!$A:$R,9,FALSE),"--")</f>
        <v>117.8</v>
      </c>
      <c r="C9" s="236">
        <f>IF(VLOOKUP(AT9,APPENDIX!$A:$R,9,FALSE)&lt;&gt;"",VLOOKUP(AT9,APPENDIX!$A:$R,9,FALSE),"--")</f>
        <v>121.5</v>
      </c>
      <c r="D9" s="231">
        <f>IF(VLOOKUP(AU9,APPENDIX!$A:$R,12,FALSE)&lt;&gt;"",VLOOKUP(AU9,APPENDIX!$A:$R,12,FALSE),"--")</f>
        <v>0.2</v>
      </c>
      <c r="E9" s="234" t="str">
        <f t="shared" si="50"/>
        <v/>
      </c>
      <c r="F9" s="501">
        <f>IF(VLOOKUP(AW9,APPENDIX!$A:$R,9,FALSE)&lt;&gt;"",VLOOKUP(AW9,APPENDIX!$A:$R,9,FALSE),"--")</f>
        <v>8927.9</v>
      </c>
      <c r="G9" s="501">
        <f>IF(VLOOKUP(AX9,APPENDIX!$A:$R,9,FALSE)&lt;&gt;"",VLOOKUP(AX9,APPENDIX!$A:$R,9,FALSE),"--")</f>
        <v>8983.7000000000007</v>
      </c>
      <c r="H9" s="231">
        <f>IF(VLOOKUP(AY9,APPENDIX!$A:$R,12,FALSE)&lt;&gt;"",VLOOKUP(AY9,APPENDIX!$A:$R,12,FALSE),"--")</f>
        <v>0</v>
      </c>
      <c r="I9" s="231" t="str">
        <f t="shared" si="51"/>
        <v/>
      </c>
      <c r="J9" s="305">
        <f>IF(VLOOKUP(BA9,APPENDIX!$A:$R,9,FALSE)&lt;&gt;"",VLOOKUP(BA9,APPENDIX!$A:$R,9,FALSE),"--")</f>
        <v>23.3</v>
      </c>
      <c r="K9" s="236">
        <f>IF(VLOOKUP(BB9,APPENDIX!$A:$R,9,FALSE)&lt;&gt;"",VLOOKUP(BB9,APPENDIX!$A:$R,9,FALSE),"--")</f>
        <v>22.6</v>
      </c>
      <c r="L9" s="231">
        <f>IF(VLOOKUP(BC9,APPENDIX!$A:$R,12,FALSE)&lt;&gt;"",VLOOKUP(BC9,APPENDIX!$A:$R,12,FALSE),"--")</f>
        <v>-0.3</v>
      </c>
      <c r="M9" s="234" t="str">
        <f t="shared" si="52"/>
        <v/>
      </c>
      <c r="N9" s="236">
        <f>IF(VLOOKUP(BE9,APPENDIX!$A:$R,9,FALSE)&lt;&gt;"",VLOOKUP(BE9,APPENDIX!$A:$R,9,FALSE),"--")</f>
        <v>17.7</v>
      </c>
      <c r="O9" s="236">
        <f>IF(VLOOKUP(BF9,APPENDIX!$A:$R,9,FALSE)&lt;&gt;"",VLOOKUP(BF9,APPENDIX!$A:$R,9,FALSE),"--")</f>
        <v>16.3</v>
      </c>
      <c r="P9" s="231">
        <f>IF(VLOOKUP(BG9,APPENDIX!$A:$R,12,FALSE)&lt;&gt;"",VLOOKUP(BG9,APPENDIX!$A:$R,12,FALSE),"--")</f>
        <v>-0.8</v>
      </c>
      <c r="Q9" s="231" t="str">
        <f t="shared" si="53"/>
        <v>*</v>
      </c>
      <c r="R9" s="305">
        <f>IF(VLOOKUP(BI9,APPENDIX!$A:$R,9,FALSE)&lt;&gt;"",VLOOKUP(BI9,APPENDIX!$A:$R,9,FALSE),"--")</f>
        <v>16.3</v>
      </c>
      <c r="S9" s="236">
        <f>IF(VLOOKUP(BJ9,APPENDIX!$A:$R,9,FALSE)&lt;&gt;"",VLOOKUP(BJ9,APPENDIX!$A:$R,9,FALSE),"--")</f>
        <v>17.3</v>
      </c>
      <c r="T9" s="231">
        <f>IF(VLOOKUP(BK9,APPENDIX!$A:$R,12,FALSE)&lt;&gt;"",VLOOKUP(BK9,APPENDIX!$A:$R,12,FALSE),"--")</f>
        <v>0.2</v>
      </c>
      <c r="U9" s="234" t="str">
        <f t="shared" si="54"/>
        <v/>
      </c>
      <c r="V9" s="236">
        <f>IF(VLOOKUP(BM9,APPENDIX!$A:$R,9,FALSE)&lt;&gt;"",VLOOKUP(BM9,APPENDIX!$A:$R,9,FALSE),"--")</f>
        <v>7.1</v>
      </c>
      <c r="W9" s="236">
        <f>IF(VLOOKUP(BN9,APPENDIX!$A:$R,9,FALSE)&lt;&gt;"",VLOOKUP(BN9,APPENDIX!$A:$R,9,FALSE),"--")</f>
        <v>7.9</v>
      </c>
      <c r="X9" s="231">
        <f>IF(VLOOKUP(BO9,APPENDIX!$A:$R,12,FALSE)&lt;&gt;"",VLOOKUP(BO9,APPENDIX!$A:$R,12,FALSE),"--")</f>
        <v>0.7</v>
      </c>
      <c r="Y9" s="231" t="str">
        <f t="shared" si="55"/>
        <v>*</v>
      </c>
      <c r="Z9" s="229">
        <f>IF(VLOOKUP(BQ9,APPENDIX!$A:$R,9,FALSE)&lt;&gt;"",VLOOKUP(BQ9,APPENDIX!$A:$R,9,FALSE),"--")</f>
        <v>33</v>
      </c>
      <c r="AA9" s="231">
        <f>IF(VLOOKUP(BR9,APPENDIX!$A:$R,9,FALSE)&lt;&gt;"",VLOOKUP(BR9,APPENDIX!$A:$R,9,FALSE),"--")</f>
        <v>33</v>
      </c>
      <c r="AB9" s="231">
        <f>IF(VLOOKUP(BS9,APPENDIX!$A:$R,12,FALSE)&lt;&gt;"",VLOOKUP(BS9,APPENDIX!$A:$R,12,FALSE),"--")</f>
        <v>0</v>
      </c>
      <c r="AC9" s="234" t="str">
        <f t="shared" si="56"/>
        <v/>
      </c>
      <c r="AD9" s="231">
        <f>IF(VLOOKUP(BU9,APPENDIX!$A:$R,9,FALSE)&lt;&gt;"",VLOOKUP(BU9,APPENDIX!$A:$R,9,FALSE),"--")</f>
        <v>26</v>
      </c>
      <c r="AE9" s="231">
        <f>IF(VLOOKUP(BV9,APPENDIX!$A:$R,9,FALSE)&lt;&gt;"",VLOOKUP(BV9,APPENDIX!$A:$R,9,FALSE),"--")</f>
        <v>25</v>
      </c>
      <c r="AF9" s="231">
        <f>IF(VLOOKUP(BW9,APPENDIX!$A:$R,12,FALSE)&lt;&gt;"",VLOOKUP(BW9,APPENDIX!$A:$R,12,FALSE),"--")</f>
        <v>-0.3</v>
      </c>
      <c r="AG9" s="231" t="str">
        <f t="shared" si="57"/>
        <v/>
      </c>
      <c r="AH9" s="229">
        <f>IF(VLOOKUP(BY9,APPENDIX!$A:$R,9,FALSE)&lt;&gt;"",VLOOKUP(BY9,APPENDIX!$A:$R,9,FALSE),"--")</f>
        <v>37</v>
      </c>
      <c r="AI9" s="231">
        <f>IF(VLOOKUP(BZ9,APPENDIX!$A:$R,9,FALSE)&lt;&gt;"",VLOOKUP(BZ9,APPENDIX!$A:$R,9,FALSE),"--")</f>
        <v>36</v>
      </c>
      <c r="AJ9" s="231">
        <f>IF(VLOOKUP(CA9,APPENDIX!$A:$R,12,FALSE)&lt;&gt;"",VLOOKUP(CA9,APPENDIX!$A:$R,12,FALSE),"--")</f>
        <v>-0.3</v>
      </c>
      <c r="AK9" s="234" t="str">
        <f t="shared" si="58"/>
        <v/>
      </c>
      <c r="AL9" s="301">
        <f>IF(VLOOKUP(CD9,APPENDIX!$A:$R,9,FALSE)&lt;&gt;"",VLOOKUP(CD9,APPENDIX!$A:$R,9,FALSE),"--")</f>
        <v>34</v>
      </c>
      <c r="AM9" s="229">
        <f>IF(VLOOKUP(CG9,APPENDIX!$A:$R,9,FALSE)&lt;&gt;"",VLOOKUP(CG9,APPENDIX!$A:$R,9,FALSE),"--")</f>
        <v>17</v>
      </c>
      <c r="AN9" s="231">
        <f>IF(VLOOKUP(CH9,APPENDIX!$A:$R,9,FALSE)&lt;&gt;"",VLOOKUP(CH9,APPENDIX!$A:$R,9,FALSE),"--")</f>
        <v>17</v>
      </c>
      <c r="AO9" s="231">
        <f>IF(VLOOKUP(CI9,APPENDIX!$A:$R,12,FALSE)&lt;&gt;"",VLOOKUP(CI9,APPENDIX!$A:$R,12,FALSE),"--")</f>
        <v>0</v>
      </c>
      <c r="AP9" s="234" t="str">
        <f t="shared" si="59"/>
        <v/>
      </c>
      <c r="AR9" s="2" t="s">
        <v>30</v>
      </c>
      <c r="AS9" s="2" t="str">
        <f t="shared" si="10"/>
        <v>ARh001_0</v>
      </c>
      <c r="AT9" s="2" t="str">
        <f t="shared" si="11"/>
        <v>ARh001_1</v>
      </c>
      <c r="AU9" s="2" t="str">
        <f t="shared" si="12"/>
        <v>ARh001_1</v>
      </c>
      <c r="AV9" s="2" t="str">
        <f t="shared" si="13"/>
        <v>AR</v>
      </c>
      <c r="AW9" s="2" t="str">
        <f t="shared" si="14"/>
        <v>ARh015_0</v>
      </c>
      <c r="AX9" s="2" t="str">
        <f t="shared" si="15"/>
        <v>ARh015_1</v>
      </c>
      <c r="AY9" s="2" t="str">
        <f t="shared" si="16"/>
        <v>ARh015_1</v>
      </c>
      <c r="AZ9" s="2" t="str">
        <f t="shared" si="17"/>
        <v>AR</v>
      </c>
      <c r="BA9" s="2" t="str">
        <f t="shared" si="18"/>
        <v>ARh009_0</v>
      </c>
      <c r="BB9" s="2" t="str">
        <f t="shared" si="19"/>
        <v>ARh009_1</v>
      </c>
      <c r="BC9" s="2" t="str">
        <f t="shared" si="20"/>
        <v>ARh009_1</v>
      </c>
      <c r="BD9" s="2" t="str">
        <f t="shared" si="21"/>
        <v>AR</v>
      </c>
      <c r="BE9" s="2" t="str">
        <f t="shared" si="22"/>
        <v>ARh010_0</v>
      </c>
      <c r="BF9" s="2" t="str">
        <f t="shared" si="23"/>
        <v>ARh010_1</v>
      </c>
      <c r="BG9" s="2" t="str">
        <f t="shared" si="24"/>
        <v>ARh010_1</v>
      </c>
      <c r="BH9" s="2" t="str">
        <f t="shared" si="25"/>
        <v>AR</v>
      </c>
      <c r="BI9" s="2" t="str">
        <f t="shared" si="26"/>
        <v>ARh007_0</v>
      </c>
      <c r="BJ9" s="2" t="str">
        <f t="shared" si="27"/>
        <v>ARh007_1</v>
      </c>
      <c r="BK9" s="2" t="str">
        <f t="shared" si="28"/>
        <v>ARh007_1</v>
      </c>
      <c r="BL9" s="2" t="str">
        <f t="shared" si="29"/>
        <v>AR</v>
      </c>
      <c r="BM9" s="2" t="str">
        <f t="shared" si="30"/>
        <v>ARh002_0</v>
      </c>
      <c r="BN9" s="2" t="str">
        <f t="shared" si="31"/>
        <v>ARh002_1</v>
      </c>
      <c r="BO9" s="2" t="str">
        <f t="shared" si="32"/>
        <v>ARh002_1</v>
      </c>
      <c r="BP9" s="2" t="str">
        <f t="shared" si="33"/>
        <v>AR</v>
      </c>
      <c r="BQ9" s="2" t="str">
        <f t="shared" si="34"/>
        <v>ARh005_0</v>
      </c>
      <c r="BR9" s="2" t="str">
        <f t="shared" si="35"/>
        <v>ARh005_1</v>
      </c>
      <c r="BS9" s="2" t="str">
        <f t="shared" si="36"/>
        <v>ARh005_1</v>
      </c>
      <c r="BT9" s="2" t="str">
        <f t="shared" si="37"/>
        <v>AR</v>
      </c>
      <c r="BU9" s="2" t="str">
        <f t="shared" si="38"/>
        <v>ARh003_0</v>
      </c>
      <c r="BV9" s="2" t="str">
        <f t="shared" si="39"/>
        <v>ARh003_1</v>
      </c>
      <c r="BW9" s="2" t="str">
        <f t="shared" si="40"/>
        <v>ARh003_1</v>
      </c>
      <c r="BX9" s="2" t="str">
        <f t="shared" si="41"/>
        <v>AR</v>
      </c>
      <c r="BY9" s="2" t="str">
        <f t="shared" si="42"/>
        <v>ARh004_0</v>
      </c>
      <c r="BZ9" s="2" t="str">
        <f t="shared" si="43"/>
        <v>ARh004_1</v>
      </c>
      <c r="CA9" s="2" t="str">
        <f t="shared" si="44"/>
        <v>ARh004_1</v>
      </c>
      <c r="CB9" s="2" t="str">
        <f t="shared" si="45"/>
        <v>AR</v>
      </c>
      <c r="CC9" s="2" t="e">
        <f>CONCATENATE($AR9,#REF!)</f>
        <v>#REF!</v>
      </c>
      <c r="CD9" s="2" t="str">
        <f t="shared" si="46"/>
        <v>ARh011_1</v>
      </c>
      <c r="CE9" s="2" t="e">
        <f>CONCATENATE($AR9,#REF!)</f>
        <v>#REF!</v>
      </c>
      <c r="CF9" s="2" t="e">
        <f>CONCATENATE($AR9,#REF!)</f>
        <v>#REF!</v>
      </c>
      <c r="CG9" s="2" t="str">
        <f t="shared" si="47"/>
        <v>ARh008_0</v>
      </c>
      <c r="CH9" s="2" t="str">
        <f t="shared" si="48"/>
        <v>ARh008_1</v>
      </c>
      <c r="CI9" s="2" t="str">
        <f t="shared" si="49"/>
        <v>ARh008_1</v>
      </c>
    </row>
    <row r="10" spans="1:87" x14ac:dyDescent="0.2">
      <c r="A10" s="229" t="s">
        <v>33</v>
      </c>
      <c r="B10" s="305">
        <f>IF(VLOOKUP(AS10,APPENDIX!$A:$R,9,FALSE)&lt;&gt;"",VLOOKUP(AS10,APPENDIX!$A:$R,9,FALSE),"--")</f>
        <v>72.400000000000006</v>
      </c>
      <c r="C10" s="236">
        <f>IF(VLOOKUP(AT10,APPENDIX!$A:$R,9,FALSE)&lt;&gt;"",VLOOKUP(AT10,APPENDIX!$A:$R,9,FALSE),"--")</f>
        <v>70.900000000000006</v>
      </c>
      <c r="D10" s="231">
        <f>IF(VLOOKUP(AU10,APPENDIX!$A:$R,12,FALSE)&lt;&gt;"",VLOOKUP(AU10,APPENDIX!$A:$R,12,FALSE),"--")</f>
        <v>-0.1</v>
      </c>
      <c r="E10" s="234" t="str">
        <f t="shared" si="50"/>
        <v/>
      </c>
      <c r="F10" s="501">
        <f>IF(VLOOKUP(AW10,APPENDIX!$A:$R,9,FALSE)&lt;&gt;"",VLOOKUP(AW10,APPENDIX!$A:$R,9,FALSE),"--")</f>
        <v>5108.3</v>
      </c>
      <c r="G10" s="501">
        <f>IF(VLOOKUP(AX10,APPENDIX!$A:$R,9,FALSE)&lt;&gt;"",VLOOKUP(AX10,APPENDIX!$A:$R,9,FALSE),"--")</f>
        <v>5021.5</v>
      </c>
      <c r="H10" s="231">
        <f>IF(VLOOKUP(AY10,APPENDIX!$A:$R,12,FALSE)&lt;&gt;"",VLOOKUP(AY10,APPENDIX!$A:$R,12,FALSE),"--")</f>
        <v>-0.1</v>
      </c>
      <c r="I10" s="231" t="str">
        <f t="shared" si="51"/>
        <v/>
      </c>
      <c r="J10" s="305">
        <f>IF(VLOOKUP(BA10,APPENDIX!$A:$R,9,FALSE)&lt;&gt;"",VLOOKUP(BA10,APPENDIX!$A:$R,9,FALSE),"--")</f>
        <v>21.1</v>
      </c>
      <c r="K10" s="236">
        <f>IF(VLOOKUP(BB10,APPENDIX!$A:$R,9,FALSE)&lt;&gt;"",VLOOKUP(BB10,APPENDIX!$A:$R,9,FALSE),"--")</f>
        <v>20</v>
      </c>
      <c r="L10" s="231">
        <f>IF(VLOOKUP(BC10,APPENDIX!$A:$R,12,FALSE)&lt;&gt;"",VLOOKUP(BC10,APPENDIX!$A:$R,12,FALSE),"--")</f>
        <v>-0.4</v>
      </c>
      <c r="M10" s="234" t="str">
        <f t="shared" si="52"/>
        <v/>
      </c>
      <c r="N10" s="236">
        <f>IF(VLOOKUP(BE10,APPENDIX!$A:$R,9,FALSE)&lt;&gt;"",VLOOKUP(BE10,APPENDIX!$A:$R,9,FALSE),"--")</f>
        <v>13.6</v>
      </c>
      <c r="O10" s="236">
        <f>IF(VLOOKUP(BF10,APPENDIX!$A:$R,9,FALSE)&lt;&gt;"",VLOOKUP(BF10,APPENDIX!$A:$R,9,FALSE),"--")</f>
        <v>13</v>
      </c>
      <c r="P10" s="231">
        <f>IF(VLOOKUP(BG10,APPENDIX!$A:$R,12,FALSE)&lt;&gt;"",VLOOKUP(BG10,APPENDIX!$A:$R,12,FALSE),"--")</f>
        <v>-0.3</v>
      </c>
      <c r="Q10" s="231" t="str">
        <f t="shared" si="53"/>
        <v/>
      </c>
      <c r="R10" s="305">
        <f>IF(VLOOKUP(BI10,APPENDIX!$A:$R,9,FALSE)&lt;&gt;"",VLOOKUP(BI10,APPENDIX!$A:$R,9,FALSE),"--")</f>
        <v>10</v>
      </c>
      <c r="S10" s="236">
        <f>IF(VLOOKUP(BJ10,APPENDIX!$A:$R,9,FALSE)&lt;&gt;"",VLOOKUP(BJ10,APPENDIX!$A:$R,9,FALSE),"--")</f>
        <v>10.5</v>
      </c>
      <c r="T10" s="231">
        <f>IF(VLOOKUP(BK10,APPENDIX!$A:$R,12,FALSE)&lt;&gt;"",VLOOKUP(BK10,APPENDIX!$A:$R,12,FALSE),"--")</f>
        <v>0.1</v>
      </c>
      <c r="U10" s="234" t="str">
        <f t="shared" si="54"/>
        <v/>
      </c>
      <c r="V10" s="236">
        <f>IF(VLOOKUP(BM10,APPENDIX!$A:$R,9,FALSE)&lt;&gt;"",VLOOKUP(BM10,APPENDIX!$A:$R,9,FALSE),"--")</f>
        <v>4.5</v>
      </c>
      <c r="W10" s="236">
        <f>IF(VLOOKUP(BN10,APPENDIX!$A:$R,9,FALSE)&lt;&gt;"",VLOOKUP(BN10,APPENDIX!$A:$R,9,FALSE),"--")</f>
        <v>4.8</v>
      </c>
      <c r="X10" s="231">
        <f>IF(VLOOKUP(BO10,APPENDIX!$A:$R,12,FALSE)&lt;&gt;"",VLOOKUP(BO10,APPENDIX!$A:$R,12,FALSE),"--")</f>
        <v>0.2</v>
      </c>
      <c r="Y10" s="231" t="str">
        <f t="shared" si="55"/>
        <v/>
      </c>
      <c r="Z10" s="229">
        <f>IF(VLOOKUP(BQ10,APPENDIX!$A:$R,9,FALSE)&lt;&gt;"",VLOOKUP(BQ10,APPENDIX!$A:$R,9,FALSE),"--")</f>
        <v>29</v>
      </c>
      <c r="AA10" s="231">
        <f>IF(VLOOKUP(BR10,APPENDIX!$A:$R,9,FALSE)&lt;&gt;"",VLOOKUP(BR10,APPENDIX!$A:$R,9,FALSE),"--")</f>
        <v>27</v>
      </c>
      <c r="AB10" s="231">
        <f>IF(VLOOKUP(BS10,APPENDIX!$A:$R,12,FALSE)&lt;&gt;"",VLOOKUP(BS10,APPENDIX!$A:$R,12,FALSE),"--")</f>
        <v>-0.6</v>
      </c>
      <c r="AC10" s="234" t="str">
        <f t="shared" si="56"/>
        <v>*</v>
      </c>
      <c r="AD10" s="231">
        <f>IF(VLOOKUP(BU10,APPENDIX!$A:$R,9,FALSE)&lt;&gt;"",VLOOKUP(BU10,APPENDIX!$A:$R,9,FALSE),"--")</f>
        <v>12</v>
      </c>
      <c r="AE10" s="231">
        <f>IF(VLOOKUP(BV10,APPENDIX!$A:$R,9,FALSE)&lt;&gt;"",VLOOKUP(BV10,APPENDIX!$A:$R,9,FALSE),"--")</f>
        <v>11</v>
      </c>
      <c r="AF10" s="231">
        <f>IF(VLOOKUP(BW10,APPENDIX!$A:$R,12,FALSE)&lt;&gt;"",VLOOKUP(BW10,APPENDIX!$A:$R,12,FALSE),"--")</f>
        <v>-0.3</v>
      </c>
      <c r="AG10" s="231" t="str">
        <f t="shared" si="57"/>
        <v/>
      </c>
      <c r="AH10" s="229">
        <f>IF(VLOOKUP(BY10,APPENDIX!$A:$R,9,FALSE)&lt;&gt;"",VLOOKUP(BY10,APPENDIX!$A:$R,9,FALSE),"--")</f>
        <v>25</v>
      </c>
      <c r="AI10" s="231">
        <f>IF(VLOOKUP(BZ10,APPENDIX!$A:$R,9,FALSE)&lt;&gt;"",VLOOKUP(BZ10,APPENDIX!$A:$R,9,FALSE),"--")</f>
        <v>25</v>
      </c>
      <c r="AJ10" s="231">
        <f>IF(VLOOKUP(CA10,APPENDIX!$A:$R,12,FALSE)&lt;&gt;"",VLOOKUP(CA10,APPENDIX!$A:$R,12,FALSE),"--")</f>
        <v>0</v>
      </c>
      <c r="AK10" s="234" t="str">
        <f t="shared" si="58"/>
        <v/>
      </c>
      <c r="AL10" s="301">
        <f>IF(VLOOKUP(CD10,APPENDIX!$A:$R,9,FALSE)&lt;&gt;"",VLOOKUP(CD10,APPENDIX!$A:$R,9,FALSE),"--")</f>
        <v>30</v>
      </c>
      <c r="AM10" s="229">
        <f>IF(VLOOKUP(CG10,APPENDIX!$A:$R,9,FALSE)&lt;&gt;"",VLOOKUP(CG10,APPENDIX!$A:$R,9,FALSE),"--")</f>
        <v>7</v>
      </c>
      <c r="AN10" s="231">
        <f>IF(VLOOKUP(CH10,APPENDIX!$A:$R,9,FALSE)&lt;&gt;"",VLOOKUP(CH10,APPENDIX!$A:$R,9,FALSE),"--")</f>
        <v>7</v>
      </c>
      <c r="AO10" s="231">
        <f>IF(VLOOKUP(CI10,APPENDIX!$A:$R,12,FALSE)&lt;&gt;"",VLOOKUP(CI10,APPENDIX!$A:$R,12,FALSE),"--")</f>
        <v>0</v>
      </c>
      <c r="AP10" s="234" t="str">
        <f t="shared" si="59"/>
        <v/>
      </c>
      <c r="AR10" s="2" t="s">
        <v>34</v>
      </c>
      <c r="AS10" s="2" t="str">
        <f t="shared" si="10"/>
        <v>CAh001_0</v>
      </c>
      <c r="AT10" s="2" t="str">
        <f t="shared" si="11"/>
        <v>CAh001_1</v>
      </c>
      <c r="AU10" s="2" t="str">
        <f t="shared" si="12"/>
        <v>CAh001_1</v>
      </c>
      <c r="AV10" s="2" t="str">
        <f t="shared" si="13"/>
        <v>CA</v>
      </c>
      <c r="AW10" s="2" t="str">
        <f t="shared" si="14"/>
        <v>CAh015_0</v>
      </c>
      <c r="AX10" s="2" t="str">
        <f t="shared" si="15"/>
        <v>CAh015_1</v>
      </c>
      <c r="AY10" s="2" t="str">
        <f t="shared" si="16"/>
        <v>CAh015_1</v>
      </c>
      <c r="AZ10" s="2" t="str">
        <f t="shared" si="17"/>
        <v>CA</v>
      </c>
      <c r="BA10" s="2" t="str">
        <f t="shared" si="18"/>
        <v>CAh009_0</v>
      </c>
      <c r="BB10" s="2" t="str">
        <f t="shared" si="19"/>
        <v>CAh009_1</v>
      </c>
      <c r="BC10" s="2" t="str">
        <f t="shared" si="20"/>
        <v>CAh009_1</v>
      </c>
      <c r="BD10" s="2" t="str">
        <f t="shared" si="21"/>
        <v>CA</v>
      </c>
      <c r="BE10" s="2" t="str">
        <f t="shared" si="22"/>
        <v>CAh010_0</v>
      </c>
      <c r="BF10" s="2" t="str">
        <f t="shared" si="23"/>
        <v>CAh010_1</v>
      </c>
      <c r="BG10" s="2" t="str">
        <f t="shared" si="24"/>
        <v>CAh010_1</v>
      </c>
      <c r="BH10" s="2" t="str">
        <f t="shared" si="25"/>
        <v>CA</v>
      </c>
      <c r="BI10" s="2" t="str">
        <f t="shared" si="26"/>
        <v>CAh007_0</v>
      </c>
      <c r="BJ10" s="2" t="str">
        <f t="shared" si="27"/>
        <v>CAh007_1</v>
      </c>
      <c r="BK10" s="2" t="str">
        <f t="shared" si="28"/>
        <v>CAh007_1</v>
      </c>
      <c r="BL10" s="2" t="str">
        <f t="shared" si="29"/>
        <v>CA</v>
      </c>
      <c r="BM10" s="2" t="str">
        <f t="shared" si="30"/>
        <v>CAh002_0</v>
      </c>
      <c r="BN10" s="2" t="str">
        <f t="shared" si="31"/>
        <v>CAh002_1</v>
      </c>
      <c r="BO10" s="2" t="str">
        <f t="shared" si="32"/>
        <v>CAh002_1</v>
      </c>
      <c r="BP10" s="2" t="str">
        <f t="shared" si="33"/>
        <v>CA</v>
      </c>
      <c r="BQ10" s="2" t="str">
        <f t="shared" si="34"/>
        <v>CAh005_0</v>
      </c>
      <c r="BR10" s="2" t="str">
        <f t="shared" si="35"/>
        <v>CAh005_1</v>
      </c>
      <c r="BS10" s="2" t="str">
        <f t="shared" si="36"/>
        <v>CAh005_1</v>
      </c>
      <c r="BT10" s="2" t="str">
        <f t="shared" si="37"/>
        <v>CA</v>
      </c>
      <c r="BU10" s="2" t="str">
        <f t="shared" si="38"/>
        <v>CAh003_0</v>
      </c>
      <c r="BV10" s="2" t="str">
        <f t="shared" si="39"/>
        <v>CAh003_1</v>
      </c>
      <c r="BW10" s="2" t="str">
        <f t="shared" si="40"/>
        <v>CAh003_1</v>
      </c>
      <c r="BX10" s="2" t="str">
        <f t="shared" si="41"/>
        <v>CA</v>
      </c>
      <c r="BY10" s="2" t="str">
        <f t="shared" si="42"/>
        <v>CAh004_0</v>
      </c>
      <c r="BZ10" s="2" t="str">
        <f t="shared" si="43"/>
        <v>CAh004_1</v>
      </c>
      <c r="CA10" s="2" t="str">
        <f t="shared" si="44"/>
        <v>CAh004_1</v>
      </c>
      <c r="CB10" s="2" t="str">
        <f t="shared" si="45"/>
        <v>CA</v>
      </c>
      <c r="CC10" s="2" t="e">
        <f>CONCATENATE($AR10,#REF!)</f>
        <v>#REF!</v>
      </c>
      <c r="CD10" s="2" t="str">
        <f t="shared" si="46"/>
        <v>CAh011_1</v>
      </c>
      <c r="CE10" s="2" t="e">
        <f>CONCATENATE($AR10,#REF!)</f>
        <v>#REF!</v>
      </c>
      <c r="CF10" s="2" t="e">
        <f>CONCATENATE($AR10,#REF!)</f>
        <v>#REF!</v>
      </c>
      <c r="CG10" s="2" t="str">
        <f t="shared" si="47"/>
        <v>CAh008_0</v>
      </c>
      <c r="CH10" s="2" t="str">
        <f t="shared" si="48"/>
        <v>CAh008_1</v>
      </c>
      <c r="CI10" s="2" t="str">
        <f t="shared" si="49"/>
        <v>CAh008_1</v>
      </c>
    </row>
    <row r="11" spans="1:87" x14ac:dyDescent="0.2">
      <c r="A11" s="229" t="s">
        <v>37</v>
      </c>
      <c r="B11" s="305">
        <f>IF(VLOOKUP(AS11,APPENDIX!$A:$R,9,FALSE)&lt;&gt;"",VLOOKUP(AS11,APPENDIX!$A:$R,9,FALSE),"--")</f>
        <v>61</v>
      </c>
      <c r="C11" s="236">
        <f>IF(VLOOKUP(AT11,APPENDIX!$A:$R,9,FALSE)&lt;&gt;"",VLOOKUP(AT11,APPENDIX!$A:$R,9,FALSE),"--")</f>
        <v>61.5</v>
      </c>
      <c r="D11" s="231">
        <f>IF(VLOOKUP(AU11,APPENDIX!$A:$R,12,FALSE)&lt;&gt;"",VLOOKUP(AU11,APPENDIX!$A:$R,12,FALSE),"--")</f>
        <v>0</v>
      </c>
      <c r="E11" s="234" t="str">
        <f t="shared" si="50"/>
        <v/>
      </c>
      <c r="F11" s="501">
        <f>IF(VLOOKUP(AW11,APPENDIX!$A:$R,9,FALSE)&lt;&gt;"",VLOOKUP(AW11,APPENDIX!$A:$R,9,FALSE),"--")</f>
        <v>5538.1</v>
      </c>
      <c r="G11" s="501">
        <f>IF(VLOOKUP(AX11,APPENDIX!$A:$R,9,FALSE)&lt;&gt;"",VLOOKUP(AX11,APPENDIX!$A:$R,9,FALSE),"--")</f>
        <v>5625.3</v>
      </c>
      <c r="H11" s="231">
        <f>IF(VLOOKUP(AY11,APPENDIX!$A:$R,12,FALSE)&lt;&gt;"",VLOOKUP(AY11,APPENDIX!$A:$R,12,FALSE),"--")</f>
        <v>0.1</v>
      </c>
      <c r="I11" s="231" t="str">
        <f t="shared" si="51"/>
        <v/>
      </c>
      <c r="J11" s="305">
        <f>IF(VLOOKUP(BA11,APPENDIX!$A:$R,9,FALSE)&lt;&gt;"",VLOOKUP(BA11,APPENDIX!$A:$R,9,FALSE),"--")</f>
        <v>20.3</v>
      </c>
      <c r="K11" s="236">
        <f>IF(VLOOKUP(BB11,APPENDIX!$A:$R,9,FALSE)&lt;&gt;"",VLOOKUP(BB11,APPENDIX!$A:$R,9,FALSE),"--")</f>
        <v>18.399999999999999</v>
      </c>
      <c r="L11" s="231">
        <f>IF(VLOOKUP(BC11,APPENDIX!$A:$R,12,FALSE)&lt;&gt;"",VLOOKUP(BC11,APPENDIX!$A:$R,12,FALSE),"--")</f>
        <v>-0.7</v>
      </c>
      <c r="M11" s="234" t="str">
        <f t="shared" si="52"/>
        <v>*</v>
      </c>
      <c r="N11" s="236">
        <f>IF(VLOOKUP(BE11,APPENDIX!$A:$R,9,FALSE)&lt;&gt;"",VLOOKUP(BE11,APPENDIX!$A:$R,9,FALSE),"--")</f>
        <v>12.6</v>
      </c>
      <c r="O11" s="236">
        <f>IF(VLOOKUP(BF11,APPENDIX!$A:$R,9,FALSE)&lt;&gt;"",VLOOKUP(BF11,APPENDIX!$A:$R,9,FALSE),"--")</f>
        <v>12.4</v>
      </c>
      <c r="P11" s="231">
        <f>IF(VLOOKUP(BG11,APPENDIX!$A:$R,12,FALSE)&lt;&gt;"",VLOOKUP(BG11,APPENDIX!$A:$R,12,FALSE),"--")</f>
        <v>-0.1</v>
      </c>
      <c r="Q11" s="231" t="str">
        <f t="shared" si="53"/>
        <v/>
      </c>
      <c r="R11" s="305">
        <f>IF(VLOOKUP(BI11,APPENDIX!$A:$R,9,FALSE)&lt;&gt;"",VLOOKUP(BI11,APPENDIX!$A:$R,9,FALSE),"--")</f>
        <v>19.7</v>
      </c>
      <c r="S11" s="236">
        <f>IF(VLOOKUP(BJ11,APPENDIX!$A:$R,9,FALSE)&lt;&gt;"",VLOOKUP(BJ11,APPENDIX!$A:$R,9,FALSE),"--")</f>
        <v>19.899999999999999</v>
      </c>
      <c r="T11" s="231">
        <f>IF(VLOOKUP(BK11,APPENDIX!$A:$R,12,FALSE)&lt;&gt;"",VLOOKUP(BK11,APPENDIX!$A:$R,12,FALSE),"--")</f>
        <v>0</v>
      </c>
      <c r="U11" s="234" t="str">
        <f t="shared" si="54"/>
        <v/>
      </c>
      <c r="V11" s="236">
        <f>IF(VLOOKUP(BM11,APPENDIX!$A:$R,9,FALSE)&lt;&gt;"",VLOOKUP(BM11,APPENDIX!$A:$R,9,FALSE),"--")</f>
        <v>4.5999999999999996</v>
      </c>
      <c r="W11" s="236">
        <f>IF(VLOOKUP(BN11,APPENDIX!$A:$R,9,FALSE)&lt;&gt;"",VLOOKUP(BN11,APPENDIX!$A:$R,9,FALSE),"--")</f>
        <v>5.0999999999999996</v>
      </c>
      <c r="X11" s="231">
        <f>IF(VLOOKUP(BO11,APPENDIX!$A:$R,12,FALSE)&lt;&gt;"",VLOOKUP(BO11,APPENDIX!$A:$R,12,FALSE),"--")</f>
        <v>0.4</v>
      </c>
      <c r="Y11" s="231" t="str">
        <f t="shared" si="55"/>
        <v/>
      </c>
      <c r="Z11" s="229">
        <f>IF(VLOOKUP(BQ11,APPENDIX!$A:$R,9,FALSE)&lt;&gt;"",VLOOKUP(BQ11,APPENDIX!$A:$R,9,FALSE),"--")</f>
        <v>23</v>
      </c>
      <c r="AA11" s="231">
        <f>IF(VLOOKUP(BR11,APPENDIX!$A:$R,9,FALSE)&lt;&gt;"",VLOOKUP(BR11,APPENDIX!$A:$R,9,FALSE),"--")</f>
        <v>24</v>
      </c>
      <c r="AB11" s="231">
        <f>IF(VLOOKUP(BS11,APPENDIX!$A:$R,12,FALSE)&lt;&gt;"",VLOOKUP(BS11,APPENDIX!$A:$R,12,FALSE),"--")</f>
        <v>0.3</v>
      </c>
      <c r="AC11" s="234" t="str">
        <f t="shared" si="56"/>
        <v/>
      </c>
      <c r="AD11" s="231">
        <f>IF(VLOOKUP(BU11,APPENDIX!$A:$R,9,FALSE)&lt;&gt;"",VLOOKUP(BU11,APPENDIX!$A:$R,9,FALSE),"--")</f>
        <v>18</v>
      </c>
      <c r="AE11" s="231">
        <f>IF(VLOOKUP(BV11,APPENDIX!$A:$R,9,FALSE)&lt;&gt;"",VLOOKUP(BV11,APPENDIX!$A:$R,9,FALSE),"--")</f>
        <v>16</v>
      </c>
      <c r="AF11" s="231">
        <f>IF(VLOOKUP(BW11,APPENDIX!$A:$R,12,FALSE)&lt;&gt;"",VLOOKUP(BW11,APPENDIX!$A:$R,12,FALSE),"--")</f>
        <v>-0.6</v>
      </c>
      <c r="AG11" s="231" t="str">
        <f t="shared" si="57"/>
        <v>*</v>
      </c>
      <c r="AH11" s="229">
        <f>IF(VLOOKUP(BY11,APPENDIX!$A:$R,9,FALSE)&lt;&gt;"",VLOOKUP(BY11,APPENDIX!$A:$R,9,FALSE),"--")</f>
        <v>22</v>
      </c>
      <c r="AI11" s="231">
        <f>IF(VLOOKUP(BZ11,APPENDIX!$A:$R,9,FALSE)&lt;&gt;"",VLOOKUP(BZ11,APPENDIX!$A:$R,9,FALSE),"--")</f>
        <v>20</v>
      </c>
      <c r="AJ11" s="231">
        <f>IF(VLOOKUP(CA11,APPENDIX!$A:$R,12,FALSE)&lt;&gt;"",VLOOKUP(CA11,APPENDIX!$A:$R,12,FALSE),"--")</f>
        <v>-0.5</v>
      </c>
      <c r="AK11" s="234" t="str">
        <f t="shared" si="58"/>
        <v>*</v>
      </c>
      <c r="AL11" s="301">
        <f>IF(VLOOKUP(CD11,APPENDIX!$A:$R,9,FALSE)&lt;&gt;"",VLOOKUP(CD11,APPENDIX!$A:$R,9,FALSE),"--")</f>
        <v>23</v>
      </c>
      <c r="AM11" s="229">
        <f>IF(VLOOKUP(CG11,APPENDIX!$A:$R,9,FALSE)&lt;&gt;"",VLOOKUP(CG11,APPENDIX!$A:$R,9,FALSE),"--")</f>
        <v>7</v>
      </c>
      <c r="AN11" s="231">
        <f>IF(VLOOKUP(CH11,APPENDIX!$A:$R,9,FALSE)&lt;&gt;"",VLOOKUP(CH11,APPENDIX!$A:$R,9,FALSE),"--")</f>
        <v>7</v>
      </c>
      <c r="AO11" s="231">
        <f>IF(VLOOKUP(CI11,APPENDIX!$A:$R,12,FALSE)&lt;&gt;"",VLOOKUP(CI11,APPENDIX!$A:$R,12,FALSE),"--")</f>
        <v>0</v>
      </c>
      <c r="AP11" s="234" t="str">
        <f t="shared" si="59"/>
        <v/>
      </c>
      <c r="AR11" s="2" t="s">
        <v>38</v>
      </c>
      <c r="AS11" s="2" t="str">
        <f t="shared" si="10"/>
        <v>COh001_0</v>
      </c>
      <c r="AT11" s="2" t="str">
        <f t="shared" si="11"/>
        <v>COh001_1</v>
      </c>
      <c r="AU11" s="2" t="str">
        <f t="shared" si="12"/>
        <v>COh001_1</v>
      </c>
      <c r="AV11" s="2" t="str">
        <f t="shared" si="13"/>
        <v>CO</v>
      </c>
      <c r="AW11" s="2" t="str">
        <f t="shared" si="14"/>
        <v>COh015_0</v>
      </c>
      <c r="AX11" s="2" t="str">
        <f t="shared" si="15"/>
        <v>COh015_1</v>
      </c>
      <c r="AY11" s="2" t="str">
        <f t="shared" si="16"/>
        <v>COh015_1</v>
      </c>
      <c r="AZ11" s="2" t="str">
        <f t="shared" si="17"/>
        <v>CO</v>
      </c>
      <c r="BA11" s="2" t="str">
        <f t="shared" si="18"/>
        <v>COh009_0</v>
      </c>
      <c r="BB11" s="2" t="str">
        <f t="shared" si="19"/>
        <v>COh009_1</v>
      </c>
      <c r="BC11" s="2" t="str">
        <f t="shared" si="20"/>
        <v>COh009_1</v>
      </c>
      <c r="BD11" s="2" t="str">
        <f t="shared" si="21"/>
        <v>CO</v>
      </c>
      <c r="BE11" s="2" t="str">
        <f t="shared" si="22"/>
        <v>COh010_0</v>
      </c>
      <c r="BF11" s="2" t="str">
        <f t="shared" si="23"/>
        <v>COh010_1</v>
      </c>
      <c r="BG11" s="2" t="str">
        <f t="shared" si="24"/>
        <v>COh010_1</v>
      </c>
      <c r="BH11" s="2" t="str">
        <f t="shared" si="25"/>
        <v>CO</v>
      </c>
      <c r="BI11" s="2" t="str">
        <f t="shared" si="26"/>
        <v>COh007_0</v>
      </c>
      <c r="BJ11" s="2" t="str">
        <f t="shared" si="27"/>
        <v>COh007_1</v>
      </c>
      <c r="BK11" s="2" t="str">
        <f t="shared" si="28"/>
        <v>COh007_1</v>
      </c>
      <c r="BL11" s="2" t="str">
        <f t="shared" si="29"/>
        <v>CO</v>
      </c>
      <c r="BM11" s="2" t="str">
        <f t="shared" si="30"/>
        <v>COh002_0</v>
      </c>
      <c r="BN11" s="2" t="str">
        <f t="shared" si="31"/>
        <v>COh002_1</v>
      </c>
      <c r="BO11" s="2" t="str">
        <f t="shared" si="32"/>
        <v>COh002_1</v>
      </c>
      <c r="BP11" s="2" t="str">
        <f t="shared" si="33"/>
        <v>CO</v>
      </c>
      <c r="BQ11" s="2" t="str">
        <f t="shared" si="34"/>
        <v>COh005_0</v>
      </c>
      <c r="BR11" s="2" t="str">
        <f t="shared" si="35"/>
        <v>COh005_1</v>
      </c>
      <c r="BS11" s="2" t="str">
        <f t="shared" si="36"/>
        <v>COh005_1</v>
      </c>
      <c r="BT11" s="2" t="str">
        <f t="shared" si="37"/>
        <v>CO</v>
      </c>
      <c r="BU11" s="2" t="str">
        <f t="shared" si="38"/>
        <v>COh003_0</v>
      </c>
      <c r="BV11" s="2" t="str">
        <f t="shared" si="39"/>
        <v>COh003_1</v>
      </c>
      <c r="BW11" s="2" t="str">
        <f t="shared" si="40"/>
        <v>COh003_1</v>
      </c>
      <c r="BX11" s="2" t="str">
        <f t="shared" si="41"/>
        <v>CO</v>
      </c>
      <c r="BY11" s="2" t="str">
        <f t="shared" si="42"/>
        <v>COh004_0</v>
      </c>
      <c r="BZ11" s="2" t="str">
        <f t="shared" si="43"/>
        <v>COh004_1</v>
      </c>
      <c r="CA11" s="2" t="str">
        <f t="shared" si="44"/>
        <v>COh004_1</v>
      </c>
      <c r="CB11" s="2" t="str">
        <f t="shared" si="45"/>
        <v>CO</v>
      </c>
      <c r="CC11" s="2" t="e">
        <f>CONCATENATE($AR11,#REF!)</f>
        <v>#REF!</v>
      </c>
      <c r="CD11" s="2" t="str">
        <f t="shared" si="46"/>
        <v>COh011_1</v>
      </c>
      <c r="CE11" s="2" t="e">
        <f>CONCATENATE($AR11,#REF!)</f>
        <v>#REF!</v>
      </c>
      <c r="CF11" s="2" t="e">
        <f>CONCATENATE($AR11,#REF!)</f>
        <v>#REF!</v>
      </c>
      <c r="CG11" s="2" t="str">
        <f t="shared" si="47"/>
        <v>COh008_0</v>
      </c>
      <c r="CH11" s="2" t="str">
        <f t="shared" si="48"/>
        <v>COh008_1</v>
      </c>
      <c r="CI11" s="2" t="str">
        <f t="shared" si="49"/>
        <v>COh008_1</v>
      </c>
    </row>
    <row r="12" spans="1:87" x14ac:dyDescent="0.2">
      <c r="A12" s="229" t="s">
        <v>41</v>
      </c>
      <c r="B12" s="305">
        <f>IF(VLOOKUP(AS12,APPENDIX!$A:$R,9,FALSE)&lt;&gt;"",VLOOKUP(AS12,APPENDIX!$A:$R,9,FALSE),"--")</f>
        <v>62</v>
      </c>
      <c r="C12" s="236">
        <f>IF(VLOOKUP(AT12,APPENDIX!$A:$R,9,FALSE)&lt;&gt;"",VLOOKUP(AT12,APPENDIX!$A:$R,9,FALSE),"--")</f>
        <v>59.7</v>
      </c>
      <c r="D12" s="231">
        <f>IF(VLOOKUP(AU12,APPENDIX!$A:$R,12,FALSE)&lt;&gt;"",VLOOKUP(AU12,APPENDIX!$A:$R,12,FALSE),"--")</f>
        <v>-0.1</v>
      </c>
      <c r="E12" s="234" t="str">
        <f t="shared" si="50"/>
        <v/>
      </c>
      <c r="F12" s="501">
        <f>IF(VLOOKUP(AW12,APPENDIX!$A:$R,9,FALSE)&lt;&gt;"",VLOOKUP(AW12,APPENDIX!$A:$R,9,FALSE),"--")</f>
        <v>5146.1000000000004</v>
      </c>
      <c r="G12" s="501">
        <f>IF(VLOOKUP(AX12,APPENDIX!$A:$R,9,FALSE)&lt;&gt;"",VLOOKUP(AX12,APPENDIX!$A:$R,9,FALSE),"--")</f>
        <v>4986.2</v>
      </c>
      <c r="H12" s="231">
        <f>IF(VLOOKUP(AY12,APPENDIX!$A:$R,12,FALSE)&lt;&gt;"",VLOOKUP(AY12,APPENDIX!$A:$R,12,FALSE),"--")</f>
        <v>-0.1</v>
      </c>
      <c r="I12" s="231" t="str">
        <f t="shared" si="51"/>
        <v/>
      </c>
      <c r="J12" s="305">
        <f>IF(VLOOKUP(BA12,APPENDIX!$A:$R,9,FALSE)&lt;&gt;"",VLOOKUP(BA12,APPENDIX!$A:$R,9,FALSE),"--")</f>
        <v>19.2</v>
      </c>
      <c r="K12" s="236">
        <f>IF(VLOOKUP(BB12,APPENDIX!$A:$R,9,FALSE)&lt;&gt;"",VLOOKUP(BB12,APPENDIX!$A:$R,9,FALSE),"--")</f>
        <v>17.600000000000001</v>
      </c>
      <c r="L12" s="231">
        <f>IF(VLOOKUP(BC12,APPENDIX!$A:$R,12,FALSE)&lt;&gt;"",VLOOKUP(BC12,APPENDIX!$A:$R,12,FALSE),"--")</f>
        <v>-0.6</v>
      </c>
      <c r="M12" s="234" t="str">
        <f t="shared" si="52"/>
        <v>*</v>
      </c>
      <c r="N12" s="236">
        <f>IF(VLOOKUP(BE12,APPENDIX!$A:$R,9,FALSE)&lt;&gt;"",VLOOKUP(BE12,APPENDIX!$A:$R,9,FALSE),"--")</f>
        <v>12.1</v>
      </c>
      <c r="O12" s="236">
        <f>IF(VLOOKUP(BF12,APPENDIX!$A:$R,9,FALSE)&lt;&gt;"",VLOOKUP(BF12,APPENDIX!$A:$R,9,FALSE),"--")</f>
        <v>11.5</v>
      </c>
      <c r="P12" s="231">
        <f>IF(VLOOKUP(BG12,APPENDIX!$A:$R,12,FALSE)&lt;&gt;"",VLOOKUP(BG12,APPENDIX!$A:$R,12,FALSE),"--")</f>
        <v>-0.3</v>
      </c>
      <c r="Q12" s="231" t="str">
        <f t="shared" si="53"/>
        <v/>
      </c>
      <c r="R12" s="305">
        <f>IF(VLOOKUP(BI12,APPENDIX!$A:$R,9,FALSE)&lt;&gt;"",VLOOKUP(BI12,APPENDIX!$A:$R,9,FALSE),"--")</f>
        <v>9.9</v>
      </c>
      <c r="S12" s="236">
        <f>IF(VLOOKUP(BJ12,APPENDIX!$A:$R,9,FALSE)&lt;&gt;"",VLOOKUP(BJ12,APPENDIX!$A:$R,9,FALSE),"--")</f>
        <v>9.8000000000000007</v>
      </c>
      <c r="T12" s="231">
        <f>IF(VLOOKUP(BK12,APPENDIX!$A:$R,12,FALSE)&lt;&gt;"",VLOOKUP(BK12,APPENDIX!$A:$R,12,FALSE),"--")</f>
        <v>0</v>
      </c>
      <c r="U12" s="234" t="str">
        <f t="shared" si="54"/>
        <v/>
      </c>
      <c r="V12" s="236">
        <f>IF(VLOOKUP(BM12,APPENDIX!$A:$R,9,FALSE)&lt;&gt;"",VLOOKUP(BM12,APPENDIX!$A:$R,9,FALSE),"--")</f>
        <v>5.3</v>
      </c>
      <c r="W12" s="236">
        <f>IF(VLOOKUP(BN12,APPENDIX!$A:$R,9,FALSE)&lt;&gt;"",VLOOKUP(BN12,APPENDIX!$A:$R,9,FALSE),"--")</f>
        <v>4.8</v>
      </c>
      <c r="X12" s="231">
        <f>IF(VLOOKUP(BO12,APPENDIX!$A:$R,12,FALSE)&lt;&gt;"",VLOOKUP(BO12,APPENDIX!$A:$R,12,FALSE),"--")</f>
        <v>-0.4</v>
      </c>
      <c r="Y12" s="231" t="str">
        <f t="shared" si="55"/>
        <v/>
      </c>
      <c r="Z12" s="229">
        <f>IF(VLOOKUP(BQ12,APPENDIX!$A:$R,9,FALSE)&lt;&gt;"",VLOOKUP(BQ12,APPENDIX!$A:$R,9,FALSE),"--")</f>
        <v>21</v>
      </c>
      <c r="AA12" s="231">
        <f>IF(VLOOKUP(BR12,APPENDIX!$A:$R,9,FALSE)&lt;&gt;"",VLOOKUP(BR12,APPENDIX!$A:$R,9,FALSE),"--")</f>
        <v>23</v>
      </c>
      <c r="AB12" s="231">
        <f>IF(VLOOKUP(BS12,APPENDIX!$A:$R,12,FALSE)&lt;&gt;"",VLOOKUP(BS12,APPENDIX!$A:$R,12,FALSE),"--")</f>
        <v>0.6</v>
      </c>
      <c r="AC12" s="234" t="str">
        <f t="shared" si="56"/>
        <v>*</v>
      </c>
      <c r="AD12" s="231">
        <f>IF(VLOOKUP(BU12,APPENDIX!$A:$R,9,FALSE)&lt;&gt;"",VLOOKUP(BU12,APPENDIX!$A:$R,9,FALSE),"--")</f>
        <v>16</v>
      </c>
      <c r="AE12" s="231">
        <f>IF(VLOOKUP(BV12,APPENDIX!$A:$R,9,FALSE)&lt;&gt;"",VLOOKUP(BV12,APPENDIX!$A:$R,9,FALSE),"--")</f>
        <v>13</v>
      </c>
      <c r="AF12" s="231">
        <f>IF(VLOOKUP(BW12,APPENDIX!$A:$R,12,FALSE)&lt;&gt;"",VLOOKUP(BW12,APPENDIX!$A:$R,12,FALSE),"--")</f>
        <v>-0.8</v>
      </c>
      <c r="AG12" s="231" t="str">
        <f t="shared" si="57"/>
        <v>*</v>
      </c>
      <c r="AH12" s="229">
        <f>IF(VLOOKUP(BY12,APPENDIX!$A:$R,9,FALSE)&lt;&gt;"",VLOOKUP(BY12,APPENDIX!$A:$R,9,FALSE),"--")</f>
        <v>25</v>
      </c>
      <c r="AI12" s="231">
        <f>IF(VLOOKUP(BZ12,APPENDIX!$A:$R,9,FALSE)&lt;&gt;"",VLOOKUP(BZ12,APPENDIX!$A:$R,9,FALSE),"--")</f>
        <v>25</v>
      </c>
      <c r="AJ12" s="231">
        <f>IF(VLOOKUP(CA12,APPENDIX!$A:$R,12,FALSE)&lt;&gt;"",VLOOKUP(CA12,APPENDIX!$A:$R,12,FALSE),"--")</f>
        <v>0</v>
      </c>
      <c r="AK12" s="234" t="str">
        <f t="shared" si="58"/>
        <v/>
      </c>
      <c r="AL12" s="301">
        <f>IF(VLOOKUP(CD12,APPENDIX!$A:$R,9,FALSE)&lt;&gt;"",VLOOKUP(CD12,APPENDIX!$A:$R,9,FALSE),"--")</f>
        <v>30</v>
      </c>
      <c r="AM12" s="229">
        <f>IF(VLOOKUP(CG12,APPENDIX!$A:$R,9,FALSE)&lt;&gt;"",VLOOKUP(CG12,APPENDIX!$A:$R,9,FALSE),"--")</f>
        <v>8</v>
      </c>
      <c r="AN12" s="231">
        <f>IF(VLOOKUP(CH12,APPENDIX!$A:$R,9,FALSE)&lt;&gt;"",VLOOKUP(CH12,APPENDIX!$A:$R,9,FALSE),"--")</f>
        <v>8</v>
      </c>
      <c r="AO12" s="231">
        <f>IF(VLOOKUP(CI12,APPENDIX!$A:$R,12,FALSE)&lt;&gt;"",VLOOKUP(CI12,APPENDIX!$A:$R,12,FALSE),"--")</f>
        <v>0</v>
      </c>
      <c r="AP12" s="234" t="str">
        <f t="shared" si="59"/>
        <v/>
      </c>
      <c r="AR12" s="2" t="s">
        <v>42</v>
      </c>
      <c r="AS12" s="2" t="str">
        <f t="shared" si="10"/>
        <v>CTh001_0</v>
      </c>
      <c r="AT12" s="2" t="str">
        <f t="shared" si="11"/>
        <v>CTh001_1</v>
      </c>
      <c r="AU12" s="2" t="str">
        <f t="shared" si="12"/>
        <v>CTh001_1</v>
      </c>
      <c r="AV12" s="2" t="str">
        <f t="shared" si="13"/>
        <v>CT</v>
      </c>
      <c r="AW12" s="2" t="str">
        <f t="shared" si="14"/>
        <v>CTh015_0</v>
      </c>
      <c r="AX12" s="2" t="str">
        <f t="shared" si="15"/>
        <v>CTh015_1</v>
      </c>
      <c r="AY12" s="2" t="str">
        <f t="shared" si="16"/>
        <v>CTh015_1</v>
      </c>
      <c r="AZ12" s="2" t="str">
        <f t="shared" si="17"/>
        <v>CT</v>
      </c>
      <c r="BA12" s="2" t="str">
        <f t="shared" si="18"/>
        <v>CTh009_0</v>
      </c>
      <c r="BB12" s="2" t="str">
        <f t="shared" si="19"/>
        <v>CTh009_1</v>
      </c>
      <c r="BC12" s="2" t="str">
        <f t="shared" si="20"/>
        <v>CTh009_1</v>
      </c>
      <c r="BD12" s="2" t="str">
        <f t="shared" si="21"/>
        <v>CT</v>
      </c>
      <c r="BE12" s="2" t="str">
        <f t="shared" si="22"/>
        <v>CTh010_0</v>
      </c>
      <c r="BF12" s="2" t="str">
        <f t="shared" si="23"/>
        <v>CTh010_1</v>
      </c>
      <c r="BG12" s="2" t="str">
        <f t="shared" si="24"/>
        <v>CTh010_1</v>
      </c>
      <c r="BH12" s="2" t="str">
        <f t="shared" si="25"/>
        <v>CT</v>
      </c>
      <c r="BI12" s="2" t="str">
        <f t="shared" si="26"/>
        <v>CTh007_0</v>
      </c>
      <c r="BJ12" s="2" t="str">
        <f t="shared" si="27"/>
        <v>CTh007_1</v>
      </c>
      <c r="BK12" s="2" t="str">
        <f t="shared" si="28"/>
        <v>CTh007_1</v>
      </c>
      <c r="BL12" s="2" t="str">
        <f t="shared" si="29"/>
        <v>CT</v>
      </c>
      <c r="BM12" s="2" t="str">
        <f t="shared" si="30"/>
        <v>CTh002_0</v>
      </c>
      <c r="BN12" s="2" t="str">
        <f t="shared" si="31"/>
        <v>CTh002_1</v>
      </c>
      <c r="BO12" s="2" t="str">
        <f t="shared" si="32"/>
        <v>CTh002_1</v>
      </c>
      <c r="BP12" s="2" t="str">
        <f t="shared" si="33"/>
        <v>CT</v>
      </c>
      <c r="BQ12" s="2" t="str">
        <f t="shared" si="34"/>
        <v>CTh005_0</v>
      </c>
      <c r="BR12" s="2" t="str">
        <f t="shared" si="35"/>
        <v>CTh005_1</v>
      </c>
      <c r="BS12" s="2" t="str">
        <f t="shared" si="36"/>
        <v>CTh005_1</v>
      </c>
      <c r="BT12" s="2" t="str">
        <f t="shared" si="37"/>
        <v>CT</v>
      </c>
      <c r="BU12" s="2" t="str">
        <f t="shared" si="38"/>
        <v>CTh003_0</v>
      </c>
      <c r="BV12" s="2" t="str">
        <f t="shared" si="39"/>
        <v>CTh003_1</v>
      </c>
      <c r="BW12" s="2" t="str">
        <f t="shared" si="40"/>
        <v>CTh003_1</v>
      </c>
      <c r="BX12" s="2" t="str">
        <f t="shared" si="41"/>
        <v>CT</v>
      </c>
      <c r="BY12" s="2" t="str">
        <f t="shared" si="42"/>
        <v>CTh004_0</v>
      </c>
      <c r="BZ12" s="2" t="str">
        <f t="shared" si="43"/>
        <v>CTh004_1</v>
      </c>
      <c r="CA12" s="2" t="str">
        <f t="shared" si="44"/>
        <v>CTh004_1</v>
      </c>
      <c r="CB12" s="2" t="str">
        <f t="shared" si="45"/>
        <v>CT</v>
      </c>
      <c r="CC12" s="2" t="e">
        <f>CONCATENATE($AR12,#REF!)</f>
        <v>#REF!</v>
      </c>
      <c r="CD12" s="2" t="str">
        <f t="shared" si="46"/>
        <v>CTh011_1</v>
      </c>
      <c r="CE12" s="2" t="e">
        <f>CONCATENATE($AR12,#REF!)</f>
        <v>#REF!</v>
      </c>
      <c r="CF12" s="2" t="e">
        <f>CONCATENATE($AR12,#REF!)</f>
        <v>#REF!</v>
      </c>
      <c r="CG12" s="2" t="str">
        <f t="shared" si="47"/>
        <v>CTh008_0</v>
      </c>
      <c r="CH12" s="2" t="str">
        <f t="shared" si="48"/>
        <v>CTh008_1</v>
      </c>
      <c r="CI12" s="2" t="str">
        <f t="shared" si="49"/>
        <v>CTh008_1</v>
      </c>
    </row>
    <row r="13" spans="1:87" x14ac:dyDescent="0.2">
      <c r="A13" s="229" t="s">
        <v>45</v>
      </c>
      <c r="B13" s="305">
        <f>IF(VLOOKUP(AS13,APPENDIX!$A:$R,9,FALSE)&lt;&gt;"",VLOOKUP(AS13,APPENDIX!$A:$R,9,FALSE),"--")</f>
        <v>84.6</v>
      </c>
      <c r="C13" s="236">
        <f>IF(VLOOKUP(AT13,APPENDIX!$A:$R,9,FALSE)&lt;&gt;"",VLOOKUP(AT13,APPENDIX!$A:$R,9,FALSE),"--")</f>
        <v>84.4</v>
      </c>
      <c r="D13" s="231">
        <f>IF(VLOOKUP(AU13,APPENDIX!$A:$R,12,FALSE)&lt;&gt;"",VLOOKUP(AU13,APPENDIX!$A:$R,12,FALSE),"--")</f>
        <v>0</v>
      </c>
      <c r="E13" s="234" t="str">
        <f t="shared" si="50"/>
        <v/>
      </c>
      <c r="F13" s="501">
        <f>IF(VLOOKUP(AW13,APPENDIX!$A:$R,9,FALSE)&lt;&gt;"",VLOOKUP(AW13,APPENDIX!$A:$R,9,FALSE),"--")</f>
        <v>7203.9</v>
      </c>
      <c r="G13" s="501">
        <f>IF(VLOOKUP(AX13,APPENDIX!$A:$R,9,FALSE)&lt;&gt;"",VLOOKUP(AX13,APPENDIX!$A:$R,9,FALSE),"--")</f>
        <v>6816.5</v>
      </c>
      <c r="H13" s="231">
        <f>IF(VLOOKUP(AY13,APPENDIX!$A:$R,12,FALSE)&lt;&gt;"",VLOOKUP(AY13,APPENDIX!$A:$R,12,FALSE),"--")</f>
        <v>-0.3</v>
      </c>
      <c r="I13" s="231" t="str">
        <f t="shared" si="51"/>
        <v/>
      </c>
      <c r="J13" s="305">
        <f>IF(VLOOKUP(BA13,APPENDIX!$A:$R,9,FALSE)&lt;&gt;"",VLOOKUP(BA13,APPENDIX!$A:$R,9,FALSE),"--")</f>
        <v>22.7</v>
      </c>
      <c r="K13" s="236">
        <f>IF(VLOOKUP(BB13,APPENDIX!$A:$R,9,FALSE)&lt;&gt;"",VLOOKUP(BB13,APPENDIX!$A:$R,9,FALSE),"--")</f>
        <v>21.3</v>
      </c>
      <c r="L13" s="231">
        <f>IF(VLOOKUP(BC13,APPENDIX!$A:$R,12,FALSE)&lt;&gt;"",VLOOKUP(BC13,APPENDIX!$A:$R,12,FALSE),"--")</f>
        <v>-0.5</v>
      </c>
      <c r="M13" s="234" t="str">
        <f t="shared" si="52"/>
        <v>*</v>
      </c>
      <c r="N13" s="236">
        <f>IF(VLOOKUP(BE13,APPENDIX!$A:$R,9,FALSE)&lt;&gt;"",VLOOKUP(BE13,APPENDIX!$A:$R,9,FALSE),"--")</f>
        <v>13.4</v>
      </c>
      <c r="O13" s="236">
        <f>IF(VLOOKUP(BF13,APPENDIX!$A:$R,9,FALSE)&lt;&gt;"",VLOOKUP(BF13,APPENDIX!$A:$R,9,FALSE),"--")</f>
        <v>13.5</v>
      </c>
      <c r="P13" s="231">
        <f>IF(VLOOKUP(BG13,APPENDIX!$A:$R,12,FALSE)&lt;&gt;"",VLOOKUP(BG13,APPENDIX!$A:$R,12,FALSE),"--")</f>
        <v>0.1</v>
      </c>
      <c r="Q13" s="231" t="str">
        <f t="shared" si="53"/>
        <v/>
      </c>
      <c r="R13" s="305">
        <f>IF(VLOOKUP(BI13,APPENDIX!$A:$R,9,FALSE)&lt;&gt;"",VLOOKUP(BI13,APPENDIX!$A:$R,9,FALSE),"--")</f>
        <v>13.2</v>
      </c>
      <c r="S13" s="236">
        <f>IF(VLOOKUP(BJ13,APPENDIX!$A:$R,9,FALSE)&lt;&gt;"",VLOOKUP(BJ13,APPENDIX!$A:$R,9,FALSE),"--")</f>
        <v>13.2</v>
      </c>
      <c r="T13" s="231">
        <f>IF(VLOOKUP(BK13,APPENDIX!$A:$R,12,FALSE)&lt;&gt;"",VLOOKUP(BK13,APPENDIX!$A:$R,12,FALSE),"--")</f>
        <v>0</v>
      </c>
      <c r="U13" s="234" t="str">
        <f t="shared" si="54"/>
        <v/>
      </c>
      <c r="V13" s="236">
        <f>IF(VLOOKUP(BM13,APPENDIX!$A:$R,9,FALSE)&lt;&gt;"",VLOOKUP(BM13,APPENDIX!$A:$R,9,FALSE),"--")</f>
        <v>7.6</v>
      </c>
      <c r="W13" s="236">
        <f>IF(VLOOKUP(BN13,APPENDIX!$A:$R,9,FALSE)&lt;&gt;"",VLOOKUP(BN13,APPENDIX!$A:$R,9,FALSE),"--")</f>
        <v>6.4</v>
      </c>
      <c r="X13" s="231">
        <f>IF(VLOOKUP(BO13,APPENDIX!$A:$R,12,FALSE)&lt;&gt;"",VLOOKUP(BO13,APPENDIX!$A:$R,12,FALSE),"--")</f>
        <v>-1</v>
      </c>
      <c r="Y13" s="231" t="str">
        <f t="shared" si="55"/>
        <v>**</v>
      </c>
      <c r="Z13" s="229">
        <f>IF(VLOOKUP(BQ13,APPENDIX!$A:$R,9,FALSE)&lt;&gt;"",VLOOKUP(BQ13,APPENDIX!$A:$R,9,FALSE),"--")</f>
        <v>25</v>
      </c>
      <c r="AA13" s="231">
        <f>IF(VLOOKUP(BR13,APPENDIX!$A:$R,9,FALSE)&lt;&gt;"",VLOOKUP(BR13,APPENDIX!$A:$R,9,FALSE),"--")</f>
        <v>26</v>
      </c>
      <c r="AB13" s="231">
        <f>IF(VLOOKUP(BS13,APPENDIX!$A:$R,12,FALSE)&lt;&gt;"",VLOOKUP(BS13,APPENDIX!$A:$R,12,FALSE),"--")</f>
        <v>0.3</v>
      </c>
      <c r="AC13" s="234" t="str">
        <f t="shared" si="56"/>
        <v/>
      </c>
      <c r="AD13" s="231">
        <f>IF(VLOOKUP(BU13,APPENDIX!$A:$R,9,FALSE)&lt;&gt;"",VLOOKUP(BU13,APPENDIX!$A:$R,9,FALSE),"--")</f>
        <v>20</v>
      </c>
      <c r="AE13" s="231">
        <f>IF(VLOOKUP(BV13,APPENDIX!$A:$R,9,FALSE)&lt;&gt;"",VLOOKUP(BV13,APPENDIX!$A:$R,9,FALSE),"--")</f>
        <v>17</v>
      </c>
      <c r="AF13" s="231">
        <f>IF(VLOOKUP(BW13,APPENDIX!$A:$R,12,FALSE)&lt;&gt;"",VLOOKUP(BW13,APPENDIX!$A:$R,12,FALSE),"--")</f>
        <v>-0.8</v>
      </c>
      <c r="AG13" s="231" t="str">
        <f t="shared" si="57"/>
        <v>*</v>
      </c>
      <c r="AH13" s="229">
        <f>IF(VLOOKUP(BY13,APPENDIX!$A:$R,9,FALSE)&lt;&gt;"",VLOOKUP(BY13,APPENDIX!$A:$R,9,FALSE),"--")</f>
        <v>31</v>
      </c>
      <c r="AI13" s="231">
        <f>IF(VLOOKUP(BZ13,APPENDIX!$A:$R,9,FALSE)&lt;&gt;"",VLOOKUP(BZ13,APPENDIX!$A:$R,9,FALSE),"--")</f>
        <v>30</v>
      </c>
      <c r="AJ13" s="231">
        <f>IF(VLOOKUP(CA13,APPENDIX!$A:$R,12,FALSE)&lt;&gt;"",VLOOKUP(CA13,APPENDIX!$A:$R,12,FALSE),"--")</f>
        <v>-0.3</v>
      </c>
      <c r="AK13" s="234" t="str">
        <f t="shared" si="58"/>
        <v/>
      </c>
      <c r="AL13" s="301">
        <f>IF(VLOOKUP(CD13,APPENDIX!$A:$R,9,FALSE)&lt;&gt;"",VLOOKUP(CD13,APPENDIX!$A:$R,9,FALSE),"--")</f>
        <v>32</v>
      </c>
      <c r="AM13" s="229">
        <f>IF(VLOOKUP(CG13,APPENDIX!$A:$R,9,FALSE)&lt;&gt;"",VLOOKUP(CG13,APPENDIX!$A:$R,9,FALSE),"--")</f>
        <v>10</v>
      </c>
      <c r="AN13" s="231">
        <f>IF(VLOOKUP(CH13,APPENDIX!$A:$R,9,FALSE)&lt;&gt;"",VLOOKUP(CH13,APPENDIX!$A:$R,9,FALSE),"--")</f>
        <v>11</v>
      </c>
      <c r="AO13" s="231">
        <f>IF(VLOOKUP(CI13,APPENDIX!$A:$R,12,FALSE)&lt;&gt;"",VLOOKUP(CI13,APPENDIX!$A:$R,12,FALSE),"--")</f>
        <v>0.3</v>
      </c>
      <c r="AP13" s="234" t="str">
        <f t="shared" si="59"/>
        <v/>
      </c>
      <c r="AR13" s="2" t="s">
        <v>46</v>
      </c>
      <c r="AS13" s="2" t="str">
        <f t="shared" si="10"/>
        <v>DEh001_0</v>
      </c>
      <c r="AT13" s="2" t="str">
        <f t="shared" si="11"/>
        <v>DEh001_1</v>
      </c>
      <c r="AU13" s="2" t="str">
        <f t="shared" si="12"/>
        <v>DEh001_1</v>
      </c>
      <c r="AV13" s="2" t="str">
        <f t="shared" si="13"/>
        <v>DE</v>
      </c>
      <c r="AW13" s="2" t="str">
        <f t="shared" si="14"/>
        <v>DEh015_0</v>
      </c>
      <c r="AX13" s="2" t="str">
        <f t="shared" si="15"/>
        <v>DEh015_1</v>
      </c>
      <c r="AY13" s="2" t="str">
        <f t="shared" si="16"/>
        <v>DEh015_1</v>
      </c>
      <c r="AZ13" s="2" t="str">
        <f t="shared" si="17"/>
        <v>DE</v>
      </c>
      <c r="BA13" s="2" t="str">
        <f t="shared" si="18"/>
        <v>DEh009_0</v>
      </c>
      <c r="BB13" s="2" t="str">
        <f t="shared" si="19"/>
        <v>DEh009_1</v>
      </c>
      <c r="BC13" s="2" t="str">
        <f t="shared" si="20"/>
        <v>DEh009_1</v>
      </c>
      <c r="BD13" s="2" t="str">
        <f t="shared" si="21"/>
        <v>DE</v>
      </c>
      <c r="BE13" s="2" t="str">
        <f t="shared" si="22"/>
        <v>DEh010_0</v>
      </c>
      <c r="BF13" s="2" t="str">
        <f t="shared" si="23"/>
        <v>DEh010_1</v>
      </c>
      <c r="BG13" s="2" t="str">
        <f t="shared" si="24"/>
        <v>DEh010_1</v>
      </c>
      <c r="BH13" s="2" t="str">
        <f t="shared" si="25"/>
        <v>DE</v>
      </c>
      <c r="BI13" s="2" t="str">
        <f t="shared" si="26"/>
        <v>DEh007_0</v>
      </c>
      <c r="BJ13" s="2" t="str">
        <f t="shared" si="27"/>
        <v>DEh007_1</v>
      </c>
      <c r="BK13" s="2" t="str">
        <f t="shared" si="28"/>
        <v>DEh007_1</v>
      </c>
      <c r="BL13" s="2" t="str">
        <f t="shared" si="29"/>
        <v>DE</v>
      </c>
      <c r="BM13" s="2" t="str">
        <f t="shared" si="30"/>
        <v>DEh002_0</v>
      </c>
      <c r="BN13" s="2" t="str">
        <f t="shared" si="31"/>
        <v>DEh002_1</v>
      </c>
      <c r="BO13" s="2" t="str">
        <f t="shared" si="32"/>
        <v>DEh002_1</v>
      </c>
      <c r="BP13" s="2" t="str">
        <f t="shared" si="33"/>
        <v>DE</v>
      </c>
      <c r="BQ13" s="2" t="str">
        <f t="shared" si="34"/>
        <v>DEh005_0</v>
      </c>
      <c r="BR13" s="2" t="str">
        <f t="shared" si="35"/>
        <v>DEh005_1</v>
      </c>
      <c r="BS13" s="2" t="str">
        <f t="shared" si="36"/>
        <v>DEh005_1</v>
      </c>
      <c r="BT13" s="2" t="str">
        <f t="shared" si="37"/>
        <v>DE</v>
      </c>
      <c r="BU13" s="2" t="str">
        <f t="shared" si="38"/>
        <v>DEh003_0</v>
      </c>
      <c r="BV13" s="2" t="str">
        <f t="shared" si="39"/>
        <v>DEh003_1</v>
      </c>
      <c r="BW13" s="2" t="str">
        <f t="shared" si="40"/>
        <v>DEh003_1</v>
      </c>
      <c r="BX13" s="2" t="str">
        <f t="shared" si="41"/>
        <v>DE</v>
      </c>
      <c r="BY13" s="2" t="str">
        <f t="shared" si="42"/>
        <v>DEh004_0</v>
      </c>
      <c r="BZ13" s="2" t="str">
        <f t="shared" si="43"/>
        <v>DEh004_1</v>
      </c>
      <c r="CA13" s="2" t="str">
        <f t="shared" si="44"/>
        <v>DEh004_1</v>
      </c>
      <c r="CB13" s="2" t="str">
        <f t="shared" si="45"/>
        <v>DE</v>
      </c>
      <c r="CC13" s="2" t="e">
        <f>CONCATENATE($AR13,#REF!)</f>
        <v>#REF!</v>
      </c>
      <c r="CD13" s="2" t="str">
        <f t="shared" si="46"/>
        <v>DEh011_1</v>
      </c>
      <c r="CE13" s="2" t="e">
        <f>CONCATENATE($AR13,#REF!)</f>
        <v>#REF!</v>
      </c>
      <c r="CF13" s="2" t="e">
        <f>CONCATENATE($AR13,#REF!)</f>
        <v>#REF!</v>
      </c>
      <c r="CG13" s="2" t="str">
        <f t="shared" si="47"/>
        <v>DEh008_0</v>
      </c>
      <c r="CH13" s="2" t="str">
        <f t="shared" si="48"/>
        <v>DEh008_1</v>
      </c>
      <c r="CI13" s="2" t="str">
        <f t="shared" si="49"/>
        <v>DEh008_1</v>
      </c>
    </row>
    <row r="14" spans="1:87" x14ac:dyDescent="0.2">
      <c r="A14" s="229" t="s">
        <v>49</v>
      </c>
      <c r="B14" s="305">
        <f>IF(VLOOKUP(AS14,APPENDIX!$A:$R,9,FALSE)&lt;&gt;"",VLOOKUP(AS14,APPENDIX!$A:$R,9,FALSE),"--")</f>
        <v>123.3</v>
      </c>
      <c r="C14" s="236">
        <f>IF(VLOOKUP(AT14,APPENDIX!$A:$R,9,FALSE)&lt;&gt;"",VLOOKUP(AT14,APPENDIX!$A:$R,9,FALSE),"--")</f>
        <v>125.2</v>
      </c>
      <c r="D14" s="231">
        <f>IF(VLOOKUP(AU14,APPENDIX!$A:$R,12,FALSE)&lt;&gt;"",VLOOKUP(AU14,APPENDIX!$A:$R,12,FALSE),"--")</f>
        <v>0.1</v>
      </c>
      <c r="E14" s="234" t="str">
        <f t="shared" si="50"/>
        <v/>
      </c>
      <c r="F14" s="501">
        <f>IF(VLOOKUP(AW14,APPENDIX!$A:$R,9,FALSE)&lt;&gt;"",VLOOKUP(AW14,APPENDIX!$A:$R,9,FALSE),"--")</f>
        <v>7830.8</v>
      </c>
      <c r="G14" s="501">
        <f>IF(VLOOKUP(AX14,APPENDIX!$A:$R,9,FALSE)&lt;&gt;"",VLOOKUP(AX14,APPENDIX!$A:$R,9,FALSE),"--")</f>
        <v>7600.6</v>
      </c>
      <c r="H14" s="231">
        <f>IF(VLOOKUP(AY14,APPENDIX!$A:$R,12,FALSE)&lt;&gt;"",VLOOKUP(AY14,APPENDIX!$A:$R,12,FALSE),"--")</f>
        <v>-0.2</v>
      </c>
      <c r="I14" s="231" t="str">
        <f t="shared" si="51"/>
        <v/>
      </c>
      <c r="J14" s="305">
        <f>IF(VLOOKUP(BA14,APPENDIX!$A:$R,9,FALSE)&lt;&gt;"",VLOOKUP(BA14,APPENDIX!$A:$R,9,FALSE),"--")</f>
        <v>31.1</v>
      </c>
      <c r="K14" s="236">
        <f>IF(VLOOKUP(BB14,APPENDIX!$A:$R,9,FALSE)&lt;&gt;"",VLOOKUP(BB14,APPENDIX!$A:$R,9,FALSE),"--")</f>
        <v>28.9</v>
      </c>
      <c r="L14" s="231">
        <f>IF(VLOOKUP(BC14,APPENDIX!$A:$R,12,FALSE)&lt;&gt;"",VLOOKUP(BC14,APPENDIX!$A:$R,12,FALSE),"--")</f>
        <v>-0.8</v>
      </c>
      <c r="M14" s="234" t="str">
        <f t="shared" si="52"/>
        <v>*</v>
      </c>
      <c r="N14" s="236">
        <f>IF(VLOOKUP(BE14,APPENDIX!$A:$R,9,FALSE)&lt;&gt;"",VLOOKUP(BE14,APPENDIX!$A:$R,9,FALSE),"--")</f>
        <v>12.8</v>
      </c>
      <c r="O14" s="236">
        <f>IF(VLOOKUP(BF14,APPENDIX!$A:$R,9,FALSE)&lt;&gt;"",VLOOKUP(BF14,APPENDIX!$A:$R,9,FALSE),"--")</f>
        <v>18.899999999999999</v>
      </c>
      <c r="P14" s="231">
        <f>IF(VLOOKUP(BG14,APPENDIX!$A:$R,12,FALSE)&lt;&gt;"",VLOOKUP(BG14,APPENDIX!$A:$R,12,FALSE),"--")</f>
        <v>3.3</v>
      </c>
      <c r="Q14" s="231" t="str">
        <f t="shared" si="53"/>
        <v>**</v>
      </c>
      <c r="R14" s="305">
        <f>IF(VLOOKUP(BI14,APPENDIX!$A:$R,9,FALSE)&lt;&gt;"",VLOOKUP(BI14,APPENDIX!$A:$R,9,FALSE),"--")</f>
        <v>5.7</v>
      </c>
      <c r="S14" s="236">
        <f>IF(VLOOKUP(BJ14,APPENDIX!$A:$R,9,FALSE)&lt;&gt;"",VLOOKUP(BJ14,APPENDIX!$A:$R,9,FALSE),"--")</f>
        <v>7.8</v>
      </c>
      <c r="T14" s="231">
        <f>IF(VLOOKUP(BK14,APPENDIX!$A:$R,12,FALSE)&lt;&gt;"",VLOOKUP(BK14,APPENDIX!$A:$R,12,FALSE),"--")</f>
        <v>0.5</v>
      </c>
      <c r="U14" s="234" t="str">
        <f t="shared" si="54"/>
        <v>*</v>
      </c>
      <c r="V14" s="236">
        <f>IF(VLOOKUP(BM14,APPENDIX!$A:$R,9,FALSE)&lt;&gt;"",VLOOKUP(BM14,APPENDIX!$A:$R,9,FALSE),"--")</f>
        <v>7.9</v>
      </c>
      <c r="W14" s="236">
        <f>IF(VLOOKUP(BN14,APPENDIX!$A:$R,9,FALSE)&lt;&gt;"",VLOOKUP(BN14,APPENDIX!$A:$R,9,FALSE),"--")</f>
        <v>6.7</v>
      </c>
      <c r="X14" s="231">
        <f>IF(VLOOKUP(BO14,APPENDIX!$A:$R,12,FALSE)&lt;&gt;"",VLOOKUP(BO14,APPENDIX!$A:$R,12,FALSE),"--")</f>
        <v>-1</v>
      </c>
      <c r="Y14" s="231" t="str">
        <f t="shared" si="55"/>
        <v>**</v>
      </c>
      <c r="Z14" s="229">
        <f>IF(VLOOKUP(BQ14,APPENDIX!$A:$R,9,FALSE)&lt;&gt;"",VLOOKUP(BQ14,APPENDIX!$A:$R,9,FALSE),"--")</f>
        <v>21</v>
      </c>
      <c r="AA14" s="231">
        <f>IF(VLOOKUP(BR14,APPENDIX!$A:$R,9,FALSE)&lt;&gt;"",VLOOKUP(BR14,APPENDIX!$A:$R,9,FALSE),"--")</f>
        <v>21</v>
      </c>
      <c r="AB14" s="231">
        <f>IF(VLOOKUP(BS14,APPENDIX!$A:$R,12,FALSE)&lt;&gt;"",VLOOKUP(BS14,APPENDIX!$A:$R,12,FALSE),"--")</f>
        <v>0</v>
      </c>
      <c r="AC14" s="234" t="str">
        <f t="shared" si="56"/>
        <v/>
      </c>
      <c r="AD14" s="231">
        <f>IF(VLOOKUP(BU14,APPENDIX!$A:$R,9,FALSE)&lt;&gt;"",VLOOKUP(BU14,APPENDIX!$A:$R,9,FALSE),"--")</f>
        <v>19</v>
      </c>
      <c r="AE14" s="231">
        <f>IF(VLOOKUP(BV14,APPENDIX!$A:$R,9,FALSE)&lt;&gt;"",VLOOKUP(BV14,APPENDIX!$A:$R,9,FALSE),"--")</f>
        <v>16</v>
      </c>
      <c r="AF14" s="231">
        <f>IF(VLOOKUP(BW14,APPENDIX!$A:$R,12,FALSE)&lt;&gt;"",VLOOKUP(BW14,APPENDIX!$A:$R,12,FALSE),"--")</f>
        <v>-0.8</v>
      </c>
      <c r="AG14" s="231" t="str">
        <f t="shared" si="57"/>
        <v>*</v>
      </c>
      <c r="AH14" s="229">
        <f>IF(VLOOKUP(BY14,APPENDIX!$A:$R,9,FALSE)&lt;&gt;"",VLOOKUP(BY14,APPENDIX!$A:$R,9,FALSE),"--")</f>
        <v>23</v>
      </c>
      <c r="AI14" s="231">
        <f>IF(VLOOKUP(BZ14,APPENDIX!$A:$R,9,FALSE)&lt;&gt;"",VLOOKUP(BZ14,APPENDIX!$A:$R,9,FALSE),"--")</f>
        <v>21</v>
      </c>
      <c r="AJ14" s="231">
        <f>IF(VLOOKUP(CA14,APPENDIX!$A:$R,12,FALSE)&lt;&gt;"",VLOOKUP(CA14,APPENDIX!$A:$R,12,FALSE),"--")</f>
        <v>-0.5</v>
      </c>
      <c r="AK14" s="234" t="str">
        <f t="shared" si="58"/>
        <v>*</v>
      </c>
      <c r="AL14" s="301">
        <f>IF(VLOOKUP(CD14,APPENDIX!$A:$R,9,FALSE)&lt;&gt;"",VLOOKUP(CD14,APPENDIX!$A:$R,9,FALSE),"--")</f>
        <v>35</v>
      </c>
      <c r="AM14" s="229">
        <f>IF(VLOOKUP(CG14,APPENDIX!$A:$R,9,FALSE)&lt;&gt;"",VLOOKUP(CG14,APPENDIX!$A:$R,9,FALSE),"--")</f>
        <v>7</v>
      </c>
      <c r="AN14" s="231">
        <f>IF(VLOOKUP(CH14,APPENDIX!$A:$R,9,FALSE)&lt;&gt;"",VLOOKUP(CH14,APPENDIX!$A:$R,9,FALSE),"--")</f>
        <v>7</v>
      </c>
      <c r="AO14" s="231">
        <f>IF(VLOOKUP(CI14,APPENDIX!$A:$R,12,FALSE)&lt;&gt;"",VLOOKUP(CI14,APPENDIX!$A:$R,12,FALSE),"--")</f>
        <v>0</v>
      </c>
      <c r="AP14" s="234" t="str">
        <f t="shared" si="59"/>
        <v/>
      </c>
      <c r="AR14" s="2" t="s">
        <v>50</v>
      </c>
      <c r="AS14" s="2" t="str">
        <f t="shared" si="10"/>
        <v>DCh001_0</v>
      </c>
      <c r="AT14" s="2" t="str">
        <f t="shared" si="11"/>
        <v>DCh001_1</v>
      </c>
      <c r="AU14" s="2" t="str">
        <f t="shared" si="12"/>
        <v>DCh001_1</v>
      </c>
      <c r="AV14" s="2" t="str">
        <f t="shared" si="13"/>
        <v>DC</v>
      </c>
      <c r="AW14" s="2" t="str">
        <f t="shared" si="14"/>
        <v>DCh015_0</v>
      </c>
      <c r="AX14" s="2" t="str">
        <f t="shared" si="15"/>
        <v>DCh015_1</v>
      </c>
      <c r="AY14" s="2" t="str">
        <f t="shared" si="16"/>
        <v>DCh015_1</v>
      </c>
      <c r="AZ14" s="2" t="str">
        <f t="shared" si="17"/>
        <v>DC</v>
      </c>
      <c r="BA14" s="2" t="str">
        <f t="shared" si="18"/>
        <v>DCh009_0</v>
      </c>
      <c r="BB14" s="2" t="str">
        <f t="shared" si="19"/>
        <v>DCh009_1</v>
      </c>
      <c r="BC14" s="2" t="str">
        <f t="shared" si="20"/>
        <v>DCh009_1</v>
      </c>
      <c r="BD14" s="2" t="str">
        <f t="shared" si="21"/>
        <v>DC</v>
      </c>
      <c r="BE14" s="2" t="str">
        <f t="shared" si="22"/>
        <v>DCh010_0</v>
      </c>
      <c r="BF14" s="2" t="str">
        <f t="shared" si="23"/>
        <v>DCh010_1</v>
      </c>
      <c r="BG14" s="2" t="str">
        <f t="shared" si="24"/>
        <v>DCh010_1</v>
      </c>
      <c r="BH14" s="2" t="str">
        <f t="shared" si="25"/>
        <v>DC</v>
      </c>
      <c r="BI14" s="2" t="str">
        <f t="shared" si="26"/>
        <v>DCh007_0</v>
      </c>
      <c r="BJ14" s="2" t="str">
        <f t="shared" si="27"/>
        <v>DCh007_1</v>
      </c>
      <c r="BK14" s="2" t="str">
        <f t="shared" si="28"/>
        <v>DCh007_1</v>
      </c>
      <c r="BL14" s="2" t="str">
        <f t="shared" si="29"/>
        <v>DC</v>
      </c>
      <c r="BM14" s="2" t="str">
        <f t="shared" si="30"/>
        <v>DCh002_0</v>
      </c>
      <c r="BN14" s="2" t="str">
        <f t="shared" si="31"/>
        <v>DCh002_1</v>
      </c>
      <c r="BO14" s="2" t="str">
        <f t="shared" si="32"/>
        <v>DCh002_1</v>
      </c>
      <c r="BP14" s="2" t="str">
        <f t="shared" si="33"/>
        <v>DC</v>
      </c>
      <c r="BQ14" s="2" t="str">
        <f t="shared" si="34"/>
        <v>DCh005_0</v>
      </c>
      <c r="BR14" s="2" t="str">
        <f t="shared" si="35"/>
        <v>DCh005_1</v>
      </c>
      <c r="BS14" s="2" t="str">
        <f t="shared" si="36"/>
        <v>DCh005_1</v>
      </c>
      <c r="BT14" s="2" t="str">
        <f t="shared" si="37"/>
        <v>DC</v>
      </c>
      <c r="BU14" s="2" t="str">
        <f t="shared" si="38"/>
        <v>DCh003_0</v>
      </c>
      <c r="BV14" s="2" t="str">
        <f t="shared" si="39"/>
        <v>DCh003_1</v>
      </c>
      <c r="BW14" s="2" t="str">
        <f t="shared" si="40"/>
        <v>DCh003_1</v>
      </c>
      <c r="BX14" s="2" t="str">
        <f t="shared" si="41"/>
        <v>DC</v>
      </c>
      <c r="BY14" s="2" t="str">
        <f t="shared" si="42"/>
        <v>DCh004_0</v>
      </c>
      <c r="BZ14" s="2" t="str">
        <f t="shared" si="43"/>
        <v>DCh004_1</v>
      </c>
      <c r="CA14" s="2" t="str">
        <f t="shared" si="44"/>
        <v>DCh004_1</v>
      </c>
      <c r="CB14" s="2" t="str">
        <f t="shared" si="45"/>
        <v>DC</v>
      </c>
      <c r="CC14" s="2" t="e">
        <f>CONCATENATE($AR14,#REF!)</f>
        <v>#REF!</v>
      </c>
      <c r="CD14" s="2" t="str">
        <f t="shared" si="46"/>
        <v>DCh011_1</v>
      </c>
      <c r="CE14" s="2" t="e">
        <f>CONCATENATE($AR14,#REF!)</f>
        <v>#REF!</v>
      </c>
      <c r="CF14" s="2" t="e">
        <f>CONCATENATE($AR14,#REF!)</f>
        <v>#REF!</v>
      </c>
      <c r="CG14" s="2" t="str">
        <f t="shared" si="47"/>
        <v>DCh008_0</v>
      </c>
      <c r="CH14" s="2" t="str">
        <f t="shared" si="48"/>
        <v>DCh008_1</v>
      </c>
      <c r="CI14" s="2" t="str">
        <f t="shared" si="49"/>
        <v>DCh008_1</v>
      </c>
    </row>
    <row r="15" spans="1:87" x14ac:dyDescent="0.2">
      <c r="A15" s="229" t="s">
        <v>53</v>
      </c>
      <c r="B15" s="305">
        <f>IF(VLOOKUP(AS15,APPENDIX!$A:$R,9,FALSE)&lt;&gt;"",VLOOKUP(AS15,APPENDIX!$A:$R,9,FALSE),"--")</f>
        <v>80.3</v>
      </c>
      <c r="C15" s="236">
        <f>IF(VLOOKUP(AT15,APPENDIX!$A:$R,9,FALSE)&lt;&gt;"",VLOOKUP(AT15,APPENDIX!$A:$R,9,FALSE),"--")</f>
        <v>80.3</v>
      </c>
      <c r="D15" s="231">
        <f>IF(VLOOKUP(AU15,APPENDIX!$A:$R,12,FALSE)&lt;&gt;"",VLOOKUP(AU15,APPENDIX!$A:$R,12,FALSE),"--")</f>
        <v>0</v>
      </c>
      <c r="E15" s="234" t="str">
        <f t="shared" si="50"/>
        <v/>
      </c>
      <c r="F15" s="501">
        <f>IF(VLOOKUP(AW15,APPENDIX!$A:$R,9,FALSE)&lt;&gt;"",VLOOKUP(AW15,APPENDIX!$A:$R,9,FALSE),"--")</f>
        <v>6555.9</v>
      </c>
      <c r="G15" s="501">
        <f>IF(VLOOKUP(AX15,APPENDIX!$A:$R,9,FALSE)&lt;&gt;"",VLOOKUP(AX15,APPENDIX!$A:$R,9,FALSE),"--")</f>
        <v>6575.2</v>
      </c>
      <c r="H15" s="231">
        <f>IF(VLOOKUP(AY15,APPENDIX!$A:$R,12,FALSE)&lt;&gt;"",VLOOKUP(AY15,APPENDIX!$A:$R,12,FALSE),"--")</f>
        <v>0</v>
      </c>
      <c r="I15" s="231" t="str">
        <f t="shared" si="51"/>
        <v/>
      </c>
      <c r="J15" s="305">
        <f>IF(VLOOKUP(BA15,APPENDIX!$A:$R,9,FALSE)&lt;&gt;"",VLOOKUP(BA15,APPENDIX!$A:$R,9,FALSE),"--")</f>
        <v>20.6</v>
      </c>
      <c r="K15" s="236">
        <f>IF(VLOOKUP(BB15,APPENDIX!$A:$R,9,FALSE)&lt;&gt;"",VLOOKUP(BB15,APPENDIX!$A:$R,9,FALSE),"--")</f>
        <v>19.7</v>
      </c>
      <c r="L15" s="231">
        <f>IF(VLOOKUP(BC15,APPENDIX!$A:$R,12,FALSE)&lt;&gt;"",VLOOKUP(BC15,APPENDIX!$A:$R,12,FALSE),"--")</f>
        <v>-0.3</v>
      </c>
      <c r="M15" s="234" t="str">
        <f t="shared" si="52"/>
        <v/>
      </c>
      <c r="N15" s="236">
        <f>IF(VLOOKUP(BE15,APPENDIX!$A:$R,9,FALSE)&lt;&gt;"",VLOOKUP(BE15,APPENDIX!$A:$R,9,FALSE),"--")</f>
        <v>13.8</v>
      </c>
      <c r="O15" s="236">
        <f>IF(VLOOKUP(BF15,APPENDIX!$A:$R,9,FALSE)&lt;&gt;"",VLOOKUP(BF15,APPENDIX!$A:$R,9,FALSE),"--")</f>
        <v>13.3</v>
      </c>
      <c r="P15" s="231">
        <f>IF(VLOOKUP(BG15,APPENDIX!$A:$R,12,FALSE)&lt;&gt;"",VLOOKUP(BG15,APPENDIX!$A:$R,12,FALSE),"--")</f>
        <v>-0.3</v>
      </c>
      <c r="Q15" s="231" t="str">
        <f t="shared" si="53"/>
        <v/>
      </c>
      <c r="R15" s="305">
        <f>IF(VLOOKUP(BI15,APPENDIX!$A:$R,9,FALSE)&lt;&gt;"",VLOOKUP(BI15,APPENDIX!$A:$R,9,FALSE),"--")</f>
        <v>14.3</v>
      </c>
      <c r="S15" s="236">
        <f>IF(VLOOKUP(BJ15,APPENDIX!$A:$R,9,FALSE)&lt;&gt;"",VLOOKUP(BJ15,APPENDIX!$A:$R,9,FALSE),"--")</f>
        <v>13.9</v>
      </c>
      <c r="T15" s="231">
        <f>IF(VLOOKUP(BK15,APPENDIX!$A:$R,12,FALSE)&lt;&gt;"",VLOOKUP(BK15,APPENDIX!$A:$R,12,FALSE),"--")</f>
        <v>-0.1</v>
      </c>
      <c r="U15" s="234" t="str">
        <f t="shared" si="54"/>
        <v/>
      </c>
      <c r="V15" s="236">
        <f>IF(VLOOKUP(BM15,APPENDIX!$A:$R,9,FALSE)&lt;&gt;"",VLOOKUP(BM15,APPENDIX!$A:$R,9,FALSE),"--")</f>
        <v>6.1</v>
      </c>
      <c r="W15" s="236">
        <f>IF(VLOOKUP(BN15,APPENDIX!$A:$R,9,FALSE)&lt;&gt;"",VLOOKUP(BN15,APPENDIX!$A:$R,9,FALSE),"--")</f>
        <v>6.1</v>
      </c>
      <c r="X15" s="231">
        <f>IF(VLOOKUP(BO15,APPENDIX!$A:$R,12,FALSE)&lt;&gt;"",VLOOKUP(BO15,APPENDIX!$A:$R,12,FALSE),"--")</f>
        <v>0</v>
      </c>
      <c r="Y15" s="231" t="str">
        <f t="shared" si="55"/>
        <v/>
      </c>
      <c r="Z15" s="229">
        <f>IF(VLOOKUP(BQ15,APPENDIX!$A:$R,9,FALSE)&lt;&gt;"",VLOOKUP(BQ15,APPENDIX!$A:$R,9,FALSE),"--")</f>
        <v>28</v>
      </c>
      <c r="AA15" s="231">
        <f>IF(VLOOKUP(BR15,APPENDIX!$A:$R,9,FALSE)&lt;&gt;"",VLOOKUP(BR15,APPENDIX!$A:$R,9,FALSE),"--")</f>
        <v>26</v>
      </c>
      <c r="AB15" s="231">
        <f>IF(VLOOKUP(BS15,APPENDIX!$A:$R,12,FALSE)&lt;&gt;"",VLOOKUP(BS15,APPENDIX!$A:$R,12,FALSE),"--")</f>
        <v>-0.6</v>
      </c>
      <c r="AC15" s="234" t="str">
        <f t="shared" si="56"/>
        <v>*</v>
      </c>
      <c r="AD15" s="231">
        <f>IF(VLOOKUP(BU15,APPENDIX!$A:$R,9,FALSE)&lt;&gt;"",VLOOKUP(BU15,APPENDIX!$A:$R,9,FALSE),"--")</f>
        <v>17</v>
      </c>
      <c r="AE15" s="231">
        <f>IF(VLOOKUP(BV15,APPENDIX!$A:$R,9,FALSE)&lt;&gt;"",VLOOKUP(BV15,APPENDIX!$A:$R,9,FALSE),"--")</f>
        <v>16</v>
      </c>
      <c r="AF15" s="231">
        <f>IF(VLOOKUP(BW15,APPENDIX!$A:$R,12,FALSE)&lt;&gt;"",VLOOKUP(BW15,APPENDIX!$A:$R,12,FALSE),"--")</f>
        <v>-0.3</v>
      </c>
      <c r="AG15" s="231" t="str">
        <f t="shared" si="57"/>
        <v/>
      </c>
      <c r="AH15" s="229">
        <f>IF(VLOOKUP(BY15,APPENDIX!$A:$R,9,FALSE)&lt;&gt;"",VLOOKUP(BY15,APPENDIX!$A:$R,9,FALSE),"--")</f>
        <v>27</v>
      </c>
      <c r="AI15" s="231">
        <f>IF(VLOOKUP(BZ15,APPENDIX!$A:$R,9,FALSE)&lt;&gt;"",VLOOKUP(BZ15,APPENDIX!$A:$R,9,FALSE),"--")</f>
        <v>27</v>
      </c>
      <c r="AJ15" s="231">
        <f>IF(VLOOKUP(CA15,APPENDIX!$A:$R,12,FALSE)&lt;&gt;"",VLOOKUP(CA15,APPENDIX!$A:$R,12,FALSE),"--")</f>
        <v>0</v>
      </c>
      <c r="AK15" s="234" t="str">
        <f t="shared" si="58"/>
        <v/>
      </c>
      <c r="AL15" s="301">
        <f>IF(VLOOKUP(CD15,APPENDIX!$A:$R,9,FALSE)&lt;&gt;"",VLOOKUP(CD15,APPENDIX!$A:$R,9,FALSE),"--")</f>
        <v>28</v>
      </c>
      <c r="AM15" s="229">
        <f>IF(VLOOKUP(CG15,APPENDIX!$A:$R,9,FALSE)&lt;&gt;"",VLOOKUP(CG15,APPENDIX!$A:$R,9,FALSE),"--")</f>
        <v>11</v>
      </c>
      <c r="AN15" s="231">
        <f>IF(VLOOKUP(CH15,APPENDIX!$A:$R,9,FALSE)&lt;&gt;"",VLOOKUP(CH15,APPENDIX!$A:$R,9,FALSE),"--")</f>
        <v>11</v>
      </c>
      <c r="AO15" s="231">
        <f>IF(VLOOKUP(CI15,APPENDIX!$A:$R,12,FALSE)&lt;&gt;"",VLOOKUP(CI15,APPENDIX!$A:$R,12,FALSE),"--")</f>
        <v>0</v>
      </c>
      <c r="AP15" s="234" t="str">
        <f t="shared" si="59"/>
        <v/>
      </c>
      <c r="AR15" s="2" t="s">
        <v>54</v>
      </c>
      <c r="AS15" s="2" t="str">
        <f t="shared" si="10"/>
        <v>FLh001_0</v>
      </c>
      <c r="AT15" s="2" t="str">
        <f t="shared" si="11"/>
        <v>FLh001_1</v>
      </c>
      <c r="AU15" s="2" t="str">
        <f t="shared" si="12"/>
        <v>FLh001_1</v>
      </c>
      <c r="AV15" s="2" t="str">
        <f t="shared" si="13"/>
        <v>FL</v>
      </c>
      <c r="AW15" s="2" t="str">
        <f t="shared" si="14"/>
        <v>FLh015_0</v>
      </c>
      <c r="AX15" s="2" t="str">
        <f t="shared" si="15"/>
        <v>FLh015_1</v>
      </c>
      <c r="AY15" s="2" t="str">
        <f t="shared" si="16"/>
        <v>FLh015_1</v>
      </c>
      <c r="AZ15" s="2" t="str">
        <f t="shared" si="17"/>
        <v>FL</v>
      </c>
      <c r="BA15" s="2" t="str">
        <f t="shared" si="18"/>
        <v>FLh009_0</v>
      </c>
      <c r="BB15" s="2" t="str">
        <f t="shared" si="19"/>
        <v>FLh009_1</v>
      </c>
      <c r="BC15" s="2" t="str">
        <f t="shared" si="20"/>
        <v>FLh009_1</v>
      </c>
      <c r="BD15" s="2" t="str">
        <f t="shared" si="21"/>
        <v>FL</v>
      </c>
      <c r="BE15" s="2" t="str">
        <f t="shared" si="22"/>
        <v>FLh010_0</v>
      </c>
      <c r="BF15" s="2" t="str">
        <f t="shared" si="23"/>
        <v>FLh010_1</v>
      </c>
      <c r="BG15" s="2" t="str">
        <f t="shared" si="24"/>
        <v>FLh010_1</v>
      </c>
      <c r="BH15" s="2" t="str">
        <f t="shared" si="25"/>
        <v>FL</v>
      </c>
      <c r="BI15" s="2" t="str">
        <f t="shared" si="26"/>
        <v>FLh007_0</v>
      </c>
      <c r="BJ15" s="2" t="str">
        <f t="shared" si="27"/>
        <v>FLh007_1</v>
      </c>
      <c r="BK15" s="2" t="str">
        <f t="shared" si="28"/>
        <v>FLh007_1</v>
      </c>
      <c r="BL15" s="2" t="str">
        <f t="shared" si="29"/>
        <v>FL</v>
      </c>
      <c r="BM15" s="2" t="str">
        <f t="shared" si="30"/>
        <v>FLh002_0</v>
      </c>
      <c r="BN15" s="2" t="str">
        <f t="shared" si="31"/>
        <v>FLh002_1</v>
      </c>
      <c r="BO15" s="2" t="str">
        <f t="shared" si="32"/>
        <v>FLh002_1</v>
      </c>
      <c r="BP15" s="2" t="str">
        <f t="shared" si="33"/>
        <v>FL</v>
      </c>
      <c r="BQ15" s="2" t="str">
        <f t="shared" si="34"/>
        <v>FLh005_0</v>
      </c>
      <c r="BR15" s="2" t="str">
        <f t="shared" si="35"/>
        <v>FLh005_1</v>
      </c>
      <c r="BS15" s="2" t="str">
        <f t="shared" si="36"/>
        <v>FLh005_1</v>
      </c>
      <c r="BT15" s="2" t="str">
        <f t="shared" si="37"/>
        <v>FL</v>
      </c>
      <c r="BU15" s="2" t="str">
        <f t="shared" si="38"/>
        <v>FLh003_0</v>
      </c>
      <c r="BV15" s="2" t="str">
        <f t="shared" si="39"/>
        <v>FLh003_1</v>
      </c>
      <c r="BW15" s="2" t="str">
        <f t="shared" si="40"/>
        <v>FLh003_1</v>
      </c>
      <c r="BX15" s="2" t="str">
        <f t="shared" si="41"/>
        <v>FL</v>
      </c>
      <c r="BY15" s="2" t="str">
        <f t="shared" si="42"/>
        <v>FLh004_0</v>
      </c>
      <c r="BZ15" s="2" t="str">
        <f t="shared" si="43"/>
        <v>FLh004_1</v>
      </c>
      <c r="CA15" s="2" t="str">
        <f t="shared" si="44"/>
        <v>FLh004_1</v>
      </c>
      <c r="CB15" s="2" t="str">
        <f t="shared" si="45"/>
        <v>FL</v>
      </c>
      <c r="CC15" s="2" t="e">
        <f>CONCATENATE($AR15,#REF!)</f>
        <v>#REF!</v>
      </c>
      <c r="CD15" s="2" t="str">
        <f t="shared" si="46"/>
        <v>FLh011_1</v>
      </c>
      <c r="CE15" s="2" t="e">
        <f>CONCATENATE($AR15,#REF!)</f>
        <v>#REF!</v>
      </c>
      <c r="CF15" s="2" t="e">
        <f>CONCATENATE($AR15,#REF!)</f>
        <v>#REF!</v>
      </c>
      <c r="CG15" s="2" t="str">
        <f t="shared" si="47"/>
        <v>FLh008_0</v>
      </c>
      <c r="CH15" s="2" t="str">
        <f t="shared" si="48"/>
        <v>FLh008_1</v>
      </c>
      <c r="CI15" s="2" t="str">
        <f t="shared" si="49"/>
        <v>FLh008_1</v>
      </c>
    </row>
    <row r="16" spans="1:87" x14ac:dyDescent="0.2">
      <c r="A16" s="229" t="s">
        <v>57</v>
      </c>
      <c r="B16" s="305">
        <f>IF(VLOOKUP(AS16,APPENDIX!$A:$R,9,FALSE)&lt;&gt;"",VLOOKUP(AS16,APPENDIX!$A:$R,9,FALSE),"--")</f>
        <v>99.3</v>
      </c>
      <c r="C16" s="236">
        <f>IF(VLOOKUP(AT16,APPENDIX!$A:$R,9,FALSE)&lt;&gt;"",VLOOKUP(AT16,APPENDIX!$A:$R,9,FALSE),"--")</f>
        <v>102.7</v>
      </c>
      <c r="D16" s="231">
        <f>IF(VLOOKUP(AU16,APPENDIX!$A:$R,12,FALSE)&lt;&gt;"",VLOOKUP(AU16,APPENDIX!$A:$R,12,FALSE),"--")</f>
        <v>0.2</v>
      </c>
      <c r="E16" s="234" t="str">
        <f t="shared" si="50"/>
        <v/>
      </c>
      <c r="F16" s="501">
        <f>IF(VLOOKUP(AW16,APPENDIX!$A:$R,9,FALSE)&lt;&gt;"",VLOOKUP(AW16,APPENDIX!$A:$R,9,FALSE),"--")</f>
        <v>6965.8</v>
      </c>
      <c r="G16" s="501">
        <f>IF(VLOOKUP(AX16,APPENDIX!$A:$R,9,FALSE)&lt;&gt;"",VLOOKUP(AX16,APPENDIX!$A:$R,9,FALSE),"--")</f>
        <v>7277.9</v>
      </c>
      <c r="H16" s="231">
        <f>IF(VLOOKUP(AY16,APPENDIX!$A:$R,12,FALSE)&lt;&gt;"",VLOOKUP(AY16,APPENDIX!$A:$R,12,FALSE),"--")</f>
        <v>0.2</v>
      </c>
      <c r="I16" s="231" t="str">
        <f t="shared" si="51"/>
        <v/>
      </c>
      <c r="J16" s="305">
        <f>IF(VLOOKUP(BA16,APPENDIX!$A:$R,9,FALSE)&lt;&gt;"",VLOOKUP(BA16,APPENDIX!$A:$R,9,FALSE),"--")</f>
        <v>21.6</v>
      </c>
      <c r="K16" s="236">
        <f>IF(VLOOKUP(BB16,APPENDIX!$A:$R,9,FALSE)&lt;&gt;"",VLOOKUP(BB16,APPENDIX!$A:$R,9,FALSE),"--")</f>
        <v>22.7</v>
      </c>
      <c r="L16" s="231">
        <f>IF(VLOOKUP(BC16,APPENDIX!$A:$R,12,FALSE)&lt;&gt;"",VLOOKUP(BC16,APPENDIX!$A:$R,12,FALSE),"--")</f>
        <v>0.4</v>
      </c>
      <c r="M16" s="234" t="str">
        <f t="shared" si="52"/>
        <v/>
      </c>
      <c r="N16" s="236">
        <f>IF(VLOOKUP(BE16,APPENDIX!$A:$R,9,FALSE)&lt;&gt;"",VLOOKUP(BE16,APPENDIX!$A:$R,9,FALSE),"--")</f>
        <v>15.1</v>
      </c>
      <c r="O16" s="236">
        <f>IF(VLOOKUP(BF16,APPENDIX!$A:$R,9,FALSE)&lt;&gt;"",VLOOKUP(BF16,APPENDIX!$A:$R,9,FALSE),"--")</f>
        <v>15.7</v>
      </c>
      <c r="P16" s="231">
        <f>IF(VLOOKUP(BG16,APPENDIX!$A:$R,12,FALSE)&lt;&gt;"",VLOOKUP(BG16,APPENDIX!$A:$R,12,FALSE),"--")</f>
        <v>0.3</v>
      </c>
      <c r="Q16" s="231" t="str">
        <f t="shared" si="53"/>
        <v/>
      </c>
      <c r="R16" s="305">
        <f>IF(VLOOKUP(BI16,APPENDIX!$A:$R,9,FALSE)&lt;&gt;"",VLOOKUP(BI16,APPENDIX!$A:$R,9,FALSE),"--")</f>
        <v>11.7</v>
      </c>
      <c r="S16" s="236">
        <f>IF(VLOOKUP(BJ16,APPENDIX!$A:$R,9,FALSE)&lt;&gt;"",VLOOKUP(BJ16,APPENDIX!$A:$R,9,FALSE),"--")</f>
        <v>12.6</v>
      </c>
      <c r="T16" s="231">
        <f>IF(VLOOKUP(BK16,APPENDIX!$A:$R,12,FALSE)&lt;&gt;"",VLOOKUP(BK16,APPENDIX!$A:$R,12,FALSE),"--")</f>
        <v>0.2</v>
      </c>
      <c r="U16" s="234" t="str">
        <f t="shared" si="54"/>
        <v/>
      </c>
      <c r="V16" s="236">
        <f>IF(VLOOKUP(BM16,APPENDIX!$A:$R,9,FALSE)&lt;&gt;"",VLOOKUP(BM16,APPENDIX!$A:$R,9,FALSE),"--")</f>
        <v>6.2</v>
      </c>
      <c r="W16" s="236">
        <f>IF(VLOOKUP(BN16,APPENDIX!$A:$R,9,FALSE)&lt;&gt;"",VLOOKUP(BN16,APPENDIX!$A:$R,9,FALSE),"--")</f>
        <v>7</v>
      </c>
      <c r="X16" s="231">
        <f>IF(VLOOKUP(BO16,APPENDIX!$A:$R,12,FALSE)&lt;&gt;"",VLOOKUP(BO16,APPENDIX!$A:$R,12,FALSE),"--")</f>
        <v>0.7</v>
      </c>
      <c r="Y16" s="231" t="str">
        <f t="shared" si="55"/>
        <v>*</v>
      </c>
      <c r="Z16" s="229">
        <f>IF(VLOOKUP(BQ16,APPENDIX!$A:$R,9,FALSE)&lt;&gt;"",VLOOKUP(BQ16,APPENDIX!$A:$R,9,FALSE),"--")</f>
        <v>27</v>
      </c>
      <c r="AA16" s="231">
        <f>IF(VLOOKUP(BR16,APPENDIX!$A:$R,9,FALSE)&lt;&gt;"",VLOOKUP(BR16,APPENDIX!$A:$R,9,FALSE),"--")</f>
        <v>26</v>
      </c>
      <c r="AB16" s="231">
        <f>IF(VLOOKUP(BS16,APPENDIX!$A:$R,12,FALSE)&lt;&gt;"",VLOOKUP(BS16,APPENDIX!$A:$R,12,FALSE),"--")</f>
        <v>-0.3</v>
      </c>
      <c r="AC16" s="234" t="str">
        <f t="shared" si="56"/>
        <v/>
      </c>
      <c r="AD16" s="231">
        <f>IF(VLOOKUP(BU16,APPENDIX!$A:$R,9,FALSE)&lt;&gt;"",VLOOKUP(BU16,APPENDIX!$A:$R,9,FALSE),"--")</f>
        <v>19</v>
      </c>
      <c r="AE16" s="231">
        <f>IF(VLOOKUP(BV16,APPENDIX!$A:$R,9,FALSE)&lt;&gt;"",VLOOKUP(BV16,APPENDIX!$A:$R,9,FALSE),"--")</f>
        <v>18</v>
      </c>
      <c r="AF16" s="231">
        <f>IF(VLOOKUP(BW16,APPENDIX!$A:$R,12,FALSE)&lt;&gt;"",VLOOKUP(BW16,APPENDIX!$A:$R,12,FALSE),"--")</f>
        <v>-0.3</v>
      </c>
      <c r="AG16" s="231" t="str">
        <f t="shared" si="57"/>
        <v/>
      </c>
      <c r="AH16" s="229">
        <f>IF(VLOOKUP(BY16,APPENDIX!$A:$R,9,FALSE)&lt;&gt;"",VLOOKUP(BY16,APPENDIX!$A:$R,9,FALSE),"--")</f>
        <v>31</v>
      </c>
      <c r="AI16" s="231">
        <f>IF(VLOOKUP(BZ16,APPENDIX!$A:$R,9,FALSE)&lt;&gt;"",VLOOKUP(BZ16,APPENDIX!$A:$R,9,FALSE),"--")</f>
        <v>31</v>
      </c>
      <c r="AJ16" s="231">
        <f>IF(VLOOKUP(CA16,APPENDIX!$A:$R,12,FALSE)&lt;&gt;"",VLOOKUP(CA16,APPENDIX!$A:$R,12,FALSE),"--")</f>
        <v>0</v>
      </c>
      <c r="AK16" s="234" t="str">
        <f t="shared" si="58"/>
        <v/>
      </c>
      <c r="AL16" s="301">
        <f>IF(VLOOKUP(CD16,APPENDIX!$A:$R,9,FALSE)&lt;&gt;"",VLOOKUP(CD16,APPENDIX!$A:$R,9,FALSE),"--")</f>
        <v>35</v>
      </c>
      <c r="AM16" s="229">
        <f>IF(VLOOKUP(CG16,APPENDIX!$A:$R,9,FALSE)&lt;&gt;"",VLOOKUP(CG16,APPENDIX!$A:$R,9,FALSE),"--")</f>
        <v>13</v>
      </c>
      <c r="AN16" s="231">
        <f>IF(VLOOKUP(CH16,APPENDIX!$A:$R,9,FALSE)&lt;&gt;"",VLOOKUP(CH16,APPENDIX!$A:$R,9,FALSE),"--")</f>
        <v>12</v>
      </c>
      <c r="AO16" s="231">
        <f>IF(VLOOKUP(CI16,APPENDIX!$A:$R,12,FALSE)&lt;&gt;"",VLOOKUP(CI16,APPENDIX!$A:$R,12,FALSE),"--")</f>
        <v>-0.3</v>
      </c>
      <c r="AP16" s="234" t="str">
        <f t="shared" si="59"/>
        <v/>
      </c>
      <c r="AR16" s="2" t="s">
        <v>58</v>
      </c>
      <c r="AS16" s="2" t="str">
        <f t="shared" si="10"/>
        <v>GAh001_0</v>
      </c>
      <c r="AT16" s="2" t="str">
        <f t="shared" si="11"/>
        <v>GAh001_1</v>
      </c>
      <c r="AU16" s="2" t="str">
        <f t="shared" si="12"/>
        <v>GAh001_1</v>
      </c>
      <c r="AV16" s="2" t="str">
        <f t="shared" si="13"/>
        <v>GA</v>
      </c>
      <c r="AW16" s="2" t="str">
        <f t="shared" si="14"/>
        <v>GAh015_0</v>
      </c>
      <c r="AX16" s="2" t="str">
        <f t="shared" si="15"/>
        <v>GAh015_1</v>
      </c>
      <c r="AY16" s="2" t="str">
        <f t="shared" si="16"/>
        <v>GAh015_1</v>
      </c>
      <c r="AZ16" s="2" t="str">
        <f t="shared" si="17"/>
        <v>GA</v>
      </c>
      <c r="BA16" s="2" t="str">
        <f t="shared" si="18"/>
        <v>GAh009_0</v>
      </c>
      <c r="BB16" s="2" t="str">
        <f t="shared" si="19"/>
        <v>GAh009_1</v>
      </c>
      <c r="BC16" s="2" t="str">
        <f t="shared" si="20"/>
        <v>GAh009_1</v>
      </c>
      <c r="BD16" s="2" t="str">
        <f t="shared" si="21"/>
        <v>GA</v>
      </c>
      <c r="BE16" s="2" t="str">
        <f t="shared" si="22"/>
        <v>GAh010_0</v>
      </c>
      <c r="BF16" s="2" t="str">
        <f t="shared" si="23"/>
        <v>GAh010_1</v>
      </c>
      <c r="BG16" s="2" t="str">
        <f t="shared" si="24"/>
        <v>GAh010_1</v>
      </c>
      <c r="BH16" s="2" t="str">
        <f t="shared" si="25"/>
        <v>GA</v>
      </c>
      <c r="BI16" s="2" t="str">
        <f t="shared" si="26"/>
        <v>GAh007_0</v>
      </c>
      <c r="BJ16" s="2" t="str">
        <f t="shared" si="27"/>
        <v>GAh007_1</v>
      </c>
      <c r="BK16" s="2" t="str">
        <f t="shared" si="28"/>
        <v>GAh007_1</v>
      </c>
      <c r="BL16" s="2" t="str">
        <f t="shared" si="29"/>
        <v>GA</v>
      </c>
      <c r="BM16" s="2" t="str">
        <f t="shared" si="30"/>
        <v>GAh002_0</v>
      </c>
      <c r="BN16" s="2" t="str">
        <f t="shared" si="31"/>
        <v>GAh002_1</v>
      </c>
      <c r="BO16" s="2" t="str">
        <f t="shared" si="32"/>
        <v>GAh002_1</v>
      </c>
      <c r="BP16" s="2" t="str">
        <f t="shared" si="33"/>
        <v>GA</v>
      </c>
      <c r="BQ16" s="2" t="str">
        <f t="shared" si="34"/>
        <v>GAh005_0</v>
      </c>
      <c r="BR16" s="2" t="str">
        <f t="shared" si="35"/>
        <v>GAh005_1</v>
      </c>
      <c r="BS16" s="2" t="str">
        <f t="shared" si="36"/>
        <v>GAh005_1</v>
      </c>
      <c r="BT16" s="2" t="str">
        <f t="shared" si="37"/>
        <v>GA</v>
      </c>
      <c r="BU16" s="2" t="str">
        <f t="shared" si="38"/>
        <v>GAh003_0</v>
      </c>
      <c r="BV16" s="2" t="str">
        <f t="shared" si="39"/>
        <v>GAh003_1</v>
      </c>
      <c r="BW16" s="2" t="str">
        <f t="shared" si="40"/>
        <v>GAh003_1</v>
      </c>
      <c r="BX16" s="2" t="str">
        <f t="shared" si="41"/>
        <v>GA</v>
      </c>
      <c r="BY16" s="2" t="str">
        <f t="shared" si="42"/>
        <v>GAh004_0</v>
      </c>
      <c r="BZ16" s="2" t="str">
        <f t="shared" si="43"/>
        <v>GAh004_1</v>
      </c>
      <c r="CA16" s="2" t="str">
        <f t="shared" si="44"/>
        <v>GAh004_1</v>
      </c>
      <c r="CB16" s="2" t="str">
        <f t="shared" si="45"/>
        <v>GA</v>
      </c>
      <c r="CC16" s="2" t="e">
        <f>CONCATENATE($AR16,#REF!)</f>
        <v>#REF!</v>
      </c>
      <c r="CD16" s="2" t="str">
        <f t="shared" si="46"/>
        <v>GAh011_1</v>
      </c>
      <c r="CE16" s="2" t="e">
        <f>CONCATENATE($AR16,#REF!)</f>
        <v>#REF!</v>
      </c>
      <c r="CF16" s="2" t="e">
        <f>CONCATENATE($AR16,#REF!)</f>
        <v>#REF!</v>
      </c>
      <c r="CG16" s="2" t="str">
        <f t="shared" si="47"/>
        <v>GAh008_0</v>
      </c>
      <c r="CH16" s="2" t="str">
        <f t="shared" si="48"/>
        <v>GAh008_1</v>
      </c>
      <c r="CI16" s="2" t="str">
        <f t="shared" si="49"/>
        <v>GAh008_1</v>
      </c>
    </row>
    <row r="17" spans="1:87" x14ac:dyDescent="0.2">
      <c r="A17" s="229" t="s">
        <v>61</v>
      </c>
      <c r="B17" s="305">
        <f>IF(VLOOKUP(AS17,APPENDIX!$A:$R,9,FALSE)&lt;&gt;"",VLOOKUP(AS17,APPENDIX!$A:$R,9,FALSE),"--")</f>
        <v>71.400000000000006</v>
      </c>
      <c r="C17" s="236">
        <f>IF(VLOOKUP(AT17,APPENDIX!$A:$R,9,FALSE)&lt;&gt;"",VLOOKUP(AT17,APPENDIX!$A:$R,9,FALSE),"--")</f>
        <v>76.099999999999994</v>
      </c>
      <c r="D17" s="231">
        <f>IF(VLOOKUP(AU17,APPENDIX!$A:$R,12,FALSE)&lt;&gt;"",VLOOKUP(AU17,APPENDIX!$A:$R,12,FALSE),"--")</f>
        <v>0.2</v>
      </c>
      <c r="E17" s="234" t="str">
        <f t="shared" si="50"/>
        <v/>
      </c>
      <c r="F17" s="501">
        <f>IF(VLOOKUP(AW17,APPENDIX!$A:$R,9,FALSE)&lt;&gt;"",VLOOKUP(AW17,APPENDIX!$A:$R,9,FALSE),"--")</f>
        <v>5444.9</v>
      </c>
      <c r="G17" s="501">
        <f>IF(VLOOKUP(AX17,APPENDIX!$A:$R,9,FALSE)&lt;&gt;"",VLOOKUP(AX17,APPENDIX!$A:$R,9,FALSE),"--")</f>
        <v>5368.5</v>
      </c>
      <c r="H17" s="231">
        <f>IF(VLOOKUP(AY17,APPENDIX!$A:$R,12,FALSE)&lt;&gt;"",VLOOKUP(AY17,APPENDIX!$A:$R,12,FALSE),"--")</f>
        <v>-0.1</v>
      </c>
      <c r="I17" s="231" t="str">
        <f t="shared" si="51"/>
        <v/>
      </c>
      <c r="J17" s="305">
        <f>IF(VLOOKUP(BA17,APPENDIX!$A:$R,9,FALSE)&lt;&gt;"",VLOOKUP(BA17,APPENDIX!$A:$R,9,FALSE),"--")</f>
        <v>16.3</v>
      </c>
      <c r="K17" s="236">
        <f>IF(VLOOKUP(BB17,APPENDIX!$A:$R,9,FALSE)&lt;&gt;"",VLOOKUP(BB17,APPENDIX!$A:$R,9,FALSE),"--")</f>
        <v>16.7</v>
      </c>
      <c r="L17" s="231">
        <f>IF(VLOOKUP(BC17,APPENDIX!$A:$R,12,FALSE)&lt;&gt;"",VLOOKUP(BC17,APPENDIX!$A:$R,12,FALSE),"--")</f>
        <v>0.2</v>
      </c>
      <c r="M17" s="234" t="str">
        <f t="shared" si="52"/>
        <v/>
      </c>
      <c r="N17" s="236">
        <f>IF(VLOOKUP(BE17,APPENDIX!$A:$R,9,FALSE)&lt;&gt;"",VLOOKUP(BE17,APPENDIX!$A:$R,9,FALSE),"--")</f>
        <v>13.6</v>
      </c>
      <c r="O17" s="236">
        <f>IF(VLOOKUP(BF17,APPENDIX!$A:$R,9,FALSE)&lt;&gt;"",VLOOKUP(BF17,APPENDIX!$A:$R,9,FALSE),"--")</f>
        <v>13.9</v>
      </c>
      <c r="P17" s="231">
        <f>IF(VLOOKUP(BG17,APPENDIX!$A:$R,12,FALSE)&lt;&gt;"",VLOOKUP(BG17,APPENDIX!$A:$R,12,FALSE),"--")</f>
        <v>0.2</v>
      </c>
      <c r="Q17" s="231" t="str">
        <f t="shared" si="53"/>
        <v/>
      </c>
      <c r="R17" s="305">
        <f>IF(VLOOKUP(BI17,APPENDIX!$A:$R,9,FALSE)&lt;&gt;"",VLOOKUP(BI17,APPENDIX!$A:$R,9,FALSE),"--")</f>
        <v>13.1</v>
      </c>
      <c r="S17" s="236">
        <f>IF(VLOOKUP(BJ17,APPENDIX!$A:$R,9,FALSE)&lt;&gt;"",VLOOKUP(BJ17,APPENDIX!$A:$R,9,FALSE),"--")</f>
        <v>13.8</v>
      </c>
      <c r="T17" s="231">
        <f>IF(VLOOKUP(BK17,APPENDIX!$A:$R,12,FALSE)&lt;&gt;"",VLOOKUP(BK17,APPENDIX!$A:$R,12,FALSE),"--")</f>
        <v>0.2</v>
      </c>
      <c r="U17" s="234" t="str">
        <f t="shared" si="54"/>
        <v/>
      </c>
      <c r="V17" s="236">
        <f>IF(VLOOKUP(BM17,APPENDIX!$A:$R,9,FALSE)&lt;&gt;"",VLOOKUP(BM17,APPENDIX!$A:$R,9,FALSE),"--")</f>
        <v>4.9000000000000004</v>
      </c>
      <c r="W17" s="236">
        <f>IF(VLOOKUP(BN17,APPENDIX!$A:$R,9,FALSE)&lt;&gt;"",VLOOKUP(BN17,APPENDIX!$A:$R,9,FALSE),"--")</f>
        <v>6.4</v>
      </c>
      <c r="X17" s="231">
        <f>IF(VLOOKUP(BO17,APPENDIX!$A:$R,12,FALSE)&lt;&gt;"",VLOOKUP(BO17,APPENDIX!$A:$R,12,FALSE),"--")</f>
        <v>1.2</v>
      </c>
      <c r="Y17" s="231" t="str">
        <f t="shared" si="55"/>
        <v>**</v>
      </c>
      <c r="Z17" s="229">
        <f>IF(VLOOKUP(BQ17,APPENDIX!$A:$R,9,FALSE)&lt;&gt;"",VLOOKUP(BQ17,APPENDIX!$A:$R,9,FALSE),"--")</f>
        <v>20</v>
      </c>
      <c r="AA17" s="231">
        <f>IF(VLOOKUP(BR17,APPENDIX!$A:$R,9,FALSE)&lt;&gt;"",VLOOKUP(BR17,APPENDIX!$A:$R,9,FALSE),"--")</f>
        <v>22</v>
      </c>
      <c r="AB17" s="231">
        <f>IF(VLOOKUP(BS17,APPENDIX!$A:$R,12,FALSE)&lt;&gt;"",VLOOKUP(BS17,APPENDIX!$A:$R,12,FALSE),"--")</f>
        <v>0.6</v>
      </c>
      <c r="AC17" s="234" t="str">
        <f t="shared" si="56"/>
        <v>*</v>
      </c>
      <c r="AD17" s="231">
        <f>IF(VLOOKUP(BU17,APPENDIX!$A:$R,9,FALSE)&lt;&gt;"",VLOOKUP(BU17,APPENDIX!$A:$R,9,FALSE),"--")</f>
        <v>13</v>
      </c>
      <c r="AE17" s="231">
        <f>IF(VLOOKUP(BV17,APPENDIX!$A:$R,9,FALSE)&lt;&gt;"",VLOOKUP(BV17,APPENDIX!$A:$R,9,FALSE),"--")</f>
        <v>14</v>
      </c>
      <c r="AF17" s="231">
        <f>IF(VLOOKUP(BW17,APPENDIX!$A:$R,12,FALSE)&lt;&gt;"",VLOOKUP(BW17,APPENDIX!$A:$R,12,FALSE),"--")</f>
        <v>0.3</v>
      </c>
      <c r="AG17" s="231" t="str">
        <f t="shared" si="57"/>
        <v/>
      </c>
      <c r="AH17" s="229">
        <f>IF(VLOOKUP(BY17,APPENDIX!$A:$R,9,FALSE)&lt;&gt;"",VLOOKUP(BY17,APPENDIX!$A:$R,9,FALSE),"--")</f>
        <v>23</v>
      </c>
      <c r="AI17" s="231">
        <f>IF(VLOOKUP(BZ17,APPENDIX!$A:$R,9,FALSE)&lt;&gt;"",VLOOKUP(BZ17,APPENDIX!$A:$R,9,FALSE),"--")</f>
        <v>24</v>
      </c>
      <c r="AJ17" s="231">
        <f>IF(VLOOKUP(CA17,APPENDIX!$A:$R,12,FALSE)&lt;&gt;"",VLOOKUP(CA17,APPENDIX!$A:$R,12,FALSE),"--")</f>
        <v>0.3</v>
      </c>
      <c r="AK17" s="234" t="str">
        <f t="shared" si="58"/>
        <v/>
      </c>
      <c r="AL17" s="301">
        <f>IF(VLOOKUP(CD17,APPENDIX!$A:$R,9,FALSE)&lt;&gt;"",VLOOKUP(CD17,APPENDIX!$A:$R,9,FALSE),"--")</f>
        <v>27</v>
      </c>
      <c r="AM17" s="229">
        <f>IF(VLOOKUP(CG17,APPENDIX!$A:$R,9,FALSE)&lt;&gt;"",VLOOKUP(CG17,APPENDIX!$A:$R,9,FALSE),"--")</f>
        <v>6</v>
      </c>
      <c r="AN17" s="231">
        <f>IF(VLOOKUP(CH17,APPENDIX!$A:$R,9,FALSE)&lt;&gt;"",VLOOKUP(CH17,APPENDIX!$A:$R,9,FALSE),"--")</f>
        <v>7</v>
      </c>
      <c r="AO17" s="231">
        <f>IF(VLOOKUP(CI17,APPENDIX!$A:$R,12,FALSE)&lt;&gt;"",VLOOKUP(CI17,APPENDIX!$A:$R,12,FALSE),"--")</f>
        <v>0.3</v>
      </c>
      <c r="AP17" s="234" t="str">
        <f t="shared" si="59"/>
        <v/>
      </c>
      <c r="AR17" s="2" t="s">
        <v>62</v>
      </c>
      <c r="AS17" s="2" t="str">
        <f t="shared" si="10"/>
        <v>HIh001_0</v>
      </c>
      <c r="AT17" s="2" t="str">
        <f t="shared" si="11"/>
        <v>HIh001_1</v>
      </c>
      <c r="AU17" s="2" t="str">
        <f t="shared" si="12"/>
        <v>HIh001_1</v>
      </c>
      <c r="AV17" s="2" t="str">
        <f t="shared" si="13"/>
        <v>HI</v>
      </c>
      <c r="AW17" s="2" t="str">
        <f t="shared" si="14"/>
        <v>HIh015_0</v>
      </c>
      <c r="AX17" s="2" t="str">
        <f t="shared" si="15"/>
        <v>HIh015_1</v>
      </c>
      <c r="AY17" s="2" t="str">
        <f t="shared" si="16"/>
        <v>HIh015_1</v>
      </c>
      <c r="AZ17" s="2" t="str">
        <f t="shared" si="17"/>
        <v>HI</v>
      </c>
      <c r="BA17" s="2" t="str">
        <f t="shared" si="18"/>
        <v>HIh009_0</v>
      </c>
      <c r="BB17" s="2" t="str">
        <f t="shared" si="19"/>
        <v>HIh009_1</v>
      </c>
      <c r="BC17" s="2" t="str">
        <f t="shared" si="20"/>
        <v>HIh009_1</v>
      </c>
      <c r="BD17" s="2" t="str">
        <f t="shared" si="21"/>
        <v>HI</v>
      </c>
      <c r="BE17" s="2" t="str">
        <f t="shared" si="22"/>
        <v>HIh010_0</v>
      </c>
      <c r="BF17" s="2" t="str">
        <f t="shared" si="23"/>
        <v>HIh010_1</v>
      </c>
      <c r="BG17" s="2" t="str">
        <f t="shared" si="24"/>
        <v>HIh010_1</v>
      </c>
      <c r="BH17" s="2" t="str">
        <f t="shared" si="25"/>
        <v>HI</v>
      </c>
      <c r="BI17" s="2" t="str">
        <f t="shared" si="26"/>
        <v>HIh007_0</v>
      </c>
      <c r="BJ17" s="2" t="str">
        <f t="shared" si="27"/>
        <v>HIh007_1</v>
      </c>
      <c r="BK17" s="2" t="str">
        <f t="shared" si="28"/>
        <v>HIh007_1</v>
      </c>
      <c r="BL17" s="2" t="str">
        <f t="shared" si="29"/>
        <v>HI</v>
      </c>
      <c r="BM17" s="2" t="str">
        <f t="shared" si="30"/>
        <v>HIh002_0</v>
      </c>
      <c r="BN17" s="2" t="str">
        <f t="shared" si="31"/>
        <v>HIh002_1</v>
      </c>
      <c r="BO17" s="2" t="str">
        <f t="shared" si="32"/>
        <v>HIh002_1</v>
      </c>
      <c r="BP17" s="2" t="str">
        <f t="shared" si="33"/>
        <v>HI</v>
      </c>
      <c r="BQ17" s="2" t="str">
        <f t="shared" si="34"/>
        <v>HIh005_0</v>
      </c>
      <c r="BR17" s="2" t="str">
        <f t="shared" si="35"/>
        <v>HIh005_1</v>
      </c>
      <c r="BS17" s="2" t="str">
        <f t="shared" si="36"/>
        <v>HIh005_1</v>
      </c>
      <c r="BT17" s="2" t="str">
        <f t="shared" si="37"/>
        <v>HI</v>
      </c>
      <c r="BU17" s="2" t="str">
        <f t="shared" si="38"/>
        <v>HIh003_0</v>
      </c>
      <c r="BV17" s="2" t="str">
        <f t="shared" si="39"/>
        <v>HIh003_1</v>
      </c>
      <c r="BW17" s="2" t="str">
        <f t="shared" si="40"/>
        <v>HIh003_1</v>
      </c>
      <c r="BX17" s="2" t="str">
        <f t="shared" si="41"/>
        <v>HI</v>
      </c>
      <c r="BY17" s="2" t="str">
        <f t="shared" si="42"/>
        <v>HIh004_0</v>
      </c>
      <c r="BZ17" s="2" t="str">
        <f t="shared" si="43"/>
        <v>HIh004_1</v>
      </c>
      <c r="CA17" s="2" t="str">
        <f t="shared" si="44"/>
        <v>HIh004_1</v>
      </c>
      <c r="CB17" s="2" t="str">
        <f t="shared" si="45"/>
        <v>HI</v>
      </c>
      <c r="CC17" s="2" t="e">
        <f>CONCATENATE($AR17,#REF!)</f>
        <v>#REF!</v>
      </c>
      <c r="CD17" s="2" t="str">
        <f t="shared" si="46"/>
        <v>HIh011_1</v>
      </c>
      <c r="CE17" s="2" t="e">
        <f>CONCATENATE($AR17,#REF!)</f>
        <v>#REF!</v>
      </c>
      <c r="CF17" s="2" t="e">
        <f>CONCATENATE($AR17,#REF!)</f>
        <v>#REF!</v>
      </c>
      <c r="CG17" s="2" t="str">
        <f t="shared" si="47"/>
        <v>HIh008_0</v>
      </c>
      <c r="CH17" s="2" t="str">
        <f t="shared" si="48"/>
        <v>HIh008_1</v>
      </c>
      <c r="CI17" s="2" t="str">
        <f t="shared" si="49"/>
        <v>HIh008_1</v>
      </c>
    </row>
    <row r="18" spans="1:87" x14ac:dyDescent="0.2">
      <c r="A18" s="229" t="s">
        <v>65</v>
      </c>
      <c r="B18" s="305">
        <f>IF(VLOOKUP(AS18,APPENDIX!$A:$R,9,FALSE)&lt;&gt;"",VLOOKUP(AS18,APPENDIX!$A:$R,9,FALSE),"--")</f>
        <v>64.8</v>
      </c>
      <c r="C18" s="236">
        <f>IF(VLOOKUP(AT18,APPENDIX!$A:$R,9,FALSE)&lt;&gt;"",VLOOKUP(AT18,APPENDIX!$A:$R,9,FALSE),"--")</f>
        <v>67.900000000000006</v>
      </c>
      <c r="D18" s="231">
        <f>IF(VLOOKUP(AU18,APPENDIX!$A:$R,12,FALSE)&lt;&gt;"",VLOOKUP(AU18,APPENDIX!$A:$R,12,FALSE),"--")</f>
        <v>0.2</v>
      </c>
      <c r="E18" s="234" t="str">
        <f t="shared" si="50"/>
        <v/>
      </c>
      <c r="F18" s="501">
        <f>IF(VLOOKUP(AW18,APPENDIX!$A:$R,9,FALSE)&lt;&gt;"",VLOOKUP(AW18,APPENDIX!$A:$R,9,FALSE),"--")</f>
        <v>5808.9</v>
      </c>
      <c r="G18" s="501">
        <f>IF(VLOOKUP(AX18,APPENDIX!$A:$R,9,FALSE)&lt;&gt;"",VLOOKUP(AX18,APPENDIX!$A:$R,9,FALSE),"--")</f>
        <v>6111.7</v>
      </c>
      <c r="H18" s="231">
        <f>IF(VLOOKUP(AY18,APPENDIX!$A:$R,12,FALSE)&lt;&gt;"",VLOOKUP(AY18,APPENDIX!$A:$R,12,FALSE),"--")</f>
        <v>0.2</v>
      </c>
      <c r="I18" s="231" t="str">
        <f t="shared" si="51"/>
        <v/>
      </c>
      <c r="J18" s="305">
        <f>IF(VLOOKUP(BA18,APPENDIX!$A:$R,9,FALSE)&lt;&gt;"",VLOOKUP(BA18,APPENDIX!$A:$R,9,FALSE),"--")</f>
        <v>15.8</v>
      </c>
      <c r="K18" s="236">
        <f>IF(VLOOKUP(BB18,APPENDIX!$A:$R,9,FALSE)&lt;&gt;"",VLOOKUP(BB18,APPENDIX!$A:$R,9,FALSE),"--")</f>
        <v>20.399999999999999</v>
      </c>
      <c r="L18" s="231">
        <f>IF(VLOOKUP(BC18,APPENDIX!$A:$R,12,FALSE)&lt;&gt;"",VLOOKUP(BC18,APPENDIX!$A:$R,12,FALSE),"--")</f>
        <v>1.8</v>
      </c>
      <c r="M18" s="234" t="str">
        <f t="shared" si="52"/>
        <v>**</v>
      </c>
      <c r="N18" s="236">
        <f>IF(VLOOKUP(BE18,APPENDIX!$A:$R,9,FALSE)&lt;&gt;"",VLOOKUP(BE18,APPENDIX!$A:$R,9,FALSE),"--")</f>
        <v>14.2</v>
      </c>
      <c r="O18" s="236">
        <f>IF(VLOOKUP(BF18,APPENDIX!$A:$R,9,FALSE)&lt;&gt;"",VLOOKUP(BF18,APPENDIX!$A:$R,9,FALSE),"--")</f>
        <v>12.8</v>
      </c>
      <c r="P18" s="231">
        <f>IF(VLOOKUP(BG18,APPENDIX!$A:$R,12,FALSE)&lt;&gt;"",VLOOKUP(BG18,APPENDIX!$A:$R,12,FALSE),"--")</f>
        <v>-0.8</v>
      </c>
      <c r="Q18" s="231" t="str">
        <f t="shared" si="53"/>
        <v>*</v>
      </c>
      <c r="R18" s="305">
        <f>IF(VLOOKUP(BI18,APPENDIX!$A:$R,9,FALSE)&lt;&gt;"",VLOOKUP(BI18,APPENDIX!$A:$R,9,FALSE),"--")</f>
        <v>19</v>
      </c>
      <c r="S18" s="236">
        <f>IF(VLOOKUP(BJ18,APPENDIX!$A:$R,9,FALSE)&lt;&gt;"",VLOOKUP(BJ18,APPENDIX!$A:$R,9,FALSE),"--")</f>
        <v>20</v>
      </c>
      <c r="T18" s="231">
        <f>IF(VLOOKUP(BK18,APPENDIX!$A:$R,12,FALSE)&lt;&gt;"",VLOOKUP(BK18,APPENDIX!$A:$R,12,FALSE),"--")</f>
        <v>0.2</v>
      </c>
      <c r="U18" s="234" t="str">
        <f t="shared" si="54"/>
        <v/>
      </c>
      <c r="V18" s="236">
        <f>IF(VLOOKUP(BM18,APPENDIX!$A:$R,9,FALSE)&lt;&gt;"",VLOOKUP(BM18,APPENDIX!$A:$R,9,FALSE),"--")</f>
        <v>5.4</v>
      </c>
      <c r="W18" s="236">
        <f>IF(VLOOKUP(BN18,APPENDIX!$A:$R,9,FALSE)&lt;&gt;"",VLOOKUP(BN18,APPENDIX!$A:$R,9,FALSE),"--")</f>
        <v>5.6</v>
      </c>
      <c r="X18" s="231">
        <f>IF(VLOOKUP(BO18,APPENDIX!$A:$R,12,FALSE)&lt;&gt;"",VLOOKUP(BO18,APPENDIX!$A:$R,12,FALSE),"--")</f>
        <v>0.2</v>
      </c>
      <c r="Y18" s="231" t="str">
        <f t="shared" si="55"/>
        <v/>
      </c>
      <c r="Z18" s="229">
        <f>IF(VLOOKUP(BQ18,APPENDIX!$A:$R,9,FALSE)&lt;&gt;"",VLOOKUP(BQ18,APPENDIX!$A:$R,9,FALSE),"--")</f>
        <v>23</v>
      </c>
      <c r="AA18" s="231">
        <f>IF(VLOOKUP(BR18,APPENDIX!$A:$R,9,FALSE)&lt;&gt;"",VLOOKUP(BR18,APPENDIX!$A:$R,9,FALSE),"--")</f>
        <v>25</v>
      </c>
      <c r="AB18" s="231">
        <f>IF(VLOOKUP(BS18,APPENDIX!$A:$R,12,FALSE)&lt;&gt;"",VLOOKUP(BS18,APPENDIX!$A:$R,12,FALSE),"--")</f>
        <v>0.6</v>
      </c>
      <c r="AC18" s="234" t="str">
        <f t="shared" si="56"/>
        <v>*</v>
      </c>
      <c r="AD18" s="231">
        <f>IF(VLOOKUP(BU18,APPENDIX!$A:$R,9,FALSE)&lt;&gt;"",VLOOKUP(BU18,APPENDIX!$A:$R,9,FALSE),"--")</f>
        <v>17</v>
      </c>
      <c r="AE18" s="231">
        <f>IF(VLOOKUP(BV18,APPENDIX!$A:$R,9,FALSE)&lt;&gt;"",VLOOKUP(BV18,APPENDIX!$A:$R,9,FALSE),"--")</f>
        <v>14</v>
      </c>
      <c r="AF18" s="231">
        <f>IF(VLOOKUP(BW18,APPENDIX!$A:$R,12,FALSE)&lt;&gt;"",VLOOKUP(BW18,APPENDIX!$A:$R,12,FALSE),"--")</f>
        <v>-0.8</v>
      </c>
      <c r="AG18" s="231" t="str">
        <f t="shared" si="57"/>
        <v>*</v>
      </c>
      <c r="AH18" s="229">
        <f>IF(VLOOKUP(BY18,APPENDIX!$A:$R,9,FALSE)&lt;&gt;"",VLOOKUP(BY18,APPENDIX!$A:$R,9,FALSE),"--")</f>
        <v>30</v>
      </c>
      <c r="AI18" s="231">
        <f>IF(VLOOKUP(BZ18,APPENDIX!$A:$R,9,FALSE)&lt;&gt;"",VLOOKUP(BZ18,APPENDIX!$A:$R,9,FALSE),"--")</f>
        <v>29</v>
      </c>
      <c r="AJ18" s="231">
        <f>IF(VLOOKUP(CA18,APPENDIX!$A:$R,12,FALSE)&lt;&gt;"",VLOOKUP(CA18,APPENDIX!$A:$R,12,FALSE),"--")</f>
        <v>-0.3</v>
      </c>
      <c r="AK18" s="234" t="str">
        <f t="shared" si="58"/>
        <v/>
      </c>
      <c r="AL18" s="301">
        <f>IF(VLOOKUP(CD18,APPENDIX!$A:$R,9,FALSE)&lt;&gt;"",VLOOKUP(CD18,APPENDIX!$A:$R,9,FALSE),"--")</f>
        <v>28</v>
      </c>
      <c r="AM18" s="229">
        <f>IF(VLOOKUP(CG18,APPENDIX!$A:$R,9,FALSE)&lt;&gt;"",VLOOKUP(CG18,APPENDIX!$A:$R,9,FALSE),"--")</f>
        <v>9</v>
      </c>
      <c r="AN18" s="231">
        <f>IF(VLOOKUP(CH18,APPENDIX!$A:$R,9,FALSE)&lt;&gt;"",VLOOKUP(CH18,APPENDIX!$A:$R,9,FALSE),"--")</f>
        <v>8</v>
      </c>
      <c r="AO18" s="231">
        <f>IF(VLOOKUP(CI18,APPENDIX!$A:$R,12,FALSE)&lt;&gt;"",VLOOKUP(CI18,APPENDIX!$A:$R,12,FALSE),"--")</f>
        <v>-0.3</v>
      </c>
      <c r="AP18" s="234" t="str">
        <f t="shared" si="59"/>
        <v/>
      </c>
      <c r="AR18" s="2" t="s">
        <v>1</v>
      </c>
      <c r="AS18" s="2" t="str">
        <f t="shared" si="10"/>
        <v>IDh001_0</v>
      </c>
      <c r="AT18" s="2" t="str">
        <f t="shared" si="11"/>
        <v>IDh001_1</v>
      </c>
      <c r="AU18" s="2" t="str">
        <f t="shared" si="12"/>
        <v>IDh001_1</v>
      </c>
      <c r="AV18" s="2" t="str">
        <f t="shared" si="13"/>
        <v>ID</v>
      </c>
      <c r="AW18" s="2" t="str">
        <f t="shared" si="14"/>
        <v>IDh015_0</v>
      </c>
      <c r="AX18" s="2" t="str">
        <f t="shared" si="15"/>
        <v>IDh015_1</v>
      </c>
      <c r="AY18" s="2" t="str">
        <f t="shared" si="16"/>
        <v>IDh015_1</v>
      </c>
      <c r="AZ18" s="2" t="str">
        <f t="shared" si="17"/>
        <v>ID</v>
      </c>
      <c r="BA18" s="2" t="str">
        <f t="shared" si="18"/>
        <v>IDh009_0</v>
      </c>
      <c r="BB18" s="2" t="str">
        <f t="shared" si="19"/>
        <v>IDh009_1</v>
      </c>
      <c r="BC18" s="2" t="str">
        <f t="shared" si="20"/>
        <v>IDh009_1</v>
      </c>
      <c r="BD18" s="2" t="str">
        <f t="shared" si="21"/>
        <v>ID</v>
      </c>
      <c r="BE18" s="2" t="str">
        <f t="shared" si="22"/>
        <v>IDh010_0</v>
      </c>
      <c r="BF18" s="2" t="str">
        <f t="shared" si="23"/>
        <v>IDh010_1</v>
      </c>
      <c r="BG18" s="2" t="str">
        <f t="shared" si="24"/>
        <v>IDh010_1</v>
      </c>
      <c r="BH18" s="2" t="str">
        <f t="shared" si="25"/>
        <v>ID</v>
      </c>
      <c r="BI18" s="2" t="str">
        <f t="shared" si="26"/>
        <v>IDh007_0</v>
      </c>
      <c r="BJ18" s="2" t="str">
        <f t="shared" si="27"/>
        <v>IDh007_1</v>
      </c>
      <c r="BK18" s="2" t="str">
        <f t="shared" si="28"/>
        <v>IDh007_1</v>
      </c>
      <c r="BL18" s="2" t="str">
        <f t="shared" si="29"/>
        <v>ID</v>
      </c>
      <c r="BM18" s="2" t="str">
        <f t="shared" si="30"/>
        <v>IDh002_0</v>
      </c>
      <c r="BN18" s="2" t="str">
        <f t="shared" si="31"/>
        <v>IDh002_1</v>
      </c>
      <c r="BO18" s="2" t="str">
        <f t="shared" si="32"/>
        <v>IDh002_1</v>
      </c>
      <c r="BP18" s="2" t="str">
        <f t="shared" si="33"/>
        <v>ID</v>
      </c>
      <c r="BQ18" s="2" t="str">
        <f t="shared" si="34"/>
        <v>IDh005_0</v>
      </c>
      <c r="BR18" s="2" t="str">
        <f t="shared" si="35"/>
        <v>IDh005_1</v>
      </c>
      <c r="BS18" s="2" t="str">
        <f t="shared" si="36"/>
        <v>IDh005_1</v>
      </c>
      <c r="BT18" s="2" t="str">
        <f t="shared" si="37"/>
        <v>ID</v>
      </c>
      <c r="BU18" s="2" t="str">
        <f t="shared" si="38"/>
        <v>IDh003_0</v>
      </c>
      <c r="BV18" s="2" t="str">
        <f t="shared" si="39"/>
        <v>IDh003_1</v>
      </c>
      <c r="BW18" s="2" t="str">
        <f t="shared" si="40"/>
        <v>IDh003_1</v>
      </c>
      <c r="BX18" s="2" t="str">
        <f t="shared" si="41"/>
        <v>ID</v>
      </c>
      <c r="BY18" s="2" t="str">
        <f t="shared" si="42"/>
        <v>IDh004_0</v>
      </c>
      <c r="BZ18" s="2" t="str">
        <f t="shared" si="43"/>
        <v>IDh004_1</v>
      </c>
      <c r="CA18" s="2" t="str">
        <f t="shared" si="44"/>
        <v>IDh004_1</v>
      </c>
      <c r="CB18" s="2" t="str">
        <f t="shared" si="45"/>
        <v>ID</v>
      </c>
      <c r="CC18" s="2" t="e">
        <f>CONCATENATE($AR18,#REF!)</f>
        <v>#REF!</v>
      </c>
      <c r="CD18" s="2" t="str">
        <f t="shared" si="46"/>
        <v>IDh011_1</v>
      </c>
      <c r="CE18" s="2" t="e">
        <f>CONCATENATE($AR18,#REF!)</f>
        <v>#REF!</v>
      </c>
      <c r="CF18" s="2" t="e">
        <f>CONCATENATE($AR18,#REF!)</f>
        <v>#REF!</v>
      </c>
      <c r="CG18" s="2" t="str">
        <f t="shared" si="47"/>
        <v>IDh008_0</v>
      </c>
      <c r="CH18" s="2" t="str">
        <f t="shared" si="48"/>
        <v>IDh008_1</v>
      </c>
      <c r="CI18" s="2" t="str">
        <f t="shared" si="49"/>
        <v>IDh008_1</v>
      </c>
    </row>
    <row r="19" spans="1:87" x14ac:dyDescent="0.2">
      <c r="A19" s="229" t="s">
        <v>68</v>
      </c>
      <c r="B19" s="305">
        <f>IF(VLOOKUP(AS19,APPENDIX!$A:$R,9,FALSE)&lt;&gt;"",VLOOKUP(AS19,APPENDIX!$A:$R,9,FALSE),"--")</f>
        <v>88.7</v>
      </c>
      <c r="C19" s="236">
        <f>IF(VLOOKUP(AT19,APPENDIX!$A:$R,9,FALSE)&lt;&gt;"",VLOOKUP(AT19,APPENDIX!$A:$R,9,FALSE),"--")</f>
        <v>87.2</v>
      </c>
      <c r="D19" s="231">
        <f>IF(VLOOKUP(AU19,APPENDIX!$A:$R,12,FALSE)&lt;&gt;"",VLOOKUP(AU19,APPENDIX!$A:$R,12,FALSE),"--")</f>
        <v>-0.1</v>
      </c>
      <c r="E19" s="234" t="str">
        <f t="shared" si="50"/>
        <v/>
      </c>
      <c r="F19" s="501">
        <f>IF(VLOOKUP(AW19,APPENDIX!$A:$R,9,FALSE)&lt;&gt;"",VLOOKUP(AW19,APPENDIX!$A:$R,9,FALSE),"--")</f>
        <v>6160.5</v>
      </c>
      <c r="G19" s="501">
        <f>IF(VLOOKUP(AX19,APPENDIX!$A:$R,9,FALSE)&lt;&gt;"",VLOOKUP(AX19,APPENDIX!$A:$R,9,FALSE),"--")</f>
        <v>6125</v>
      </c>
      <c r="H19" s="231">
        <f>IF(VLOOKUP(AY19,APPENDIX!$A:$R,12,FALSE)&lt;&gt;"",VLOOKUP(AY19,APPENDIX!$A:$R,12,FALSE),"--")</f>
        <v>0</v>
      </c>
      <c r="I19" s="231" t="str">
        <f t="shared" si="51"/>
        <v/>
      </c>
      <c r="J19" s="305">
        <f>IF(VLOOKUP(BA19,APPENDIX!$A:$R,9,FALSE)&lt;&gt;"",VLOOKUP(BA19,APPENDIX!$A:$R,9,FALSE),"--")</f>
        <v>23</v>
      </c>
      <c r="K19" s="236">
        <f>IF(VLOOKUP(BB19,APPENDIX!$A:$R,9,FALSE)&lt;&gt;"",VLOOKUP(BB19,APPENDIX!$A:$R,9,FALSE),"--")</f>
        <v>21.9</v>
      </c>
      <c r="L19" s="231">
        <f>IF(VLOOKUP(BC19,APPENDIX!$A:$R,12,FALSE)&lt;&gt;"",VLOOKUP(BC19,APPENDIX!$A:$R,12,FALSE),"--")</f>
        <v>-0.4</v>
      </c>
      <c r="M19" s="234" t="str">
        <f t="shared" si="52"/>
        <v/>
      </c>
      <c r="N19" s="236">
        <f>IF(VLOOKUP(BE19,APPENDIX!$A:$R,9,FALSE)&lt;&gt;"",VLOOKUP(BE19,APPENDIX!$A:$R,9,FALSE),"--")</f>
        <v>16</v>
      </c>
      <c r="O19" s="236">
        <f>IF(VLOOKUP(BF19,APPENDIX!$A:$R,9,FALSE)&lt;&gt;"",VLOOKUP(BF19,APPENDIX!$A:$R,9,FALSE),"--")</f>
        <v>15</v>
      </c>
      <c r="P19" s="231">
        <f>IF(VLOOKUP(BG19,APPENDIX!$A:$R,12,FALSE)&lt;&gt;"",VLOOKUP(BG19,APPENDIX!$A:$R,12,FALSE),"--")</f>
        <v>-0.5</v>
      </c>
      <c r="Q19" s="231" t="str">
        <f t="shared" si="53"/>
        <v>*</v>
      </c>
      <c r="R19" s="305">
        <f>IF(VLOOKUP(BI19,APPENDIX!$A:$R,9,FALSE)&lt;&gt;"",VLOOKUP(BI19,APPENDIX!$A:$R,9,FALSE),"--")</f>
        <v>9.8000000000000007</v>
      </c>
      <c r="S19" s="236">
        <f>IF(VLOOKUP(BJ19,APPENDIX!$A:$R,9,FALSE)&lt;&gt;"",VLOOKUP(BJ19,APPENDIX!$A:$R,9,FALSE),"--")</f>
        <v>10.5</v>
      </c>
      <c r="T19" s="231">
        <f>IF(VLOOKUP(BK19,APPENDIX!$A:$R,12,FALSE)&lt;&gt;"",VLOOKUP(BK19,APPENDIX!$A:$R,12,FALSE),"--")</f>
        <v>0.2</v>
      </c>
      <c r="U19" s="234" t="str">
        <f t="shared" si="54"/>
        <v/>
      </c>
      <c r="V19" s="236">
        <f>IF(VLOOKUP(BM19,APPENDIX!$A:$R,9,FALSE)&lt;&gt;"",VLOOKUP(BM19,APPENDIX!$A:$R,9,FALSE),"--")</f>
        <v>6.5</v>
      </c>
      <c r="W19" s="236">
        <f>IF(VLOOKUP(BN19,APPENDIX!$A:$R,9,FALSE)&lt;&gt;"",VLOOKUP(BN19,APPENDIX!$A:$R,9,FALSE),"--")</f>
        <v>6</v>
      </c>
      <c r="X19" s="231">
        <f>IF(VLOOKUP(BO19,APPENDIX!$A:$R,12,FALSE)&lt;&gt;"",VLOOKUP(BO19,APPENDIX!$A:$R,12,FALSE),"--")</f>
        <v>-0.4</v>
      </c>
      <c r="Y19" s="231" t="str">
        <f t="shared" si="55"/>
        <v/>
      </c>
      <c r="Z19" s="229">
        <f>IF(VLOOKUP(BQ19,APPENDIX!$A:$R,9,FALSE)&lt;&gt;"",VLOOKUP(BQ19,APPENDIX!$A:$R,9,FALSE),"--")</f>
        <v>22</v>
      </c>
      <c r="AA19" s="231">
        <f>IF(VLOOKUP(BR19,APPENDIX!$A:$R,9,FALSE)&lt;&gt;"",VLOOKUP(BR19,APPENDIX!$A:$R,9,FALSE),"--")</f>
        <v>23</v>
      </c>
      <c r="AB19" s="231">
        <f>IF(VLOOKUP(BS19,APPENDIX!$A:$R,12,FALSE)&lt;&gt;"",VLOOKUP(BS19,APPENDIX!$A:$R,12,FALSE),"--")</f>
        <v>0.3</v>
      </c>
      <c r="AC19" s="234" t="str">
        <f t="shared" si="56"/>
        <v/>
      </c>
      <c r="AD19" s="231">
        <f>IF(VLOOKUP(BU19,APPENDIX!$A:$R,9,FALSE)&lt;&gt;"",VLOOKUP(BU19,APPENDIX!$A:$R,9,FALSE),"--")</f>
        <v>18</v>
      </c>
      <c r="AE19" s="231">
        <f>IF(VLOOKUP(BV19,APPENDIX!$A:$R,9,FALSE)&lt;&gt;"",VLOOKUP(BV19,APPENDIX!$A:$R,9,FALSE),"--")</f>
        <v>15</v>
      </c>
      <c r="AF19" s="231">
        <f>IF(VLOOKUP(BW19,APPENDIX!$A:$R,12,FALSE)&lt;&gt;"",VLOOKUP(BW19,APPENDIX!$A:$R,12,FALSE),"--")</f>
        <v>-0.8</v>
      </c>
      <c r="AG19" s="231" t="str">
        <f t="shared" si="57"/>
        <v>*</v>
      </c>
      <c r="AH19" s="229">
        <f>IF(VLOOKUP(BY19,APPENDIX!$A:$R,9,FALSE)&lt;&gt;"",VLOOKUP(BY19,APPENDIX!$A:$R,9,FALSE),"--")</f>
        <v>30</v>
      </c>
      <c r="AI19" s="231">
        <f>IF(VLOOKUP(BZ19,APPENDIX!$A:$R,9,FALSE)&lt;&gt;"",VLOOKUP(BZ19,APPENDIX!$A:$R,9,FALSE),"--")</f>
        <v>31</v>
      </c>
      <c r="AJ19" s="231">
        <f>IF(VLOOKUP(CA19,APPENDIX!$A:$R,12,FALSE)&lt;&gt;"",VLOOKUP(CA19,APPENDIX!$A:$R,12,FALSE),"--")</f>
        <v>0.3</v>
      </c>
      <c r="AK19" s="234" t="str">
        <f t="shared" si="58"/>
        <v/>
      </c>
      <c r="AL19" s="301">
        <f>IF(VLOOKUP(CD19,APPENDIX!$A:$R,9,FALSE)&lt;&gt;"",VLOOKUP(CD19,APPENDIX!$A:$R,9,FALSE),"--")</f>
        <v>34</v>
      </c>
      <c r="AM19" s="229">
        <f>IF(VLOOKUP(CG19,APPENDIX!$A:$R,9,FALSE)&lt;&gt;"",VLOOKUP(CG19,APPENDIX!$A:$R,9,FALSE),"--")</f>
        <v>9</v>
      </c>
      <c r="AN19" s="231">
        <f>IF(VLOOKUP(CH19,APPENDIX!$A:$R,9,FALSE)&lt;&gt;"",VLOOKUP(CH19,APPENDIX!$A:$R,9,FALSE),"--")</f>
        <v>8</v>
      </c>
      <c r="AO19" s="231">
        <f>IF(VLOOKUP(CI19,APPENDIX!$A:$R,12,FALSE)&lt;&gt;"",VLOOKUP(CI19,APPENDIX!$A:$R,12,FALSE),"--")</f>
        <v>-0.3</v>
      </c>
      <c r="AP19" s="234" t="str">
        <f t="shared" si="59"/>
        <v/>
      </c>
      <c r="AR19" s="2" t="s">
        <v>69</v>
      </c>
      <c r="AS19" s="2" t="str">
        <f t="shared" si="10"/>
        <v>ILh001_0</v>
      </c>
      <c r="AT19" s="2" t="str">
        <f t="shared" si="11"/>
        <v>ILh001_1</v>
      </c>
      <c r="AU19" s="2" t="str">
        <f t="shared" si="12"/>
        <v>ILh001_1</v>
      </c>
      <c r="AV19" s="2" t="str">
        <f t="shared" si="13"/>
        <v>IL</v>
      </c>
      <c r="AW19" s="2" t="str">
        <f t="shared" si="14"/>
        <v>ILh015_0</v>
      </c>
      <c r="AX19" s="2" t="str">
        <f t="shared" si="15"/>
        <v>ILh015_1</v>
      </c>
      <c r="AY19" s="2" t="str">
        <f t="shared" si="16"/>
        <v>ILh015_1</v>
      </c>
      <c r="AZ19" s="2" t="str">
        <f t="shared" si="17"/>
        <v>IL</v>
      </c>
      <c r="BA19" s="2" t="str">
        <f t="shared" si="18"/>
        <v>ILh009_0</v>
      </c>
      <c r="BB19" s="2" t="str">
        <f t="shared" si="19"/>
        <v>ILh009_1</v>
      </c>
      <c r="BC19" s="2" t="str">
        <f t="shared" si="20"/>
        <v>ILh009_1</v>
      </c>
      <c r="BD19" s="2" t="str">
        <f t="shared" si="21"/>
        <v>IL</v>
      </c>
      <c r="BE19" s="2" t="str">
        <f t="shared" si="22"/>
        <v>ILh010_0</v>
      </c>
      <c r="BF19" s="2" t="str">
        <f t="shared" si="23"/>
        <v>ILh010_1</v>
      </c>
      <c r="BG19" s="2" t="str">
        <f t="shared" si="24"/>
        <v>ILh010_1</v>
      </c>
      <c r="BH19" s="2" t="str">
        <f t="shared" si="25"/>
        <v>IL</v>
      </c>
      <c r="BI19" s="2" t="str">
        <f t="shared" si="26"/>
        <v>ILh007_0</v>
      </c>
      <c r="BJ19" s="2" t="str">
        <f t="shared" si="27"/>
        <v>ILh007_1</v>
      </c>
      <c r="BK19" s="2" t="str">
        <f t="shared" si="28"/>
        <v>ILh007_1</v>
      </c>
      <c r="BL19" s="2" t="str">
        <f t="shared" si="29"/>
        <v>IL</v>
      </c>
      <c r="BM19" s="2" t="str">
        <f t="shared" si="30"/>
        <v>ILh002_0</v>
      </c>
      <c r="BN19" s="2" t="str">
        <f t="shared" si="31"/>
        <v>ILh002_1</v>
      </c>
      <c r="BO19" s="2" t="str">
        <f t="shared" si="32"/>
        <v>ILh002_1</v>
      </c>
      <c r="BP19" s="2" t="str">
        <f t="shared" si="33"/>
        <v>IL</v>
      </c>
      <c r="BQ19" s="2" t="str">
        <f t="shared" si="34"/>
        <v>ILh005_0</v>
      </c>
      <c r="BR19" s="2" t="str">
        <f t="shared" si="35"/>
        <v>ILh005_1</v>
      </c>
      <c r="BS19" s="2" t="str">
        <f t="shared" si="36"/>
        <v>ILh005_1</v>
      </c>
      <c r="BT19" s="2" t="str">
        <f t="shared" si="37"/>
        <v>IL</v>
      </c>
      <c r="BU19" s="2" t="str">
        <f t="shared" si="38"/>
        <v>ILh003_0</v>
      </c>
      <c r="BV19" s="2" t="str">
        <f t="shared" si="39"/>
        <v>ILh003_1</v>
      </c>
      <c r="BW19" s="2" t="str">
        <f t="shared" si="40"/>
        <v>ILh003_1</v>
      </c>
      <c r="BX19" s="2" t="str">
        <f t="shared" si="41"/>
        <v>IL</v>
      </c>
      <c r="BY19" s="2" t="str">
        <f t="shared" si="42"/>
        <v>ILh004_0</v>
      </c>
      <c r="BZ19" s="2" t="str">
        <f t="shared" si="43"/>
        <v>ILh004_1</v>
      </c>
      <c r="CA19" s="2" t="str">
        <f t="shared" si="44"/>
        <v>ILh004_1</v>
      </c>
      <c r="CB19" s="2" t="str">
        <f t="shared" si="45"/>
        <v>IL</v>
      </c>
      <c r="CC19" s="2" t="e">
        <f>CONCATENATE($AR19,#REF!)</f>
        <v>#REF!</v>
      </c>
      <c r="CD19" s="2" t="str">
        <f t="shared" si="46"/>
        <v>ILh011_1</v>
      </c>
      <c r="CE19" s="2" t="e">
        <f>CONCATENATE($AR19,#REF!)</f>
        <v>#REF!</v>
      </c>
      <c r="CF19" s="2" t="e">
        <f>CONCATENATE($AR19,#REF!)</f>
        <v>#REF!</v>
      </c>
      <c r="CG19" s="2" t="str">
        <f t="shared" si="47"/>
        <v>ILh008_0</v>
      </c>
      <c r="CH19" s="2" t="str">
        <f t="shared" si="48"/>
        <v>ILh008_1</v>
      </c>
      <c r="CI19" s="2" t="str">
        <f t="shared" si="49"/>
        <v>ILh008_1</v>
      </c>
    </row>
    <row r="20" spans="1:87" x14ac:dyDescent="0.2">
      <c r="A20" s="229" t="s">
        <v>72</v>
      </c>
      <c r="B20" s="305">
        <f>IF(VLOOKUP(AS20,APPENDIX!$A:$R,9,FALSE)&lt;&gt;"",VLOOKUP(AS20,APPENDIX!$A:$R,9,FALSE),"--")</f>
        <v>92</v>
      </c>
      <c r="C20" s="236">
        <f>IF(VLOOKUP(AT20,APPENDIX!$A:$R,9,FALSE)&lt;&gt;"",VLOOKUP(AT20,APPENDIX!$A:$R,9,FALSE),"--")</f>
        <v>91.5</v>
      </c>
      <c r="D20" s="231">
        <f>IF(VLOOKUP(AU20,APPENDIX!$A:$R,12,FALSE)&lt;&gt;"",VLOOKUP(AU20,APPENDIX!$A:$R,12,FALSE),"--")</f>
        <v>0</v>
      </c>
      <c r="E20" s="234" t="str">
        <f t="shared" si="50"/>
        <v/>
      </c>
      <c r="F20" s="501">
        <f>IF(VLOOKUP(AW20,APPENDIX!$A:$R,9,FALSE)&lt;&gt;"",VLOOKUP(AW20,APPENDIX!$A:$R,9,FALSE),"--")</f>
        <v>7342.1</v>
      </c>
      <c r="G20" s="501">
        <f>IF(VLOOKUP(AX20,APPENDIX!$A:$R,9,FALSE)&lt;&gt;"",VLOOKUP(AX20,APPENDIX!$A:$R,9,FALSE),"--")</f>
        <v>7528.4</v>
      </c>
      <c r="H20" s="231">
        <f>IF(VLOOKUP(AY20,APPENDIX!$A:$R,12,FALSE)&lt;&gt;"",VLOOKUP(AY20,APPENDIX!$A:$R,12,FALSE),"--")</f>
        <v>0.1</v>
      </c>
      <c r="I20" s="231" t="str">
        <f t="shared" si="51"/>
        <v/>
      </c>
      <c r="J20" s="305">
        <f>IF(VLOOKUP(BA20,APPENDIX!$A:$R,9,FALSE)&lt;&gt;"",VLOOKUP(BA20,APPENDIX!$A:$R,9,FALSE),"--")</f>
        <v>21.8</v>
      </c>
      <c r="K20" s="236">
        <f>IF(VLOOKUP(BB20,APPENDIX!$A:$R,9,FALSE)&lt;&gt;"",VLOOKUP(BB20,APPENDIX!$A:$R,9,FALSE),"--")</f>
        <v>21</v>
      </c>
      <c r="L20" s="231">
        <f>IF(VLOOKUP(BC20,APPENDIX!$A:$R,12,FALSE)&lt;&gt;"",VLOOKUP(BC20,APPENDIX!$A:$R,12,FALSE),"--")</f>
        <v>-0.3</v>
      </c>
      <c r="M20" s="234" t="str">
        <f t="shared" si="52"/>
        <v/>
      </c>
      <c r="N20" s="236">
        <f>IF(VLOOKUP(BE20,APPENDIX!$A:$R,9,FALSE)&lt;&gt;"",VLOOKUP(BE20,APPENDIX!$A:$R,9,FALSE),"--")</f>
        <v>16.399999999999999</v>
      </c>
      <c r="O20" s="236">
        <f>IF(VLOOKUP(BF20,APPENDIX!$A:$R,9,FALSE)&lt;&gt;"",VLOOKUP(BF20,APPENDIX!$A:$R,9,FALSE),"--")</f>
        <v>16.2</v>
      </c>
      <c r="P20" s="231">
        <f>IF(VLOOKUP(BG20,APPENDIX!$A:$R,12,FALSE)&lt;&gt;"",VLOOKUP(BG20,APPENDIX!$A:$R,12,FALSE),"--")</f>
        <v>-0.1</v>
      </c>
      <c r="Q20" s="231" t="str">
        <f t="shared" si="53"/>
        <v/>
      </c>
      <c r="R20" s="305">
        <f>IF(VLOOKUP(BI20,APPENDIX!$A:$R,9,FALSE)&lt;&gt;"",VLOOKUP(BI20,APPENDIX!$A:$R,9,FALSE),"--")</f>
        <v>14.3</v>
      </c>
      <c r="S20" s="236">
        <f>IF(VLOOKUP(BJ20,APPENDIX!$A:$R,9,FALSE)&lt;&gt;"",VLOOKUP(BJ20,APPENDIX!$A:$R,9,FALSE),"--")</f>
        <v>14.3</v>
      </c>
      <c r="T20" s="231">
        <f>IF(VLOOKUP(BK20,APPENDIX!$A:$R,12,FALSE)&lt;&gt;"",VLOOKUP(BK20,APPENDIX!$A:$R,12,FALSE),"--")</f>
        <v>0</v>
      </c>
      <c r="U20" s="234" t="str">
        <f t="shared" si="54"/>
        <v/>
      </c>
      <c r="V20" s="236">
        <f>IF(VLOOKUP(BM20,APPENDIX!$A:$R,9,FALSE)&lt;&gt;"",VLOOKUP(BM20,APPENDIX!$A:$R,9,FALSE),"--")</f>
        <v>6.7</v>
      </c>
      <c r="W20" s="236">
        <f>IF(VLOOKUP(BN20,APPENDIX!$A:$R,9,FALSE)&lt;&gt;"",VLOOKUP(BN20,APPENDIX!$A:$R,9,FALSE),"--")</f>
        <v>7.2</v>
      </c>
      <c r="X20" s="231">
        <f>IF(VLOOKUP(BO20,APPENDIX!$A:$R,12,FALSE)&lt;&gt;"",VLOOKUP(BO20,APPENDIX!$A:$R,12,FALSE),"--")</f>
        <v>0.4</v>
      </c>
      <c r="Y20" s="231" t="str">
        <f t="shared" si="55"/>
        <v/>
      </c>
      <c r="Z20" s="229">
        <f>IF(VLOOKUP(BQ20,APPENDIX!$A:$R,9,FALSE)&lt;&gt;"",VLOOKUP(BQ20,APPENDIX!$A:$R,9,FALSE),"--")</f>
        <v>26</v>
      </c>
      <c r="AA20" s="231">
        <f>IF(VLOOKUP(BR20,APPENDIX!$A:$R,9,FALSE)&lt;&gt;"",VLOOKUP(BR20,APPENDIX!$A:$R,9,FALSE),"--")</f>
        <v>28</v>
      </c>
      <c r="AB20" s="231">
        <f>IF(VLOOKUP(BS20,APPENDIX!$A:$R,12,FALSE)&lt;&gt;"",VLOOKUP(BS20,APPENDIX!$A:$R,12,FALSE),"--")</f>
        <v>0.6</v>
      </c>
      <c r="AC20" s="234" t="str">
        <f t="shared" si="56"/>
        <v>*</v>
      </c>
      <c r="AD20" s="231">
        <f>IF(VLOOKUP(BU20,APPENDIX!$A:$R,9,FALSE)&lt;&gt;"",VLOOKUP(BU20,APPENDIX!$A:$R,9,FALSE),"--")</f>
        <v>22</v>
      </c>
      <c r="AE20" s="231">
        <f>IF(VLOOKUP(BV20,APPENDIX!$A:$R,9,FALSE)&lt;&gt;"",VLOOKUP(BV20,APPENDIX!$A:$R,9,FALSE),"--")</f>
        <v>21</v>
      </c>
      <c r="AF20" s="231">
        <f>IF(VLOOKUP(BW20,APPENDIX!$A:$R,12,FALSE)&lt;&gt;"",VLOOKUP(BW20,APPENDIX!$A:$R,12,FALSE),"--")</f>
        <v>-0.3</v>
      </c>
      <c r="AG20" s="231" t="str">
        <f t="shared" si="57"/>
        <v/>
      </c>
      <c r="AH20" s="229">
        <f>IF(VLOOKUP(BY20,APPENDIX!$A:$R,9,FALSE)&lt;&gt;"",VLOOKUP(BY20,APPENDIX!$A:$R,9,FALSE),"--")</f>
        <v>32</v>
      </c>
      <c r="AI20" s="231">
        <f>IF(VLOOKUP(BZ20,APPENDIX!$A:$R,9,FALSE)&lt;&gt;"",VLOOKUP(BZ20,APPENDIX!$A:$R,9,FALSE),"--")</f>
        <v>32</v>
      </c>
      <c r="AJ20" s="231">
        <f>IF(VLOOKUP(CA20,APPENDIX!$A:$R,12,FALSE)&lt;&gt;"",VLOOKUP(CA20,APPENDIX!$A:$R,12,FALSE),"--")</f>
        <v>0</v>
      </c>
      <c r="AK20" s="234" t="str">
        <f t="shared" si="58"/>
        <v/>
      </c>
      <c r="AL20" s="301">
        <f>IF(VLOOKUP(CD20,APPENDIX!$A:$R,9,FALSE)&lt;&gt;"",VLOOKUP(CD20,APPENDIX!$A:$R,9,FALSE),"--")</f>
        <v>31</v>
      </c>
      <c r="AM20" s="229">
        <f>IF(VLOOKUP(CG20,APPENDIX!$A:$R,9,FALSE)&lt;&gt;"",VLOOKUP(CG20,APPENDIX!$A:$R,9,FALSE),"--")</f>
        <v>13</v>
      </c>
      <c r="AN20" s="231">
        <f>IF(VLOOKUP(CH20,APPENDIX!$A:$R,9,FALSE)&lt;&gt;"",VLOOKUP(CH20,APPENDIX!$A:$R,9,FALSE),"--")</f>
        <v>14</v>
      </c>
      <c r="AO20" s="231">
        <f>IF(VLOOKUP(CI20,APPENDIX!$A:$R,12,FALSE)&lt;&gt;"",VLOOKUP(CI20,APPENDIX!$A:$R,12,FALSE),"--")</f>
        <v>0.3</v>
      </c>
      <c r="AP20" s="234" t="str">
        <f t="shared" si="59"/>
        <v/>
      </c>
      <c r="AR20" s="2" t="s">
        <v>73</v>
      </c>
      <c r="AS20" s="2" t="str">
        <f t="shared" si="10"/>
        <v>INh001_0</v>
      </c>
      <c r="AT20" s="2" t="str">
        <f t="shared" si="11"/>
        <v>INh001_1</v>
      </c>
      <c r="AU20" s="2" t="str">
        <f t="shared" si="12"/>
        <v>INh001_1</v>
      </c>
      <c r="AV20" s="2" t="str">
        <f t="shared" si="13"/>
        <v>IN</v>
      </c>
      <c r="AW20" s="2" t="str">
        <f t="shared" si="14"/>
        <v>INh015_0</v>
      </c>
      <c r="AX20" s="2" t="str">
        <f t="shared" si="15"/>
        <v>INh015_1</v>
      </c>
      <c r="AY20" s="2" t="str">
        <f t="shared" si="16"/>
        <v>INh015_1</v>
      </c>
      <c r="AZ20" s="2" t="str">
        <f t="shared" si="17"/>
        <v>IN</v>
      </c>
      <c r="BA20" s="2" t="str">
        <f t="shared" si="18"/>
        <v>INh009_0</v>
      </c>
      <c r="BB20" s="2" t="str">
        <f t="shared" si="19"/>
        <v>INh009_1</v>
      </c>
      <c r="BC20" s="2" t="str">
        <f t="shared" si="20"/>
        <v>INh009_1</v>
      </c>
      <c r="BD20" s="2" t="str">
        <f t="shared" si="21"/>
        <v>IN</v>
      </c>
      <c r="BE20" s="2" t="str">
        <f t="shared" si="22"/>
        <v>INh010_0</v>
      </c>
      <c r="BF20" s="2" t="str">
        <f t="shared" si="23"/>
        <v>INh010_1</v>
      </c>
      <c r="BG20" s="2" t="str">
        <f t="shared" si="24"/>
        <v>INh010_1</v>
      </c>
      <c r="BH20" s="2" t="str">
        <f t="shared" si="25"/>
        <v>IN</v>
      </c>
      <c r="BI20" s="2" t="str">
        <f t="shared" si="26"/>
        <v>INh007_0</v>
      </c>
      <c r="BJ20" s="2" t="str">
        <f t="shared" si="27"/>
        <v>INh007_1</v>
      </c>
      <c r="BK20" s="2" t="str">
        <f t="shared" si="28"/>
        <v>INh007_1</v>
      </c>
      <c r="BL20" s="2" t="str">
        <f t="shared" si="29"/>
        <v>IN</v>
      </c>
      <c r="BM20" s="2" t="str">
        <f t="shared" si="30"/>
        <v>INh002_0</v>
      </c>
      <c r="BN20" s="2" t="str">
        <f t="shared" si="31"/>
        <v>INh002_1</v>
      </c>
      <c r="BO20" s="2" t="str">
        <f t="shared" si="32"/>
        <v>INh002_1</v>
      </c>
      <c r="BP20" s="2" t="str">
        <f t="shared" si="33"/>
        <v>IN</v>
      </c>
      <c r="BQ20" s="2" t="str">
        <f t="shared" si="34"/>
        <v>INh005_0</v>
      </c>
      <c r="BR20" s="2" t="str">
        <f t="shared" si="35"/>
        <v>INh005_1</v>
      </c>
      <c r="BS20" s="2" t="str">
        <f t="shared" si="36"/>
        <v>INh005_1</v>
      </c>
      <c r="BT20" s="2" t="str">
        <f t="shared" si="37"/>
        <v>IN</v>
      </c>
      <c r="BU20" s="2" t="str">
        <f t="shared" si="38"/>
        <v>INh003_0</v>
      </c>
      <c r="BV20" s="2" t="str">
        <f t="shared" si="39"/>
        <v>INh003_1</v>
      </c>
      <c r="BW20" s="2" t="str">
        <f t="shared" si="40"/>
        <v>INh003_1</v>
      </c>
      <c r="BX20" s="2" t="str">
        <f t="shared" si="41"/>
        <v>IN</v>
      </c>
      <c r="BY20" s="2" t="str">
        <f t="shared" si="42"/>
        <v>INh004_0</v>
      </c>
      <c r="BZ20" s="2" t="str">
        <f t="shared" si="43"/>
        <v>INh004_1</v>
      </c>
      <c r="CA20" s="2" t="str">
        <f t="shared" si="44"/>
        <v>INh004_1</v>
      </c>
      <c r="CB20" s="2" t="str">
        <f t="shared" si="45"/>
        <v>IN</v>
      </c>
      <c r="CC20" s="2" t="e">
        <f>CONCATENATE($AR20,#REF!)</f>
        <v>#REF!</v>
      </c>
      <c r="CD20" s="2" t="str">
        <f t="shared" si="46"/>
        <v>INh011_1</v>
      </c>
      <c r="CE20" s="2" t="e">
        <f>CONCATENATE($AR20,#REF!)</f>
        <v>#REF!</v>
      </c>
      <c r="CF20" s="2" t="e">
        <f>CONCATENATE($AR20,#REF!)</f>
        <v>#REF!</v>
      </c>
      <c r="CG20" s="2" t="str">
        <f t="shared" si="47"/>
        <v>INh008_0</v>
      </c>
      <c r="CH20" s="2" t="str">
        <f t="shared" si="48"/>
        <v>INh008_1</v>
      </c>
      <c r="CI20" s="2" t="str">
        <f t="shared" si="49"/>
        <v>INh008_1</v>
      </c>
    </row>
    <row r="21" spans="1:87" x14ac:dyDescent="0.2">
      <c r="A21" s="229" t="s">
        <v>76</v>
      </c>
      <c r="B21" s="305">
        <f>IF(VLOOKUP(AS21,APPENDIX!$A:$R,9,FALSE)&lt;&gt;"",VLOOKUP(AS21,APPENDIX!$A:$R,9,FALSE),"--")</f>
        <v>72</v>
      </c>
      <c r="C21" s="236">
        <f>IF(VLOOKUP(AT21,APPENDIX!$A:$R,9,FALSE)&lt;&gt;"",VLOOKUP(AT21,APPENDIX!$A:$R,9,FALSE),"--")</f>
        <v>72</v>
      </c>
      <c r="D21" s="231">
        <f>IF(VLOOKUP(AU21,APPENDIX!$A:$R,12,FALSE)&lt;&gt;"",VLOOKUP(AU21,APPENDIX!$A:$R,12,FALSE),"--")</f>
        <v>0</v>
      </c>
      <c r="E21" s="234" t="str">
        <f t="shared" si="50"/>
        <v/>
      </c>
      <c r="F21" s="501">
        <f>IF(VLOOKUP(AW21,APPENDIX!$A:$R,9,FALSE)&lt;&gt;"",VLOOKUP(AW21,APPENDIX!$A:$R,9,FALSE),"--")</f>
        <v>5746.7</v>
      </c>
      <c r="G21" s="501">
        <f>IF(VLOOKUP(AX21,APPENDIX!$A:$R,9,FALSE)&lt;&gt;"",VLOOKUP(AX21,APPENDIX!$A:$R,9,FALSE),"--")</f>
        <v>5701.1</v>
      </c>
      <c r="H21" s="231">
        <f>IF(VLOOKUP(AY21,APPENDIX!$A:$R,12,FALSE)&lt;&gt;"",VLOOKUP(AY21,APPENDIX!$A:$R,12,FALSE),"--")</f>
        <v>0</v>
      </c>
      <c r="I21" s="231" t="str">
        <f t="shared" si="51"/>
        <v/>
      </c>
      <c r="J21" s="305">
        <f>IF(VLOOKUP(BA21,APPENDIX!$A:$R,9,FALSE)&lt;&gt;"",VLOOKUP(BA21,APPENDIX!$A:$R,9,FALSE),"--")</f>
        <v>20.3</v>
      </c>
      <c r="K21" s="236">
        <f>IF(VLOOKUP(BB21,APPENDIX!$A:$R,9,FALSE)&lt;&gt;"",VLOOKUP(BB21,APPENDIX!$A:$R,9,FALSE),"--")</f>
        <v>19.3</v>
      </c>
      <c r="L21" s="231">
        <f>IF(VLOOKUP(BC21,APPENDIX!$A:$R,12,FALSE)&lt;&gt;"",VLOOKUP(BC21,APPENDIX!$A:$R,12,FALSE),"--")</f>
        <v>-0.4</v>
      </c>
      <c r="M21" s="234" t="str">
        <f t="shared" si="52"/>
        <v/>
      </c>
      <c r="N21" s="236">
        <f>IF(VLOOKUP(BE21,APPENDIX!$A:$R,9,FALSE)&lt;&gt;"",VLOOKUP(BE21,APPENDIX!$A:$R,9,FALSE),"--")</f>
        <v>15.9</v>
      </c>
      <c r="O21" s="236">
        <f>IF(VLOOKUP(BF21,APPENDIX!$A:$R,9,FALSE)&lt;&gt;"",VLOOKUP(BF21,APPENDIX!$A:$R,9,FALSE),"--")</f>
        <v>15.5</v>
      </c>
      <c r="P21" s="231">
        <f>IF(VLOOKUP(BG21,APPENDIX!$A:$R,12,FALSE)&lt;&gt;"",VLOOKUP(BG21,APPENDIX!$A:$R,12,FALSE),"--")</f>
        <v>-0.2</v>
      </c>
      <c r="Q21" s="231" t="str">
        <f t="shared" si="53"/>
        <v/>
      </c>
      <c r="R21" s="305">
        <f>IF(VLOOKUP(BI21,APPENDIX!$A:$R,9,FALSE)&lt;&gt;"",VLOOKUP(BI21,APPENDIX!$A:$R,9,FALSE),"--")</f>
        <v>12.7</v>
      </c>
      <c r="S21" s="236">
        <f>IF(VLOOKUP(BJ21,APPENDIX!$A:$R,9,FALSE)&lt;&gt;"",VLOOKUP(BJ21,APPENDIX!$A:$R,9,FALSE),"--")</f>
        <v>12.9</v>
      </c>
      <c r="T21" s="231">
        <f>IF(VLOOKUP(BK21,APPENDIX!$A:$R,12,FALSE)&lt;&gt;"",VLOOKUP(BK21,APPENDIX!$A:$R,12,FALSE),"--")</f>
        <v>0</v>
      </c>
      <c r="U21" s="234" t="str">
        <f t="shared" si="54"/>
        <v/>
      </c>
      <c r="V21" s="236">
        <f>IF(VLOOKUP(BM21,APPENDIX!$A:$R,9,FALSE)&lt;&gt;"",VLOOKUP(BM21,APPENDIX!$A:$R,9,FALSE),"--")</f>
        <v>5.3</v>
      </c>
      <c r="W21" s="236">
        <f>IF(VLOOKUP(BN21,APPENDIX!$A:$R,9,FALSE)&lt;&gt;"",VLOOKUP(BN21,APPENDIX!$A:$R,9,FALSE),"--")</f>
        <v>4.3</v>
      </c>
      <c r="X21" s="231">
        <f>IF(VLOOKUP(BO21,APPENDIX!$A:$R,12,FALSE)&lt;&gt;"",VLOOKUP(BO21,APPENDIX!$A:$R,12,FALSE),"--")</f>
        <v>-0.8</v>
      </c>
      <c r="Y21" s="231" t="str">
        <f t="shared" si="55"/>
        <v>*</v>
      </c>
      <c r="Z21" s="229">
        <f>IF(VLOOKUP(BQ21,APPENDIX!$A:$R,9,FALSE)&lt;&gt;"",VLOOKUP(BQ21,APPENDIX!$A:$R,9,FALSE),"--")</f>
        <v>22</v>
      </c>
      <c r="AA21" s="231">
        <f>IF(VLOOKUP(BR21,APPENDIX!$A:$R,9,FALSE)&lt;&gt;"",VLOOKUP(BR21,APPENDIX!$A:$R,9,FALSE),"--")</f>
        <v>21</v>
      </c>
      <c r="AB21" s="231">
        <f>IF(VLOOKUP(BS21,APPENDIX!$A:$R,12,FALSE)&lt;&gt;"",VLOOKUP(BS21,APPENDIX!$A:$R,12,FALSE),"--")</f>
        <v>-0.3</v>
      </c>
      <c r="AC21" s="234" t="str">
        <f t="shared" si="56"/>
        <v/>
      </c>
      <c r="AD21" s="231">
        <f>IF(VLOOKUP(BU21,APPENDIX!$A:$R,9,FALSE)&lt;&gt;"",VLOOKUP(BU21,APPENDIX!$A:$R,9,FALSE),"--")</f>
        <v>19</v>
      </c>
      <c r="AE21" s="231">
        <f>IF(VLOOKUP(BV21,APPENDIX!$A:$R,9,FALSE)&lt;&gt;"",VLOOKUP(BV21,APPENDIX!$A:$R,9,FALSE),"--")</f>
        <v>18</v>
      </c>
      <c r="AF21" s="231">
        <f>IF(VLOOKUP(BW21,APPENDIX!$A:$R,12,FALSE)&lt;&gt;"",VLOOKUP(BW21,APPENDIX!$A:$R,12,FALSE),"--")</f>
        <v>-0.3</v>
      </c>
      <c r="AG21" s="231" t="str">
        <f t="shared" si="57"/>
        <v/>
      </c>
      <c r="AH21" s="229">
        <f>IF(VLOOKUP(BY21,APPENDIX!$A:$R,9,FALSE)&lt;&gt;"",VLOOKUP(BY21,APPENDIX!$A:$R,9,FALSE),"--")</f>
        <v>32</v>
      </c>
      <c r="AI21" s="231">
        <f>IF(VLOOKUP(BZ21,APPENDIX!$A:$R,9,FALSE)&lt;&gt;"",VLOOKUP(BZ21,APPENDIX!$A:$R,9,FALSE),"--")</f>
        <v>32</v>
      </c>
      <c r="AJ21" s="231">
        <f>IF(VLOOKUP(CA21,APPENDIX!$A:$R,12,FALSE)&lt;&gt;"",VLOOKUP(CA21,APPENDIX!$A:$R,12,FALSE),"--")</f>
        <v>0</v>
      </c>
      <c r="AK21" s="234" t="str">
        <f t="shared" si="58"/>
        <v/>
      </c>
      <c r="AL21" s="301">
        <f>IF(VLOOKUP(CD21,APPENDIX!$A:$R,9,FALSE)&lt;&gt;"",VLOOKUP(CD21,APPENDIX!$A:$R,9,FALSE),"--")</f>
        <v>28</v>
      </c>
      <c r="AM21" s="229">
        <f>IF(VLOOKUP(CG21,APPENDIX!$A:$R,9,FALSE)&lt;&gt;"",VLOOKUP(CG21,APPENDIX!$A:$R,9,FALSE),"--")</f>
        <v>9</v>
      </c>
      <c r="AN21" s="231">
        <f>IF(VLOOKUP(CH21,APPENDIX!$A:$R,9,FALSE)&lt;&gt;"",VLOOKUP(CH21,APPENDIX!$A:$R,9,FALSE),"--")</f>
        <v>10</v>
      </c>
      <c r="AO21" s="231">
        <f>IF(VLOOKUP(CI21,APPENDIX!$A:$R,12,FALSE)&lt;&gt;"",VLOOKUP(CI21,APPENDIX!$A:$R,12,FALSE),"--")</f>
        <v>0.3</v>
      </c>
      <c r="AP21" s="234" t="str">
        <f t="shared" si="59"/>
        <v/>
      </c>
      <c r="AR21" s="2" t="s">
        <v>77</v>
      </c>
      <c r="AS21" s="2" t="str">
        <f t="shared" si="10"/>
        <v>IAh001_0</v>
      </c>
      <c r="AT21" s="2" t="str">
        <f t="shared" si="11"/>
        <v>IAh001_1</v>
      </c>
      <c r="AU21" s="2" t="str">
        <f t="shared" si="12"/>
        <v>IAh001_1</v>
      </c>
      <c r="AV21" s="2" t="str">
        <f t="shared" si="13"/>
        <v>IA</v>
      </c>
      <c r="AW21" s="2" t="str">
        <f t="shared" si="14"/>
        <v>IAh015_0</v>
      </c>
      <c r="AX21" s="2" t="str">
        <f t="shared" si="15"/>
        <v>IAh015_1</v>
      </c>
      <c r="AY21" s="2" t="str">
        <f t="shared" si="16"/>
        <v>IAh015_1</v>
      </c>
      <c r="AZ21" s="2" t="str">
        <f t="shared" si="17"/>
        <v>IA</v>
      </c>
      <c r="BA21" s="2" t="str">
        <f t="shared" si="18"/>
        <v>IAh009_0</v>
      </c>
      <c r="BB21" s="2" t="str">
        <f t="shared" si="19"/>
        <v>IAh009_1</v>
      </c>
      <c r="BC21" s="2" t="str">
        <f t="shared" si="20"/>
        <v>IAh009_1</v>
      </c>
      <c r="BD21" s="2" t="str">
        <f t="shared" si="21"/>
        <v>IA</v>
      </c>
      <c r="BE21" s="2" t="str">
        <f t="shared" si="22"/>
        <v>IAh010_0</v>
      </c>
      <c r="BF21" s="2" t="str">
        <f t="shared" si="23"/>
        <v>IAh010_1</v>
      </c>
      <c r="BG21" s="2" t="str">
        <f t="shared" si="24"/>
        <v>IAh010_1</v>
      </c>
      <c r="BH21" s="2" t="str">
        <f t="shared" si="25"/>
        <v>IA</v>
      </c>
      <c r="BI21" s="2" t="str">
        <f t="shared" si="26"/>
        <v>IAh007_0</v>
      </c>
      <c r="BJ21" s="2" t="str">
        <f t="shared" si="27"/>
        <v>IAh007_1</v>
      </c>
      <c r="BK21" s="2" t="str">
        <f t="shared" si="28"/>
        <v>IAh007_1</v>
      </c>
      <c r="BL21" s="2" t="str">
        <f t="shared" si="29"/>
        <v>IA</v>
      </c>
      <c r="BM21" s="2" t="str">
        <f t="shared" si="30"/>
        <v>IAh002_0</v>
      </c>
      <c r="BN21" s="2" t="str">
        <f t="shared" si="31"/>
        <v>IAh002_1</v>
      </c>
      <c r="BO21" s="2" t="str">
        <f t="shared" si="32"/>
        <v>IAh002_1</v>
      </c>
      <c r="BP21" s="2" t="str">
        <f t="shared" si="33"/>
        <v>IA</v>
      </c>
      <c r="BQ21" s="2" t="str">
        <f t="shared" si="34"/>
        <v>IAh005_0</v>
      </c>
      <c r="BR21" s="2" t="str">
        <f t="shared" si="35"/>
        <v>IAh005_1</v>
      </c>
      <c r="BS21" s="2" t="str">
        <f t="shared" si="36"/>
        <v>IAh005_1</v>
      </c>
      <c r="BT21" s="2" t="str">
        <f t="shared" si="37"/>
        <v>IA</v>
      </c>
      <c r="BU21" s="2" t="str">
        <f t="shared" si="38"/>
        <v>IAh003_0</v>
      </c>
      <c r="BV21" s="2" t="str">
        <f t="shared" si="39"/>
        <v>IAh003_1</v>
      </c>
      <c r="BW21" s="2" t="str">
        <f t="shared" si="40"/>
        <v>IAh003_1</v>
      </c>
      <c r="BX21" s="2" t="str">
        <f t="shared" si="41"/>
        <v>IA</v>
      </c>
      <c r="BY21" s="2" t="str">
        <f t="shared" si="42"/>
        <v>IAh004_0</v>
      </c>
      <c r="BZ21" s="2" t="str">
        <f t="shared" si="43"/>
        <v>IAh004_1</v>
      </c>
      <c r="CA21" s="2" t="str">
        <f t="shared" si="44"/>
        <v>IAh004_1</v>
      </c>
      <c r="CB21" s="2" t="str">
        <f t="shared" si="45"/>
        <v>IA</v>
      </c>
      <c r="CC21" s="2" t="e">
        <f>CONCATENATE($AR21,#REF!)</f>
        <v>#REF!</v>
      </c>
      <c r="CD21" s="2" t="str">
        <f t="shared" si="46"/>
        <v>IAh011_1</v>
      </c>
      <c r="CE21" s="2" t="e">
        <f>CONCATENATE($AR21,#REF!)</f>
        <v>#REF!</v>
      </c>
      <c r="CF21" s="2" t="e">
        <f>CONCATENATE($AR21,#REF!)</f>
        <v>#REF!</v>
      </c>
      <c r="CG21" s="2" t="str">
        <f t="shared" si="47"/>
        <v>IAh008_0</v>
      </c>
      <c r="CH21" s="2" t="str">
        <f t="shared" si="48"/>
        <v>IAh008_1</v>
      </c>
      <c r="CI21" s="2" t="str">
        <f t="shared" si="49"/>
        <v>IAh008_1</v>
      </c>
    </row>
    <row r="22" spans="1:87" x14ac:dyDescent="0.2">
      <c r="A22" s="229" t="s">
        <v>80</v>
      </c>
      <c r="B22" s="305">
        <f>IF(VLOOKUP(AS22,APPENDIX!$A:$R,9,FALSE)&lt;&gt;"",VLOOKUP(AS22,APPENDIX!$A:$R,9,FALSE),"--")</f>
        <v>77.900000000000006</v>
      </c>
      <c r="C22" s="236">
        <f>IF(VLOOKUP(AT22,APPENDIX!$A:$R,9,FALSE)&lt;&gt;"",VLOOKUP(AT22,APPENDIX!$A:$R,9,FALSE),"--")</f>
        <v>79</v>
      </c>
      <c r="D22" s="231">
        <f>IF(VLOOKUP(AU22,APPENDIX!$A:$R,12,FALSE)&lt;&gt;"",VLOOKUP(AU22,APPENDIX!$A:$R,12,FALSE),"--")</f>
        <v>0.1</v>
      </c>
      <c r="E22" s="234" t="str">
        <f t="shared" si="50"/>
        <v/>
      </c>
      <c r="F22" s="501">
        <f>IF(VLOOKUP(AW22,APPENDIX!$A:$R,9,FALSE)&lt;&gt;"",VLOOKUP(AW22,APPENDIX!$A:$R,9,FALSE),"--")</f>
        <v>6642.8</v>
      </c>
      <c r="G22" s="501">
        <f>IF(VLOOKUP(AX22,APPENDIX!$A:$R,9,FALSE)&lt;&gt;"",VLOOKUP(AX22,APPENDIX!$A:$R,9,FALSE),"--")</f>
        <v>6541.2</v>
      </c>
      <c r="H22" s="231">
        <f>IF(VLOOKUP(AY22,APPENDIX!$A:$R,12,FALSE)&lt;&gt;"",VLOOKUP(AY22,APPENDIX!$A:$R,12,FALSE),"--")</f>
        <v>-0.1</v>
      </c>
      <c r="I22" s="231" t="str">
        <f t="shared" si="51"/>
        <v/>
      </c>
      <c r="J22" s="305">
        <f>IF(VLOOKUP(BA22,APPENDIX!$A:$R,9,FALSE)&lt;&gt;"",VLOOKUP(BA22,APPENDIX!$A:$R,9,FALSE),"--")</f>
        <v>23</v>
      </c>
      <c r="K22" s="236">
        <f>IF(VLOOKUP(BB22,APPENDIX!$A:$R,9,FALSE)&lt;&gt;"",VLOOKUP(BB22,APPENDIX!$A:$R,9,FALSE),"--")</f>
        <v>19.100000000000001</v>
      </c>
      <c r="L22" s="231">
        <f>IF(VLOOKUP(BC22,APPENDIX!$A:$R,12,FALSE)&lt;&gt;"",VLOOKUP(BC22,APPENDIX!$A:$R,12,FALSE),"--")</f>
        <v>-1.5</v>
      </c>
      <c r="M22" s="234" t="str">
        <f t="shared" si="52"/>
        <v>**</v>
      </c>
      <c r="N22" s="236">
        <f>IF(VLOOKUP(BE22,APPENDIX!$A:$R,9,FALSE)&lt;&gt;"",VLOOKUP(BE22,APPENDIX!$A:$R,9,FALSE),"--")</f>
        <v>14.7</v>
      </c>
      <c r="O22" s="236">
        <f>IF(VLOOKUP(BF22,APPENDIX!$A:$R,9,FALSE)&lt;&gt;"",VLOOKUP(BF22,APPENDIX!$A:$R,9,FALSE),"--")</f>
        <v>15.1</v>
      </c>
      <c r="P22" s="231">
        <f>IF(VLOOKUP(BG22,APPENDIX!$A:$R,12,FALSE)&lt;&gt;"",VLOOKUP(BG22,APPENDIX!$A:$R,12,FALSE),"--")</f>
        <v>0.2</v>
      </c>
      <c r="Q22" s="231" t="str">
        <f t="shared" si="53"/>
        <v/>
      </c>
      <c r="R22" s="305">
        <f>IF(VLOOKUP(BI22,APPENDIX!$A:$R,9,FALSE)&lt;&gt;"",VLOOKUP(BI22,APPENDIX!$A:$R,9,FALSE),"--")</f>
        <v>17.5</v>
      </c>
      <c r="S22" s="236">
        <f>IF(VLOOKUP(BJ22,APPENDIX!$A:$R,9,FALSE)&lt;&gt;"",VLOOKUP(BJ22,APPENDIX!$A:$R,9,FALSE),"--")</f>
        <v>15.7</v>
      </c>
      <c r="T22" s="231">
        <f>IF(VLOOKUP(BK22,APPENDIX!$A:$R,12,FALSE)&lt;&gt;"",VLOOKUP(BK22,APPENDIX!$A:$R,12,FALSE),"--")</f>
        <v>-0.4</v>
      </c>
      <c r="U22" s="234" t="str">
        <f t="shared" si="54"/>
        <v/>
      </c>
      <c r="V22" s="236">
        <f>IF(VLOOKUP(BM22,APPENDIX!$A:$R,9,FALSE)&lt;&gt;"",VLOOKUP(BM22,APPENDIX!$A:$R,9,FALSE),"--")</f>
        <v>6.3</v>
      </c>
      <c r="W22" s="236">
        <f>IF(VLOOKUP(BN22,APPENDIX!$A:$R,9,FALSE)&lt;&gt;"",VLOOKUP(BN22,APPENDIX!$A:$R,9,FALSE),"--")</f>
        <v>6.5</v>
      </c>
      <c r="X22" s="231">
        <f>IF(VLOOKUP(BO22,APPENDIX!$A:$R,12,FALSE)&lt;&gt;"",VLOOKUP(BO22,APPENDIX!$A:$R,12,FALSE),"--")</f>
        <v>0.2</v>
      </c>
      <c r="Y22" s="231" t="str">
        <f t="shared" si="55"/>
        <v/>
      </c>
      <c r="Z22" s="229">
        <f>IF(VLOOKUP(BQ22,APPENDIX!$A:$R,9,FALSE)&lt;&gt;"",VLOOKUP(BQ22,APPENDIX!$A:$R,9,FALSE),"--")</f>
        <v>23</v>
      </c>
      <c r="AA22" s="231">
        <f>IF(VLOOKUP(BR22,APPENDIX!$A:$R,9,FALSE)&lt;&gt;"",VLOOKUP(BR22,APPENDIX!$A:$R,9,FALSE),"--")</f>
        <v>24</v>
      </c>
      <c r="AB22" s="231">
        <f>IF(VLOOKUP(BS22,APPENDIX!$A:$R,12,FALSE)&lt;&gt;"",VLOOKUP(BS22,APPENDIX!$A:$R,12,FALSE),"--")</f>
        <v>0.3</v>
      </c>
      <c r="AC22" s="234" t="str">
        <f t="shared" si="56"/>
        <v/>
      </c>
      <c r="AD22" s="231">
        <f>IF(VLOOKUP(BU22,APPENDIX!$A:$R,9,FALSE)&lt;&gt;"",VLOOKUP(BU22,APPENDIX!$A:$R,9,FALSE),"--")</f>
        <v>20</v>
      </c>
      <c r="AE22" s="231">
        <f>IF(VLOOKUP(BV22,APPENDIX!$A:$R,9,FALSE)&lt;&gt;"",VLOOKUP(BV22,APPENDIX!$A:$R,9,FALSE),"--")</f>
        <v>18</v>
      </c>
      <c r="AF22" s="231">
        <f>IF(VLOOKUP(BW22,APPENDIX!$A:$R,12,FALSE)&lt;&gt;"",VLOOKUP(BW22,APPENDIX!$A:$R,12,FALSE),"--")</f>
        <v>-0.6</v>
      </c>
      <c r="AG22" s="231" t="str">
        <f t="shared" si="57"/>
        <v>*</v>
      </c>
      <c r="AH22" s="229">
        <f>IF(VLOOKUP(BY22,APPENDIX!$A:$R,9,FALSE)&lt;&gt;"",VLOOKUP(BY22,APPENDIX!$A:$R,9,FALSE),"--")</f>
        <v>31</v>
      </c>
      <c r="AI22" s="231">
        <f>IF(VLOOKUP(BZ22,APPENDIX!$A:$R,9,FALSE)&lt;&gt;"",VLOOKUP(BZ22,APPENDIX!$A:$R,9,FALSE),"--")</f>
        <v>35</v>
      </c>
      <c r="AJ22" s="231">
        <f>IF(VLOOKUP(CA22,APPENDIX!$A:$R,12,FALSE)&lt;&gt;"",VLOOKUP(CA22,APPENDIX!$A:$R,12,FALSE),"--")</f>
        <v>1</v>
      </c>
      <c r="AK22" s="234" t="str">
        <f t="shared" si="58"/>
        <v>**</v>
      </c>
      <c r="AL22" s="301">
        <f>IF(VLOOKUP(CD22,APPENDIX!$A:$R,9,FALSE)&lt;&gt;"",VLOOKUP(CD22,APPENDIX!$A:$R,9,FALSE),"--")</f>
        <v>30</v>
      </c>
      <c r="AM22" s="229">
        <f>IF(VLOOKUP(CG22,APPENDIX!$A:$R,9,FALSE)&lt;&gt;"",VLOOKUP(CG22,APPENDIX!$A:$R,9,FALSE),"--")</f>
        <v>10</v>
      </c>
      <c r="AN22" s="231">
        <f>IF(VLOOKUP(CH22,APPENDIX!$A:$R,9,FALSE)&lt;&gt;"",VLOOKUP(CH22,APPENDIX!$A:$R,9,FALSE),"--")</f>
        <v>9</v>
      </c>
      <c r="AO22" s="231">
        <f>IF(VLOOKUP(CI22,APPENDIX!$A:$R,12,FALSE)&lt;&gt;"",VLOOKUP(CI22,APPENDIX!$A:$R,12,FALSE),"--")</f>
        <v>-0.3</v>
      </c>
      <c r="AP22" s="234" t="str">
        <f t="shared" si="59"/>
        <v/>
      </c>
      <c r="AR22" s="2" t="s">
        <v>81</v>
      </c>
      <c r="AS22" s="2" t="str">
        <f t="shared" si="10"/>
        <v>KSh001_0</v>
      </c>
      <c r="AT22" s="2" t="str">
        <f t="shared" si="11"/>
        <v>KSh001_1</v>
      </c>
      <c r="AU22" s="2" t="str">
        <f t="shared" si="12"/>
        <v>KSh001_1</v>
      </c>
      <c r="AV22" s="2" t="str">
        <f t="shared" si="13"/>
        <v>KS</v>
      </c>
      <c r="AW22" s="2" t="str">
        <f t="shared" si="14"/>
        <v>KSh015_0</v>
      </c>
      <c r="AX22" s="2" t="str">
        <f t="shared" si="15"/>
        <v>KSh015_1</v>
      </c>
      <c r="AY22" s="2" t="str">
        <f t="shared" si="16"/>
        <v>KSh015_1</v>
      </c>
      <c r="AZ22" s="2" t="str">
        <f t="shared" si="17"/>
        <v>KS</v>
      </c>
      <c r="BA22" s="2" t="str">
        <f t="shared" si="18"/>
        <v>KSh009_0</v>
      </c>
      <c r="BB22" s="2" t="str">
        <f t="shared" si="19"/>
        <v>KSh009_1</v>
      </c>
      <c r="BC22" s="2" t="str">
        <f t="shared" si="20"/>
        <v>KSh009_1</v>
      </c>
      <c r="BD22" s="2" t="str">
        <f t="shared" si="21"/>
        <v>KS</v>
      </c>
      <c r="BE22" s="2" t="str">
        <f t="shared" si="22"/>
        <v>KSh010_0</v>
      </c>
      <c r="BF22" s="2" t="str">
        <f t="shared" si="23"/>
        <v>KSh010_1</v>
      </c>
      <c r="BG22" s="2" t="str">
        <f t="shared" si="24"/>
        <v>KSh010_1</v>
      </c>
      <c r="BH22" s="2" t="str">
        <f t="shared" si="25"/>
        <v>KS</v>
      </c>
      <c r="BI22" s="2" t="str">
        <f t="shared" si="26"/>
        <v>KSh007_0</v>
      </c>
      <c r="BJ22" s="2" t="str">
        <f t="shared" si="27"/>
        <v>KSh007_1</v>
      </c>
      <c r="BK22" s="2" t="str">
        <f t="shared" si="28"/>
        <v>KSh007_1</v>
      </c>
      <c r="BL22" s="2" t="str">
        <f t="shared" si="29"/>
        <v>KS</v>
      </c>
      <c r="BM22" s="2" t="str">
        <f t="shared" si="30"/>
        <v>KSh002_0</v>
      </c>
      <c r="BN22" s="2" t="str">
        <f t="shared" si="31"/>
        <v>KSh002_1</v>
      </c>
      <c r="BO22" s="2" t="str">
        <f t="shared" si="32"/>
        <v>KSh002_1</v>
      </c>
      <c r="BP22" s="2" t="str">
        <f t="shared" si="33"/>
        <v>KS</v>
      </c>
      <c r="BQ22" s="2" t="str">
        <f t="shared" si="34"/>
        <v>KSh005_0</v>
      </c>
      <c r="BR22" s="2" t="str">
        <f t="shared" si="35"/>
        <v>KSh005_1</v>
      </c>
      <c r="BS22" s="2" t="str">
        <f t="shared" si="36"/>
        <v>KSh005_1</v>
      </c>
      <c r="BT22" s="2" t="str">
        <f t="shared" si="37"/>
        <v>KS</v>
      </c>
      <c r="BU22" s="2" t="str">
        <f t="shared" si="38"/>
        <v>KSh003_0</v>
      </c>
      <c r="BV22" s="2" t="str">
        <f t="shared" si="39"/>
        <v>KSh003_1</v>
      </c>
      <c r="BW22" s="2" t="str">
        <f t="shared" si="40"/>
        <v>KSh003_1</v>
      </c>
      <c r="BX22" s="2" t="str">
        <f t="shared" si="41"/>
        <v>KS</v>
      </c>
      <c r="BY22" s="2" t="str">
        <f t="shared" si="42"/>
        <v>KSh004_0</v>
      </c>
      <c r="BZ22" s="2" t="str">
        <f t="shared" si="43"/>
        <v>KSh004_1</v>
      </c>
      <c r="CA22" s="2" t="str">
        <f t="shared" si="44"/>
        <v>KSh004_1</v>
      </c>
      <c r="CB22" s="2" t="str">
        <f t="shared" si="45"/>
        <v>KS</v>
      </c>
      <c r="CC22" s="2" t="e">
        <f>CONCATENATE($AR22,#REF!)</f>
        <v>#REF!</v>
      </c>
      <c r="CD22" s="2" t="str">
        <f t="shared" si="46"/>
        <v>KSh011_1</v>
      </c>
      <c r="CE22" s="2" t="e">
        <f>CONCATENATE($AR22,#REF!)</f>
        <v>#REF!</v>
      </c>
      <c r="CF22" s="2" t="e">
        <f>CONCATENATE($AR22,#REF!)</f>
        <v>#REF!</v>
      </c>
      <c r="CG22" s="2" t="str">
        <f t="shared" si="47"/>
        <v>KSh008_0</v>
      </c>
      <c r="CH22" s="2" t="str">
        <f t="shared" si="48"/>
        <v>KSh008_1</v>
      </c>
      <c r="CI22" s="2" t="str">
        <f t="shared" si="49"/>
        <v>KSh008_1</v>
      </c>
    </row>
    <row r="23" spans="1:87" x14ac:dyDescent="0.2">
      <c r="A23" s="229" t="s">
        <v>84</v>
      </c>
      <c r="B23" s="305">
        <f>IF(VLOOKUP(AS23,APPENDIX!$A:$R,9,FALSE)&lt;&gt;"",VLOOKUP(AS23,APPENDIX!$A:$R,9,FALSE),"--")</f>
        <v>107.9</v>
      </c>
      <c r="C23" s="236">
        <f>IF(VLOOKUP(AT23,APPENDIX!$A:$R,9,FALSE)&lt;&gt;"",VLOOKUP(AT23,APPENDIX!$A:$R,9,FALSE),"--")</f>
        <v>106</v>
      </c>
      <c r="D23" s="231">
        <f>IF(VLOOKUP(AU23,APPENDIX!$A:$R,12,FALSE)&lt;&gt;"",VLOOKUP(AU23,APPENDIX!$A:$R,12,FALSE),"--")</f>
        <v>-0.1</v>
      </c>
      <c r="E23" s="234" t="str">
        <f t="shared" si="50"/>
        <v/>
      </c>
      <c r="F23" s="501">
        <f>IF(VLOOKUP(AW23,APPENDIX!$A:$R,9,FALSE)&lt;&gt;"",VLOOKUP(AW23,APPENDIX!$A:$R,9,FALSE),"--")</f>
        <v>8868.9</v>
      </c>
      <c r="G23" s="501">
        <f>IF(VLOOKUP(AX23,APPENDIX!$A:$R,9,FALSE)&lt;&gt;"",VLOOKUP(AX23,APPENDIX!$A:$R,9,FALSE),"--")</f>
        <v>8843.9</v>
      </c>
      <c r="H23" s="231">
        <f>IF(VLOOKUP(AY23,APPENDIX!$A:$R,12,FALSE)&lt;&gt;"",VLOOKUP(AY23,APPENDIX!$A:$R,12,FALSE),"--")</f>
        <v>0</v>
      </c>
      <c r="I23" s="231" t="str">
        <f t="shared" si="51"/>
        <v/>
      </c>
      <c r="J23" s="305">
        <f>IF(VLOOKUP(BA23,APPENDIX!$A:$R,9,FALSE)&lt;&gt;"",VLOOKUP(BA23,APPENDIX!$A:$R,9,FALSE),"--")</f>
        <v>23.4</v>
      </c>
      <c r="K23" s="236">
        <f>IF(VLOOKUP(BB23,APPENDIX!$A:$R,9,FALSE)&lt;&gt;"",VLOOKUP(BB23,APPENDIX!$A:$R,9,FALSE),"--")</f>
        <v>20.9</v>
      </c>
      <c r="L23" s="231">
        <f>IF(VLOOKUP(BC23,APPENDIX!$A:$R,12,FALSE)&lt;&gt;"",VLOOKUP(BC23,APPENDIX!$A:$R,12,FALSE),"--")</f>
        <v>-1</v>
      </c>
      <c r="M23" s="234" t="str">
        <f t="shared" si="52"/>
        <v>**</v>
      </c>
      <c r="N23" s="236">
        <f>IF(VLOOKUP(BE23,APPENDIX!$A:$R,9,FALSE)&lt;&gt;"",VLOOKUP(BE23,APPENDIX!$A:$R,9,FALSE),"--")</f>
        <v>17.100000000000001</v>
      </c>
      <c r="O23" s="236">
        <f>IF(VLOOKUP(BF23,APPENDIX!$A:$R,9,FALSE)&lt;&gt;"",VLOOKUP(BF23,APPENDIX!$A:$R,9,FALSE),"--")</f>
        <v>17.399999999999999</v>
      </c>
      <c r="P23" s="231">
        <f>IF(VLOOKUP(BG23,APPENDIX!$A:$R,12,FALSE)&lt;&gt;"",VLOOKUP(BG23,APPENDIX!$A:$R,12,FALSE),"--")</f>
        <v>0.2</v>
      </c>
      <c r="Q23" s="231" t="str">
        <f t="shared" si="53"/>
        <v/>
      </c>
      <c r="R23" s="305">
        <f>IF(VLOOKUP(BI23,APPENDIX!$A:$R,9,FALSE)&lt;&gt;"",VLOOKUP(BI23,APPENDIX!$A:$R,9,FALSE),"--")</f>
        <v>16.2</v>
      </c>
      <c r="S23" s="236">
        <f>IF(VLOOKUP(BJ23,APPENDIX!$A:$R,9,FALSE)&lt;&gt;"",VLOOKUP(BJ23,APPENDIX!$A:$R,9,FALSE),"--")</f>
        <v>16</v>
      </c>
      <c r="T23" s="231">
        <f>IF(VLOOKUP(BK23,APPENDIX!$A:$R,12,FALSE)&lt;&gt;"",VLOOKUP(BK23,APPENDIX!$A:$R,12,FALSE),"--")</f>
        <v>0</v>
      </c>
      <c r="U23" s="234" t="str">
        <f t="shared" si="54"/>
        <v/>
      </c>
      <c r="V23" s="236">
        <f>IF(VLOOKUP(BM23,APPENDIX!$A:$R,9,FALSE)&lt;&gt;"",VLOOKUP(BM23,APPENDIX!$A:$R,9,FALSE),"--")</f>
        <v>7.2</v>
      </c>
      <c r="W23" s="236">
        <f>IF(VLOOKUP(BN23,APPENDIX!$A:$R,9,FALSE)&lt;&gt;"",VLOOKUP(BN23,APPENDIX!$A:$R,9,FALSE),"--")</f>
        <v>6.4</v>
      </c>
      <c r="X23" s="231">
        <f>IF(VLOOKUP(BO23,APPENDIX!$A:$R,12,FALSE)&lt;&gt;"",VLOOKUP(BO23,APPENDIX!$A:$R,12,FALSE),"--")</f>
        <v>-0.7</v>
      </c>
      <c r="Y23" s="231" t="str">
        <f t="shared" si="55"/>
        <v>*</v>
      </c>
      <c r="Z23" s="229">
        <f>IF(VLOOKUP(BQ23,APPENDIX!$A:$R,9,FALSE)&lt;&gt;"",VLOOKUP(BQ23,APPENDIX!$A:$R,9,FALSE),"--")</f>
        <v>32</v>
      </c>
      <c r="AA23" s="231">
        <f>IF(VLOOKUP(BR23,APPENDIX!$A:$R,9,FALSE)&lt;&gt;"",VLOOKUP(BR23,APPENDIX!$A:$R,9,FALSE),"--")</f>
        <v>32</v>
      </c>
      <c r="AB23" s="231">
        <f>IF(VLOOKUP(BS23,APPENDIX!$A:$R,12,FALSE)&lt;&gt;"",VLOOKUP(BS23,APPENDIX!$A:$R,12,FALSE),"--")</f>
        <v>0</v>
      </c>
      <c r="AC23" s="234" t="str">
        <f t="shared" si="56"/>
        <v/>
      </c>
      <c r="AD23" s="231">
        <f>IF(VLOOKUP(BU23,APPENDIX!$A:$R,9,FALSE)&lt;&gt;"",VLOOKUP(BU23,APPENDIX!$A:$R,9,FALSE),"--")</f>
        <v>26</v>
      </c>
      <c r="AE23" s="231">
        <f>IF(VLOOKUP(BV23,APPENDIX!$A:$R,9,FALSE)&lt;&gt;"",VLOOKUP(BV23,APPENDIX!$A:$R,9,FALSE),"--")</f>
        <v>26</v>
      </c>
      <c r="AF23" s="231">
        <f>IF(VLOOKUP(BW23,APPENDIX!$A:$R,12,FALSE)&lt;&gt;"",VLOOKUP(BW23,APPENDIX!$A:$R,12,FALSE),"--")</f>
        <v>0</v>
      </c>
      <c r="AG23" s="231" t="str">
        <f t="shared" si="57"/>
        <v/>
      </c>
      <c r="AH23" s="229">
        <f>IF(VLOOKUP(BY23,APPENDIX!$A:$R,9,FALSE)&lt;&gt;"",VLOOKUP(BY23,APPENDIX!$A:$R,9,FALSE),"--")</f>
        <v>34</v>
      </c>
      <c r="AI23" s="231">
        <f>IF(VLOOKUP(BZ23,APPENDIX!$A:$R,9,FALSE)&lt;&gt;"",VLOOKUP(BZ23,APPENDIX!$A:$R,9,FALSE),"--")</f>
        <v>36</v>
      </c>
      <c r="AJ23" s="231">
        <f>IF(VLOOKUP(CA23,APPENDIX!$A:$R,12,FALSE)&lt;&gt;"",VLOOKUP(CA23,APPENDIX!$A:$R,12,FALSE),"--")</f>
        <v>0.5</v>
      </c>
      <c r="AK23" s="234" t="str">
        <f t="shared" si="58"/>
        <v>*</v>
      </c>
      <c r="AL23" s="301">
        <f>IF(VLOOKUP(CD23,APPENDIX!$A:$R,9,FALSE)&lt;&gt;"",VLOOKUP(CD23,APPENDIX!$A:$R,9,FALSE),"--")</f>
        <v>36</v>
      </c>
      <c r="AM23" s="229">
        <f>IF(VLOOKUP(CG23,APPENDIX!$A:$R,9,FALSE)&lt;&gt;"",VLOOKUP(CG23,APPENDIX!$A:$R,9,FALSE),"--")</f>
        <v>16</v>
      </c>
      <c r="AN23" s="231">
        <f>IF(VLOOKUP(CH23,APPENDIX!$A:$R,9,FALSE)&lt;&gt;"",VLOOKUP(CH23,APPENDIX!$A:$R,9,FALSE),"--")</f>
        <v>18</v>
      </c>
      <c r="AO23" s="231">
        <f>IF(VLOOKUP(CI23,APPENDIX!$A:$R,12,FALSE)&lt;&gt;"",VLOOKUP(CI23,APPENDIX!$A:$R,12,FALSE),"--")</f>
        <v>0.6</v>
      </c>
      <c r="AP23" s="234" t="str">
        <f t="shared" si="59"/>
        <v>*</v>
      </c>
      <c r="AR23" s="2" t="s">
        <v>85</v>
      </c>
      <c r="AS23" s="2" t="str">
        <f t="shared" si="10"/>
        <v>KYh001_0</v>
      </c>
      <c r="AT23" s="2" t="str">
        <f t="shared" si="11"/>
        <v>KYh001_1</v>
      </c>
      <c r="AU23" s="2" t="str">
        <f t="shared" si="12"/>
        <v>KYh001_1</v>
      </c>
      <c r="AV23" s="2" t="str">
        <f t="shared" si="13"/>
        <v>KY</v>
      </c>
      <c r="AW23" s="2" t="str">
        <f t="shared" si="14"/>
        <v>KYh015_0</v>
      </c>
      <c r="AX23" s="2" t="str">
        <f t="shared" si="15"/>
        <v>KYh015_1</v>
      </c>
      <c r="AY23" s="2" t="str">
        <f t="shared" si="16"/>
        <v>KYh015_1</v>
      </c>
      <c r="AZ23" s="2" t="str">
        <f t="shared" si="17"/>
        <v>KY</v>
      </c>
      <c r="BA23" s="2" t="str">
        <f t="shared" si="18"/>
        <v>KYh009_0</v>
      </c>
      <c r="BB23" s="2" t="str">
        <f t="shared" si="19"/>
        <v>KYh009_1</v>
      </c>
      <c r="BC23" s="2" t="str">
        <f t="shared" si="20"/>
        <v>KYh009_1</v>
      </c>
      <c r="BD23" s="2" t="str">
        <f t="shared" si="21"/>
        <v>KY</v>
      </c>
      <c r="BE23" s="2" t="str">
        <f t="shared" si="22"/>
        <v>KYh010_0</v>
      </c>
      <c r="BF23" s="2" t="str">
        <f t="shared" si="23"/>
        <v>KYh010_1</v>
      </c>
      <c r="BG23" s="2" t="str">
        <f t="shared" si="24"/>
        <v>KYh010_1</v>
      </c>
      <c r="BH23" s="2" t="str">
        <f t="shared" si="25"/>
        <v>KY</v>
      </c>
      <c r="BI23" s="2" t="str">
        <f t="shared" si="26"/>
        <v>KYh007_0</v>
      </c>
      <c r="BJ23" s="2" t="str">
        <f t="shared" si="27"/>
        <v>KYh007_1</v>
      </c>
      <c r="BK23" s="2" t="str">
        <f t="shared" si="28"/>
        <v>KYh007_1</v>
      </c>
      <c r="BL23" s="2" t="str">
        <f t="shared" si="29"/>
        <v>KY</v>
      </c>
      <c r="BM23" s="2" t="str">
        <f t="shared" si="30"/>
        <v>KYh002_0</v>
      </c>
      <c r="BN23" s="2" t="str">
        <f t="shared" si="31"/>
        <v>KYh002_1</v>
      </c>
      <c r="BO23" s="2" t="str">
        <f t="shared" si="32"/>
        <v>KYh002_1</v>
      </c>
      <c r="BP23" s="2" t="str">
        <f t="shared" si="33"/>
        <v>KY</v>
      </c>
      <c r="BQ23" s="2" t="str">
        <f t="shared" si="34"/>
        <v>KYh005_0</v>
      </c>
      <c r="BR23" s="2" t="str">
        <f t="shared" si="35"/>
        <v>KYh005_1</v>
      </c>
      <c r="BS23" s="2" t="str">
        <f t="shared" si="36"/>
        <v>KYh005_1</v>
      </c>
      <c r="BT23" s="2" t="str">
        <f t="shared" si="37"/>
        <v>KY</v>
      </c>
      <c r="BU23" s="2" t="str">
        <f t="shared" si="38"/>
        <v>KYh003_0</v>
      </c>
      <c r="BV23" s="2" t="str">
        <f t="shared" si="39"/>
        <v>KYh003_1</v>
      </c>
      <c r="BW23" s="2" t="str">
        <f t="shared" si="40"/>
        <v>KYh003_1</v>
      </c>
      <c r="BX23" s="2" t="str">
        <f t="shared" si="41"/>
        <v>KY</v>
      </c>
      <c r="BY23" s="2" t="str">
        <f t="shared" si="42"/>
        <v>KYh004_0</v>
      </c>
      <c r="BZ23" s="2" t="str">
        <f t="shared" si="43"/>
        <v>KYh004_1</v>
      </c>
      <c r="CA23" s="2" t="str">
        <f t="shared" si="44"/>
        <v>KYh004_1</v>
      </c>
      <c r="CB23" s="2" t="str">
        <f t="shared" si="45"/>
        <v>KY</v>
      </c>
      <c r="CC23" s="2" t="e">
        <f>CONCATENATE($AR23,#REF!)</f>
        <v>#REF!</v>
      </c>
      <c r="CD23" s="2" t="str">
        <f t="shared" si="46"/>
        <v>KYh011_1</v>
      </c>
      <c r="CE23" s="2" t="e">
        <f>CONCATENATE($AR23,#REF!)</f>
        <v>#REF!</v>
      </c>
      <c r="CF23" s="2" t="e">
        <f>CONCATENATE($AR23,#REF!)</f>
        <v>#REF!</v>
      </c>
      <c r="CG23" s="2" t="str">
        <f t="shared" si="47"/>
        <v>KYh008_0</v>
      </c>
      <c r="CH23" s="2" t="str">
        <f t="shared" si="48"/>
        <v>KYh008_1</v>
      </c>
      <c r="CI23" s="2" t="str">
        <f t="shared" si="49"/>
        <v>KYh008_1</v>
      </c>
    </row>
    <row r="24" spans="1:87" x14ac:dyDescent="0.2">
      <c r="A24" s="229" t="s">
        <v>88</v>
      </c>
      <c r="B24" s="305">
        <f>IF(VLOOKUP(AS24,APPENDIX!$A:$R,9,FALSE)&lt;&gt;"",VLOOKUP(AS24,APPENDIX!$A:$R,9,FALSE),"--")</f>
        <v>120.3</v>
      </c>
      <c r="C24" s="236">
        <f>IF(VLOOKUP(AT24,APPENDIX!$A:$R,9,FALSE)&lt;&gt;"",VLOOKUP(AT24,APPENDIX!$A:$R,9,FALSE),"--")</f>
        <v>126.6</v>
      </c>
      <c r="D24" s="231">
        <f>IF(VLOOKUP(AU24,APPENDIX!$A:$R,12,FALSE)&lt;&gt;"",VLOOKUP(AU24,APPENDIX!$A:$R,12,FALSE),"--")</f>
        <v>0.3</v>
      </c>
      <c r="E24" s="234" t="str">
        <f t="shared" si="50"/>
        <v/>
      </c>
      <c r="F24" s="501">
        <f>IF(VLOOKUP(AW24,APPENDIX!$A:$R,9,FALSE)&lt;&gt;"",VLOOKUP(AW24,APPENDIX!$A:$R,9,FALSE),"--")</f>
        <v>8952</v>
      </c>
      <c r="G24" s="501">
        <f>IF(VLOOKUP(AX24,APPENDIX!$A:$R,9,FALSE)&lt;&gt;"",VLOOKUP(AX24,APPENDIX!$A:$R,9,FALSE),"--")</f>
        <v>9191.9</v>
      </c>
      <c r="H24" s="231">
        <f>IF(VLOOKUP(AY24,APPENDIX!$A:$R,12,FALSE)&lt;&gt;"",VLOOKUP(AY24,APPENDIX!$A:$R,12,FALSE),"--")</f>
        <v>0.2</v>
      </c>
      <c r="I24" s="231" t="str">
        <f t="shared" si="51"/>
        <v/>
      </c>
      <c r="J24" s="305">
        <f>IF(VLOOKUP(BA24,APPENDIX!$A:$R,9,FALSE)&lt;&gt;"",VLOOKUP(BA24,APPENDIX!$A:$R,9,FALSE),"--")</f>
        <v>24.4</v>
      </c>
      <c r="K24" s="236">
        <f>IF(VLOOKUP(BB24,APPENDIX!$A:$R,9,FALSE)&lt;&gt;"",VLOOKUP(BB24,APPENDIX!$A:$R,9,FALSE),"--")</f>
        <v>24.2</v>
      </c>
      <c r="L24" s="231">
        <f>IF(VLOOKUP(BC24,APPENDIX!$A:$R,12,FALSE)&lt;&gt;"",VLOOKUP(BC24,APPENDIX!$A:$R,12,FALSE),"--")</f>
        <v>-0.1</v>
      </c>
      <c r="M24" s="234" t="str">
        <f t="shared" si="52"/>
        <v/>
      </c>
      <c r="N24" s="236">
        <f>IF(VLOOKUP(BE24,APPENDIX!$A:$R,9,FALSE)&lt;&gt;"",VLOOKUP(BE24,APPENDIX!$A:$R,9,FALSE),"--")</f>
        <v>17.7</v>
      </c>
      <c r="O24" s="236">
        <f>IF(VLOOKUP(BF24,APPENDIX!$A:$R,9,FALSE)&lt;&gt;"",VLOOKUP(BF24,APPENDIX!$A:$R,9,FALSE),"--")</f>
        <v>18.100000000000001</v>
      </c>
      <c r="P24" s="231">
        <f>IF(VLOOKUP(BG24,APPENDIX!$A:$R,12,FALSE)&lt;&gt;"",VLOOKUP(BG24,APPENDIX!$A:$R,12,FALSE),"--")</f>
        <v>0.2</v>
      </c>
      <c r="Q24" s="231" t="str">
        <f t="shared" si="53"/>
        <v/>
      </c>
      <c r="R24" s="305">
        <f>IF(VLOOKUP(BI24,APPENDIX!$A:$R,9,FALSE)&lt;&gt;"",VLOOKUP(BI24,APPENDIX!$A:$R,9,FALSE),"--")</f>
        <v>12.4</v>
      </c>
      <c r="S24" s="236">
        <f>IF(VLOOKUP(BJ24,APPENDIX!$A:$R,9,FALSE)&lt;&gt;"",VLOOKUP(BJ24,APPENDIX!$A:$R,9,FALSE),"--")</f>
        <v>14.3</v>
      </c>
      <c r="T24" s="231">
        <f>IF(VLOOKUP(BK24,APPENDIX!$A:$R,12,FALSE)&lt;&gt;"",VLOOKUP(BK24,APPENDIX!$A:$R,12,FALSE),"--")</f>
        <v>0.5</v>
      </c>
      <c r="U24" s="234" t="str">
        <f t="shared" si="54"/>
        <v>*</v>
      </c>
      <c r="V24" s="236">
        <f>IF(VLOOKUP(BM24,APPENDIX!$A:$R,9,FALSE)&lt;&gt;"",VLOOKUP(BM24,APPENDIX!$A:$R,9,FALSE),"--")</f>
        <v>8.1</v>
      </c>
      <c r="W24" s="236">
        <f>IF(VLOOKUP(BN24,APPENDIX!$A:$R,9,FALSE)&lt;&gt;"",VLOOKUP(BN24,APPENDIX!$A:$R,9,FALSE),"--")</f>
        <v>8.6999999999999993</v>
      </c>
      <c r="X24" s="231">
        <f>IF(VLOOKUP(BO24,APPENDIX!$A:$R,12,FALSE)&lt;&gt;"",VLOOKUP(BO24,APPENDIX!$A:$R,12,FALSE),"--")</f>
        <v>0.5</v>
      </c>
      <c r="Y24" s="231" t="str">
        <f t="shared" si="55"/>
        <v>*</v>
      </c>
      <c r="Z24" s="229">
        <f>IF(VLOOKUP(BQ24,APPENDIX!$A:$R,9,FALSE)&lt;&gt;"",VLOOKUP(BQ24,APPENDIX!$A:$R,9,FALSE),"--")</f>
        <v>30</v>
      </c>
      <c r="AA24" s="231">
        <f>IF(VLOOKUP(BR24,APPENDIX!$A:$R,9,FALSE)&lt;&gt;"",VLOOKUP(BR24,APPENDIX!$A:$R,9,FALSE),"--")</f>
        <v>29</v>
      </c>
      <c r="AB24" s="231">
        <f>IF(VLOOKUP(BS24,APPENDIX!$A:$R,12,FALSE)&lt;&gt;"",VLOOKUP(BS24,APPENDIX!$A:$R,12,FALSE),"--")</f>
        <v>-0.3</v>
      </c>
      <c r="AC24" s="234" t="str">
        <f t="shared" si="56"/>
        <v/>
      </c>
      <c r="AD24" s="231">
        <f>IF(VLOOKUP(BU24,APPENDIX!$A:$R,9,FALSE)&lt;&gt;"",VLOOKUP(BU24,APPENDIX!$A:$R,9,FALSE),"--")</f>
        <v>24</v>
      </c>
      <c r="AE24" s="231">
        <f>IF(VLOOKUP(BV24,APPENDIX!$A:$R,9,FALSE)&lt;&gt;"",VLOOKUP(BV24,APPENDIX!$A:$R,9,FALSE),"--")</f>
        <v>22</v>
      </c>
      <c r="AF24" s="231">
        <f>IF(VLOOKUP(BW24,APPENDIX!$A:$R,12,FALSE)&lt;&gt;"",VLOOKUP(BW24,APPENDIX!$A:$R,12,FALSE),"--")</f>
        <v>-0.6</v>
      </c>
      <c r="AG24" s="231" t="str">
        <f t="shared" si="57"/>
        <v>*</v>
      </c>
      <c r="AH24" s="229">
        <f>IF(VLOOKUP(BY24,APPENDIX!$A:$R,9,FALSE)&lt;&gt;"",VLOOKUP(BY24,APPENDIX!$A:$R,9,FALSE),"--")</f>
        <v>33</v>
      </c>
      <c r="AI24" s="231">
        <f>IF(VLOOKUP(BZ24,APPENDIX!$A:$R,9,FALSE)&lt;&gt;"",VLOOKUP(BZ24,APPENDIX!$A:$R,9,FALSE),"--")</f>
        <v>37</v>
      </c>
      <c r="AJ24" s="231">
        <f>IF(VLOOKUP(CA24,APPENDIX!$A:$R,12,FALSE)&lt;&gt;"",VLOOKUP(CA24,APPENDIX!$A:$R,12,FALSE),"--")</f>
        <v>1</v>
      </c>
      <c r="AK24" s="234" t="str">
        <f t="shared" si="58"/>
        <v>**</v>
      </c>
      <c r="AL24" s="301">
        <f>IF(VLOOKUP(CD24,APPENDIX!$A:$R,9,FALSE)&lt;&gt;"",VLOOKUP(CD24,APPENDIX!$A:$R,9,FALSE),"--")</f>
        <v>40</v>
      </c>
      <c r="AM24" s="229">
        <f>IF(VLOOKUP(CG24,APPENDIX!$A:$R,9,FALSE)&lt;&gt;"",VLOOKUP(CG24,APPENDIX!$A:$R,9,FALSE),"--")</f>
        <v>17</v>
      </c>
      <c r="AN24" s="231">
        <f>IF(VLOOKUP(CH24,APPENDIX!$A:$R,9,FALSE)&lt;&gt;"",VLOOKUP(CH24,APPENDIX!$A:$R,9,FALSE),"--")</f>
        <v>14</v>
      </c>
      <c r="AO24" s="231">
        <f>IF(VLOOKUP(CI24,APPENDIX!$A:$R,12,FALSE)&lt;&gt;"",VLOOKUP(CI24,APPENDIX!$A:$R,12,FALSE),"--")</f>
        <v>-0.8</v>
      </c>
      <c r="AP24" s="234" t="str">
        <f t="shared" si="59"/>
        <v>*</v>
      </c>
      <c r="AR24" s="2" t="s">
        <v>89</v>
      </c>
      <c r="AS24" s="2" t="str">
        <f t="shared" si="10"/>
        <v>LAh001_0</v>
      </c>
      <c r="AT24" s="2" t="str">
        <f t="shared" si="11"/>
        <v>LAh001_1</v>
      </c>
      <c r="AU24" s="2" t="str">
        <f t="shared" si="12"/>
        <v>LAh001_1</v>
      </c>
      <c r="AV24" s="2" t="str">
        <f t="shared" si="13"/>
        <v>LA</v>
      </c>
      <c r="AW24" s="2" t="str">
        <f t="shared" si="14"/>
        <v>LAh015_0</v>
      </c>
      <c r="AX24" s="2" t="str">
        <f t="shared" si="15"/>
        <v>LAh015_1</v>
      </c>
      <c r="AY24" s="2" t="str">
        <f t="shared" si="16"/>
        <v>LAh015_1</v>
      </c>
      <c r="AZ24" s="2" t="str">
        <f t="shared" si="17"/>
        <v>LA</v>
      </c>
      <c r="BA24" s="2" t="str">
        <f t="shared" si="18"/>
        <v>LAh009_0</v>
      </c>
      <c r="BB24" s="2" t="str">
        <f t="shared" si="19"/>
        <v>LAh009_1</v>
      </c>
      <c r="BC24" s="2" t="str">
        <f t="shared" si="20"/>
        <v>LAh009_1</v>
      </c>
      <c r="BD24" s="2" t="str">
        <f t="shared" si="21"/>
        <v>LA</v>
      </c>
      <c r="BE24" s="2" t="str">
        <f t="shared" si="22"/>
        <v>LAh010_0</v>
      </c>
      <c r="BF24" s="2" t="str">
        <f t="shared" si="23"/>
        <v>LAh010_1</v>
      </c>
      <c r="BG24" s="2" t="str">
        <f t="shared" si="24"/>
        <v>LAh010_1</v>
      </c>
      <c r="BH24" s="2" t="str">
        <f t="shared" si="25"/>
        <v>LA</v>
      </c>
      <c r="BI24" s="2" t="str">
        <f t="shared" si="26"/>
        <v>LAh007_0</v>
      </c>
      <c r="BJ24" s="2" t="str">
        <f t="shared" si="27"/>
        <v>LAh007_1</v>
      </c>
      <c r="BK24" s="2" t="str">
        <f t="shared" si="28"/>
        <v>LAh007_1</v>
      </c>
      <c r="BL24" s="2" t="str">
        <f t="shared" si="29"/>
        <v>LA</v>
      </c>
      <c r="BM24" s="2" t="str">
        <f t="shared" si="30"/>
        <v>LAh002_0</v>
      </c>
      <c r="BN24" s="2" t="str">
        <f t="shared" si="31"/>
        <v>LAh002_1</v>
      </c>
      <c r="BO24" s="2" t="str">
        <f t="shared" si="32"/>
        <v>LAh002_1</v>
      </c>
      <c r="BP24" s="2" t="str">
        <f t="shared" si="33"/>
        <v>LA</v>
      </c>
      <c r="BQ24" s="2" t="str">
        <f t="shared" si="34"/>
        <v>LAh005_0</v>
      </c>
      <c r="BR24" s="2" t="str">
        <f t="shared" si="35"/>
        <v>LAh005_1</v>
      </c>
      <c r="BS24" s="2" t="str">
        <f t="shared" si="36"/>
        <v>LAh005_1</v>
      </c>
      <c r="BT24" s="2" t="str">
        <f t="shared" si="37"/>
        <v>LA</v>
      </c>
      <c r="BU24" s="2" t="str">
        <f t="shared" si="38"/>
        <v>LAh003_0</v>
      </c>
      <c r="BV24" s="2" t="str">
        <f t="shared" si="39"/>
        <v>LAh003_1</v>
      </c>
      <c r="BW24" s="2" t="str">
        <f t="shared" si="40"/>
        <v>LAh003_1</v>
      </c>
      <c r="BX24" s="2" t="str">
        <f t="shared" si="41"/>
        <v>LA</v>
      </c>
      <c r="BY24" s="2" t="str">
        <f t="shared" si="42"/>
        <v>LAh004_0</v>
      </c>
      <c r="BZ24" s="2" t="str">
        <f t="shared" si="43"/>
        <v>LAh004_1</v>
      </c>
      <c r="CA24" s="2" t="str">
        <f t="shared" si="44"/>
        <v>LAh004_1</v>
      </c>
      <c r="CB24" s="2" t="str">
        <f t="shared" si="45"/>
        <v>LA</v>
      </c>
      <c r="CC24" s="2" t="e">
        <f>CONCATENATE($AR24,#REF!)</f>
        <v>#REF!</v>
      </c>
      <c r="CD24" s="2" t="str">
        <f t="shared" si="46"/>
        <v>LAh011_1</v>
      </c>
      <c r="CE24" s="2" t="e">
        <f>CONCATENATE($AR24,#REF!)</f>
        <v>#REF!</v>
      </c>
      <c r="CF24" s="2" t="e">
        <f>CONCATENATE($AR24,#REF!)</f>
        <v>#REF!</v>
      </c>
      <c r="CG24" s="2" t="str">
        <f t="shared" si="47"/>
        <v>LAh008_0</v>
      </c>
      <c r="CH24" s="2" t="str">
        <f t="shared" si="48"/>
        <v>LAh008_1</v>
      </c>
      <c r="CI24" s="2" t="str">
        <f t="shared" si="49"/>
        <v>LAh008_1</v>
      </c>
    </row>
    <row r="25" spans="1:87" x14ac:dyDescent="0.2">
      <c r="A25" s="229" t="s">
        <v>92</v>
      </c>
      <c r="B25" s="305">
        <f>IF(VLOOKUP(AS25,APPENDIX!$A:$R,9,FALSE)&lt;&gt;"",VLOOKUP(AS25,APPENDIX!$A:$R,9,FALSE),"--")</f>
        <v>61.7</v>
      </c>
      <c r="C25" s="236">
        <f>IF(VLOOKUP(AT25,APPENDIX!$A:$R,9,FALSE)&lt;&gt;"",VLOOKUP(AT25,APPENDIX!$A:$R,9,FALSE),"--")</f>
        <v>64.599999999999994</v>
      </c>
      <c r="D25" s="231">
        <f>IF(VLOOKUP(AU25,APPENDIX!$A:$R,12,FALSE)&lt;&gt;"",VLOOKUP(AU25,APPENDIX!$A:$R,12,FALSE),"--")</f>
        <v>0.1</v>
      </c>
      <c r="E25" s="234" t="str">
        <f t="shared" si="50"/>
        <v/>
      </c>
      <c r="F25" s="501">
        <f>IF(VLOOKUP(AW25,APPENDIX!$A:$R,9,FALSE)&lt;&gt;"",VLOOKUP(AW25,APPENDIX!$A:$R,9,FALSE),"--")</f>
        <v>6128.2</v>
      </c>
      <c r="G25" s="501">
        <f>IF(VLOOKUP(AX25,APPENDIX!$A:$R,9,FALSE)&lt;&gt;"",VLOOKUP(AX25,APPENDIX!$A:$R,9,FALSE),"--")</f>
        <v>6250.6</v>
      </c>
      <c r="H25" s="231">
        <f>IF(VLOOKUP(AY25,APPENDIX!$A:$R,12,FALSE)&lt;&gt;"",VLOOKUP(AY25,APPENDIX!$A:$R,12,FALSE),"--")</f>
        <v>0.1</v>
      </c>
      <c r="I25" s="231" t="str">
        <f t="shared" si="51"/>
        <v/>
      </c>
      <c r="J25" s="305">
        <f>IF(VLOOKUP(BA25,APPENDIX!$A:$R,9,FALSE)&lt;&gt;"",VLOOKUP(BA25,APPENDIX!$A:$R,9,FALSE),"--")</f>
        <v>17.3</v>
      </c>
      <c r="K25" s="236">
        <f>IF(VLOOKUP(BB25,APPENDIX!$A:$R,9,FALSE)&lt;&gt;"",VLOOKUP(BB25,APPENDIX!$A:$R,9,FALSE),"--")</f>
        <v>16.8</v>
      </c>
      <c r="L25" s="231">
        <f>IF(VLOOKUP(BC25,APPENDIX!$A:$R,12,FALSE)&lt;&gt;"",VLOOKUP(BC25,APPENDIX!$A:$R,12,FALSE),"--")</f>
        <v>-0.2</v>
      </c>
      <c r="M25" s="234" t="str">
        <f t="shared" si="52"/>
        <v/>
      </c>
      <c r="N25" s="236">
        <f>IF(VLOOKUP(BE25,APPENDIX!$A:$R,9,FALSE)&lt;&gt;"",VLOOKUP(BE25,APPENDIX!$A:$R,9,FALSE),"--")</f>
        <v>14.2</v>
      </c>
      <c r="O25" s="236">
        <f>IF(VLOOKUP(BF25,APPENDIX!$A:$R,9,FALSE)&lt;&gt;"",VLOOKUP(BF25,APPENDIX!$A:$R,9,FALSE),"--")</f>
        <v>11.9</v>
      </c>
      <c r="P25" s="231">
        <f>IF(VLOOKUP(BG25,APPENDIX!$A:$R,12,FALSE)&lt;&gt;"",VLOOKUP(BG25,APPENDIX!$A:$R,12,FALSE),"--")</f>
        <v>-1.2</v>
      </c>
      <c r="Q25" s="231" t="str">
        <f t="shared" si="53"/>
        <v>**</v>
      </c>
      <c r="R25" s="305">
        <f>IF(VLOOKUP(BI25,APPENDIX!$A:$R,9,FALSE)&lt;&gt;"",VLOOKUP(BI25,APPENDIX!$A:$R,9,FALSE),"--")</f>
        <v>14.5</v>
      </c>
      <c r="S25" s="236">
        <f>IF(VLOOKUP(BJ25,APPENDIX!$A:$R,9,FALSE)&lt;&gt;"",VLOOKUP(BJ25,APPENDIX!$A:$R,9,FALSE),"--")</f>
        <v>15.7</v>
      </c>
      <c r="T25" s="231">
        <f>IF(VLOOKUP(BK25,APPENDIX!$A:$R,12,FALSE)&lt;&gt;"",VLOOKUP(BK25,APPENDIX!$A:$R,12,FALSE),"--")</f>
        <v>0.3</v>
      </c>
      <c r="U25" s="234" t="str">
        <f t="shared" si="54"/>
        <v/>
      </c>
      <c r="V25" s="236">
        <f>IF(VLOOKUP(BM25,APPENDIX!$A:$R,9,FALSE)&lt;&gt;"",VLOOKUP(BM25,APPENDIX!$A:$R,9,FALSE),"--")</f>
        <v>7</v>
      </c>
      <c r="W25" s="236">
        <f>IF(VLOOKUP(BN25,APPENDIX!$A:$R,9,FALSE)&lt;&gt;"",VLOOKUP(BN25,APPENDIX!$A:$R,9,FALSE),"--")</f>
        <v>7.1</v>
      </c>
      <c r="X25" s="231">
        <f>IF(VLOOKUP(BO25,APPENDIX!$A:$R,12,FALSE)&lt;&gt;"",VLOOKUP(BO25,APPENDIX!$A:$R,12,FALSE),"--")</f>
        <v>0.1</v>
      </c>
      <c r="Y25" s="231" t="str">
        <f t="shared" si="55"/>
        <v/>
      </c>
      <c r="Z25" s="229">
        <f>IF(VLOOKUP(BQ25,APPENDIX!$A:$R,9,FALSE)&lt;&gt;"",VLOOKUP(BQ25,APPENDIX!$A:$R,9,FALSE),"--")</f>
        <v>25</v>
      </c>
      <c r="AA25" s="231">
        <f>IF(VLOOKUP(BR25,APPENDIX!$A:$R,9,FALSE)&lt;&gt;"",VLOOKUP(BR25,APPENDIX!$A:$R,9,FALSE),"--")</f>
        <v>27</v>
      </c>
      <c r="AB25" s="231">
        <f>IF(VLOOKUP(BS25,APPENDIX!$A:$R,12,FALSE)&lt;&gt;"",VLOOKUP(BS25,APPENDIX!$A:$R,12,FALSE),"--")</f>
        <v>0.6</v>
      </c>
      <c r="AC25" s="234" t="str">
        <f t="shared" si="56"/>
        <v>*</v>
      </c>
      <c r="AD25" s="231">
        <f>IF(VLOOKUP(BU25,APPENDIX!$A:$R,9,FALSE)&lt;&gt;"",VLOOKUP(BU25,APPENDIX!$A:$R,9,FALSE),"--")</f>
        <v>20</v>
      </c>
      <c r="AE25" s="231">
        <f>IF(VLOOKUP(BV25,APPENDIX!$A:$R,9,FALSE)&lt;&gt;"",VLOOKUP(BV25,APPENDIX!$A:$R,9,FALSE),"--")</f>
        <v>19</v>
      </c>
      <c r="AF25" s="231">
        <f>IF(VLOOKUP(BW25,APPENDIX!$A:$R,12,FALSE)&lt;&gt;"",VLOOKUP(BW25,APPENDIX!$A:$R,12,FALSE),"--")</f>
        <v>-0.3</v>
      </c>
      <c r="AG25" s="231" t="str">
        <f t="shared" si="57"/>
        <v/>
      </c>
      <c r="AH25" s="229">
        <f>IF(VLOOKUP(BY25,APPENDIX!$A:$R,9,FALSE)&lt;&gt;"",VLOOKUP(BY25,APPENDIX!$A:$R,9,FALSE),"--")</f>
        <v>29</v>
      </c>
      <c r="AI25" s="231">
        <f>IF(VLOOKUP(BZ25,APPENDIX!$A:$R,9,FALSE)&lt;&gt;"",VLOOKUP(BZ25,APPENDIX!$A:$R,9,FALSE),"--")</f>
        <v>30</v>
      </c>
      <c r="AJ25" s="231">
        <f>IF(VLOOKUP(CA25,APPENDIX!$A:$R,12,FALSE)&lt;&gt;"",VLOOKUP(CA25,APPENDIX!$A:$R,12,FALSE),"--")</f>
        <v>0.3</v>
      </c>
      <c r="AK25" s="234" t="str">
        <f t="shared" si="58"/>
        <v/>
      </c>
      <c r="AL25" s="301">
        <f>IF(VLOOKUP(CD25,APPENDIX!$A:$R,9,FALSE)&lt;&gt;"",VLOOKUP(CD25,APPENDIX!$A:$R,9,FALSE),"--")</f>
        <v>30</v>
      </c>
      <c r="AM25" s="229">
        <f>IF(VLOOKUP(CG25,APPENDIX!$A:$R,9,FALSE)&lt;&gt;"",VLOOKUP(CG25,APPENDIX!$A:$R,9,FALSE),"--")</f>
        <v>14</v>
      </c>
      <c r="AN25" s="231">
        <f>IF(VLOOKUP(CH25,APPENDIX!$A:$R,9,FALSE)&lt;&gt;"",VLOOKUP(CH25,APPENDIX!$A:$R,9,FALSE),"--")</f>
        <v>13</v>
      </c>
      <c r="AO25" s="231">
        <f>IF(VLOOKUP(CI25,APPENDIX!$A:$R,12,FALSE)&lt;&gt;"",VLOOKUP(CI25,APPENDIX!$A:$R,12,FALSE),"--")</f>
        <v>-0.3</v>
      </c>
      <c r="AP25" s="234" t="str">
        <f t="shared" si="59"/>
        <v/>
      </c>
      <c r="AR25" s="2" t="s">
        <v>93</v>
      </c>
      <c r="AS25" s="2" t="str">
        <f t="shared" si="10"/>
        <v>MEh001_0</v>
      </c>
      <c r="AT25" s="2" t="str">
        <f t="shared" si="11"/>
        <v>MEh001_1</v>
      </c>
      <c r="AU25" s="2" t="str">
        <f t="shared" si="12"/>
        <v>MEh001_1</v>
      </c>
      <c r="AV25" s="2" t="str">
        <f t="shared" si="13"/>
        <v>ME</v>
      </c>
      <c r="AW25" s="2" t="str">
        <f t="shared" si="14"/>
        <v>MEh015_0</v>
      </c>
      <c r="AX25" s="2" t="str">
        <f t="shared" si="15"/>
        <v>MEh015_1</v>
      </c>
      <c r="AY25" s="2" t="str">
        <f t="shared" si="16"/>
        <v>MEh015_1</v>
      </c>
      <c r="AZ25" s="2" t="str">
        <f t="shared" si="17"/>
        <v>ME</v>
      </c>
      <c r="BA25" s="2" t="str">
        <f t="shared" si="18"/>
        <v>MEh009_0</v>
      </c>
      <c r="BB25" s="2" t="str">
        <f t="shared" si="19"/>
        <v>MEh009_1</v>
      </c>
      <c r="BC25" s="2" t="str">
        <f t="shared" si="20"/>
        <v>MEh009_1</v>
      </c>
      <c r="BD25" s="2" t="str">
        <f t="shared" si="21"/>
        <v>ME</v>
      </c>
      <c r="BE25" s="2" t="str">
        <f t="shared" si="22"/>
        <v>MEh010_0</v>
      </c>
      <c r="BF25" s="2" t="str">
        <f t="shared" si="23"/>
        <v>MEh010_1</v>
      </c>
      <c r="BG25" s="2" t="str">
        <f t="shared" si="24"/>
        <v>MEh010_1</v>
      </c>
      <c r="BH25" s="2" t="str">
        <f t="shared" si="25"/>
        <v>ME</v>
      </c>
      <c r="BI25" s="2" t="str">
        <f t="shared" si="26"/>
        <v>MEh007_0</v>
      </c>
      <c r="BJ25" s="2" t="str">
        <f t="shared" si="27"/>
        <v>MEh007_1</v>
      </c>
      <c r="BK25" s="2" t="str">
        <f t="shared" si="28"/>
        <v>MEh007_1</v>
      </c>
      <c r="BL25" s="2" t="str">
        <f t="shared" si="29"/>
        <v>ME</v>
      </c>
      <c r="BM25" s="2" t="str">
        <f t="shared" si="30"/>
        <v>MEh002_0</v>
      </c>
      <c r="BN25" s="2" t="str">
        <f t="shared" si="31"/>
        <v>MEh002_1</v>
      </c>
      <c r="BO25" s="2" t="str">
        <f t="shared" si="32"/>
        <v>MEh002_1</v>
      </c>
      <c r="BP25" s="2" t="str">
        <f t="shared" si="33"/>
        <v>ME</v>
      </c>
      <c r="BQ25" s="2" t="str">
        <f t="shared" si="34"/>
        <v>MEh005_0</v>
      </c>
      <c r="BR25" s="2" t="str">
        <f t="shared" si="35"/>
        <v>MEh005_1</v>
      </c>
      <c r="BS25" s="2" t="str">
        <f t="shared" si="36"/>
        <v>MEh005_1</v>
      </c>
      <c r="BT25" s="2" t="str">
        <f t="shared" si="37"/>
        <v>ME</v>
      </c>
      <c r="BU25" s="2" t="str">
        <f t="shared" si="38"/>
        <v>MEh003_0</v>
      </c>
      <c r="BV25" s="2" t="str">
        <f t="shared" si="39"/>
        <v>MEh003_1</v>
      </c>
      <c r="BW25" s="2" t="str">
        <f t="shared" si="40"/>
        <v>MEh003_1</v>
      </c>
      <c r="BX25" s="2" t="str">
        <f t="shared" si="41"/>
        <v>ME</v>
      </c>
      <c r="BY25" s="2" t="str">
        <f t="shared" si="42"/>
        <v>MEh004_0</v>
      </c>
      <c r="BZ25" s="2" t="str">
        <f t="shared" si="43"/>
        <v>MEh004_1</v>
      </c>
      <c r="CA25" s="2" t="str">
        <f t="shared" si="44"/>
        <v>MEh004_1</v>
      </c>
      <c r="CB25" s="2" t="str">
        <f t="shared" si="45"/>
        <v>ME</v>
      </c>
      <c r="CC25" s="2" t="e">
        <f>CONCATENATE($AR25,#REF!)</f>
        <v>#REF!</v>
      </c>
      <c r="CD25" s="2" t="str">
        <f t="shared" si="46"/>
        <v>MEh011_1</v>
      </c>
      <c r="CE25" s="2" t="e">
        <f>CONCATENATE($AR25,#REF!)</f>
        <v>#REF!</v>
      </c>
      <c r="CF25" s="2" t="e">
        <f>CONCATENATE($AR25,#REF!)</f>
        <v>#REF!</v>
      </c>
      <c r="CG25" s="2" t="str">
        <f t="shared" si="47"/>
        <v>MEh008_0</v>
      </c>
      <c r="CH25" s="2" t="str">
        <f t="shared" si="48"/>
        <v>MEh008_1</v>
      </c>
      <c r="CI25" s="2" t="str">
        <f t="shared" si="49"/>
        <v>MEh008_1</v>
      </c>
    </row>
    <row r="26" spans="1:87" x14ac:dyDescent="0.2">
      <c r="A26" s="229" t="s">
        <v>96</v>
      </c>
      <c r="B26" s="305">
        <f>IF(VLOOKUP(AS26,APPENDIX!$A:$R,9,FALSE)&lt;&gt;"",VLOOKUP(AS26,APPENDIX!$A:$R,9,FALSE),"--")</f>
        <v>89.1</v>
      </c>
      <c r="C26" s="236">
        <f>IF(VLOOKUP(AT26,APPENDIX!$A:$R,9,FALSE)&lt;&gt;"",VLOOKUP(AT26,APPENDIX!$A:$R,9,FALSE),"--")</f>
        <v>90.2</v>
      </c>
      <c r="D26" s="231">
        <f>IF(VLOOKUP(AU26,APPENDIX!$A:$R,12,FALSE)&lt;&gt;"",VLOOKUP(AU26,APPENDIX!$A:$R,12,FALSE),"--")</f>
        <v>0.1</v>
      </c>
      <c r="E26" s="234" t="str">
        <f t="shared" si="50"/>
        <v/>
      </c>
      <c r="F26" s="501">
        <f>IF(VLOOKUP(AW26,APPENDIX!$A:$R,9,FALSE)&lt;&gt;"",VLOOKUP(AW26,APPENDIX!$A:$R,9,FALSE),"--")</f>
        <v>6244.1</v>
      </c>
      <c r="G26" s="501">
        <f>IF(VLOOKUP(AX26,APPENDIX!$A:$R,9,FALSE)&lt;&gt;"",VLOOKUP(AX26,APPENDIX!$A:$R,9,FALSE),"--")</f>
        <v>6268.1</v>
      </c>
      <c r="H26" s="231">
        <f>IF(VLOOKUP(AY26,APPENDIX!$A:$R,12,FALSE)&lt;&gt;"",VLOOKUP(AY26,APPENDIX!$A:$R,12,FALSE),"--")</f>
        <v>0</v>
      </c>
      <c r="I26" s="231" t="str">
        <f t="shared" si="51"/>
        <v/>
      </c>
      <c r="J26" s="305">
        <f>IF(VLOOKUP(BA26,APPENDIX!$A:$R,9,FALSE)&lt;&gt;"",VLOOKUP(BA26,APPENDIX!$A:$R,9,FALSE),"--")</f>
        <v>23.7</v>
      </c>
      <c r="K26" s="236">
        <f>IF(VLOOKUP(BB26,APPENDIX!$A:$R,9,FALSE)&lt;&gt;"",VLOOKUP(BB26,APPENDIX!$A:$R,9,FALSE),"--")</f>
        <v>22.9</v>
      </c>
      <c r="L26" s="231">
        <f>IF(VLOOKUP(BC26,APPENDIX!$A:$R,12,FALSE)&lt;&gt;"",VLOOKUP(BC26,APPENDIX!$A:$R,12,FALSE),"--")</f>
        <v>-0.3</v>
      </c>
      <c r="M26" s="234" t="str">
        <f t="shared" si="52"/>
        <v/>
      </c>
      <c r="N26" s="236">
        <f>IF(VLOOKUP(BE26,APPENDIX!$A:$R,9,FALSE)&lt;&gt;"",VLOOKUP(BE26,APPENDIX!$A:$R,9,FALSE),"--")</f>
        <v>15</v>
      </c>
      <c r="O26" s="236">
        <f>IF(VLOOKUP(BF26,APPENDIX!$A:$R,9,FALSE)&lt;&gt;"",VLOOKUP(BF26,APPENDIX!$A:$R,9,FALSE),"--")</f>
        <v>14.6</v>
      </c>
      <c r="P26" s="231">
        <f>IF(VLOOKUP(BG26,APPENDIX!$A:$R,12,FALSE)&lt;&gt;"",VLOOKUP(BG26,APPENDIX!$A:$R,12,FALSE),"--")</f>
        <v>-0.2</v>
      </c>
      <c r="Q26" s="231" t="str">
        <f t="shared" si="53"/>
        <v/>
      </c>
      <c r="R26" s="305">
        <f>IF(VLOOKUP(BI26,APPENDIX!$A:$R,9,FALSE)&lt;&gt;"",VLOOKUP(BI26,APPENDIX!$A:$R,9,FALSE),"--")</f>
        <v>9.5</v>
      </c>
      <c r="S26" s="236">
        <f>IF(VLOOKUP(BJ26,APPENDIX!$A:$R,9,FALSE)&lt;&gt;"",VLOOKUP(BJ26,APPENDIX!$A:$R,9,FALSE),"--")</f>
        <v>9.8000000000000007</v>
      </c>
      <c r="T26" s="231">
        <f>IF(VLOOKUP(BK26,APPENDIX!$A:$R,12,FALSE)&lt;&gt;"",VLOOKUP(BK26,APPENDIX!$A:$R,12,FALSE),"--")</f>
        <v>0.1</v>
      </c>
      <c r="U26" s="234" t="str">
        <f t="shared" si="54"/>
        <v/>
      </c>
      <c r="V26" s="236">
        <f>IF(VLOOKUP(BM26,APPENDIX!$A:$R,9,FALSE)&lt;&gt;"",VLOOKUP(BM26,APPENDIX!$A:$R,9,FALSE),"--")</f>
        <v>6.4</v>
      </c>
      <c r="W26" s="236">
        <f>IF(VLOOKUP(BN26,APPENDIX!$A:$R,9,FALSE)&lt;&gt;"",VLOOKUP(BN26,APPENDIX!$A:$R,9,FALSE),"--")</f>
        <v>6.6</v>
      </c>
      <c r="X26" s="231">
        <f>IF(VLOOKUP(BO26,APPENDIX!$A:$R,12,FALSE)&lt;&gt;"",VLOOKUP(BO26,APPENDIX!$A:$R,12,FALSE),"--")</f>
        <v>0.2</v>
      </c>
      <c r="Y26" s="231" t="str">
        <f t="shared" si="55"/>
        <v/>
      </c>
      <c r="Z26" s="229">
        <f>IF(VLOOKUP(BQ26,APPENDIX!$A:$R,9,FALSE)&lt;&gt;"",VLOOKUP(BQ26,APPENDIX!$A:$R,9,FALSE),"--")</f>
        <v>22</v>
      </c>
      <c r="AA26" s="231">
        <f>IF(VLOOKUP(BR26,APPENDIX!$A:$R,9,FALSE)&lt;&gt;"",VLOOKUP(BR26,APPENDIX!$A:$R,9,FALSE),"--")</f>
        <v>21</v>
      </c>
      <c r="AB26" s="231">
        <f>IF(VLOOKUP(BS26,APPENDIX!$A:$R,12,FALSE)&lt;&gt;"",VLOOKUP(BS26,APPENDIX!$A:$R,12,FALSE),"--")</f>
        <v>-0.3</v>
      </c>
      <c r="AC26" s="234" t="str">
        <f t="shared" si="56"/>
        <v/>
      </c>
      <c r="AD26" s="231">
        <f>IF(VLOOKUP(BU26,APPENDIX!$A:$R,9,FALSE)&lt;&gt;"",VLOOKUP(BU26,APPENDIX!$A:$R,9,FALSE),"--")</f>
        <v>16</v>
      </c>
      <c r="AE26" s="231">
        <f>IF(VLOOKUP(BV26,APPENDIX!$A:$R,9,FALSE)&lt;&gt;"",VLOOKUP(BV26,APPENDIX!$A:$R,9,FALSE),"--")</f>
        <v>15</v>
      </c>
      <c r="AF26" s="231">
        <f>IF(VLOOKUP(BW26,APPENDIX!$A:$R,12,FALSE)&lt;&gt;"",VLOOKUP(BW26,APPENDIX!$A:$R,12,FALSE),"--")</f>
        <v>-0.3</v>
      </c>
      <c r="AG26" s="231" t="str">
        <f t="shared" si="57"/>
        <v/>
      </c>
      <c r="AH26" s="229">
        <f>IF(VLOOKUP(BY26,APPENDIX!$A:$R,9,FALSE)&lt;&gt;"",VLOOKUP(BY26,APPENDIX!$A:$R,9,FALSE),"--")</f>
        <v>29</v>
      </c>
      <c r="AI26" s="231">
        <f>IF(VLOOKUP(BZ26,APPENDIX!$A:$R,9,FALSE)&lt;&gt;"",VLOOKUP(BZ26,APPENDIX!$A:$R,9,FALSE),"--")</f>
        <v>29</v>
      </c>
      <c r="AJ26" s="231">
        <f>IF(VLOOKUP(CA26,APPENDIX!$A:$R,12,FALSE)&lt;&gt;"",VLOOKUP(CA26,APPENDIX!$A:$R,12,FALSE),"--")</f>
        <v>0</v>
      </c>
      <c r="AK26" s="234" t="str">
        <f t="shared" si="58"/>
        <v/>
      </c>
      <c r="AL26" s="301">
        <f>IF(VLOOKUP(CD26,APPENDIX!$A:$R,9,FALSE)&lt;&gt;"",VLOOKUP(CD26,APPENDIX!$A:$R,9,FALSE),"--")</f>
        <v>32</v>
      </c>
      <c r="AM26" s="229">
        <f>IF(VLOOKUP(CG26,APPENDIX!$A:$R,9,FALSE)&lt;&gt;"",VLOOKUP(CG26,APPENDIX!$A:$R,9,FALSE),"--")</f>
        <v>9</v>
      </c>
      <c r="AN26" s="231">
        <f>IF(VLOOKUP(CH26,APPENDIX!$A:$R,9,FALSE)&lt;&gt;"",VLOOKUP(CH26,APPENDIX!$A:$R,9,FALSE),"--")</f>
        <v>9</v>
      </c>
      <c r="AO26" s="231">
        <f>IF(VLOOKUP(CI26,APPENDIX!$A:$R,12,FALSE)&lt;&gt;"",VLOOKUP(CI26,APPENDIX!$A:$R,12,FALSE),"--")</f>
        <v>0</v>
      </c>
      <c r="AP26" s="234" t="str">
        <f t="shared" si="59"/>
        <v/>
      </c>
      <c r="AR26" s="2" t="s">
        <v>97</v>
      </c>
      <c r="AS26" s="2" t="str">
        <f t="shared" si="10"/>
        <v>MDh001_0</v>
      </c>
      <c r="AT26" s="2" t="str">
        <f t="shared" si="11"/>
        <v>MDh001_1</v>
      </c>
      <c r="AU26" s="2" t="str">
        <f t="shared" si="12"/>
        <v>MDh001_1</v>
      </c>
      <c r="AV26" s="2" t="str">
        <f t="shared" si="13"/>
        <v>MD</v>
      </c>
      <c r="AW26" s="2" t="str">
        <f t="shared" si="14"/>
        <v>MDh015_0</v>
      </c>
      <c r="AX26" s="2" t="str">
        <f t="shared" si="15"/>
        <v>MDh015_1</v>
      </c>
      <c r="AY26" s="2" t="str">
        <f t="shared" si="16"/>
        <v>MDh015_1</v>
      </c>
      <c r="AZ26" s="2" t="str">
        <f t="shared" si="17"/>
        <v>MD</v>
      </c>
      <c r="BA26" s="2" t="str">
        <f t="shared" si="18"/>
        <v>MDh009_0</v>
      </c>
      <c r="BB26" s="2" t="str">
        <f t="shared" si="19"/>
        <v>MDh009_1</v>
      </c>
      <c r="BC26" s="2" t="str">
        <f t="shared" si="20"/>
        <v>MDh009_1</v>
      </c>
      <c r="BD26" s="2" t="str">
        <f t="shared" si="21"/>
        <v>MD</v>
      </c>
      <c r="BE26" s="2" t="str">
        <f t="shared" si="22"/>
        <v>MDh010_0</v>
      </c>
      <c r="BF26" s="2" t="str">
        <f t="shared" si="23"/>
        <v>MDh010_1</v>
      </c>
      <c r="BG26" s="2" t="str">
        <f t="shared" si="24"/>
        <v>MDh010_1</v>
      </c>
      <c r="BH26" s="2" t="str">
        <f t="shared" si="25"/>
        <v>MD</v>
      </c>
      <c r="BI26" s="2" t="str">
        <f t="shared" si="26"/>
        <v>MDh007_0</v>
      </c>
      <c r="BJ26" s="2" t="str">
        <f t="shared" si="27"/>
        <v>MDh007_1</v>
      </c>
      <c r="BK26" s="2" t="str">
        <f t="shared" si="28"/>
        <v>MDh007_1</v>
      </c>
      <c r="BL26" s="2" t="str">
        <f t="shared" si="29"/>
        <v>MD</v>
      </c>
      <c r="BM26" s="2" t="str">
        <f t="shared" si="30"/>
        <v>MDh002_0</v>
      </c>
      <c r="BN26" s="2" t="str">
        <f t="shared" si="31"/>
        <v>MDh002_1</v>
      </c>
      <c r="BO26" s="2" t="str">
        <f t="shared" si="32"/>
        <v>MDh002_1</v>
      </c>
      <c r="BP26" s="2" t="str">
        <f t="shared" si="33"/>
        <v>MD</v>
      </c>
      <c r="BQ26" s="2" t="str">
        <f t="shared" si="34"/>
        <v>MDh005_0</v>
      </c>
      <c r="BR26" s="2" t="str">
        <f t="shared" si="35"/>
        <v>MDh005_1</v>
      </c>
      <c r="BS26" s="2" t="str">
        <f t="shared" si="36"/>
        <v>MDh005_1</v>
      </c>
      <c r="BT26" s="2" t="str">
        <f t="shared" si="37"/>
        <v>MD</v>
      </c>
      <c r="BU26" s="2" t="str">
        <f t="shared" si="38"/>
        <v>MDh003_0</v>
      </c>
      <c r="BV26" s="2" t="str">
        <f t="shared" si="39"/>
        <v>MDh003_1</v>
      </c>
      <c r="BW26" s="2" t="str">
        <f t="shared" si="40"/>
        <v>MDh003_1</v>
      </c>
      <c r="BX26" s="2" t="str">
        <f t="shared" si="41"/>
        <v>MD</v>
      </c>
      <c r="BY26" s="2" t="str">
        <f t="shared" si="42"/>
        <v>MDh004_0</v>
      </c>
      <c r="BZ26" s="2" t="str">
        <f t="shared" si="43"/>
        <v>MDh004_1</v>
      </c>
      <c r="CA26" s="2" t="str">
        <f t="shared" si="44"/>
        <v>MDh004_1</v>
      </c>
      <c r="CB26" s="2" t="str">
        <f t="shared" si="45"/>
        <v>MD</v>
      </c>
      <c r="CC26" s="2" t="e">
        <f>CONCATENATE($AR26,#REF!)</f>
        <v>#REF!</v>
      </c>
      <c r="CD26" s="2" t="str">
        <f t="shared" si="46"/>
        <v>MDh011_1</v>
      </c>
      <c r="CE26" s="2" t="e">
        <f>CONCATENATE($AR26,#REF!)</f>
        <v>#REF!</v>
      </c>
      <c r="CF26" s="2" t="e">
        <f>CONCATENATE($AR26,#REF!)</f>
        <v>#REF!</v>
      </c>
      <c r="CG26" s="2" t="str">
        <f t="shared" si="47"/>
        <v>MDh008_0</v>
      </c>
      <c r="CH26" s="2" t="str">
        <f t="shared" si="48"/>
        <v>MDh008_1</v>
      </c>
      <c r="CI26" s="2" t="str">
        <f t="shared" si="49"/>
        <v>MDh008_1</v>
      </c>
    </row>
    <row r="27" spans="1:87" x14ac:dyDescent="0.2">
      <c r="A27" s="229" t="s">
        <v>100</v>
      </c>
      <c r="B27" s="305">
        <f>IF(VLOOKUP(AS27,APPENDIX!$A:$R,9,FALSE)&lt;&gt;"",VLOOKUP(AS27,APPENDIX!$A:$R,9,FALSE),"--")</f>
        <v>61.2</v>
      </c>
      <c r="C27" s="236">
        <f>IF(VLOOKUP(AT27,APPENDIX!$A:$R,9,FALSE)&lt;&gt;"",VLOOKUP(AT27,APPENDIX!$A:$R,9,FALSE),"--")</f>
        <v>60.3</v>
      </c>
      <c r="D27" s="231">
        <f>IF(VLOOKUP(AU27,APPENDIX!$A:$R,12,FALSE)&lt;&gt;"",VLOOKUP(AU27,APPENDIX!$A:$R,12,FALSE),"--")</f>
        <v>0</v>
      </c>
      <c r="E27" s="234" t="str">
        <f t="shared" si="50"/>
        <v/>
      </c>
      <c r="F27" s="501">
        <f>IF(VLOOKUP(AW27,APPENDIX!$A:$R,9,FALSE)&lt;&gt;"",VLOOKUP(AW27,APPENDIX!$A:$R,9,FALSE),"--")</f>
        <v>4891.6000000000004</v>
      </c>
      <c r="G27" s="501">
        <f>IF(VLOOKUP(AX27,APPENDIX!$A:$R,9,FALSE)&lt;&gt;"",VLOOKUP(AX27,APPENDIX!$A:$R,9,FALSE),"--")</f>
        <v>5283.4</v>
      </c>
      <c r="H27" s="231">
        <f>IF(VLOOKUP(AY27,APPENDIX!$A:$R,12,FALSE)&lt;&gt;"",VLOOKUP(AY27,APPENDIX!$A:$R,12,FALSE),"--")</f>
        <v>0.3</v>
      </c>
      <c r="I27" s="231" t="str">
        <f t="shared" si="51"/>
        <v/>
      </c>
      <c r="J27" s="305">
        <f>IF(VLOOKUP(BA27,APPENDIX!$A:$R,9,FALSE)&lt;&gt;"",VLOOKUP(BA27,APPENDIX!$A:$R,9,FALSE),"--")</f>
        <v>19.5</v>
      </c>
      <c r="K27" s="236">
        <f>IF(VLOOKUP(BB27,APPENDIX!$A:$R,9,FALSE)&lt;&gt;"",VLOOKUP(BB27,APPENDIX!$A:$R,9,FALSE),"--")</f>
        <v>17.899999999999999</v>
      </c>
      <c r="L27" s="231">
        <f>IF(VLOOKUP(BC27,APPENDIX!$A:$R,12,FALSE)&lt;&gt;"",VLOOKUP(BC27,APPENDIX!$A:$R,12,FALSE),"--")</f>
        <v>-0.6</v>
      </c>
      <c r="M27" s="234" t="str">
        <f t="shared" si="52"/>
        <v>*</v>
      </c>
      <c r="N27" s="236">
        <f>IF(VLOOKUP(BE27,APPENDIX!$A:$R,9,FALSE)&lt;&gt;"",VLOOKUP(BE27,APPENDIX!$A:$R,9,FALSE),"--")</f>
        <v>13.4</v>
      </c>
      <c r="O27" s="236">
        <f>IF(VLOOKUP(BF27,APPENDIX!$A:$R,9,FALSE)&lt;&gt;"",VLOOKUP(BF27,APPENDIX!$A:$R,9,FALSE),"--")</f>
        <v>12.6</v>
      </c>
      <c r="P27" s="231">
        <f>IF(VLOOKUP(BG27,APPENDIX!$A:$R,12,FALSE)&lt;&gt;"",VLOOKUP(BG27,APPENDIX!$A:$R,12,FALSE),"--")</f>
        <v>-0.4</v>
      </c>
      <c r="Q27" s="231" t="str">
        <f t="shared" si="53"/>
        <v/>
      </c>
      <c r="R27" s="305">
        <f>IF(VLOOKUP(BI27,APPENDIX!$A:$R,9,FALSE)&lt;&gt;"",VLOOKUP(BI27,APPENDIX!$A:$R,9,FALSE),"--")</f>
        <v>8.6999999999999993</v>
      </c>
      <c r="S27" s="236">
        <f>IF(VLOOKUP(BJ27,APPENDIX!$A:$R,9,FALSE)&lt;&gt;"",VLOOKUP(BJ27,APPENDIX!$A:$R,9,FALSE),"--")</f>
        <v>8.1999999999999993</v>
      </c>
      <c r="T27" s="231">
        <f>IF(VLOOKUP(BK27,APPENDIX!$A:$R,12,FALSE)&lt;&gt;"",VLOOKUP(BK27,APPENDIX!$A:$R,12,FALSE),"--")</f>
        <v>-0.1</v>
      </c>
      <c r="U27" s="234" t="str">
        <f t="shared" si="54"/>
        <v/>
      </c>
      <c r="V27" s="236">
        <f>IF(VLOOKUP(BM27,APPENDIX!$A:$R,9,FALSE)&lt;&gt;"",VLOOKUP(BM27,APPENDIX!$A:$R,9,FALSE),"--")</f>
        <v>4.2</v>
      </c>
      <c r="W27" s="236">
        <f>IF(VLOOKUP(BN27,APPENDIX!$A:$R,9,FALSE)&lt;&gt;"",VLOOKUP(BN27,APPENDIX!$A:$R,9,FALSE),"--")</f>
        <v>4.2</v>
      </c>
      <c r="X27" s="231">
        <f>IF(VLOOKUP(BO27,APPENDIX!$A:$R,12,FALSE)&lt;&gt;"",VLOOKUP(BO27,APPENDIX!$A:$R,12,FALSE),"--")</f>
        <v>0</v>
      </c>
      <c r="Y27" s="231" t="str">
        <f t="shared" si="55"/>
        <v/>
      </c>
      <c r="Z27" s="229">
        <f>IF(VLOOKUP(BQ27,APPENDIX!$A:$R,9,FALSE)&lt;&gt;"",VLOOKUP(BQ27,APPENDIX!$A:$R,9,FALSE),"--")</f>
        <v>22</v>
      </c>
      <c r="AA27" s="231">
        <f>IF(VLOOKUP(BR27,APPENDIX!$A:$R,9,FALSE)&lt;&gt;"",VLOOKUP(BR27,APPENDIX!$A:$R,9,FALSE),"--")</f>
        <v>24</v>
      </c>
      <c r="AB27" s="231">
        <f>IF(VLOOKUP(BS27,APPENDIX!$A:$R,12,FALSE)&lt;&gt;"",VLOOKUP(BS27,APPENDIX!$A:$R,12,FALSE),"--")</f>
        <v>0.6</v>
      </c>
      <c r="AC27" s="234" t="str">
        <f t="shared" si="56"/>
        <v>*</v>
      </c>
      <c r="AD27" s="231">
        <f>IF(VLOOKUP(BU27,APPENDIX!$A:$R,9,FALSE)&lt;&gt;"",VLOOKUP(BU27,APPENDIX!$A:$R,9,FALSE),"--")</f>
        <v>17</v>
      </c>
      <c r="AE27" s="231">
        <f>IF(VLOOKUP(BV27,APPENDIX!$A:$R,9,FALSE)&lt;&gt;"",VLOOKUP(BV27,APPENDIX!$A:$R,9,FALSE),"--")</f>
        <v>14</v>
      </c>
      <c r="AF27" s="231">
        <f>IF(VLOOKUP(BW27,APPENDIX!$A:$R,12,FALSE)&lt;&gt;"",VLOOKUP(BW27,APPENDIX!$A:$R,12,FALSE),"--")</f>
        <v>-0.8</v>
      </c>
      <c r="AG27" s="231" t="str">
        <f t="shared" si="57"/>
        <v>*</v>
      </c>
      <c r="AH27" s="229">
        <f>IF(VLOOKUP(BY27,APPENDIX!$A:$R,9,FALSE)&lt;&gt;"",VLOOKUP(BY27,APPENDIX!$A:$R,9,FALSE),"--")</f>
        <v>24</v>
      </c>
      <c r="AI27" s="231">
        <f>IF(VLOOKUP(BZ27,APPENDIX!$A:$R,9,FALSE)&lt;&gt;"",VLOOKUP(BZ27,APPENDIX!$A:$R,9,FALSE),"--")</f>
        <v>24</v>
      </c>
      <c r="AJ27" s="231">
        <f>IF(VLOOKUP(CA27,APPENDIX!$A:$R,12,FALSE)&lt;&gt;"",VLOOKUP(CA27,APPENDIX!$A:$R,12,FALSE),"--")</f>
        <v>0</v>
      </c>
      <c r="AK27" s="234" t="str">
        <f t="shared" si="58"/>
        <v/>
      </c>
      <c r="AL27" s="301">
        <f>IF(VLOOKUP(CD27,APPENDIX!$A:$R,9,FALSE)&lt;&gt;"",VLOOKUP(CD27,APPENDIX!$A:$R,9,FALSE),"--")</f>
        <v>31</v>
      </c>
      <c r="AM27" s="229">
        <f>IF(VLOOKUP(CG27,APPENDIX!$A:$R,9,FALSE)&lt;&gt;"",VLOOKUP(CG27,APPENDIX!$A:$R,9,FALSE),"--")</f>
        <v>9</v>
      </c>
      <c r="AN27" s="231">
        <f>IF(VLOOKUP(CH27,APPENDIX!$A:$R,9,FALSE)&lt;&gt;"",VLOOKUP(CH27,APPENDIX!$A:$R,9,FALSE),"--")</f>
        <v>10</v>
      </c>
      <c r="AO27" s="231">
        <f>IF(VLOOKUP(CI27,APPENDIX!$A:$R,12,FALSE)&lt;&gt;"",VLOOKUP(CI27,APPENDIX!$A:$R,12,FALSE),"--")</f>
        <v>0.3</v>
      </c>
      <c r="AP27" s="234" t="str">
        <f t="shared" si="59"/>
        <v/>
      </c>
      <c r="AR27" s="2" t="s">
        <v>101</v>
      </c>
      <c r="AS27" s="2" t="str">
        <f t="shared" si="10"/>
        <v>MAh001_0</v>
      </c>
      <c r="AT27" s="2" t="str">
        <f t="shared" si="11"/>
        <v>MAh001_1</v>
      </c>
      <c r="AU27" s="2" t="str">
        <f t="shared" si="12"/>
        <v>MAh001_1</v>
      </c>
      <c r="AV27" s="2" t="str">
        <f t="shared" si="13"/>
        <v>MA</v>
      </c>
      <c r="AW27" s="2" t="str">
        <f t="shared" si="14"/>
        <v>MAh015_0</v>
      </c>
      <c r="AX27" s="2" t="str">
        <f t="shared" si="15"/>
        <v>MAh015_1</v>
      </c>
      <c r="AY27" s="2" t="str">
        <f t="shared" si="16"/>
        <v>MAh015_1</v>
      </c>
      <c r="AZ27" s="2" t="str">
        <f t="shared" si="17"/>
        <v>MA</v>
      </c>
      <c r="BA27" s="2" t="str">
        <f t="shared" si="18"/>
        <v>MAh009_0</v>
      </c>
      <c r="BB27" s="2" t="str">
        <f t="shared" si="19"/>
        <v>MAh009_1</v>
      </c>
      <c r="BC27" s="2" t="str">
        <f t="shared" si="20"/>
        <v>MAh009_1</v>
      </c>
      <c r="BD27" s="2" t="str">
        <f t="shared" si="21"/>
        <v>MA</v>
      </c>
      <c r="BE27" s="2" t="str">
        <f t="shared" si="22"/>
        <v>MAh010_0</v>
      </c>
      <c r="BF27" s="2" t="str">
        <f t="shared" si="23"/>
        <v>MAh010_1</v>
      </c>
      <c r="BG27" s="2" t="str">
        <f t="shared" si="24"/>
        <v>MAh010_1</v>
      </c>
      <c r="BH27" s="2" t="str">
        <f t="shared" si="25"/>
        <v>MA</v>
      </c>
      <c r="BI27" s="2" t="str">
        <f t="shared" si="26"/>
        <v>MAh007_0</v>
      </c>
      <c r="BJ27" s="2" t="str">
        <f t="shared" si="27"/>
        <v>MAh007_1</v>
      </c>
      <c r="BK27" s="2" t="str">
        <f t="shared" si="28"/>
        <v>MAh007_1</v>
      </c>
      <c r="BL27" s="2" t="str">
        <f t="shared" si="29"/>
        <v>MA</v>
      </c>
      <c r="BM27" s="2" t="str">
        <f t="shared" si="30"/>
        <v>MAh002_0</v>
      </c>
      <c r="BN27" s="2" t="str">
        <f t="shared" si="31"/>
        <v>MAh002_1</v>
      </c>
      <c r="BO27" s="2" t="str">
        <f t="shared" si="32"/>
        <v>MAh002_1</v>
      </c>
      <c r="BP27" s="2" t="str">
        <f t="shared" si="33"/>
        <v>MA</v>
      </c>
      <c r="BQ27" s="2" t="str">
        <f t="shared" si="34"/>
        <v>MAh005_0</v>
      </c>
      <c r="BR27" s="2" t="str">
        <f t="shared" si="35"/>
        <v>MAh005_1</v>
      </c>
      <c r="BS27" s="2" t="str">
        <f t="shared" si="36"/>
        <v>MAh005_1</v>
      </c>
      <c r="BT27" s="2" t="str">
        <f t="shared" si="37"/>
        <v>MA</v>
      </c>
      <c r="BU27" s="2" t="str">
        <f t="shared" si="38"/>
        <v>MAh003_0</v>
      </c>
      <c r="BV27" s="2" t="str">
        <f t="shared" si="39"/>
        <v>MAh003_1</v>
      </c>
      <c r="BW27" s="2" t="str">
        <f t="shared" si="40"/>
        <v>MAh003_1</v>
      </c>
      <c r="BX27" s="2" t="str">
        <f t="shared" si="41"/>
        <v>MA</v>
      </c>
      <c r="BY27" s="2" t="str">
        <f t="shared" si="42"/>
        <v>MAh004_0</v>
      </c>
      <c r="BZ27" s="2" t="str">
        <f t="shared" si="43"/>
        <v>MAh004_1</v>
      </c>
      <c r="CA27" s="2" t="str">
        <f t="shared" si="44"/>
        <v>MAh004_1</v>
      </c>
      <c r="CB27" s="2" t="str">
        <f t="shared" si="45"/>
        <v>MA</v>
      </c>
      <c r="CC27" s="2" t="e">
        <f>CONCATENATE($AR27,#REF!)</f>
        <v>#REF!</v>
      </c>
      <c r="CD27" s="2" t="str">
        <f t="shared" si="46"/>
        <v>MAh011_1</v>
      </c>
      <c r="CE27" s="2" t="e">
        <f>CONCATENATE($AR27,#REF!)</f>
        <v>#REF!</v>
      </c>
      <c r="CF27" s="2" t="e">
        <f>CONCATENATE($AR27,#REF!)</f>
        <v>#REF!</v>
      </c>
      <c r="CG27" s="2" t="str">
        <f t="shared" si="47"/>
        <v>MAh008_0</v>
      </c>
      <c r="CH27" s="2" t="str">
        <f t="shared" si="48"/>
        <v>MAh008_1</v>
      </c>
      <c r="CI27" s="2" t="str">
        <f t="shared" si="49"/>
        <v>MAh008_1</v>
      </c>
    </row>
    <row r="28" spans="1:87" x14ac:dyDescent="0.2">
      <c r="A28" s="229" t="s">
        <v>104</v>
      </c>
      <c r="B28" s="305">
        <f>IF(VLOOKUP(AS28,APPENDIX!$A:$R,9,FALSE)&lt;&gt;"",VLOOKUP(AS28,APPENDIX!$A:$R,9,FALSE),"--")</f>
        <v>91.9</v>
      </c>
      <c r="C28" s="236">
        <f>IF(VLOOKUP(AT28,APPENDIX!$A:$R,9,FALSE)&lt;&gt;"",VLOOKUP(AT28,APPENDIX!$A:$R,9,FALSE),"--")</f>
        <v>92.2</v>
      </c>
      <c r="D28" s="231">
        <f>IF(VLOOKUP(AU28,APPENDIX!$A:$R,12,FALSE)&lt;&gt;"",VLOOKUP(AU28,APPENDIX!$A:$R,12,FALSE),"--")</f>
        <v>0</v>
      </c>
      <c r="E28" s="234" t="str">
        <f t="shared" si="50"/>
        <v/>
      </c>
      <c r="F28" s="501">
        <f>IF(VLOOKUP(AW28,APPENDIX!$A:$R,9,FALSE)&lt;&gt;"",VLOOKUP(AW28,APPENDIX!$A:$R,9,FALSE),"--")</f>
        <v>6976.7</v>
      </c>
      <c r="G28" s="501">
        <f>IF(VLOOKUP(AX28,APPENDIX!$A:$R,9,FALSE)&lt;&gt;"",VLOOKUP(AX28,APPENDIX!$A:$R,9,FALSE),"--")</f>
        <v>7039</v>
      </c>
      <c r="H28" s="231">
        <f>IF(VLOOKUP(AY28,APPENDIX!$A:$R,12,FALSE)&lt;&gt;"",VLOOKUP(AY28,APPENDIX!$A:$R,12,FALSE),"--")</f>
        <v>0</v>
      </c>
      <c r="I28" s="231" t="str">
        <f t="shared" si="51"/>
        <v/>
      </c>
      <c r="J28" s="305">
        <f>IF(VLOOKUP(BA28,APPENDIX!$A:$R,9,FALSE)&lt;&gt;"",VLOOKUP(BA28,APPENDIX!$A:$R,9,FALSE),"--")</f>
        <v>22.3</v>
      </c>
      <c r="K28" s="236">
        <f>IF(VLOOKUP(BB28,APPENDIX!$A:$R,9,FALSE)&lt;&gt;"",VLOOKUP(BB28,APPENDIX!$A:$R,9,FALSE),"--")</f>
        <v>22.4</v>
      </c>
      <c r="L28" s="231">
        <f>IF(VLOOKUP(BC28,APPENDIX!$A:$R,12,FALSE)&lt;&gt;"",VLOOKUP(BC28,APPENDIX!$A:$R,12,FALSE),"--")</f>
        <v>0</v>
      </c>
      <c r="M28" s="234" t="str">
        <f t="shared" si="52"/>
        <v/>
      </c>
      <c r="N28" s="236">
        <f>IF(VLOOKUP(BE28,APPENDIX!$A:$R,9,FALSE)&lt;&gt;"",VLOOKUP(BE28,APPENDIX!$A:$R,9,FALSE),"--")</f>
        <v>14.5</v>
      </c>
      <c r="O28" s="236">
        <f>IF(VLOOKUP(BF28,APPENDIX!$A:$R,9,FALSE)&lt;&gt;"",VLOOKUP(BF28,APPENDIX!$A:$R,9,FALSE),"--")</f>
        <v>14.6</v>
      </c>
      <c r="P28" s="231">
        <f>IF(VLOOKUP(BG28,APPENDIX!$A:$R,12,FALSE)&lt;&gt;"",VLOOKUP(BG28,APPENDIX!$A:$R,12,FALSE),"--")</f>
        <v>0.1</v>
      </c>
      <c r="Q28" s="231" t="str">
        <f t="shared" si="53"/>
        <v/>
      </c>
      <c r="R28" s="305">
        <f>IF(VLOOKUP(BI28,APPENDIX!$A:$R,9,FALSE)&lt;&gt;"",VLOOKUP(BI28,APPENDIX!$A:$R,9,FALSE),"--")</f>
        <v>12.5</v>
      </c>
      <c r="S28" s="236">
        <f>IF(VLOOKUP(BJ28,APPENDIX!$A:$R,9,FALSE)&lt;&gt;"",VLOOKUP(BJ28,APPENDIX!$A:$R,9,FALSE),"--")</f>
        <v>13.3</v>
      </c>
      <c r="T28" s="231">
        <f>IF(VLOOKUP(BK28,APPENDIX!$A:$R,12,FALSE)&lt;&gt;"",VLOOKUP(BK28,APPENDIX!$A:$R,12,FALSE),"--")</f>
        <v>0.2</v>
      </c>
      <c r="U28" s="234" t="str">
        <f t="shared" si="54"/>
        <v/>
      </c>
      <c r="V28" s="236">
        <f>IF(VLOOKUP(BM28,APPENDIX!$A:$R,9,FALSE)&lt;&gt;"",VLOOKUP(BM28,APPENDIX!$A:$R,9,FALSE),"--")</f>
        <v>6.9</v>
      </c>
      <c r="W28" s="236">
        <f>IF(VLOOKUP(BN28,APPENDIX!$A:$R,9,FALSE)&lt;&gt;"",VLOOKUP(BN28,APPENDIX!$A:$R,9,FALSE),"--")</f>
        <v>7.1</v>
      </c>
      <c r="X28" s="231">
        <f>IF(VLOOKUP(BO28,APPENDIX!$A:$R,12,FALSE)&lt;&gt;"",VLOOKUP(BO28,APPENDIX!$A:$R,12,FALSE),"--")</f>
        <v>0.2</v>
      </c>
      <c r="Y28" s="231" t="str">
        <f t="shared" si="55"/>
        <v/>
      </c>
      <c r="Z28" s="229">
        <f>IF(VLOOKUP(BQ28,APPENDIX!$A:$R,9,FALSE)&lt;&gt;"",VLOOKUP(BQ28,APPENDIX!$A:$R,9,FALSE),"--")</f>
        <v>28</v>
      </c>
      <c r="AA28" s="231">
        <f>IF(VLOOKUP(BR28,APPENDIX!$A:$R,9,FALSE)&lt;&gt;"",VLOOKUP(BR28,APPENDIX!$A:$R,9,FALSE),"--")</f>
        <v>27</v>
      </c>
      <c r="AB28" s="231">
        <f>IF(VLOOKUP(BS28,APPENDIX!$A:$R,12,FALSE)&lt;&gt;"",VLOOKUP(BS28,APPENDIX!$A:$R,12,FALSE),"--")</f>
        <v>-0.3</v>
      </c>
      <c r="AC28" s="234" t="str">
        <f t="shared" si="56"/>
        <v/>
      </c>
      <c r="AD28" s="231">
        <f>IF(VLOOKUP(BU28,APPENDIX!$A:$R,9,FALSE)&lt;&gt;"",VLOOKUP(BU28,APPENDIX!$A:$R,9,FALSE),"--")</f>
        <v>21</v>
      </c>
      <c r="AE28" s="231">
        <f>IF(VLOOKUP(BV28,APPENDIX!$A:$R,9,FALSE)&lt;&gt;"",VLOOKUP(BV28,APPENDIX!$A:$R,9,FALSE),"--")</f>
        <v>21</v>
      </c>
      <c r="AF28" s="231">
        <f>IF(VLOOKUP(BW28,APPENDIX!$A:$R,12,FALSE)&lt;&gt;"",VLOOKUP(BW28,APPENDIX!$A:$R,12,FALSE),"--")</f>
        <v>0</v>
      </c>
      <c r="AG28" s="231" t="str">
        <f t="shared" si="57"/>
        <v/>
      </c>
      <c r="AH28" s="229">
        <f>IF(VLOOKUP(BY28,APPENDIX!$A:$R,9,FALSE)&lt;&gt;"",VLOOKUP(BY28,APPENDIX!$A:$R,9,FALSE),"--")</f>
        <v>32</v>
      </c>
      <c r="AI28" s="231">
        <f>IF(VLOOKUP(BZ28,APPENDIX!$A:$R,9,FALSE)&lt;&gt;"",VLOOKUP(BZ28,APPENDIX!$A:$R,9,FALSE),"--")</f>
        <v>32</v>
      </c>
      <c r="AJ28" s="231">
        <f>IF(VLOOKUP(CA28,APPENDIX!$A:$R,12,FALSE)&lt;&gt;"",VLOOKUP(CA28,APPENDIX!$A:$R,12,FALSE),"--")</f>
        <v>0</v>
      </c>
      <c r="AK28" s="234" t="str">
        <f t="shared" si="58"/>
        <v/>
      </c>
      <c r="AL28" s="301">
        <f>IF(VLOOKUP(CD28,APPENDIX!$A:$R,9,FALSE)&lt;&gt;"",VLOOKUP(CD28,APPENDIX!$A:$R,9,FALSE),"--")</f>
        <v>33</v>
      </c>
      <c r="AM28" s="229">
        <f>IF(VLOOKUP(CG28,APPENDIX!$A:$R,9,FALSE)&lt;&gt;"",VLOOKUP(CG28,APPENDIX!$A:$R,9,FALSE),"--")</f>
        <v>11</v>
      </c>
      <c r="AN28" s="231">
        <f>IF(VLOOKUP(CH28,APPENDIX!$A:$R,9,FALSE)&lt;&gt;"",VLOOKUP(CH28,APPENDIX!$A:$R,9,FALSE),"--")</f>
        <v>10</v>
      </c>
      <c r="AO28" s="231">
        <f>IF(VLOOKUP(CI28,APPENDIX!$A:$R,12,FALSE)&lt;&gt;"",VLOOKUP(CI28,APPENDIX!$A:$R,12,FALSE),"--")</f>
        <v>-0.3</v>
      </c>
      <c r="AP28" s="234" t="str">
        <f t="shared" si="59"/>
        <v/>
      </c>
      <c r="AR28" s="2" t="s">
        <v>105</v>
      </c>
      <c r="AS28" s="2" t="str">
        <f t="shared" si="10"/>
        <v>MIh001_0</v>
      </c>
      <c r="AT28" s="2" t="str">
        <f t="shared" si="11"/>
        <v>MIh001_1</v>
      </c>
      <c r="AU28" s="2" t="str">
        <f t="shared" si="12"/>
        <v>MIh001_1</v>
      </c>
      <c r="AV28" s="2" t="str">
        <f t="shared" si="13"/>
        <v>MI</v>
      </c>
      <c r="AW28" s="2" t="str">
        <f t="shared" si="14"/>
        <v>MIh015_0</v>
      </c>
      <c r="AX28" s="2" t="str">
        <f t="shared" si="15"/>
        <v>MIh015_1</v>
      </c>
      <c r="AY28" s="2" t="str">
        <f t="shared" si="16"/>
        <v>MIh015_1</v>
      </c>
      <c r="AZ28" s="2" t="str">
        <f t="shared" si="17"/>
        <v>MI</v>
      </c>
      <c r="BA28" s="2" t="str">
        <f t="shared" si="18"/>
        <v>MIh009_0</v>
      </c>
      <c r="BB28" s="2" t="str">
        <f t="shared" si="19"/>
        <v>MIh009_1</v>
      </c>
      <c r="BC28" s="2" t="str">
        <f t="shared" si="20"/>
        <v>MIh009_1</v>
      </c>
      <c r="BD28" s="2" t="str">
        <f t="shared" si="21"/>
        <v>MI</v>
      </c>
      <c r="BE28" s="2" t="str">
        <f t="shared" si="22"/>
        <v>MIh010_0</v>
      </c>
      <c r="BF28" s="2" t="str">
        <f t="shared" si="23"/>
        <v>MIh010_1</v>
      </c>
      <c r="BG28" s="2" t="str">
        <f t="shared" si="24"/>
        <v>MIh010_1</v>
      </c>
      <c r="BH28" s="2" t="str">
        <f t="shared" si="25"/>
        <v>MI</v>
      </c>
      <c r="BI28" s="2" t="str">
        <f t="shared" si="26"/>
        <v>MIh007_0</v>
      </c>
      <c r="BJ28" s="2" t="str">
        <f t="shared" si="27"/>
        <v>MIh007_1</v>
      </c>
      <c r="BK28" s="2" t="str">
        <f t="shared" si="28"/>
        <v>MIh007_1</v>
      </c>
      <c r="BL28" s="2" t="str">
        <f t="shared" si="29"/>
        <v>MI</v>
      </c>
      <c r="BM28" s="2" t="str">
        <f t="shared" si="30"/>
        <v>MIh002_0</v>
      </c>
      <c r="BN28" s="2" t="str">
        <f t="shared" si="31"/>
        <v>MIh002_1</v>
      </c>
      <c r="BO28" s="2" t="str">
        <f t="shared" si="32"/>
        <v>MIh002_1</v>
      </c>
      <c r="BP28" s="2" t="str">
        <f t="shared" si="33"/>
        <v>MI</v>
      </c>
      <c r="BQ28" s="2" t="str">
        <f t="shared" si="34"/>
        <v>MIh005_0</v>
      </c>
      <c r="BR28" s="2" t="str">
        <f t="shared" si="35"/>
        <v>MIh005_1</v>
      </c>
      <c r="BS28" s="2" t="str">
        <f t="shared" si="36"/>
        <v>MIh005_1</v>
      </c>
      <c r="BT28" s="2" t="str">
        <f t="shared" si="37"/>
        <v>MI</v>
      </c>
      <c r="BU28" s="2" t="str">
        <f t="shared" si="38"/>
        <v>MIh003_0</v>
      </c>
      <c r="BV28" s="2" t="str">
        <f t="shared" si="39"/>
        <v>MIh003_1</v>
      </c>
      <c r="BW28" s="2" t="str">
        <f t="shared" si="40"/>
        <v>MIh003_1</v>
      </c>
      <c r="BX28" s="2" t="str">
        <f t="shared" si="41"/>
        <v>MI</v>
      </c>
      <c r="BY28" s="2" t="str">
        <f t="shared" si="42"/>
        <v>MIh004_0</v>
      </c>
      <c r="BZ28" s="2" t="str">
        <f t="shared" si="43"/>
        <v>MIh004_1</v>
      </c>
      <c r="CA28" s="2" t="str">
        <f t="shared" si="44"/>
        <v>MIh004_1</v>
      </c>
      <c r="CB28" s="2" t="str">
        <f t="shared" si="45"/>
        <v>MI</v>
      </c>
      <c r="CC28" s="2" t="e">
        <f>CONCATENATE($AR28,#REF!)</f>
        <v>#REF!</v>
      </c>
      <c r="CD28" s="2" t="str">
        <f t="shared" si="46"/>
        <v>MIh011_1</v>
      </c>
      <c r="CE28" s="2" t="e">
        <f>CONCATENATE($AR28,#REF!)</f>
        <v>#REF!</v>
      </c>
      <c r="CF28" s="2" t="e">
        <f>CONCATENATE($AR28,#REF!)</f>
        <v>#REF!</v>
      </c>
      <c r="CG28" s="2" t="str">
        <f t="shared" si="47"/>
        <v>MIh008_0</v>
      </c>
      <c r="CH28" s="2" t="str">
        <f t="shared" si="48"/>
        <v>MIh008_1</v>
      </c>
      <c r="CI28" s="2" t="str">
        <f t="shared" si="49"/>
        <v>MIh008_1</v>
      </c>
    </row>
    <row r="29" spans="1:87" x14ac:dyDescent="0.2">
      <c r="A29" s="229" t="s">
        <v>108</v>
      </c>
      <c r="B29" s="305">
        <f>IF(VLOOKUP(AS29,APPENDIX!$A:$R,9,FALSE)&lt;&gt;"",VLOOKUP(AS29,APPENDIX!$A:$R,9,FALSE),"--")</f>
        <v>56.5</v>
      </c>
      <c r="C29" s="236">
        <f>IF(VLOOKUP(AT29,APPENDIX!$A:$R,9,FALSE)&lt;&gt;"",VLOOKUP(AT29,APPENDIX!$A:$R,9,FALSE),"--")</f>
        <v>54.3</v>
      </c>
      <c r="D29" s="231">
        <f>IF(VLOOKUP(AU29,APPENDIX!$A:$R,12,FALSE)&lt;&gt;"",VLOOKUP(AU29,APPENDIX!$A:$R,12,FALSE),"--")</f>
        <v>-0.1</v>
      </c>
      <c r="E29" s="234" t="str">
        <f t="shared" si="50"/>
        <v/>
      </c>
      <c r="F29" s="501">
        <f>IF(VLOOKUP(AW29,APPENDIX!$A:$R,9,FALSE)&lt;&gt;"",VLOOKUP(AW29,APPENDIX!$A:$R,9,FALSE),"--")</f>
        <v>4909.6000000000004</v>
      </c>
      <c r="G29" s="501">
        <f>IF(VLOOKUP(AX29,APPENDIX!$A:$R,9,FALSE)&lt;&gt;"",VLOOKUP(AX29,APPENDIX!$A:$R,9,FALSE),"--")</f>
        <v>4891.6000000000004</v>
      </c>
      <c r="H29" s="231">
        <f>IF(VLOOKUP(AY29,APPENDIX!$A:$R,12,FALSE)&lt;&gt;"",VLOOKUP(AY29,APPENDIX!$A:$R,12,FALSE),"--")</f>
        <v>0</v>
      </c>
      <c r="I29" s="231" t="str">
        <f t="shared" si="51"/>
        <v/>
      </c>
      <c r="J29" s="305">
        <f>IF(VLOOKUP(BA29,APPENDIX!$A:$R,9,FALSE)&lt;&gt;"",VLOOKUP(BA29,APPENDIX!$A:$R,9,FALSE),"--")</f>
        <v>18.100000000000001</v>
      </c>
      <c r="K29" s="236">
        <f>IF(VLOOKUP(BB29,APPENDIX!$A:$R,9,FALSE)&lt;&gt;"",VLOOKUP(BB29,APPENDIX!$A:$R,9,FALSE),"--")</f>
        <v>17.100000000000001</v>
      </c>
      <c r="L29" s="231">
        <f>IF(VLOOKUP(BC29,APPENDIX!$A:$R,12,FALSE)&lt;&gt;"",VLOOKUP(BC29,APPENDIX!$A:$R,12,FALSE),"--")</f>
        <v>-0.4</v>
      </c>
      <c r="M29" s="234" t="str">
        <f t="shared" si="52"/>
        <v/>
      </c>
      <c r="N29" s="236">
        <f>IF(VLOOKUP(BE29,APPENDIX!$A:$R,9,FALSE)&lt;&gt;"",VLOOKUP(BE29,APPENDIX!$A:$R,9,FALSE),"--")</f>
        <v>13.2</v>
      </c>
      <c r="O29" s="236">
        <f>IF(VLOOKUP(BF29,APPENDIX!$A:$R,9,FALSE)&lt;&gt;"",VLOOKUP(BF29,APPENDIX!$A:$R,9,FALSE),"--")</f>
        <v>12.7</v>
      </c>
      <c r="P29" s="231">
        <f>IF(VLOOKUP(BG29,APPENDIX!$A:$R,12,FALSE)&lt;&gt;"",VLOOKUP(BG29,APPENDIX!$A:$R,12,FALSE),"--")</f>
        <v>-0.3</v>
      </c>
      <c r="Q29" s="231" t="str">
        <f t="shared" si="53"/>
        <v/>
      </c>
      <c r="R29" s="305">
        <f>IF(VLOOKUP(BI29,APPENDIX!$A:$R,9,FALSE)&lt;&gt;"",VLOOKUP(BI29,APPENDIX!$A:$R,9,FALSE),"--")</f>
        <v>12</v>
      </c>
      <c r="S29" s="236">
        <f>IF(VLOOKUP(BJ29,APPENDIX!$A:$R,9,FALSE)&lt;&gt;"",VLOOKUP(BJ29,APPENDIX!$A:$R,9,FALSE),"--")</f>
        <v>12.2</v>
      </c>
      <c r="T29" s="231">
        <f>IF(VLOOKUP(BK29,APPENDIX!$A:$R,12,FALSE)&lt;&gt;"",VLOOKUP(BK29,APPENDIX!$A:$R,12,FALSE),"--")</f>
        <v>0</v>
      </c>
      <c r="U29" s="234" t="str">
        <f t="shared" si="54"/>
        <v/>
      </c>
      <c r="V29" s="236">
        <f>IF(VLOOKUP(BM29,APPENDIX!$A:$R,9,FALSE)&lt;&gt;"",VLOOKUP(BM29,APPENDIX!$A:$R,9,FALSE),"--")</f>
        <v>5</v>
      </c>
      <c r="W29" s="236">
        <f>IF(VLOOKUP(BN29,APPENDIX!$A:$R,9,FALSE)&lt;&gt;"",VLOOKUP(BN29,APPENDIX!$A:$R,9,FALSE),"--")</f>
        <v>5.0999999999999996</v>
      </c>
      <c r="X29" s="231">
        <f>IF(VLOOKUP(BO29,APPENDIX!$A:$R,12,FALSE)&lt;&gt;"",VLOOKUP(BO29,APPENDIX!$A:$R,12,FALSE),"--")</f>
        <v>0.1</v>
      </c>
      <c r="Y29" s="231" t="str">
        <f t="shared" si="55"/>
        <v/>
      </c>
      <c r="Z29" s="229">
        <f>IF(VLOOKUP(BQ29,APPENDIX!$A:$R,9,FALSE)&lt;&gt;"",VLOOKUP(BQ29,APPENDIX!$A:$R,9,FALSE),"--")</f>
        <v>20</v>
      </c>
      <c r="AA29" s="231">
        <f>IF(VLOOKUP(BR29,APPENDIX!$A:$R,9,FALSE)&lt;&gt;"",VLOOKUP(BR29,APPENDIX!$A:$R,9,FALSE),"--")</f>
        <v>20</v>
      </c>
      <c r="AB29" s="231">
        <f>IF(VLOOKUP(BS29,APPENDIX!$A:$R,12,FALSE)&lt;&gt;"",VLOOKUP(BS29,APPENDIX!$A:$R,12,FALSE),"--")</f>
        <v>0</v>
      </c>
      <c r="AC29" s="234" t="str">
        <f t="shared" si="56"/>
        <v/>
      </c>
      <c r="AD29" s="231">
        <f>IF(VLOOKUP(BU29,APPENDIX!$A:$R,9,FALSE)&lt;&gt;"",VLOOKUP(BU29,APPENDIX!$A:$R,9,FALSE),"--")</f>
        <v>18</v>
      </c>
      <c r="AE29" s="231">
        <f>IF(VLOOKUP(BV29,APPENDIX!$A:$R,9,FALSE)&lt;&gt;"",VLOOKUP(BV29,APPENDIX!$A:$R,9,FALSE),"--")</f>
        <v>16</v>
      </c>
      <c r="AF29" s="231">
        <f>IF(VLOOKUP(BW29,APPENDIX!$A:$R,12,FALSE)&lt;&gt;"",VLOOKUP(BW29,APPENDIX!$A:$R,12,FALSE),"--")</f>
        <v>-0.6</v>
      </c>
      <c r="AG29" s="231" t="str">
        <f t="shared" si="57"/>
        <v>*</v>
      </c>
      <c r="AH29" s="229">
        <f>IF(VLOOKUP(BY29,APPENDIX!$A:$R,9,FALSE)&lt;&gt;"",VLOOKUP(BY29,APPENDIX!$A:$R,9,FALSE),"--")</f>
        <v>26</v>
      </c>
      <c r="AI29" s="231">
        <f>IF(VLOOKUP(BZ29,APPENDIX!$A:$R,9,FALSE)&lt;&gt;"",VLOOKUP(BZ29,APPENDIX!$A:$R,9,FALSE),"--")</f>
        <v>26</v>
      </c>
      <c r="AJ29" s="231">
        <f>IF(VLOOKUP(CA29,APPENDIX!$A:$R,12,FALSE)&lt;&gt;"",VLOOKUP(CA29,APPENDIX!$A:$R,12,FALSE),"--")</f>
        <v>0</v>
      </c>
      <c r="AK29" s="234" t="str">
        <f t="shared" si="58"/>
        <v/>
      </c>
      <c r="AL29" s="301">
        <f>IF(VLOOKUP(CD29,APPENDIX!$A:$R,9,FALSE)&lt;&gt;"",VLOOKUP(CD29,APPENDIX!$A:$R,9,FALSE),"--")</f>
        <v>27</v>
      </c>
      <c r="AM29" s="229">
        <f>IF(VLOOKUP(CG29,APPENDIX!$A:$R,9,FALSE)&lt;&gt;"",VLOOKUP(CG29,APPENDIX!$A:$R,9,FALSE),"--")</f>
        <v>7</v>
      </c>
      <c r="AN29" s="231">
        <f>IF(VLOOKUP(CH29,APPENDIX!$A:$R,9,FALSE)&lt;&gt;"",VLOOKUP(CH29,APPENDIX!$A:$R,9,FALSE),"--")</f>
        <v>7</v>
      </c>
      <c r="AO29" s="231">
        <f>IF(VLOOKUP(CI29,APPENDIX!$A:$R,12,FALSE)&lt;&gt;"",VLOOKUP(CI29,APPENDIX!$A:$R,12,FALSE),"--")</f>
        <v>0</v>
      </c>
      <c r="AP29" s="234" t="str">
        <f t="shared" si="59"/>
        <v/>
      </c>
      <c r="AR29" s="2" t="s">
        <v>109</v>
      </c>
      <c r="AS29" s="2" t="str">
        <f t="shared" si="10"/>
        <v>MNh001_0</v>
      </c>
      <c r="AT29" s="2" t="str">
        <f t="shared" si="11"/>
        <v>MNh001_1</v>
      </c>
      <c r="AU29" s="2" t="str">
        <f t="shared" si="12"/>
        <v>MNh001_1</v>
      </c>
      <c r="AV29" s="2" t="str">
        <f t="shared" si="13"/>
        <v>MN</v>
      </c>
      <c r="AW29" s="2" t="str">
        <f t="shared" si="14"/>
        <v>MNh015_0</v>
      </c>
      <c r="AX29" s="2" t="str">
        <f t="shared" si="15"/>
        <v>MNh015_1</v>
      </c>
      <c r="AY29" s="2" t="str">
        <f t="shared" si="16"/>
        <v>MNh015_1</v>
      </c>
      <c r="AZ29" s="2" t="str">
        <f t="shared" si="17"/>
        <v>MN</v>
      </c>
      <c r="BA29" s="2" t="str">
        <f t="shared" si="18"/>
        <v>MNh009_0</v>
      </c>
      <c r="BB29" s="2" t="str">
        <f t="shared" si="19"/>
        <v>MNh009_1</v>
      </c>
      <c r="BC29" s="2" t="str">
        <f t="shared" si="20"/>
        <v>MNh009_1</v>
      </c>
      <c r="BD29" s="2" t="str">
        <f t="shared" si="21"/>
        <v>MN</v>
      </c>
      <c r="BE29" s="2" t="str">
        <f t="shared" si="22"/>
        <v>MNh010_0</v>
      </c>
      <c r="BF29" s="2" t="str">
        <f t="shared" si="23"/>
        <v>MNh010_1</v>
      </c>
      <c r="BG29" s="2" t="str">
        <f t="shared" si="24"/>
        <v>MNh010_1</v>
      </c>
      <c r="BH29" s="2" t="str">
        <f t="shared" si="25"/>
        <v>MN</v>
      </c>
      <c r="BI29" s="2" t="str">
        <f t="shared" si="26"/>
        <v>MNh007_0</v>
      </c>
      <c r="BJ29" s="2" t="str">
        <f t="shared" si="27"/>
        <v>MNh007_1</v>
      </c>
      <c r="BK29" s="2" t="str">
        <f t="shared" si="28"/>
        <v>MNh007_1</v>
      </c>
      <c r="BL29" s="2" t="str">
        <f t="shared" si="29"/>
        <v>MN</v>
      </c>
      <c r="BM29" s="2" t="str">
        <f t="shared" si="30"/>
        <v>MNh002_0</v>
      </c>
      <c r="BN29" s="2" t="str">
        <f t="shared" si="31"/>
        <v>MNh002_1</v>
      </c>
      <c r="BO29" s="2" t="str">
        <f t="shared" si="32"/>
        <v>MNh002_1</v>
      </c>
      <c r="BP29" s="2" t="str">
        <f t="shared" si="33"/>
        <v>MN</v>
      </c>
      <c r="BQ29" s="2" t="str">
        <f t="shared" si="34"/>
        <v>MNh005_0</v>
      </c>
      <c r="BR29" s="2" t="str">
        <f t="shared" si="35"/>
        <v>MNh005_1</v>
      </c>
      <c r="BS29" s="2" t="str">
        <f t="shared" si="36"/>
        <v>MNh005_1</v>
      </c>
      <c r="BT29" s="2" t="str">
        <f t="shared" si="37"/>
        <v>MN</v>
      </c>
      <c r="BU29" s="2" t="str">
        <f t="shared" si="38"/>
        <v>MNh003_0</v>
      </c>
      <c r="BV29" s="2" t="str">
        <f t="shared" si="39"/>
        <v>MNh003_1</v>
      </c>
      <c r="BW29" s="2" t="str">
        <f t="shared" si="40"/>
        <v>MNh003_1</v>
      </c>
      <c r="BX29" s="2" t="str">
        <f t="shared" si="41"/>
        <v>MN</v>
      </c>
      <c r="BY29" s="2" t="str">
        <f t="shared" si="42"/>
        <v>MNh004_0</v>
      </c>
      <c r="BZ29" s="2" t="str">
        <f t="shared" si="43"/>
        <v>MNh004_1</v>
      </c>
      <c r="CA29" s="2" t="str">
        <f t="shared" si="44"/>
        <v>MNh004_1</v>
      </c>
      <c r="CB29" s="2" t="str">
        <f t="shared" si="45"/>
        <v>MN</v>
      </c>
      <c r="CC29" s="2" t="e">
        <f>CONCATENATE($AR29,#REF!)</f>
        <v>#REF!</v>
      </c>
      <c r="CD29" s="2" t="str">
        <f t="shared" si="46"/>
        <v>MNh011_1</v>
      </c>
      <c r="CE29" s="2" t="e">
        <f>CONCATENATE($AR29,#REF!)</f>
        <v>#REF!</v>
      </c>
      <c r="CF29" s="2" t="e">
        <f>CONCATENATE($AR29,#REF!)</f>
        <v>#REF!</v>
      </c>
      <c r="CG29" s="2" t="str">
        <f t="shared" si="47"/>
        <v>MNh008_0</v>
      </c>
      <c r="CH29" s="2" t="str">
        <f t="shared" si="48"/>
        <v>MNh008_1</v>
      </c>
      <c r="CI29" s="2" t="str">
        <f t="shared" si="49"/>
        <v>MNh008_1</v>
      </c>
    </row>
    <row r="30" spans="1:87" x14ac:dyDescent="0.2">
      <c r="A30" s="229" t="s">
        <v>112</v>
      </c>
      <c r="B30" s="305">
        <f>IF(VLOOKUP(AS30,APPENDIX!$A:$R,9,FALSE)&lt;&gt;"",VLOOKUP(AS30,APPENDIX!$A:$R,9,FALSE),"--")</f>
        <v>132.6</v>
      </c>
      <c r="C30" s="236">
        <f>IF(VLOOKUP(AT30,APPENDIX!$A:$R,9,FALSE)&lt;&gt;"",VLOOKUP(AT30,APPENDIX!$A:$R,9,FALSE),"--")</f>
        <v>140.80000000000001</v>
      </c>
      <c r="D30" s="231">
        <f>IF(VLOOKUP(AU30,APPENDIX!$A:$R,12,FALSE)&lt;&gt;"",VLOOKUP(AU30,APPENDIX!$A:$R,12,FALSE),"--")</f>
        <v>0.4</v>
      </c>
      <c r="E30" s="234" t="str">
        <f t="shared" si="50"/>
        <v/>
      </c>
      <c r="F30" s="501">
        <f>IF(VLOOKUP(AW30,APPENDIX!$A:$R,9,FALSE)&lt;&gt;"",VLOOKUP(AW30,APPENDIX!$A:$R,9,FALSE),"--")</f>
        <v>9609.6</v>
      </c>
      <c r="G30" s="501">
        <f>IF(VLOOKUP(AX30,APPENDIX!$A:$R,9,FALSE)&lt;&gt;"",VLOOKUP(AX30,APPENDIX!$A:$R,9,FALSE),"--")</f>
        <v>9917</v>
      </c>
      <c r="H30" s="231">
        <f>IF(VLOOKUP(AY30,APPENDIX!$A:$R,12,FALSE)&lt;&gt;"",VLOOKUP(AY30,APPENDIX!$A:$R,12,FALSE),"--")</f>
        <v>0.2</v>
      </c>
      <c r="I30" s="231" t="str">
        <f t="shared" si="51"/>
        <v/>
      </c>
      <c r="J30" s="305">
        <f>IF(VLOOKUP(BA30,APPENDIX!$A:$R,9,FALSE)&lt;&gt;"",VLOOKUP(BA30,APPENDIX!$A:$R,9,FALSE),"--")</f>
        <v>25.3</v>
      </c>
      <c r="K30" s="236">
        <f>IF(VLOOKUP(BB30,APPENDIX!$A:$R,9,FALSE)&lt;&gt;"",VLOOKUP(BB30,APPENDIX!$A:$R,9,FALSE),"--")</f>
        <v>23.8</v>
      </c>
      <c r="L30" s="231">
        <f>IF(VLOOKUP(BC30,APPENDIX!$A:$R,12,FALSE)&lt;&gt;"",VLOOKUP(BC30,APPENDIX!$A:$R,12,FALSE),"--")</f>
        <v>-0.6</v>
      </c>
      <c r="M30" s="234" t="str">
        <f t="shared" si="52"/>
        <v>*</v>
      </c>
      <c r="N30" s="236">
        <f>IF(VLOOKUP(BE30,APPENDIX!$A:$R,9,FALSE)&lt;&gt;"",VLOOKUP(BE30,APPENDIX!$A:$R,9,FALSE),"--")</f>
        <v>19.399999999999999</v>
      </c>
      <c r="O30" s="236">
        <f>IF(VLOOKUP(BF30,APPENDIX!$A:$R,9,FALSE)&lt;&gt;"",VLOOKUP(BF30,APPENDIX!$A:$R,9,FALSE),"--")</f>
        <v>19.3</v>
      </c>
      <c r="P30" s="231">
        <f>IF(VLOOKUP(BG30,APPENDIX!$A:$R,12,FALSE)&lt;&gt;"",VLOOKUP(BG30,APPENDIX!$A:$R,12,FALSE),"--")</f>
        <v>-0.1</v>
      </c>
      <c r="Q30" s="231" t="str">
        <f t="shared" si="53"/>
        <v/>
      </c>
      <c r="R30" s="305">
        <f>IF(VLOOKUP(BI30,APPENDIX!$A:$R,9,FALSE)&lt;&gt;"",VLOOKUP(BI30,APPENDIX!$A:$R,9,FALSE),"--")</f>
        <v>14</v>
      </c>
      <c r="S30" s="236">
        <f>IF(VLOOKUP(BJ30,APPENDIX!$A:$R,9,FALSE)&lt;&gt;"",VLOOKUP(BJ30,APPENDIX!$A:$R,9,FALSE),"--")</f>
        <v>12.5</v>
      </c>
      <c r="T30" s="231">
        <f>IF(VLOOKUP(BK30,APPENDIX!$A:$R,12,FALSE)&lt;&gt;"",VLOOKUP(BK30,APPENDIX!$A:$R,12,FALSE),"--")</f>
        <v>-0.4</v>
      </c>
      <c r="U30" s="234" t="str">
        <f t="shared" si="54"/>
        <v/>
      </c>
      <c r="V30" s="236">
        <f>IF(VLOOKUP(BM30,APPENDIX!$A:$R,9,FALSE)&lt;&gt;"",VLOOKUP(BM30,APPENDIX!$A:$R,9,FALSE),"--")</f>
        <v>8.9</v>
      </c>
      <c r="W30" s="236">
        <f>IF(VLOOKUP(BN30,APPENDIX!$A:$R,9,FALSE)&lt;&gt;"",VLOOKUP(BN30,APPENDIX!$A:$R,9,FALSE),"--")</f>
        <v>9.6</v>
      </c>
      <c r="X30" s="231">
        <f>IF(VLOOKUP(BO30,APPENDIX!$A:$R,12,FALSE)&lt;&gt;"",VLOOKUP(BO30,APPENDIX!$A:$R,12,FALSE),"--")</f>
        <v>0.6</v>
      </c>
      <c r="Y30" s="231" t="str">
        <f t="shared" si="55"/>
        <v>*</v>
      </c>
      <c r="Z30" s="229">
        <f>IF(VLOOKUP(BQ30,APPENDIX!$A:$R,9,FALSE)&lt;&gt;"",VLOOKUP(BQ30,APPENDIX!$A:$R,9,FALSE),"--")</f>
        <v>31</v>
      </c>
      <c r="AA30" s="231">
        <f>IF(VLOOKUP(BR30,APPENDIX!$A:$R,9,FALSE)&lt;&gt;"",VLOOKUP(BR30,APPENDIX!$A:$R,9,FALSE),"--")</f>
        <v>31</v>
      </c>
      <c r="AB30" s="231">
        <f>IF(VLOOKUP(BS30,APPENDIX!$A:$R,12,FALSE)&lt;&gt;"",VLOOKUP(BS30,APPENDIX!$A:$R,12,FALSE),"--")</f>
        <v>0</v>
      </c>
      <c r="AC30" s="234" t="str">
        <f t="shared" si="56"/>
        <v/>
      </c>
      <c r="AD30" s="231">
        <f>IF(VLOOKUP(BU30,APPENDIX!$A:$R,9,FALSE)&lt;&gt;"",VLOOKUP(BU30,APPENDIX!$A:$R,9,FALSE),"--")</f>
        <v>25</v>
      </c>
      <c r="AE30" s="231">
        <f>IF(VLOOKUP(BV30,APPENDIX!$A:$R,9,FALSE)&lt;&gt;"",VLOOKUP(BV30,APPENDIX!$A:$R,9,FALSE),"--")</f>
        <v>22</v>
      </c>
      <c r="AF30" s="231">
        <f>IF(VLOOKUP(BW30,APPENDIX!$A:$R,12,FALSE)&lt;&gt;"",VLOOKUP(BW30,APPENDIX!$A:$R,12,FALSE),"--")</f>
        <v>-0.8</v>
      </c>
      <c r="AG30" s="231" t="str">
        <f t="shared" si="57"/>
        <v>*</v>
      </c>
      <c r="AH30" s="229">
        <f>IF(VLOOKUP(BY30,APPENDIX!$A:$R,9,FALSE)&lt;&gt;"",VLOOKUP(BY30,APPENDIX!$A:$R,9,FALSE),"--")</f>
        <v>37</v>
      </c>
      <c r="AI30" s="231">
        <f>IF(VLOOKUP(BZ30,APPENDIX!$A:$R,9,FALSE)&lt;&gt;"",VLOOKUP(BZ30,APPENDIX!$A:$R,9,FALSE),"--")</f>
        <v>37</v>
      </c>
      <c r="AJ30" s="231">
        <f>IF(VLOOKUP(CA30,APPENDIX!$A:$R,12,FALSE)&lt;&gt;"",VLOOKUP(CA30,APPENDIX!$A:$R,12,FALSE),"--")</f>
        <v>0</v>
      </c>
      <c r="AK30" s="234" t="str">
        <f t="shared" si="58"/>
        <v/>
      </c>
      <c r="AL30" s="301">
        <f>IF(VLOOKUP(CD30,APPENDIX!$A:$R,9,FALSE)&lt;&gt;"",VLOOKUP(CD30,APPENDIX!$A:$R,9,FALSE),"--")</f>
        <v>40</v>
      </c>
      <c r="AM30" s="229">
        <f>IF(VLOOKUP(CG30,APPENDIX!$A:$R,9,FALSE)&lt;&gt;"",VLOOKUP(CG30,APPENDIX!$A:$R,9,FALSE),"--")</f>
        <v>18</v>
      </c>
      <c r="AN30" s="231">
        <f>IF(VLOOKUP(CH30,APPENDIX!$A:$R,9,FALSE)&lt;&gt;"",VLOOKUP(CH30,APPENDIX!$A:$R,9,FALSE),"--")</f>
        <v>19</v>
      </c>
      <c r="AO30" s="231">
        <f>IF(VLOOKUP(CI30,APPENDIX!$A:$R,12,FALSE)&lt;&gt;"",VLOOKUP(CI30,APPENDIX!$A:$R,12,FALSE),"--")</f>
        <v>0.3</v>
      </c>
      <c r="AP30" s="234" t="str">
        <f t="shared" si="59"/>
        <v/>
      </c>
      <c r="AR30" s="2" t="s">
        <v>113</v>
      </c>
      <c r="AS30" s="2" t="str">
        <f t="shared" si="10"/>
        <v>MSh001_0</v>
      </c>
      <c r="AT30" s="2" t="str">
        <f t="shared" si="11"/>
        <v>MSh001_1</v>
      </c>
      <c r="AU30" s="2" t="str">
        <f t="shared" si="12"/>
        <v>MSh001_1</v>
      </c>
      <c r="AV30" s="2" t="str">
        <f t="shared" si="13"/>
        <v>MS</v>
      </c>
      <c r="AW30" s="2" t="str">
        <f t="shared" si="14"/>
        <v>MSh015_0</v>
      </c>
      <c r="AX30" s="2" t="str">
        <f t="shared" si="15"/>
        <v>MSh015_1</v>
      </c>
      <c r="AY30" s="2" t="str">
        <f t="shared" si="16"/>
        <v>MSh015_1</v>
      </c>
      <c r="AZ30" s="2" t="str">
        <f t="shared" si="17"/>
        <v>MS</v>
      </c>
      <c r="BA30" s="2" t="str">
        <f t="shared" si="18"/>
        <v>MSh009_0</v>
      </c>
      <c r="BB30" s="2" t="str">
        <f t="shared" si="19"/>
        <v>MSh009_1</v>
      </c>
      <c r="BC30" s="2" t="str">
        <f t="shared" si="20"/>
        <v>MSh009_1</v>
      </c>
      <c r="BD30" s="2" t="str">
        <f t="shared" si="21"/>
        <v>MS</v>
      </c>
      <c r="BE30" s="2" t="str">
        <f t="shared" si="22"/>
        <v>MSh010_0</v>
      </c>
      <c r="BF30" s="2" t="str">
        <f t="shared" si="23"/>
        <v>MSh010_1</v>
      </c>
      <c r="BG30" s="2" t="str">
        <f t="shared" si="24"/>
        <v>MSh010_1</v>
      </c>
      <c r="BH30" s="2" t="str">
        <f t="shared" si="25"/>
        <v>MS</v>
      </c>
      <c r="BI30" s="2" t="str">
        <f t="shared" si="26"/>
        <v>MSh007_0</v>
      </c>
      <c r="BJ30" s="2" t="str">
        <f t="shared" si="27"/>
        <v>MSh007_1</v>
      </c>
      <c r="BK30" s="2" t="str">
        <f t="shared" si="28"/>
        <v>MSh007_1</v>
      </c>
      <c r="BL30" s="2" t="str">
        <f t="shared" si="29"/>
        <v>MS</v>
      </c>
      <c r="BM30" s="2" t="str">
        <f t="shared" si="30"/>
        <v>MSh002_0</v>
      </c>
      <c r="BN30" s="2" t="str">
        <f t="shared" si="31"/>
        <v>MSh002_1</v>
      </c>
      <c r="BO30" s="2" t="str">
        <f t="shared" si="32"/>
        <v>MSh002_1</v>
      </c>
      <c r="BP30" s="2" t="str">
        <f t="shared" si="33"/>
        <v>MS</v>
      </c>
      <c r="BQ30" s="2" t="str">
        <f t="shared" si="34"/>
        <v>MSh005_0</v>
      </c>
      <c r="BR30" s="2" t="str">
        <f t="shared" si="35"/>
        <v>MSh005_1</v>
      </c>
      <c r="BS30" s="2" t="str">
        <f t="shared" si="36"/>
        <v>MSh005_1</v>
      </c>
      <c r="BT30" s="2" t="str">
        <f t="shared" si="37"/>
        <v>MS</v>
      </c>
      <c r="BU30" s="2" t="str">
        <f t="shared" si="38"/>
        <v>MSh003_0</v>
      </c>
      <c r="BV30" s="2" t="str">
        <f t="shared" si="39"/>
        <v>MSh003_1</v>
      </c>
      <c r="BW30" s="2" t="str">
        <f t="shared" si="40"/>
        <v>MSh003_1</v>
      </c>
      <c r="BX30" s="2" t="str">
        <f t="shared" si="41"/>
        <v>MS</v>
      </c>
      <c r="BY30" s="2" t="str">
        <f t="shared" si="42"/>
        <v>MSh004_0</v>
      </c>
      <c r="BZ30" s="2" t="str">
        <f t="shared" si="43"/>
        <v>MSh004_1</v>
      </c>
      <c r="CA30" s="2" t="str">
        <f t="shared" si="44"/>
        <v>MSh004_1</v>
      </c>
      <c r="CB30" s="2" t="str">
        <f t="shared" si="45"/>
        <v>MS</v>
      </c>
      <c r="CC30" s="2" t="e">
        <f>CONCATENATE($AR30,#REF!)</f>
        <v>#REF!</v>
      </c>
      <c r="CD30" s="2" t="str">
        <f t="shared" si="46"/>
        <v>MSh011_1</v>
      </c>
      <c r="CE30" s="2" t="e">
        <f>CONCATENATE($AR30,#REF!)</f>
        <v>#REF!</v>
      </c>
      <c r="CF30" s="2" t="e">
        <f>CONCATENATE($AR30,#REF!)</f>
        <v>#REF!</v>
      </c>
      <c r="CG30" s="2" t="str">
        <f t="shared" si="47"/>
        <v>MSh008_0</v>
      </c>
      <c r="CH30" s="2" t="str">
        <f t="shared" si="48"/>
        <v>MSh008_1</v>
      </c>
      <c r="CI30" s="2" t="str">
        <f t="shared" si="49"/>
        <v>MSh008_1</v>
      </c>
    </row>
    <row r="31" spans="1:87" x14ac:dyDescent="0.2">
      <c r="A31" s="229" t="s">
        <v>116</v>
      </c>
      <c r="B31" s="305">
        <f>IF(VLOOKUP(AS31,APPENDIX!$A:$R,9,FALSE)&lt;&gt;"",VLOOKUP(AS31,APPENDIX!$A:$R,9,FALSE),"--")</f>
        <v>95.5</v>
      </c>
      <c r="C31" s="236">
        <f>IF(VLOOKUP(AT31,APPENDIX!$A:$R,9,FALSE)&lt;&gt;"",VLOOKUP(AT31,APPENDIX!$A:$R,9,FALSE),"--")</f>
        <v>95.4</v>
      </c>
      <c r="D31" s="231">
        <f>IF(VLOOKUP(AU31,APPENDIX!$A:$R,12,FALSE)&lt;&gt;"",VLOOKUP(AU31,APPENDIX!$A:$R,12,FALSE),"--")</f>
        <v>0</v>
      </c>
      <c r="E31" s="234" t="str">
        <f t="shared" si="50"/>
        <v/>
      </c>
      <c r="F31" s="501">
        <f>IF(VLOOKUP(AW31,APPENDIX!$A:$R,9,FALSE)&lt;&gt;"",VLOOKUP(AW31,APPENDIX!$A:$R,9,FALSE),"--")</f>
        <v>7486.7</v>
      </c>
      <c r="G31" s="501">
        <f>IF(VLOOKUP(AX31,APPENDIX!$A:$R,9,FALSE)&lt;&gt;"",VLOOKUP(AX31,APPENDIX!$A:$R,9,FALSE),"--")</f>
        <v>7506.1</v>
      </c>
      <c r="H31" s="231">
        <f>IF(VLOOKUP(AY31,APPENDIX!$A:$R,12,FALSE)&lt;&gt;"",VLOOKUP(AY31,APPENDIX!$A:$R,12,FALSE),"--")</f>
        <v>0</v>
      </c>
      <c r="I31" s="231" t="str">
        <f t="shared" si="51"/>
        <v/>
      </c>
      <c r="J31" s="305">
        <f>IF(VLOOKUP(BA31,APPENDIX!$A:$R,9,FALSE)&lt;&gt;"",VLOOKUP(BA31,APPENDIX!$A:$R,9,FALSE),"--")</f>
        <v>22.5</v>
      </c>
      <c r="K31" s="236">
        <f>IF(VLOOKUP(BB31,APPENDIX!$A:$R,9,FALSE)&lt;&gt;"",VLOOKUP(BB31,APPENDIX!$A:$R,9,FALSE),"--")</f>
        <v>22.1</v>
      </c>
      <c r="L31" s="231">
        <f>IF(VLOOKUP(BC31,APPENDIX!$A:$R,12,FALSE)&lt;&gt;"",VLOOKUP(BC31,APPENDIX!$A:$R,12,FALSE),"--")</f>
        <v>-0.2</v>
      </c>
      <c r="M31" s="234" t="str">
        <f t="shared" si="52"/>
        <v/>
      </c>
      <c r="N31" s="236">
        <f>IF(VLOOKUP(BE31,APPENDIX!$A:$R,9,FALSE)&lt;&gt;"",VLOOKUP(BE31,APPENDIX!$A:$R,9,FALSE),"--")</f>
        <v>16.600000000000001</v>
      </c>
      <c r="O31" s="236">
        <f>IF(VLOOKUP(BF31,APPENDIX!$A:$R,9,FALSE)&lt;&gt;"",VLOOKUP(BF31,APPENDIX!$A:$R,9,FALSE),"--")</f>
        <v>14.7</v>
      </c>
      <c r="P31" s="231">
        <f>IF(VLOOKUP(BG31,APPENDIX!$A:$R,12,FALSE)&lt;&gt;"",VLOOKUP(BG31,APPENDIX!$A:$R,12,FALSE),"--")</f>
        <v>-1</v>
      </c>
      <c r="Q31" s="231" t="str">
        <f t="shared" si="53"/>
        <v>**</v>
      </c>
      <c r="R31" s="305">
        <f>IF(VLOOKUP(BI31,APPENDIX!$A:$R,9,FALSE)&lt;&gt;"",VLOOKUP(BI31,APPENDIX!$A:$R,9,FALSE),"--")</f>
        <v>14.9</v>
      </c>
      <c r="S31" s="236">
        <f>IF(VLOOKUP(BJ31,APPENDIX!$A:$R,9,FALSE)&lt;&gt;"",VLOOKUP(BJ31,APPENDIX!$A:$R,9,FALSE),"--")</f>
        <v>16.3</v>
      </c>
      <c r="T31" s="231">
        <f>IF(VLOOKUP(BK31,APPENDIX!$A:$R,12,FALSE)&lt;&gt;"",VLOOKUP(BK31,APPENDIX!$A:$R,12,FALSE),"--")</f>
        <v>0.3</v>
      </c>
      <c r="U31" s="234" t="str">
        <f t="shared" si="54"/>
        <v/>
      </c>
      <c r="V31" s="236">
        <f>IF(VLOOKUP(BM31,APPENDIX!$A:$R,9,FALSE)&lt;&gt;"",VLOOKUP(BM31,APPENDIX!$A:$R,9,FALSE),"--")</f>
        <v>6.6</v>
      </c>
      <c r="W31" s="236">
        <f>IF(VLOOKUP(BN31,APPENDIX!$A:$R,9,FALSE)&lt;&gt;"",VLOOKUP(BN31,APPENDIX!$A:$R,9,FALSE),"--")</f>
        <v>6.5</v>
      </c>
      <c r="X31" s="231">
        <f>IF(VLOOKUP(BO31,APPENDIX!$A:$R,12,FALSE)&lt;&gt;"",VLOOKUP(BO31,APPENDIX!$A:$R,12,FALSE),"--")</f>
        <v>-0.1</v>
      </c>
      <c r="Y31" s="231" t="str">
        <f t="shared" si="55"/>
        <v/>
      </c>
      <c r="Z31" s="229">
        <f>IF(VLOOKUP(BQ31,APPENDIX!$A:$R,9,FALSE)&lt;&gt;"",VLOOKUP(BQ31,APPENDIX!$A:$R,9,FALSE),"--")</f>
        <v>28</v>
      </c>
      <c r="AA31" s="231">
        <f>IF(VLOOKUP(BR31,APPENDIX!$A:$R,9,FALSE)&lt;&gt;"",VLOOKUP(BR31,APPENDIX!$A:$R,9,FALSE),"--")</f>
        <v>28</v>
      </c>
      <c r="AB31" s="231">
        <f>IF(VLOOKUP(BS31,APPENDIX!$A:$R,12,FALSE)&lt;&gt;"",VLOOKUP(BS31,APPENDIX!$A:$R,12,FALSE),"--")</f>
        <v>0</v>
      </c>
      <c r="AC31" s="234" t="str">
        <f t="shared" si="56"/>
        <v/>
      </c>
      <c r="AD31" s="231">
        <f>IF(VLOOKUP(BU31,APPENDIX!$A:$R,9,FALSE)&lt;&gt;"",VLOOKUP(BU31,APPENDIX!$A:$R,9,FALSE),"--")</f>
        <v>22</v>
      </c>
      <c r="AE31" s="231">
        <f>IF(VLOOKUP(BV31,APPENDIX!$A:$R,9,FALSE)&lt;&gt;"",VLOOKUP(BV31,APPENDIX!$A:$R,9,FALSE),"--")</f>
        <v>22</v>
      </c>
      <c r="AF31" s="231">
        <f>IF(VLOOKUP(BW31,APPENDIX!$A:$R,12,FALSE)&lt;&gt;"",VLOOKUP(BW31,APPENDIX!$A:$R,12,FALSE),"--")</f>
        <v>0</v>
      </c>
      <c r="AG31" s="231" t="str">
        <f t="shared" si="57"/>
        <v/>
      </c>
      <c r="AH31" s="229">
        <f>IF(VLOOKUP(BY31,APPENDIX!$A:$R,9,FALSE)&lt;&gt;"",VLOOKUP(BY31,APPENDIX!$A:$R,9,FALSE),"--")</f>
        <v>31</v>
      </c>
      <c r="AI31" s="231">
        <f>IF(VLOOKUP(BZ31,APPENDIX!$A:$R,9,FALSE)&lt;&gt;"",VLOOKUP(BZ31,APPENDIX!$A:$R,9,FALSE),"--")</f>
        <v>33</v>
      </c>
      <c r="AJ31" s="231">
        <f>IF(VLOOKUP(CA31,APPENDIX!$A:$R,12,FALSE)&lt;&gt;"",VLOOKUP(CA31,APPENDIX!$A:$R,12,FALSE),"--")</f>
        <v>0.5</v>
      </c>
      <c r="AK31" s="234" t="str">
        <f t="shared" si="58"/>
        <v>*</v>
      </c>
      <c r="AL31" s="301">
        <f>IF(VLOOKUP(CD31,APPENDIX!$A:$R,9,FALSE)&lt;&gt;"",VLOOKUP(CD31,APPENDIX!$A:$R,9,FALSE),"--")</f>
        <v>28</v>
      </c>
      <c r="AM31" s="229">
        <f>IF(VLOOKUP(CG31,APPENDIX!$A:$R,9,FALSE)&lt;&gt;"",VLOOKUP(CG31,APPENDIX!$A:$R,9,FALSE),"--")</f>
        <v>12</v>
      </c>
      <c r="AN31" s="231">
        <f>IF(VLOOKUP(CH31,APPENDIX!$A:$R,9,FALSE)&lt;&gt;"",VLOOKUP(CH31,APPENDIX!$A:$R,9,FALSE),"--")</f>
        <v>13</v>
      </c>
      <c r="AO31" s="231">
        <f>IF(VLOOKUP(CI31,APPENDIX!$A:$R,12,FALSE)&lt;&gt;"",VLOOKUP(CI31,APPENDIX!$A:$R,12,FALSE),"--")</f>
        <v>0.3</v>
      </c>
      <c r="AP31" s="234" t="str">
        <f t="shared" si="59"/>
        <v/>
      </c>
      <c r="AR31" s="2" t="s">
        <v>117</v>
      </c>
      <c r="AS31" s="2" t="str">
        <f t="shared" si="10"/>
        <v>MOh001_0</v>
      </c>
      <c r="AT31" s="2" t="str">
        <f t="shared" si="11"/>
        <v>MOh001_1</v>
      </c>
      <c r="AU31" s="2" t="str">
        <f t="shared" si="12"/>
        <v>MOh001_1</v>
      </c>
      <c r="AV31" s="2" t="str">
        <f t="shared" si="13"/>
        <v>MO</v>
      </c>
      <c r="AW31" s="2" t="str">
        <f t="shared" si="14"/>
        <v>MOh015_0</v>
      </c>
      <c r="AX31" s="2" t="str">
        <f t="shared" si="15"/>
        <v>MOh015_1</v>
      </c>
      <c r="AY31" s="2" t="str">
        <f t="shared" si="16"/>
        <v>MOh015_1</v>
      </c>
      <c r="AZ31" s="2" t="str">
        <f t="shared" si="17"/>
        <v>MO</v>
      </c>
      <c r="BA31" s="2" t="str">
        <f t="shared" si="18"/>
        <v>MOh009_0</v>
      </c>
      <c r="BB31" s="2" t="str">
        <f t="shared" si="19"/>
        <v>MOh009_1</v>
      </c>
      <c r="BC31" s="2" t="str">
        <f t="shared" si="20"/>
        <v>MOh009_1</v>
      </c>
      <c r="BD31" s="2" t="str">
        <f t="shared" si="21"/>
        <v>MO</v>
      </c>
      <c r="BE31" s="2" t="str">
        <f t="shared" si="22"/>
        <v>MOh010_0</v>
      </c>
      <c r="BF31" s="2" t="str">
        <f t="shared" si="23"/>
        <v>MOh010_1</v>
      </c>
      <c r="BG31" s="2" t="str">
        <f t="shared" si="24"/>
        <v>MOh010_1</v>
      </c>
      <c r="BH31" s="2" t="str">
        <f t="shared" si="25"/>
        <v>MO</v>
      </c>
      <c r="BI31" s="2" t="str">
        <f t="shared" si="26"/>
        <v>MOh007_0</v>
      </c>
      <c r="BJ31" s="2" t="str">
        <f t="shared" si="27"/>
        <v>MOh007_1</v>
      </c>
      <c r="BK31" s="2" t="str">
        <f t="shared" si="28"/>
        <v>MOh007_1</v>
      </c>
      <c r="BL31" s="2" t="str">
        <f t="shared" si="29"/>
        <v>MO</v>
      </c>
      <c r="BM31" s="2" t="str">
        <f t="shared" si="30"/>
        <v>MOh002_0</v>
      </c>
      <c r="BN31" s="2" t="str">
        <f t="shared" si="31"/>
        <v>MOh002_1</v>
      </c>
      <c r="BO31" s="2" t="str">
        <f t="shared" si="32"/>
        <v>MOh002_1</v>
      </c>
      <c r="BP31" s="2" t="str">
        <f t="shared" si="33"/>
        <v>MO</v>
      </c>
      <c r="BQ31" s="2" t="str">
        <f t="shared" si="34"/>
        <v>MOh005_0</v>
      </c>
      <c r="BR31" s="2" t="str">
        <f t="shared" si="35"/>
        <v>MOh005_1</v>
      </c>
      <c r="BS31" s="2" t="str">
        <f t="shared" si="36"/>
        <v>MOh005_1</v>
      </c>
      <c r="BT31" s="2" t="str">
        <f t="shared" si="37"/>
        <v>MO</v>
      </c>
      <c r="BU31" s="2" t="str">
        <f t="shared" si="38"/>
        <v>MOh003_0</v>
      </c>
      <c r="BV31" s="2" t="str">
        <f t="shared" si="39"/>
        <v>MOh003_1</v>
      </c>
      <c r="BW31" s="2" t="str">
        <f t="shared" si="40"/>
        <v>MOh003_1</v>
      </c>
      <c r="BX31" s="2" t="str">
        <f t="shared" si="41"/>
        <v>MO</v>
      </c>
      <c r="BY31" s="2" t="str">
        <f t="shared" si="42"/>
        <v>MOh004_0</v>
      </c>
      <c r="BZ31" s="2" t="str">
        <f t="shared" si="43"/>
        <v>MOh004_1</v>
      </c>
      <c r="CA31" s="2" t="str">
        <f t="shared" si="44"/>
        <v>MOh004_1</v>
      </c>
      <c r="CB31" s="2" t="str">
        <f t="shared" si="45"/>
        <v>MO</v>
      </c>
      <c r="CC31" s="2" t="e">
        <f>CONCATENATE($AR31,#REF!)</f>
        <v>#REF!</v>
      </c>
      <c r="CD31" s="2" t="str">
        <f t="shared" si="46"/>
        <v>MOh011_1</v>
      </c>
      <c r="CE31" s="2" t="e">
        <f>CONCATENATE($AR31,#REF!)</f>
        <v>#REF!</v>
      </c>
      <c r="CF31" s="2" t="e">
        <f>CONCATENATE($AR31,#REF!)</f>
        <v>#REF!</v>
      </c>
      <c r="CG31" s="2" t="str">
        <f t="shared" si="47"/>
        <v>MOh008_0</v>
      </c>
      <c r="CH31" s="2" t="str">
        <f t="shared" si="48"/>
        <v>MOh008_1</v>
      </c>
      <c r="CI31" s="2" t="str">
        <f t="shared" si="49"/>
        <v>MOh008_1</v>
      </c>
    </row>
    <row r="32" spans="1:87" x14ac:dyDescent="0.2">
      <c r="A32" s="229" t="s">
        <v>120</v>
      </c>
      <c r="B32" s="305">
        <f>IF(VLOOKUP(AS32,APPENDIX!$A:$R,9,FALSE)&lt;&gt;"",VLOOKUP(AS32,APPENDIX!$A:$R,9,FALSE),"--")</f>
        <v>67.900000000000006</v>
      </c>
      <c r="C32" s="236">
        <f>IF(VLOOKUP(AT32,APPENDIX!$A:$R,9,FALSE)&lt;&gt;"",VLOOKUP(AT32,APPENDIX!$A:$R,9,FALSE),"--")</f>
        <v>71.8</v>
      </c>
      <c r="D32" s="231">
        <f>IF(VLOOKUP(AU32,APPENDIX!$A:$R,12,FALSE)&lt;&gt;"",VLOOKUP(AU32,APPENDIX!$A:$R,12,FALSE),"--")</f>
        <v>0.2</v>
      </c>
      <c r="E32" s="234" t="str">
        <f t="shared" si="50"/>
        <v/>
      </c>
      <c r="F32" s="501">
        <f>IF(VLOOKUP(AW32,APPENDIX!$A:$R,9,FALSE)&lt;&gt;"",VLOOKUP(AW32,APPENDIX!$A:$R,9,FALSE),"--")</f>
        <v>6962.8</v>
      </c>
      <c r="G32" s="501">
        <f>IF(VLOOKUP(AX32,APPENDIX!$A:$R,9,FALSE)&lt;&gt;"",VLOOKUP(AX32,APPENDIX!$A:$R,9,FALSE),"--")</f>
        <v>6640.3</v>
      </c>
      <c r="H32" s="231">
        <f>IF(VLOOKUP(AY32,APPENDIX!$A:$R,12,FALSE)&lt;&gt;"",VLOOKUP(AY32,APPENDIX!$A:$R,12,FALSE),"--")</f>
        <v>-0.2</v>
      </c>
      <c r="I32" s="231" t="str">
        <f t="shared" si="51"/>
        <v/>
      </c>
      <c r="J32" s="305">
        <f>IF(VLOOKUP(BA32,APPENDIX!$A:$R,9,FALSE)&lt;&gt;"",VLOOKUP(BA32,APPENDIX!$A:$R,9,FALSE),"--")</f>
        <v>20.7</v>
      </c>
      <c r="K32" s="236">
        <f>IF(VLOOKUP(BB32,APPENDIX!$A:$R,9,FALSE)&lt;&gt;"",VLOOKUP(BB32,APPENDIX!$A:$R,9,FALSE),"--")</f>
        <v>19.3</v>
      </c>
      <c r="L32" s="231">
        <f>IF(VLOOKUP(BC32,APPENDIX!$A:$R,12,FALSE)&lt;&gt;"",VLOOKUP(BC32,APPENDIX!$A:$R,12,FALSE),"--")</f>
        <v>-0.5</v>
      </c>
      <c r="M32" s="234" t="str">
        <f t="shared" si="52"/>
        <v>*</v>
      </c>
      <c r="N32" s="236">
        <f>IF(VLOOKUP(BE32,APPENDIX!$A:$R,9,FALSE)&lt;&gt;"",VLOOKUP(BE32,APPENDIX!$A:$R,9,FALSE),"--")</f>
        <v>14.3</v>
      </c>
      <c r="O32" s="236">
        <f>IF(VLOOKUP(BF32,APPENDIX!$A:$R,9,FALSE)&lt;&gt;"",VLOOKUP(BF32,APPENDIX!$A:$R,9,FALSE),"--")</f>
        <v>14.6</v>
      </c>
      <c r="P32" s="231">
        <f>IF(VLOOKUP(BG32,APPENDIX!$A:$R,12,FALSE)&lt;&gt;"",VLOOKUP(BG32,APPENDIX!$A:$R,12,FALSE),"--")</f>
        <v>0.2</v>
      </c>
      <c r="Q32" s="231" t="str">
        <f t="shared" si="53"/>
        <v/>
      </c>
      <c r="R32" s="305">
        <f>IF(VLOOKUP(BI32,APPENDIX!$A:$R,9,FALSE)&lt;&gt;"",VLOOKUP(BI32,APPENDIX!$A:$R,9,FALSE),"--")</f>
        <v>22.6</v>
      </c>
      <c r="S32" s="236">
        <f>IF(VLOOKUP(BJ32,APPENDIX!$A:$R,9,FALSE)&lt;&gt;"",VLOOKUP(BJ32,APPENDIX!$A:$R,9,FALSE),"--")</f>
        <v>23.9</v>
      </c>
      <c r="T32" s="231">
        <f>IF(VLOOKUP(BK32,APPENDIX!$A:$R,12,FALSE)&lt;&gt;"",VLOOKUP(BK32,APPENDIX!$A:$R,12,FALSE),"--")</f>
        <v>0.3</v>
      </c>
      <c r="U32" s="234" t="str">
        <f t="shared" si="54"/>
        <v/>
      </c>
      <c r="V32" s="236">
        <f>IF(VLOOKUP(BM32,APPENDIX!$A:$R,9,FALSE)&lt;&gt;"",VLOOKUP(BM32,APPENDIX!$A:$R,9,FALSE),"--")</f>
        <v>5.9</v>
      </c>
      <c r="W32" s="236">
        <f>IF(VLOOKUP(BN32,APPENDIX!$A:$R,9,FALSE)&lt;&gt;"",VLOOKUP(BN32,APPENDIX!$A:$R,9,FALSE),"--")</f>
        <v>5.6</v>
      </c>
      <c r="X32" s="231">
        <f>IF(VLOOKUP(BO32,APPENDIX!$A:$R,12,FALSE)&lt;&gt;"",VLOOKUP(BO32,APPENDIX!$A:$R,12,FALSE),"--")</f>
        <v>-0.2</v>
      </c>
      <c r="Y32" s="231" t="str">
        <f t="shared" si="55"/>
        <v/>
      </c>
      <c r="Z32" s="229">
        <f>IF(VLOOKUP(BQ32,APPENDIX!$A:$R,9,FALSE)&lt;&gt;"",VLOOKUP(BQ32,APPENDIX!$A:$R,9,FALSE),"--")</f>
        <v>25</v>
      </c>
      <c r="AA32" s="231">
        <f>IF(VLOOKUP(BR32,APPENDIX!$A:$R,9,FALSE)&lt;&gt;"",VLOOKUP(BR32,APPENDIX!$A:$R,9,FALSE),"--")</f>
        <v>26</v>
      </c>
      <c r="AB32" s="231">
        <f>IF(VLOOKUP(BS32,APPENDIX!$A:$R,12,FALSE)&lt;&gt;"",VLOOKUP(BS32,APPENDIX!$A:$R,12,FALSE),"--")</f>
        <v>0.3</v>
      </c>
      <c r="AC32" s="234" t="str">
        <f t="shared" si="56"/>
        <v/>
      </c>
      <c r="AD32" s="231">
        <f>IF(VLOOKUP(BU32,APPENDIX!$A:$R,9,FALSE)&lt;&gt;"",VLOOKUP(BU32,APPENDIX!$A:$R,9,FALSE),"--")</f>
        <v>19</v>
      </c>
      <c r="AE32" s="231">
        <f>IF(VLOOKUP(BV32,APPENDIX!$A:$R,9,FALSE)&lt;&gt;"",VLOOKUP(BV32,APPENDIX!$A:$R,9,FALSE),"--")</f>
        <v>19</v>
      </c>
      <c r="AF32" s="231">
        <f>IF(VLOOKUP(BW32,APPENDIX!$A:$R,12,FALSE)&lt;&gt;"",VLOOKUP(BW32,APPENDIX!$A:$R,12,FALSE),"--")</f>
        <v>0</v>
      </c>
      <c r="AG32" s="231" t="str">
        <f t="shared" si="57"/>
        <v/>
      </c>
      <c r="AH32" s="229">
        <f>IF(VLOOKUP(BY32,APPENDIX!$A:$R,9,FALSE)&lt;&gt;"",VLOOKUP(BY32,APPENDIX!$A:$R,9,FALSE),"--")</f>
        <v>25</v>
      </c>
      <c r="AI32" s="231">
        <f>IF(VLOOKUP(BZ32,APPENDIX!$A:$R,9,FALSE)&lt;&gt;"",VLOOKUP(BZ32,APPENDIX!$A:$R,9,FALSE),"--")</f>
        <v>24</v>
      </c>
      <c r="AJ32" s="231">
        <f>IF(VLOOKUP(CA32,APPENDIX!$A:$R,12,FALSE)&lt;&gt;"",VLOOKUP(CA32,APPENDIX!$A:$R,12,FALSE),"--")</f>
        <v>-0.3</v>
      </c>
      <c r="AK32" s="234" t="str">
        <f t="shared" si="58"/>
        <v/>
      </c>
      <c r="AL32" s="301">
        <f>IF(VLOOKUP(CD32,APPENDIX!$A:$R,9,FALSE)&lt;&gt;"",VLOOKUP(CD32,APPENDIX!$A:$R,9,FALSE),"--")</f>
        <v>29</v>
      </c>
      <c r="AM32" s="229">
        <f>IF(VLOOKUP(CG32,APPENDIX!$A:$R,9,FALSE)&lt;&gt;"",VLOOKUP(CG32,APPENDIX!$A:$R,9,FALSE),"--")</f>
        <v>11</v>
      </c>
      <c r="AN32" s="231">
        <f>IF(VLOOKUP(CH32,APPENDIX!$A:$R,9,FALSE)&lt;&gt;"",VLOOKUP(CH32,APPENDIX!$A:$R,9,FALSE),"--")</f>
        <v>11</v>
      </c>
      <c r="AO32" s="231">
        <f>IF(VLOOKUP(CI32,APPENDIX!$A:$R,12,FALSE)&lt;&gt;"",VLOOKUP(CI32,APPENDIX!$A:$R,12,FALSE),"--")</f>
        <v>0</v>
      </c>
      <c r="AP32" s="234" t="str">
        <f t="shared" si="59"/>
        <v/>
      </c>
      <c r="AR32" s="2" t="s">
        <v>121</v>
      </c>
      <c r="AS32" s="2" t="str">
        <f t="shared" si="10"/>
        <v>MTh001_0</v>
      </c>
      <c r="AT32" s="2" t="str">
        <f t="shared" si="11"/>
        <v>MTh001_1</v>
      </c>
      <c r="AU32" s="2" t="str">
        <f t="shared" si="12"/>
        <v>MTh001_1</v>
      </c>
      <c r="AV32" s="2" t="str">
        <f t="shared" si="13"/>
        <v>MT</v>
      </c>
      <c r="AW32" s="2" t="str">
        <f t="shared" si="14"/>
        <v>MTh015_0</v>
      </c>
      <c r="AX32" s="2" t="str">
        <f t="shared" si="15"/>
        <v>MTh015_1</v>
      </c>
      <c r="AY32" s="2" t="str">
        <f t="shared" si="16"/>
        <v>MTh015_1</v>
      </c>
      <c r="AZ32" s="2" t="str">
        <f t="shared" si="17"/>
        <v>MT</v>
      </c>
      <c r="BA32" s="2" t="str">
        <f t="shared" si="18"/>
        <v>MTh009_0</v>
      </c>
      <c r="BB32" s="2" t="str">
        <f t="shared" si="19"/>
        <v>MTh009_1</v>
      </c>
      <c r="BC32" s="2" t="str">
        <f t="shared" si="20"/>
        <v>MTh009_1</v>
      </c>
      <c r="BD32" s="2" t="str">
        <f t="shared" si="21"/>
        <v>MT</v>
      </c>
      <c r="BE32" s="2" t="str">
        <f t="shared" si="22"/>
        <v>MTh010_0</v>
      </c>
      <c r="BF32" s="2" t="str">
        <f t="shared" si="23"/>
        <v>MTh010_1</v>
      </c>
      <c r="BG32" s="2" t="str">
        <f t="shared" si="24"/>
        <v>MTh010_1</v>
      </c>
      <c r="BH32" s="2" t="str">
        <f t="shared" si="25"/>
        <v>MT</v>
      </c>
      <c r="BI32" s="2" t="str">
        <f t="shared" si="26"/>
        <v>MTh007_0</v>
      </c>
      <c r="BJ32" s="2" t="str">
        <f t="shared" si="27"/>
        <v>MTh007_1</v>
      </c>
      <c r="BK32" s="2" t="str">
        <f t="shared" si="28"/>
        <v>MTh007_1</v>
      </c>
      <c r="BL32" s="2" t="str">
        <f t="shared" si="29"/>
        <v>MT</v>
      </c>
      <c r="BM32" s="2" t="str">
        <f t="shared" si="30"/>
        <v>MTh002_0</v>
      </c>
      <c r="BN32" s="2" t="str">
        <f t="shared" si="31"/>
        <v>MTh002_1</v>
      </c>
      <c r="BO32" s="2" t="str">
        <f t="shared" si="32"/>
        <v>MTh002_1</v>
      </c>
      <c r="BP32" s="2" t="str">
        <f t="shared" si="33"/>
        <v>MT</v>
      </c>
      <c r="BQ32" s="2" t="str">
        <f t="shared" si="34"/>
        <v>MTh005_0</v>
      </c>
      <c r="BR32" s="2" t="str">
        <f t="shared" si="35"/>
        <v>MTh005_1</v>
      </c>
      <c r="BS32" s="2" t="str">
        <f t="shared" si="36"/>
        <v>MTh005_1</v>
      </c>
      <c r="BT32" s="2" t="str">
        <f t="shared" si="37"/>
        <v>MT</v>
      </c>
      <c r="BU32" s="2" t="str">
        <f t="shared" si="38"/>
        <v>MTh003_0</v>
      </c>
      <c r="BV32" s="2" t="str">
        <f t="shared" si="39"/>
        <v>MTh003_1</v>
      </c>
      <c r="BW32" s="2" t="str">
        <f t="shared" si="40"/>
        <v>MTh003_1</v>
      </c>
      <c r="BX32" s="2" t="str">
        <f t="shared" si="41"/>
        <v>MT</v>
      </c>
      <c r="BY32" s="2" t="str">
        <f t="shared" si="42"/>
        <v>MTh004_0</v>
      </c>
      <c r="BZ32" s="2" t="str">
        <f t="shared" si="43"/>
        <v>MTh004_1</v>
      </c>
      <c r="CA32" s="2" t="str">
        <f t="shared" si="44"/>
        <v>MTh004_1</v>
      </c>
      <c r="CB32" s="2" t="str">
        <f t="shared" si="45"/>
        <v>MT</v>
      </c>
      <c r="CC32" s="2" t="e">
        <f>CONCATENATE($AR32,#REF!)</f>
        <v>#REF!</v>
      </c>
      <c r="CD32" s="2" t="str">
        <f t="shared" si="46"/>
        <v>MTh011_1</v>
      </c>
      <c r="CE32" s="2" t="e">
        <f>CONCATENATE($AR32,#REF!)</f>
        <v>#REF!</v>
      </c>
      <c r="CF32" s="2" t="e">
        <f>CONCATENATE($AR32,#REF!)</f>
        <v>#REF!</v>
      </c>
      <c r="CG32" s="2" t="str">
        <f t="shared" si="47"/>
        <v>MTh008_0</v>
      </c>
      <c r="CH32" s="2" t="str">
        <f t="shared" si="48"/>
        <v>MTh008_1</v>
      </c>
      <c r="CI32" s="2" t="str">
        <f t="shared" si="49"/>
        <v>MTh008_1</v>
      </c>
    </row>
    <row r="33" spans="1:87" x14ac:dyDescent="0.2">
      <c r="A33" s="229" t="s">
        <v>124</v>
      </c>
      <c r="B33" s="305">
        <f>IF(VLOOKUP(AS33,APPENDIX!$A:$R,9,FALSE)&lt;&gt;"",VLOOKUP(AS33,APPENDIX!$A:$R,9,FALSE),"--")</f>
        <v>64.599999999999994</v>
      </c>
      <c r="C33" s="236">
        <f>IF(VLOOKUP(AT33,APPENDIX!$A:$R,9,FALSE)&lt;&gt;"",VLOOKUP(AT33,APPENDIX!$A:$R,9,FALSE),"--")</f>
        <v>66.8</v>
      </c>
      <c r="D33" s="231">
        <f>IF(VLOOKUP(AU33,APPENDIX!$A:$R,12,FALSE)&lt;&gt;"",VLOOKUP(AU33,APPENDIX!$A:$R,12,FALSE),"--")</f>
        <v>0.1</v>
      </c>
      <c r="E33" s="234" t="str">
        <f t="shared" si="50"/>
        <v/>
      </c>
      <c r="F33" s="501">
        <f>IF(VLOOKUP(AW33,APPENDIX!$A:$R,9,FALSE)&lt;&gt;"",VLOOKUP(AW33,APPENDIX!$A:$R,9,FALSE),"--")</f>
        <v>5701.3</v>
      </c>
      <c r="G33" s="501">
        <f>IF(VLOOKUP(AX33,APPENDIX!$A:$R,9,FALSE)&lt;&gt;"",VLOOKUP(AX33,APPENDIX!$A:$R,9,FALSE),"--")</f>
        <v>5965.5</v>
      </c>
      <c r="H33" s="231">
        <f>IF(VLOOKUP(AY33,APPENDIX!$A:$R,12,FALSE)&lt;&gt;"",VLOOKUP(AY33,APPENDIX!$A:$R,12,FALSE),"--")</f>
        <v>0.2</v>
      </c>
      <c r="I33" s="231" t="str">
        <f t="shared" si="51"/>
        <v/>
      </c>
      <c r="J33" s="305">
        <f>IF(VLOOKUP(BA33,APPENDIX!$A:$R,9,FALSE)&lt;&gt;"",VLOOKUP(BA33,APPENDIX!$A:$R,9,FALSE),"--")</f>
        <v>21.2</v>
      </c>
      <c r="K33" s="236">
        <f>IF(VLOOKUP(BB33,APPENDIX!$A:$R,9,FALSE)&lt;&gt;"",VLOOKUP(BB33,APPENDIX!$A:$R,9,FALSE),"--")</f>
        <v>21.6</v>
      </c>
      <c r="L33" s="231">
        <f>IF(VLOOKUP(BC33,APPENDIX!$A:$R,12,FALSE)&lt;&gt;"",VLOOKUP(BC33,APPENDIX!$A:$R,12,FALSE),"--")</f>
        <v>0.2</v>
      </c>
      <c r="M33" s="234" t="str">
        <f t="shared" si="52"/>
        <v/>
      </c>
      <c r="N33" s="236">
        <f>IF(VLOOKUP(BE33,APPENDIX!$A:$R,9,FALSE)&lt;&gt;"",VLOOKUP(BE33,APPENDIX!$A:$R,9,FALSE),"--")</f>
        <v>16</v>
      </c>
      <c r="O33" s="236">
        <f>IF(VLOOKUP(BF33,APPENDIX!$A:$R,9,FALSE)&lt;&gt;"",VLOOKUP(BF33,APPENDIX!$A:$R,9,FALSE),"--")</f>
        <v>16.100000000000001</v>
      </c>
      <c r="P33" s="231">
        <f>IF(VLOOKUP(BG33,APPENDIX!$A:$R,12,FALSE)&lt;&gt;"",VLOOKUP(BG33,APPENDIX!$A:$R,12,FALSE),"--")</f>
        <v>0.1</v>
      </c>
      <c r="Q33" s="231" t="str">
        <f t="shared" si="53"/>
        <v/>
      </c>
      <c r="R33" s="305">
        <f>IF(VLOOKUP(BI33,APPENDIX!$A:$R,9,FALSE)&lt;&gt;"",VLOOKUP(BI33,APPENDIX!$A:$R,9,FALSE),"--")</f>
        <v>12.5</v>
      </c>
      <c r="S33" s="236">
        <f>IF(VLOOKUP(BJ33,APPENDIX!$A:$R,9,FALSE)&lt;&gt;"",VLOOKUP(BJ33,APPENDIX!$A:$R,9,FALSE),"--")</f>
        <v>13.4</v>
      </c>
      <c r="T33" s="231">
        <f>IF(VLOOKUP(BK33,APPENDIX!$A:$R,12,FALSE)&lt;&gt;"",VLOOKUP(BK33,APPENDIX!$A:$R,12,FALSE),"--")</f>
        <v>0.2</v>
      </c>
      <c r="U33" s="234" t="str">
        <f t="shared" si="54"/>
        <v/>
      </c>
      <c r="V33" s="236">
        <f>IF(VLOOKUP(BM33,APPENDIX!$A:$R,9,FALSE)&lt;&gt;"",VLOOKUP(BM33,APPENDIX!$A:$R,9,FALSE),"--")</f>
        <v>4.7</v>
      </c>
      <c r="W33" s="236">
        <f>IF(VLOOKUP(BN33,APPENDIX!$A:$R,9,FALSE)&lt;&gt;"",VLOOKUP(BN33,APPENDIX!$A:$R,9,FALSE),"--")</f>
        <v>5.2</v>
      </c>
      <c r="X33" s="231">
        <f>IF(VLOOKUP(BO33,APPENDIX!$A:$R,12,FALSE)&lt;&gt;"",VLOOKUP(BO33,APPENDIX!$A:$R,12,FALSE),"--")</f>
        <v>0.4</v>
      </c>
      <c r="Y33" s="231" t="str">
        <f t="shared" si="55"/>
        <v/>
      </c>
      <c r="Z33" s="229">
        <f>IF(VLOOKUP(BQ33,APPENDIX!$A:$R,9,FALSE)&lt;&gt;"",VLOOKUP(BQ33,APPENDIX!$A:$R,9,FALSE),"--")</f>
        <v>22</v>
      </c>
      <c r="AA33" s="231">
        <f>IF(VLOOKUP(BR33,APPENDIX!$A:$R,9,FALSE)&lt;&gt;"",VLOOKUP(BR33,APPENDIX!$A:$R,9,FALSE),"--")</f>
        <v>21</v>
      </c>
      <c r="AB33" s="231">
        <f>IF(VLOOKUP(BS33,APPENDIX!$A:$R,12,FALSE)&lt;&gt;"",VLOOKUP(BS33,APPENDIX!$A:$R,12,FALSE),"--")</f>
        <v>-0.3</v>
      </c>
      <c r="AC33" s="234" t="str">
        <f t="shared" si="56"/>
        <v/>
      </c>
      <c r="AD33" s="231">
        <f>IF(VLOOKUP(BU33,APPENDIX!$A:$R,9,FALSE)&lt;&gt;"",VLOOKUP(BU33,APPENDIX!$A:$R,9,FALSE),"--")</f>
        <v>18</v>
      </c>
      <c r="AE33" s="231">
        <f>IF(VLOOKUP(BV33,APPENDIX!$A:$R,9,FALSE)&lt;&gt;"",VLOOKUP(BV33,APPENDIX!$A:$R,9,FALSE),"--")</f>
        <v>17</v>
      </c>
      <c r="AF33" s="231">
        <f>IF(VLOOKUP(BW33,APPENDIX!$A:$R,12,FALSE)&lt;&gt;"",VLOOKUP(BW33,APPENDIX!$A:$R,12,FALSE),"--")</f>
        <v>-0.3</v>
      </c>
      <c r="AG33" s="231" t="str">
        <f t="shared" si="57"/>
        <v/>
      </c>
      <c r="AH33" s="229">
        <f>IF(VLOOKUP(BY33,APPENDIX!$A:$R,9,FALSE)&lt;&gt;"",VLOOKUP(BY33,APPENDIX!$A:$R,9,FALSE),"--")</f>
        <v>30</v>
      </c>
      <c r="AI33" s="231">
        <f>IF(VLOOKUP(BZ33,APPENDIX!$A:$R,9,FALSE)&lt;&gt;"",VLOOKUP(BZ33,APPENDIX!$A:$R,9,FALSE),"--")</f>
        <v>31</v>
      </c>
      <c r="AJ33" s="231">
        <f>IF(VLOOKUP(CA33,APPENDIX!$A:$R,12,FALSE)&lt;&gt;"",VLOOKUP(CA33,APPENDIX!$A:$R,12,FALSE),"--")</f>
        <v>0.3</v>
      </c>
      <c r="AK33" s="234" t="str">
        <f t="shared" si="58"/>
        <v/>
      </c>
      <c r="AL33" s="301">
        <f>IF(VLOOKUP(CD33,APPENDIX!$A:$R,9,FALSE)&lt;&gt;"",VLOOKUP(CD33,APPENDIX!$A:$R,9,FALSE),"--")</f>
        <v>29</v>
      </c>
      <c r="AM33" s="229">
        <f>IF(VLOOKUP(CG33,APPENDIX!$A:$R,9,FALSE)&lt;&gt;"",VLOOKUP(CG33,APPENDIX!$A:$R,9,FALSE),"--")</f>
        <v>8</v>
      </c>
      <c r="AN33" s="231">
        <f>IF(VLOOKUP(CH33,APPENDIX!$A:$R,9,FALSE)&lt;&gt;"",VLOOKUP(CH33,APPENDIX!$A:$R,9,FALSE),"--")</f>
        <v>8</v>
      </c>
      <c r="AO33" s="231">
        <f>IF(VLOOKUP(CI33,APPENDIX!$A:$R,12,FALSE)&lt;&gt;"",VLOOKUP(CI33,APPENDIX!$A:$R,12,FALSE),"--")</f>
        <v>0</v>
      </c>
      <c r="AP33" s="234" t="str">
        <f t="shared" si="59"/>
        <v/>
      </c>
      <c r="AR33" s="2" t="s">
        <v>125</v>
      </c>
      <c r="AS33" s="2" t="str">
        <f t="shared" si="10"/>
        <v>NEh001_0</v>
      </c>
      <c r="AT33" s="2" t="str">
        <f t="shared" si="11"/>
        <v>NEh001_1</v>
      </c>
      <c r="AU33" s="2" t="str">
        <f t="shared" si="12"/>
        <v>NEh001_1</v>
      </c>
      <c r="AV33" s="2" t="str">
        <f t="shared" si="13"/>
        <v>NE</v>
      </c>
      <c r="AW33" s="2" t="str">
        <f t="shared" si="14"/>
        <v>NEh015_0</v>
      </c>
      <c r="AX33" s="2" t="str">
        <f t="shared" si="15"/>
        <v>NEh015_1</v>
      </c>
      <c r="AY33" s="2" t="str">
        <f t="shared" si="16"/>
        <v>NEh015_1</v>
      </c>
      <c r="AZ33" s="2" t="str">
        <f t="shared" si="17"/>
        <v>NE</v>
      </c>
      <c r="BA33" s="2" t="str">
        <f t="shared" si="18"/>
        <v>NEh009_0</v>
      </c>
      <c r="BB33" s="2" t="str">
        <f t="shared" si="19"/>
        <v>NEh009_1</v>
      </c>
      <c r="BC33" s="2" t="str">
        <f t="shared" si="20"/>
        <v>NEh009_1</v>
      </c>
      <c r="BD33" s="2" t="str">
        <f t="shared" si="21"/>
        <v>NE</v>
      </c>
      <c r="BE33" s="2" t="str">
        <f t="shared" si="22"/>
        <v>NEh010_0</v>
      </c>
      <c r="BF33" s="2" t="str">
        <f t="shared" si="23"/>
        <v>NEh010_1</v>
      </c>
      <c r="BG33" s="2" t="str">
        <f t="shared" si="24"/>
        <v>NEh010_1</v>
      </c>
      <c r="BH33" s="2" t="str">
        <f t="shared" si="25"/>
        <v>NE</v>
      </c>
      <c r="BI33" s="2" t="str">
        <f t="shared" si="26"/>
        <v>NEh007_0</v>
      </c>
      <c r="BJ33" s="2" t="str">
        <f t="shared" si="27"/>
        <v>NEh007_1</v>
      </c>
      <c r="BK33" s="2" t="str">
        <f t="shared" si="28"/>
        <v>NEh007_1</v>
      </c>
      <c r="BL33" s="2" t="str">
        <f t="shared" si="29"/>
        <v>NE</v>
      </c>
      <c r="BM33" s="2" t="str">
        <f t="shared" si="30"/>
        <v>NEh002_0</v>
      </c>
      <c r="BN33" s="2" t="str">
        <f t="shared" si="31"/>
        <v>NEh002_1</v>
      </c>
      <c r="BO33" s="2" t="str">
        <f t="shared" si="32"/>
        <v>NEh002_1</v>
      </c>
      <c r="BP33" s="2" t="str">
        <f t="shared" si="33"/>
        <v>NE</v>
      </c>
      <c r="BQ33" s="2" t="str">
        <f t="shared" si="34"/>
        <v>NEh005_0</v>
      </c>
      <c r="BR33" s="2" t="str">
        <f t="shared" si="35"/>
        <v>NEh005_1</v>
      </c>
      <c r="BS33" s="2" t="str">
        <f t="shared" si="36"/>
        <v>NEh005_1</v>
      </c>
      <c r="BT33" s="2" t="str">
        <f t="shared" si="37"/>
        <v>NE</v>
      </c>
      <c r="BU33" s="2" t="str">
        <f t="shared" si="38"/>
        <v>NEh003_0</v>
      </c>
      <c r="BV33" s="2" t="str">
        <f t="shared" si="39"/>
        <v>NEh003_1</v>
      </c>
      <c r="BW33" s="2" t="str">
        <f t="shared" si="40"/>
        <v>NEh003_1</v>
      </c>
      <c r="BX33" s="2" t="str">
        <f t="shared" si="41"/>
        <v>NE</v>
      </c>
      <c r="BY33" s="2" t="str">
        <f t="shared" si="42"/>
        <v>NEh004_0</v>
      </c>
      <c r="BZ33" s="2" t="str">
        <f t="shared" si="43"/>
        <v>NEh004_1</v>
      </c>
      <c r="CA33" s="2" t="str">
        <f t="shared" si="44"/>
        <v>NEh004_1</v>
      </c>
      <c r="CB33" s="2" t="str">
        <f t="shared" si="45"/>
        <v>NE</v>
      </c>
      <c r="CC33" s="2" t="e">
        <f>CONCATENATE($AR33,#REF!)</f>
        <v>#REF!</v>
      </c>
      <c r="CD33" s="2" t="str">
        <f t="shared" si="46"/>
        <v>NEh011_1</v>
      </c>
      <c r="CE33" s="2" t="e">
        <f>CONCATENATE($AR33,#REF!)</f>
        <v>#REF!</v>
      </c>
      <c r="CF33" s="2" t="e">
        <f>CONCATENATE($AR33,#REF!)</f>
        <v>#REF!</v>
      </c>
      <c r="CG33" s="2" t="str">
        <f t="shared" si="47"/>
        <v>NEh008_0</v>
      </c>
      <c r="CH33" s="2" t="str">
        <f t="shared" si="48"/>
        <v>NEh008_1</v>
      </c>
      <c r="CI33" s="2" t="str">
        <f t="shared" si="49"/>
        <v>NEh008_1</v>
      </c>
    </row>
    <row r="34" spans="1:87" x14ac:dyDescent="0.2">
      <c r="A34" s="229" t="s">
        <v>128</v>
      </c>
      <c r="B34" s="305">
        <f>IF(VLOOKUP(AS34,APPENDIX!$A:$R,9,FALSE)&lt;&gt;"",VLOOKUP(AS34,APPENDIX!$A:$R,9,FALSE),"--")</f>
        <v>91.9</v>
      </c>
      <c r="C34" s="236">
        <f>IF(VLOOKUP(AT34,APPENDIX!$A:$R,9,FALSE)&lt;&gt;"",VLOOKUP(AT34,APPENDIX!$A:$R,9,FALSE),"--")</f>
        <v>94.7</v>
      </c>
      <c r="D34" s="231">
        <f>IF(VLOOKUP(AU34,APPENDIX!$A:$R,12,FALSE)&lt;&gt;"",VLOOKUP(AU34,APPENDIX!$A:$R,12,FALSE),"--")</f>
        <v>0.1</v>
      </c>
      <c r="E34" s="234" t="str">
        <f t="shared" si="50"/>
        <v/>
      </c>
      <c r="F34" s="501">
        <f>IF(VLOOKUP(AW34,APPENDIX!$A:$R,9,FALSE)&lt;&gt;"",VLOOKUP(AW34,APPENDIX!$A:$R,9,FALSE),"--")</f>
        <v>6658.4</v>
      </c>
      <c r="G34" s="501">
        <f>IF(VLOOKUP(AX34,APPENDIX!$A:$R,9,FALSE)&lt;&gt;"",VLOOKUP(AX34,APPENDIX!$A:$R,9,FALSE),"--")</f>
        <v>6854.4</v>
      </c>
      <c r="H34" s="231">
        <f>IF(VLOOKUP(AY34,APPENDIX!$A:$R,12,FALSE)&lt;&gt;"",VLOOKUP(AY34,APPENDIX!$A:$R,12,FALSE),"--")</f>
        <v>0.1</v>
      </c>
      <c r="I34" s="231" t="str">
        <f t="shared" si="51"/>
        <v/>
      </c>
      <c r="J34" s="305">
        <f>IF(VLOOKUP(BA34,APPENDIX!$A:$R,9,FALSE)&lt;&gt;"",VLOOKUP(BA34,APPENDIX!$A:$R,9,FALSE),"--")</f>
        <v>22.2</v>
      </c>
      <c r="K34" s="236">
        <f>IF(VLOOKUP(BB34,APPENDIX!$A:$R,9,FALSE)&lt;&gt;"",VLOOKUP(BB34,APPENDIX!$A:$R,9,FALSE),"--")</f>
        <v>22</v>
      </c>
      <c r="L34" s="231">
        <f>IF(VLOOKUP(BC34,APPENDIX!$A:$R,12,FALSE)&lt;&gt;"",VLOOKUP(BC34,APPENDIX!$A:$R,12,FALSE),"--")</f>
        <v>-0.1</v>
      </c>
      <c r="M34" s="234" t="str">
        <f t="shared" si="52"/>
        <v/>
      </c>
      <c r="N34" s="236">
        <f>IF(VLOOKUP(BE34,APPENDIX!$A:$R,9,FALSE)&lt;&gt;"",VLOOKUP(BE34,APPENDIX!$A:$R,9,FALSE),"--")</f>
        <v>17.7</v>
      </c>
      <c r="O34" s="236">
        <f>IF(VLOOKUP(BF34,APPENDIX!$A:$R,9,FALSE)&lt;&gt;"",VLOOKUP(BF34,APPENDIX!$A:$R,9,FALSE),"--")</f>
        <v>16.399999999999999</v>
      </c>
      <c r="P34" s="231">
        <f>IF(VLOOKUP(BG34,APPENDIX!$A:$R,12,FALSE)&lt;&gt;"",VLOOKUP(BG34,APPENDIX!$A:$R,12,FALSE),"--")</f>
        <v>-0.7</v>
      </c>
      <c r="Q34" s="231" t="str">
        <f t="shared" si="53"/>
        <v>*</v>
      </c>
      <c r="R34" s="305">
        <f>IF(VLOOKUP(BI34,APPENDIX!$A:$R,9,FALSE)&lt;&gt;"",VLOOKUP(BI34,APPENDIX!$A:$R,9,FALSE),"--")</f>
        <v>18.2</v>
      </c>
      <c r="S34" s="236">
        <f>IF(VLOOKUP(BJ34,APPENDIX!$A:$R,9,FALSE)&lt;&gt;"",VLOOKUP(BJ34,APPENDIX!$A:$R,9,FALSE),"--")</f>
        <v>19.5</v>
      </c>
      <c r="T34" s="231">
        <f>IF(VLOOKUP(BK34,APPENDIX!$A:$R,12,FALSE)&lt;&gt;"",VLOOKUP(BK34,APPENDIX!$A:$R,12,FALSE),"--")</f>
        <v>0.3</v>
      </c>
      <c r="U34" s="234" t="str">
        <f t="shared" si="54"/>
        <v/>
      </c>
      <c r="V34" s="236">
        <f>IF(VLOOKUP(BM34,APPENDIX!$A:$R,9,FALSE)&lt;&gt;"",VLOOKUP(BM34,APPENDIX!$A:$R,9,FALSE),"--")</f>
        <v>4.9000000000000004</v>
      </c>
      <c r="W34" s="236">
        <f>IF(VLOOKUP(BN34,APPENDIX!$A:$R,9,FALSE)&lt;&gt;"",VLOOKUP(BN34,APPENDIX!$A:$R,9,FALSE),"--")</f>
        <v>5.3</v>
      </c>
      <c r="X34" s="231">
        <f>IF(VLOOKUP(BO34,APPENDIX!$A:$R,12,FALSE)&lt;&gt;"",VLOOKUP(BO34,APPENDIX!$A:$R,12,FALSE),"--")</f>
        <v>0.3</v>
      </c>
      <c r="Y34" s="231" t="str">
        <f t="shared" si="55"/>
        <v/>
      </c>
      <c r="Z34" s="229">
        <f>IF(VLOOKUP(BQ34,APPENDIX!$A:$R,9,FALSE)&lt;&gt;"",VLOOKUP(BQ34,APPENDIX!$A:$R,9,FALSE),"--")</f>
        <v>25</v>
      </c>
      <c r="AA34" s="231">
        <f>IF(VLOOKUP(BR34,APPENDIX!$A:$R,9,FALSE)&lt;&gt;"",VLOOKUP(BR34,APPENDIX!$A:$R,9,FALSE),"--")</f>
        <v>27</v>
      </c>
      <c r="AB34" s="231">
        <f>IF(VLOOKUP(BS34,APPENDIX!$A:$R,12,FALSE)&lt;&gt;"",VLOOKUP(BS34,APPENDIX!$A:$R,12,FALSE),"--")</f>
        <v>0.6</v>
      </c>
      <c r="AC34" s="234" t="str">
        <f t="shared" si="56"/>
        <v>*</v>
      </c>
      <c r="AD34" s="231">
        <f>IF(VLOOKUP(BU34,APPENDIX!$A:$R,9,FALSE)&lt;&gt;"",VLOOKUP(BU34,APPENDIX!$A:$R,9,FALSE),"--")</f>
        <v>19</v>
      </c>
      <c r="AE34" s="231">
        <f>IF(VLOOKUP(BV34,APPENDIX!$A:$R,9,FALSE)&lt;&gt;"",VLOOKUP(BV34,APPENDIX!$A:$R,9,FALSE),"--")</f>
        <v>18</v>
      </c>
      <c r="AF34" s="231">
        <f>IF(VLOOKUP(BW34,APPENDIX!$A:$R,12,FALSE)&lt;&gt;"",VLOOKUP(BW34,APPENDIX!$A:$R,12,FALSE),"--")</f>
        <v>-0.3</v>
      </c>
      <c r="AG34" s="231" t="str">
        <f t="shared" si="57"/>
        <v/>
      </c>
      <c r="AH34" s="229">
        <f>IF(VLOOKUP(BY34,APPENDIX!$A:$R,9,FALSE)&lt;&gt;"",VLOOKUP(BY34,APPENDIX!$A:$R,9,FALSE),"--")</f>
        <v>27</v>
      </c>
      <c r="AI34" s="231">
        <f>IF(VLOOKUP(BZ34,APPENDIX!$A:$R,9,FALSE)&lt;&gt;"",VLOOKUP(BZ34,APPENDIX!$A:$R,9,FALSE),"--")</f>
        <v>28</v>
      </c>
      <c r="AJ34" s="231">
        <f>IF(VLOOKUP(CA34,APPENDIX!$A:$R,12,FALSE)&lt;&gt;"",VLOOKUP(CA34,APPENDIX!$A:$R,12,FALSE),"--")</f>
        <v>0.3</v>
      </c>
      <c r="AK34" s="234" t="str">
        <f t="shared" si="58"/>
        <v/>
      </c>
      <c r="AL34" s="301">
        <f>IF(VLOOKUP(CD34,APPENDIX!$A:$R,9,FALSE)&lt;&gt;"",VLOOKUP(CD34,APPENDIX!$A:$R,9,FALSE),"--")</f>
        <v>33</v>
      </c>
      <c r="AM34" s="229">
        <f>IF(VLOOKUP(CG34,APPENDIX!$A:$R,9,FALSE)&lt;&gt;"",VLOOKUP(CG34,APPENDIX!$A:$R,9,FALSE),"--")</f>
        <v>11</v>
      </c>
      <c r="AN34" s="231">
        <f>IF(VLOOKUP(CH34,APPENDIX!$A:$R,9,FALSE)&lt;&gt;"",VLOOKUP(CH34,APPENDIX!$A:$R,9,FALSE),"--")</f>
        <v>8</v>
      </c>
      <c r="AO34" s="231">
        <f>IF(VLOOKUP(CI34,APPENDIX!$A:$R,12,FALSE)&lt;&gt;"",VLOOKUP(CI34,APPENDIX!$A:$R,12,FALSE),"--")</f>
        <v>-0.8</v>
      </c>
      <c r="AP34" s="234" t="str">
        <f t="shared" si="59"/>
        <v>*</v>
      </c>
      <c r="AR34" s="2" t="s">
        <v>129</v>
      </c>
      <c r="AS34" s="2" t="str">
        <f t="shared" si="10"/>
        <v>NVh001_0</v>
      </c>
      <c r="AT34" s="2" t="str">
        <f t="shared" si="11"/>
        <v>NVh001_1</v>
      </c>
      <c r="AU34" s="2" t="str">
        <f t="shared" si="12"/>
        <v>NVh001_1</v>
      </c>
      <c r="AV34" s="2" t="str">
        <f t="shared" si="13"/>
        <v>NV</v>
      </c>
      <c r="AW34" s="2" t="str">
        <f t="shared" si="14"/>
        <v>NVh015_0</v>
      </c>
      <c r="AX34" s="2" t="str">
        <f t="shared" si="15"/>
        <v>NVh015_1</v>
      </c>
      <c r="AY34" s="2" t="str">
        <f t="shared" si="16"/>
        <v>NVh015_1</v>
      </c>
      <c r="AZ34" s="2" t="str">
        <f t="shared" si="17"/>
        <v>NV</v>
      </c>
      <c r="BA34" s="2" t="str">
        <f t="shared" si="18"/>
        <v>NVh009_0</v>
      </c>
      <c r="BB34" s="2" t="str">
        <f t="shared" si="19"/>
        <v>NVh009_1</v>
      </c>
      <c r="BC34" s="2" t="str">
        <f t="shared" si="20"/>
        <v>NVh009_1</v>
      </c>
      <c r="BD34" s="2" t="str">
        <f t="shared" si="21"/>
        <v>NV</v>
      </c>
      <c r="BE34" s="2" t="str">
        <f t="shared" si="22"/>
        <v>NVh010_0</v>
      </c>
      <c r="BF34" s="2" t="str">
        <f t="shared" si="23"/>
        <v>NVh010_1</v>
      </c>
      <c r="BG34" s="2" t="str">
        <f t="shared" si="24"/>
        <v>NVh010_1</v>
      </c>
      <c r="BH34" s="2" t="str">
        <f t="shared" si="25"/>
        <v>NV</v>
      </c>
      <c r="BI34" s="2" t="str">
        <f t="shared" si="26"/>
        <v>NVh007_0</v>
      </c>
      <c r="BJ34" s="2" t="str">
        <f t="shared" si="27"/>
        <v>NVh007_1</v>
      </c>
      <c r="BK34" s="2" t="str">
        <f t="shared" si="28"/>
        <v>NVh007_1</v>
      </c>
      <c r="BL34" s="2" t="str">
        <f t="shared" si="29"/>
        <v>NV</v>
      </c>
      <c r="BM34" s="2" t="str">
        <f t="shared" si="30"/>
        <v>NVh002_0</v>
      </c>
      <c r="BN34" s="2" t="str">
        <f t="shared" si="31"/>
        <v>NVh002_1</v>
      </c>
      <c r="BO34" s="2" t="str">
        <f t="shared" si="32"/>
        <v>NVh002_1</v>
      </c>
      <c r="BP34" s="2" t="str">
        <f t="shared" si="33"/>
        <v>NV</v>
      </c>
      <c r="BQ34" s="2" t="str">
        <f t="shared" si="34"/>
        <v>NVh005_0</v>
      </c>
      <c r="BR34" s="2" t="str">
        <f t="shared" si="35"/>
        <v>NVh005_1</v>
      </c>
      <c r="BS34" s="2" t="str">
        <f t="shared" si="36"/>
        <v>NVh005_1</v>
      </c>
      <c r="BT34" s="2" t="str">
        <f t="shared" si="37"/>
        <v>NV</v>
      </c>
      <c r="BU34" s="2" t="str">
        <f t="shared" si="38"/>
        <v>NVh003_0</v>
      </c>
      <c r="BV34" s="2" t="str">
        <f t="shared" si="39"/>
        <v>NVh003_1</v>
      </c>
      <c r="BW34" s="2" t="str">
        <f t="shared" si="40"/>
        <v>NVh003_1</v>
      </c>
      <c r="BX34" s="2" t="str">
        <f t="shared" si="41"/>
        <v>NV</v>
      </c>
      <c r="BY34" s="2" t="str">
        <f t="shared" si="42"/>
        <v>NVh004_0</v>
      </c>
      <c r="BZ34" s="2" t="str">
        <f t="shared" si="43"/>
        <v>NVh004_1</v>
      </c>
      <c r="CA34" s="2" t="str">
        <f t="shared" si="44"/>
        <v>NVh004_1</v>
      </c>
      <c r="CB34" s="2" t="str">
        <f t="shared" si="45"/>
        <v>NV</v>
      </c>
      <c r="CC34" s="2" t="e">
        <f>CONCATENATE($AR34,#REF!)</f>
        <v>#REF!</v>
      </c>
      <c r="CD34" s="2" t="str">
        <f t="shared" si="46"/>
        <v>NVh011_1</v>
      </c>
      <c r="CE34" s="2" t="e">
        <f>CONCATENATE($AR34,#REF!)</f>
        <v>#REF!</v>
      </c>
      <c r="CF34" s="2" t="e">
        <f>CONCATENATE($AR34,#REF!)</f>
        <v>#REF!</v>
      </c>
      <c r="CG34" s="2" t="str">
        <f t="shared" si="47"/>
        <v>NVh008_0</v>
      </c>
      <c r="CH34" s="2" t="str">
        <f t="shared" si="48"/>
        <v>NVh008_1</v>
      </c>
      <c r="CI34" s="2" t="str">
        <f t="shared" si="49"/>
        <v>NVh008_1</v>
      </c>
    </row>
    <row r="35" spans="1:87" x14ac:dyDescent="0.2">
      <c r="A35" s="229" t="s">
        <v>132</v>
      </c>
      <c r="B35" s="305">
        <f>IF(VLOOKUP(AS35,APPENDIX!$A:$R,9,FALSE)&lt;&gt;"",VLOOKUP(AS35,APPENDIX!$A:$R,9,FALSE),"--")</f>
        <v>58.4</v>
      </c>
      <c r="C35" s="236">
        <f>IF(VLOOKUP(AT35,APPENDIX!$A:$R,9,FALSE)&lt;&gt;"",VLOOKUP(AT35,APPENDIX!$A:$R,9,FALSE),"--")</f>
        <v>58.5</v>
      </c>
      <c r="D35" s="231">
        <f>IF(VLOOKUP(AU35,APPENDIX!$A:$R,12,FALSE)&lt;&gt;"",VLOOKUP(AU35,APPENDIX!$A:$R,12,FALSE),"--")</f>
        <v>0</v>
      </c>
      <c r="E35" s="234" t="str">
        <f t="shared" si="50"/>
        <v/>
      </c>
      <c r="F35" s="501">
        <f>IF(VLOOKUP(AW35,APPENDIX!$A:$R,9,FALSE)&lt;&gt;"",VLOOKUP(AW35,APPENDIX!$A:$R,9,FALSE),"--")</f>
        <v>5097.3</v>
      </c>
      <c r="G35" s="501">
        <f>IF(VLOOKUP(AX35,APPENDIX!$A:$R,9,FALSE)&lt;&gt;"",VLOOKUP(AX35,APPENDIX!$A:$R,9,FALSE),"--")</f>
        <v>5699.7</v>
      </c>
      <c r="H35" s="231">
        <f>IF(VLOOKUP(AY35,APPENDIX!$A:$R,12,FALSE)&lt;&gt;"",VLOOKUP(AY35,APPENDIX!$A:$R,12,FALSE),"--")</f>
        <v>0.5</v>
      </c>
      <c r="I35" s="231" t="str">
        <f t="shared" si="51"/>
        <v>*</v>
      </c>
      <c r="J35" s="305">
        <f>IF(VLOOKUP(BA35,APPENDIX!$A:$R,9,FALSE)&lt;&gt;"",VLOOKUP(BA35,APPENDIX!$A:$R,9,FALSE),"--")</f>
        <v>19</v>
      </c>
      <c r="K35" s="236">
        <f>IF(VLOOKUP(BB35,APPENDIX!$A:$R,9,FALSE)&lt;&gt;"",VLOOKUP(BB35,APPENDIX!$A:$R,9,FALSE),"--")</f>
        <v>21.2</v>
      </c>
      <c r="L35" s="231">
        <f>IF(VLOOKUP(BC35,APPENDIX!$A:$R,12,FALSE)&lt;&gt;"",VLOOKUP(BC35,APPENDIX!$A:$R,12,FALSE),"--")</f>
        <v>0.8</v>
      </c>
      <c r="M35" s="234" t="str">
        <f t="shared" si="52"/>
        <v>*</v>
      </c>
      <c r="N35" s="236">
        <f>IF(VLOOKUP(BE35,APPENDIX!$A:$R,9,FALSE)&lt;&gt;"",VLOOKUP(BE35,APPENDIX!$A:$R,9,FALSE),"--")</f>
        <v>13.7</v>
      </c>
      <c r="O35" s="236">
        <f>IF(VLOOKUP(BF35,APPENDIX!$A:$R,9,FALSE)&lt;&gt;"",VLOOKUP(BF35,APPENDIX!$A:$R,9,FALSE),"--")</f>
        <v>12.7</v>
      </c>
      <c r="P35" s="231">
        <f>IF(VLOOKUP(BG35,APPENDIX!$A:$R,12,FALSE)&lt;&gt;"",VLOOKUP(BG35,APPENDIX!$A:$R,12,FALSE),"--")</f>
        <v>-0.5</v>
      </c>
      <c r="Q35" s="231" t="str">
        <f t="shared" si="53"/>
        <v>*</v>
      </c>
      <c r="R35" s="305">
        <f>IF(VLOOKUP(BI35,APPENDIX!$A:$R,9,FALSE)&lt;&gt;"",VLOOKUP(BI35,APPENDIX!$A:$R,9,FALSE),"--")</f>
        <v>14.1</v>
      </c>
      <c r="S35" s="236">
        <f>IF(VLOOKUP(BJ35,APPENDIX!$A:$R,9,FALSE)&lt;&gt;"",VLOOKUP(BJ35,APPENDIX!$A:$R,9,FALSE),"--")</f>
        <v>17.8</v>
      </c>
      <c r="T35" s="231">
        <f>IF(VLOOKUP(BK35,APPENDIX!$A:$R,12,FALSE)&lt;&gt;"",VLOOKUP(BK35,APPENDIX!$A:$R,12,FALSE),"--")</f>
        <v>0.9</v>
      </c>
      <c r="U35" s="234" t="str">
        <f t="shared" si="54"/>
        <v>*</v>
      </c>
      <c r="V35" s="236">
        <f>IF(VLOOKUP(BM35,APPENDIX!$A:$R,9,FALSE)&lt;&gt;"",VLOOKUP(BM35,APPENDIX!$A:$R,9,FALSE),"--")</f>
        <v>4.2</v>
      </c>
      <c r="W35" s="236">
        <f>IF(VLOOKUP(BN35,APPENDIX!$A:$R,9,FALSE)&lt;&gt;"",VLOOKUP(BN35,APPENDIX!$A:$R,9,FALSE),"--")</f>
        <v>5.6</v>
      </c>
      <c r="X35" s="231">
        <f>IF(VLOOKUP(BO35,APPENDIX!$A:$R,12,FALSE)&lt;&gt;"",VLOOKUP(BO35,APPENDIX!$A:$R,12,FALSE),"--")</f>
        <v>1.2</v>
      </c>
      <c r="Y35" s="231" t="str">
        <f t="shared" si="55"/>
        <v>**</v>
      </c>
      <c r="Z35" s="229">
        <f>IF(VLOOKUP(BQ35,APPENDIX!$A:$R,9,FALSE)&lt;&gt;"",VLOOKUP(BQ35,APPENDIX!$A:$R,9,FALSE),"--")</f>
        <v>22</v>
      </c>
      <c r="AA35" s="231">
        <f>IF(VLOOKUP(BR35,APPENDIX!$A:$R,9,FALSE)&lt;&gt;"",VLOOKUP(BR35,APPENDIX!$A:$R,9,FALSE),"--")</f>
        <v>22</v>
      </c>
      <c r="AB35" s="231">
        <f>IF(VLOOKUP(BS35,APPENDIX!$A:$R,12,FALSE)&lt;&gt;"",VLOOKUP(BS35,APPENDIX!$A:$R,12,FALSE),"--")</f>
        <v>0</v>
      </c>
      <c r="AC35" s="234" t="str">
        <f t="shared" si="56"/>
        <v/>
      </c>
      <c r="AD35" s="231">
        <f>IF(VLOOKUP(BU35,APPENDIX!$A:$R,9,FALSE)&lt;&gt;"",VLOOKUP(BU35,APPENDIX!$A:$R,9,FALSE),"--")</f>
        <v>16</v>
      </c>
      <c r="AE35" s="231">
        <f>IF(VLOOKUP(BV35,APPENDIX!$A:$R,9,FALSE)&lt;&gt;"",VLOOKUP(BV35,APPENDIX!$A:$R,9,FALSE),"--")</f>
        <v>16</v>
      </c>
      <c r="AF35" s="231">
        <f>IF(VLOOKUP(BW35,APPENDIX!$A:$R,12,FALSE)&lt;&gt;"",VLOOKUP(BW35,APPENDIX!$A:$R,12,FALSE),"--")</f>
        <v>0</v>
      </c>
      <c r="AG35" s="231" t="str">
        <f t="shared" si="57"/>
        <v/>
      </c>
      <c r="AH35" s="229">
        <f>IF(VLOOKUP(BY35,APPENDIX!$A:$R,9,FALSE)&lt;&gt;"",VLOOKUP(BY35,APPENDIX!$A:$R,9,FALSE),"--")</f>
        <v>27</v>
      </c>
      <c r="AI35" s="231">
        <f>IF(VLOOKUP(BZ35,APPENDIX!$A:$R,9,FALSE)&lt;&gt;"",VLOOKUP(BZ35,APPENDIX!$A:$R,9,FALSE),"--")</f>
        <v>26</v>
      </c>
      <c r="AJ35" s="231">
        <f>IF(VLOOKUP(CA35,APPENDIX!$A:$R,12,FALSE)&lt;&gt;"",VLOOKUP(CA35,APPENDIX!$A:$R,12,FALSE),"--")</f>
        <v>-0.3</v>
      </c>
      <c r="AK35" s="234" t="str">
        <f t="shared" si="58"/>
        <v/>
      </c>
      <c r="AL35" s="301">
        <f>IF(VLOOKUP(CD35,APPENDIX!$A:$R,9,FALSE)&lt;&gt;"",VLOOKUP(CD35,APPENDIX!$A:$R,9,FALSE),"--")</f>
        <v>26</v>
      </c>
      <c r="AM35" s="229">
        <f>IF(VLOOKUP(CG35,APPENDIX!$A:$R,9,FALSE)&lt;&gt;"",VLOOKUP(CG35,APPENDIX!$A:$R,9,FALSE),"--")</f>
        <v>10</v>
      </c>
      <c r="AN35" s="231">
        <f>IF(VLOOKUP(CH35,APPENDIX!$A:$R,9,FALSE)&lt;&gt;"",VLOOKUP(CH35,APPENDIX!$A:$R,9,FALSE),"--")</f>
        <v>10</v>
      </c>
      <c r="AO35" s="231">
        <f>IF(VLOOKUP(CI35,APPENDIX!$A:$R,12,FALSE)&lt;&gt;"",VLOOKUP(CI35,APPENDIX!$A:$R,12,FALSE),"--")</f>
        <v>0</v>
      </c>
      <c r="AP35" s="234" t="str">
        <f t="shared" si="59"/>
        <v/>
      </c>
      <c r="AR35" s="2" t="s">
        <v>133</v>
      </c>
      <c r="AS35" s="2" t="str">
        <f t="shared" si="10"/>
        <v>NHh001_0</v>
      </c>
      <c r="AT35" s="2" t="str">
        <f t="shared" si="11"/>
        <v>NHh001_1</v>
      </c>
      <c r="AU35" s="2" t="str">
        <f t="shared" si="12"/>
        <v>NHh001_1</v>
      </c>
      <c r="AV35" s="2" t="str">
        <f t="shared" si="13"/>
        <v>NH</v>
      </c>
      <c r="AW35" s="2" t="str">
        <f t="shared" si="14"/>
        <v>NHh015_0</v>
      </c>
      <c r="AX35" s="2" t="str">
        <f t="shared" si="15"/>
        <v>NHh015_1</v>
      </c>
      <c r="AY35" s="2" t="str">
        <f t="shared" si="16"/>
        <v>NHh015_1</v>
      </c>
      <c r="AZ35" s="2" t="str">
        <f t="shared" si="17"/>
        <v>NH</v>
      </c>
      <c r="BA35" s="2" t="str">
        <f t="shared" si="18"/>
        <v>NHh009_0</v>
      </c>
      <c r="BB35" s="2" t="str">
        <f t="shared" si="19"/>
        <v>NHh009_1</v>
      </c>
      <c r="BC35" s="2" t="str">
        <f t="shared" si="20"/>
        <v>NHh009_1</v>
      </c>
      <c r="BD35" s="2" t="str">
        <f t="shared" si="21"/>
        <v>NH</v>
      </c>
      <c r="BE35" s="2" t="str">
        <f t="shared" si="22"/>
        <v>NHh010_0</v>
      </c>
      <c r="BF35" s="2" t="str">
        <f t="shared" si="23"/>
        <v>NHh010_1</v>
      </c>
      <c r="BG35" s="2" t="str">
        <f t="shared" si="24"/>
        <v>NHh010_1</v>
      </c>
      <c r="BH35" s="2" t="str">
        <f t="shared" si="25"/>
        <v>NH</v>
      </c>
      <c r="BI35" s="2" t="str">
        <f t="shared" si="26"/>
        <v>NHh007_0</v>
      </c>
      <c r="BJ35" s="2" t="str">
        <f t="shared" si="27"/>
        <v>NHh007_1</v>
      </c>
      <c r="BK35" s="2" t="str">
        <f t="shared" si="28"/>
        <v>NHh007_1</v>
      </c>
      <c r="BL35" s="2" t="str">
        <f t="shared" si="29"/>
        <v>NH</v>
      </c>
      <c r="BM35" s="2" t="str">
        <f t="shared" si="30"/>
        <v>NHh002_0</v>
      </c>
      <c r="BN35" s="2" t="str">
        <f t="shared" si="31"/>
        <v>NHh002_1</v>
      </c>
      <c r="BO35" s="2" t="str">
        <f t="shared" si="32"/>
        <v>NHh002_1</v>
      </c>
      <c r="BP35" s="2" t="str">
        <f t="shared" si="33"/>
        <v>NH</v>
      </c>
      <c r="BQ35" s="2" t="str">
        <f t="shared" si="34"/>
        <v>NHh005_0</v>
      </c>
      <c r="BR35" s="2" t="str">
        <f t="shared" si="35"/>
        <v>NHh005_1</v>
      </c>
      <c r="BS35" s="2" t="str">
        <f t="shared" si="36"/>
        <v>NHh005_1</v>
      </c>
      <c r="BT35" s="2" t="str">
        <f t="shared" si="37"/>
        <v>NH</v>
      </c>
      <c r="BU35" s="2" t="str">
        <f t="shared" si="38"/>
        <v>NHh003_0</v>
      </c>
      <c r="BV35" s="2" t="str">
        <f t="shared" si="39"/>
        <v>NHh003_1</v>
      </c>
      <c r="BW35" s="2" t="str">
        <f t="shared" si="40"/>
        <v>NHh003_1</v>
      </c>
      <c r="BX35" s="2" t="str">
        <f t="shared" si="41"/>
        <v>NH</v>
      </c>
      <c r="BY35" s="2" t="str">
        <f t="shared" si="42"/>
        <v>NHh004_0</v>
      </c>
      <c r="BZ35" s="2" t="str">
        <f t="shared" si="43"/>
        <v>NHh004_1</v>
      </c>
      <c r="CA35" s="2" t="str">
        <f t="shared" si="44"/>
        <v>NHh004_1</v>
      </c>
      <c r="CB35" s="2" t="str">
        <f t="shared" si="45"/>
        <v>NH</v>
      </c>
      <c r="CC35" s="2" t="e">
        <f>CONCATENATE($AR35,#REF!)</f>
        <v>#REF!</v>
      </c>
      <c r="CD35" s="2" t="str">
        <f t="shared" si="46"/>
        <v>NHh011_1</v>
      </c>
      <c r="CE35" s="2" t="e">
        <f>CONCATENATE($AR35,#REF!)</f>
        <v>#REF!</v>
      </c>
      <c r="CF35" s="2" t="e">
        <f>CONCATENATE($AR35,#REF!)</f>
        <v>#REF!</v>
      </c>
      <c r="CG35" s="2" t="str">
        <f t="shared" si="47"/>
        <v>NHh008_0</v>
      </c>
      <c r="CH35" s="2" t="str">
        <f t="shared" si="48"/>
        <v>NHh008_1</v>
      </c>
      <c r="CI35" s="2" t="str">
        <f t="shared" si="49"/>
        <v>NHh008_1</v>
      </c>
    </row>
    <row r="36" spans="1:87" x14ac:dyDescent="0.2">
      <c r="A36" s="229" t="s">
        <v>136</v>
      </c>
      <c r="B36" s="305">
        <f>IF(VLOOKUP(AS36,APPENDIX!$A:$R,9,FALSE)&lt;&gt;"",VLOOKUP(AS36,APPENDIX!$A:$R,9,FALSE),"--")</f>
        <v>76.7</v>
      </c>
      <c r="C36" s="236">
        <f>IF(VLOOKUP(AT36,APPENDIX!$A:$R,9,FALSE)&lt;&gt;"",VLOOKUP(AT36,APPENDIX!$A:$R,9,FALSE),"--")</f>
        <v>74.3</v>
      </c>
      <c r="D36" s="231">
        <f>IF(VLOOKUP(AU36,APPENDIX!$A:$R,12,FALSE)&lt;&gt;"",VLOOKUP(AU36,APPENDIX!$A:$R,12,FALSE),"--")</f>
        <v>-0.1</v>
      </c>
      <c r="E36" s="234" t="str">
        <f t="shared" si="50"/>
        <v/>
      </c>
      <c r="F36" s="501">
        <f>IF(VLOOKUP(AW36,APPENDIX!$A:$R,9,FALSE)&lt;&gt;"",VLOOKUP(AW36,APPENDIX!$A:$R,9,FALSE),"--")</f>
        <v>5325</v>
      </c>
      <c r="G36" s="501">
        <f>IF(VLOOKUP(AX36,APPENDIX!$A:$R,9,FALSE)&lt;&gt;"",VLOOKUP(AX36,APPENDIX!$A:$R,9,FALSE),"--")</f>
        <v>5286.1</v>
      </c>
      <c r="H36" s="231">
        <f>IF(VLOOKUP(AY36,APPENDIX!$A:$R,12,FALSE)&lt;&gt;"",VLOOKUP(AY36,APPENDIX!$A:$R,12,FALSE),"--")</f>
        <v>0</v>
      </c>
      <c r="I36" s="231" t="str">
        <f t="shared" si="51"/>
        <v/>
      </c>
      <c r="J36" s="305">
        <f>IF(VLOOKUP(BA36,APPENDIX!$A:$R,9,FALSE)&lt;&gt;"",VLOOKUP(BA36,APPENDIX!$A:$R,9,FALSE),"--")</f>
        <v>22.7</v>
      </c>
      <c r="K36" s="236">
        <f>IF(VLOOKUP(BB36,APPENDIX!$A:$R,9,FALSE)&lt;&gt;"",VLOOKUP(BB36,APPENDIX!$A:$R,9,FALSE),"--")</f>
        <v>21.6</v>
      </c>
      <c r="L36" s="231">
        <f>IF(VLOOKUP(BC36,APPENDIX!$A:$R,12,FALSE)&lt;&gt;"",VLOOKUP(BC36,APPENDIX!$A:$R,12,FALSE),"--")</f>
        <v>-0.4</v>
      </c>
      <c r="M36" s="234" t="str">
        <f t="shared" si="52"/>
        <v/>
      </c>
      <c r="N36" s="236">
        <f>IF(VLOOKUP(BE36,APPENDIX!$A:$R,9,FALSE)&lt;&gt;"",VLOOKUP(BE36,APPENDIX!$A:$R,9,FALSE),"--")</f>
        <v>15.9</v>
      </c>
      <c r="O36" s="236">
        <f>IF(VLOOKUP(BF36,APPENDIX!$A:$R,9,FALSE)&lt;&gt;"",VLOOKUP(BF36,APPENDIX!$A:$R,9,FALSE),"--")</f>
        <v>14.2</v>
      </c>
      <c r="P36" s="231">
        <f>IF(VLOOKUP(BG36,APPENDIX!$A:$R,12,FALSE)&lt;&gt;"",VLOOKUP(BG36,APPENDIX!$A:$R,12,FALSE),"--")</f>
        <v>-0.9</v>
      </c>
      <c r="Q36" s="231" t="str">
        <f t="shared" si="53"/>
        <v>*</v>
      </c>
      <c r="R36" s="305">
        <f>IF(VLOOKUP(BI36,APPENDIX!$A:$R,9,FALSE)&lt;&gt;"",VLOOKUP(BI36,APPENDIX!$A:$R,9,FALSE),"--")</f>
        <v>7.4</v>
      </c>
      <c r="S36" s="236">
        <f>IF(VLOOKUP(BJ36,APPENDIX!$A:$R,9,FALSE)&lt;&gt;"",VLOOKUP(BJ36,APPENDIX!$A:$R,9,FALSE),"--")</f>
        <v>8.3000000000000007</v>
      </c>
      <c r="T36" s="231">
        <f>IF(VLOOKUP(BK36,APPENDIX!$A:$R,12,FALSE)&lt;&gt;"",VLOOKUP(BK36,APPENDIX!$A:$R,12,FALSE),"--")</f>
        <v>0.2</v>
      </c>
      <c r="U36" s="234" t="str">
        <f t="shared" si="54"/>
        <v/>
      </c>
      <c r="V36" s="236">
        <f>IF(VLOOKUP(BM36,APPENDIX!$A:$R,9,FALSE)&lt;&gt;"",VLOOKUP(BM36,APPENDIX!$A:$R,9,FALSE),"--")</f>
        <v>4.4000000000000004</v>
      </c>
      <c r="W36" s="236">
        <f>IF(VLOOKUP(BN36,APPENDIX!$A:$R,9,FALSE)&lt;&gt;"",VLOOKUP(BN36,APPENDIX!$A:$R,9,FALSE),"--")</f>
        <v>4.5</v>
      </c>
      <c r="X36" s="231">
        <f>IF(VLOOKUP(BO36,APPENDIX!$A:$R,12,FALSE)&lt;&gt;"",VLOOKUP(BO36,APPENDIX!$A:$R,12,FALSE),"--")</f>
        <v>0.1</v>
      </c>
      <c r="Y36" s="231" t="str">
        <f t="shared" si="55"/>
        <v/>
      </c>
      <c r="Z36" s="229">
        <f>IF(VLOOKUP(BQ36,APPENDIX!$A:$R,9,FALSE)&lt;&gt;"",VLOOKUP(BQ36,APPENDIX!$A:$R,9,FALSE),"--")</f>
        <v>22</v>
      </c>
      <c r="AA36" s="231">
        <f>IF(VLOOKUP(BR36,APPENDIX!$A:$R,9,FALSE)&lt;&gt;"",VLOOKUP(BR36,APPENDIX!$A:$R,9,FALSE),"--")</f>
        <v>23</v>
      </c>
      <c r="AB36" s="231">
        <f>IF(VLOOKUP(BS36,APPENDIX!$A:$R,12,FALSE)&lt;&gt;"",VLOOKUP(BS36,APPENDIX!$A:$R,12,FALSE),"--")</f>
        <v>0.3</v>
      </c>
      <c r="AC36" s="234" t="str">
        <f t="shared" si="56"/>
        <v/>
      </c>
      <c r="AD36" s="231">
        <f>IF(VLOOKUP(BU36,APPENDIX!$A:$R,9,FALSE)&lt;&gt;"",VLOOKUP(BU36,APPENDIX!$A:$R,9,FALSE),"--")</f>
        <v>16</v>
      </c>
      <c r="AE36" s="231">
        <f>IF(VLOOKUP(BV36,APPENDIX!$A:$R,9,FALSE)&lt;&gt;"",VLOOKUP(BV36,APPENDIX!$A:$R,9,FALSE),"--")</f>
        <v>14</v>
      </c>
      <c r="AF36" s="231">
        <f>IF(VLOOKUP(BW36,APPENDIX!$A:$R,12,FALSE)&lt;&gt;"",VLOOKUP(BW36,APPENDIX!$A:$R,12,FALSE),"--")</f>
        <v>-0.6</v>
      </c>
      <c r="AG36" s="231" t="str">
        <f t="shared" si="57"/>
        <v>*</v>
      </c>
      <c r="AH36" s="229">
        <f>IF(VLOOKUP(BY36,APPENDIX!$A:$R,9,FALSE)&lt;&gt;"",VLOOKUP(BY36,APPENDIX!$A:$R,9,FALSE),"--")</f>
        <v>27</v>
      </c>
      <c r="AI36" s="231">
        <f>IF(VLOOKUP(BZ36,APPENDIX!$A:$R,9,FALSE)&lt;&gt;"",VLOOKUP(BZ36,APPENDIX!$A:$R,9,FALSE),"--")</f>
        <v>25</v>
      </c>
      <c r="AJ36" s="231">
        <f>IF(VLOOKUP(CA36,APPENDIX!$A:$R,12,FALSE)&lt;&gt;"",VLOOKUP(CA36,APPENDIX!$A:$R,12,FALSE),"--")</f>
        <v>-0.5</v>
      </c>
      <c r="AK36" s="234" t="str">
        <f t="shared" si="58"/>
        <v>*</v>
      </c>
      <c r="AL36" s="301">
        <f>IF(VLOOKUP(CD36,APPENDIX!$A:$R,9,FALSE)&lt;&gt;"",VLOOKUP(CD36,APPENDIX!$A:$R,9,FALSE),"--")</f>
        <v>25</v>
      </c>
      <c r="AM36" s="229">
        <f>IF(VLOOKUP(CG36,APPENDIX!$A:$R,9,FALSE)&lt;&gt;"",VLOOKUP(CG36,APPENDIX!$A:$R,9,FALSE),"--")</f>
        <v>9</v>
      </c>
      <c r="AN36" s="231">
        <f>IF(VLOOKUP(CH36,APPENDIX!$A:$R,9,FALSE)&lt;&gt;"",VLOOKUP(CH36,APPENDIX!$A:$R,9,FALSE),"--")</f>
        <v>10</v>
      </c>
      <c r="AO36" s="231">
        <f>IF(VLOOKUP(CI36,APPENDIX!$A:$R,12,FALSE)&lt;&gt;"",VLOOKUP(CI36,APPENDIX!$A:$R,12,FALSE),"--")</f>
        <v>0.3</v>
      </c>
      <c r="AP36" s="234" t="str">
        <f t="shared" si="59"/>
        <v/>
      </c>
      <c r="AR36" s="2" t="s">
        <v>137</v>
      </c>
      <c r="AS36" s="2" t="str">
        <f t="shared" si="10"/>
        <v>NJh001_0</v>
      </c>
      <c r="AT36" s="2" t="str">
        <f t="shared" si="11"/>
        <v>NJh001_1</v>
      </c>
      <c r="AU36" s="2" t="str">
        <f t="shared" si="12"/>
        <v>NJh001_1</v>
      </c>
      <c r="AV36" s="2" t="str">
        <f t="shared" si="13"/>
        <v>NJ</v>
      </c>
      <c r="AW36" s="2" t="str">
        <f t="shared" si="14"/>
        <v>NJh015_0</v>
      </c>
      <c r="AX36" s="2" t="str">
        <f t="shared" si="15"/>
        <v>NJh015_1</v>
      </c>
      <c r="AY36" s="2" t="str">
        <f t="shared" si="16"/>
        <v>NJh015_1</v>
      </c>
      <c r="AZ36" s="2" t="str">
        <f t="shared" si="17"/>
        <v>NJ</v>
      </c>
      <c r="BA36" s="2" t="str">
        <f t="shared" si="18"/>
        <v>NJh009_0</v>
      </c>
      <c r="BB36" s="2" t="str">
        <f t="shared" si="19"/>
        <v>NJh009_1</v>
      </c>
      <c r="BC36" s="2" t="str">
        <f t="shared" si="20"/>
        <v>NJh009_1</v>
      </c>
      <c r="BD36" s="2" t="str">
        <f t="shared" si="21"/>
        <v>NJ</v>
      </c>
      <c r="BE36" s="2" t="str">
        <f t="shared" si="22"/>
        <v>NJh010_0</v>
      </c>
      <c r="BF36" s="2" t="str">
        <f t="shared" si="23"/>
        <v>NJh010_1</v>
      </c>
      <c r="BG36" s="2" t="str">
        <f t="shared" si="24"/>
        <v>NJh010_1</v>
      </c>
      <c r="BH36" s="2" t="str">
        <f t="shared" si="25"/>
        <v>NJ</v>
      </c>
      <c r="BI36" s="2" t="str">
        <f t="shared" si="26"/>
        <v>NJh007_0</v>
      </c>
      <c r="BJ36" s="2" t="str">
        <f t="shared" si="27"/>
        <v>NJh007_1</v>
      </c>
      <c r="BK36" s="2" t="str">
        <f t="shared" si="28"/>
        <v>NJh007_1</v>
      </c>
      <c r="BL36" s="2" t="str">
        <f t="shared" si="29"/>
        <v>NJ</v>
      </c>
      <c r="BM36" s="2" t="str">
        <f t="shared" si="30"/>
        <v>NJh002_0</v>
      </c>
      <c r="BN36" s="2" t="str">
        <f t="shared" si="31"/>
        <v>NJh002_1</v>
      </c>
      <c r="BO36" s="2" t="str">
        <f t="shared" si="32"/>
        <v>NJh002_1</v>
      </c>
      <c r="BP36" s="2" t="str">
        <f t="shared" si="33"/>
        <v>NJ</v>
      </c>
      <c r="BQ36" s="2" t="str">
        <f t="shared" si="34"/>
        <v>NJh005_0</v>
      </c>
      <c r="BR36" s="2" t="str">
        <f t="shared" si="35"/>
        <v>NJh005_1</v>
      </c>
      <c r="BS36" s="2" t="str">
        <f t="shared" si="36"/>
        <v>NJh005_1</v>
      </c>
      <c r="BT36" s="2" t="str">
        <f t="shared" si="37"/>
        <v>NJ</v>
      </c>
      <c r="BU36" s="2" t="str">
        <f t="shared" si="38"/>
        <v>NJh003_0</v>
      </c>
      <c r="BV36" s="2" t="str">
        <f t="shared" si="39"/>
        <v>NJh003_1</v>
      </c>
      <c r="BW36" s="2" t="str">
        <f t="shared" si="40"/>
        <v>NJh003_1</v>
      </c>
      <c r="BX36" s="2" t="str">
        <f t="shared" si="41"/>
        <v>NJ</v>
      </c>
      <c r="BY36" s="2" t="str">
        <f t="shared" si="42"/>
        <v>NJh004_0</v>
      </c>
      <c r="BZ36" s="2" t="str">
        <f t="shared" si="43"/>
        <v>NJh004_1</v>
      </c>
      <c r="CA36" s="2" t="str">
        <f t="shared" si="44"/>
        <v>NJh004_1</v>
      </c>
      <c r="CB36" s="2" t="str">
        <f t="shared" si="45"/>
        <v>NJ</v>
      </c>
      <c r="CC36" s="2" t="e">
        <f>CONCATENATE($AR36,#REF!)</f>
        <v>#REF!</v>
      </c>
      <c r="CD36" s="2" t="str">
        <f t="shared" si="46"/>
        <v>NJh011_1</v>
      </c>
      <c r="CE36" s="2" t="e">
        <f>CONCATENATE($AR36,#REF!)</f>
        <v>#REF!</v>
      </c>
      <c r="CF36" s="2" t="e">
        <f>CONCATENATE($AR36,#REF!)</f>
        <v>#REF!</v>
      </c>
      <c r="CG36" s="2" t="str">
        <f t="shared" si="47"/>
        <v>NJh008_0</v>
      </c>
      <c r="CH36" s="2" t="str">
        <f t="shared" si="48"/>
        <v>NJh008_1</v>
      </c>
      <c r="CI36" s="2" t="str">
        <f t="shared" si="49"/>
        <v>NJh008_1</v>
      </c>
    </row>
    <row r="37" spans="1:87" x14ac:dyDescent="0.2">
      <c r="A37" s="229" t="s">
        <v>140</v>
      </c>
      <c r="B37" s="305">
        <f>IF(VLOOKUP(AS37,APPENDIX!$A:$R,9,FALSE)&lt;&gt;"",VLOOKUP(AS37,APPENDIX!$A:$R,9,FALSE),"--")</f>
        <v>78.5</v>
      </c>
      <c r="C37" s="236">
        <f>IF(VLOOKUP(AT37,APPENDIX!$A:$R,9,FALSE)&lt;&gt;"",VLOOKUP(AT37,APPENDIX!$A:$R,9,FALSE),"--")</f>
        <v>80.400000000000006</v>
      </c>
      <c r="D37" s="231">
        <f>IF(VLOOKUP(AU37,APPENDIX!$A:$R,12,FALSE)&lt;&gt;"",VLOOKUP(AU37,APPENDIX!$A:$R,12,FALSE),"--")</f>
        <v>0.1</v>
      </c>
      <c r="E37" s="234" t="str">
        <f t="shared" si="50"/>
        <v/>
      </c>
      <c r="F37" s="501">
        <f>IF(VLOOKUP(AW37,APPENDIX!$A:$R,9,FALSE)&lt;&gt;"",VLOOKUP(AW37,APPENDIX!$A:$R,9,FALSE),"--")</f>
        <v>7997.9</v>
      </c>
      <c r="G37" s="501">
        <f>IF(VLOOKUP(AX37,APPENDIX!$A:$R,9,FALSE)&lt;&gt;"",VLOOKUP(AX37,APPENDIX!$A:$R,9,FALSE),"--")</f>
        <v>8349.2999999999993</v>
      </c>
      <c r="H37" s="231">
        <f>IF(VLOOKUP(AY37,APPENDIX!$A:$R,12,FALSE)&lt;&gt;"",VLOOKUP(AY37,APPENDIX!$A:$R,12,FALSE),"--")</f>
        <v>0.3</v>
      </c>
      <c r="I37" s="231" t="str">
        <f t="shared" si="51"/>
        <v/>
      </c>
      <c r="J37" s="305">
        <f>IF(VLOOKUP(BA37,APPENDIX!$A:$R,9,FALSE)&lt;&gt;"",VLOOKUP(BA37,APPENDIX!$A:$R,9,FALSE),"--")</f>
        <v>18</v>
      </c>
      <c r="K37" s="236">
        <f>IF(VLOOKUP(BB37,APPENDIX!$A:$R,9,FALSE)&lt;&gt;"",VLOOKUP(BB37,APPENDIX!$A:$R,9,FALSE),"--")</f>
        <v>18.8</v>
      </c>
      <c r="L37" s="231">
        <f>IF(VLOOKUP(BC37,APPENDIX!$A:$R,12,FALSE)&lt;&gt;"",VLOOKUP(BC37,APPENDIX!$A:$R,12,FALSE),"--")</f>
        <v>0.3</v>
      </c>
      <c r="M37" s="234" t="str">
        <f t="shared" si="52"/>
        <v/>
      </c>
      <c r="N37" s="236">
        <f>IF(VLOOKUP(BE37,APPENDIX!$A:$R,9,FALSE)&lt;&gt;"",VLOOKUP(BE37,APPENDIX!$A:$R,9,FALSE),"--")</f>
        <v>13.9</v>
      </c>
      <c r="O37" s="236">
        <f>IF(VLOOKUP(BF37,APPENDIX!$A:$R,9,FALSE)&lt;&gt;"",VLOOKUP(BF37,APPENDIX!$A:$R,9,FALSE),"--")</f>
        <v>13.7</v>
      </c>
      <c r="P37" s="231">
        <f>IF(VLOOKUP(BG37,APPENDIX!$A:$R,12,FALSE)&lt;&gt;"",VLOOKUP(BG37,APPENDIX!$A:$R,12,FALSE),"--")</f>
        <v>-0.1</v>
      </c>
      <c r="Q37" s="231" t="str">
        <f t="shared" si="53"/>
        <v/>
      </c>
      <c r="R37" s="305">
        <f>IF(VLOOKUP(BI37,APPENDIX!$A:$R,9,FALSE)&lt;&gt;"",VLOOKUP(BI37,APPENDIX!$A:$R,9,FALSE),"--")</f>
        <v>21.3</v>
      </c>
      <c r="S37" s="236">
        <f>IF(VLOOKUP(BJ37,APPENDIX!$A:$R,9,FALSE)&lt;&gt;"",VLOOKUP(BJ37,APPENDIX!$A:$R,9,FALSE),"--")</f>
        <v>21</v>
      </c>
      <c r="T37" s="231">
        <f>IF(VLOOKUP(BK37,APPENDIX!$A:$R,12,FALSE)&lt;&gt;"",VLOOKUP(BK37,APPENDIX!$A:$R,12,FALSE),"--")</f>
        <v>-0.1</v>
      </c>
      <c r="U37" s="234" t="str">
        <f t="shared" si="54"/>
        <v/>
      </c>
      <c r="V37" s="236">
        <f>IF(VLOOKUP(BM37,APPENDIX!$A:$R,9,FALSE)&lt;&gt;"",VLOOKUP(BM37,APPENDIX!$A:$R,9,FALSE),"--")</f>
        <v>6.8</v>
      </c>
      <c r="W37" s="236">
        <f>IF(VLOOKUP(BN37,APPENDIX!$A:$R,9,FALSE)&lt;&gt;"",VLOOKUP(BN37,APPENDIX!$A:$R,9,FALSE),"--")</f>
        <v>5.3</v>
      </c>
      <c r="X37" s="231">
        <f>IF(VLOOKUP(BO37,APPENDIX!$A:$R,12,FALSE)&lt;&gt;"",VLOOKUP(BO37,APPENDIX!$A:$R,12,FALSE),"--")</f>
        <v>-1.2</v>
      </c>
      <c r="Y37" s="231" t="str">
        <f t="shared" si="55"/>
        <v>**</v>
      </c>
      <c r="Z37" s="229">
        <f>IF(VLOOKUP(BQ37,APPENDIX!$A:$R,9,FALSE)&lt;&gt;"",VLOOKUP(BQ37,APPENDIX!$A:$R,9,FALSE),"--")</f>
        <v>29</v>
      </c>
      <c r="AA37" s="231">
        <f>IF(VLOOKUP(BR37,APPENDIX!$A:$R,9,FALSE)&lt;&gt;"",VLOOKUP(BR37,APPENDIX!$A:$R,9,FALSE),"--")</f>
        <v>29</v>
      </c>
      <c r="AB37" s="231">
        <f>IF(VLOOKUP(BS37,APPENDIX!$A:$R,12,FALSE)&lt;&gt;"",VLOOKUP(BS37,APPENDIX!$A:$R,12,FALSE),"--")</f>
        <v>0</v>
      </c>
      <c r="AC37" s="234" t="str">
        <f t="shared" si="56"/>
        <v/>
      </c>
      <c r="AD37" s="231">
        <f>IF(VLOOKUP(BU37,APPENDIX!$A:$R,9,FALSE)&lt;&gt;"",VLOOKUP(BU37,APPENDIX!$A:$R,9,FALSE),"--")</f>
        <v>19</v>
      </c>
      <c r="AE37" s="231">
        <f>IF(VLOOKUP(BV37,APPENDIX!$A:$R,9,FALSE)&lt;&gt;"",VLOOKUP(BV37,APPENDIX!$A:$R,9,FALSE),"--")</f>
        <v>18</v>
      </c>
      <c r="AF37" s="231">
        <f>IF(VLOOKUP(BW37,APPENDIX!$A:$R,12,FALSE)&lt;&gt;"",VLOOKUP(BW37,APPENDIX!$A:$R,12,FALSE),"--")</f>
        <v>-0.3</v>
      </c>
      <c r="AG37" s="231" t="str">
        <f t="shared" si="57"/>
        <v/>
      </c>
      <c r="AH37" s="229">
        <f>IF(VLOOKUP(BY37,APPENDIX!$A:$R,9,FALSE)&lt;&gt;"",VLOOKUP(BY37,APPENDIX!$A:$R,9,FALSE),"--")</f>
        <v>28</v>
      </c>
      <c r="AI37" s="231">
        <f>IF(VLOOKUP(BZ37,APPENDIX!$A:$R,9,FALSE)&lt;&gt;"",VLOOKUP(BZ37,APPENDIX!$A:$R,9,FALSE),"--")</f>
        <v>31</v>
      </c>
      <c r="AJ37" s="231">
        <f>IF(VLOOKUP(CA37,APPENDIX!$A:$R,12,FALSE)&lt;&gt;"",VLOOKUP(CA37,APPENDIX!$A:$R,12,FALSE),"--")</f>
        <v>0.8</v>
      </c>
      <c r="AK37" s="234" t="str">
        <f t="shared" si="58"/>
        <v>*</v>
      </c>
      <c r="AL37" s="301">
        <f>IF(VLOOKUP(CD37,APPENDIX!$A:$R,9,FALSE)&lt;&gt;"",VLOOKUP(CD37,APPENDIX!$A:$R,9,FALSE),"--")</f>
        <v>33</v>
      </c>
      <c r="AM37" s="229">
        <f>IF(VLOOKUP(CG37,APPENDIX!$A:$R,9,FALSE)&lt;&gt;"",VLOOKUP(CG37,APPENDIX!$A:$R,9,FALSE),"--")</f>
        <v>10</v>
      </c>
      <c r="AN37" s="231">
        <f>IF(VLOOKUP(CH37,APPENDIX!$A:$R,9,FALSE)&lt;&gt;"",VLOOKUP(CH37,APPENDIX!$A:$R,9,FALSE),"--")</f>
        <v>10</v>
      </c>
      <c r="AO37" s="231">
        <f>IF(VLOOKUP(CI37,APPENDIX!$A:$R,12,FALSE)&lt;&gt;"",VLOOKUP(CI37,APPENDIX!$A:$R,12,FALSE),"--")</f>
        <v>0</v>
      </c>
      <c r="AP37" s="234" t="str">
        <f t="shared" si="59"/>
        <v/>
      </c>
      <c r="AR37" s="2" t="s">
        <v>141</v>
      </c>
      <c r="AS37" s="2" t="str">
        <f t="shared" ref="AS37:AS56" si="60">CONCATENATE($AR37,B$62)</f>
        <v>NMh001_0</v>
      </c>
      <c r="AT37" s="2" t="str">
        <f t="shared" ref="AT37:AT56" si="61">CONCATENATE($AR37,C$62)</f>
        <v>NMh001_1</v>
      </c>
      <c r="AU37" s="2" t="str">
        <f t="shared" ref="AU37:AU56" si="62">CONCATENATE($AR37,D$62)</f>
        <v>NMh001_1</v>
      </c>
      <c r="AV37" s="2" t="str">
        <f t="shared" ref="AV37:AV56" si="63">CONCATENATE($AR37,E$62)</f>
        <v>NM</v>
      </c>
      <c r="AW37" s="2" t="str">
        <f t="shared" ref="AW37:AW56" si="64">CONCATENATE($AR37,F$62)</f>
        <v>NMh015_0</v>
      </c>
      <c r="AX37" s="2" t="str">
        <f t="shared" ref="AX37:AX56" si="65">CONCATENATE($AR37,G$62)</f>
        <v>NMh015_1</v>
      </c>
      <c r="AY37" s="2" t="str">
        <f t="shared" ref="AY37:AY56" si="66">CONCATENATE($AR37,H$62)</f>
        <v>NMh015_1</v>
      </c>
      <c r="AZ37" s="2" t="str">
        <f t="shared" ref="AZ37:AZ56" si="67">CONCATENATE($AR37,I$62)</f>
        <v>NM</v>
      </c>
      <c r="BA37" s="2" t="str">
        <f t="shared" ref="BA37:BA56" si="68">CONCATENATE($AR37,J$62)</f>
        <v>NMh009_0</v>
      </c>
      <c r="BB37" s="2" t="str">
        <f t="shared" ref="BB37:BB56" si="69">CONCATENATE($AR37,K$62)</f>
        <v>NMh009_1</v>
      </c>
      <c r="BC37" s="2" t="str">
        <f t="shared" ref="BC37:BC56" si="70">CONCATENATE($AR37,L$62)</f>
        <v>NMh009_1</v>
      </c>
      <c r="BD37" s="2" t="str">
        <f t="shared" ref="BD37:BD56" si="71">CONCATENATE($AR37,M$62)</f>
        <v>NM</v>
      </c>
      <c r="BE37" s="2" t="str">
        <f t="shared" ref="BE37:BE56" si="72">CONCATENATE($AR37,N$62)</f>
        <v>NMh010_0</v>
      </c>
      <c r="BF37" s="2" t="str">
        <f t="shared" ref="BF37:BF56" si="73">CONCATENATE($AR37,O$62)</f>
        <v>NMh010_1</v>
      </c>
      <c r="BG37" s="2" t="str">
        <f t="shared" ref="BG37:BG56" si="74">CONCATENATE($AR37,P$62)</f>
        <v>NMh010_1</v>
      </c>
      <c r="BH37" s="2" t="str">
        <f t="shared" ref="BH37:BH56" si="75">CONCATENATE($AR37,Q$62)</f>
        <v>NM</v>
      </c>
      <c r="BI37" s="2" t="str">
        <f t="shared" ref="BI37:BI56" si="76">CONCATENATE($AR37,R$62)</f>
        <v>NMh007_0</v>
      </c>
      <c r="BJ37" s="2" t="str">
        <f t="shared" ref="BJ37:BJ56" si="77">CONCATENATE($AR37,S$62)</f>
        <v>NMh007_1</v>
      </c>
      <c r="BK37" s="2" t="str">
        <f t="shared" ref="BK37:BK56" si="78">CONCATENATE($AR37,T$62)</f>
        <v>NMh007_1</v>
      </c>
      <c r="BL37" s="2" t="str">
        <f t="shared" ref="BL37:BL56" si="79">CONCATENATE($AR37,U$62)</f>
        <v>NM</v>
      </c>
      <c r="BM37" s="2" t="str">
        <f t="shared" ref="BM37:BM56" si="80">CONCATENATE($AR37,V$62)</f>
        <v>NMh002_0</v>
      </c>
      <c r="BN37" s="2" t="str">
        <f t="shared" ref="BN37:BN56" si="81">CONCATENATE($AR37,W$62)</f>
        <v>NMh002_1</v>
      </c>
      <c r="BO37" s="2" t="str">
        <f t="shared" ref="BO37:BO56" si="82">CONCATENATE($AR37,X$62)</f>
        <v>NMh002_1</v>
      </c>
      <c r="BP37" s="2" t="str">
        <f t="shared" ref="BP37:BP56" si="83">CONCATENATE($AR37,Y$62)</f>
        <v>NM</v>
      </c>
      <c r="BQ37" s="2" t="str">
        <f t="shared" ref="BQ37:BQ56" si="84">CONCATENATE($AR37,Z$62)</f>
        <v>NMh005_0</v>
      </c>
      <c r="BR37" s="2" t="str">
        <f t="shared" ref="BR37:BR56" si="85">CONCATENATE($AR37,AA$62)</f>
        <v>NMh005_1</v>
      </c>
      <c r="BS37" s="2" t="str">
        <f t="shared" ref="BS37:BS56" si="86">CONCATENATE($AR37,AB$62)</f>
        <v>NMh005_1</v>
      </c>
      <c r="BT37" s="2" t="str">
        <f t="shared" ref="BT37:BT56" si="87">CONCATENATE($AR37,AC$62)</f>
        <v>NM</v>
      </c>
      <c r="BU37" s="2" t="str">
        <f t="shared" ref="BU37:BU56" si="88">CONCATENATE($AR37,AD$62)</f>
        <v>NMh003_0</v>
      </c>
      <c r="BV37" s="2" t="str">
        <f t="shared" ref="BV37:BV56" si="89">CONCATENATE($AR37,AE$62)</f>
        <v>NMh003_1</v>
      </c>
      <c r="BW37" s="2" t="str">
        <f t="shared" ref="BW37:BW56" si="90">CONCATENATE($AR37,AF$62)</f>
        <v>NMh003_1</v>
      </c>
      <c r="BX37" s="2" t="str">
        <f t="shared" ref="BX37:BX56" si="91">CONCATENATE($AR37,AG$62)</f>
        <v>NM</v>
      </c>
      <c r="BY37" s="2" t="str">
        <f t="shared" ref="BY37:BY56" si="92">CONCATENATE($AR37,AH$62)</f>
        <v>NMh004_0</v>
      </c>
      <c r="BZ37" s="2" t="str">
        <f t="shared" ref="BZ37:BZ56" si="93">CONCATENATE($AR37,AI$62)</f>
        <v>NMh004_1</v>
      </c>
      <c r="CA37" s="2" t="str">
        <f t="shared" ref="CA37:CA56" si="94">CONCATENATE($AR37,AJ$62)</f>
        <v>NMh004_1</v>
      </c>
      <c r="CB37" s="2" t="str">
        <f t="shared" ref="CB37:CB56" si="95">CONCATENATE($AR37,AK$62)</f>
        <v>NM</v>
      </c>
      <c r="CC37" s="2" t="e">
        <f>CONCATENATE($AR37,#REF!)</f>
        <v>#REF!</v>
      </c>
      <c r="CD37" s="2" t="str">
        <f t="shared" ref="CD37:CD56" si="96">CONCATENATE($AR37,AL$62)</f>
        <v>NMh011_1</v>
      </c>
      <c r="CE37" s="2" t="e">
        <f>CONCATENATE($AR37,#REF!)</f>
        <v>#REF!</v>
      </c>
      <c r="CF37" s="2" t="e">
        <f>CONCATENATE($AR37,#REF!)</f>
        <v>#REF!</v>
      </c>
      <c r="CG37" s="2" t="str">
        <f t="shared" ref="CG37:CG56" si="97">CONCATENATE($AR37,AM$62)</f>
        <v>NMh008_0</v>
      </c>
      <c r="CH37" s="2" t="str">
        <f t="shared" ref="CH37:CH56" si="98">CONCATENATE($AR37,AN$62)</f>
        <v>NMh008_1</v>
      </c>
      <c r="CI37" s="2" t="str">
        <f t="shared" ref="CI37:CI56" si="99">CONCATENATE($AR37,AO$62)</f>
        <v>NMh008_1</v>
      </c>
    </row>
    <row r="38" spans="1:87" x14ac:dyDescent="0.2">
      <c r="A38" s="229" t="s">
        <v>144</v>
      </c>
      <c r="B38" s="305">
        <f>IF(VLOOKUP(AS38,APPENDIX!$A:$R,9,FALSE)&lt;&gt;"",VLOOKUP(AS38,APPENDIX!$A:$R,9,FALSE),"--")</f>
        <v>79.900000000000006</v>
      </c>
      <c r="C38" s="236">
        <f>IF(VLOOKUP(AT38,APPENDIX!$A:$R,9,FALSE)&lt;&gt;"",VLOOKUP(AT38,APPENDIX!$A:$R,9,FALSE),"--")</f>
        <v>78.5</v>
      </c>
      <c r="D38" s="231">
        <f>IF(VLOOKUP(AU38,APPENDIX!$A:$R,12,FALSE)&lt;&gt;"",VLOOKUP(AU38,APPENDIX!$A:$R,12,FALSE),"--")</f>
        <v>-0.1</v>
      </c>
      <c r="E38" s="234" t="str">
        <f t="shared" si="50"/>
        <v/>
      </c>
      <c r="F38" s="501">
        <f>IF(VLOOKUP(AW38,APPENDIX!$A:$R,9,FALSE)&lt;&gt;"",VLOOKUP(AW38,APPENDIX!$A:$R,9,FALSE),"--")</f>
        <v>5237.2</v>
      </c>
      <c r="G38" s="501">
        <f>IF(VLOOKUP(AX38,APPENDIX!$A:$R,9,FALSE)&lt;&gt;"",VLOOKUP(AX38,APPENDIX!$A:$R,9,FALSE),"--")</f>
        <v>5130.8</v>
      </c>
      <c r="H38" s="231">
        <f>IF(VLOOKUP(AY38,APPENDIX!$A:$R,12,FALSE)&lt;&gt;"",VLOOKUP(AY38,APPENDIX!$A:$R,12,FALSE),"--")</f>
        <v>-0.1</v>
      </c>
      <c r="I38" s="231" t="str">
        <f t="shared" si="51"/>
        <v/>
      </c>
      <c r="J38" s="305">
        <f>IF(VLOOKUP(BA38,APPENDIX!$A:$R,9,FALSE)&lt;&gt;"",VLOOKUP(BA38,APPENDIX!$A:$R,9,FALSE),"--")</f>
        <v>20.8</v>
      </c>
      <c r="K38" s="236">
        <f>IF(VLOOKUP(BB38,APPENDIX!$A:$R,9,FALSE)&lt;&gt;"",VLOOKUP(BB38,APPENDIX!$A:$R,9,FALSE),"--")</f>
        <v>19.2</v>
      </c>
      <c r="L38" s="231">
        <f>IF(VLOOKUP(BC38,APPENDIX!$A:$R,12,FALSE)&lt;&gt;"",VLOOKUP(BC38,APPENDIX!$A:$R,12,FALSE),"--")</f>
        <v>-0.6</v>
      </c>
      <c r="M38" s="234" t="str">
        <f t="shared" si="52"/>
        <v>*</v>
      </c>
      <c r="N38" s="236">
        <f>IF(VLOOKUP(BE38,APPENDIX!$A:$R,9,FALSE)&lt;&gt;"",VLOOKUP(BE38,APPENDIX!$A:$R,9,FALSE),"--")</f>
        <v>14.4</v>
      </c>
      <c r="O38" s="236">
        <f>IF(VLOOKUP(BF38,APPENDIX!$A:$R,9,FALSE)&lt;&gt;"",VLOOKUP(BF38,APPENDIX!$A:$R,9,FALSE),"--")</f>
        <v>13.5</v>
      </c>
      <c r="P38" s="231">
        <f>IF(VLOOKUP(BG38,APPENDIX!$A:$R,12,FALSE)&lt;&gt;"",VLOOKUP(BG38,APPENDIX!$A:$R,12,FALSE),"--")</f>
        <v>-0.5</v>
      </c>
      <c r="Q38" s="231" t="str">
        <f t="shared" si="53"/>
        <v>*</v>
      </c>
      <c r="R38" s="305">
        <f>IF(VLOOKUP(BI38,APPENDIX!$A:$R,9,FALSE)&lt;&gt;"",VLOOKUP(BI38,APPENDIX!$A:$R,9,FALSE),"--")</f>
        <v>8.3000000000000007</v>
      </c>
      <c r="S38" s="236">
        <f>IF(VLOOKUP(BJ38,APPENDIX!$A:$R,9,FALSE)&lt;&gt;"",VLOOKUP(BJ38,APPENDIX!$A:$R,9,FALSE),"--")</f>
        <v>8.1</v>
      </c>
      <c r="T38" s="231">
        <f>IF(VLOOKUP(BK38,APPENDIX!$A:$R,12,FALSE)&lt;&gt;"",VLOOKUP(BK38,APPENDIX!$A:$R,12,FALSE),"--")</f>
        <v>0</v>
      </c>
      <c r="U38" s="234" t="str">
        <f t="shared" si="54"/>
        <v/>
      </c>
      <c r="V38" s="236">
        <f>IF(VLOOKUP(BM38,APPENDIX!$A:$R,9,FALSE)&lt;&gt;"",VLOOKUP(BM38,APPENDIX!$A:$R,9,FALSE),"--")</f>
        <v>5</v>
      </c>
      <c r="W38" s="236">
        <f>IF(VLOOKUP(BN38,APPENDIX!$A:$R,9,FALSE)&lt;&gt;"",VLOOKUP(BN38,APPENDIX!$A:$R,9,FALSE),"--")</f>
        <v>4.9000000000000004</v>
      </c>
      <c r="X38" s="231">
        <f>IF(VLOOKUP(BO38,APPENDIX!$A:$R,12,FALSE)&lt;&gt;"",VLOOKUP(BO38,APPENDIX!$A:$R,12,FALSE),"--")</f>
        <v>-0.1</v>
      </c>
      <c r="Y38" s="231" t="str">
        <f t="shared" si="55"/>
        <v/>
      </c>
      <c r="Z38" s="229">
        <f>IF(VLOOKUP(BQ38,APPENDIX!$A:$R,9,FALSE)&lt;&gt;"",VLOOKUP(BQ38,APPENDIX!$A:$R,9,FALSE),"--")</f>
        <v>25</v>
      </c>
      <c r="AA38" s="231">
        <f>IF(VLOOKUP(BR38,APPENDIX!$A:$R,9,FALSE)&lt;&gt;"",VLOOKUP(BR38,APPENDIX!$A:$R,9,FALSE),"--")</f>
        <v>25</v>
      </c>
      <c r="AB38" s="231">
        <f>IF(VLOOKUP(BS38,APPENDIX!$A:$R,12,FALSE)&lt;&gt;"",VLOOKUP(BS38,APPENDIX!$A:$R,12,FALSE),"--")</f>
        <v>0</v>
      </c>
      <c r="AC38" s="234" t="str">
        <f t="shared" si="56"/>
        <v/>
      </c>
      <c r="AD38" s="231">
        <f>IF(VLOOKUP(BU38,APPENDIX!$A:$R,9,FALSE)&lt;&gt;"",VLOOKUP(BU38,APPENDIX!$A:$R,9,FALSE),"--")</f>
        <v>17</v>
      </c>
      <c r="AE38" s="231">
        <f>IF(VLOOKUP(BV38,APPENDIX!$A:$R,9,FALSE)&lt;&gt;"",VLOOKUP(BV38,APPENDIX!$A:$R,9,FALSE),"--")</f>
        <v>15</v>
      </c>
      <c r="AF38" s="231">
        <f>IF(VLOOKUP(BW38,APPENDIX!$A:$R,12,FALSE)&lt;&gt;"",VLOOKUP(BW38,APPENDIX!$A:$R,12,FALSE),"--")</f>
        <v>-0.6</v>
      </c>
      <c r="AG38" s="231" t="str">
        <f t="shared" si="57"/>
        <v>*</v>
      </c>
      <c r="AH38" s="229">
        <f>IF(VLOOKUP(BY38,APPENDIX!$A:$R,9,FALSE)&lt;&gt;"",VLOOKUP(BY38,APPENDIX!$A:$R,9,FALSE),"--")</f>
        <v>25</v>
      </c>
      <c r="AI38" s="231">
        <f>IF(VLOOKUP(BZ38,APPENDIX!$A:$R,9,FALSE)&lt;&gt;"",VLOOKUP(BZ38,APPENDIX!$A:$R,9,FALSE),"--")</f>
        <v>25</v>
      </c>
      <c r="AJ38" s="231">
        <f>IF(VLOOKUP(CA38,APPENDIX!$A:$R,12,FALSE)&lt;&gt;"",VLOOKUP(CA38,APPENDIX!$A:$R,12,FALSE),"--")</f>
        <v>0</v>
      </c>
      <c r="AK38" s="234" t="str">
        <f t="shared" si="58"/>
        <v/>
      </c>
      <c r="AL38" s="301">
        <f>IF(VLOOKUP(CD38,APPENDIX!$A:$R,9,FALSE)&lt;&gt;"",VLOOKUP(CD38,APPENDIX!$A:$R,9,FALSE),"--")</f>
        <v>32</v>
      </c>
      <c r="AM38" s="229">
        <f>IF(VLOOKUP(CG38,APPENDIX!$A:$R,9,FALSE)&lt;&gt;"",VLOOKUP(CG38,APPENDIX!$A:$R,9,FALSE),"--")</f>
        <v>10</v>
      </c>
      <c r="AN38" s="231">
        <f>IF(VLOOKUP(CH38,APPENDIX!$A:$R,9,FALSE)&lt;&gt;"",VLOOKUP(CH38,APPENDIX!$A:$R,9,FALSE),"--")</f>
        <v>9</v>
      </c>
      <c r="AO38" s="231">
        <f>IF(VLOOKUP(CI38,APPENDIX!$A:$R,12,FALSE)&lt;&gt;"",VLOOKUP(CI38,APPENDIX!$A:$R,12,FALSE),"--")</f>
        <v>-0.3</v>
      </c>
      <c r="AP38" s="234" t="str">
        <f t="shared" si="59"/>
        <v/>
      </c>
      <c r="AR38" s="2" t="s">
        <v>145</v>
      </c>
      <c r="AS38" s="2" t="str">
        <f t="shared" si="60"/>
        <v>NYh001_0</v>
      </c>
      <c r="AT38" s="2" t="str">
        <f t="shared" si="61"/>
        <v>NYh001_1</v>
      </c>
      <c r="AU38" s="2" t="str">
        <f t="shared" si="62"/>
        <v>NYh001_1</v>
      </c>
      <c r="AV38" s="2" t="str">
        <f t="shared" si="63"/>
        <v>NY</v>
      </c>
      <c r="AW38" s="2" t="str">
        <f t="shared" si="64"/>
        <v>NYh015_0</v>
      </c>
      <c r="AX38" s="2" t="str">
        <f t="shared" si="65"/>
        <v>NYh015_1</v>
      </c>
      <c r="AY38" s="2" t="str">
        <f t="shared" si="66"/>
        <v>NYh015_1</v>
      </c>
      <c r="AZ38" s="2" t="str">
        <f t="shared" si="67"/>
        <v>NY</v>
      </c>
      <c r="BA38" s="2" t="str">
        <f t="shared" si="68"/>
        <v>NYh009_0</v>
      </c>
      <c r="BB38" s="2" t="str">
        <f t="shared" si="69"/>
        <v>NYh009_1</v>
      </c>
      <c r="BC38" s="2" t="str">
        <f t="shared" si="70"/>
        <v>NYh009_1</v>
      </c>
      <c r="BD38" s="2" t="str">
        <f t="shared" si="71"/>
        <v>NY</v>
      </c>
      <c r="BE38" s="2" t="str">
        <f t="shared" si="72"/>
        <v>NYh010_0</v>
      </c>
      <c r="BF38" s="2" t="str">
        <f t="shared" si="73"/>
        <v>NYh010_1</v>
      </c>
      <c r="BG38" s="2" t="str">
        <f t="shared" si="74"/>
        <v>NYh010_1</v>
      </c>
      <c r="BH38" s="2" t="str">
        <f t="shared" si="75"/>
        <v>NY</v>
      </c>
      <c r="BI38" s="2" t="str">
        <f t="shared" si="76"/>
        <v>NYh007_0</v>
      </c>
      <c r="BJ38" s="2" t="str">
        <f t="shared" si="77"/>
        <v>NYh007_1</v>
      </c>
      <c r="BK38" s="2" t="str">
        <f t="shared" si="78"/>
        <v>NYh007_1</v>
      </c>
      <c r="BL38" s="2" t="str">
        <f t="shared" si="79"/>
        <v>NY</v>
      </c>
      <c r="BM38" s="2" t="str">
        <f t="shared" si="80"/>
        <v>NYh002_0</v>
      </c>
      <c r="BN38" s="2" t="str">
        <f t="shared" si="81"/>
        <v>NYh002_1</v>
      </c>
      <c r="BO38" s="2" t="str">
        <f t="shared" si="82"/>
        <v>NYh002_1</v>
      </c>
      <c r="BP38" s="2" t="str">
        <f t="shared" si="83"/>
        <v>NY</v>
      </c>
      <c r="BQ38" s="2" t="str">
        <f t="shared" si="84"/>
        <v>NYh005_0</v>
      </c>
      <c r="BR38" s="2" t="str">
        <f t="shared" si="85"/>
        <v>NYh005_1</v>
      </c>
      <c r="BS38" s="2" t="str">
        <f t="shared" si="86"/>
        <v>NYh005_1</v>
      </c>
      <c r="BT38" s="2" t="str">
        <f t="shared" si="87"/>
        <v>NY</v>
      </c>
      <c r="BU38" s="2" t="str">
        <f t="shared" si="88"/>
        <v>NYh003_0</v>
      </c>
      <c r="BV38" s="2" t="str">
        <f t="shared" si="89"/>
        <v>NYh003_1</v>
      </c>
      <c r="BW38" s="2" t="str">
        <f t="shared" si="90"/>
        <v>NYh003_1</v>
      </c>
      <c r="BX38" s="2" t="str">
        <f t="shared" si="91"/>
        <v>NY</v>
      </c>
      <c r="BY38" s="2" t="str">
        <f t="shared" si="92"/>
        <v>NYh004_0</v>
      </c>
      <c r="BZ38" s="2" t="str">
        <f t="shared" si="93"/>
        <v>NYh004_1</v>
      </c>
      <c r="CA38" s="2" t="str">
        <f t="shared" si="94"/>
        <v>NYh004_1</v>
      </c>
      <c r="CB38" s="2" t="str">
        <f t="shared" si="95"/>
        <v>NY</v>
      </c>
      <c r="CC38" s="2" t="e">
        <f>CONCATENATE($AR38,#REF!)</f>
        <v>#REF!</v>
      </c>
      <c r="CD38" s="2" t="str">
        <f t="shared" si="96"/>
        <v>NYh011_1</v>
      </c>
      <c r="CE38" s="2" t="e">
        <f>CONCATENATE($AR38,#REF!)</f>
        <v>#REF!</v>
      </c>
      <c r="CF38" s="2" t="e">
        <f>CONCATENATE($AR38,#REF!)</f>
        <v>#REF!</v>
      </c>
      <c r="CG38" s="2" t="str">
        <f t="shared" si="97"/>
        <v>NYh008_0</v>
      </c>
      <c r="CH38" s="2" t="str">
        <f t="shared" si="98"/>
        <v>NYh008_1</v>
      </c>
      <c r="CI38" s="2" t="str">
        <f t="shared" si="99"/>
        <v>NYh008_1</v>
      </c>
    </row>
    <row r="39" spans="1:87" x14ac:dyDescent="0.2">
      <c r="A39" s="229" t="s">
        <v>148</v>
      </c>
      <c r="B39" s="305">
        <f>IF(VLOOKUP(AS39,APPENDIX!$A:$R,9,FALSE)&lt;&gt;"",VLOOKUP(AS39,APPENDIX!$A:$R,9,FALSE),"--")</f>
        <v>92.9</v>
      </c>
      <c r="C39" s="236">
        <f>IF(VLOOKUP(AT39,APPENDIX!$A:$R,9,FALSE)&lt;&gt;"",VLOOKUP(AT39,APPENDIX!$A:$R,9,FALSE),"--")</f>
        <v>92.4</v>
      </c>
      <c r="D39" s="231">
        <f>IF(VLOOKUP(AU39,APPENDIX!$A:$R,12,FALSE)&lt;&gt;"",VLOOKUP(AU39,APPENDIX!$A:$R,12,FALSE),"--")</f>
        <v>0</v>
      </c>
      <c r="E39" s="234" t="str">
        <f t="shared" si="50"/>
        <v/>
      </c>
      <c r="F39" s="501">
        <f>IF(VLOOKUP(AW39,APPENDIX!$A:$R,9,FALSE)&lt;&gt;"",VLOOKUP(AW39,APPENDIX!$A:$R,9,FALSE),"--")</f>
        <v>7029.3</v>
      </c>
      <c r="G39" s="501">
        <f>IF(VLOOKUP(AX39,APPENDIX!$A:$R,9,FALSE)&lt;&gt;"",VLOOKUP(AX39,APPENDIX!$A:$R,9,FALSE),"--")</f>
        <v>7083.9</v>
      </c>
      <c r="H39" s="231">
        <f>IF(VLOOKUP(AY39,APPENDIX!$A:$R,12,FALSE)&lt;&gt;"",VLOOKUP(AY39,APPENDIX!$A:$R,12,FALSE),"--")</f>
        <v>0</v>
      </c>
      <c r="I39" s="231" t="str">
        <f t="shared" si="51"/>
        <v/>
      </c>
      <c r="J39" s="305">
        <f>IF(VLOOKUP(BA39,APPENDIX!$A:$R,9,FALSE)&lt;&gt;"",VLOOKUP(BA39,APPENDIX!$A:$R,9,FALSE),"--")</f>
        <v>21.5</v>
      </c>
      <c r="K39" s="236">
        <f>IF(VLOOKUP(BB39,APPENDIX!$A:$R,9,FALSE)&lt;&gt;"",VLOOKUP(BB39,APPENDIX!$A:$R,9,FALSE),"--")</f>
        <v>21</v>
      </c>
      <c r="L39" s="231">
        <f>IF(VLOOKUP(BC39,APPENDIX!$A:$R,12,FALSE)&lt;&gt;"",VLOOKUP(BC39,APPENDIX!$A:$R,12,FALSE),"--")</f>
        <v>-0.2</v>
      </c>
      <c r="M39" s="234" t="str">
        <f t="shared" si="52"/>
        <v/>
      </c>
      <c r="N39" s="236">
        <f>IF(VLOOKUP(BE39,APPENDIX!$A:$R,9,FALSE)&lt;&gt;"",VLOOKUP(BE39,APPENDIX!$A:$R,9,FALSE),"--")</f>
        <v>14.5</v>
      </c>
      <c r="O39" s="236">
        <f>IF(VLOOKUP(BF39,APPENDIX!$A:$R,9,FALSE)&lt;&gt;"",VLOOKUP(BF39,APPENDIX!$A:$R,9,FALSE),"--")</f>
        <v>14.4</v>
      </c>
      <c r="P39" s="231">
        <f>IF(VLOOKUP(BG39,APPENDIX!$A:$R,12,FALSE)&lt;&gt;"",VLOOKUP(BG39,APPENDIX!$A:$R,12,FALSE),"--")</f>
        <v>-0.1</v>
      </c>
      <c r="Q39" s="231" t="str">
        <f t="shared" si="53"/>
        <v/>
      </c>
      <c r="R39" s="305">
        <f>IF(VLOOKUP(BI39,APPENDIX!$A:$R,9,FALSE)&lt;&gt;"",VLOOKUP(BI39,APPENDIX!$A:$R,9,FALSE),"--")</f>
        <v>12.7</v>
      </c>
      <c r="S39" s="236">
        <f>IF(VLOOKUP(BJ39,APPENDIX!$A:$R,9,FALSE)&lt;&gt;"",VLOOKUP(BJ39,APPENDIX!$A:$R,9,FALSE),"--")</f>
        <v>13</v>
      </c>
      <c r="T39" s="231">
        <f>IF(VLOOKUP(BK39,APPENDIX!$A:$R,12,FALSE)&lt;&gt;"",VLOOKUP(BK39,APPENDIX!$A:$R,12,FALSE),"--")</f>
        <v>0.1</v>
      </c>
      <c r="U39" s="234" t="str">
        <f t="shared" si="54"/>
        <v/>
      </c>
      <c r="V39" s="236">
        <f>IF(VLOOKUP(BM39,APPENDIX!$A:$R,9,FALSE)&lt;&gt;"",VLOOKUP(BM39,APPENDIX!$A:$R,9,FALSE),"--")</f>
        <v>7.4</v>
      </c>
      <c r="W39" s="236">
        <f>IF(VLOOKUP(BN39,APPENDIX!$A:$R,9,FALSE)&lt;&gt;"",VLOOKUP(BN39,APPENDIX!$A:$R,9,FALSE),"--")</f>
        <v>7</v>
      </c>
      <c r="X39" s="231">
        <f>IF(VLOOKUP(BO39,APPENDIX!$A:$R,12,FALSE)&lt;&gt;"",VLOOKUP(BO39,APPENDIX!$A:$R,12,FALSE),"--")</f>
        <v>-0.3</v>
      </c>
      <c r="Y39" s="231" t="str">
        <f t="shared" si="55"/>
        <v/>
      </c>
      <c r="Z39" s="229">
        <f>IF(VLOOKUP(BQ39,APPENDIX!$A:$R,9,FALSE)&lt;&gt;"",VLOOKUP(BQ39,APPENDIX!$A:$R,9,FALSE),"--")</f>
        <v>27</v>
      </c>
      <c r="AA39" s="231">
        <f>IF(VLOOKUP(BR39,APPENDIX!$A:$R,9,FALSE)&lt;&gt;"",VLOOKUP(BR39,APPENDIX!$A:$R,9,FALSE),"--")</f>
        <v>26</v>
      </c>
      <c r="AB39" s="231">
        <f>IF(VLOOKUP(BS39,APPENDIX!$A:$R,12,FALSE)&lt;&gt;"",VLOOKUP(BS39,APPENDIX!$A:$R,12,FALSE),"--")</f>
        <v>-0.3</v>
      </c>
      <c r="AC39" s="234" t="str">
        <f t="shared" si="56"/>
        <v/>
      </c>
      <c r="AD39" s="231">
        <f>IF(VLOOKUP(BU39,APPENDIX!$A:$R,9,FALSE)&lt;&gt;"",VLOOKUP(BU39,APPENDIX!$A:$R,9,FALSE),"--")</f>
        <v>20</v>
      </c>
      <c r="AE39" s="231">
        <f>IF(VLOOKUP(BV39,APPENDIX!$A:$R,9,FALSE)&lt;&gt;"",VLOOKUP(BV39,APPENDIX!$A:$R,9,FALSE),"--")</f>
        <v>19</v>
      </c>
      <c r="AF39" s="231">
        <f>IF(VLOOKUP(BW39,APPENDIX!$A:$R,12,FALSE)&lt;&gt;"",VLOOKUP(BW39,APPENDIX!$A:$R,12,FALSE),"--")</f>
        <v>-0.3</v>
      </c>
      <c r="AG39" s="231" t="str">
        <f t="shared" si="57"/>
        <v/>
      </c>
      <c r="AH39" s="229">
        <f>IF(VLOOKUP(BY39,APPENDIX!$A:$R,9,FALSE)&lt;&gt;"",VLOOKUP(BY39,APPENDIX!$A:$R,9,FALSE),"--")</f>
        <v>30</v>
      </c>
      <c r="AI39" s="231">
        <f>IF(VLOOKUP(BZ39,APPENDIX!$A:$R,9,FALSE)&lt;&gt;"",VLOOKUP(BZ39,APPENDIX!$A:$R,9,FALSE),"--")</f>
        <v>31</v>
      </c>
      <c r="AJ39" s="231">
        <f>IF(VLOOKUP(CA39,APPENDIX!$A:$R,12,FALSE)&lt;&gt;"",VLOOKUP(CA39,APPENDIX!$A:$R,12,FALSE),"--")</f>
        <v>0.3</v>
      </c>
      <c r="AK39" s="234" t="str">
        <f t="shared" si="58"/>
        <v/>
      </c>
      <c r="AL39" s="301">
        <f>IF(VLOOKUP(CD39,APPENDIX!$A:$R,9,FALSE)&lt;&gt;"",VLOOKUP(CD39,APPENDIX!$A:$R,9,FALSE),"--")</f>
        <v>31</v>
      </c>
      <c r="AM39" s="229">
        <f>IF(VLOOKUP(CG39,APPENDIX!$A:$R,9,FALSE)&lt;&gt;"",VLOOKUP(CG39,APPENDIX!$A:$R,9,FALSE),"--")</f>
        <v>13</v>
      </c>
      <c r="AN39" s="231">
        <f>IF(VLOOKUP(CH39,APPENDIX!$A:$R,9,FALSE)&lt;&gt;"",VLOOKUP(CH39,APPENDIX!$A:$R,9,FALSE),"--")</f>
        <v>13</v>
      </c>
      <c r="AO39" s="231">
        <f>IF(VLOOKUP(CI39,APPENDIX!$A:$R,12,FALSE)&lt;&gt;"",VLOOKUP(CI39,APPENDIX!$A:$R,12,FALSE),"--")</f>
        <v>0</v>
      </c>
      <c r="AP39" s="234" t="str">
        <f t="shared" si="59"/>
        <v/>
      </c>
      <c r="AR39" s="2" t="s">
        <v>149</v>
      </c>
      <c r="AS39" s="2" t="str">
        <f t="shared" si="60"/>
        <v>NCh001_0</v>
      </c>
      <c r="AT39" s="2" t="str">
        <f t="shared" si="61"/>
        <v>NCh001_1</v>
      </c>
      <c r="AU39" s="2" t="str">
        <f t="shared" si="62"/>
        <v>NCh001_1</v>
      </c>
      <c r="AV39" s="2" t="str">
        <f t="shared" si="63"/>
        <v>NC</v>
      </c>
      <c r="AW39" s="2" t="str">
        <f t="shared" si="64"/>
        <v>NCh015_0</v>
      </c>
      <c r="AX39" s="2" t="str">
        <f t="shared" si="65"/>
        <v>NCh015_1</v>
      </c>
      <c r="AY39" s="2" t="str">
        <f t="shared" si="66"/>
        <v>NCh015_1</v>
      </c>
      <c r="AZ39" s="2" t="str">
        <f t="shared" si="67"/>
        <v>NC</v>
      </c>
      <c r="BA39" s="2" t="str">
        <f t="shared" si="68"/>
        <v>NCh009_0</v>
      </c>
      <c r="BB39" s="2" t="str">
        <f t="shared" si="69"/>
        <v>NCh009_1</v>
      </c>
      <c r="BC39" s="2" t="str">
        <f t="shared" si="70"/>
        <v>NCh009_1</v>
      </c>
      <c r="BD39" s="2" t="str">
        <f t="shared" si="71"/>
        <v>NC</v>
      </c>
      <c r="BE39" s="2" t="str">
        <f t="shared" si="72"/>
        <v>NCh010_0</v>
      </c>
      <c r="BF39" s="2" t="str">
        <f t="shared" si="73"/>
        <v>NCh010_1</v>
      </c>
      <c r="BG39" s="2" t="str">
        <f t="shared" si="74"/>
        <v>NCh010_1</v>
      </c>
      <c r="BH39" s="2" t="str">
        <f t="shared" si="75"/>
        <v>NC</v>
      </c>
      <c r="BI39" s="2" t="str">
        <f t="shared" si="76"/>
        <v>NCh007_0</v>
      </c>
      <c r="BJ39" s="2" t="str">
        <f t="shared" si="77"/>
        <v>NCh007_1</v>
      </c>
      <c r="BK39" s="2" t="str">
        <f t="shared" si="78"/>
        <v>NCh007_1</v>
      </c>
      <c r="BL39" s="2" t="str">
        <f t="shared" si="79"/>
        <v>NC</v>
      </c>
      <c r="BM39" s="2" t="str">
        <f t="shared" si="80"/>
        <v>NCh002_0</v>
      </c>
      <c r="BN39" s="2" t="str">
        <f t="shared" si="81"/>
        <v>NCh002_1</v>
      </c>
      <c r="BO39" s="2" t="str">
        <f t="shared" si="82"/>
        <v>NCh002_1</v>
      </c>
      <c r="BP39" s="2" t="str">
        <f t="shared" si="83"/>
        <v>NC</v>
      </c>
      <c r="BQ39" s="2" t="str">
        <f t="shared" si="84"/>
        <v>NCh005_0</v>
      </c>
      <c r="BR39" s="2" t="str">
        <f t="shared" si="85"/>
        <v>NCh005_1</v>
      </c>
      <c r="BS39" s="2" t="str">
        <f t="shared" si="86"/>
        <v>NCh005_1</v>
      </c>
      <c r="BT39" s="2" t="str">
        <f t="shared" si="87"/>
        <v>NC</v>
      </c>
      <c r="BU39" s="2" t="str">
        <f t="shared" si="88"/>
        <v>NCh003_0</v>
      </c>
      <c r="BV39" s="2" t="str">
        <f t="shared" si="89"/>
        <v>NCh003_1</v>
      </c>
      <c r="BW39" s="2" t="str">
        <f t="shared" si="90"/>
        <v>NCh003_1</v>
      </c>
      <c r="BX39" s="2" t="str">
        <f t="shared" si="91"/>
        <v>NC</v>
      </c>
      <c r="BY39" s="2" t="str">
        <f t="shared" si="92"/>
        <v>NCh004_0</v>
      </c>
      <c r="BZ39" s="2" t="str">
        <f t="shared" si="93"/>
        <v>NCh004_1</v>
      </c>
      <c r="CA39" s="2" t="str">
        <f t="shared" si="94"/>
        <v>NCh004_1</v>
      </c>
      <c r="CB39" s="2" t="str">
        <f t="shared" si="95"/>
        <v>NC</v>
      </c>
      <c r="CC39" s="2" t="e">
        <f>CONCATENATE($AR39,#REF!)</f>
        <v>#REF!</v>
      </c>
      <c r="CD39" s="2" t="str">
        <f t="shared" si="96"/>
        <v>NCh011_1</v>
      </c>
      <c r="CE39" s="2" t="e">
        <f>CONCATENATE($AR39,#REF!)</f>
        <v>#REF!</v>
      </c>
      <c r="CF39" s="2" t="e">
        <f>CONCATENATE($AR39,#REF!)</f>
        <v>#REF!</v>
      </c>
      <c r="CG39" s="2" t="str">
        <f t="shared" si="97"/>
        <v>NCh008_0</v>
      </c>
      <c r="CH39" s="2" t="str">
        <f t="shared" si="98"/>
        <v>NCh008_1</v>
      </c>
      <c r="CI39" s="2" t="str">
        <f t="shared" si="99"/>
        <v>NCh008_1</v>
      </c>
    </row>
    <row r="40" spans="1:87" x14ac:dyDescent="0.2">
      <c r="A40" s="229" t="s">
        <v>152</v>
      </c>
      <c r="B40" s="305">
        <f>IF(VLOOKUP(AS40,APPENDIX!$A:$R,9,FALSE)&lt;&gt;"",VLOOKUP(AS40,APPENDIX!$A:$R,9,FALSE),"--")</f>
        <v>68.5</v>
      </c>
      <c r="C40" s="236">
        <f>IF(VLOOKUP(AT40,APPENDIX!$A:$R,9,FALSE)&lt;&gt;"",VLOOKUP(AT40,APPENDIX!$A:$R,9,FALSE),"--")</f>
        <v>71.3</v>
      </c>
      <c r="D40" s="231">
        <f>IF(VLOOKUP(AU40,APPENDIX!$A:$R,12,FALSE)&lt;&gt;"",VLOOKUP(AU40,APPENDIX!$A:$R,12,FALSE),"--")</f>
        <v>0.1</v>
      </c>
      <c r="E40" s="234" t="str">
        <f t="shared" si="50"/>
        <v/>
      </c>
      <c r="F40" s="501">
        <f>IF(VLOOKUP(AW40,APPENDIX!$A:$R,9,FALSE)&lt;&gt;"",VLOOKUP(AW40,APPENDIX!$A:$R,9,FALSE),"--")</f>
        <v>6473</v>
      </c>
      <c r="G40" s="501">
        <f>IF(VLOOKUP(AX40,APPENDIX!$A:$R,9,FALSE)&lt;&gt;"",VLOOKUP(AX40,APPENDIX!$A:$R,9,FALSE),"--")</f>
        <v>6098.9</v>
      </c>
      <c r="H40" s="231">
        <f>IF(VLOOKUP(AY40,APPENDIX!$A:$R,12,FALSE)&lt;&gt;"",VLOOKUP(AY40,APPENDIX!$A:$R,12,FALSE),"--")</f>
        <v>-0.3</v>
      </c>
      <c r="I40" s="231" t="str">
        <f t="shared" si="51"/>
        <v/>
      </c>
      <c r="J40" s="305">
        <f>IF(VLOOKUP(BA40,APPENDIX!$A:$R,9,FALSE)&lt;&gt;"",VLOOKUP(BA40,APPENDIX!$A:$R,9,FALSE),"--")</f>
        <v>16.899999999999999</v>
      </c>
      <c r="K40" s="236">
        <f>IF(VLOOKUP(BB40,APPENDIX!$A:$R,9,FALSE)&lt;&gt;"",VLOOKUP(BB40,APPENDIX!$A:$R,9,FALSE),"--")</f>
        <v>14.2</v>
      </c>
      <c r="L40" s="231">
        <f>IF(VLOOKUP(BC40,APPENDIX!$A:$R,12,FALSE)&lt;&gt;"",VLOOKUP(BC40,APPENDIX!$A:$R,12,FALSE),"--")</f>
        <v>-1</v>
      </c>
      <c r="M40" s="234" t="str">
        <f t="shared" si="52"/>
        <v>**</v>
      </c>
      <c r="N40" s="236">
        <f>IF(VLOOKUP(BE40,APPENDIX!$A:$R,9,FALSE)&lt;&gt;"",VLOOKUP(BE40,APPENDIX!$A:$R,9,FALSE),"--")</f>
        <v>13.2</v>
      </c>
      <c r="O40" s="236">
        <f>IF(VLOOKUP(BF40,APPENDIX!$A:$R,9,FALSE)&lt;&gt;"",VLOOKUP(BF40,APPENDIX!$A:$R,9,FALSE),"--")</f>
        <v>14.9</v>
      </c>
      <c r="P40" s="231">
        <f>IF(VLOOKUP(BG40,APPENDIX!$A:$R,12,FALSE)&lt;&gt;"",VLOOKUP(BG40,APPENDIX!$A:$R,12,FALSE),"--")</f>
        <v>0.9</v>
      </c>
      <c r="Q40" s="231" t="str">
        <f t="shared" si="53"/>
        <v>*</v>
      </c>
      <c r="R40" s="305">
        <f>IF(VLOOKUP(BI40,APPENDIX!$A:$R,9,FALSE)&lt;&gt;"",VLOOKUP(BI40,APPENDIX!$A:$R,9,FALSE),"--")</f>
        <v>15.2</v>
      </c>
      <c r="S40" s="236">
        <f>IF(VLOOKUP(BJ40,APPENDIX!$A:$R,9,FALSE)&lt;&gt;"",VLOOKUP(BJ40,APPENDIX!$A:$R,9,FALSE),"--")</f>
        <v>17.8</v>
      </c>
      <c r="T40" s="231">
        <f>IF(VLOOKUP(BK40,APPENDIX!$A:$R,12,FALSE)&lt;&gt;"",VLOOKUP(BK40,APPENDIX!$A:$R,12,FALSE),"--")</f>
        <v>0.6</v>
      </c>
      <c r="U40" s="234" t="str">
        <f t="shared" si="54"/>
        <v>*</v>
      </c>
      <c r="V40" s="236">
        <f>IF(VLOOKUP(BM40,APPENDIX!$A:$R,9,FALSE)&lt;&gt;"",VLOOKUP(BM40,APPENDIX!$A:$R,9,FALSE),"--")</f>
        <v>6.3</v>
      </c>
      <c r="W40" s="236">
        <f>IF(VLOOKUP(BN40,APPENDIX!$A:$R,9,FALSE)&lt;&gt;"",VLOOKUP(BN40,APPENDIX!$A:$R,9,FALSE),"--")</f>
        <v>6</v>
      </c>
      <c r="X40" s="231">
        <f>IF(VLOOKUP(BO40,APPENDIX!$A:$R,12,FALSE)&lt;&gt;"",VLOOKUP(BO40,APPENDIX!$A:$R,12,FALSE),"--")</f>
        <v>-0.2</v>
      </c>
      <c r="Y40" s="231" t="str">
        <f t="shared" si="55"/>
        <v/>
      </c>
      <c r="Z40" s="229">
        <f>IF(VLOOKUP(BQ40,APPENDIX!$A:$R,9,FALSE)&lt;&gt;"",VLOOKUP(BQ40,APPENDIX!$A:$R,9,FALSE),"--")</f>
        <v>20</v>
      </c>
      <c r="AA40" s="231">
        <f>IF(VLOOKUP(BR40,APPENDIX!$A:$R,9,FALSE)&lt;&gt;"",VLOOKUP(BR40,APPENDIX!$A:$R,9,FALSE),"--")</f>
        <v>20</v>
      </c>
      <c r="AB40" s="231">
        <f>IF(VLOOKUP(BS40,APPENDIX!$A:$R,12,FALSE)&lt;&gt;"",VLOOKUP(BS40,APPENDIX!$A:$R,12,FALSE),"--")</f>
        <v>0</v>
      </c>
      <c r="AC40" s="234" t="str">
        <f t="shared" si="56"/>
        <v/>
      </c>
      <c r="AD40" s="231">
        <f>IF(VLOOKUP(BU40,APPENDIX!$A:$R,9,FALSE)&lt;&gt;"",VLOOKUP(BU40,APPENDIX!$A:$R,9,FALSE),"--")</f>
        <v>21</v>
      </c>
      <c r="AE40" s="231">
        <f>IF(VLOOKUP(BV40,APPENDIX!$A:$R,9,FALSE)&lt;&gt;"",VLOOKUP(BV40,APPENDIX!$A:$R,9,FALSE),"--")</f>
        <v>19</v>
      </c>
      <c r="AF40" s="231">
        <f>IF(VLOOKUP(BW40,APPENDIX!$A:$R,12,FALSE)&lt;&gt;"",VLOOKUP(BW40,APPENDIX!$A:$R,12,FALSE),"--")</f>
        <v>-0.6</v>
      </c>
      <c r="AG40" s="231" t="str">
        <f t="shared" si="57"/>
        <v>*</v>
      </c>
      <c r="AH40" s="229">
        <f>IF(VLOOKUP(BY40,APPENDIX!$A:$R,9,FALSE)&lt;&gt;"",VLOOKUP(BY40,APPENDIX!$A:$R,9,FALSE),"--")</f>
        <v>31</v>
      </c>
      <c r="AI40" s="231">
        <f>IF(VLOOKUP(BZ40,APPENDIX!$A:$R,9,FALSE)&lt;&gt;"",VLOOKUP(BZ40,APPENDIX!$A:$R,9,FALSE),"--")</f>
        <v>31</v>
      </c>
      <c r="AJ40" s="231">
        <f>IF(VLOOKUP(CA40,APPENDIX!$A:$R,12,FALSE)&lt;&gt;"",VLOOKUP(CA40,APPENDIX!$A:$R,12,FALSE),"--")</f>
        <v>0</v>
      </c>
      <c r="AK40" s="234" t="str">
        <f t="shared" si="58"/>
        <v/>
      </c>
      <c r="AL40" s="301">
        <f>IF(VLOOKUP(CD40,APPENDIX!$A:$R,9,FALSE)&lt;&gt;"",VLOOKUP(CD40,APPENDIX!$A:$R,9,FALSE),"--")</f>
        <v>36</v>
      </c>
      <c r="AM40" s="229">
        <f>IF(VLOOKUP(CG40,APPENDIX!$A:$R,9,FALSE)&lt;&gt;"",VLOOKUP(CG40,APPENDIX!$A:$R,9,FALSE),"--")</f>
        <v>9</v>
      </c>
      <c r="AN40" s="231">
        <f>IF(VLOOKUP(CH40,APPENDIX!$A:$R,9,FALSE)&lt;&gt;"",VLOOKUP(CH40,APPENDIX!$A:$R,9,FALSE),"--")</f>
        <v>7</v>
      </c>
      <c r="AO40" s="231">
        <f>IF(VLOOKUP(CI40,APPENDIX!$A:$R,12,FALSE)&lt;&gt;"",VLOOKUP(CI40,APPENDIX!$A:$R,12,FALSE),"--")</f>
        <v>-0.6</v>
      </c>
      <c r="AP40" s="234" t="str">
        <f t="shared" si="59"/>
        <v>*</v>
      </c>
      <c r="AR40" s="2" t="s">
        <v>153</v>
      </c>
      <c r="AS40" s="2" t="str">
        <f t="shared" si="60"/>
        <v>NDh001_0</v>
      </c>
      <c r="AT40" s="2" t="str">
        <f t="shared" si="61"/>
        <v>NDh001_1</v>
      </c>
      <c r="AU40" s="2" t="str">
        <f t="shared" si="62"/>
        <v>NDh001_1</v>
      </c>
      <c r="AV40" s="2" t="str">
        <f t="shared" si="63"/>
        <v>ND</v>
      </c>
      <c r="AW40" s="2" t="str">
        <f t="shared" si="64"/>
        <v>NDh015_0</v>
      </c>
      <c r="AX40" s="2" t="str">
        <f t="shared" si="65"/>
        <v>NDh015_1</v>
      </c>
      <c r="AY40" s="2" t="str">
        <f t="shared" si="66"/>
        <v>NDh015_1</v>
      </c>
      <c r="AZ40" s="2" t="str">
        <f t="shared" si="67"/>
        <v>ND</v>
      </c>
      <c r="BA40" s="2" t="str">
        <f t="shared" si="68"/>
        <v>NDh009_0</v>
      </c>
      <c r="BB40" s="2" t="str">
        <f t="shared" si="69"/>
        <v>NDh009_1</v>
      </c>
      <c r="BC40" s="2" t="str">
        <f t="shared" si="70"/>
        <v>NDh009_1</v>
      </c>
      <c r="BD40" s="2" t="str">
        <f t="shared" si="71"/>
        <v>ND</v>
      </c>
      <c r="BE40" s="2" t="str">
        <f t="shared" si="72"/>
        <v>NDh010_0</v>
      </c>
      <c r="BF40" s="2" t="str">
        <f t="shared" si="73"/>
        <v>NDh010_1</v>
      </c>
      <c r="BG40" s="2" t="str">
        <f t="shared" si="74"/>
        <v>NDh010_1</v>
      </c>
      <c r="BH40" s="2" t="str">
        <f t="shared" si="75"/>
        <v>ND</v>
      </c>
      <c r="BI40" s="2" t="str">
        <f t="shared" si="76"/>
        <v>NDh007_0</v>
      </c>
      <c r="BJ40" s="2" t="str">
        <f t="shared" si="77"/>
        <v>NDh007_1</v>
      </c>
      <c r="BK40" s="2" t="str">
        <f t="shared" si="78"/>
        <v>NDh007_1</v>
      </c>
      <c r="BL40" s="2" t="str">
        <f t="shared" si="79"/>
        <v>ND</v>
      </c>
      <c r="BM40" s="2" t="str">
        <f t="shared" si="80"/>
        <v>NDh002_0</v>
      </c>
      <c r="BN40" s="2" t="str">
        <f t="shared" si="81"/>
        <v>NDh002_1</v>
      </c>
      <c r="BO40" s="2" t="str">
        <f t="shared" si="82"/>
        <v>NDh002_1</v>
      </c>
      <c r="BP40" s="2" t="str">
        <f t="shared" si="83"/>
        <v>ND</v>
      </c>
      <c r="BQ40" s="2" t="str">
        <f t="shared" si="84"/>
        <v>NDh005_0</v>
      </c>
      <c r="BR40" s="2" t="str">
        <f t="shared" si="85"/>
        <v>NDh005_1</v>
      </c>
      <c r="BS40" s="2" t="str">
        <f t="shared" si="86"/>
        <v>NDh005_1</v>
      </c>
      <c r="BT40" s="2" t="str">
        <f t="shared" si="87"/>
        <v>ND</v>
      </c>
      <c r="BU40" s="2" t="str">
        <f t="shared" si="88"/>
        <v>NDh003_0</v>
      </c>
      <c r="BV40" s="2" t="str">
        <f t="shared" si="89"/>
        <v>NDh003_1</v>
      </c>
      <c r="BW40" s="2" t="str">
        <f t="shared" si="90"/>
        <v>NDh003_1</v>
      </c>
      <c r="BX40" s="2" t="str">
        <f t="shared" si="91"/>
        <v>ND</v>
      </c>
      <c r="BY40" s="2" t="str">
        <f t="shared" si="92"/>
        <v>NDh004_0</v>
      </c>
      <c r="BZ40" s="2" t="str">
        <f t="shared" si="93"/>
        <v>NDh004_1</v>
      </c>
      <c r="CA40" s="2" t="str">
        <f t="shared" si="94"/>
        <v>NDh004_1</v>
      </c>
      <c r="CB40" s="2" t="str">
        <f t="shared" si="95"/>
        <v>ND</v>
      </c>
      <c r="CC40" s="2" t="e">
        <f>CONCATENATE($AR40,#REF!)</f>
        <v>#REF!</v>
      </c>
      <c r="CD40" s="2" t="str">
        <f t="shared" si="96"/>
        <v>NDh011_1</v>
      </c>
      <c r="CE40" s="2" t="e">
        <f>CONCATENATE($AR40,#REF!)</f>
        <v>#REF!</v>
      </c>
      <c r="CF40" s="2" t="e">
        <f>CONCATENATE($AR40,#REF!)</f>
        <v>#REF!</v>
      </c>
      <c r="CG40" s="2" t="str">
        <f t="shared" si="97"/>
        <v>NDh008_0</v>
      </c>
      <c r="CH40" s="2" t="str">
        <f t="shared" si="98"/>
        <v>NDh008_1</v>
      </c>
      <c r="CI40" s="2" t="str">
        <f t="shared" si="99"/>
        <v>NDh008_1</v>
      </c>
    </row>
    <row r="41" spans="1:87" x14ac:dyDescent="0.2">
      <c r="A41" s="229" t="s">
        <v>156</v>
      </c>
      <c r="B41" s="305">
        <f>IF(VLOOKUP(AS41,APPENDIX!$A:$R,9,FALSE)&lt;&gt;"",VLOOKUP(AS41,APPENDIX!$A:$R,9,FALSE),"--")</f>
        <v>95.1</v>
      </c>
      <c r="C41" s="236">
        <f>IF(VLOOKUP(AT41,APPENDIX!$A:$R,9,FALSE)&lt;&gt;"",VLOOKUP(AT41,APPENDIX!$A:$R,9,FALSE),"--")</f>
        <v>94.8</v>
      </c>
      <c r="D41" s="231">
        <f>IF(VLOOKUP(AU41,APPENDIX!$A:$R,12,FALSE)&lt;&gt;"",VLOOKUP(AU41,APPENDIX!$A:$R,12,FALSE),"--")</f>
        <v>0</v>
      </c>
      <c r="E41" s="234" t="str">
        <f t="shared" si="50"/>
        <v/>
      </c>
      <c r="F41" s="501">
        <f>IF(VLOOKUP(AW41,APPENDIX!$A:$R,9,FALSE)&lt;&gt;"",VLOOKUP(AW41,APPENDIX!$A:$R,9,FALSE),"--")</f>
        <v>7282.3</v>
      </c>
      <c r="G41" s="501">
        <f>IF(VLOOKUP(AX41,APPENDIX!$A:$R,9,FALSE)&lt;&gt;"",VLOOKUP(AX41,APPENDIX!$A:$R,9,FALSE),"--")</f>
        <v>7404.2</v>
      </c>
      <c r="H41" s="231">
        <f>IF(VLOOKUP(AY41,APPENDIX!$A:$R,12,FALSE)&lt;&gt;"",VLOOKUP(AY41,APPENDIX!$A:$R,12,FALSE),"--")</f>
        <v>0.1</v>
      </c>
      <c r="I41" s="231" t="str">
        <f t="shared" si="51"/>
        <v/>
      </c>
      <c r="J41" s="305">
        <f>IF(VLOOKUP(BA41,APPENDIX!$A:$R,9,FALSE)&lt;&gt;"",VLOOKUP(BA41,APPENDIX!$A:$R,9,FALSE),"--")</f>
        <v>22.8</v>
      </c>
      <c r="K41" s="236">
        <f>IF(VLOOKUP(BB41,APPENDIX!$A:$R,9,FALSE)&lt;&gt;"",VLOOKUP(BB41,APPENDIX!$A:$R,9,FALSE),"--")</f>
        <v>22.6</v>
      </c>
      <c r="L41" s="231">
        <f>IF(VLOOKUP(BC41,APPENDIX!$A:$R,12,FALSE)&lt;&gt;"",VLOOKUP(BC41,APPENDIX!$A:$R,12,FALSE),"--")</f>
        <v>-0.1</v>
      </c>
      <c r="M41" s="234" t="str">
        <f t="shared" si="52"/>
        <v/>
      </c>
      <c r="N41" s="236">
        <f>IF(VLOOKUP(BE41,APPENDIX!$A:$R,9,FALSE)&lt;&gt;"",VLOOKUP(BE41,APPENDIX!$A:$R,9,FALSE),"--")</f>
        <v>16.399999999999999</v>
      </c>
      <c r="O41" s="236">
        <f>IF(VLOOKUP(BF41,APPENDIX!$A:$R,9,FALSE)&lt;&gt;"",VLOOKUP(BF41,APPENDIX!$A:$R,9,FALSE),"--")</f>
        <v>15.9</v>
      </c>
      <c r="P41" s="231">
        <f>IF(VLOOKUP(BG41,APPENDIX!$A:$R,12,FALSE)&lt;&gt;"",VLOOKUP(BG41,APPENDIX!$A:$R,12,FALSE),"--")</f>
        <v>-0.3</v>
      </c>
      <c r="Q41" s="231" t="str">
        <f t="shared" si="53"/>
        <v/>
      </c>
      <c r="R41" s="305">
        <f>IF(VLOOKUP(BI41,APPENDIX!$A:$R,9,FALSE)&lt;&gt;"",VLOOKUP(BI41,APPENDIX!$A:$R,9,FALSE),"--")</f>
        <v>13</v>
      </c>
      <c r="S41" s="236">
        <f>IF(VLOOKUP(BJ41,APPENDIX!$A:$R,9,FALSE)&lt;&gt;"",VLOOKUP(BJ41,APPENDIX!$A:$R,9,FALSE),"--")</f>
        <v>12.6</v>
      </c>
      <c r="T41" s="231">
        <f>IF(VLOOKUP(BK41,APPENDIX!$A:$R,12,FALSE)&lt;&gt;"",VLOOKUP(BK41,APPENDIX!$A:$R,12,FALSE),"--")</f>
        <v>-0.1</v>
      </c>
      <c r="U41" s="234" t="str">
        <f t="shared" si="54"/>
        <v/>
      </c>
      <c r="V41" s="236">
        <f>IF(VLOOKUP(BM41,APPENDIX!$A:$R,9,FALSE)&lt;&gt;"",VLOOKUP(BM41,APPENDIX!$A:$R,9,FALSE),"--")</f>
        <v>7.5</v>
      </c>
      <c r="W41" s="236">
        <f>IF(VLOOKUP(BN41,APPENDIX!$A:$R,9,FALSE)&lt;&gt;"",VLOOKUP(BN41,APPENDIX!$A:$R,9,FALSE),"--")</f>
        <v>7.3</v>
      </c>
      <c r="X41" s="231">
        <f>IF(VLOOKUP(BO41,APPENDIX!$A:$R,12,FALSE)&lt;&gt;"",VLOOKUP(BO41,APPENDIX!$A:$R,12,FALSE),"--")</f>
        <v>-0.2</v>
      </c>
      <c r="Y41" s="231" t="str">
        <f t="shared" si="55"/>
        <v/>
      </c>
      <c r="Z41" s="229">
        <f>IF(VLOOKUP(BQ41,APPENDIX!$A:$R,9,FALSE)&lt;&gt;"",VLOOKUP(BQ41,APPENDIX!$A:$R,9,FALSE),"--")</f>
        <v>26</v>
      </c>
      <c r="AA41" s="231">
        <f>IF(VLOOKUP(BR41,APPENDIX!$A:$R,9,FALSE)&lt;&gt;"",VLOOKUP(BR41,APPENDIX!$A:$R,9,FALSE),"--")</f>
        <v>24</v>
      </c>
      <c r="AB41" s="231">
        <f>IF(VLOOKUP(BS41,APPENDIX!$A:$R,12,FALSE)&lt;&gt;"",VLOOKUP(BS41,APPENDIX!$A:$R,12,FALSE),"--")</f>
        <v>-0.6</v>
      </c>
      <c r="AC41" s="234" t="str">
        <f t="shared" si="56"/>
        <v>*</v>
      </c>
      <c r="AD41" s="231">
        <f>IF(VLOOKUP(BU41,APPENDIX!$A:$R,9,FALSE)&lt;&gt;"",VLOOKUP(BU41,APPENDIX!$A:$R,9,FALSE),"--")</f>
        <v>23</v>
      </c>
      <c r="AE41" s="231">
        <f>IF(VLOOKUP(BV41,APPENDIX!$A:$R,9,FALSE)&lt;&gt;"",VLOOKUP(BV41,APPENDIX!$A:$R,9,FALSE),"--")</f>
        <v>22</v>
      </c>
      <c r="AF41" s="231">
        <f>IF(VLOOKUP(BW41,APPENDIX!$A:$R,12,FALSE)&lt;&gt;"",VLOOKUP(BW41,APPENDIX!$A:$R,12,FALSE),"--")</f>
        <v>-0.3</v>
      </c>
      <c r="AG41" s="231" t="str">
        <f t="shared" si="57"/>
        <v/>
      </c>
      <c r="AH41" s="229">
        <f>IF(VLOOKUP(BY41,APPENDIX!$A:$R,9,FALSE)&lt;&gt;"",VLOOKUP(BY41,APPENDIX!$A:$R,9,FALSE),"--")</f>
        <v>31</v>
      </c>
      <c r="AI41" s="231">
        <f>IF(VLOOKUP(BZ41,APPENDIX!$A:$R,9,FALSE)&lt;&gt;"",VLOOKUP(BZ41,APPENDIX!$A:$R,9,FALSE),"--")</f>
        <v>30</v>
      </c>
      <c r="AJ41" s="231">
        <f>IF(VLOOKUP(CA41,APPENDIX!$A:$R,12,FALSE)&lt;&gt;"",VLOOKUP(CA41,APPENDIX!$A:$R,12,FALSE),"--")</f>
        <v>-0.3</v>
      </c>
      <c r="AK41" s="234" t="str">
        <f t="shared" si="58"/>
        <v/>
      </c>
      <c r="AL41" s="301">
        <f>IF(VLOOKUP(CD41,APPENDIX!$A:$R,9,FALSE)&lt;&gt;"",VLOOKUP(CD41,APPENDIX!$A:$R,9,FALSE),"--")</f>
        <v>31</v>
      </c>
      <c r="AM41" s="229">
        <f>IF(VLOOKUP(CG41,APPENDIX!$A:$R,9,FALSE)&lt;&gt;"",VLOOKUP(CG41,APPENDIX!$A:$R,9,FALSE),"--")</f>
        <v>13</v>
      </c>
      <c r="AN41" s="231">
        <f>IF(VLOOKUP(CH41,APPENDIX!$A:$R,9,FALSE)&lt;&gt;"",VLOOKUP(CH41,APPENDIX!$A:$R,9,FALSE),"--")</f>
        <v>13</v>
      </c>
      <c r="AO41" s="231">
        <f>IF(VLOOKUP(CI41,APPENDIX!$A:$R,12,FALSE)&lt;&gt;"",VLOOKUP(CI41,APPENDIX!$A:$R,12,FALSE),"--")</f>
        <v>0</v>
      </c>
      <c r="AP41" s="234" t="str">
        <f t="shared" si="59"/>
        <v/>
      </c>
      <c r="AR41" s="2" t="s">
        <v>157</v>
      </c>
      <c r="AS41" s="2" t="str">
        <f t="shared" si="60"/>
        <v>OHh001_0</v>
      </c>
      <c r="AT41" s="2" t="str">
        <f t="shared" si="61"/>
        <v>OHh001_1</v>
      </c>
      <c r="AU41" s="2" t="str">
        <f t="shared" si="62"/>
        <v>OHh001_1</v>
      </c>
      <c r="AV41" s="2" t="str">
        <f t="shared" si="63"/>
        <v>OH</v>
      </c>
      <c r="AW41" s="2" t="str">
        <f t="shared" si="64"/>
        <v>OHh015_0</v>
      </c>
      <c r="AX41" s="2" t="str">
        <f t="shared" si="65"/>
        <v>OHh015_1</v>
      </c>
      <c r="AY41" s="2" t="str">
        <f t="shared" si="66"/>
        <v>OHh015_1</v>
      </c>
      <c r="AZ41" s="2" t="str">
        <f t="shared" si="67"/>
        <v>OH</v>
      </c>
      <c r="BA41" s="2" t="str">
        <f t="shared" si="68"/>
        <v>OHh009_0</v>
      </c>
      <c r="BB41" s="2" t="str">
        <f t="shared" si="69"/>
        <v>OHh009_1</v>
      </c>
      <c r="BC41" s="2" t="str">
        <f t="shared" si="70"/>
        <v>OHh009_1</v>
      </c>
      <c r="BD41" s="2" t="str">
        <f t="shared" si="71"/>
        <v>OH</v>
      </c>
      <c r="BE41" s="2" t="str">
        <f t="shared" si="72"/>
        <v>OHh010_0</v>
      </c>
      <c r="BF41" s="2" t="str">
        <f t="shared" si="73"/>
        <v>OHh010_1</v>
      </c>
      <c r="BG41" s="2" t="str">
        <f t="shared" si="74"/>
        <v>OHh010_1</v>
      </c>
      <c r="BH41" s="2" t="str">
        <f t="shared" si="75"/>
        <v>OH</v>
      </c>
      <c r="BI41" s="2" t="str">
        <f t="shared" si="76"/>
        <v>OHh007_0</v>
      </c>
      <c r="BJ41" s="2" t="str">
        <f t="shared" si="77"/>
        <v>OHh007_1</v>
      </c>
      <c r="BK41" s="2" t="str">
        <f t="shared" si="78"/>
        <v>OHh007_1</v>
      </c>
      <c r="BL41" s="2" t="str">
        <f t="shared" si="79"/>
        <v>OH</v>
      </c>
      <c r="BM41" s="2" t="str">
        <f t="shared" si="80"/>
        <v>OHh002_0</v>
      </c>
      <c r="BN41" s="2" t="str">
        <f t="shared" si="81"/>
        <v>OHh002_1</v>
      </c>
      <c r="BO41" s="2" t="str">
        <f t="shared" si="82"/>
        <v>OHh002_1</v>
      </c>
      <c r="BP41" s="2" t="str">
        <f t="shared" si="83"/>
        <v>OH</v>
      </c>
      <c r="BQ41" s="2" t="str">
        <f t="shared" si="84"/>
        <v>OHh005_0</v>
      </c>
      <c r="BR41" s="2" t="str">
        <f t="shared" si="85"/>
        <v>OHh005_1</v>
      </c>
      <c r="BS41" s="2" t="str">
        <f t="shared" si="86"/>
        <v>OHh005_1</v>
      </c>
      <c r="BT41" s="2" t="str">
        <f t="shared" si="87"/>
        <v>OH</v>
      </c>
      <c r="BU41" s="2" t="str">
        <f t="shared" si="88"/>
        <v>OHh003_0</v>
      </c>
      <c r="BV41" s="2" t="str">
        <f t="shared" si="89"/>
        <v>OHh003_1</v>
      </c>
      <c r="BW41" s="2" t="str">
        <f t="shared" si="90"/>
        <v>OHh003_1</v>
      </c>
      <c r="BX41" s="2" t="str">
        <f t="shared" si="91"/>
        <v>OH</v>
      </c>
      <c r="BY41" s="2" t="str">
        <f t="shared" si="92"/>
        <v>OHh004_0</v>
      </c>
      <c r="BZ41" s="2" t="str">
        <f t="shared" si="93"/>
        <v>OHh004_1</v>
      </c>
      <c r="CA41" s="2" t="str">
        <f t="shared" si="94"/>
        <v>OHh004_1</v>
      </c>
      <c r="CB41" s="2" t="str">
        <f t="shared" si="95"/>
        <v>OH</v>
      </c>
      <c r="CC41" s="2" t="e">
        <f>CONCATENATE($AR41,#REF!)</f>
        <v>#REF!</v>
      </c>
      <c r="CD41" s="2" t="str">
        <f t="shared" si="96"/>
        <v>OHh011_1</v>
      </c>
      <c r="CE41" s="2" t="e">
        <f>CONCATENATE($AR41,#REF!)</f>
        <v>#REF!</v>
      </c>
      <c r="CF41" s="2" t="e">
        <f>CONCATENATE($AR41,#REF!)</f>
        <v>#REF!</v>
      </c>
      <c r="CG41" s="2" t="str">
        <f t="shared" si="97"/>
        <v>OHh008_0</v>
      </c>
      <c r="CH41" s="2" t="str">
        <f t="shared" si="98"/>
        <v>OHh008_1</v>
      </c>
      <c r="CI41" s="2" t="str">
        <f t="shared" si="99"/>
        <v>OHh008_1</v>
      </c>
    </row>
    <row r="42" spans="1:87" x14ac:dyDescent="0.2">
      <c r="A42" s="229" t="s">
        <v>160</v>
      </c>
      <c r="B42" s="305">
        <f>IF(VLOOKUP(AS42,APPENDIX!$A:$R,9,FALSE)&lt;&gt;"",VLOOKUP(AS42,APPENDIX!$A:$R,9,FALSE),"--")</f>
        <v>115.9</v>
      </c>
      <c r="C42" s="236">
        <f>IF(VLOOKUP(AT42,APPENDIX!$A:$R,9,FALSE)&lt;&gt;"",VLOOKUP(AT42,APPENDIX!$A:$R,9,FALSE),"--")</f>
        <v>123</v>
      </c>
      <c r="D42" s="231">
        <f>IF(VLOOKUP(AU42,APPENDIX!$A:$R,12,FALSE)&lt;&gt;"",VLOOKUP(AU42,APPENDIX!$A:$R,12,FALSE),"--")</f>
        <v>0.4</v>
      </c>
      <c r="E42" s="234" t="str">
        <f t="shared" si="50"/>
        <v/>
      </c>
      <c r="F42" s="501">
        <f>IF(VLOOKUP(AW42,APPENDIX!$A:$R,9,FALSE)&lt;&gt;"",VLOOKUP(AW42,APPENDIX!$A:$R,9,FALSE),"--")</f>
        <v>8915.4</v>
      </c>
      <c r="G42" s="501">
        <f>IF(VLOOKUP(AX42,APPENDIX!$A:$R,9,FALSE)&lt;&gt;"",VLOOKUP(AX42,APPENDIX!$A:$R,9,FALSE),"--")</f>
        <v>9100.5</v>
      </c>
      <c r="H42" s="231">
        <f>IF(VLOOKUP(AY42,APPENDIX!$A:$R,12,FALSE)&lt;&gt;"",VLOOKUP(AY42,APPENDIX!$A:$R,12,FALSE),"--")</f>
        <v>0.1</v>
      </c>
      <c r="I42" s="231" t="str">
        <f t="shared" si="51"/>
        <v/>
      </c>
      <c r="J42" s="305">
        <f>IF(VLOOKUP(BA42,APPENDIX!$A:$R,9,FALSE)&lt;&gt;"",VLOOKUP(BA42,APPENDIX!$A:$R,9,FALSE),"--")</f>
        <v>23.4</v>
      </c>
      <c r="K42" s="236">
        <f>IF(VLOOKUP(BB42,APPENDIX!$A:$R,9,FALSE)&lt;&gt;"",VLOOKUP(BB42,APPENDIX!$A:$R,9,FALSE),"--")</f>
        <v>22</v>
      </c>
      <c r="L42" s="231">
        <f>IF(VLOOKUP(BC42,APPENDIX!$A:$R,12,FALSE)&lt;&gt;"",VLOOKUP(BC42,APPENDIX!$A:$R,12,FALSE),"--")</f>
        <v>-0.5</v>
      </c>
      <c r="M42" s="234" t="str">
        <f t="shared" si="52"/>
        <v>*</v>
      </c>
      <c r="N42" s="236">
        <f>IF(VLOOKUP(BE42,APPENDIX!$A:$R,9,FALSE)&lt;&gt;"",VLOOKUP(BE42,APPENDIX!$A:$R,9,FALSE),"--")</f>
        <v>18.100000000000001</v>
      </c>
      <c r="O42" s="236">
        <f>IF(VLOOKUP(BF42,APPENDIX!$A:$R,9,FALSE)&lt;&gt;"",VLOOKUP(BF42,APPENDIX!$A:$R,9,FALSE),"--")</f>
        <v>16.5</v>
      </c>
      <c r="P42" s="231">
        <f>IF(VLOOKUP(BG42,APPENDIX!$A:$R,12,FALSE)&lt;&gt;"",VLOOKUP(BG42,APPENDIX!$A:$R,12,FALSE),"--")</f>
        <v>-0.9</v>
      </c>
      <c r="Q42" s="231" t="str">
        <f t="shared" si="53"/>
        <v>*</v>
      </c>
      <c r="R42" s="305">
        <f>IF(VLOOKUP(BI42,APPENDIX!$A:$R,9,FALSE)&lt;&gt;"",VLOOKUP(BI42,APPENDIX!$A:$R,9,FALSE),"--")</f>
        <v>17.600000000000001</v>
      </c>
      <c r="S42" s="236">
        <f>IF(VLOOKUP(BJ42,APPENDIX!$A:$R,9,FALSE)&lt;&gt;"",VLOOKUP(BJ42,APPENDIX!$A:$R,9,FALSE),"--")</f>
        <v>19.100000000000001</v>
      </c>
      <c r="T42" s="231">
        <f>IF(VLOOKUP(BK42,APPENDIX!$A:$R,12,FALSE)&lt;&gt;"",VLOOKUP(BK42,APPENDIX!$A:$R,12,FALSE),"--")</f>
        <v>0.4</v>
      </c>
      <c r="U42" s="234" t="str">
        <f t="shared" si="54"/>
        <v/>
      </c>
      <c r="V42" s="236">
        <f>IF(VLOOKUP(BM42,APPENDIX!$A:$R,9,FALSE)&lt;&gt;"",VLOOKUP(BM42,APPENDIX!$A:$R,9,FALSE),"--")</f>
        <v>7.5</v>
      </c>
      <c r="W42" s="236">
        <f>IF(VLOOKUP(BN42,APPENDIX!$A:$R,9,FALSE)&lt;&gt;"",VLOOKUP(BN42,APPENDIX!$A:$R,9,FALSE),"--")</f>
        <v>6.7</v>
      </c>
      <c r="X42" s="231">
        <f>IF(VLOOKUP(BO42,APPENDIX!$A:$R,12,FALSE)&lt;&gt;"",VLOOKUP(BO42,APPENDIX!$A:$R,12,FALSE),"--")</f>
        <v>-0.7</v>
      </c>
      <c r="Y42" s="231" t="str">
        <f t="shared" si="55"/>
        <v>*</v>
      </c>
      <c r="Z42" s="229">
        <f>IF(VLOOKUP(BQ42,APPENDIX!$A:$R,9,FALSE)&lt;&gt;"",VLOOKUP(BQ42,APPENDIX!$A:$R,9,FALSE),"--")</f>
        <v>30</v>
      </c>
      <c r="AA42" s="231">
        <f>IF(VLOOKUP(BR42,APPENDIX!$A:$R,9,FALSE)&lt;&gt;"",VLOOKUP(BR42,APPENDIX!$A:$R,9,FALSE),"--")</f>
        <v>30</v>
      </c>
      <c r="AB42" s="231">
        <f>IF(VLOOKUP(BS42,APPENDIX!$A:$R,12,FALSE)&lt;&gt;"",VLOOKUP(BS42,APPENDIX!$A:$R,12,FALSE),"--")</f>
        <v>0</v>
      </c>
      <c r="AC42" s="234" t="str">
        <f t="shared" si="56"/>
        <v/>
      </c>
      <c r="AD42" s="231">
        <f>IF(VLOOKUP(BU42,APPENDIX!$A:$R,9,FALSE)&lt;&gt;"",VLOOKUP(BU42,APPENDIX!$A:$R,9,FALSE),"--")</f>
        <v>24</v>
      </c>
      <c r="AE42" s="231">
        <f>IF(VLOOKUP(BV42,APPENDIX!$A:$R,9,FALSE)&lt;&gt;"",VLOOKUP(BV42,APPENDIX!$A:$R,9,FALSE),"--")</f>
        <v>22</v>
      </c>
      <c r="AF42" s="231">
        <f>IF(VLOOKUP(BW42,APPENDIX!$A:$R,12,FALSE)&lt;&gt;"",VLOOKUP(BW42,APPENDIX!$A:$R,12,FALSE),"--")</f>
        <v>-0.6</v>
      </c>
      <c r="AG42" s="231" t="str">
        <f t="shared" si="57"/>
        <v>*</v>
      </c>
      <c r="AH42" s="229">
        <f>IF(VLOOKUP(BY42,APPENDIX!$A:$R,9,FALSE)&lt;&gt;"",VLOOKUP(BY42,APPENDIX!$A:$R,9,FALSE),"--")</f>
        <v>34</v>
      </c>
      <c r="AI42" s="231">
        <f>IF(VLOOKUP(BZ42,APPENDIX!$A:$R,9,FALSE)&lt;&gt;"",VLOOKUP(BZ42,APPENDIX!$A:$R,9,FALSE),"--")</f>
        <v>35</v>
      </c>
      <c r="AJ42" s="231">
        <f>IF(VLOOKUP(CA42,APPENDIX!$A:$R,12,FALSE)&lt;&gt;"",VLOOKUP(CA42,APPENDIX!$A:$R,12,FALSE),"--")</f>
        <v>0.3</v>
      </c>
      <c r="AK42" s="234" t="str">
        <f t="shared" si="58"/>
        <v/>
      </c>
      <c r="AL42" s="301">
        <f>IF(VLOOKUP(CD42,APPENDIX!$A:$R,9,FALSE)&lt;&gt;"",VLOOKUP(CD42,APPENDIX!$A:$R,9,FALSE),"--")</f>
        <v>34</v>
      </c>
      <c r="AM42" s="229">
        <f>IF(VLOOKUP(CG42,APPENDIX!$A:$R,9,FALSE)&lt;&gt;"",VLOOKUP(CG42,APPENDIX!$A:$R,9,FALSE),"--")</f>
        <v>14</v>
      </c>
      <c r="AN42" s="231">
        <f>IF(VLOOKUP(CH42,APPENDIX!$A:$R,9,FALSE)&lt;&gt;"",VLOOKUP(CH42,APPENDIX!$A:$R,9,FALSE),"--")</f>
        <v>14</v>
      </c>
      <c r="AO42" s="231">
        <f>IF(VLOOKUP(CI42,APPENDIX!$A:$R,12,FALSE)&lt;&gt;"",VLOOKUP(CI42,APPENDIX!$A:$R,12,FALSE),"--")</f>
        <v>0</v>
      </c>
      <c r="AP42" s="234" t="str">
        <f t="shared" si="59"/>
        <v/>
      </c>
      <c r="AR42" s="2" t="s">
        <v>161</v>
      </c>
      <c r="AS42" s="2" t="str">
        <f t="shared" si="60"/>
        <v>OKh001_0</v>
      </c>
      <c r="AT42" s="2" t="str">
        <f t="shared" si="61"/>
        <v>OKh001_1</v>
      </c>
      <c r="AU42" s="2" t="str">
        <f t="shared" si="62"/>
        <v>OKh001_1</v>
      </c>
      <c r="AV42" s="2" t="str">
        <f t="shared" si="63"/>
        <v>OK</v>
      </c>
      <c r="AW42" s="2" t="str">
        <f t="shared" si="64"/>
        <v>OKh015_0</v>
      </c>
      <c r="AX42" s="2" t="str">
        <f t="shared" si="65"/>
        <v>OKh015_1</v>
      </c>
      <c r="AY42" s="2" t="str">
        <f t="shared" si="66"/>
        <v>OKh015_1</v>
      </c>
      <c r="AZ42" s="2" t="str">
        <f t="shared" si="67"/>
        <v>OK</v>
      </c>
      <c r="BA42" s="2" t="str">
        <f t="shared" si="68"/>
        <v>OKh009_0</v>
      </c>
      <c r="BB42" s="2" t="str">
        <f t="shared" si="69"/>
        <v>OKh009_1</v>
      </c>
      <c r="BC42" s="2" t="str">
        <f t="shared" si="70"/>
        <v>OKh009_1</v>
      </c>
      <c r="BD42" s="2" t="str">
        <f t="shared" si="71"/>
        <v>OK</v>
      </c>
      <c r="BE42" s="2" t="str">
        <f t="shared" si="72"/>
        <v>OKh010_0</v>
      </c>
      <c r="BF42" s="2" t="str">
        <f t="shared" si="73"/>
        <v>OKh010_1</v>
      </c>
      <c r="BG42" s="2" t="str">
        <f t="shared" si="74"/>
        <v>OKh010_1</v>
      </c>
      <c r="BH42" s="2" t="str">
        <f t="shared" si="75"/>
        <v>OK</v>
      </c>
      <c r="BI42" s="2" t="str">
        <f t="shared" si="76"/>
        <v>OKh007_0</v>
      </c>
      <c r="BJ42" s="2" t="str">
        <f t="shared" si="77"/>
        <v>OKh007_1</v>
      </c>
      <c r="BK42" s="2" t="str">
        <f t="shared" si="78"/>
        <v>OKh007_1</v>
      </c>
      <c r="BL42" s="2" t="str">
        <f t="shared" si="79"/>
        <v>OK</v>
      </c>
      <c r="BM42" s="2" t="str">
        <f t="shared" si="80"/>
        <v>OKh002_0</v>
      </c>
      <c r="BN42" s="2" t="str">
        <f t="shared" si="81"/>
        <v>OKh002_1</v>
      </c>
      <c r="BO42" s="2" t="str">
        <f t="shared" si="82"/>
        <v>OKh002_1</v>
      </c>
      <c r="BP42" s="2" t="str">
        <f t="shared" si="83"/>
        <v>OK</v>
      </c>
      <c r="BQ42" s="2" t="str">
        <f t="shared" si="84"/>
        <v>OKh005_0</v>
      </c>
      <c r="BR42" s="2" t="str">
        <f t="shared" si="85"/>
        <v>OKh005_1</v>
      </c>
      <c r="BS42" s="2" t="str">
        <f t="shared" si="86"/>
        <v>OKh005_1</v>
      </c>
      <c r="BT42" s="2" t="str">
        <f t="shared" si="87"/>
        <v>OK</v>
      </c>
      <c r="BU42" s="2" t="str">
        <f t="shared" si="88"/>
        <v>OKh003_0</v>
      </c>
      <c r="BV42" s="2" t="str">
        <f t="shared" si="89"/>
        <v>OKh003_1</v>
      </c>
      <c r="BW42" s="2" t="str">
        <f t="shared" si="90"/>
        <v>OKh003_1</v>
      </c>
      <c r="BX42" s="2" t="str">
        <f t="shared" si="91"/>
        <v>OK</v>
      </c>
      <c r="BY42" s="2" t="str">
        <f t="shared" si="92"/>
        <v>OKh004_0</v>
      </c>
      <c r="BZ42" s="2" t="str">
        <f t="shared" si="93"/>
        <v>OKh004_1</v>
      </c>
      <c r="CA42" s="2" t="str">
        <f t="shared" si="94"/>
        <v>OKh004_1</v>
      </c>
      <c r="CB42" s="2" t="str">
        <f t="shared" si="95"/>
        <v>OK</v>
      </c>
      <c r="CC42" s="2" t="e">
        <f>CONCATENATE($AR42,#REF!)</f>
        <v>#REF!</v>
      </c>
      <c r="CD42" s="2" t="str">
        <f t="shared" si="96"/>
        <v>OKh011_1</v>
      </c>
      <c r="CE42" s="2" t="e">
        <f>CONCATENATE($AR42,#REF!)</f>
        <v>#REF!</v>
      </c>
      <c r="CF42" s="2" t="e">
        <f>CONCATENATE($AR42,#REF!)</f>
        <v>#REF!</v>
      </c>
      <c r="CG42" s="2" t="str">
        <f t="shared" si="97"/>
        <v>OKh008_0</v>
      </c>
      <c r="CH42" s="2" t="str">
        <f t="shared" si="98"/>
        <v>OKh008_1</v>
      </c>
      <c r="CI42" s="2" t="str">
        <f t="shared" si="99"/>
        <v>OKh008_1</v>
      </c>
    </row>
    <row r="43" spans="1:87" x14ac:dyDescent="0.2">
      <c r="A43" s="229" t="s">
        <v>164</v>
      </c>
      <c r="B43" s="305">
        <f>IF(VLOOKUP(AS43,APPENDIX!$A:$R,9,FALSE)&lt;&gt;"",VLOOKUP(AS43,APPENDIX!$A:$R,9,FALSE),"--")</f>
        <v>62.3</v>
      </c>
      <c r="C43" s="236">
        <f>IF(VLOOKUP(AT43,APPENDIX!$A:$R,9,FALSE)&lt;&gt;"",VLOOKUP(AT43,APPENDIX!$A:$R,9,FALSE),"--")</f>
        <v>63.4</v>
      </c>
      <c r="D43" s="231">
        <f>IF(VLOOKUP(AU43,APPENDIX!$A:$R,12,FALSE)&lt;&gt;"",VLOOKUP(AU43,APPENDIX!$A:$R,12,FALSE),"--")</f>
        <v>0.1</v>
      </c>
      <c r="E43" s="234" t="str">
        <f t="shared" si="50"/>
        <v/>
      </c>
      <c r="F43" s="501">
        <f>IF(VLOOKUP(AW43,APPENDIX!$A:$R,9,FALSE)&lt;&gt;"",VLOOKUP(AW43,APPENDIX!$A:$R,9,FALSE),"--")</f>
        <v>5798.7</v>
      </c>
      <c r="G43" s="501">
        <f>IF(VLOOKUP(AX43,APPENDIX!$A:$R,9,FALSE)&lt;&gt;"",VLOOKUP(AX43,APPENDIX!$A:$R,9,FALSE),"--")</f>
        <v>5904.7</v>
      </c>
      <c r="H43" s="231">
        <f>IF(VLOOKUP(AY43,APPENDIX!$A:$R,12,FALSE)&lt;&gt;"",VLOOKUP(AY43,APPENDIX!$A:$R,12,FALSE),"--")</f>
        <v>0.1</v>
      </c>
      <c r="I43" s="231" t="str">
        <f t="shared" si="51"/>
        <v/>
      </c>
      <c r="J43" s="305">
        <f>IF(VLOOKUP(BA43,APPENDIX!$A:$R,9,FALSE)&lt;&gt;"",VLOOKUP(BA43,APPENDIX!$A:$R,9,FALSE),"--")</f>
        <v>20.3</v>
      </c>
      <c r="K43" s="236">
        <f>IF(VLOOKUP(BB43,APPENDIX!$A:$R,9,FALSE)&lt;&gt;"",VLOOKUP(BB43,APPENDIX!$A:$R,9,FALSE),"--")</f>
        <v>20.399999999999999</v>
      </c>
      <c r="L43" s="231">
        <f>IF(VLOOKUP(BC43,APPENDIX!$A:$R,12,FALSE)&lt;&gt;"",VLOOKUP(BC43,APPENDIX!$A:$R,12,FALSE),"--")</f>
        <v>0</v>
      </c>
      <c r="M43" s="234" t="str">
        <f t="shared" si="52"/>
        <v/>
      </c>
      <c r="N43" s="236">
        <f>IF(VLOOKUP(BE43,APPENDIX!$A:$R,9,FALSE)&lt;&gt;"",VLOOKUP(BE43,APPENDIX!$A:$R,9,FALSE),"--")</f>
        <v>13.8</v>
      </c>
      <c r="O43" s="236">
        <f>IF(VLOOKUP(BF43,APPENDIX!$A:$R,9,FALSE)&lt;&gt;"",VLOOKUP(BF43,APPENDIX!$A:$R,9,FALSE),"--")</f>
        <v>13</v>
      </c>
      <c r="P43" s="231">
        <f>IF(VLOOKUP(BG43,APPENDIX!$A:$R,12,FALSE)&lt;&gt;"",VLOOKUP(BG43,APPENDIX!$A:$R,12,FALSE),"--")</f>
        <v>-0.4</v>
      </c>
      <c r="Q43" s="231" t="str">
        <f t="shared" si="53"/>
        <v/>
      </c>
      <c r="R43" s="305">
        <f>IF(VLOOKUP(BI43,APPENDIX!$A:$R,9,FALSE)&lt;&gt;"",VLOOKUP(BI43,APPENDIX!$A:$R,9,FALSE),"--")</f>
        <v>17.8</v>
      </c>
      <c r="S43" s="236">
        <f>IF(VLOOKUP(BJ43,APPENDIX!$A:$R,9,FALSE)&lt;&gt;"",VLOOKUP(BJ43,APPENDIX!$A:$R,9,FALSE),"--")</f>
        <v>18.600000000000001</v>
      </c>
      <c r="T43" s="231">
        <f>IF(VLOOKUP(BK43,APPENDIX!$A:$R,12,FALSE)&lt;&gt;"",VLOOKUP(BK43,APPENDIX!$A:$R,12,FALSE),"--")</f>
        <v>0.2</v>
      </c>
      <c r="U43" s="234" t="str">
        <f t="shared" si="54"/>
        <v/>
      </c>
      <c r="V43" s="236">
        <f>IF(VLOOKUP(BM43,APPENDIX!$A:$R,9,FALSE)&lt;&gt;"",VLOOKUP(BM43,APPENDIX!$A:$R,9,FALSE),"--")</f>
        <v>5.4</v>
      </c>
      <c r="W43" s="236">
        <f>IF(VLOOKUP(BN43,APPENDIX!$A:$R,9,FALSE)&lt;&gt;"",VLOOKUP(BN43,APPENDIX!$A:$R,9,FALSE),"--")</f>
        <v>4.9000000000000004</v>
      </c>
      <c r="X43" s="231">
        <f>IF(VLOOKUP(BO43,APPENDIX!$A:$R,12,FALSE)&lt;&gt;"",VLOOKUP(BO43,APPENDIX!$A:$R,12,FALSE),"--")</f>
        <v>-0.4</v>
      </c>
      <c r="Y43" s="231" t="str">
        <f t="shared" si="55"/>
        <v/>
      </c>
      <c r="Z43" s="229">
        <f>IF(VLOOKUP(BQ43,APPENDIX!$A:$R,9,FALSE)&lt;&gt;"",VLOOKUP(BQ43,APPENDIX!$A:$R,9,FALSE),"--")</f>
        <v>26</v>
      </c>
      <c r="AA43" s="231">
        <f>IF(VLOOKUP(BR43,APPENDIX!$A:$R,9,FALSE)&lt;&gt;"",VLOOKUP(BR43,APPENDIX!$A:$R,9,FALSE),"--")</f>
        <v>31</v>
      </c>
      <c r="AB43" s="231">
        <f>IF(VLOOKUP(BS43,APPENDIX!$A:$R,12,FALSE)&lt;&gt;"",VLOOKUP(BS43,APPENDIX!$A:$R,12,FALSE),"--")</f>
        <v>1.4</v>
      </c>
      <c r="AC43" s="234" t="str">
        <f t="shared" si="56"/>
        <v>**</v>
      </c>
      <c r="AD43" s="231">
        <f>IF(VLOOKUP(BU43,APPENDIX!$A:$R,9,FALSE)&lt;&gt;"",VLOOKUP(BU43,APPENDIX!$A:$R,9,FALSE),"--")</f>
        <v>17</v>
      </c>
      <c r="AE43" s="231">
        <f>IF(VLOOKUP(BV43,APPENDIX!$A:$R,9,FALSE)&lt;&gt;"",VLOOKUP(BV43,APPENDIX!$A:$R,9,FALSE),"--")</f>
        <v>17</v>
      </c>
      <c r="AF43" s="231">
        <f>IF(VLOOKUP(BW43,APPENDIX!$A:$R,12,FALSE)&lt;&gt;"",VLOOKUP(BW43,APPENDIX!$A:$R,12,FALSE),"--")</f>
        <v>0</v>
      </c>
      <c r="AG43" s="231" t="str">
        <f t="shared" si="57"/>
        <v/>
      </c>
      <c r="AH43" s="229">
        <f>IF(VLOOKUP(BY43,APPENDIX!$A:$R,9,FALSE)&lt;&gt;"",VLOOKUP(BY43,APPENDIX!$A:$R,9,FALSE),"--")</f>
        <v>27</v>
      </c>
      <c r="AI43" s="231">
        <f>IF(VLOOKUP(BZ43,APPENDIX!$A:$R,9,FALSE)&lt;&gt;"",VLOOKUP(BZ43,APPENDIX!$A:$R,9,FALSE),"--")</f>
        <v>30</v>
      </c>
      <c r="AJ43" s="231">
        <f>IF(VLOOKUP(CA43,APPENDIX!$A:$R,12,FALSE)&lt;&gt;"",VLOOKUP(CA43,APPENDIX!$A:$R,12,FALSE),"--")</f>
        <v>0.8</v>
      </c>
      <c r="AK43" s="234" t="str">
        <f t="shared" si="58"/>
        <v>*</v>
      </c>
      <c r="AL43" s="301">
        <f>IF(VLOOKUP(CD43,APPENDIX!$A:$R,9,FALSE)&lt;&gt;"",VLOOKUP(CD43,APPENDIX!$A:$R,9,FALSE),"--")</f>
        <v>26</v>
      </c>
      <c r="AM43" s="229">
        <f>IF(VLOOKUP(CG43,APPENDIX!$A:$R,9,FALSE)&lt;&gt;"",VLOOKUP(CG43,APPENDIX!$A:$R,9,FALSE),"--")</f>
        <v>10</v>
      </c>
      <c r="AN43" s="231">
        <f>IF(VLOOKUP(CH43,APPENDIX!$A:$R,9,FALSE)&lt;&gt;"",VLOOKUP(CH43,APPENDIX!$A:$R,9,FALSE),"--")</f>
        <v>8</v>
      </c>
      <c r="AO43" s="231">
        <f>IF(VLOOKUP(CI43,APPENDIX!$A:$R,12,FALSE)&lt;&gt;"",VLOOKUP(CI43,APPENDIX!$A:$R,12,FALSE),"--")</f>
        <v>-0.6</v>
      </c>
      <c r="AP43" s="234" t="str">
        <f t="shared" si="59"/>
        <v>*</v>
      </c>
      <c r="AR43" s="2" t="s">
        <v>165</v>
      </c>
      <c r="AS43" s="2" t="str">
        <f t="shared" si="60"/>
        <v>ORh001_0</v>
      </c>
      <c r="AT43" s="2" t="str">
        <f t="shared" si="61"/>
        <v>ORh001_1</v>
      </c>
      <c r="AU43" s="2" t="str">
        <f t="shared" si="62"/>
        <v>ORh001_1</v>
      </c>
      <c r="AV43" s="2" t="str">
        <f t="shared" si="63"/>
        <v>OR</v>
      </c>
      <c r="AW43" s="2" t="str">
        <f t="shared" si="64"/>
        <v>ORh015_0</v>
      </c>
      <c r="AX43" s="2" t="str">
        <f t="shared" si="65"/>
        <v>ORh015_1</v>
      </c>
      <c r="AY43" s="2" t="str">
        <f t="shared" si="66"/>
        <v>ORh015_1</v>
      </c>
      <c r="AZ43" s="2" t="str">
        <f t="shared" si="67"/>
        <v>OR</v>
      </c>
      <c r="BA43" s="2" t="str">
        <f t="shared" si="68"/>
        <v>ORh009_0</v>
      </c>
      <c r="BB43" s="2" t="str">
        <f t="shared" si="69"/>
        <v>ORh009_1</v>
      </c>
      <c r="BC43" s="2" t="str">
        <f t="shared" si="70"/>
        <v>ORh009_1</v>
      </c>
      <c r="BD43" s="2" t="str">
        <f t="shared" si="71"/>
        <v>OR</v>
      </c>
      <c r="BE43" s="2" t="str">
        <f t="shared" si="72"/>
        <v>ORh010_0</v>
      </c>
      <c r="BF43" s="2" t="str">
        <f t="shared" si="73"/>
        <v>ORh010_1</v>
      </c>
      <c r="BG43" s="2" t="str">
        <f t="shared" si="74"/>
        <v>ORh010_1</v>
      </c>
      <c r="BH43" s="2" t="str">
        <f t="shared" si="75"/>
        <v>OR</v>
      </c>
      <c r="BI43" s="2" t="str">
        <f t="shared" si="76"/>
        <v>ORh007_0</v>
      </c>
      <c r="BJ43" s="2" t="str">
        <f t="shared" si="77"/>
        <v>ORh007_1</v>
      </c>
      <c r="BK43" s="2" t="str">
        <f t="shared" si="78"/>
        <v>ORh007_1</v>
      </c>
      <c r="BL43" s="2" t="str">
        <f t="shared" si="79"/>
        <v>OR</v>
      </c>
      <c r="BM43" s="2" t="str">
        <f t="shared" si="80"/>
        <v>ORh002_0</v>
      </c>
      <c r="BN43" s="2" t="str">
        <f t="shared" si="81"/>
        <v>ORh002_1</v>
      </c>
      <c r="BO43" s="2" t="str">
        <f t="shared" si="82"/>
        <v>ORh002_1</v>
      </c>
      <c r="BP43" s="2" t="str">
        <f t="shared" si="83"/>
        <v>OR</v>
      </c>
      <c r="BQ43" s="2" t="str">
        <f t="shared" si="84"/>
        <v>ORh005_0</v>
      </c>
      <c r="BR43" s="2" t="str">
        <f t="shared" si="85"/>
        <v>ORh005_1</v>
      </c>
      <c r="BS43" s="2" t="str">
        <f t="shared" si="86"/>
        <v>ORh005_1</v>
      </c>
      <c r="BT43" s="2" t="str">
        <f t="shared" si="87"/>
        <v>OR</v>
      </c>
      <c r="BU43" s="2" t="str">
        <f t="shared" si="88"/>
        <v>ORh003_0</v>
      </c>
      <c r="BV43" s="2" t="str">
        <f t="shared" si="89"/>
        <v>ORh003_1</v>
      </c>
      <c r="BW43" s="2" t="str">
        <f t="shared" si="90"/>
        <v>ORh003_1</v>
      </c>
      <c r="BX43" s="2" t="str">
        <f t="shared" si="91"/>
        <v>OR</v>
      </c>
      <c r="BY43" s="2" t="str">
        <f t="shared" si="92"/>
        <v>ORh004_0</v>
      </c>
      <c r="BZ43" s="2" t="str">
        <f t="shared" si="93"/>
        <v>ORh004_1</v>
      </c>
      <c r="CA43" s="2" t="str">
        <f t="shared" si="94"/>
        <v>ORh004_1</v>
      </c>
      <c r="CB43" s="2" t="str">
        <f t="shared" si="95"/>
        <v>OR</v>
      </c>
      <c r="CC43" s="2" t="e">
        <f>CONCATENATE($AR43,#REF!)</f>
        <v>#REF!</v>
      </c>
      <c r="CD43" s="2" t="str">
        <f t="shared" si="96"/>
        <v>ORh011_1</v>
      </c>
      <c r="CE43" s="2" t="e">
        <f>CONCATENATE($AR43,#REF!)</f>
        <v>#REF!</v>
      </c>
      <c r="CF43" s="2" t="e">
        <f>CONCATENATE($AR43,#REF!)</f>
        <v>#REF!</v>
      </c>
      <c r="CG43" s="2" t="str">
        <f t="shared" si="97"/>
        <v>ORh008_0</v>
      </c>
      <c r="CH43" s="2" t="str">
        <f t="shared" si="98"/>
        <v>ORh008_1</v>
      </c>
      <c r="CI43" s="2" t="str">
        <f t="shared" si="99"/>
        <v>ORh008_1</v>
      </c>
    </row>
    <row r="44" spans="1:87" x14ac:dyDescent="0.2">
      <c r="A44" s="229" t="s">
        <v>168</v>
      </c>
      <c r="B44" s="305">
        <f>IF(VLOOKUP(AS44,APPENDIX!$A:$R,9,FALSE)&lt;&gt;"",VLOOKUP(AS44,APPENDIX!$A:$R,9,FALSE),"--")</f>
        <v>83.5</v>
      </c>
      <c r="C44" s="236">
        <f>IF(VLOOKUP(AT44,APPENDIX!$A:$R,9,FALSE)&lt;&gt;"",VLOOKUP(AT44,APPENDIX!$A:$R,9,FALSE),"--")</f>
        <v>82.4</v>
      </c>
      <c r="D44" s="231">
        <f>IF(VLOOKUP(AU44,APPENDIX!$A:$R,12,FALSE)&lt;&gt;"",VLOOKUP(AU44,APPENDIX!$A:$R,12,FALSE),"--")</f>
        <v>-0.1</v>
      </c>
      <c r="E44" s="234" t="str">
        <f t="shared" si="50"/>
        <v/>
      </c>
      <c r="F44" s="501">
        <f>IF(VLOOKUP(AW44,APPENDIX!$A:$R,9,FALSE)&lt;&gt;"",VLOOKUP(AW44,APPENDIX!$A:$R,9,FALSE),"--")</f>
        <v>6725.9</v>
      </c>
      <c r="G44" s="501">
        <f>IF(VLOOKUP(AX44,APPENDIX!$A:$R,9,FALSE)&lt;&gt;"",VLOOKUP(AX44,APPENDIX!$A:$R,9,FALSE),"--")</f>
        <v>6577.4</v>
      </c>
      <c r="H44" s="231">
        <f>IF(VLOOKUP(AY44,APPENDIX!$A:$R,12,FALSE)&lt;&gt;"",VLOOKUP(AY44,APPENDIX!$A:$R,12,FALSE),"--")</f>
        <v>-0.1</v>
      </c>
      <c r="I44" s="231" t="str">
        <f t="shared" si="51"/>
        <v/>
      </c>
      <c r="J44" s="305">
        <f>IF(VLOOKUP(BA44,APPENDIX!$A:$R,9,FALSE)&lt;&gt;"",VLOOKUP(BA44,APPENDIX!$A:$R,9,FALSE),"--")</f>
        <v>22.6</v>
      </c>
      <c r="K44" s="236">
        <f>IF(VLOOKUP(BB44,APPENDIX!$A:$R,9,FALSE)&lt;&gt;"",VLOOKUP(BB44,APPENDIX!$A:$R,9,FALSE),"--")</f>
        <v>20.8</v>
      </c>
      <c r="L44" s="231">
        <f>IF(VLOOKUP(BC44,APPENDIX!$A:$R,12,FALSE)&lt;&gt;"",VLOOKUP(BC44,APPENDIX!$A:$R,12,FALSE),"--")</f>
        <v>-0.7</v>
      </c>
      <c r="M44" s="234" t="str">
        <f t="shared" si="52"/>
        <v>*</v>
      </c>
      <c r="N44" s="236">
        <f>IF(VLOOKUP(BE44,APPENDIX!$A:$R,9,FALSE)&lt;&gt;"",VLOOKUP(BE44,APPENDIX!$A:$R,9,FALSE),"--")</f>
        <v>16</v>
      </c>
      <c r="O44" s="236">
        <f>IF(VLOOKUP(BF44,APPENDIX!$A:$R,9,FALSE)&lt;&gt;"",VLOOKUP(BF44,APPENDIX!$A:$R,9,FALSE),"--")</f>
        <v>15.2</v>
      </c>
      <c r="P44" s="231">
        <f>IF(VLOOKUP(BG44,APPENDIX!$A:$R,12,FALSE)&lt;&gt;"",VLOOKUP(BG44,APPENDIX!$A:$R,12,FALSE),"--")</f>
        <v>-0.4</v>
      </c>
      <c r="Q44" s="231" t="str">
        <f t="shared" si="53"/>
        <v/>
      </c>
      <c r="R44" s="305">
        <f>IF(VLOOKUP(BI44,APPENDIX!$A:$R,9,FALSE)&lt;&gt;"",VLOOKUP(BI44,APPENDIX!$A:$R,9,FALSE),"--")</f>
        <v>12.4</v>
      </c>
      <c r="S44" s="236">
        <f>IF(VLOOKUP(BJ44,APPENDIX!$A:$R,9,FALSE)&lt;&gt;"",VLOOKUP(BJ44,APPENDIX!$A:$R,9,FALSE),"--")</f>
        <v>13.3</v>
      </c>
      <c r="T44" s="231">
        <f>IF(VLOOKUP(BK44,APPENDIX!$A:$R,12,FALSE)&lt;&gt;"",VLOOKUP(BK44,APPENDIX!$A:$R,12,FALSE),"--")</f>
        <v>0.2</v>
      </c>
      <c r="U44" s="234" t="str">
        <f t="shared" si="54"/>
        <v/>
      </c>
      <c r="V44" s="236">
        <f>IF(VLOOKUP(BM44,APPENDIX!$A:$R,9,FALSE)&lt;&gt;"",VLOOKUP(BM44,APPENDIX!$A:$R,9,FALSE),"--")</f>
        <v>7.1</v>
      </c>
      <c r="W44" s="236">
        <f>IF(VLOOKUP(BN44,APPENDIX!$A:$R,9,FALSE)&lt;&gt;"",VLOOKUP(BN44,APPENDIX!$A:$R,9,FALSE),"--")</f>
        <v>6.7</v>
      </c>
      <c r="X44" s="231">
        <f>IF(VLOOKUP(BO44,APPENDIX!$A:$R,12,FALSE)&lt;&gt;"",VLOOKUP(BO44,APPENDIX!$A:$R,12,FALSE),"--")</f>
        <v>-0.3</v>
      </c>
      <c r="Y44" s="231" t="str">
        <f t="shared" si="55"/>
        <v/>
      </c>
      <c r="Z44" s="229">
        <f>IF(VLOOKUP(BQ44,APPENDIX!$A:$R,9,FALSE)&lt;&gt;"",VLOOKUP(BQ44,APPENDIX!$A:$R,9,FALSE),"--")</f>
        <v>24</v>
      </c>
      <c r="AA44" s="231">
        <f>IF(VLOOKUP(BR44,APPENDIX!$A:$R,9,FALSE)&lt;&gt;"",VLOOKUP(BR44,APPENDIX!$A:$R,9,FALSE),"--")</f>
        <v>24</v>
      </c>
      <c r="AB44" s="231">
        <f>IF(VLOOKUP(BS44,APPENDIX!$A:$R,12,FALSE)&lt;&gt;"",VLOOKUP(BS44,APPENDIX!$A:$R,12,FALSE),"--")</f>
        <v>0</v>
      </c>
      <c r="AC44" s="234" t="str">
        <f t="shared" si="56"/>
        <v/>
      </c>
      <c r="AD44" s="231">
        <f>IF(VLOOKUP(BU44,APPENDIX!$A:$R,9,FALSE)&lt;&gt;"",VLOOKUP(BU44,APPENDIX!$A:$R,9,FALSE),"--")</f>
        <v>21</v>
      </c>
      <c r="AE44" s="231">
        <f>IF(VLOOKUP(BV44,APPENDIX!$A:$R,9,FALSE)&lt;&gt;"",VLOOKUP(BV44,APPENDIX!$A:$R,9,FALSE),"--")</f>
        <v>18</v>
      </c>
      <c r="AF44" s="231">
        <f>IF(VLOOKUP(BW44,APPENDIX!$A:$R,12,FALSE)&lt;&gt;"",VLOOKUP(BW44,APPENDIX!$A:$R,12,FALSE),"--")</f>
        <v>-0.8</v>
      </c>
      <c r="AG44" s="231" t="str">
        <f t="shared" si="57"/>
        <v>*</v>
      </c>
      <c r="AH44" s="229">
        <f>IF(VLOOKUP(BY44,APPENDIX!$A:$R,9,FALSE)&lt;&gt;"",VLOOKUP(BY44,APPENDIX!$A:$R,9,FALSE),"--")</f>
        <v>30</v>
      </c>
      <c r="AI44" s="231">
        <f>IF(VLOOKUP(BZ44,APPENDIX!$A:$R,9,FALSE)&lt;&gt;"",VLOOKUP(BZ44,APPENDIX!$A:$R,9,FALSE),"--")</f>
        <v>30</v>
      </c>
      <c r="AJ44" s="231">
        <f>IF(VLOOKUP(CA44,APPENDIX!$A:$R,12,FALSE)&lt;&gt;"",VLOOKUP(CA44,APPENDIX!$A:$R,12,FALSE),"--")</f>
        <v>0</v>
      </c>
      <c r="AK44" s="234" t="str">
        <f t="shared" si="58"/>
        <v/>
      </c>
      <c r="AL44" s="301">
        <f>IF(VLOOKUP(CD44,APPENDIX!$A:$R,9,FALSE)&lt;&gt;"",VLOOKUP(CD44,APPENDIX!$A:$R,9,FALSE),"--")</f>
        <v>26</v>
      </c>
      <c r="AM44" s="229">
        <f>IF(VLOOKUP(CG44,APPENDIX!$A:$R,9,FALSE)&lt;&gt;"",VLOOKUP(CG44,APPENDIX!$A:$R,9,FALSE),"--")</f>
        <v>11</v>
      </c>
      <c r="AN44" s="231">
        <f>IF(VLOOKUP(CH44,APPENDIX!$A:$R,9,FALSE)&lt;&gt;"",VLOOKUP(CH44,APPENDIX!$A:$R,9,FALSE),"--")</f>
        <v>10</v>
      </c>
      <c r="AO44" s="231">
        <f>IF(VLOOKUP(CI44,APPENDIX!$A:$R,12,FALSE)&lt;&gt;"",VLOOKUP(CI44,APPENDIX!$A:$R,12,FALSE),"--")</f>
        <v>-0.3</v>
      </c>
      <c r="AP44" s="234" t="str">
        <f t="shared" si="59"/>
        <v/>
      </c>
      <c r="AR44" s="2" t="s">
        <v>169</v>
      </c>
      <c r="AS44" s="2" t="str">
        <f t="shared" si="60"/>
        <v>PAh001_0</v>
      </c>
      <c r="AT44" s="2" t="str">
        <f t="shared" si="61"/>
        <v>PAh001_1</v>
      </c>
      <c r="AU44" s="2" t="str">
        <f t="shared" si="62"/>
        <v>PAh001_1</v>
      </c>
      <c r="AV44" s="2" t="str">
        <f t="shared" si="63"/>
        <v>PA</v>
      </c>
      <c r="AW44" s="2" t="str">
        <f t="shared" si="64"/>
        <v>PAh015_0</v>
      </c>
      <c r="AX44" s="2" t="str">
        <f t="shared" si="65"/>
        <v>PAh015_1</v>
      </c>
      <c r="AY44" s="2" t="str">
        <f t="shared" si="66"/>
        <v>PAh015_1</v>
      </c>
      <c r="AZ44" s="2" t="str">
        <f t="shared" si="67"/>
        <v>PA</v>
      </c>
      <c r="BA44" s="2" t="str">
        <f t="shared" si="68"/>
        <v>PAh009_0</v>
      </c>
      <c r="BB44" s="2" t="str">
        <f t="shared" si="69"/>
        <v>PAh009_1</v>
      </c>
      <c r="BC44" s="2" t="str">
        <f t="shared" si="70"/>
        <v>PAh009_1</v>
      </c>
      <c r="BD44" s="2" t="str">
        <f t="shared" si="71"/>
        <v>PA</v>
      </c>
      <c r="BE44" s="2" t="str">
        <f t="shared" si="72"/>
        <v>PAh010_0</v>
      </c>
      <c r="BF44" s="2" t="str">
        <f t="shared" si="73"/>
        <v>PAh010_1</v>
      </c>
      <c r="BG44" s="2" t="str">
        <f t="shared" si="74"/>
        <v>PAh010_1</v>
      </c>
      <c r="BH44" s="2" t="str">
        <f t="shared" si="75"/>
        <v>PA</v>
      </c>
      <c r="BI44" s="2" t="str">
        <f t="shared" si="76"/>
        <v>PAh007_0</v>
      </c>
      <c r="BJ44" s="2" t="str">
        <f t="shared" si="77"/>
        <v>PAh007_1</v>
      </c>
      <c r="BK44" s="2" t="str">
        <f t="shared" si="78"/>
        <v>PAh007_1</v>
      </c>
      <c r="BL44" s="2" t="str">
        <f t="shared" si="79"/>
        <v>PA</v>
      </c>
      <c r="BM44" s="2" t="str">
        <f t="shared" si="80"/>
        <v>PAh002_0</v>
      </c>
      <c r="BN44" s="2" t="str">
        <f t="shared" si="81"/>
        <v>PAh002_1</v>
      </c>
      <c r="BO44" s="2" t="str">
        <f t="shared" si="82"/>
        <v>PAh002_1</v>
      </c>
      <c r="BP44" s="2" t="str">
        <f t="shared" si="83"/>
        <v>PA</v>
      </c>
      <c r="BQ44" s="2" t="str">
        <f t="shared" si="84"/>
        <v>PAh005_0</v>
      </c>
      <c r="BR44" s="2" t="str">
        <f t="shared" si="85"/>
        <v>PAh005_1</v>
      </c>
      <c r="BS44" s="2" t="str">
        <f t="shared" si="86"/>
        <v>PAh005_1</v>
      </c>
      <c r="BT44" s="2" t="str">
        <f t="shared" si="87"/>
        <v>PA</v>
      </c>
      <c r="BU44" s="2" t="str">
        <f t="shared" si="88"/>
        <v>PAh003_0</v>
      </c>
      <c r="BV44" s="2" t="str">
        <f t="shared" si="89"/>
        <v>PAh003_1</v>
      </c>
      <c r="BW44" s="2" t="str">
        <f t="shared" si="90"/>
        <v>PAh003_1</v>
      </c>
      <c r="BX44" s="2" t="str">
        <f t="shared" si="91"/>
        <v>PA</v>
      </c>
      <c r="BY44" s="2" t="str">
        <f t="shared" si="92"/>
        <v>PAh004_0</v>
      </c>
      <c r="BZ44" s="2" t="str">
        <f t="shared" si="93"/>
        <v>PAh004_1</v>
      </c>
      <c r="CA44" s="2" t="str">
        <f t="shared" si="94"/>
        <v>PAh004_1</v>
      </c>
      <c r="CB44" s="2" t="str">
        <f t="shared" si="95"/>
        <v>PA</v>
      </c>
      <c r="CC44" s="2" t="e">
        <f>CONCATENATE($AR44,#REF!)</f>
        <v>#REF!</v>
      </c>
      <c r="CD44" s="2" t="str">
        <f t="shared" si="96"/>
        <v>PAh011_1</v>
      </c>
      <c r="CE44" s="2" t="e">
        <f>CONCATENATE($AR44,#REF!)</f>
        <v>#REF!</v>
      </c>
      <c r="CF44" s="2" t="e">
        <f>CONCATENATE($AR44,#REF!)</f>
        <v>#REF!</v>
      </c>
      <c r="CG44" s="2" t="str">
        <f t="shared" si="97"/>
        <v>PAh008_0</v>
      </c>
      <c r="CH44" s="2" t="str">
        <f t="shared" si="98"/>
        <v>PAh008_1</v>
      </c>
      <c r="CI44" s="2" t="str">
        <f t="shared" si="99"/>
        <v>PAh008_1</v>
      </c>
    </row>
    <row r="45" spans="1:87" x14ac:dyDescent="0.2">
      <c r="A45" s="229" t="s">
        <v>172</v>
      </c>
      <c r="B45" s="305">
        <f>IF(VLOOKUP(AS45,APPENDIX!$A:$R,9,FALSE)&lt;&gt;"",VLOOKUP(AS45,APPENDIX!$A:$R,9,FALSE),"--")</f>
        <v>72</v>
      </c>
      <c r="C45" s="236">
        <f>IF(VLOOKUP(AT45,APPENDIX!$A:$R,9,FALSE)&lt;&gt;"",VLOOKUP(AT45,APPENDIX!$A:$R,9,FALSE),"--")</f>
        <v>66.7</v>
      </c>
      <c r="D45" s="231">
        <f>IF(VLOOKUP(AU45,APPENDIX!$A:$R,12,FALSE)&lt;&gt;"",VLOOKUP(AU45,APPENDIX!$A:$R,12,FALSE),"--")</f>
        <v>-0.3</v>
      </c>
      <c r="E45" s="234" t="str">
        <f t="shared" si="50"/>
        <v/>
      </c>
      <c r="F45" s="501">
        <f>IF(VLOOKUP(AW45,APPENDIX!$A:$R,9,FALSE)&lt;&gt;"",VLOOKUP(AW45,APPENDIX!$A:$R,9,FALSE),"--")</f>
        <v>5548.5</v>
      </c>
      <c r="G45" s="501">
        <f>IF(VLOOKUP(AX45,APPENDIX!$A:$R,9,FALSE)&lt;&gt;"",VLOOKUP(AX45,APPENDIX!$A:$R,9,FALSE),"--")</f>
        <v>5570.1</v>
      </c>
      <c r="H45" s="231">
        <f>IF(VLOOKUP(AY45,APPENDIX!$A:$R,12,FALSE)&lt;&gt;"",VLOOKUP(AY45,APPENDIX!$A:$R,12,FALSE),"--")</f>
        <v>0</v>
      </c>
      <c r="I45" s="231" t="str">
        <f t="shared" si="51"/>
        <v/>
      </c>
      <c r="J45" s="305">
        <f>IF(VLOOKUP(BA45,APPENDIX!$A:$R,9,FALSE)&lt;&gt;"",VLOOKUP(BA45,APPENDIX!$A:$R,9,FALSE),"--")</f>
        <v>18.100000000000001</v>
      </c>
      <c r="K45" s="236">
        <f>IF(VLOOKUP(BB45,APPENDIX!$A:$R,9,FALSE)&lt;&gt;"",VLOOKUP(BB45,APPENDIX!$A:$R,9,FALSE),"--")</f>
        <v>18.600000000000001</v>
      </c>
      <c r="L45" s="231">
        <f>IF(VLOOKUP(BC45,APPENDIX!$A:$R,12,FALSE)&lt;&gt;"",VLOOKUP(BC45,APPENDIX!$A:$R,12,FALSE),"--")</f>
        <v>0.2</v>
      </c>
      <c r="M45" s="234" t="str">
        <f t="shared" si="52"/>
        <v/>
      </c>
      <c r="N45" s="236">
        <f>IF(VLOOKUP(BE45,APPENDIX!$A:$R,9,FALSE)&lt;&gt;"",VLOOKUP(BE45,APPENDIX!$A:$R,9,FALSE),"--")</f>
        <v>14.4</v>
      </c>
      <c r="O45" s="236">
        <f>IF(VLOOKUP(BF45,APPENDIX!$A:$R,9,FALSE)&lt;&gt;"",VLOOKUP(BF45,APPENDIX!$A:$R,9,FALSE),"--")</f>
        <v>13.6</v>
      </c>
      <c r="P45" s="231">
        <f>IF(VLOOKUP(BG45,APPENDIX!$A:$R,12,FALSE)&lt;&gt;"",VLOOKUP(BG45,APPENDIX!$A:$R,12,FALSE),"--")</f>
        <v>-0.4</v>
      </c>
      <c r="Q45" s="231" t="str">
        <f t="shared" si="53"/>
        <v/>
      </c>
      <c r="R45" s="305">
        <f>IF(VLOOKUP(BI45,APPENDIX!$A:$R,9,FALSE)&lt;&gt;"",VLOOKUP(BI45,APPENDIX!$A:$R,9,FALSE),"--")</f>
        <v>9.5</v>
      </c>
      <c r="S45" s="236">
        <f>IF(VLOOKUP(BJ45,APPENDIX!$A:$R,9,FALSE)&lt;&gt;"",VLOOKUP(BJ45,APPENDIX!$A:$R,9,FALSE),"--")</f>
        <v>10</v>
      </c>
      <c r="T45" s="231">
        <f>IF(VLOOKUP(BK45,APPENDIX!$A:$R,12,FALSE)&lt;&gt;"",VLOOKUP(BK45,APPENDIX!$A:$R,12,FALSE),"--")</f>
        <v>0.1</v>
      </c>
      <c r="U45" s="234" t="str">
        <f t="shared" si="54"/>
        <v/>
      </c>
      <c r="V45" s="236">
        <f>IF(VLOOKUP(BM45,APPENDIX!$A:$R,9,FALSE)&lt;&gt;"",VLOOKUP(BM45,APPENDIX!$A:$R,9,FALSE),"--")</f>
        <v>6.5</v>
      </c>
      <c r="W45" s="236">
        <f>IF(VLOOKUP(BN45,APPENDIX!$A:$R,9,FALSE)&lt;&gt;"",VLOOKUP(BN45,APPENDIX!$A:$R,9,FALSE),"--")</f>
        <v>6.5</v>
      </c>
      <c r="X45" s="231">
        <f>IF(VLOOKUP(BO45,APPENDIX!$A:$R,12,FALSE)&lt;&gt;"",VLOOKUP(BO45,APPENDIX!$A:$R,12,FALSE),"--")</f>
        <v>0</v>
      </c>
      <c r="Y45" s="231" t="str">
        <f t="shared" si="55"/>
        <v/>
      </c>
      <c r="Z45" s="229">
        <f>IF(VLOOKUP(BQ45,APPENDIX!$A:$R,9,FALSE)&lt;&gt;"",VLOOKUP(BQ45,APPENDIX!$A:$R,9,FALSE),"--")</f>
        <v>25</v>
      </c>
      <c r="AA45" s="231">
        <f>IF(VLOOKUP(BR45,APPENDIX!$A:$R,9,FALSE)&lt;&gt;"",VLOOKUP(BR45,APPENDIX!$A:$R,9,FALSE),"--")</f>
        <v>26</v>
      </c>
      <c r="AB45" s="231">
        <f>IF(VLOOKUP(BS45,APPENDIX!$A:$R,12,FALSE)&lt;&gt;"",VLOOKUP(BS45,APPENDIX!$A:$R,12,FALSE),"--")</f>
        <v>0.3</v>
      </c>
      <c r="AC45" s="234" t="str">
        <f t="shared" si="56"/>
        <v/>
      </c>
      <c r="AD45" s="231">
        <f>IF(VLOOKUP(BU45,APPENDIX!$A:$R,9,FALSE)&lt;&gt;"",VLOOKUP(BU45,APPENDIX!$A:$R,9,FALSE),"--")</f>
        <v>17</v>
      </c>
      <c r="AE45" s="231">
        <f>IF(VLOOKUP(BV45,APPENDIX!$A:$R,9,FALSE)&lt;&gt;"",VLOOKUP(BV45,APPENDIX!$A:$R,9,FALSE),"--")</f>
        <v>15</v>
      </c>
      <c r="AF45" s="231">
        <f>IF(VLOOKUP(BW45,APPENDIX!$A:$R,12,FALSE)&lt;&gt;"",VLOOKUP(BW45,APPENDIX!$A:$R,12,FALSE),"--")</f>
        <v>-0.6</v>
      </c>
      <c r="AG45" s="231" t="str">
        <f t="shared" si="57"/>
        <v>*</v>
      </c>
      <c r="AH45" s="229">
        <f>IF(VLOOKUP(BY45,APPENDIX!$A:$R,9,FALSE)&lt;&gt;"",VLOOKUP(BY45,APPENDIX!$A:$R,9,FALSE),"--")</f>
        <v>27</v>
      </c>
      <c r="AI45" s="231">
        <f>IF(VLOOKUP(BZ45,APPENDIX!$A:$R,9,FALSE)&lt;&gt;"",VLOOKUP(BZ45,APPENDIX!$A:$R,9,FALSE),"--")</f>
        <v>27</v>
      </c>
      <c r="AJ45" s="231">
        <f>IF(VLOOKUP(CA45,APPENDIX!$A:$R,12,FALSE)&lt;&gt;"",VLOOKUP(CA45,APPENDIX!$A:$R,12,FALSE),"--")</f>
        <v>0</v>
      </c>
      <c r="AK45" s="234" t="str">
        <f t="shared" si="58"/>
        <v/>
      </c>
      <c r="AL45" s="301">
        <f>IF(VLOOKUP(CD45,APPENDIX!$A:$R,9,FALSE)&lt;&gt;"",VLOOKUP(CD45,APPENDIX!$A:$R,9,FALSE),"--")</f>
        <v>28</v>
      </c>
      <c r="AM45" s="229">
        <f>IF(VLOOKUP(CG45,APPENDIX!$A:$R,9,FALSE)&lt;&gt;"",VLOOKUP(CG45,APPENDIX!$A:$R,9,FALSE),"--")</f>
        <v>9</v>
      </c>
      <c r="AN45" s="231">
        <f>IF(VLOOKUP(CH45,APPENDIX!$A:$R,9,FALSE)&lt;&gt;"",VLOOKUP(CH45,APPENDIX!$A:$R,9,FALSE),"--")</f>
        <v>7</v>
      </c>
      <c r="AO45" s="231">
        <f>IF(VLOOKUP(CI45,APPENDIX!$A:$R,12,FALSE)&lt;&gt;"",VLOOKUP(CI45,APPENDIX!$A:$R,12,FALSE),"--")</f>
        <v>-0.6</v>
      </c>
      <c r="AP45" s="234" t="str">
        <f t="shared" si="59"/>
        <v>*</v>
      </c>
      <c r="AR45" s="2" t="s">
        <v>173</v>
      </c>
      <c r="AS45" s="2" t="str">
        <f t="shared" si="60"/>
        <v>RIh001_0</v>
      </c>
      <c r="AT45" s="2" t="str">
        <f t="shared" si="61"/>
        <v>RIh001_1</v>
      </c>
      <c r="AU45" s="2" t="str">
        <f t="shared" si="62"/>
        <v>RIh001_1</v>
      </c>
      <c r="AV45" s="2" t="str">
        <f t="shared" si="63"/>
        <v>RI</v>
      </c>
      <c r="AW45" s="2" t="str">
        <f t="shared" si="64"/>
        <v>RIh015_0</v>
      </c>
      <c r="AX45" s="2" t="str">
        <f t="shared" si="65"/>
        <v>RIh015_1</v>
      </c>
      <c r="AY45" s="2" t="str">
        <f t="shared" si="66"/>
        <v>RIh015_1</v>
      </c>
      <c r="AZ45" s="2" t="str">
        <f t="shared" si="67"/>
        <v>RI</v>
      </c>
      <c r="BA45" s="2" t="str">
        <f t="shared" si="68"/>
        <v>RIh009_0</v>
      </c>
      <c r="BB45" s="2" t="str">
        <f t="shared" si="69"/>
        <v>RIh009_1</v>
      </c>
      <c r="BC45" s="2" t="str">
        <f t="shared" si="70"/>
        <v>RIh009_1</v>
      </c>
      <c r="BD45" s="2" t="str">
        <f t="shared" si="71"/>
        <v>RI</v>
      </c>
      <c r="BE45" s="2" t="str">
        <f t="shared" si="72"/>
        <v>RIh010_0</v>
      </c>
      <c r="BF45" s="2" t="str">
        <f t="shared" si="73"/>
        <v>RIh010_1</v>
      </c>
      <c r="BG45" s="2" t="str">
        <f t="shared" si="74"/>
        <v>RIh010_1</v>
      </c>
      <c r="BH45" s="2" t="str">
        <f t="shared" si="75"/>
        <v>RI</v>
      </c>
      <c r="BI45" s="2" t="str">
        <f t="shared" si="76"/>
        <v>RIh007_0</v>
      </c>
      <c r="BJ45" s="2" t="str">
        <f t="shared" si="77"/>
        <v>RIh007_1</v>
      </c>
      <c r="BK45" s="2" t="str">
        <f t="shared" si="78"/>
        <v>RIh007_1</v>
      </c>
      <c r="BL45" s="2" t="str">
        <f t="shared" si="79"/>
        <v>RI</v>
      </c>
      <c r="BM45" s="2" t="str">
        <f t="shared" si="80"/>
        <v>RIh002_0</v>
      </c>
      <c r="BN45" s="2" t="str">
        <f t="shared" si="81"/>
        <v>RIh002_1</v>
      </c>
      <c r="BO45" s="2" t="str">
        <f t="shared" si="82"/>
        <v>RIh002_1</v>
      </c>
      <c r="BP45" s="2" t="str">
        <f t="shared" si="83"/>
        <v>RI</v>
      </c>
      <c r="BQ45" s="2" t="str">
        <f t="shared" si="84"/>
        <v>RIh005_0</v>
      </c>
      <c r="BR45" s="2" t="str">
        <f t="shared" si="85"/>
        <v>RIh005_1</v>
      </c>
      <c r="BS45" s="2" t="str">
        <f t="shared" si="86"/>
        <v>RIh005_1</v>
      </c>
      <c r="BT45" s="2" t="str">
        <f t="shared" si="87"/>
        <v>RI</v>
      </c>
      <c r="BU45" s="2" t="str">
        <f t="shared" si="88"/>
        <v>RIh003_0</v>
      </c>
      <c r="BV45" s="2" t="str">
        <f t="shared" si="89"/>
        <v>RIh003_1</v>
      </c>
      <c r="BW45" s="2" t="str">
        <f t="shared" si="90"/>
        <v>RIh003_1</v>
      </c>
      <c r="BX45" s="2" t="str">
        <f t="shared" si="91"/>
        <v>RI</v>
      </c>
      <c r="BY45" s="2" t="str">
        <f t="shared" si="92"/>
        <v>RIh004_0</v>
      </c>
      <c r="BZ45" s="2" t="str">
        <f t="shared" si="93"/>
        <v>RIh004_1</v>
      </c>
      <c r="CA45" s="2" t="str">
        <f t="shared" si="94"/>
        <v>RIh004_1</v>
      </c>
      <c r="CB45" s="2" t="str">
        <f t="shared" si="95"/>
        <v>RI</v>
      </c>
      <c r="CC45" s="2" t="e">
        <f>CONCATENATE($AR45,#REF!)</f>
        <v>#REF!</v>
      </c>
      <c r="CD45" s="2" t="str">
        <f t="shared" si="96"/>
        <v>RIh011_1</v>
      </c>
      <c r="CE45" s="2" t="e">
        <f>CONCATENATE($AR45,#REF!)</f>
        <v>#REF!</v>
      </c>
      <c r="CF45" s="2" t="e">
        <f>CONCATENATE($AR45,#REF!)</f>
        <v>#REF!</v>
      </c>
      <c r="CG45" s="2" t="str">
        <f t="shared" si="97"/>
        <v>RIh008_0</v>
      </c>
      <c r="CH45" s="2" t="str">
        <f t="shared" si="98"/>
        <v>RIh008_1</v>
      </c>
      <c r="CI45" s="2" t="str">
        <f t="shared" si="99"/>
        <v>RIh008_1</v>
      </c>
    </row>
    <row r="46" spans="1:87" x14ac:dyDescent="0.2">
      <c r="A46" s="229" t="s">
        <v>176</v>
      </c>
      <c r="B46" s="305">
        <f>IF(VLOOKUP(AS46,APPENDIX!$A:$R,9,FALSE)&lt;&gt;"",VLOOKUP(AS46,APPENDIX!$A:$R,9,FALSE),"--")</f>
        <v>99.4</v>
      </c>
      <c r="C46" s="236">
        <f>IF(VLOOKUP(AT46,APPENDIX!$A:$R,9,FALSE)&lt;&gt;"",VLOOKUP(AT46,APPENDIX!$A:$R,9,FALSE),"--")</f>
        <v>99.8</v>
      </c>
      <c r="D46" s="231">
        <f>IF(VLOOKUP(AU46,APPENDIX!$A:$R,12,FALSE)&lt;&gt;"",VLOOKUP(AU46,APPENDIX!$A:$R,12,FALSE),"--")</f>
        <v>0</v>
      </c>
      <c r="E46" s="234" t="str">
        <f t="shared" si="50"/>
        <v/>
      </c>
      <c r="F46" s="501">
        <f>IF(VLOOKUP(AW46,APPENDIX!$A:$R,9,FALSE)&lt;&gt;"",VLOOKUP(AW46,APPENDIX!$A:$R,9,FALSE),"--")</f>
        <v>7962.3</v>
      </c>
      <c r="G46" s="501">
        <f>IF(VLOOKUP(AX46,APPENDIX!$A:$R,9,FALSE)&lt;&gt;"",VLOOKUP(AX46,APPENDIX!$A:$R,9,FALSE),"--")</f>
        <v>8039.4</v>
      </c>
      <c r="H46" s="231">
        <f>IF(VLOOKUP(AY46,APPENDIX!$A:$R,12,FALSE)&lt;&gt;"",VLOOKUP(AY46,APPENDIX!$A:$R,12,FALSE),"--")</f>
        <v>0.1</v>
      </c>
      <c r="I46" s="231" t="str">
        <f t="shared" si="51"/>
        <v/>
      </c>
      <c r="J46" s="305">
        <f>IF(VLOOKUP(BA46,APPENDIX!$A:$R,9,FALSE)&lt;&gt;"",VLOOKUP(BA46,APPENDIX!$A:$R,9,FALSE),"--")</f>
        <v>22.3</v>
      </c>
      <c r="K46" s="236">
        <f>IF(VLOOKUP(BB46,APPENDIX!$A:$R,9,FALSE)&lt;&gt;"",VLOOKUP(BB46,APPENDIX!$A:$R,9,FALSE),"--")</f>
        <v>23</v>
      </c>
      <c r="L46" s="231">
        <f>IF(VLOOKUP(BC46,APPENDIX!$A:$R,12,FALSE)&lt;&gt;"",VLOOKUP(BC46,APPENDIX!$A:$R,12,FALSE),"--")</f>
        <v>0.3</v>
      </c>
      <c r="M46" s="234" t="str">
        <f t="shared" si="52"/>
        <v/>
      </c>
      <c r="N46" s="236">
        <f>IF(VLOOKUP(BE46,APPENDIX!$A:$R,9,FALSE)&lt;&gt;"",VLOOKUP(BE46,APPENDIX!$A:$R,9,FALSE),"--")</f>
        <v>15.4</v>
      </c>
      <c r="O46" s="236">
        <f>IF(VLOOKUP(BF46,APPENDIX!$A:$R,9,FALSE)&lt;&gt;"",VLOOKUP(BF46,APPENDIX!$A:$R,9,FALSE),"--")</f>
        <v>14.7</v>
      </c>
      <c r="P46" s="231">
        <f>IF(VLOOKUP(BG46,APPENDIX!$A:$R,12,FALSE)&lt;&gt;"",VLOOKUP(BG46,APPENDIX!$A:$R,12,FALSE),"--")</f>
        <v>-0.4</v>
      </c>
      <c r="Q46" s="231" t="str">
        <f t="shared" si="53"/>
        <v/>
      </c>
      <c r="R46" s="305">
        <f>IF(VLOOKUP(BI46,APPENDIX!$A:$R,9,FALSE)&lt;&gt;"",VLOOKUP(BI46,APPENDIX!$A:$R,9,FALSE),"--")</f>
        <v>13.7</v>
      </c>
      <c r="S46" s="236">
        <f>IF(VLOOKUP(BJ46,APPENDIX!$A:$R,9,FALSE)&lt;&gt;"",VLOOKUP(BJ46,APPENDIX!$A:$R,9,FALSE),"--")</f>
        <v>15.1</v>
      </c>
      <c r="T46" s="231">
        <f>IF(VLOOKUP(BK46,APPENDIX!$A:$R,12,FALSE)&lt;&gt;"",VLOOKUP(BK46,APPENDIX!$A:$R,12,FALSE),"--")</f>
        <v>0.3</v>
      </c>
      <c r="U46" s="234" t="str">
        <f t="shared" si="54"/>
        <v/>
      </c>
      <c r="V46" s="236">
        <f>IF(VLOOKUP(BM46,APPENDIX!$A:$R,9,FALSE)&lt;&gt;"",VLOOKUP(BM46,APPENDIX!$A:$R,9,FALSE),"--")</f>
        <v>7.5</v>
      </c>
      <c r="W46" s="236">
        <f>IF(VLOOKUP(BN46,APPENDIX!$A:$R,9,FALSE)&lt;&gt;"",VLOOKUP(BN46,APPENDIX!$A:$R,9,FALSE),"--")</f>
        <v>6.9</v>
      </c>
      <c r="X46" s="231">
        <f>IF(VLOOKUP(BO46,APPENDIX!$A:$R,12,FALSE)&lt;&gt;"",VLOOKUP(BO46,APPENDIX!$A:$R,12,FALSE),"--")</f>
        <v>-0.5</v>
      </c>
      <c r="Y46" s="231" t="str">
        <f t="shared" si="55"/>
        <v>*</v>
      </c>
      <c r="Z46" s="229">
        <f>IF(VLOOKUP(BQ46,APPENDIX!$A:$R,9,FALSE)&lt;&gt;"",VLOOKUP(BQ46,APPENDIX!$A:$R,9,FALSE),"--")</f>
        <v>28</v>
      </c>
      <c r="AA46" s="231">
        <f>IF(VLOOKUP(BR46,APPENDIX!$A:$R,9,FALSE)&lt;&gt;"",VLOOKUP(BR46,APPENDIX!$A:$R,9,FALSE),"--")</f>
        <v>28</v>
      </c>
      <c r="AB46" s="231">
        <f>IF(VLOOKUP(BS46,APPENDIX!$A:$R,12,FALSE)&lt;&gt;"",VLOOKUP(BS46,APPENDIX!$A:$R,12,FALSE),"--")</f>
        <v>0</v>
      </c>
      <c r="AC46" s="234" t="str">
        <f t="shared" si="56"/>
        <v/>
      </c>
      <c r="AD46" s="231">
        <f>IF(VLOOKUP(BU46,APPENDIX!$A:$R,9,FALSE)&lt;&gt;"",VLOOKUP(BU46,APPENDIX!$A:$R,9,FALSE),"--")</f>
        <v>22</v>
      </c>
      <c r="AE46" s="231">
        <f>IF(VLOOKUP(BV46,APPENDIX!$A:$R,9,FALSE)&lt;&gt;"",VLOOKUP(BV46,APPENDIX!$A:$R,9,FALSE),"--")</f>
        <v>20</v>
      </c>
      <c r="AF46" s="231">
        <f>IF(VLOOKUP(BW46,APPENDIX!$A:$R,12,FALSE)&lt;&gt;"",VLOOKUP(BW46,APPENDIX!$A:$R,12,FALSE),"--")</f>
        <v>-0.6</v>
      </c>
      <c r="AG46" s="231" t="str">
        <f t="shared" si="57"/>
        <v>*</v>
      </c>
      <c r="AH46" s="229">
        <f>IF(VLOOKUP(BY46,APPENDIX!$A:$R,9,FALSE)&lt;&gt;"",VLOOKUP(BY46,APPENDIX!$A:$R,9,FALSE),"--")</f>
        <v>33</v>
      </c>
      <c r="AI46" s="231">
        <f>IF(VLOOKUP(BZ46,APPENDIX!$A:$R,9,FALSE)&lt;&gt;"",VLOOKUP(BZ46,APPENDIX!$A:$R,9,FALSE),"--")</f>
        <v>33</v>
      </c>
      <c r="AJ46" s="231">
        <f>IF(VLOOKUP(CA46,APPENDIX!$A:$R,12,FALSE)&lt;&gt;"",VLOOKUP(CA46,APPENDIX!$A:$R,12,FALSE),"--")</f>
        <v>0</v>
      </c>
      <c r="AK46" s="234" t="str">
        <f t="shared" si="58"/>
        <v/>
      </c>
      <c r="AL46" s="301">
        <f>IF(VLOOKUP(CD46,APPENDIX!$A:$R,9,FALSE)&lt;&gt;"",VLOOKUP(CD46,APPENDIX!$A:$R,9,FALSE),"--")</f>
        <v>39</v>
      </c>
      <c r="AM46" s="229">
        <f>IF(VLOOKUP(CG46,APPENDIX!$A:$R,9,FALSE)&lt;&gt;"",VLOOKUP(CG46,APPENDIX!$A:$R,9,FALSE),"--")</f>
        <v>15</v>
      </c>
      <c r="AN46" s="231">
        <f>IF(VLOOKUP(CH46,APPENDIX!$A:$R,9,FALSE)&lt;&gt;"",VLOOKUP(CH46,APPENDIX!$A:$R,9,FALSE),"--")</f>
        <v>15</v>
      </c>
      <c r="AO46" s="231">
        <f>IF(VLOOKUP(CI46,APPENDIX!$A:$R,12,FALSE)&lt;&gt;"",VLOOKUP(CI46,APPENDIX!$A:$R,12,FALSE),"--")</f>
        <v>0</v>
      </c>
      <c r="AP46" s="234" t="str">
        <f t="shared" si="59"/>
        <v/>
      </c>
      <c r="AR46" s="2" t="s">
        <v>177</v>
      </c>
      <c r="AS46" s="2" t="str">
        <f t="shared" si="60"/>
        <v>SCh001_0</v>
      </c>
      <c r="AT46" s="2" t="str">
        <f t="shared" si="61"/>
        <v>SCh001_1</v>
      </c>
      <c r="AU46" s="2" t="str">
        <f t="shared" si="62"/>
        <v>SCh001_1</v>
      </c>
      <c r="AV46" s="2" t="str">
        <f t="shared" si="63"/>
        <v>SC</v>
      </c>
      <c r="AW46" s="2" t="str">
        <f t="shared" si="64"/>
        <v>SCh015_0</v>
      </c>
      <c r="AX46" s="2" t="str">
        <f t="shared" si="65"/>
        <v>SCh015_1</v>
      </c>
      <c r="AY46" s="2" t="str">
        <f t="shared" si="66"/>
        <v>SCh015_1</v>
      </c>
      <c r="AZ46" s="2" t="str">
        <f t="shared" si="67"/>
        <v>SC</v>
      </c>
      <c r="BA46" s="2" t="str">
        <f t="shared" si="68"/>
        <v>SCh009_0</v>
      </c>
      <c r="BB46" s="2" t="str">
        <f t="shared" si="69"/>
        <v>SCh009_1</v>
      </c>
      <c r="BC46" s="2" t="str">
        <f t="shared" si="70"/>
        <v>SCh009_1</v>
      </c>
      <c r="BD46" s="2" t="str">
        <f t="shared" si="71"/>
        <v>SC</v>
      </c>
      <c r="BE46" s="2" t="str">
        <f t="shared" si="72"/>
        <v>SCh010_0</v>
      </c>
      <c r="BF46" s="2" t="str">
        <f t="shared" si="73"/>
        <v>SCh010_1</v>
      </c>
      <c r="BG46" s="2" t="str">
        <f t="shared" si="74"/>
        <v>SCh010_1</v>
      </c>
      <c r="BH46" s="2" t="str">
        <f t="shared" si="75"/>
        <v>SC</v>
      </c>
      <c r="BI46" s="2" t="str">
        <f t="shared" si="76"/>
        <v>SCh007_0</v>
      </c>
      <c r="BJ46" s="2" t="str">
        <f t="shared" si="77"/>
        <v>SCh007_1</v>
      </c>
      <c r="BK46" s="2" t="str">
        <f t="shared" si="78"/>
        <v>SCh007_1</v>
      </c>
      <c r="BL46" s="2" t="str">
        <f t="shared" si="79"/>
        <v>SC</v>
      </c>
      <c r="BM46" s="2" t="str">
        <f t="shared" si="80"/>
        <v>SCh002_0</v>
      </c>
      <c r="BN46" s="2" t="str">
        <f t="shared" si="81"/>
        <v>SCh002_1</v>
      </c>
      <c r="BO46" s="2" t="str">
        <f t="shared" si="82"/>
        <v>SCh002_1</v>
      </c>
      <c r="BP46" s="2" t="str">
        <f t="shared" si="83"/>
        <v>SC</v>
      </c>
      <c r="BQ46" s="2" t="str">
        <f t="shared" si="84"/>
        <v>SCh005_0</v>
      </c>
      <c r="BR46" s="2" t="str">
        <f t="shared" si="85"/>
        <v>SCh005_1</v>
      </c>
      <c r="BS46" s="2" t="str">
        <f t="shared" si="86"/>
        <v>SCh005_1</v>
      </c>
      <c r="BT46" s="2" t="str">
        <f t="shared" si="87"/>
        <v>SC</v>
      </c>
      <c r="BU46" s="2" t="str">
        <f t="shared" si="88"/>
        <v>SCh003_0</v>
      </c>
      <c r="BV46" s="2" t="str">
        <f t="shared" si="89"/>
        <v>SCh003_1</v>
      </c>
      <c r="BW46" s="2" t="str">
        <f t="shared" si="90"/>
        <v>SCh003_1</v>
      </c>
      <c r="BX46" s="2" t="str">
        <f t="shared" si="91"/>
        <v>SC</v>
      </c>
      <c r="BY46" s="2" t="str">
        <f t="shared" si="92"/>
        <v>SCh004_0</v>
      </c>
      <c r="BZ46" s="2" t="str">
        <f t="shared" si="93"/>
        <v>SCh004_1</v>
      </c>
      <c r="CA46" s="2" t="str">
        <f t="shared" si="94"/>
        <v>SCh004_1</v>
      </c>
      <c r="CB46" s="2" t="str">
        <f t="shared" si="95"/>
        <v>SC</v>
      </c>
      <c r="CC46" s="2" t="e">
        <f>CONCATENATE($AR46,#REF!)</f>
        <v>#REF!</v>
      </c>
      <c r="CD46" s="2" t="str">
        <f t="shared" si="96"/>
        <v>SCh011_1</v>
      </c>
      <c r="CE46" s="2" t="e">
        <f>CONCATENATE($AR46,#REF!)</f>
        <v>#REF!</v>
      </c>
      <c r="CF46" s="2" t="e">
        <f>CONCATENATE($AR46,#REF!)</f>
        <v>#REF!</v>
      </c>
      <c r="CG46" s="2" t="str">
        <f t="shared" si="97"/>
        <v>SCh008_0</v>
      </c>
      <c r="CH46" s="2" t="str">
        <f t="shared" si="98"/>
        <v>SCh008_1</v>
      </c>
      <c r="CI46" s="2" t="str">
        <f t="shared" si="99"/>
        <v>SCh008_1</v>
      </c>
    </row>
    <row r="47" spans="1:87" x14ac:dyDescent="0.2">
      <c r="A47" s="229" t="s">
        <v>180</v>
      </c>
      <c r="B47" s="305">
        <f>IF(VLOOKUP(AS47,APPENDIX!$A:$R,9,FALSE)&lt;&gt;"",VLOOKUP(AS47,APPENDIX!$A:$R,9,FALSE),"--")</f>
        <v>75.8</v>
      </c>
      <c r="C47" s="236">
        <f>IF(VLOOKUP(AT47,APPENDIX!$A:$R,9,FALSE)&lt;&gt;"",VLOOKUP(AT47,APPENDIX!$A:$R,9,FALSE),"--")</f>
        <v>73.8</v>
      </c>
      <c r="D47" s="231">
        <f>IF(VLOOKUP(AU47,APPENDIX!$A:$R,12,FALSE)&lt;&gt;"",VLOOKUP(AU47,APPENDIX!$A:$R,12,FALSE),"--")</f>
        <v>-0.1</v>
      </c>
      <c r="E47" s="234" t="str">
        <f t="shared" si="50"/>
        <v/>
      </c>
      <c r="F47" s="501">
        <f>IF(VLOOKUP(AW47,APPENDIX!$A:$R,9,FALSE)&lt;&gt;"",VLOOKUP(AW47,APPENDIX!$A:$R,9,FALSE),"--")</f>
        <v>6872.5</v>
      </c>
      <c r="G47" s="501">
        <f>IF(VLOOKUP(AX47,APPENDIX!$A:$R,9,FALSE)&lt;&gt;"",VLOOKUP(AX47,APPENDIX!$A:$R,9,FALSE),"--")</f>
        <v>6824.3</v>
      </c>
      <c r="H47" s="231">
        <f>IF(VLOOKUP(AY47,APPENDIX!$A:$R,12,FALSE)&lt;&gt;"",VLOOKUP(AY47,APPENDIX!$A:$R,12,FALSE),"--")</f>
        <v>0</v>
      </c>
      <c r="I47" s="231" t="str">
        <f t="shared" si="51"/>
        <v/>
      </c>
      <c r="J47" s="305">
        <f>IF(VLOOKUP(BA47,APPENDIX!$A:$R,9,FALSE)&lt;&gt;"",VLOOKUP(BA47,APPENDIX!$A:$R,9,FALSE),"--")</f>
        <v>19.5</v>
      </c>
      <c r="K47" s="236">
        <f>IF(VLOOKUP(BB47,APPENDIX!$A:$R,9,FALSE)&lt;&gt;"",VLOOKUP(BB47,APPENDIX!$A:$R,9,FALSE),"--")</f>
        <v>18.3</v>
      </c>
      <c r="L47" s="231">
        <f>IF(VLOOKUP(BC47,APPENDIX!$A:$R,12,FALSE)&lt;&gt;"",VLOOKUP(BC47,APPENDIX!$A:$R,12,FALSE),"--")</f>
        <v>-0.5</v>
      </c>
      <c r="M47" s="234" t="str">
        <f t="shared" si="52"/>
        <v>*</v>
      </c>
      <c r="N47" s="236">
        <f>IF(VLOOKUP(BE47,APPENDIX!$A:$R,9,FALSE)&lt;&gt;"",VLOOKUP(BE47,APPENDIX!$A:$R,9,FALSE),"--")</f>
        <v>16.399999999999999</v>
      </c>
      <c r="O47" s="236">
        <f>IF(VLOOKUP(BF47,APPENDIX!$A:$R,9,FALSE)&lt;&gt;"",VLOOKUP(BF47,APPENDIX!$A:$R,9,FALSE),"--")</f>
        <v>17.5</v>
      </c>
      <c r="P47" s="231">
        <f>IF(VLOOKUP(BG47,APPENDIX!$A:$R,12,FALSE)&lt;&gt;"",VLOOKUP(BG47,APPENDIX!$A:$R,12,FALSE),"--")</f>
        <v>0.6</v>
      </c>
      <c r="Q47" s="231" t="str">
        <f t="shared" si="53"/>
        <v>*</v>
      </c>
      <c r="R47" s="305">
        <f>IF(VLOOKUP(BI47,APPENDIX!$A:$R,9,FALSE)&lt;&gt;"",VLOOKUP(BI47,APPENDIX!$A:$R,9,FALSE),"--")</f>
        <v>16.8</v>
      </c>
      <c r="S47" s="236">
        <f>IF(VLOOKUP(BJ47,APPENDIX!$A:$R,9,FALSE)&lt;&gt;"",VLOOKUP(BJ47,APPENDIX!$A:$R,9,FALSE),"--")</f>
        <v>17.100000000000001</v>
      </c>
      <c r="T47" s="231">
        <f>IF(VLOOKUP(BK47,APPENDIX!$A:$R,12,FALSE)&lt;&gt;"",VLOOKUP(BK47,APPENDIX!$A:$R,12,FALSE),"--")</f>
        <v>0.1</v>
      </c>
      <c r="U47" s="234" t="str">
        <f t="shared" si="54"/>
        <v/>
      </c>
      <c r="V47" s="236">
        <f>IF(VLOOKUP(BM47,APPENDIX!$A:$R,9,FALSE)&lt;&gt;"",VLOOKUP(BM47,APPENDIX!$A:$R,9,FALSE),"--")</f>
        <v>8.3000000000000007</v>
      </c>
      <c r="W47" s="236">
        <f>IF(VLOOKUP(BN47,APPENDIX!$A:$R,9,FALSE)&lt;&gt;"",VLOOKUP(BN47,APPENDIX!$A:$R,9,FALSE),"--")</f>
        <v>6.5</v>
      </c>
      <c r="X47" s="231">
        <f>IF(VLOOKUP(BO47,APPENDIX!$A:$R,12,FALSE)&lt;&gt;"",VLOOKUP(BO47,APPENDIX!$A:$R,12,FALSE),"--")</f>
        <v>-1.5</v>
      </c>
      <c r="Y47" s="231" t="str">
        <f t="shared" si="55"/>
        <v>**</v>
      </c>
      <c r="Z47" s="229">
        <f>IF(VLOOKUP(BQ47,APPENDIX!$A:$R,9,FALSE)&lt;&gt;"",VLOOKUP(BQ47,APPENDIX!$A:$R,9,FALSE),"--")</f>
        <v>21</v>
      </c>
      <c r="AA47" s="231">
        <f>IF(VLOOKUP(BR47,APPENDIX!$A:$R,9,FALSE)&lt;&gt;"",VLOOKUP(BR47,APPENDIX!$A:$R,9,FALSE),"--")</f>
        <v>22</v>
      </c>
      <c r="AB47" s="231">
        <f>IF(VLOOKUP(BS47,APPENDIX!$A:$R,12,FALSE)&lt;&gt;"",VLOOKUP(BS47,APPENDIX!$A:$R,12,FALSE),"--")</f>
        <v>0.3</v>
      </c>
      <c r="AC47" s="234" t="str">
        <f t="shared" si="56"/>
        <v/>
      </c>
      <c r="AD47" s="231">
        <f>IF(VLOOKUP(BU47,APPENDIX!$A:$R,9,FALSE)&lt;&gt;"",VLOOKUP(BU47,APPENDIX!$A:$R,9,FALSE),"--")</f>
        <v>20</v>
      </c>
      <c r="AE47" s="231">
        <f>IF(VLOOKUP(BV47,APPENDIX!$A:$R,9,FALSE)&lt;&gt;"",VLOOKUP(BV47,APPENDIX!$A:$R,9,FALSE),"--")</f>
        <v>20</v>
      </c>
      <c r="AF47" s="231">
        <f>IF(VLOOKUP(BW47,APPENDIX!$A:$R,12,FALSE)&lt;&gt;"",VLOOKUP(BW47,APPENDIX!$A:$R,12,FALSE),"--")</f>
        <v>0</v>
      </c>
      <c r="AG47" s="231" t="str">
        <f t="shared" si="57"/>
        <v/>
      </c>
      <c r="AH47" s="229">
        <f>IF(VLOOKUP(BY47,APPENDIX!$A:$R,9,FALSE)&lt;&gt;"",VLOOKUP(BY47,APPENDIX!$A:$R,9,FALSE),"--")</f>
        <v>30</v>
      </c>
      <c r="AI47" s="231">
        <f>IF(VLOOKUP(BZ47,APPENDIX!$A:$R,9,FALSE)&lt;&gt;"",VLOOKUP(BZ47,APPENDIX!$A:$R,9,FALSE),"--")</f>
        <v>31</v>
      </c>
      <c r="AJ47" s="231">
        <f>IF(VLOOKUP(CA47,APPENDIX!$A:$R,12,FALSE)&lt;&gt;"",VLOOKUP(CA47,APPENDIX!$A:$R,12,FALSE),"--")</f>
        <v>0.3</v>
      </c>
      <c r="AK47" s="234" t="str">
        <f t="shared" si="58"/>
        <v/>
      </c>
      <c r="AL47" s="301">
        <f>IF(VLOOKUP(CD47,APPENDIX!$A:$R,9,FALSE)&lt;&gt;"",VLOOKUP(CD47,APPENDIX!$A:$R,9,FALSE),"--")</f>
        <v>27</v>
      </c>
      <c r="AM47" s="229">
        <f>IF(VLOOKUP(CG47,APPENDIX!$A:$R,9,FALSE)&lt;&gt;"",VLOOKUP(CG47,APPENDIX!$A:$R,9,FALSE),"--")</f>
        <v>9</v>
      </c>
      <c r="AN47" s="231">
        <f>IF(VLOOKUP(CH47,APPENDIX!$A:$R,9,FALSE)&lt;&gt;"",VLOOKUP(CH47,APPENDIX!$A:$R,9,FALSE),"--")</f>
        <v>10</v>
      </c>
      <c r="AO47" s="231">
        <f>IF(VLOOKUP(CI47,APPENDIX!$A:$R,12,FALSE)&lt;&gt;"",VLOOKUP(CI47,APPENDIX!$A:$R,12,FALSE),"--")</f>
        <v>0.3</v>
      </c>
      <c r="AP47" s="234" t="str">
        <f t="shared" si="59"/>
        <v/>
      </c>
      <c r="AR47" s="2" t="s">
        <v>181</v>
      </c>
      <c r="AS47" s="2" t="str">
        <f t="shared" si="60"/>
        <v>SDh001_0</v>
      </c>
      <c r="AT47" s="2" t="str">
        <f t="shared" si="61"/>
        <v>SDh001_1</v>
      </c>
      <c r="AU47" s="2" t="str">
        <f t="shared" si="62"/>
        <v>SDh001_1</v>
      </c>
      <c r="AV47" s="2" t="str">
        <f t="shared" si="63"/>
        <v>SD</v>
      </c>
      <c r="AW47" s="2" t="str">
        <f t="shared" si="64"/>
        <v>SDh015_0</v>
      </c>
      <c r="AX47" s="2" t="str">
        <f t="shared" si="65"/>
        <v>SDh015_1</v>
      </c>
      <c r="AY47" s="2" t="str">
        <f t="shared" si="66"/>
        <v>SDh015_1</v>
      </c>
      <c r="AZ47" s="2" t="str">
        <f t="shared" si="67"/>
        <v>SD</v>
      </c>
      <c r="BA47" s="2" t="str">
        <f t="shared" si="68"/>
        <v>SDh009_0</v>
      </c>
      <c r="BB47" s="2" t="str">
        <f t="shared" si="69"/>
        <v>SDh009_1</v>
      </c>
      <c r="BC47" s="2" t="str">
        <f t="shared" si="70"/>
        <v>SDh009_1</v>
      </c>
      <c r="BD47" s="2" t="str">
        <f t="shared" si="71"/>
        <v>SD</v>
      </c>
      <c r="BE47" s="2" t="str">
        <f t="shared" si="72"/>
        <v>SDh010_0</v>
      </c>
      <c r="BF47" s="2" t="str">
        <f t="shared" si="73"/>
        <v>SDh010_1</v>
      </c>
      <c r="BG47" s="2" t="str">
        <f t="shared" si="74"/>
        <v>SDh010_1</v>
      </c>
      <c r="BH47" s="2" t="str">
        <f t="shared" si="75"/>
        <v>SD</v>
      </c>
      <c r="BI47" s="2" t="str">
        <f t="shared" si="76"/>
        <v>SDh007_0</v>
      </c>
      <c r="BJ47" s="2" t="str">
        <f t="shared" si="77"/>
        <v>SDh007_1</v>
      </c>
      <c r="BK47" s="2" t="str">
        <f t="shared" si="78"/>
        <v>SDh007_1</v>
      </c>
      <c r="BL47" s="2" t="str">
        <f t="shared" si="79"/>
        <v>SD</v>
      </c>
      <c r="BM47" s="2" t="str">
        <f t="shared" si="80"/>
        <v>SDh002_0</v>
      </c>
      <c r="BN47" s="2" t="str">
        <f t="shared" si="81"/>
        <v>SDh002_1</v>
      </c>
      <c r="BO47" s="2" t="str">
        <f t="shared" si="82"/>
        <v>SDh002_1</v>
      </c>
      <c r="BP47" s="2" t="str">
        <f t="shared" si="83"/>
        <v>SD</v>
      </c>
      <c r="BQ47" s="2" t="str">
        <f t="shared" si="84"/>
        <v>SDh005_0</v>
      </c>
      <c r="BR47" s="2" t="str">
        <f t="shared" si="85"/>
        <v>SDh005_1</v>
      </c>
      <c r="BS47" s="2" t="str">
        <f t="shared" si="86"/>
        <v>SDh005_1</v>
      </c>
      <c r="BT47" s="2" t="str">
        <f t="shared" si="87"/>
        <v>SD</v>
      </c>
      <c r="BU47" s="2" t="str">
        <f t="shared" si="88"/>
        <v>SDh003_0</v>
      </c>
      <c r="BV47" s="2" t="str">
        <f t="shared" si="89"/>
        <v>SDh003_1</v>
      </c>
      <c r="BW47" s="2" t="str">
        <f t="shared" si="90"/>
        <v>SDh003_1</v>
      </c>
      <c r="BX47" s="2" t="str">
        <f t="shared" si="91"/>
        <v>SD</v>
      </c>
      <c r="BY47" s="2" t="str">
        <f t="shared" si="92"/>
        <v>SDh004_0</v>
      </c>
      <c r="BZ47" s="2" t="str">
        <f t="shared" si="93"/>
        <v>SDh004_1</v>
      </c>
      <c r="CA47" s="2" t="str">
        <f t="shared" si="94"/>
        <v>SDh004_1</v>
      </c>
      <c r="CB47" s="2" t="str">
        <f t="shared" si="95"/>
        <v>SD</v>
      </c>
      <c r="CC47" s="2" t="e">
        <f>CONCATENATE($AR47,#REF!)</f>
        <v>#REF!</v>
      </c>
      <c r="CD47" s="2" t="str">
        <f t="shared" si="96"/>
        <v>SDh011_1</v>
      </c>
      <c r="CE47" s="2" t="e">
        <f>CONCATENATE($AR47,#REF!)</f>
        <v>#REF!</v>
      </c>
      <c r="CF47" s="2" t="e">
        <f>CONCATENATE($AR47,#REF!)</f>
        <v>#REF!</v>
      </c>
      <c r="CG47" s="2" t="str">
        <f t="shared" si="97"/>
        <v>SDh008_0</v>
      </c>
      <c r="CH47" s="2" t="str">
        <f t="shared" si="98"/>
        <v>SDh008_1</v>
      </c>
      <c r="CI47" s="2" t="str">
        <f t="shared" si="99"/>
        <v>SDh008_1</v>
      </c>
    </row>
    <row r="48" spans="1:87" x14ac:dyDescent="0.2">
      <c r="A48" s="229" t="s">
        <v>184</v>
      </c>
      <c r="B48" s="305">
        <f>IF(VLOOKUP(AS48,APPENDIX!$A:$R,9,FALSE)&lt;&gt;"",VLOOKUP(AS48,APPENDIX!$A:$R,9,FALSE),"--")</f>
        <v>109.4</v>
      </c>
      <c r="C48" s="236">
        <f>IF(VLOOKUP(AT48,APPENDIX!$A:$R,9,FALSE)&lt;&gt;"",VLOOKUP(AT48,APPENDIX!$A:$R,9,FALSE),"--")</f>
        <v>112.3</v>
      </c>
      <c r="D48" s="231">
        <f>IF(VLOOKUP(AU48,APPENDIX!$A:$R,12,FALSE)&lt;&gt;"",VLOOKUP(AU48,APPENDIX!$A:$R,12,FALSE),"--")</f>
        <v>0.1</v>
      </c>
      <c r="E48" s="234" t="str">
        <f t="shared" si="50"/>
        <v/>
      </c>
      <c r="F48" s="501">
        <f>IF(VLOOKUP(AW48,APPENDIX!$A:$R,9,FALSE)&lt;&gt;"",VLOOKUP(AW48,APPENDIX!$A:$R,9,FALSE),"--")</f>
        <v>8463.7000000000007</v>
      </c>
      <c r="G48" s="501">
        <f>IF(VLOOKUP(AX48,APPENDIX!$A:$R,9,FALSE)&lt;&gt;"",VLOOKUP(AX48,APPENDIX!$A:$R,9,FALSE),"--")</f>
        <v>8598.7999999999993</v>
      </c>
      <c r="H48" s="231">
        <f>IF(VLOOKUP(AY48,APPENDIX!$A:$R,12,FALSE)&lt;&gt;"",VLOOKUP(AY48,APPENDIX!$A:$R,12,FALSE),"--")</f>
        <v>0.1</v>
      </c>
      <c r="I48" s="231" t="str">
        <f t="shared" si="51"/>
        <v/>
      </c>
      <c r="J48" s="305">
        <f>IF(VLOOKUP(BA48,APPENDIX!$A:$R,9,FALSE)&lt;&gt;"",VLOOKUP(BA48,APPENDIX!$A:$R,9,FALSE),"--")</f>
        <v>22.9</v>
      </c>
      <c r="K48" s="236">
        <f>IF(VLOOKUP(BB48,APPENDIX!$A:$R,9,FALSE)&lt;&gt;"",VLOOKUP(BB48,APPENDIX!$A:$R,9,FALSE),"--")</f>
        <v>21.6</v>
      </c>
      <c r="L48" s="231">
        <f>IF(VLOOKUP(BC48,APPENDIX!$A:$R,12,FALSE)&lt;&gt;"",VLOOKUP(BC48,APPENDIX!$A:$R,12,FALSE),"--")</f>
        <v>-0.5</v>
      </c>
      <c r="M48" s="234" t="str">
        <f t="shared" si="52"/>
        <v>*</v>
      </c>
      <c r="N48" s="236">
        <f>IF(VLOOKUP(BE48,APPENDIX!$A:$R,9,FALSE)&lt;&gt;"",VLOOKUP(BE48,APPENDIX!$A:$R,9,FALSE),"--")</f>
        <v>16.899999999999999</v>
      </c>
      <c r="O48" s="236">
        <f>IF(VLOOKUP(BF48,APPENDIX!$A:$R,9,FALSE)&lt;&gt;"",VLOOKUP(BF48,APPENDIX!$A:$R,9,FALSE),"--")</f>
        <v>15.3</v>
      </c>
      <c r="P48" s="231">
        <f>IF(VLOOKUP(BG48,APPENDIX!$A:$R,12,FALSE)&lt;&gt;"",VLOOKUP(BG48,APPENDIX!$A:$R,12,FALSE),"--")</f>
        <v>-0.9</v>
      </c>
      <c r="Q48" s="231" t="str">
        <f t="shared" si="53"/>
        <v>*</v>
      </c>
      <c r="R48" s="305">
        <f>IF(VLOOKUP(BI48,APPENDIX!$A:$R,9,FALSE)&lt;&gt;"",VLOOKUP(BI48,APPENDIX!$A:$R,9,FALSE),"--")</f>
        <v>14.6</v>
      </c>
      <c r="S48" s="236">
        <f>IF(VLOOKUP(BJ48,APPENDIX!$A:$R,9,FALSE)&lt;&gt;"",VLOOKUP(BJ48,APPENDIX!$A:$R,9,FALSE),"--")</f>
        <v>14.1</v>
      </c>
      <c r="T48" s="231">
        <f>IF(VLOOKUP(BK48,APPENDIX!$A:$R,12,FALSE)&lt;&gt;"",VLOOKUP(BK48,APPENDIX!$A:$R,12,FALSE),"--")</f>
        <v>-0.1</v>
      </c>
      <c r="U48" s="234" t="str">
        <f t="shared" si="54"/>
        <v/>
      </c>
      <c r="V48" s="236">
        <f>IF(VLOOKUP(BM48,APPENDIX!$A:$R,9,FALSE)&lt;&gt;"",VLOOKUP(BM48,APPENDIX!$A:$R,9,FALSE),"--")</f>
        <v>7.2</v>
      </c>
      <c r="W48" s="236">
        <f>IF(VLOOKUP(BN48,APPENDIX!$A:$R,9,FALSE)&lt;&gt;"",VLOOKUP(BN48,APPENDIX!$A:$R,9,FALSE),"--")</f>
        <v>6.8</v>
      </c>
      <c r="X48" s="231">
        <f>IF(VLOOKUP(BO48,APPENDIX!$A:$R,12,FALSE)&lt;&gt;"",VLOOKUP(BO48,APPENDIX!$A:$R,12,FALSE),"--")</f>
        <v>-0.3</v>
      </c>
      <c r="Y48" s="231" t="str">
        <f t="shared" si="55"/>
        <v/>
      </c>
      <c r="Z48" s="229">
        <f>IF(VLOOKUP(BQ48,APPENDIX!$A:$R,9,FALSE)&lt;&gt;"",VLOOKUP(BQ48,APPENDIX!$A:$R,9,FALSE),"--")</f>
        <v>31</v>
      </c>
      <c r="AA48" s="231">
        <f>IF(VLOOKUP(BR48,APPENDIX!$A:$R,9,FALSE)&lt;&gt;"",VLOOKUP(BR48,APPENDIX!$A:$R,9,FALSE),"--")</f>
        <v>30</v>
      </c>
      <c r="AB48" s="231">
        <f>IF(VLOOKUP(BS48,APPENDIX!$A:$R,12,FALSE)&lt;&gt;"",VLOOKUP(BS48,APPENDIX!$A:$R,12,FALSE),"--")</f>
        <v>-0.3</v>
      </c>
      <c r="AC48" s="234" t="str">
        <f t="shared" si="56"/>
        <v/>
      </c>
      <c r="AD48" s="231">
        <f>IF(VLOOKUP(BU48,APPENDIX!$A:$R,9,FALSE)&lt;&gt;"",VLOOKUP(BU48,APPENDIX!$A:$R,9,FALSE),"--")</f>
        <v>23</v>
      </c>
      <c r="AE48" s="231">
        <f>IF(VLOOKUP(BV48,APPENDIX!$A:$R,9,FALSE)&lt;&gt;"",VLOOKUP(BV48,APPENDIX!$A:$R,9,FALSE),"--")</f>
        <v>22</v>
      </c>
      <c r="AF48" s="231">
        <f>IF(VLOOKUP(BW48,APPENDIX!$A:$R,12,FALSE)&lt;&gt;"",VLOOKUP(BW48,APPENDIX!$A:$R,12,FALSE),"--")</f>
        <v>-0.3</v>
      </c>
      <c r="AG48" s="231" t="str">
        <f t="shared" si="57"/>
        <v/>
      </c>
      <c r="AH48" s="229">
        <f>IF(VLOOKUP(BY48,APPENDIX!$A:$R,9,FALSE)&lt;&gt;"",VLOOKUP(BY48,APPENDIX!$A:$R,9,FALSE),"--")</f>
        <v>35</v>
      </c>
      <c r="AI48" s="231">
        <f>IF(VLOOKUP(BZ48,APPENDIX!$A:$R,9,FALSE)&lt;&gt;"",VLOOKUP(BZ48,APPENDIX!$A:$R,9,FALSE),"--")</f>
        <v>35</v>
      </c>
      <c r="AJ48" s="231">
        <f>IF(VLOOKUP(CA48,APPENDIX!$A:$R,12,FALSE)&lt;&gt;"",VLOOKUP(CA48,APPENDIX!$A:$R,12,FALSE),"--")</f>
        <v>0</v>
      </c>
      <c r="AK48" s="234" t="str">
        <f t="shared" si="58"/>
        <v/>
      </c>
      <c r="AL48" s="301">
        <f>IF(VLOOKUP(CD48,APPENDIX!$A:$R,9,FALSE)&lt;&gt;"",VLOOKUP(CD48,APPENDIX!$A:$R,9,FALSE),"--")</f>
        <v>34</v>
      </c>
      <c r="AM48" s="229">
        <f>IF(VLOOKUP(CG48,APPENDIX!$A:$R,9,FALSE)&lt;&gt;"",VLOOKUP(CG48,APPENDIX!$A:$R,9,FALSE),"--")</f>
        <v>18</v>
      </c>
      <c r="AN48" s="231">
        <f>IF(VLOOKUP(CH48,APPENDIX!$A:$R,9,FALSE)&lt;&gt;"",VLOOKUP(CH48,APPENDIX!$A:$R,9,FALSE),"--")</f>
        <v>16</v>
      </c>
      <c r="AO48" s="231">
        <f>IF(VLOOKUP(CI48,APPENDIX!$A:$R,12,FALSE)&lt;&gt;"",VLOOKUP(CI48,APPENDIX!$A:$R,12,FALSE),"--")</f>
        <v>-0.6</v>
      </c>
      <c r="AP48" s="234" t="str">
        <f t="shared" si="59"/>
        <v>*</v>
      </c>
      <c r="AR48" s="2" t="s">
        <v>185</v>
      </c>
      <c r="AS48" s="2" t="str">
        <f t="shared" si="60"/>
        <v>TNh001_0</v>
      </c>
      <c r="AT48" s="2" t="str">
        <f t="shared" si="61"/>
        <v>TNh001_1</v>
      </c>
      <c r="AU48" s="2" t="str">
        <f t="shared" si="62"/>
        <v>TNh001_1</v>
      </c>
      <c r="AV48" s="2" t="str">
        <f t="shared" si="63"/>
        <v>TN</v>
      </c>
      <c r="AW48" s="2" t="str">
        <f t="shared" si="64"/>
        <v>TNh015_0</v>
      </c>
      <c r="AX48" s="2" t="str">
        <f t="shared" si="65"/>
        <v>TNh015_1</v>
      </c>
      <c r="AY48" s="2" t="str">
        <f t="shared" si="66"/>
        <v>TNh015_1</v>
      </c>
      <c r="AZ48" s="2" t="str">
        <f t="shared" si="67"/>
        <v>TN</v>
      </c>
      <c r="BA48" s="2" t="str">
        <f t="shared" si="68"/>
        <v>TNh009_0</v>
      </c>
      <c r="BB48" s="2" t="str">
        <f t="shared" si="69"/>
        <v>TNh009_1</v>
      </c>
      <c r="BC48" s="2" t="str">
        <f t="shared" si="70"/>
        <v>TNh009_1</v>
      </c>
      <c r="BD48" s="2" t="str">
        <f t="shared" si="71"/>
        <v>TN</v>
      </c>
      <c r="BE48" s="2" t="str">
        <f t="shared" si="72"/>
        <v>TNh010_0</v>
      </c>
      <c r="BF48" s="2" t="str">
        <f t="shared" si="73"/>
        <v>TNh010_1</v>
      </c>
      <c r="BG48" s="2" t="str">
        <f t="shared" si="74"/>
        <v>TNh010_1</v>
      </c>
      <c r="BH48" s="2" t="str">
        <f t="shared" si="75"/>
        <v>TN</v>
      </c>
      <c r="BI48" s="2" t="str">
        <f t="shared" si="76"/>
        <v>TNh007_0</v>
      </c>
      <c r="BJ48" s="2" t="str">
        <f t="shared" si="77"/>
        <v>TNh007_1</v>
      </c>
      <c r="BK48" s="2" t="str">
        <f t="shared" si="78"/>
        <v>TNh007_1</v>
      </c>
      <c r="BL48" s="2" t="str">
        <f t="shared" si="79"/>
        <v>TN</v>
      </c>
      <c r="BM48" s="2" t="str">
        <f t="shared" si="80"/>
        <v>TNh002_0</v>
      </c>
      <c r="BN48" s="2" t="str">
        <f t="shared" si="81"/>
        <v>TNh002_1</v>
      </c>
      <c r="BO48" s="2" t="str">
        <f t="shared" si="82"/>
        <v>TNh002_1</v>
      </c>
      <c r="BP48" s="2" t="str">
        <f t="shared" si="83"/>
        <v>TN</v>
      </c>
      <c r="BQ48" s="2" t="str">
        <f t="shared" si="84"/>
        <v>TNh005_0</v>
      </c>
      <c r="BR48" s="2" t="str">
        <f t="shared" si="85"/>
        <v>TNh005_1</v>
      </c>
      <c r="BS48" s="2" t="str">
        <f t="shared" si="86"/>
        <v>TNh005_1</v>
      </c>
      <c r="BT48" s="2" t="str">
        <f t="shared" si="87"/>
        <v>TN</v>
      </c>
      <c r="BU48" s="2" t="str">
        <f t="shared" si="88"/>
        <v>TNh003_0</v>
      </c>
      <c r="BV48" s="2" t="str">
        <f t="shared" si="89"/>
        <v>TNh003_1</v>
      </c>
      <c r="BW48" s="2" t="str">
        <f t="shared" si="90"/>
        <v>TNh003_1</v>
      </c>
      <c r="BX48" s="2" t="str">
        <f t="shared" si="91"/>
        <v>TN</v>
      </c>
      <c r="BY48" s="2" t="str">
        <f t="shared" si="92"/>
        <v>TNh004_0</v>
      </c>
      <c r="BZ48" s="2" t="str">
        <f t="shared" si="93"/>
        <v>TNh004_1</v>
      </c>
      <c r="CA48" s="2" t="str">
        <f t="shared" si="94"/>
        <v>TNh004_1</v>
      </c>
      <c r="CB48" s="2" t="str">
        <f t="shared" si="95"/>
        <v>TN</v>
      </c>
      <c r="CC48" s="2" t="e">
        <f>CONCATENATE($AR48,#REF!)</f>
        <v>#REF!</v>
      </c>
      <c r="CD48" s="2" t="str">
        <f t="shared" si="96"/>
        <v>TNh011_1</v>
      </c>
      <c r="CE48" s="2" t="e">
        <f>CONCATENATE($AR48,#REF!)</f>
        <v>#REF!</v>
      </c>
      <c r="CF48" s="2" t="e">
        <f>CONCATENATE($AR48,#REF!)</f>
        <v>#REF!</v>
      </c>
      <c r="CG48" s="2" t="str">
        <f t="shared" si="97"/>
        <v>TNh008_0</v>
      </c>
      <c r="CH48" s="2" t="str">
        <f t="shared" si="98"/>
        <v>TNh008_1</v>
      </c>
      <c r="CI48" s="2" t="str">
        <f t="shared" si="99"/>
        <v>TNh008_1</v>
      </c>
    </row>
    <row r="49" spans="1:87" x14ac:dyDescent="0.2">
      <c r="A49" s="229" t="s">
        <v>188</v>
      </c>
      <c r="B49" s="305">
        <f>IF(VLOOKUP(AS49,APPENDIX!$A:$R,9,FALSE)&lt;&gt;"",VLOOKUP(AS49,APPENDIX!$A:$R,9,FALSE),"--")</f>
        <v>92.4</v>
      </c>
      <c r="C49" s="236">
        <f>IF(VLOOKUP(AT49,APPENDIX!$A:$R,9,FALSE)&lt;&gt;"",VLOOKUP(AT49,APPENDIX!$A:$R,9,FALSE),"--")</f>
        <v>94.8</v>
      </c>
      <c r="D49" s="231">
        <f>IF(VLOOKUP(AU49,APPENDIX!$A:$R,12,FALSE)&lt;&gt;"",VLOOKUP(AU49,APPENDIX!$A:$R,12,FALSE),"--")</f>
        <v>0.1</v>
      </c>
      <c r="E49" s="234" t="str">
        <f t="shared" si="50"/>
        <v/>
      </c>
      <c r="F49" s="501">
        <f>IF(VLOOKUP(AW49,APPENDIX!$A:$R,9,FALSE)&lt;&gt;"",VLOOKUP(AW49,APPENDIX!$A:$R,9,FALSE),"--")</f>
        <v>6457.3</v>
      </c>
      <c r="G49" s="501">
        <f>IF(VLOOKUP(AX49,APPENDIX!$A:$R,9,FALSE)&lt;&gt;"",VLOOKUP(AX49,APPENDIX!$A:$R,9,FALSE),"--")</f>
        <v>6538</v>
      </c>
      <c r="H49" s="231">
        <f>IF(VLOOKUP(AY49,APPENDIX!$A:$R,12,FALSE)&lt;&gt;"",VLOOKUP(AY49,APPENDIX!$A:$R,12,FALSE),"--")</f>
        <v>0.1</v>
      </c>
      <c r="I49" s="231" t="str">
        <f t="shared" si="51"/>
        <v/>
      </c>
      <c r="J49" s="305">
        <f>IF(VLOOKUP(BA49,APPENDIX!$A:$R,9,FALSE)&lt;&gt;"",VLOOKUP(BA49,APPENDIX!$A:$R,9,FALSE),"--")</f>
        <v>21.1</v>
      </c>
      <c r="K49" s="236">
        <f>IF(VLOOKUP(BB49,APPENDIX!$A:$R,9,FALSE)&lt;&gt;"",VLOOKUP(BB49,APPENDIX!$A:$R,9,FALSE),"--")</f>
        <v>19.8</v>
      </c>
      <c r="L49" s="231">
        <f>IF(VLOOKUP(BC49,APPENDIX!$A:$R,12,FALSE)&lt;&gt;"",VLOOKUP(BC49,APPENDIX!$A:$R,12,FALSE),"--")</f>
        <v>-0.5</v>
      </c>
      <c r="M49" s="234" t="str">
        <f t="shared" si="52"/>
        <v>*</v>
      </c>
      <c r="N49" s="236">
        <f>IF(VLOOKUP(BE49,APPENDIX!$A:$R,9,FALSE)&lt;&gt;"",VLOOKUP(BE49,APPENDIX!$A:$R,9,FALSE),"--")</f>
        <v>14.8</v>
      </c>
      <c r="O49" s="236">
        <f>IF(VLOOKUP(BF49,APPENDIX!$A:$R,9,FALSE)&lt;&gt;"",VLOOKUP(BF49,APPENDIX!$A:$R,9,FALSE),"--")</f>
        <v>14.1</v>
      </c>
      <c r="P49" s="231">
        <f>IF(VLOOKUP(BG49,APPENDIX!$A:$R,12,FALSE)&lt;&gt;"",VLOOKUP(BG49,APPENDIX!$A:$R,12,FALSE),"--")</f>
        <v>-0.4</v>
      </c>
      <c r="Q49" s="231" t="str">
        <f t="shared" si="53"/>
        <v/>
      </c>
      <c r="R49" s="305">
        <f>IF(VLOOKUP(BI49,APPENDIX!$A:$R,9,FALSE)&lt;&gt;"",VLOOKUP(BI49,APPENDIX!$A:$R,9,FALSE),"--")</f>
        <v>11.9</v>
      </c>
      <c r="S49" s="236">
        <f>IF(VLOOKUP(BJ49,APPENDIX!$A:$R,9,FALSE)&lt;&gt;"",VLOOKUP(BJ49,APPENDIX!$A:$R,9,FALSE),"--")</f>
        <v>12.2</v>
      </c>
      <c r="T49" s="231">
        <f>IF(VLOOKUP(BK49,APPENDIX!$A:$R,12,FALSE)&lt;&gt;"",VLOOKUP(BK49,APPENDIX!$A:$R,12,FALSE),"--")</f>
        <v>0.1</v>
      </c>
      <c r="U49" s="234" t="str">
        <f t="shared" si="54"/>
        <v/>
      </c>
      <c r="V49" s="236">
        <f>IF(VLOOKUP(BM49,APPENDIX!$A:$R,9,FALSE)&lt;&gt;"",VLOOKUP(BM49,APPENDIX!$A:$R,9,FALSE),"--")</f>
        <v>5.8</v>
      </c>
      <c r="W49" s="236">
        <f>IF(VLOOKUP(BN49,APPENDIX!$A:$R,9,FALSE)&lt;&gt;"",VLOOKUP(BN49,APPENDIX!$A:$R,9,FALSE),"--")</f>
        <v>5.8</v>
      </c>
      <c r="X49" s="231">
        <f>IF(VLOOKUP(BO49,APPENDIX!$A:$R,12,FALSE)&lt;&gt;"",VLOOKUP(BO49,APPENDIX!$A:$R,12,FALSE),"--")</f>
        <v>0</v>
      </c>
      <c r="Y49" s="231" t="str">
        <f t="shared" si="55"/>
        <v/>
      </c>
      <c r="Z49" s="229">
        <f>IF(VLOOKUP(BQ49,APPENDIX!$A:$R,9,FALSE)&lt;&gt;"",VLOOKUP(BQ49,APPENDIX!$A:$R,9,FALSE),"--")</f>
        <v>24</v>
      </c>
      <c r="AA49" s="231">
        <f>IF(VLOOKUP(BR49,APPENDIX!$A:$R,9,FALSE)&lt;&gt;"",VLOOKUP(BR49,APPENDIX!$A:$R,9,FALSE),"--")</f>
        <v>25</v>
      </c>
      <c r="AB49" s="231">
        <f>IF(VLOOKUP(BS49,APPENDIX!$A:$R,12,FALSE)&lt;&gt;"",VLOOKUP(BS49,APPENDIX!$A:$R,12,FALSE),"--")</f>
        <v>0.3</v>
      </c>
      <c r="AC49" s="234" t="str">
        <f t="shared" si="56"/>
        <v/>
      </c>
      <c r="AD49" s="231">
        <f>IF(VLOOKUP(BU49,APPENDIX!$A:$R,9,FALSE)&lt;&gt;"",VLOOKUP(BU49,APPENDIX!$A:$R,9,FALSE),"--")</f>
        <v>16</v>
      </c>
      <c r="AE49" s="231">
        <f>IF(VLOOKUP(BV49,APPENDIX!$A:$R,9,FALSE)&lt;&gt;"",VLOOKUP(BV49,APPENDIX!$A:$R,9,FALSE),"--")</f>
        <v>15</v>
      </c>
      <c r="AF49" s="231">
        <f>IF(VLOOKUP(BW49,APPENDIX!$A:$R,12,FALSE)&lt;&gt;"",VLOOKUP(BW49,APPENDIX!$A:$R,12,FALSE),"--")</f>
        <v>-0.3</v>
      </c>
      <c r="AG49" s="231" t="str">
        <f t="shared" si="57"/>
        <v/>
      </c>
      <c r="AH49" s="229">
        <f>IF(VLOOKUP(BY49,APPENDIX!$A:$R,9,FALSE)&lt;&gt;"",VLOOKUP(BY49,APPENDIX!$A:$R,9,FALSE),"--")</f>
        <v>32</v>
      </c>
      <c r="AI49" s="231">
        <f>IF(VLOOKUP(BZ49,APPENDIX!$A:$R,9,FALSE)&lt;&gt;"",VLOOKUP(BZ49,APPENDIX!$A:$R,9,FALSE),"--")</f>
        <v>33</v>
      </c>
      <c r="AJ49" s="231">
        <f>IF(VLOOKUP(CA49,APPENDIX!$A:$R,12,FALSE)&lt;&gt;"",VLOOKUP(CA49,APPENDIX!$A:$R,12,FALSE),"--")</f>
        <v>0.3</v>
      </c>
      <c r="AK49" s="234" t="str">
        <f t="shared" si="58"/>
        <v/>
      </c>
      <c r="AL49" s="301">
        <f>IF(VLOOKUP(CD49,APPENDIX!$A:$R,9,FALSE)&lt;&gt;"",VLOOKUP(CD49,APPENDIX!$A:$R,9,FALSE),"--")</f>
        <v>37</v>
      </c>
      <c r="AM49" s="229">
        <f>IF(VLOOKUP(CG49,APPENDIX!$A:$R,9,FALSE)&lt;&gt;"",VLOOKUP(CG49,APPENDIX!$A:$R,9,FALSE),"--")</f>
        <v>8</v>
      </c>
      <c r="AN49" s="231">
        <f>IF(VLOOKUP(CH49,APPENDIX!$A:$R,9,FALSE)&lt;&gt;"",VLOOKUP(CH49,APPENDIX!$A:$R,9,FALSE),"--")</f>
        <v>7</v>
      </c>
      <c r="AO49" s="231">
        <f>IF(VLOOKUP(CI49,APPENDIX!$A:$R,12,FALSE)&lt;&gt;"",VLOOKUP(CI49,APPENDIX!$A:$R,12,FALSE),"--")</f>
        <v>-0.3</v>
      </c>
      <c r="AP49" s="234" t="str">
        <f t="shared" si="59"/>
        <v/>
      </c>
      <c r="AR49" s="2" t="s">
        <v>189</v>
      </c>
      <c r="AS49" s="2" t="str">
        <f t="shared" si="60"/>
        <v>TXh001_0</v>
      </c>
      <c r="AT49" s="2" t="str">
        <f t="shared" si="61"/>
        <v>TXh001_1</v>
      </c>
      <c r="AU49" s="2" t="str">
        <f t="shared" si="62"/>
        <v>TXh001_1</v>
      </c>
      <c r="AV49" s="2" t="str">
        <f t="shared" si="63"/>
        <v>TX</v>
      </c>
      <c r="AW49" s="2" t="str">
        <f t="shared" si="64"/>
        <v>TXh015_0</v>
      </c>
      <c r="AX49" s="2" t="str">
        <f t="shared" si="65"/>
        <v>TXh015_1</v>
      </c>
      <c r="AY49" s="2" t="str">
        <f t="shared" si="66"/>
        <v>TXh015_1</v>
      </c>
      <c r="AZ49" s="2" t="str">
        <f t="shared" si="67"/>
        <v>TX</v>
      </c>
      <c r="BA49" s="2" t="str">
        <f t="shared" si="68"/>
        <v>TXh009_0</v>
      </c>
      <c r="BB49" s="2" t="str">
        <f t="shared" si="69"/>
        <v>TXh009_1</v>
      </c>
      <c r="BC49" s="2" t="str">
        <f t="shared" si="70"/>
        <v>TXh009_1</v>
      </c>
      <c r="BD49" s="2" t="str">
        <f t="shared" si="71"/>
        <v>TX</v>
      </c>
      <c r="BE49" s="2" t="str">
        <f t="shared" si="72"/>
        <v>TXh010_0</v>
      </c>
      <c r="BF49" s="2" t="str">
        <f t="shared" si="73"/>
        <v>TXh010_1</v>
      </c>
      <c r="BG49" s="2" t="str">
        <f t="shared" si="74"/>
        <v>TXh010_1</v>
      </c>
      <c r="BH49" s="2" t="str">
        <f t="shared" si="75"/>
        <v>TX</v>
      </c>
      <c r="BI49" s="2" t="str">
        <f t="shared" si="76"/>
        <v>TXh007_0</v>
      </c>
      <c r="BJ49" s="2" t="str">
        <f t="shared" si="77"/>
        <v>TXh007_1</v>
      </c>
      <c r="BK49" s="2" t="str">
        <f t="shared" si="78"/>
        <v>TXh007_1</v>
      </c>
      <c r="BL49" s="2" t="str">
        <f t="shared" si="79"/>
        <v>TX</v>
      </c>
      <c r="BM49" s="2" t="str">
        <f t="shared" si="80"/>
        <v>TXh002_0</v>
      </c>
      <c r="BN49" s="2" t="str">
        <f t="shared" si="81"/>
        <v>TXh002_1</v>
      </c>
      <c r="BO49" s="2" t="str">
        <f t="shared" si="82"/>
        <v>TXh002_1</v>
      </c>
      <c r="BP49" s="2" t="str">
        <f t="shared" si="83"/>
        <v>TX</v>
      </c>
      <c r="BQ49" s="2" t="str">
        <f t="shared" si="84"/>
        <v>TXh005_0</v>
      </c>
      <c r="BR49" s="2" t="str">
        <f t="shared" si="85"/>
        <v>TXh005_1</v>
      </c>
      <c r="BS49" s="2" t="str">
        <f t="shared" si="86"/>
        <v>TXh005_1</v>
      </c>
      <c r="BT49" s="2" t="str">
        <f t="shared" si="87"/>
        <v>TX</v>
      </c>
      <c r="BU49" s="2" t="str">
        <f t="shared" si="88"/>
        <v>TXh003_0</v>
      </c>
      <c r="BV49" s="2" t="str">
        <f t="shared" si="89"/>
        <v>TXh003_1</v>
      </c>
      <c r="BW49" s="2" t="str">
        <f t="shared" si="90"/>
        <v>TXh003_1</v>
      </c>
      <c r="BX49" s="2" t="str">
        <f t="shared" si="91"/>
        <v>TX</v>
      </c>
      <c r="BY49" s="2" t="str">
        <f t="shared" si="92"/>
        <v>TXh004_0</v>
      </c>
      <c r="BZ49" s="2" t="str">
        <f t="shared" si="93"/>
        <v>TXh004_1</v>
      </c>
      <c r="CA49" s="2" t="str">
        <f t="shared" si="94"/>
        <v>TXh004_1</v>
      </c>
      <c r="CB49" s="2" t="str">
        <f t="shared" si="95"/>
        <v>TX</v>
      </c>
      <c r="CC49" s="2" t="e">
        <f>CONCATENATE($AR49,#REF!)</f>
        <v>#REF!</v>
      </c>
      <c r="CD49" s="2" t="str">
        <f t="shared" si="96"/>
        <v>TXh011_1</v>
      </c>
      <c r="CE49" s="2" t="e">
        <f>CONCATENATE($AR49,#REF!)</f>
        <v>#REF!</v>
      </c>
      <c r="CF49" s="2" t="e">
        <f>CONCATENATE($AR49,#REF!)</f>
        <v>#REF!</v>
      </c>
      <c r="CG49" s="2" t="str">
        <f t="shared" si="97"/>
        <v>TXh008_0</v>
      </c>
      <c r="CH49" s="2" t="str">
        <f t="shared" si="98"/>
        <v>TXh008_1</v>
      </c>
      <c r="CI49" s="2" t="str">
        <f t="shared" si="99"/>
        <v>TXh008_1</v>
      </c>
    </row>
    <row r="50" spans="1:87" x14ac:dyDescent="0.2">
      <c r="A50" s="229" t="s">
        <v>196</v>
      </c>
      <c r="B50" s="305">
        <f>IF(VLOOKUP(AS50,APPENDIX!$A:$R,9,FALSE)&lt;&gt;"",VLOOKUP(AS50,APPENDIX!$A:$R,9,FALSE),"--")</f>
        <v>61.1</v>
      </c>
      <c r="C50" s="236">
        <f>IF(VLOOKUP(AT50,APPENDIX!$A:$R,9,FALSE)&lt;&gt;"",VLOOKUP(AT50,APPENDIX!$A:$R,9,FALSE),"--")</f>
        <v>61.2</v>
      </c>
      <c r="D50" s="231">
        <f>IF(VLOOKUP(AU50,APPENDIX!$A:$R,12,FALSE)&lt;&gt;"",VLOOKUP(AU50,APPENDIX!$A:$R,12,FALSE),"--")</f>
        <v>0</v>
      </c>
      <c r="E50" s="234" t="str">
        <f t="shared" si="50"/>
        <v/>
      </c>
      <c r="F50" s="501">
        <f>IF(VLOOKUP(AW50,APPENDIX!$A:$R,9,FALSE)&lt;&gt;"",VLOOKUP(AW50,APPENDIX!$A:$R,9,FALSE),"--")</f>
        <v>5718.9</v>
      </c>
      <c r="G50" s="501">
        <f>IF(VLOOKUP(AX50,APPENDIX!$A:$R,9,FALSE)&lt;&gt;"",VLOOKUP(AX50,APPENDIX!$A:$R,9,FALSE),"--")</f>
        <v>5876.2</v>
      </c>
      <c r="H50" s="231">
        <f>IF(VLOOKUP(AY50,APPENDIX!$A:$R,12,FALSE)&lt;&gt;"",VLOOKUP(AY50,APPENDIX!$A:$R,12,FALSE),"--")</f>
        <v>0.1</v>
      </c>
      <c r="I50" s="231" t="str">
        <f t="shared" si="51"/>
        <v/>
      </c>
      <c r="J50" s="305">
        <f>IF(VLOOKUP(BA50,APPENDIX!$A:$R,9,FALSE)&lt;&gt;"",VLOOKUP(BA50,APPENDIX!$A:$R,9,FALSE),"--")</f>
        <v>20.399999999999999</v>
      </c>
      <c r="K50" s="236">
        <f>IF(VLOOKUP(BB50,APPENDIX!$A:$R,9,FALSE)&lt;&gt;"",VLOOKUP(BB50,APPENDIX!$A:$R,9,FALSE),"--")</f>
        <v>20.3</v>
      </c>
      <c r="L50" s="231">
        <f>IF(VLOOKUP(BC50,APPENDIX!$A:$R,12,FALSE)&lt;&gt;"",VLOOKUP(BC50,APPENDIX!$A:$R,12,FALSE),"--")</f>
        <v>0</v>
      </c>
      <c r="M50" s="234" t="str">
        <f t="shared" si="52"/>
        <v/>
      </c>
      <c r="N50" s="236">
        <f>IF(VLOOKUP(BE50,APPENDIX!$A:$R,9,FALSE)&lt;&gt;"",VLOOKUP(BE50,APPENDIX!$A:$R,9,FALSE),"--")</f>
        <v>10.7</v>
      </c>
      <c r="O50" s="236">
        <f>IF(VLOOKUP(BF50,APPENDIX!$A:$R,9,FALSE)&lt;&gt;"",VLOOKUP(BF50,APPENDIX!$A:$R,9,FALSE),"--")</f>
        <v>11.8</v>
      </c>
      <c r="P50" s="231">
        <f>IF(VLOOKUP(BG50,APPENDIX!$A:$R,12,FALSE)&lt;&gt;"",VLOOKUP(BG50,APPENDIX!$A:$R,12,FALSE),"--")</f>
        <v>0.6</v>
      </c>
      <c r="Q50" s="231" t="str">
        <f t="shared" si="53"/>
        <v>*</v>
      </c>
      <c r="R50" s="305">
        <f>IF(VLOOKUP(BI50,APPENDIX!$A:$R,9,FALSE)&lt;&gt;"",VLOOKUP(BI50,APPENDIX!$A:$R,9,FALSE),"--")</f>
        <v>21</v>
      </c>
      <c r="S50" s="236">
        <f>IF(VLOOKUP(BJ50,APPENDIX!$A:$R,9,FALSE)&lt;&gt;"",VLOOKUP(BJ50,APPENDIX!$A:$R,9,FALSE),"--")</f>
        <v>20.5</v>
      </c>
      <c r="T50" s="231">
        <f>IF(VLOOKUP(BK50,APPENDIX!$A:$R,12,FALSE)&lt;&gt;"",VLOOKUP(BK50,APPENDIX!$A:$R,12,FALSE),"--")</f>
        <v>-0.1</v>
      </c>
      <c r="U50" s="234" t="str">
        <f t="shared" si="54"/>
        <v/>
      </c>
      <c r="V50" s="236">
        <f>IF(VLOOKUP(BM50,APPENDIX!$A:$R,9,FALSE)&lt;&gt;"",VLOOKUP(BM50,APPENDIX!$A:$R,9,FALSE),"--")</f>
        <v>4.8</v>
      </c>
      <c r="W50" s="236">
        <f>IF(VLOOKUP(BN50,APPENDIX!$A:$R,9,FALSE)&lt;&gt;"",VLOOKUP(BN50,APPENDIX!$A:$R,9,FALSE),"--")</f>
        <v>5.2</v>
      </c>
      <c r="X50" s="231">
        <f>IF(VLOOKUP(BO50,APPENDIX!$A:$R,12,FALSE)&lt;&gt;"",VLOOKUP(BO50,APPENDIX!$A:$R,12,FALSE),"--")</f>
        <v>0.3</v>
      </c>
      <c r="Y50" s="231" t="str">
        <f t="shared" si="55"/>
        <v/>
      </c>
      <c r="Z50" s="229">
        <f>IF(VLOOKUP(BQ50,APPENDIX!$A:$R,9,FALSE)&lt;&gt;"",VLOOKUP(BQ50,APPENDIX!$A:$R,9,FALSE),"--")</f>
        <v>20</v>
      </c>
      <c r="AA50" s="231">
        <f>IF(VLOOKUP(BR50,APPENDIX!$A:$R,9,FALSE)&lt;&gt;"",VLOOKUP(BR50,APPENDIX!$A:$R,9,FALSE),"--")</f>
        <v>21</v>
      </c>
      <c r="AB50" s="231">
        <f>IF(VLOOKUP(BS50,APPENDIX!$A:$R,12,FALSE)&lt;&gt;"",VLOOKUP(BS50,APPENDIX!$A:$R,12,FALSE),"--")</f>
        <v>0.3</v>
      </c>
      <c r="AC50" s="234" t="str">
        <f t="shared" si="56"/>
        <v/>
      </c>
      <c r="AD50" s="231">
        <f>IF(VLOOKUP(BU50,APPENDIX!$A:$R,9,FALSE)&lt;&gt;"",VLOOKUP(BU50,APPENDIX!$A:$R,9,FALSE),"--")</f>
        <v>10</v>
      </c>
      <c r="AE50" s="231">
        <f>IF(VLOOKUP(BV50,APPENDIX!$A:$R,9,FALSE)&lt;&gt;"",VLOOKUP(BV50,APPENDIX!$A:$R,9,FALSE),"--")</f>
        <v>9</v>
      </c>
      <c r="AF50" s="231">
        <f>IF(VLOOKUP(BW50,APPENDIX!$A:$R,12,FALSE)&lt;&gt;"",VLOOKUP(BW50,APPENDIX!$A:$R,12,FALSE),"--")</f>
        <v>-0.3</v>
      </c>
      <c r="AG50" s="231" t="str">
        <f t="shared" si="57"/>
        <v/>
      </c>
      <c r="AH50" s="229">
        <f>IF(VLOOKUP(BY50,APPENDIX!$A:$R,9,FALSE)&lt;&gt;"",VLOOKUP(BY50,APPENDIX!$A:$R,9,FALSE),"--")</f>
        <v>24</v>
      </c>
      <c r="AI50" s="231">
        <f>IF(VLOOKUP(BZ50,APPENDIX!$A:$R,9,FALSE)&lt;&gt;"",VLOOKUP(BZ50,APPENDIX!$A:$R,9,FALSE),"--")</f>
        <v>24</v>
      </c>
      <c r="AJ50" s="231">
        <f>IF(VLOOKUP(CA50,APPENDIX!$A:$R,12,FALSE)&lt;&gt;"",VLOOKUP(CA50,APPENDIX!$A:$R,12,FALSE),"--")</f>
        <v>0</v>
      </c>
      <c r="AK50" s="234" t="str">
        <f t="shared" si="58"/>
        <v/>
      </c>
      <c r="AL50" s="301">
        <f>IF(VLOOKUP(CD50,APPENDIX!$A:$R,9,FALSE)&lt;&gt;"",VLOOKUP(CD50,APPENDIX!$A:$R,9,FALSE),"--")</f>
        <v>22</v>
      </c>
      <c r="AM50" s="229">
        <f>IF(VLOOKUP(CG50,APPENDIX!$A:$R,9,FALSE)&lt;&gt;"",VLOOKUP(CG50,APPENDIX!$A:$R,9,FALSE),"--")</f>
        <v>6</v>
      </c>
      <c r="AN50" s="231">
        <f>IF(VLOOKUP(CH50,APPENDIX!$A:$R,9,FALSE)&lt;&gt;"",VLOOKUP(CH50,APPENDIX!$A:$R,9,FALSE),"--")</f>
        <v>6</v>
      </c>
      <c r="AO50" s="231">
        <f>IF(VLOOKUP(CI50,APPENDIX!$A:$R,12,FALSE)&lt;&gt;"",VLOOKUP(CI50,APPENDIX!$A:$R,12,FALSE),"--")</f>
        <v>0</v>
      </c>
      <c r="AP50" s="234" t="str">
        <f t="shared" si="59"/>
        <v/>
      </c>
      <c r="AR50" s="2" t="s">
        <v>197</v>
      </c>
      <c r="AS50" s="2" t="str">
        <f t="shared" si="60"/>
        <v>UTh001_0</v>
      </c>
      <c r="AT50" s="2" t="str">
        <f t="shared" si="61"/>
        <v>UTh001_1</v>
      </c>
      <c r="AU50" s="2" t="str">
        <f t="shared" si="62"/>
        <v>UTh001_1</v>
      </c>
      <c r="AV50" s="2" t="str">
        <f t="shared" si="63"/>
        <v>UT</v>
      </c>
      <c r="AW50" s="2" t="str">
        <f t="shared" si="64"/>
        <v>UTh015_0</v>
      </c>
      <c r="AX50" s="2" t="str">
        <f t="shared" si="65"/>
        <v>UTh015_1</v>
      </c>
      <c r="AY50" s="2" t="str">
        <f t="shared" si="66"/>
        <v>UTh015_1</v>
      </c>
      <c r="AZ50" s="2" t="str">
        <f t="shared" si="67"/>
        <v>UT</v>
      </c>
      <c r="BA50" s="2" t="str">
        <f t="shared" si="68"/>
        <v>UTh009_0</v>
      </c>
      <c r="BB50" s="2" t="str">
        <f t="shared" si="69"/>
        <v>UTh009_1</v>
      </c>
      <c r="BC50" s="2" t="str">
        <f t="shared" si="70"/>
        <v>UTh009_1</v>
      </c>
      <c r="BD50" s="2" t="str">
        <f t="shared" si="71"/>
        <v>UT</v>
      </c>
      <c r="BE50" s="2" t="str">
        <f t="shared" si="72"/>
        <v>UTh010_0</v>
      </c>
      <c r="BF50" s="2" t="str">
        <f t="shared" si="73"/>
        <v>UTh010_1</v>
      </c>
      <c r="BG50" s="2" t="str">
        <f t="shared" si="74"/>
        <v>UTh010_1</v>
      </c>
      <c r="BH50" s="2" t="str">
        <f t="shared" si="75"/>
        <v>UT</v>
      </c>
      <c r="BI50" s="2" t="str">
        <f t="shared" si="76"/>
        <v>UTh007_0</v>
      </c>
      <c r="BJ50" s="2" t="str">
        <f t="shared" si="77"/>
        <v>UTh007_1</v>
      </c>
      <c r="BK50" s="2" t="str">
        <f t="shared" si="78"/>
        <v>UTh007_1</v>
      </c>
      <c r="BL50" s="2" t="str">
        <f t="shared" si="79"/>
        <v>UT</v>
      </c>
      <c r="BM50" s="2" t="str">
        <f t="shared" si="80"/>
        <v>UTh002_0</v>
      </c>
      <c r="BN50" s="2" t="str">
        <f t="shared" si="81"/>
        <v>UTh002_1</v>
      </c>
      <c r="BO50" s="2" t="str">
        <f t="shared" si="82"/>
        <v>UTh002_1</v>
      </c>
      <c r="BP50" s="2" t="str">
        <f t="shared" si="83"/>
        <v>UT</v>
      </c>
      <c r="BQ50" s="2" t="str">
        <f t="shared" si="84"/>
        <v>UTh005_0</v>
      </c>
      <c r="BR50" s="2" t="str">
        <f t="shared" si="85"/>
        <v>UTh005_1</v>
      </c>
      <c r="BS50" s="2" t="str">
        <f t="shared" si="86"/>
        <v>UTh005_1</v>
      </c>
      <c r="BT50" s="2" t="str">
        <f t="shared" si="87"/>
        <v>UT</v>
      </c>
      <c r="BU50" s="2" t="str">
        <f t="shared" si="88"/>
        <v>UTh003_0</v>
      </c>
      <c r="BV50" s="2" t="str">
        <f t="shared" si="89"/>
        <v>UTh003_1</v>
      </c>
      <c r="BW50" s="2" t="str">
        <f t="shared" si="90"/>
        <v>UTh003_1</v>
      </c>
      <c r="BX50" s="2" t="str">
        <f t="shared" si="91"/>
        <v>UT</v>
      </c>
      <c r="BY50" s="2" t="str">
        <f t="shared" si="92"/>
        <v>UTh004_0</v>
      </c>
      <c r="BZ50" s="2" t="str">
        <f t="shared" si="93"/>
        <v>UTh004_1</v>
      </c>
      <c r="CA50" s="2" t="str">
        <f t="shared" si="94"/>
        <v>UTh004_1</v>
      </c>
      <c r="CB50" s="2" t="str">
        <f t="shared" si="95"/>
        <v>UT</v>
      </c>
      <c r="CC50" s="2" t="e">
        <f>CONCATENATE($AR50,#REF!)</f>
        <v>#REF!</v>
      </c>
      <c r="CD50" s="2" t="str">
        <f t="shared" si="96"/>
        <v>UTh011_1</v>
      </c>
      <c r="CE50" s="2" t="e">
        <f>CONCATENATE($AR50,#REF!)</f>
        <v>#REF!</v>
      </c>
      <c r="CF50" s="2" t="e">
        <f>CONCATENATE($AR50,#REF!)</f>
        <v>#REF!</v>
      </c>
      <c r="CG50" s="2" t="str">
        <f t="shared" si="97"/>
        <v>UTh008_0</v>
      </c>
      <c r="CH50" s="2" t="str">
        <f t="shared" si="98"/>
        <v>UTh008_1</v>
      </c>
      <c r="CI50" s="2" t="str">
        <f t="shared" si="99"/>
        <v>UTh008_1</v>
      </c>
    </row>
    <row r="51" spans="1:87" x14ac:dyDescent="0.2">
      <c r="A51" s="229" t="s">
        <v>200</v>
      </c>
      <c r="B51" s="305">
        <f>IF(VLOOKUP(AS51,APPENDIX!$A:$R,9,FALSE)&lt;&gt;"",VLOOKUP(AS51,APPENDIX!$A:$R,9,FALSE),"--")</f>
        <v>55.3</v>
      </c>
      <c r="C51" s="236">
        <f>IF(VLOOKUP(AT51,APPENDIX!$A:$R,9,FALSE)&lt;&gt;"",VLOOKUP(AT51,APPENDIX!$A:$R,9,FALSE),"--")</f>
        <v>57.5</v>
      </c>
      <c r="D51" s="231">
        <f>IF(VLOOKUP(AU51,APPENDIX!$A:$R,12,FALSE)&lt;&gt;"",VLOOKUP(AU51,APPENDIX!$A:$R,12,FALSE),"--")</f>
        <v>0.1</v>
      </c>
      <c r="E51" s="234" t="str">
        <f t="shared" si="50"/>
        <v/>
      </c>
      <c r="F51" s="501">
        <f>IF(VLOOKUP(AW51,APPENDIX!$A:$R,9,FALSE)&lt;&gt;"",VLOOKUP(AW51,APPENDIX!$A:$R,9,FALSE),"--")</f>
        <v>5102.2</v>
      </c>
      <c r="G51" s="501">
        <f>IF(VLOOKUP(AX51,APPENDIX!$A:$R,9,FALSE)&lt;&gt;"",VLOOKUP(AX51,APPENDIX!$A:$R,9,FALSE),"--")</f>
        <v>5516.5</v>
      </c>
      <c r="H51" s="231">
        <f>IF(VLOOKUP(AY51,APPENDIX!$A:$R,12,FALSE)&lt;&gt;"",VLOOKUP(AY51,APPENDIX!$A:$R,12,FALSE),"--")</f>
        <v>0.3</v>
      </c>
      <c r="I51" s="231" t="str">
        <f t="shared" si="51"/>
        <v/>
      </c>
      <c r="J51" s="305">
        <f>IF(VLOOKUP(BA51,APPENDIX!$A:$R,9,FALSE)&lt;&gt;"",VLOOKUP(BA51,APPENDIX!$A:$R,9,FALSE),"--")</f>
        <v>19.399999999999999</v>
      </c>
      <c r="K51" s="236">
        <f>IF(VLOOKUP(BB51,APPENDIX!$A:$R,9,FALSE)&lt;&gt;"",VLOOKUP(BB51,APPENDIX!$A:$R,9,FALSE),"--")</f>
        <v>18.100000000000001</v>
      </c>
      <c r="L51" s="231">
        <f>IF(VLOOKUP(BC51,APPENDIX!$A:$R,12,FALSE)&lt;&gt;"",VLOOKUP(BC51,APPENDIX!$A:$R,12,FALSE),"--")</f>
        <v>-0.5</v>
      </c>
      <c r="M51" s="234" t="str">
        <f t="shared" si="52"/>
        <v>*</v>
      </c>
      <c r="N51" s="236">
        <f>IF(VLOOKUP(BE51,APPENDIX!$A:$R,9,FALSE)&lt;&gt;"",VLOOKUP(BE51,APPENDIX!$A:$R,9,FALSE),"--")</f>
        <v>13.5</v>
      </c>
      <c r="O51" s="236">
        <f>IF(VLOOKUP(BF51,APPENDIX!$A:$R,9,FALSE)&lt;&gt;"",VLOOKUP(BF51,APPENDIX!$A:$R,9,FALSE),"--")</f>
        <v>13.6</v>
      </c>
      <c r="P51" s="231">
        <f>IF(VLOOKUP(BG51,APPENDIX!$A:$R,12,FALSE)&lt;&gt;"",VLOOKUP(BG51,APPENDIX!$A:$R,12,FALSE),"--")</f>
        <v>0.1</v>
      </c>
      <c r="Q51" s="231" t="str">
        <f t="shared" si="53"/>
        <v/>
      </c>
      <c r="R51" s="305">
        <f>IF(VLOOKUP(BI51,APPENDIX!$A:$R,9,FALSE)&lt;&gt;"",VLOOKUP(BI51,APPENDIX!$A:$R,9,FALSE),"--")</f>
        <v>13.1</v>
      </c>
      <c r="S51" s="236">
        <f>IF(VLOOKUP(BJ51,APPENDIX!$A:$R,9,FALSE)&lt;&gt;"",VLOOKUP(BJ51,APPENDIX!$A:$R,9,FALSE),"--")</f>
        <v>18.7</v>
      </c>
      <c r="T51" s="231">
        <f>IF(VLOOKUP(BK51,APPENDIX!$A:$R,12,FALSE)&lt;&gt;"",VLOOKUP(BK51,APPENDIX!$A:$R,12,FALSE),"--")</f>
        <v>1.4</v>
      </c>
      <c r="U51" s="234" t="str">
        <f t="shared" si="54"/>
        <v>**</v>
      </c>
      <c r="V51" s="236">
        <f>IF(VLOOKUP(BM51,APPENDIX!$A:$R,9,FALSE)&lt;&gt;"",VLOOKUP(BM51,APPENDIX!$A:$R,9,FALSE),"--")</f>
        <v>4.3</v>
      </c>
      <c r="W51" s="236">
        <f>IF(VLOOKUP(BN51,APPENDIX!$A:$R,9,FALSE)&lt;&gt;"",VLOOKUP(BN51,APPENDIX!$A:$R,9,FALSE),"--")</f>
        <v>4.4000000000000004</v>
      </c>
      <c r="X51" s="231">
        <f>IF(VLOOKUP(BO51,APPENDIX!$A:$R,12,FALSE)&lt;&gt;"",VLOOKUP(BO51,APPENDIX!$A:$R,12,FALSE),"--")</f>
        <v>0.1</v>
      </c>
      <c r="Y51" s="231" t="str">
        <f t="shared" si="55"/>
        <v/>
      </c>
      <c r="Z51" s="229">
        <f>IF(VLOOKUP(BQ51,APPENDIX!$A:$R,9,FALSE)&lt;&gt;"",VLOOKUP(BQ51,APPENDIX!$A:$R,9,FALSE),"--")</f>
        <v>22</v>
      </c>
      <c r="AA51" s="231">
        <f>IF(VLOOKUP(BR51,APPENDIX!$A:$R,9,FALSE)&lt;&gt;"",VLOOKUP(BR51,APPENDIX!$A:$R,9,FALSE),"--")</f>
        <v>22</v>
      </c>
      <c r="AB51" s="231">
        <f>IF(VLOOKUP(BS51,APPENDIX!$A:$R,12,FALSE)&lt;&gt;"",VLOOKUP(BS51,APPENDIX!$A:$R,12,FALSE),"--")</f>
        <v>0</v>
      </c>
      <c r="AC51" s="234" t="str">
        <f t="shared" si="56"/>
        <v/>
      </c>
      <c r="AD51" s="231">
        <f>IF(VLOOKUP(BU51,APPENDIX!$A:$R,9,FALSE)&lt;&gt;"",VLOOKUP(BU51,APPENDIX!$A:$R,9,FALSE),"--")</f>
        <v>17</v>
      </c>
      <c r="AE51" s="231">
        <f>IF(VLOOKUP(BV51,APPENDIX!$A:$R,9,FALSE)&lt;&gt;"",VLOOKUP(BV51,APPENDIX!$A:$R,9,FALSE),"--")</f>
        <v>16</v>
      </c>
      <c r="AF51" s="231">
        <f>IF(VLOOKUP(BW51,APPENDIX!$A:$R,12,FALSE)&lt;&gt;"",VLOOKUP(BW51,APPENDIX!$A:$R,12,FALSE),"--")</f>
        <v>-0.3</v>
      </c>
      <c r="AG51" s="231" t="str">
        <f t="shared" si="57"/>
        <v/>
      </c>
      <c r="AH51" s="229">
        <f>IF(VLOOKUP(BY51,APPENDIX!$A:$R,9,FALSE)&lt;&gt;"",VLOOKUP(BY51,APPENDIX!$A:$R,9,FALSE),"--")</f>
        <v>25</v>
      </c>
      <c r="AI51" s="231">
        <f>IF(VLOOKUP(BZ51,APPENDIX!$A:$R,9,FALSE)&lt;&gt;"",VLOOKUP(BZ51,APPENDIX!$A:$R,9,FALSE),"--")</f>
        <v>25</v>
      </c>
      <c r="AJ51" s="231">
        <f>IF(VLOOKUP(CA51,APPENDIX!$A:$R,12,FALSE)&lt;&gt;"",VLOOKUP(CA51,APPENDIX!$A:$R,12,FALSE),"--")</f>
        <v>0</v>
      </c>
      <c r="AK51" s="234" t="str">
        <f t="shared" si="58"/>
        <v/>
      </c>
      <c r="AL51" s="301">
        <f>IF(VLOOKUP(CD51,APPENDIX!$A:$R,9,FALSE)&lt;&gt;"",VLOOKUP(CD51,APPENDIX!$A:$R,9,FALSE),"--")</f>
        <v>25</v>
      </c>
      <c r="AM51" s="229">
        <f>IF(VLOOKUP(CG51,APPENDIX!$A:$R,9,FALSE)&lt;&gt;"",VLOOKUP(CG51,APPENDIX!$A:$R,9,FALSE),"--")</f>
        <v>11</v>
      </c>
      <c r="AN51" s="231">
        <f>IF(VLOOKUP(CH51,APPENDIX!$A:$R,9,FALSE)&lt;&gt;"",VLOOKUP(CH51,APPENDIX!$A:$R,9,FALSE),"--")</f>
        <v>10</v>
      </c>
      <c r="AO51" s="231">
        <f>IF(VLOOKUP(CI51,APPENDIX!$A:$R,12,FALSE)&lt;&gt;"",VLOOKUP(CI51,APPENDIX!$A:$R,12,FALSE),"--")</f>
        <v>-0.3</v>
      </c>
      <c r="AP51" s="234" t="str">
        <f t="shared" si="59"/>
        <v/>
      </c>
      <c r="AR51" s="2" t="s">
        <v>201</v>
      </c>
      <c r="AS51" s="2" t="str">
        <f t="shared" si="60"/>
        <v>VTh001_0</v>
      </c>
      <c r="AT51" s="2" t="str">
        <f t="shared" si="61"/>
        <v>VTh001_1</v>
      </c>
      <c r="AU51" s="2" t="str">
        <f t="shared" si="62"/>
        <v>VTh001_1</v>
      </c>
      <c r="AV51" s="2" t="str">
        <f t="shared" si="63"/>
        <v>VT</v>
      </c>
      <c r="AW51" s="2" t="str">
        <f t="shared" si="64"/>
        <v>VTh015_0</v>
      </c>
      <c r="AX51" s="2" t="str">
        <f t="shared" si="65"/>
        <v>VTh015_1</v>
      </c>
      <c r="AY51" s="2" t="str">
        <f t="shared" si="66"/>
        <v>VTh015_1</v>
      </c>
      <c r="AZ51" s="2" t="str">
        <f t="shared" si="67"/>
        <v>VT</v>
      </c>
      <c r="BA51" s="2" t="str">
        <f t="shared" si="68"/>
        <v>VTh009_0</v>
      </c>
      <c r="BB51" s="2" t="str">
        <f t="shared" si="69"/>
        <v>VTh009_1</v>
      </c>
      <c r="BC51" s="2" t="str">
        <f t="shared" si="70"/>
        <v>VTh009_1</v>
      </c>
      <c r="BD51" s="2" t="str">
        <f t="shared" si="71"/>
        <v>VT</v>
      </c>
      <c r="BE51" s="2" t="str">
        <f t="shared" si="72"/>
        <v>VTh010_0</v>
      </c>
      <c r="BF51" s="2" t="str">
        <f t="shared" si="73"/>
        <v>VTh010_1</v>
      </c>
      <c r="BG51" s="2" t="str">
        <f t="shared" si="74"/>
        <v>VTh010_1</v>
      </c>
      <c r="BH51" s="2" t="str">
        <f t="shared" si="75"/>
        <v>VT</v>
      </c>
      <c r="BI51" s="2" t="str">
        <f t="shared" si="76"/>
        <v>VTh007_0</v>
      </c>
      <c r="BJ51" s="2" t="str">
        <f t="shared" si="77"/>
        <v>VTh007_1</v>
      </c>
      <c r="BK51" s="2" t="str">
        <f t="shared" si="78"/>
        <v>VTh007_1</v>
      </c>
      <c r="BL51" s="2" t="str">
        <f t="shared" si="79"/>
        <v>VT</v>
      </c>
      <c r="BM51" s="2" t="str">
        <f t="shared" si="80"/>
        <v>VTh002_0</v>
      </c>
      <c r="BN51" s="2" t="str">
        <f t="shared" si="81"/>
        <v>VTh002_1</v>
      </c>
      <c r="BO51" s="2" t="str">
        <f t="shared" si="82"/>
        <v>VTh002_1</v>
      </c>
      <c r="BP51" s="2" t="str">
        <f t="shared" si="83"/>
        <v>VT</v>
      </c>
      <c r="BQ51" s="2" t="str">
        <f t="shared" si="84"/>
        <v>VTh005_0</v>
      </c>
      <c r="BR51" s="2" t="str">
        <f t="shared" si="85"/>
        <v>VTh005_1</v>
      </c>
      <c r="BS51" s="2" t="str">
        <f t="shared" si="86"/>
        <v>VTh005_1</v>
      </c>
      <c r="BT51" s="2" t="str">
        <f t="shared" si="87"/>
        <v>VT</v>
      </c>
      <c r="BU51" s="2" t="str">
        <f t="shared" si="88"/>
        <v>VTh003_0</v>
      </c>
      <c r="BV51" s="2" t="str">
        <f t="shared" si="89"/>
        <v>VTh003_1</v>
      </c>
      <c r="BW51" s="2" t="str">
        <f t="shared" si="90"/>
        <v>VTh003_1</v>
      </c>
      <c r="BX51" s="2" t="str">
        <f t="shared" si="91"/>
        <v>VT</v>
      </c>
      <c r="BY51" s="2" t="str">
        <f t="shared" si="92"/>
        <v>VTh004_0</v>
      </c>
      <c r="BZ51" s="2" t="str">
        <f t="shared" si="93"/>
        <v>VTh004_1</v>
      </c>
      <c r="CA51" s="2" t="str">
        <f t="shared" si="94"/>
        <v>VTh004_1</v>
      </c>
      <c r="CB51" s="2" t="str">
        <f t="shared" si="95"/>
        <v>VT</v>
      </c>
      <c r="CC51" s="2" t="e">
        <f>CONCATENATE($AR51,#REF!)</f>
        <v>#REF!</v>
      </c>
      <c r="CD51" s="2" t="str">
        <f t="shared" si="96"/>
        <v>VTh011_1</v>
      </c>
      <c r="CE51" s="2" t="e">
        <f>CONCATENATE($AR51,#REF!)</f>
        <v>#REF!</v>
      </c>
      <c r="CF51" s="2" t="e">
        <f>CONCATENATE($AR51,#REF!)</f>
        <v>#REF!</v>
      </c>
      <c r="CG51" s="2" t="str">
        <f t="shared" si="97"/>
        <v>VTh008_0</v>
      </c>
      <c r="CH51" s="2" t="str">
        <f t="shared" si="98"/>
        <v>VTh008_1</v>
      </c>
      <c r="CI51" s="2" t="str">
        <f t="shared" si="99"/>
        <v>VTh008_1</v>
      </c>
    </row>
    <row r="52" spans="1:87" x14ac:dyDescent="0.2">
      <c r="A52" s="229" t="s">
        <v>204</v>
      </c>
      <c r="B52" s="305">
        <f>IF(VLOOKUP(AS52,APPENDIX!$A:$R,9,FALSE)&lt;&gt;"",VLOOKUP(AS52,APPENDIX!$A:$R,9,FALSE),"--")</f>
        <v>82</v>
      </c>
      <c r="C52" s="236">
        <f>IF(VLOOKUP(AT52,APPENDIX!$A:$R,9,FALSE)&lt;&gt;"",VLOOKUP(AT52,APPENDIX!$A:$R,9,FALSE),"--")</f>
        <v>81</v>
      </c>
      <c r="D52" s="231">
        <f>IF(VLOOKUP(AU52,APPENDIX!$A:$R,12,FALSE)&lt;&gt;"",VLOOKUP(AU52,APPENDIX!$A:$R,12,FALSE),"--")</f>
        <v>0</v>
      </c>
      <c r="E52" s="234" t="str">
        <f t="shared" si="50"/>
        <v/>
      </c>
      <c r="F52" s="501">
        <f>IF(VLOOKUP(AW52,APPENDIX!$A:$R,9,FALSE)&lt;&gt;"",VLOOKUP(AW52,APPENDIX!$A:$R,9,FALSE),"--")</f>
        <v>5964.8</v>
      </c>
      <c r="G52" s="501">
        <f>IF(VLOOKUP(AX52,APPENDIX!$A:$R,9,FALSE)&lt;&gt;"",VLOOKUP(AX52,APPENDIX!$A:$R,9,FALSE),"--")</f>
        <v>5921.4</v>
      </c>
      <c r="H52" s="231">
        <f>IF(VLOOKUP(AY52,APPENDIX!$A:$R,12,FALSE)&lt;&gt;"",VLOOKUP(AY52,APPENDIX!$A:$R,12,FALSE),"--")</f>
        <v>0</v>
      </c>
      <c r="I52" s="231" t="str">
        <f t="shared" si="51"/>
        <v/>
      </c>
      <c r="J52" s="305">
        <f>IF(VLOOKUP(BA52,APPENDIX!$A:$R,9,FALSE)&lt;&gt;"",VLOOKUP(BA52,APPENDIX!$A:$R,9,FALSE),"--")</f>
        <v>21.3</v>
      </c>
      <c r="K52" s="236">
        <f>IF(VLOOKUP(BB52,APPENDIX!$A:$R,9,FALSE)&lt;&gt;"",VLOOKUP(BB52,APPENDIX!$A:$R,9,FALSE),"--")</f>
        <v>22.7</v>
      </c>
      <c r="L52" s="231">
        <f>IF(VLOOKUP(BC52,APPENDIX!$A:$R,12,FALSE)&lt;&gt;"",VLOOKUP(BC52,APPENDIX!$A:$R,12,FALSE),"--")</f>
        <v>0.5</v>
      </c>
      <c r="M52" s="234" t="str">
        <f t="shared" si="52"/>
        <v>*</v>
      </c>
      <c r="N52" s="236">
        <f>IF(VLOOKUP(BE52,APPENDIX!$A:$R,9,FALSE)&lt;&gt;"",VLOOKUP(BE52,APPENDIX!$A:$R,9,FALSE),"--")</f>
        <v>14.5</v>
      </c>
      <c r="O52" s="236">
        <f>IF(VLOOKUP(BF52,APPENDIX!$A:$R,9,FALSE)&lt;&gt;"",VLOOKUP(BF52,APPENDIX!$A:$R,9,FALSE),"--")</f>
        <v>14</v>
      </c>
      <c r="P52" s="231">
        <f>IF(VLOOKUP(BG52,APPENDIX!$A:$R,12,FALSE)&lt;&gt;"",VLOOKUP(BG52,APPENDIX!$A:$R,12,FALSE),"--")</f>
        <v>-0.3</v>
      </c>
      <c r="Q52" s="231" t="str">
        <f t="shared" si="53"/>
        <v/>
      </c>
      <c r="R52" s="305">
        <f>IF(VLOOKUP(BI52,APPENDIX!$A:$R,9,FALSE)&lt;&gt;"",VLOOKUP(BI52,APPENDIX!$A:$R,9,FALSE),"--")</f>
        <v>12.6</v>
      </c>
      <c r="S52" s="236">
        <f>IF(VLOOKUP(BJ52,APPENDIX!$A:$R,9,FALSE)&lt;&gt;"",VLOOKUP(BJ52,APPENDIX!$A:$R,9,FALSE),"--")</f>
        <v>12.9</v>
      </c>
      <c r="T52" s="231">
        <f>IF(VLOOKUP(BK52,APPENDIX!$A:$R,12,FALSE)&lt;&gt;"",VLOOKUP(BK52,APPENDIX!$A:$R,12,FALSE),"--")</f>
        <v>0.1</v>
      </c>
      <c r="U52" s="234" t="str">
        <f t="shared" si="54"/>
        <v/>
      </c>
      <c r="V52" s="236">
        <f>IF(VLOOKUP(BM52,APPENDIX!$A:$R,9,FALSE)&lt;&gt;"",VLOOKUP(BM52,APPENDIX!$A:$R,9,FALSE),"--")</f>
        <v>6.5</v>
      </c>
      <c r="W52" s="236">
        <f>IF(VLOOKUP(BN52,APPENDIX!$A:$R,9,FALSE)&lt;&gt;"",VLOOKUP(BN52,APPENDIX!$A:$R,9,FALSE),"--")</f>
        <v>6.2</v>
      </c>
      <c r="X52" s="231">
        <f>IF(VLOOKUP(BO52,APPENDIX!$A:$R,12,FALSE)&lt;&gt;"",VLOOKUP(BO52,APPENDIX!$A:$R,12,FALSE),"--")</f>
        <v>-0.2</v>
      </c>
      <c r="Y52" s="231" t="str">
        <f t="shared" si="55"/>
        <v/>
      </c>
      <c r="Z52" s="229">
        <f>IF(VLOOKUP(BQ52,APPENDIX!$A:$R,9,FALSE)&lt;&gt;"",VLOOKUP(BQ52,APPENDIX!$A:$R,9,FALSE),"--")</f>
        <v>23</v>
      </c>
      <c r="AA52" s="231">
        <f>IF(VLOOKUP(BR52,APPENDIX!$A:$R,9,FALSE)&lt;&gt;"",VLOOKUP(BR52,APPENDIX!$A:$R,9,FALSE),"--")</f>
        <v>22</v>
      </c>
      <c r="AB52" s="231">
        <f>IF(VLOOKUP(BS52,APPENDIX!$A:$R,12,FALSE)&lt;&gt;"",VLOOKUP(BS52,APPENDIX!$A:$R,12,FALSE),"--")</f>
        <v>-0.3</v>
      </c>
      <c r="AC52" s="234" t="str">
        <f t="shared" si="56"/>
        <v/>
      </c>
      <c r="AD52" s="231">
        <f>IF(VLOOKUP(BU52,APPENDIX!$A:$R,9,FALSE)&lt;&gt;"",VLOOKUP(BU52,APPENDIX!$A:$R,9,FALSE),"--")</f>
        <v>19</v>
      </c>
      <c r="AE52" s="231">
        <f>IF(VLOOKUP(BV52,APPENDIX!$A:$R,9,FALSE)&lt;&gt;"",VLOOKUP(BV52,APPENDIX!$A:$R,9,FALSE),"--")</f>
        <v>17</v>
      </c>
      <c r="AF52" s="231">
        <f>IF(VLOOKUP(BW52,APPENDIX!$A:$R,12,FALSE)&lt;&gt;"",VLOOKUP(BW52,APPENDIX!$A:$R,12,FALSE),"--")</f>
        <v>-0.6</v>
      </c>
      <c r="AG52" s="231" t="str">
        <f t="shared" si="57"/>
        <v>*</v>
      </c>
      <c r="AH52" s="229">
        <f>IF(VLOOKUP(BY52,APPENDIX!$A:$R,9,FALSE)&lt;&gt;"",VLOOKUP(BY52,APPENDIX!$A:$R,9,FALSE),"--")</f>
        <v>27</v>
      </c>
      <c r="AI52" s="231">
        <f>IF(VLOOKUP(BZ52,APPENDIX!$A:$R,9,FALSE)&lt;&gt;"",VLOOKUP(BZ52,APPENDIX!$A:$R,9,FALSE),"--")</f>
        <v>29</v>
      </c>
      <c r="AJ52" s="231">
        <f>IF(VLOOKUP(CA52,APPENDIX!$A:$R,12,FALSE)&lt;&gt;"",VLOOKUP(CA52,APPENDIX!$A:$R,12,FALSE),"--")</f>
        <v>0.5</v>
      </c>
      <c r="AK52" s="234" t="str">
        <f t="shared" si="58"/>
        <v>*</v>
      </c>
      <c r="AL52" s="301">
        <f>IF(VLOOKUP(CD52,APPENDIX!$A:$R,9,FALSE)&lt;&gt;"",VLOOKUP(CD52,APPENDIX!$A:$R,9,FALSE),"--")</f>
        <v>30</v>
      </c>
      <c r="AM52" s="229">
        <f>IF(VLOOKUP(CG52,APPENDIX!$A:$R,9,FALSE)&lt;&gt;"",VLOOKUP(CG52,APPENDIX!$A:$R,9,FALSE),"--")</f>
        <v>11</v>
      </c>
      <c r="AN52" s="231">
        <f>IF(VLOOKUP(CH52,APPENDIX!$A:$R,9,FALSE)&lt;&gt;"",VLOOKUP(CH52,APPENDIX!$A:$R,9,FALSE),"--")</f>
        <v>10</v>
      </c>
      <c r="AO52" s="231">
        <f>IF(VLOOKUP(CI52,APPENDIX!$A:$R,12,FALSE)&lt;&gt;"",VLOOKUP(CI52,APPENDIX!$A:$R,12,FALSE),"--")</f>
        <v>-0.3</v>
      </c>
      <c r="AP52" s="234" t="str">
        <f t="shared" si="59"/>
        <v/>
      </c>
      <c r="AR52" s="2" t="s">
        <v>205</v>
      </c>
      <c r="AS52" s="2" t="str">
        <f t="shared" si="60"/>
        <v>VAh001_0</v>
      </c>
      <c r="AT52" s="2" t="str">
        <f t="shared" si="61"/>
        <v>VAh001_1</v>
      </c>
      <c r="AU52" s="2" t="str">
        <f t="shared" si="62"/>
        <v>VAh001_1</v>
      </c>
      <c r="AV52" s="2" t="str">
        <f t="shared" si="63"/>
        <v>VA</v>
      </c>
      <c r="AW52" s="2" t="str">
        <f t="shared" si="64"/>
        <v>VAh015_0</v>
      </c>
      <c r="AX52" s="2" t="str">
        <f t="shared" si="65"/>
        <v>VAh015_1</v>
      </c>
      <c r="AY52" s="2" t="str">
        <f t="shared" si="66"/>
        <v>VAh015_1</v>
      </c>
      <c r="AZ52" s="2" t="str">
        <f t="shared" si="67"/>
        <v>VA</v>
      </c>
      <c r="BA52" s="2" t="str">
        <f t="shared" si="68"/>
        <v>VAh009_0</v>
      </c>
      <c r="BB52" s="2" t="str">
        <f t="shared" si="69"/>
        <v>VAh009_1</v>
      </c>
      <c r="BC52" s="2" t="str">
        <f t="shared" si="70"/>
        <v>VAh009_1</v>
      </c>
      <c r="BD52" s="2" t="str">
        <f t="shared" si="71"/>
        <v>VA</v>
      </c>
      <c r="BE52" s="2" t="str">
        <f t="shared" si="72"/>
        <v>VAh010_0</v>
      </c>
      <c r="BF52" s="2" t="str">
        <f t="shared" si="73"/>
        <v>VAh010_1</v>
      </c>
      <c r="BG52" s="2" t="str">
        <f t="shared" si="74"/>
        <v>VAh010_1</v>
      </c>
      <c r="BH52" s="2" t="str">
        <f t="shared" si="75"/>
        <v>VA</v>
      </c>
      <c r="BI52" s="2" t="str">
        <f t="shared" si="76"/>
        <v>VAh007_0</v>
      </c>
      <c r="BJ52" s="2" t="str">
        <f t="shared" si="77"/>
        <v>VAh007_1</v>
      </c>
      <c r="BK52" s="2" t="str">
        <f t="shared" si="78"/>
        <v>VAh007_1</v>
      </c>
      <c r="BL52" s="2" t="str">
        <f t="shared" si="79"/>
        <v>VA</v>
      </c>
      <c r="BM52" s="2" t="str">
        <f t="shared" si="80"/>
        <v>VAh002_0</v>
      </c>
      <c r="BN52" s="2" t="str">
        <f t="shared" si="81"/>
        <v>VAh002_1</v>
      </c>
      <c r="BO52" s="2" t="str">
        <f t="shared" si="82"/>
        <v>VAh002_1</v>
      </c>
      <c r="BP52" s="2" t="str">
        <f t="shared" si="83"/>
        <v>VA</v>
      </c>
      <c r="BQ52" s="2" t="str">
        <f t="shared" si="84"/>
        <v>VAh005_0</v>
      </c>
      <c r="BR52" s="2" t="str">
        <f t="shared" si="85"/>
        <v>VAh005_1</v>
      </c>
      <c r="BS52" s="2" t="str">
        <f t="shared" si="86"/>
        <v>VAh005_1</v>
      </c>
      <c r="BT52" s="2" t="str">
        <f t="shared" si="87"/>
        <v>VA</v>
      </c>
      <c r="BU52" s="2" t="str">
        <f t="shared" si="88"/>
        <v>VAh003_0</v>
      </c>
      <c r="BV52" s="2" t="str">
        <f t="shared" si="89"/>
        <v>VAh003_1</v>
      </c>
      <c r="BW52" s="2" t="str">
        <f t="shared" si="90"/>
        <v>VAh003_1</v>
      </c>
      <c r="BX52" s="2" t="str">
        <f t="shared" si="91"/>
        <v>VA</v>
      </c>
      <c r="BY52" s="2" t="str">
        <f t="shared" si="92"/>
        <v>VAh004_0</v>
      </c>
      <c r="BZ52" s="2" t="str">
        <f t="shared" si="93"/>
        <v>VAh004_1</v>
      </c>
      <c r="CA52" s="2" t="str">
        <f t="shared" si="94"/>
        <v>VAh004_1</v>
      </c>
      <c r="CB52" s="2" t="str">
        <f t="shared" si="95"/>
        <v>VA</v>
      </c>
      <c r="CC52" s="2" t="e">
        <f>CONCATENATE($AR52,#REF!)</f>
        <v>#REF!</v>
      </c>
      <c r="CD52" s="2" t="str">
        <f t="shared" si="96"/>
        <v>VAh011_1</v>
      </c>
      <c r="CE52" s="2" t="e">
        <f>CONCATENATE($AR52,#REF!)</f>
        <v>#REF!</v>
      </c>
      <c r="CF52" s="2" t="e">
        <f>CONCATENATE($AR52,#REF!)</f>
        <v>#REF!</v>
      </c>
      <c r="CG52" s="2" t="str">
        <f t="shared" si="97"/>
        <v>VAh008_0</v>
      </c>
      <c r="CH52" s="2" t="str">
        <f t="shared" si="98"/>
        <v>VAh008_1</v>
      </c>
      <c r="CI52" s="2" t="str">
        <f t="shared" si="99"/>
        <v>VAh008_1</v>
      </c>
    </row>
    <row r="53" spans="1:87" x14ac:dyDescent="0.2">
      <c r="A53" s="229" t="s">
        <v>208</v>
      </c>
      <c r="B53" s="305">
        <f>IF(VLOOKUP(AS53,APPENDIX!$A:$R,9,FALSE)&lt;&gt;"",VLOOKUP(AS53,APPENDIX!$A:$R,9,FALSE),"--")</f>
        <v>62.7</v>
      </c>
      <c r="C53" s="236">
        <f>IF(VLOOKUP(AT53,APPENDIX!$A:$R,9,FALSE)&lt;&gt;"",VLOOKUP(AT53,APPENDIX!$A:$R,9,FALSE),"--")</f>
        <v>62.7</v>
      </c>
      <c r="D53" s="231">
        <f>IF(VLOOKUP(AU53,APPENDIX!$A:$R,12,FALSE)&lt;&gt;"",VLOOKUP(AU53,APPENDIX!$A:$R,12,FALSE),"--")</f>
        <v>0</v>
      </c>
      <c r="E53" s="234" t="str">
        <f t="shared" si="50"/>
        <v/>
      </c>
      <c r="F53" s="501">
        <f>IF(VLOOKUP(AW53,APPENDIX!$A:$R,9,FALSE)&lt;&gt;"",VLOOKUP(AW53,APPENDIX!$A:$R,9,FALSE),"--")</f>
        <v>5398.6</v>
      </c>
      <c r="G53" s="501">
        <f>IF(VLOOKUP(AX53,APPENDIX!$A:$R,9,FALSE)&lt;&gt;"",VLOOKUP(AX53,APPENDIX!$A:$R,9,FALSE),"--")</f>
        <v>5393.8</v>
      </c>
      <c r="H53" s="231">
        <f>IF(VLOOKUP(AY53,APPENDIX!$A:$R,12,FALSE)&lt;&gt;"",VLOOKUP(AY53,APPENDIX!$A:$R,12,FALSE),"--")</f>
        <v>0</v>
      </c>
      <c r="I53" s="231" t="str">
        <f t="shared" si="51"/>
        <v/>
      </c>
      <c r="J53" s="305">
        <f>IF(VLOOKUP(BA53,APPENDIX!$A:$R,9,FALSE)&lt;&gt;"",VLOOKUP(BA53,APPENDIX!$A:$R,9,FALSE),"--")</f>
        <v>17.899999999999999</v>
      </c>
      <c r="K53" s="236">
        <f>IF(VLOOKUP(BB53,APPENDIX!$A:$R,9,FALSE)&lt;&gt;"",VLOOKUP(BB53,APPENDIX!$A:$R,9,FALSE),"--")</f>
        <v>20.399999999999999</v>
      </c>
      <c r="L53" s="231">
        <f>IF(VLOOKUP(BC53,APPENDIX!$A:$R,12,FALSE)&lt;&gt;"",VLOOKUP(BC53,APPENDIX!$A:$R,12,FALSE),"--")</f>
        <v>1</v>
      </c>
      <c r="M53" s="234" t="str">
        <f t="shared" si="52"/>
        <v>**</v>
      </c>
      <c r="N53" s="236">
        <f>IF(VLOOKUP(BE53,APPENDIX!$A:$R,9,FALSE)&lt;&gt;"",VLOOKUP(BE53,APPENDIX!$A:$R,9,FALSE),"--")</f>
        <v>13.2</v>
      </c>
      <c r="O53" s="236">
        <f>IF(VLOOKUP(BF53,APPENDIX!$A:$R,9,FALSE)&lt;&gt;"",VLOOKUP(BF53,APPENDIX!$A:$R,9,FALSE),"--")</f>
        <v>11.9</v>
      </c>
      <c r="P53" s="231">
        <f>IF(VLOOKUP(BG53,APPENDIX!$A:$R,12,FALSE)&lt;&gt;"",VLOOKUP(BG53,APPENDIX!$A:$R,12,FALSE),"--")</f>
        <v>-0.7</v>
      </c>
      <c r="Q53" s="231" t="str">
        <f t="shared" si="53"/>
        <v>*</v>
      </c>
      <c r="R53" s="305">
        <f>IF(VLOOKUP(BI53,APPENDIX!$A:$R,9,FALSE)&lt;&gt;"",VLOOKUP(BI53,APPENDIX!$A:$R,9,FALSE),"--")</f>
        <v>14.5</v>
      </c>
      <c r="S53" s="236">
        <f>IF(VLOOKUP(BJ53,APPENDIX!$A:$R,9,FALSE)&lt;&gt;"",VLOOKUP(BJ53,APPENDIX!$A:$R,9,FALSE),"--")</f>
        <v>15.3</v>
      </c>
      <c r="T53" s="231">
        <f>IF(VLOOKUP(BK53,APPENDIX!$A:$R,12,FALSE)&lt;&gt;"",VLOOKUP(BK53,APPENDIX!$A:$R,12,FALSE),"--")</f>
        <v>0.2</v>
      </c>
      <c r="U53" s="234" t="str">
        <f t="shared" si="54"/>
        <v/>
      </c>
      <c r="V53" s="236">
        <f>IF(VLOOKUP(BM53,APPENDIX!$A:$R,9,FALSE)&lt;&gt;"",VLOOKUP(BM53,APPENDIX!$A:$R,9,FALSE),"--")</f>
        <v>5.3</v>
      </c>
      <c r="W53" s="236">
        <f>IF(VLOOKUP(BN53,APPENDIX!$A:$R,9,FALSE)&lt;&gt;"",VLOOKUP(BN53,APPENDIX!$A:$R,9,FALSE),"--")</f>
        <v>4.5</v>
      </c>
      <c r="X53" s="231">
        <f>IF(VLOOKUP(BO53,APPENDIX!$A:$R,12,FALSE)&lt;&gt;"",VLOOKUP(BO53,APPENDIX!$A:$R,12,FALSE),"--")</f>
        <v>-0.7</v>
      </c>
      <c r="Y53" s="231" t="str">
        <f t="shared" si="55"/>
        <v>*</v>
      </c>
      <c r="Z53" s="229">
        <f>IF(VLOOKUP(BQ53,APPENDIX!$A:$R,9,FALSE)&lt;&gt;"",VLOOKUP(BQ53,APPENDIX!$A:$R,9,FALSE),"--")</f>
        <v>28</v>
      </c>
      <c r="AA53" s="231">
        <f>IF(VLOOKUP(BR53,APPENDIX!$A:$R,9,FALSE)&lt;&gt;"",VLOOKUP(BR53,APPENDIX!$A:$R,9,FALSE),"--")</f>
        <v>27</v>
      </c>
      <c r="AB53" s="231">
        <f>IF(VLOOKUP(BS53,APPENDIX!$A:$R,12,FALSE)&lt;&gt;"",VLOOKUP(BS53,APPENDIX!$A:$R,12,FALSE),"--")</f>
        <v>-0.3</v>
      </c>
      <c r="AC53" s="234" t="str">
        <f t="shared" si="56"/>
        <v/>
      </c>
      <c r="AD53" s="231">
        <f>IF(VLOOKUP(BU53,APPENDIX!$A:$R,9,FALSE)&lt;&gt;"",VLOOKUP(BU53,APPENDIX!$A:$R,9,FALSE),"--")</f>
        <v>16</v>
      </c>
      <c r="AE53" s="231">
        <f>IF(VLOOKUP(BV53,APPENDIX!$A:$R,9,FALSE)&lt;&gt;"",VLOOKUP(BV53,APPENDIX!$A:$R,9,FALSE),"--")</f>
        <v>15</v>
      </c>
      <c r="AF53" s="231">
        <f>IF(VLOOKUP(BW53,APPENDIX!$A:$R,12,FALSE)&lt;&gt;"",VLOOKUP(BW53,APPENDIX!$A:$R,12,FALSE),"--")</f>
        <v>-0.3</v>
      </c>
      <c r="AG53" s="231" t="str">
        <f t="shared" si="57"/>
        <v/>
      </c>
      <c r="AH53" s="229">
        <f>IF(VLOOKUP(BY53,APPENDIX!$A:$R,9,FALSE)&lt;&gt;"",VLOOKUP(BY53,APPENDIX!$A:$R,9,FALSE),"--")</f>
        <v>27</v>
      </c>
      <c r="AI53" s="231">
        <f>IF(VLOOKUP(BZ53,APPENDIX!$A:$R,9,FALSE)&lt;&gt;"",VLOOKUP(BZ53,APPENDIX!$A:$R,9,FALSE),"--")</f>
        <v>26</v>
      </c>
      <c r="AJ53" s="231">
        <f>IF(VLOOKUP(CA53,APPENDIX!$A:$R,12,FALSE)&lt;&gt;"",VLOOKUP(CA53,APPENDIX!$A:$R,12,FALSE),"--")</f>
        <v>-0.3</v>
      </c>
      <c r="AK53" s="234" t="str">
        <f t="shared" si="58"/>
        <v/>
      </c>
      <c r="AL53" s="301">
        <f>IF(VLOOKUP(CD53,APPENDIX!$A:$R,9,FALSE)&lt;&gt;"",VLOOKUP(CD53,APPENDIX!$A:$R,9,FALSE),"--")</f>
        <v>26</v>
      </c>
      <c r="AM53" s="229">
        <f>IF(VLOOKUP(CG53,APPENDIX!$A:$R,9,FALSE)&lt;&gt;"",VLOOKUP(CG53,APPENDIX!$A:$R,9,FALSE),"--")</f>
        <v>8</v>
      </c>
      <c r="AN53" s="231">
        <f>IF(VLOOKUP(CH53,APPENDIX!$A:$R,9,FALSE)&lt;&gt;"",VLOOKUP(CH53,APPENDIX!$A:$R,9,FALSE),"--")</f>
        <v>8</v>
      </c>
      <c r="AO53" s="231">
        <f>IF(VLOOKUP(CI53,APPENDIX!$A:$R,12,FALSE)&lt;&gt;"",VLOOKUP(CI53,APPENDIX!$A:$R,12,FALSE),"--")</f>
        <v>0</v>
      </c>
      <c r="AP53" s="234" t="str">
        <f t="shared" si="59"/>
        <v/>
      </c>
      <c r="AR53" s="2" t="s">
        <v>209</v>
      </c>
      <c r="AS53" s="2" t="str">
        <f t="shared" si="60"/>
        <v>WAh001_0</v>
      </c>
      <c r="AT53" s="2" t="str">
        <f t="shared" si="61"/>
        <v>WAh001_1</v>
      </c>
      <c r="AU53" s="2" t="str">
        <f t="shared" si="62"/>
        <v>WAh001_1</v>
      </c>
      <c r="AV53" s="2" t="str">
        <f t="shared" si="63"/>
        <v>WA</v>
      </c>
      <c r="AW53" s="2" t="str">
        <f t="shared" si="64"/>
        <v>WAh015_0</v>
      </c>
      <c r="AX53" s="2" t="str">
        <f t="shared" si="65"/>
        <v>WAh015_1</v>
      </c>
      <c r="AY53" s="2" t="str">
        <f t="shared" si="66"/>
        <v>WAh015_1</v>
      </c>
      <c r="AZ53" s="2" t="str">
        <f t="shared" si="67"/>
        <v>WA</v>
      </c>
      <c r="BA53" s="2" t="str">
        <f t="shared" si="68"/>
        <v>WAh009_0</v>
      </c>
      <c r="BB53" s="2" t="str">
        <f t="shared" si="69"/>
        <v>WAh009_1</v>
      </c>
      <c r="BC53" s="2" t="str">
        <f t="shared" si="70"/>
        <v>WAh009_1</v>
      </c>
      <c r="BD53" s="2" t="str">
        <f t="shared" si="71"/>
        <v>WA</v>
      </c>
      <c r="BE53" s="2" t="str">
        <f t="shared" si="72"/>
        <v>WAh010_0</v>
      </c>
      <c r="BF53" s="2" t="str">
        <f t="shared" si="73"/>
        <v>WAh010_1</v>
      </c>
      <c r="BG53" s="2" t="str">
        <f t="shared" si="74"/>
        <v>WAh010_1</v>
      </c>
      <c r="BH53" s="2" t="str">
        <f t="shared" si="75"/>
        <v>WA</v>
      </c>
      <c r="BI53" s="2" t="str">
        <f t="shared" si="76"/>
        <v>WAh007_0</v>
      </c>
      <c r="BJ53" s="2" t="str">
        <f t="shared" si="77"/>
        <v>WAh007_1</v>
      </c>
      <c r="BK53" s="2" t="str">
        <f t="shared" si="78"/>
        <v>WAh007_1</v>
      </c>
      <c r="BL53" s="2" t="str">
        <f t="shared" si="79"/>
        <v>WA</v>
      </c>
      <c r="BM53" s="2" t="str">
        <f t="shared" si="80"/>
        <v>WAh002_0</v>
      </c>
      <c r="BN53" s="2" t="str">
        <f t="shared" si="81"/>
        <v>WAh002_1</v>
      </c>
      <c r="BO53" s="2" t="str">
        <f t="shared" si="82"/>
        <v>WAh002_1</v>
      </c>
      <c r="BP53" s="2" t="str">
        <f t="shared" si="83"/>
        <v>WA</v>
      </c>
      <c r="BQ53" s="2" t="str">
        <f t="shared" si="84"/>
        <v>WAh005_0</v>
      </c>
      <c r="BR53" s="2" t="str">
        <f t="shared" si="85"/>
        <v>WAh005_1</v>
      </c>
      <c r="BS53" s="2" t="str">
        <f t="shared" si="86"/>
        <v>WAh005_1</v>
      </c>
      <c r="BT53" s="2" t="str">
        <f t="shared" si="87"/>
        <v>WA</v>
      </c>
      <c r="BU53" s="2" t="str">
        <f t="shared" si="88"/>
        <v>WAh003_0</v>
      </c>
      <c r="BV53" s="2" t="str">
        <f t="shared" si="89"/>
        <v>WAh003_1</v>
      </c>
      <c r="BW53" s="2" t="str">
        <f t="shared" si="90"/>
        <v>WAh003_1</v>
      </c>
      <c r="BX53" s="2" t="str">
        <f t="shared" si="91"/>
        <v>WA</v>
      </c>
      <c r="BY53" s="2" t="str">
        <f t="shared" si="92"/>
        <v>WAh004_0</v>
      </c>
      <c r="BZ53" s="2" t="str">
        <f t="shared" si="93"/>
        <v>WAh004_1</v>
      </c>
      <c r="CA53" s="2" t="str">
        <f t="shared" si="94"/>
        <v>WAh004_1</v>
      </c>
      <c r="CB53" s="2" t="str">
        <f t="shared" si="95"/>
        <v>WA</v>
      </c>
      <c r="CC53" s="2" t="e">
        <f>CONCATENATE($AR53,#REF!)</f>
        <v>#REF!</v>
      </c>
      <c r="CD53" s="2" t="str">
        <f t="shared" si="96"/>
        <v>WAh011_1</v>
      </c>
      <c r="CE53" s="2" t="e">
        <f>CONCATENATE($AR53,#REF!)</f>
        <v>#REF!</v>
      </c>
      <c r="CF53" s="2" t="e">
        <f>CONCATENATE($AR53,#REF!)</f>
        <v>#REF!</v>
      </c>
      <c r="CG53" s="2" t="str">
        <f t="shared" si="97"/>
        <v>WAh008_0</v>
      </c>
      <c r="CH53" s="2" t="str">
        <f t="shared" si="98"/>
        <v>WAh008_1</v>
      </c>
      <c r="CI53" s="2" t="str">
        <f t="shared" si="99"/>
        <v>WAh008_1</v>
      </c>
    </row>
    <row r="54" spans="1:87" x14ac:dyDescent="0.2">
      <c r="A54" s="229" t="s">
        <v>212</v>
      </c>
      <c r="B54" s="305">
        <f>IF(VLOOKUP(AS54,APPENDIX!$A:$R,9,FALSE)&lt;&gt;"",VLOOKUP(AS54,APPENDIX!$A:$R,9,FALSE),"--")</f>
        <v>105.5</v>
      </c>
      <c r="C54" s="236">
        <f>IF(VLOOKUP(AT54,APPENDIX!$A:$R,9,FALSE)&lt;&gt;"",VLOOKUP(AT54,APPENDIX!$A:$R,9,FALSE),"--")</f>
        <v>105.7</v>
      </c>
      <c r="D54" s="231">
        <f>IF(VLOOKUP(AU54,APPENDIX!$A:$R,12,FALSE)&lt;&gt;"",VLOOKUP(AU54,APPENDIX!$A:$R,12,FALSE),"--")</f>
        <v>0</v>
      </c>
      <c r="E54" s="234" t="str">
        <f t="shared" si="50"/>
        <v/>
      </c>
      <c r="F54" s="501">
        <f>IF(VLOOKUP(AW54,APPENDIX!$A:$R,9,FALSE)&lt;&gt;"",VLOOKUP(AW54,APPENDIX!$A:$R,9,FALSE),"--")</f>
        <v>9474.4</v>
      </c>
      <c r="G54" s="501">
        <f>IF(VLOOKUP(AX54,APPENDIX!$A:$R,9,FALSE)&lt;&gt;"",VLOOKUP(AX54,APPENDIX!$A:$R,9,FALSE),"--")</f>
        <v>9535.5</v>
      </c>
      <c r="H54" s="231">
        <f>IF(VLOOKUP(AY54,APPENDIX!$A:$R,12,FALSE)&lt;&gt;"",VLOOKUP(AY54,APPENDIX!$A:$R,12,FALSE),"--")</f>
        <v>0</v>
      </c>
      <c r="I54" s="231" t="str">
        <f t="shared" si="51"/>
        <v/>
      </c>
      <c r="J54" s="305">
        <f>IF(VLOOKUP(BA54,APPENDIX!$A:$R,9,FALSE)&lt;&gt;"",VLOOKUP(BA54,APPENDIX!$A:$R,9,FALSE),"--")</f>
        <v>22.6</v>
      </c>
      <c r="K54" s="236">
        <f>IF(VLOOKUP(BB54,APPENDIX!$A:$R,9,FALSE)&lt;&gt;"",VLOOKUP(BB54,APPENDIX!$A:$R,9,FALSE),"--")</f>
        <v>22.4</v>
      </c>
      <c r="L54" s="231">
        <f>IF(VLOOKUP(BC54,APPENDIX!$A:$R,12,FALSE)&lt;&gt;"",VLOOKUP(BC54,APPENDIX!$A:$R,12,FALSE),"--")</f>
        <v>-0.1</v>
      </c>
      <c r="M54" s="234" t="str">
        <f t="shared" si="52"/>
        <v/>
      </c>
      <c r="N54" s="236">
        <f>IF(VLOOKUP(BE54,APPENDIX!$A:$R,9,FALSE)&lt;&gt;"",VLOOKUP(BE54,APPENDIX!$A:$R,9,FALSE),"--")</f>
        <v>17.5</v>
      </c>
      <c r="O54" s="236">
        <f>IF(VLOOKUP(BF54,APPENDIX!$A:$R,9,FALSE)&lt;&gt;"",VLOOKUP(BF54,APPENDIX!$A:$R,9,FALSE),"--")</f>
        <v>18.8</v>
      </c>
      <c r="P54" s="231">
        <f>IF(VLOOKUP(BG54,APPENDIX!$A:$R,12,FALSE)&lt;&gt;"",VLOOKUP(BG54,APPENDIX!$A:$R,12,FALSE),"--")</f>
        <v>0.7</v>
      </c>
      <c r="Q54" s="231" t="str">
        <f t="shared" si="53"/>
        <v>*</v>
      </c>
      <c r="R54" s="305">
        <f>IF(VLOOKUP(BI54,APPENDIX!$A:$R,9,FALSE)&lt;&gt;"",VLOOKUP(BI54,APPENDIX!$A:$R,9,FALSE),"--")</f>
        <v>17.100000000000001</v>
      </c>
      <c r="S54" s="236">
        <f>IF(VLOOKUP(BJ54,APPENDIX!$A:$R,9,FALSE)&lt;&gt;"",VLOOKUP(BJ54,APPENDIX!$A:$R,9,FALSE),"--")</f>
        <v>18.100000000000001</v>
      </c>
      <c r="T54" s="231">
        <f>IF(VLOOKUP(BK54,APPENDIX!$A:$R,12,FALSE)&lt;&gt;"",VLOOKUP(BK54,APPENDIX!$A:$R,12,FALSE),"--")</f>
        <v>0.2</v>
      </c>
      <c r="U54" s="234" t="str">
        <f t="shared" si="54"/>
        <v/>
      </c>
      <c r="V54" s="236">
        <f>IF(VLOOKUP(BM54,APPENDIX!$A:$R,9,FALSE)&lt;&gt;"",VLOOKUP(BM54,APPENDIX!$A:$R,9,FALSE),"--")</f>
        <v>7.2</v>
      </c>
      <c r="W54" s="236">
        <f>IF(VLOOKUP(BN54,APPENDIX!$A:$R,9,FALSE)&lt;&gt;"",VLOOKUP(BN54,APPENDIX!$A:$R,9,FALSE),"--")</f>
        <v>7.6</v>
      </c>
      <c r="X54" s="231">
        <f>IF(VLOOKUP(BO54,APPENDIX!$A:$R,12,FALSE)&lt;&gt;"",VLOOKUP(BO54,APPENDIX!$A:$R,12,FALSE),"--")</f>
        <v>0.3</v>
      </c>
      <c r="Y54" s="231" t="str">
        <f t="shared" si="55"/>
        <v/>
      </c>
      <c r="Z54" s="229">
        <f>IF(VLOOKUP(BQ54,APPENDIX!$A:$R,9,FALSE)&lt;&gt;"",VLOOKUP(BQ54,APPENDIX!$A:$R,9,FALSE),"--")</f>
        <v>34</v>
      </c>
      <c r="AA54" s="231">
        <f>IF(VLOOKUP(BR54,APPENDIX!$A:$R,9,FALSE)&lt;&gt;"",VLOOKUP(BR54,APPENDIX!$A:$R,9,FALSE),"--")</f>
        <v>34</v>
      </c>
      <c r="AB54" s="231">
        <f>IF(VLOOKUP(BS54,APPENDIX!$A:$R,12,FALSE)&lt;&gt;"",VLOOKUP(BS54,APPENDIX!$A:$R,12,FALSE),"--")</f>
        <v>0</v>
      </c>
      <c r="AC54" s="234" t="str">
        <f t="shared" si="56"/>
        <v/>
      </c>
      <c r="AD54" s="231">
        <f>IF(VLOOKUP(BU54,APPENDIX!$A:$R,9,FALSE)&lt;&gt;"",VLOOKUP(BU54,APPENDIX!$A:$R,9,FALSE),"--")</f>
        <v>27</v>
      </c>
      <c r="AE54" s="231">
        <f>IF(VLOOKUP(BV54,APPENDIX!$A:$R,9,FALSE)&lt;&gt;"",VLOOKUP(BV54,APPENDIX!$A:$R,9,FALSE),"--")</f>
        <v>26</v>
      </c>
      <c r="AF54" s="231">
        <f>IF(VLOOKUP(BW54,APPENDIX!$A:$R,12,FALSE)&lt;&gt;"",VLOOKUP(BW54,APPENDIX!$A:$R,12,FALSE),"--")</f>
        <v>-0.3</v>
      </c>
      <c r="AG54" s="231" t="str">
        <f t="shared" si="57"/>
        <v/>
      </c>
      <c r="AH54" s="229">
        <f>IF(VLOOKUP(BY54,APPENDIX!$A:$R,9,FALSE)&lt;&gt;"",VLOOKUP(BY54,APPENDIX!$A:$R,9,FALSE),"--")</f>
        <v>37</v>
      </c>
      <c r="AI54" s="231">
        <f>IF(VLOOKUP(BZ54,APPENDIX!$A:$R,9,FALSE)&lt;&gt;"",VLOOKUP(BZ54,APPENDIX!$A:$R,9,FALSE),"--")</f>
        <v>37</v>
      </c>
      <c r="AJ54" s="231">
        <f>IF(VLOOKUP(CA54,APPENDIX!$A:$R,12,FALSE)&lt;&gt;"",VLOOKUP(CA54,APPENDIX!$A:$R,12,FALSE),"--")</f>
        <v>0</v>
      </c>
      <c r="AK54" s="234" t="str">
        <f t="shared" si="58"/>
        <v/>
      </c>
      <c r="AL54" s="301">
        <f>IF(VLOOKUP(CD54,APPENDIX!$A:$R,9,FALSE)&lt;&gt;"",VLOOKUP(CD54,APPENDIX!$A:$R,9,FALSE),"--")</f>
        <v>34</v>
      </c>
      <c r="AM54" s="229">
        <f>IF(VLOOKUP(CG54,APPENDIX!$A:$R,9,FALSE)&lt;&gt;"",VLOOKUP(CG54,APPENDIX!$A:$R,9,FALSE),"--")</f>
        <v>23</v>
      </c>
      <c r="AN54" s="231">
        <f>IF(VLOOKUP(CH54,APPENDIX!$A:$R,9,FALSE)&lt;&gt;"",VLOOKUP(CH54,APPENDIX!$A:$R,9,FALSE),"--")</f>
        <v>22</v>
      </c>
      <c r="AO54" s="231">
        <f>IF(VLOOKUP(CI54,APPENDIX!$A:$R,12,FALSE)&lt;&gt;"",VLOOKUP(CI54,APPENDIX!$A:$R,12,FALSE),"--")</f>
        <v>-0.3</v>
      </c>
      <c r="AP54" s="234" t="str">
        <f t="shared" si="59"/>
        <v/>
      </c>
      <c r="AR54" s="2" t="s">
        <v>213</v>
      </c>
      <c r="AS54" s="2" t="str">
        <f t="shared" si="60"/>
        <v>WVh001_0</v>
      </c>
      <c r="AT54" s="2" t="str">
        <f t="shared" si="61"/>
        <v>WVh001_1</v>
      </c>
      <c r="AU54" s="2" t="str">
        <f t="shared" si="62"/>
        <v>WVh001_1</v>
      </c>
      <c r="AV54" s="2" t="str">
        <f t="shared" si="63"/>
        <v>WV</v>
      </c>
      <c r="AW54" s="2" t="str">
        <f t="shared" si="64"/>
        <v>WVh015_0</v>
      </c>
      <c r="AX54" s="2" t="str">
        <f t="shared" si="65"/>
        <v>WVh015_1</v>
      </c>
      <c r="AY54" s="2" t="str">
        <f t="shared" si="66"/>
        <v>WVh015_1</v>
      </c>
      <c r="AZ54" s="2" t="str">
        <f t="shared" si="67"/>
        <v>WV</v>
      </c>
      <c r="BA54" s="2" t="str">
        <f t="shared" si="68"/>
        <v>WVh009_0</v>
      </c>
      <c r="BB54" s="2" t="str">
        <f t="shared" si="69"/>
        <v>WVh009_1</v>
      </c>
      <c r="BC54" s="2" t="str">
        <f t="shared" si="70"/>
        <v>WVh009_1</v>
      </c>
      <c r="BD54" s="2" t="str">
        <f t="shared" si="71"/>
        <v>WV</v>
      </c>
      <c r="BE54" s="2" t="str">
        <f t="shared" si="72"/>
        <v>WVh010_0</v>
      </c>
      <c r="BF54" s="2" t="str">
        <f t="shared" si="73"/>
        <v>WVh010_1</v>
      </c>
      <c r="BG54" s="2" t="str">
        <f t="shared" si="74"/>
        <v>WVh010_1</v>
      </c>
      <c r="BH54" s="2" t="str">
        <f t="shared" si="75"/>
        <v>WV</v>
      </c>
      <c r="BI54" s="2" t="str">
        <f t="shared" si="76"/>
        <v>WVh007_0</v>
      </c>
      <c r="BJ54" s="2" t="str">
        <f t="shared" si="77"/>
        <v>WVh007_1</v>
      </c>
      <c r="BK54" s="2" t="str">
        <f t="shared" si="78"/>
        <v>WVh007_1</v>
      </c>
      <c r="BL54" s="2" t="str">
        <f t="shared" si="79"/>
        <v>WV</v>
      </c>
      <c r="BM54" s="2" t="str">
        <f t="shared" si="80"/>
        <v>WVh002_0</v>
      </c>
      <c r="BN54" s="2" t="str">
        <f t="shared" si="81"/>
        <v>WVh002_1</v>
      </c>
      <c r="BO54" s="2" t="str">
        <f t="shared" si="82"/>
        <v>WVh002_1</v>
      </c>
      <c r="BP54" s="2" t="str">
        <f t="shared" si="83"/>
        <v>WV</v>
      </c>
      <c r="BQ54" s="2" t="str">
        <f t="shared" si="84"/>
        <v>WVh005_0</v>
      </c>
      <c r="BR54" s="2" t="str">
        <f t="shared" si="85"/>
        <v>WVh005_1</v>
      </c>
      <c r="BS54" s="2" t="str">
        <f t="shared" si="86"/>
        <v>WVh005_1</v>
      </c>
      <c r="BT54" s="2" t="str">
        <f t="shared" si="87"/>
        <v>WV</v>
      </c>
      <c r="BU54" s="2" t="str">
        <f t="shared" si="88"/>
        <v>WVh003_0</v>
      </c>
      <c r="BV54" s="2" t="str">
        <f t="shared" si="89"/>
        <v>WVh003_1</v>
      </c>
      <c r="BW54" s="2" t="str">
        <f t="shared" si="90"/>
        <v>WVh003_1</v>
      </c>
      <c r="BX54" s="2" t="str">
        <f t="shared" si="91"/>
        <v>WV</v>
      </c>
      <c r="BY54" s="2" t="str">
        <f t="shared" si="92"/>
        <v>WVh004_0</v>
      </c>
      <c r="BZ54" s="2" t="str">
        <f t="shared" si="93"/>
        <v>WVh004_1</v>
      </c>
      <c r="CA54" s="2" t="str">
        <f t="shared" si="94"/>
        <v>WVh004_1</v>
      </c>
      <c r="CB54" s="2" t="str">
        <f t="shared" si="95"/>
        <v>WV</v>
      </c>
      <c r="CC54" s="2" t="e">
        <f>CONCATENATE($AR54,#REF!)</f>
        <v>#REF!</v>
      </c>
      <c r="CD54" s="2" t="str">
        <f t="shared" si="96"/>
        <v>WVh011_1</v>
      </c>
      <c r="CE54" s="2" t="e">
        <f>CONCATENATE($AR54,#REF!)</f>
        <v>#REF!</v>
      </c>
      <c r="CF54" s="2" t="e">
        <f>CONCATENATE($AR54,#REF!)</f>
        <v>#REF!</v>
      </c>
      <c r="CG54" s="2" t="str">
        <f t="shared" si="97"/>
        <v>WVh008_0</v>
      </c>
      <c r="CH54" s="2" t="str">
        <f t="shared" si="98"/>
        <v>WVh008_1</v>
      </c>
      <c r="CI54" s="2" t="str">
        <f t="shared" si="99"/>
        <v>WVh008_1</v>
      </c>
    </row>
    <row r="55" spans="1:87" x14ac:dyDescent="0.2">
      <c r="A55" s="229" t="s">
        <v>216</v>
      </c>
      <c r="B55" s="305">
        <f>IF(VLOOKUP(AS55,APPENDIX!$A:$R,9,FALSE)&lt;&gt;"",VLOOKUP(AS55,APPENDIX!$A:$R,9,FALSE),"--")</f>
        <v>70</v>
      </c>
      <c r="C55" s="236">
        <f>IF(VLOOKUP(AT55,APPENDIX!$A:$R,9,FALSE)&lt;&gt;"",VLOOKUP(AT55,APPENDIX!$A:$R,9,FALSE),"--")</f>
        <v>70.3</v>
      </c>
      <c r="D55" s="231">
        <f>IF(VLOOKUP(AU55,APPENDIX!$A:$R,12,FALSE)&lt;&gt;"",VLOOKUP(AU55,APPENDIX!$A:$R,12,FALSE),"--")</f>
        <v>0</v>
      </c>
      <c r="E55" s="234" t="str">
        <f t="shared" si="50"/>
        <v/>
      </c>
      <c r="F55" s="501">
        <f>IF(VLOOKUP(AW55,APPENDIX!$A:$R,9,FALSE)&lt;&gt;"",VLOOKUP(AW55,APPENDIX!$A:$R,9,FALSE),"--")</f>
        <v>5695.8</v>
      </c>
      <c r="G55" s="501">
        <f>IF(VLOOKUP(AX55,APPENDIX!$A:$R,9,FALSE)&lt;&gt;"",VLOOKUP(AX55,APPENDIX!$A:$R,9,FALSE),"--")</f>
        <v>5763.7</v>
      </c>
      <c r="H55" s="231">
        <f>IF(VLOOKUP(AY55,APPENDIX!$A:$R,12,FALSE)&lt;&gt;"",VLOOKUP(AY55,APPENDIX!$A:$R,12,FALSE),"--")</f>
        <v>0.1</v>
      </c>
      <c r="I55" s="231" t="str">
        <f t="shared" si="51"/>
        <v/>
      </c>
      <c r="J55" s="305">
        <f>IF(VLOOKUP(BA55,APPENDIX!$A:$R,9,FALSE)&lt;&gt;"",VLOOKUP(BA55,APPENDIX!$A:$R,9,FALSE),"--")</f>
        <v>20.399999999999999</v>
      </c>
      <c r="K55" s="236">
        <f>IF(VLOOKUP(BB55,APPENDIX!$A:$R,9,FALSE)&lt;&gt;"",VLOOKUP(BB55,APPENDIX!$A:$R,9,FALSE),"--")</f>
        <v>19.3</v>
      </c>
      <c r="L55" s="231">
        <f>IF(VLOOKUP(BC55,APPENDIX!$A:$R,12,FALSE)&lt;&gt;"",VLOOKUP(BC55,APPENDIX!$A:$R,12,FALSE),"--")</f>
        <v>-0.4</v>
      </c>
      <c r="M55" s="234" t="str">
        <f t="shared" si="52"/>
        <v/>
      </c>
      <c r="N55" s="236">
        <f>IF(VLOOKUP(BE55,APPENDIX!$A:$R,9,FALSE)&lt;&gt;"",VLOOKUP(BE55,APPENDIX!$A:$R,9,FALSE),"--")</f>
        <v>13.8</v>
      </c>
      <c r="O55" s="236">
        <f>IF(VLOOKUP(BF55,APPENDIX!$A:$R,9,FALSE)&lt;&gt;"",VLOOKUP(BF55,APPENDIX!$A:$R,9,FALSE),"--")</f>
        <v>13.7</v>
      </c>
      <c r="P55" s="231">
        <f>IF(VLOOKUP(BG55,APPENDIX!$A:$R,12,FALSE)&lt;&gt;"",VLOOKUP(BG55,APPENDIX!$A:$R,12,FALSE),"--")</f>
        <v>-0.1</v>
      </c>
      <c r="Q55" s="231" t="str">
        <f t="shared" si="53"/>
        <v/>
      </c>
      <c r="R55" s="305">
        <f>IF(VLOOKUP(BI55,APPENDIX!$A:$R,9,FALSE)&lt;&gt;"",VLOOKUP(BI55,APPENDIX!$A:$R,9,FALSE),"--")</f>
        <v>12.3</v>
      </c>
      <c r="S55" s="236">
        <f>IF(VLOOKUP(BJ55,APPENDIX!$A:$R,9,FALSE)&lt;&gt;"",VLOOKUP(BJ55,APPENDIX!$A:$R,9,FALSE),"--")</f>
        <v>13.1</v>
      </c>
      <c r="T55" s="231">
        <f>IF(VLOOKUP(BK55,APPENDIX!$A:$R,12,FALSE)&lt;&gt;"",VLOOKUP(BK55,APPENDIX!$A:$R,12,FALSE),"--")</f>
        <v>0.2</v>
      </c>
      <c r="U55" s="234" t="str">
        <f t="shared" si="54"/>
        <v/>
      </c>
      <c r="V55" s="236">
        <f>IF(VLOOKUP(BM55,APPENDIX!$A:$R,9,FALSE)&lt;&gt;"",VLOOKUP(BM55,APPENDIX!$A:$R,9,FALSE),"--")</f>
        <v>5.7</v>
      </c>
      <c r="W55" s="236">
        <f>IF(VLOOKUP(BN55,APPENDIX!$A:$R,9,FALSE)&lt;&gt;"",VLOOKUP(BN55,APPENDIX!$A:$R,9,FALSE),"--")</f>
        <v>6.3</v>
      </c>
      <c r="X55" s="231">
        <f>IF(VLOOKUP(BO55,APPENDIX!$A:$R,12,FALSE)&lt;&gt;"",VLOOKUP(BO55,APPENDIX!$A:$R,12,FALSE),"--")</f>
        <v>0.5</v>
      </c>
      <c r="Y55" s="231" t="str">
        <f t="shared" si="55"/>
        <v>*</v>
      </c>
      <c r="Z55" s="229">
        <f>IF(VLOOKUP(BQ55,APPENDIX!$A:$R,9,FALSE)&lt;&gt;"",VLOOKUP(BQ55,APPENDIX!$A:$R,9,FALSE),"--")</f>
        <v>24</v>
      </c>
      <c r="AA55" s="231">
        <f>IF(VLOOKUP(BR55,APPENDIX!$A:$R,9,FALSE)&lt;&gt;"",VLOOKUP(BR55,APPENDIX!$A:$R,9,FALSE),"--")</f>
        <v>23</v>
      </c>
      <c r="AB55" s="231">
        <f>IF(VLOOKUP(BS55,APPENDIX!$A:$R,12,FALSE)&lt;&gt;"",VLOOKUP(BS55,APPENDIX!$A:$R,12,FALSE),"--")</f>
        <v>-0.3</v>
      </c>
      <c r="AC55" s="234" t="str">
        <f t="shared" si="56"/>
        <v/>
      </c>
      <c r="AD55" s="231">
        <f>IF(VLOOKUP(BU55,APPENDIX!$A:$R,9,FALSE)&lt;&gt;"",VLOOKUP(BU55,APPENDIX!$A:$R,9,FALSE),"--")</f>
        <v>19</v>
      </c>
      <c r="AE55" s="231">
        <f>IF(VLOOKUP(BV55,APPENDIX!$A:$R,9,FALSE)&lt;&gt;"",VLOOKUP(BV55,APPENDIX!$A:$R,9,FALSE),"--")</f>
        <v>17</v>
      </c>
      <c r="AF55" s="231">
        <f>IF(VLOOKUP(BW55,APPENDIX!$A:$R,12,FALSE)&lt;&gt;"",VLOOKUP(BW55,APPENDIX!$A:$R,12,FALSE),"--")</f>
        <v>-0.6</v>
      </c>
      <c r="AG55" s="231" t="str">
        <f t="shared" si="57"/>
        <v>*</v>
      </c>
      <c r="AH55" s="229">
        <f>IF(VLOOKUP(BY55,APPENDIX!$A:$R,9,FALSE)&lt;&gt;"",VLOOKUP(BY55,APPENDIX!$A:$R,9,FALSE),"--")</f>
        <v>29</v>
      </c>
      <c r="AI55" s="231">
        <f>IF(VLOOKUP(BZ55,APPENDIX!$A:$R,9,FALSE)&lt;&gt;"",VLOOKUP(BZ55,APPENDIX!$A:$R,9,FALSE),"--")</f>
        <v>30</v>
      </c>
      <c r="AJ55" s="231">
        <f>IF(VLOOKUP(CA55,APPENDIX!$A:$R,12,FALSE)&lt;&gt;"",VLOOKUP(CA55,APPENDIX!$A:$R,12,FALSE),"--")</f>
        <v>0.3</v>
      </c>
      <c r="AK55" s="234" t="str">
        <f t="shared" si="58"/>
        <v/>
      </c>
      <c r="AL55" s="301">
        <f>IF(VLOOKUP(CD55,APPENDIX!$A:$R,9,FALSE)&lt;&gt;"",VLOOKUP(CD55,APPENDIX!$A:$R,9,FALSE),"--")</f>
        <v>29</v>
      </c>
      <c r="AM55" s="229">
        <f>IF(VLOOKUP(CG55,APPENDIX!$A:$R,9,FALSE)&lt;&gt;"",VLOOKUP(CG55,APPENDIX!$A:$R,9,FALSE),"--")</f>
        <v>11</v>
      </c>
      <c r="AN55" s="231">
        <f>IF(VLOOKUP(CH55,APPENDIX!$A:$R,9,FALSE)&lt;&gt;"",VLOOKUP(CH55,APPENDIX!$A:$R,9,FALSE),"--")</f>
        <v>10</v>
      </c>
      <c r="AO55" s="231">
        <f>IF(VLOOKUP(CI55,APPENDIX!$A:$R,12,FALSE)&lt;&gt;"",VLOOKUP(CI55,APPENDIX!$A:$R,12,FALSE),"--")</f>
        <v>-0.3</v>
      </c>
      <c r="AP55" s="234" t="str">
        <f t="shared" si="59"/>
        <v/>
      </c>
      <c r="AR55" s="2" t="s">
        <v>217</v>
      </c>
      <c r="AS55" s="2" t="str">
        <f t="shared" si="60"/>
        <v>WIh001_0</v>
      </c>
      <c r="AT55" s="2" t="str">
        <f t="shared" si="61"/>
        <v>WIh001_1</v>
      </c>
      <c r="AU55" s="2" t="str">
        <f t="shared" si="62"/>
        <v>WIh001_1</v>
      </c>
      <c r="AV55" s="2" t="str">
        <f t="shared" si="63"/>
        <v>WI</v>
      </c>
      <c r="AW55" s="2" t="str">
        <f t="shared" si="64"/>
        <v>WIh015_0</v>
      </c>
      <c r="AX55" s="2" t="str">
        <f t="shared" si="65"/>
        <v>WIh015_1</v>
      </c>
      <c r="AY55" s="2" t="str">
        <f t="shared" si="66"/>
        <v>WIh015_1</v>
      </c>
      <c r="AZ55" s="2" t="str">
        <f t="shared" si="67"/>
        <v>WI</v>
      </c>
      <c r="BA55" s="2" t="str">
        <f t="shared" si="68"/>
        <v>WIh009_0</v>
      </c>
      <c r="BB55" s="2" t="str">
        <f t="shared" si="69"/>
        <v>WIh009_1</v>
      </c>
      <c r="BC55" s="2" t="str">
        <f t="shared" si="70"/>
        <v>WIh009_1</v>
      </c>
      <c r="BD55" s="2" t="str">
        <f t="shared" si="71"/>
        <v>WI</v>
      </c>
      <c r="BE55" s="2" t="str">
        <f t="shared" si="72"/>
        <v>WIh010_0</v>
      </c>
      <c r="BF55" s="2" t="str">
        <f t="shared" si="73"/>
        <v>WIh010_1</v>
      </c>
      <c r="BG55" s="2" t="str">
        <f t="shared" si="74"/>
        <v>WIh010_1</v>
      </c>
      <c r="BH55" s="2" t="str">
        <f t="shared" si="75"/>
        <v>WI</v>
      </c>
      <c r="BI55" s="2" t="str">
        <f t="shared" si="76"/>
        <v>WIh007_0</v>
      </c>
      <c r="BJ55" s="2" t="str">
        <f t="shared" si="77"/>
        <v>WIh007_1</v>
      </c>
      <c r="BK55" s="2" t="str">
        <f t="shared" si="78"/>
        <v>WIh007_1</v>
      </c>
      <c r="BL55" s="2" t="str">
        <f t="shared" si="79"/>
        <v>WI</v>
      </c>
      <c r="BM55" s="2" t="str">
        <f t="shared" si="80"/>
        <v>WIh002_0</v>
      </c>
      <c r="BN55" s="2" t="str">
        <f t="shared" si="81"/>
        <v>WIh002_1</v>
      </c>
      <c r="BO55" s="2" t="str">
        <f t="shared" si="82"/>
        <v>WIh002_1</v>
      </c>
      <c r="BP55" s="2" t="str">
        <f t="shared" si="83"/>
        <v>WI</v>
      </c>
      <c r="BQ55" s="2" t="str">
        <f t="shared" si="84"/>
        <v>WIh005_0</v>
      </c>
      <c r="BR55" s="2" t="str">
        <f t="shared" si="85"/>
        <v>WIh005_1</v>
      </c>
      <c r="BS55" s="2" t="str">
        <f t="shared" si="86"/>
        <v>WIh005_1</v>
      </c>
      <c r="BT55" s="2" t="str">
        <f t="shared" si="87"/>
        <v>WI</v>
      </c>
      <c r="BU55" s="2" t="str">
        <f t="shared" si="88"/>
        <v>WIh003_0</v>
      </c>
      <c r="BV55" s="2" t="str">
        <f t="shared" si="89"/>
        <v>WIh003_1</v>
      </c>
      <c r="BW55" s="2" t="str">
        <f t="shared" si="90"/>
        <v>WIh003_1</v>
      </c>
      <c r="BX55" s="2" t="str">
        <f t="shared" si="91"/>
        <v>WI</v>
      </c>
      <c r="BY55" s="2" t="str">
        <f t="shared" si="92"/>
        <v>WIh004_0</v>
      </c>
      <c r="BZ55" s="2" t="str">
        <f t="shared" si="93"/>
        <v>WIh004_1</v>
      </c>
      <c r="CA55" s="2" t="str">
        <f t="shared" si="94"/>
        <v>WIh004_1</v>
      </c>
      <c r="CB55" s="2" t="str">
        <f t="shared" si="95"/>
        <v>WI</v>
      </c>
      <c r="CC55" s="2" t="e">
        <f>CONCATENATE($AR55,#REF!)</f>
        <v>#REF!</v>
      </c>
      <c r="CD55" s="2" t="str">
        <f t="shared" si="96"/>
        <v>WIh011_1</v>
      </c>
      <c r="CE55" s="2" t="e">
        <f>CONCATENATE($AR55,#REF!)</f>
        <v>#REF!</v>
      </c>
      <c r="CF55" s="2" t="e">
        <f>CONCATENATE($AR55,#REF!)</f>
        <v>#REF!</v>
      </c>
      <c r="CG55" s="2" t="str">
        <f t="shared" si="97"/>
        <v>WIh008_0</v>
      </c>
      <c r="CH55" s="2" t="str">
        <f t="shared" si="98"/>
        <v>WIh008_1</v>
      </c>
      <c r="CI55" s="2" t="str">
        <f t="shared" si="99"/>
        <v>WIh008_1</v>
      </c>
    </row>
    <row r="56" spans="1:87" x14ac:dyDescent="0.2">
      <c r="A56" s="229" t="s">
        <v>220</v>
      </c>
      <c r="B56" s="305">
        <f>IF(VLOOKUP(AS56,APPENDIX!$A:$R,9,FALSE)&lt;&gt;"",VLOOKUP(AS56,APPENDIX!$A:$R,9,FALSE),"--")</f>
        <v>71.099999999999994</v>
      </c>
      <c r="C56" s="236">
        <f>IF(VLOOKUP(AT56,APPENDIX!$A:$R,9,FALSE)&lt;&gt;"",VLOOKUP(AT56,APPENDIX!$A:$R,9,FALSE),"--")</f>
        <v>71.7</v>
      </c>
      <c r="D56" s="231">
        <f>IF(VLOOKUP(AU56,APPENDIX!$A:$R,12,FALSE)&lt;&gt;"",VLOOKUP(AU56,APPENDIX!$A:$R,12,FALSE),"--")</f>
        <v>0</v>
      </c>
      <c r="E56" s="234" t="str">
        <f t="shared" si="50"/>
        <v/>
      </c>
      <c r="F56" s="501">
        <f>IF(VLOOKUP(AW56,APPENDIX!$A:$R,9,FALSE)&lt;&gt;"",VLOOKUP(AW56,APPENDIX!$A:$R,9,FALSE),"--")</f>
        <v>7045.7</v>
      </c>
      <c r="G56" s="501">
        <f>IF(VLOOKUP(AX56,APPENDIX!$A:$R,9,FALSE)&lt;&gt;"",VLOOKUP(AX56,APPENDIX!$A:$R,9,FALSE),"--")</f>
        <v>7349.6</v>
      </c>
      <c r="H56" s="231">
        <f>IF(VLOOKUP(AY56,APPENDIX!$A:$R,12,FALSE)&lt;&gt;"",VLOOKUP(AY56,APPENDIX!$A:$R,12,FALSE),"--")</f>
        <v>0.2</v>
      </c>
      <c r="I56" s="231" t="str">
        <f t="shared" si="51"/>
        <v/>
      </c>
      <c r="J56" s="305">
        <f>IF(VLOOKUP(BA56,APPENDIX!$A:$R,9,FALSE)&lt;&gt;"",VLOOKUP(BA56,APPENDIX!$A:$R,9,FALSE),"--")</f>
        <v>15.7</v>
      </c>
      <c r="K56" s="236">
        <f>IF(VLOOKUP(BB56,APPENDIX!$A:$R,9,FALSE)&lt;&gt;"",VLOOKUP(BB56,APPENDIX!$A:$R,9,FALSE),"--")</f>
        <v>14.6</v>
      </c>
      <c r="L56" s="231">
        <f>IF(VLOOKUP(BC56,APPENDIX!$A:$R,12,FALSE)&lt;&gt;"",VLOOKUP(BC56,APPENDIX!$A:$R,12,FALSE),"--")</f>
        <v>-0.4</v>
      </c>
      <c r="M56" s="234" t="str">
        <f t="shared" si="52"/>
        <v/>
      </c>
      <c r="N56" s="236">
        <f>IF(VLOOKUP(BE56,APPENDIX!$A:$R,9,FALSE)&lt;&gt;"",VLOOKUP(BE56,APPENDIX!$A:$R,9,FALSE),"--")</f>
        <v>15.8</v>
      </c>
      <c r="O56" s="236">
        <f>IF(VLOOKUP(BF56,APPENDIX!$A:$R,9,FALSE)&lt;&gt;"",VLOOKUP(BF56,APPENDIX!$A:$R,9,FALSE),"--")</f>
        <v>10.9</v>
      </c>
      <c r="P56" s="231">
        <f>IF(VLOOKUP(BG56,APPENDIX!$A:$R,12,FALSE)&lt;&gt;"",VLOOKUP(BG56,APPENDIX!$A:$R,12,FALSE),"--")</f>
        <v>-2.6</v>
      </c>
      <c r="Q56" s="231" t="str">
        <f t="shared" si="53"/>
        <v>**</v>
      </c>
      <c r="R56" s="305">
        <f>IF(VLOOKUP(BI56,APPENDIX!$A:$R,9,FALSE)&lt;&gt;"",VLOOKUP(BI56,APPENDIX!$A:$R,9,FALSE),"--")</f>
        <v>29.6</v>
      </c>
      <c r="S56" s="236">
        <f>IF(VLOOKUP(BJ56,APPENDIX!$A:$R,9,FALSE)&lt;&gt;"",VLOOKUP(BJ56,APPENDIX!$A:$R,9,FALSE),"--")</f>
        <v>20.6</v>
      </c>
      <c r="T56" s="231">
        <f>IF(VLOOKUP(BK56,APPENDIX!$A:$R,12,FALSE)&lt;&gt;"",VLOOKUP(BK56,APPENDIX!$A:$R,12,FALSE),"--")</f>
        <v>-2.2000000000000002</v>
      </c>
      <c r="U56" s="234" t="str">
        <f t="shared" si="54"/>
        <v>**</v>
      </c>
      <c r="V56" s="236">
        <f>IF(VLOOKUP(BM56,APPENDIX!$A:$R,9,FALSE)&lt;&gt;"",VLOOKUP(BM56,APPENDIX!$A:$R,9,FALSE),"--")</f>
        <v>5.6</v>
      </c>
      <c r="W56" s="236">
        <f>IF(VLOOKUP(BN56,APPENDIX!$A:$R,9,FALSE)&lt;&gt;"",VLOOKUP(BN56,APPENDIX!$A:$R,9,FALSE),"--")</f>
        <v>4.8</v>
      </c>
      <c r="X56" s="231">
        <f>IF(VLOOKUP(BO56,APPENDIX!$A:$R,12,FALSE)&lt;&gt;"",VLOOKUP(BO56,APPENDIX!$A:$R,12,FALSE),"--")</f>
        <v>-0.7</v>
      </c>
      <c r="Y56" s="231" t="str">
        <f t="shared" si="55"/>
        <v>*</v>
      </c>
      <c r="Z56" s="229">
        <f>IF(VLOOKUP(BQ56,APPENDIX!$A:$R,9,FALSE)&lt;&gt;"",VLOOKUP(BQ56,APPENDIX!$A:$R,9,FALSE),"--")</f>
        <v>23</v>
      </c>
      <c r="AA56" s="231">
        <f>IF(VLOOKUP(BR56,APPENDIX!$A:$R,9,FALSE)&lt;&gt;"",VLOOKUP(BR56,APPENDIX!$A:$R,9,FALSE),"--")</f>
        <v>25</v>
      </c>
      <c r="AB56" s="231">
        <f>IF(VLOOKUP(BS56,APPENDIX!$A:$R,12,FALSE)&lt;&gt;"",VLOOKUP(BS56,APPENDIX!$A:$R,12,FALSE),"--")</f>
        <v>0.6</v>
      </c>
      <c r="AC56" s="234" t="str">
        <f t="shared" si="56"/>
        <v>*</v>
      </c>
      <c r="AD56" s="231">
        <f>IF(VLOOKUP(BU56,APPENDIX!$A:$R,9,FALSE)&lt;&gt;"",VLOOKUP(BU56,APPENDIX!$A:$R,9,FALSE),"--")</f>
        <v>21</v>
      </c>
      <c r="AE56" s="231">
        <f>IF(VLOOKUP(BV56,APPENDIX!$A:$R,9,FALSE)&lt;&gt;"",VLOOKUP(BV56,APPENDIX!$A:$R,9,FALSE),"--")</f>
        <v>19</v>
      </c>
      <c r="AF56" s="231">
        <f>IF(VLOOKUP(BW56,APPENDIX!$A:$R,12,FALSE)&lt;&gt;"",VLOOKUP(BW56,APPENDIX!$A:$R,12,FALSE),"--")</f>
        <v>-0.6</v>
      </c>
      <c r="AG56" s="231" t="str">
        <f t="shared" si="57"/>
        <v>*</v>
      </c>
      <c r="AH56" s="229">
        <f>IF(VLOOKUP(BY56,APPENDIX!$A:$R,9,FALSE)&lt;&gt;"",VLOOKUP(BY56,APPENDIX!$A:$R,9,FALSE),"--")</f>
        <v>29</v>
      </c>
      <c r="AI56" s="231">
        <f>IF(VLOOKUP(BZ56,APPENDIX!$A:$R,9,FALSE)&lt;&gt;"",VLOOKUP(BZ56,APPENDIX!$A:$R,9,FALSE),"--")</f>
        <v>30</v>
      </c>
      <c r="AJ56" s="231">
        <f>IF(VLOOKUP(CA56,APPENDIX!$A:$R,12,FALSE)&lt;&gt;"",VLOOKUP(CA56,APPENDIX!$A:$R,12,FALSE),"--")</f>
        <v>0.3</v>
      </c>
      <c r="AK56" s="234" t="str">
        <f t="shared" si="58"/>
        <v/>
      </c>
      <c r="AL56" s="301">
        <f>IF(VLOOKUP(CD56,APPENDIX!$A:$R,9,FALSE)&lt;&gt;"",VLOOKUP(CD56,APPENDIX!$A:$R,9,FALSE),"--")</f>
        <v>27</v>
      </c>
      <c r="AM56" s="229">
        <f>IF(VLOOKUP(CG56,APPENDIX!$A:$R,9,FALSE)&lt;&gt;"",VLOOKUP(CG56,APPENDIX!$A:$R,9,FALSE),"--")</f>
        <v>11</v>
      </c>
      <c r="AN56" s="231">
        <f>IF(VLOOKUP(CH56,APPENDIX!$A:$R,9,FALSE)&lt;&gt;"",VLOOKUP(CH56,APPENDIX!$A:$R,9,FALSE),"--")</f>
        <v>10</v>
      </c>
      <c r="AO56" s="231">
        <f>IF(VLOOKUP(CI56,APPENDIX!$A:$R,12,FALSE)&lt;&gt;"",VLOOKUP(CI56,APPENDIX!$A:$R,12,FALSE),"--")</f>
        <v>-0.3</v>
      </c>
      <c r="AP56" s="234" t="str">
        <f t="shared" si="59"/>
        <v/>
      </c>
      <c r="AR56" s="2" t="s">
        <v>221</v>
      </c>
      <c r="AS56" s="2" t="str">
        <f t="shared" si="60"/>
        <v>WYh001_0</v>
      </c>
      <c r="AT56" s="2" t="str">
        <f t="shared" si="61"/>
        <v>WYh001_1</v>
      </c>
      <c r="AU56" s="2" t="str">
        <f t="shared" si="62"/>
        <v>WYh001_1</v>
      </c>
      <c r="AV56" s="2" t="str">
        <f t="shared" si="63"/>
        <v>WY</v>
      </c>
      <c r="AW56" s="2" t="str">
        <f t="shared" si="64"/>
        <v>WYh015_0</v>
      </c>
      <c r="AX56" s="2" t="str">
        <f t="shared" si="65"/>
        <v>WYh015_1</v>
      </c>
      <c r="AY56" s="2" t="str">
        <f t="shared" si="66"/>
        <v>WYh015_1</v>
      </c>
      <c r="AZ56" s="2" t="str">
        <f t="shared" si="67"/>
        <v>WY</v>
      </c>
      <c r="BA56" s="2" t="str">
        <f t="shared" si="68"/>
        <v>WYh009_0</v>
      </c>
      <c r="BB56" s="2" t="str">
        <f t="shared" si="69"/>
        <v>WYh009_1</v>
      </c>
      <c r="BC56" s="2" t="str">
        <f t="shared" si="70"/>
        <v>WYh009_1</v>
      </c>
      <c r="BD56" s="2" t="str">
        <f t="shared" si="71"/>
        <v>WY</v>
      </c>
      <c r="BE56" s="2" t="str">
        <f t="shared" si="72"/>
        <v>WYh010_0</v>
      </c>
      <c r="BF56" s="2" t="str">
        <f t="shared" si="73"/>
        <v>WYh010_1</v>
      </c>
      <c r="BG56" s="2" t="str">
        <f t="shared" si="74"/>
        <v>WYh010_1</v>
      </c>
      <c r="BH56" s="2" t="str">
        <f t="shared" si="75"/>
        <v>WY</v>
      </c>
      <c r="BI56" s="2" t="str">
        <f t="shared" si="76"/>
        <v>WYh007_0</v>
      </c>
      <c r="BJ56" s="2" t="str">
        <f t="shared" si="77"/>
        <v>WYh007_1</v>
      </c>
      <c r="BK56" s="2" t="str">
        <f t="shared" si="78"/>
        <v>WYh007_1</v>
      </c>
      <c r="BL56" s="2" t="str">
        <f t="shared" si="79"/>
        <v>WY</v>
      </c>
      <c r="BM56" s="2" t="str">
        <f t="shared" si="80"/>
        <v>WYh002_0</v>
      </c>
      <c r="BN56" s="2" t="str">
        <f t="shared" si="81"/>
        <v>WYh002_1</v>
      </c>
      <c r="BO56" s="2" t="str">
        <f t="shared" si="82"/>
        <v>WYh002_1</v>
      </c>
      <c r="BP56" s="2" t="str">
        <f t="shared" si="83"/>
        <v>WY</v>
      </c>
      <c r="BQ56" s="2" t="str">
        <f t="shared" si="84"/>
        <v>WYh005_0</v>
      </c>
      <c r="BR56" s="2" t="str">
        <f t="shared" si="85"/>
        <v>WYh005_1</v>
      </c>
      <c r="BS56" s="2" t="str">
        <f t="shared" si="86"/>
        <v>WYh005_1</v>
      </c>
      <c r="BT56" s="2" t="str">
        <f t="shared" si="87"/>
        <v>WY</v>
      </c>
      <c r="BU56" s="2" t="str">
        <f t="shared" si="88"/>
        <v>WYh003_0</v>
      </c>
      <c r="BV56" s="2" t="str">
        <f t="shared" si="89"/>
        <v>WYh003_1</v>
      </c>
      <c r="BW56" s="2" t="str">
        <f t="shared" si="90"/>
        <v>WYh003_1</v>
      </c>
      <c r="BX56" s="2" t="str">
        <f t="shared" si="91"/>
        <v>WY</v>
      </c>
      <c r="BY56" s="2" t="str">
        <f t="shared" si="92"/>
        <v>WYh004_0</v>
      </c>
      <c r="BZ56" s="2" t="str">
        <f t="shared" si="93"/>
        <v>WYh004_1</v>
      </c>
      <c r="CA56" s="2" t="str">
        <f t="shared" si="94"/>
        <v>WYh004_1</v>
      </c>
      <c r="CB56" s="2" t="str">
        <f t="shared" si="95"/>
        <v>WY</v>
      </c>
      <c r="CC56" s="2" t="e">
        <f>CONCATENATE($AR56,#REF!)</f>
        <v>#REF!</v>
      </c>
      <c r="CD56" s="2" t="str">
        <f t="shared" si="96"/>
        <v>WYh011_1</v>
      </c>
      <c r="CE56" s="2" t="e">
        <f>CONCATENATE($AR56,#REF!)</f>
        <v>#REF!</v>
      </c>
      <c r="CF56" s="2" t="e">
        <f>CONCATENATE($AR56,#REF!)</f>
        <v>#REF!</v>
      </c>
      <c r="CG56" s="2" t="str">
        <f t="shared" si="97"/>
        <v>WYh008_0</v>
      </c>
      <c r="CH56" s="2" t="str">
        <f t="shared" si="98"/>
        <v>WYh008_1</v>
      </c>
      <c r="CI56" s="2" t="str">
        <f t="shared" si="99"/>
        <v>WYh008_1</v>
      </c>
    </row>
    <row r="57" spans="1:87" x14ac:dyDescent="0.2">
      <c r="A57" s="229"/>
      <c r="B57" s="229"/>
      <c r="C57" s="231"/>
      <c r="D57" s="231"/>
      <c r="E57" s="234"/>
      <c r="F57" s="231"/>
      <c r="G57" s="231"/>
      <c r="H57" s="231"/>
      <c r="I57" s="231"/>
      <c r="J57" s="229"/>
      <c r="K57" s="231"/>
      <c r="L57" s="231"/>
      <c r="M57" s="234"/>
      <c r="N57" s="231"/>
      <c r="O57" s="231"/>
      <c r="P57" s="231"/>
      <c r="Q57" s="231"/>
      <c r="R57" s="229"/>
      <c r="S57" s="231"/>
      <c r="T57" s="231"/>
      <c r="U57" s="234"/>
      <c r="V57" s="231"/>
      <c r="W57" s="231"/>
      <c r="X57" s="231"/>
      <c r="Y57" s="231"/>
      <c r="Z57" s="229"/>
      <c r="AA57" s="231"/>
      <c r="AB57" s="231"/>
      <c r="AC57" s="234"/>
      <c r="AD57" s="231"/>
      <c r="AE57" s="231"/>
      <c r="AF57" s="231"/>
      <c r="AG57" s="231"/>
      <c r="AH57" s="229"/>
      <c r="AI57" s="231"/>
      <c r="AJ57" s="231"/>
      <c r="AK57" s="234"/>
      <c r="AL57" s="231"/>
      <c r="AM57" s="229"/>
      <c r="AN57" s="231"/>
      <c r="AO57" s="231"/>
      <c r="AP57" s="234"/>
    </row>
    <row r="58" spans="1:87" x14ac:dyDescent="0.2">
      <c r="A58" s="481" t="s">
        <v>5291</v>
      </c>
      <c r="B58" s="481"/>
      <c r="C58" s="480">
        <f>COUNTIF(D6:D56,"&lt;=-.5")+COUNTIF(D6:D56,"&gt;=.5")</f>
        <v>0</v>
      </c>
      <c r="D58" s="480"/>
      <c r="E58" s="482"/>
      <c r="F58" s="480"/>
      <c r="G58" s="480">
        <f>COUNTIF(H6:H56,"&lt;=-.5")+COUNTIF(H6:H56,"&gt;=.5")</f>
        <v>1</v>
      </c>
      <c r="H58" s="480"/>
      <c r="I58" s="480"/>
      <c r="J58" s="481"/>
      <c r="K58" s="480">
        <f>COUNTIF(L6:L56,"&lt;=-.5")+COUNTIF(L6:L56,"&gt;=.5")</f>
        <v>23</v>
      </c>
      <c r="L58" s="480"/>
      <c r="M58" s="482"/>
      <c r="N58" s="480"/>
      <c r="O58" s="480">
        <f>COUNTIF(P6:P56,"&lt;=-.5")+COUNTIF(P6:P56,"&gt;=.5")</f>
        <v>19</v>
      </c>
      <c r="P58" s="480"/>
      <c r="Q58" s="480"/>
      <c r="R58" s="481"/>
      <c r="S58" s="480">
        <f>COUNTIF(T6:T56,"&lt;=-.5")+COUNTIF(T6:T56,"&gt;=.5")</f>
        <v>6</v>
      </c>
      <c r="T58" s="480"/>
      <c r="U58" s="482"/>
      <c r="V58" s="480"/>
      <c r="W58" s="480">
        <f>COUNTIF(X6:X56,"&lt;=-.5")+COUNTIF(X6:X56,"&gt;=.5")</f>
        <v>18</v>
      </c>
      <c r="X58" s="480"/>
      <c r="Y58" s="480"/>
      <c r="Z58" s="481"/>
      <c r="AA58" s="480">
        <f>COUNTIF(AB6:AB56,"&lt;=-.5")+COUNTIF(AB6:AB56,"&gt;=.5")</f>
        <v>13</v>
      </c>
      <c r="AB58" s="480"/>
      <c r="AC58" s="482"/>
      <c r="AD58" s="480"/>
      <c r="AE58" s="480">
        <f>COUNTIF(AF6:AF56,"&lt;=-.5")+COUNTIF(AF6:AF56,"&gt;=.5")</f>
        <v>23</v>
      </c>
      <c r="AF58" s="480"/>
      <c r="AG58" s="480"/>
      <c r="AH58" s="481"/>
      <c r="AI58" s="480">
        <f>COUNTIF(AJ6:AJ56,"&lt;=-.5")+COUNTIF(AJ6:AJ56,"&gt;=.5")</f>
        <v>12</v>
      </c>
      <c r="AJ58" s="480"/>
      <c r="AK58" s="482"/>
      <c r="AL58" s="480"/>
      <c r="AM58" s="481"/>
      <c r="AN58" s="480">
        <f>COUNTIF(AO6:AO56,"&lt;=-.5")+COUNTIF(AO6:AO56,"&gt;=.5")</f>
        <v>7</v>
      </c>
      <c r="AO58" s="480"/>
      <c r="AP58" s="482"/>
    </row>
    <row r="59" spans="1:87" x14ac:dyDescent="0.2">
      <c r="A59" s="245" t="s">
        <v>5293</v>
      </c>
      <c r="B59" s="245"/>
      <c r="C59" s="244">
        <f>COUNTIF(D6:D56,"&lt;=-.5")</f>
        <v>0</v>
      </c>
      <c r="D59" s="244"/>
      <c r="E59" s="246"/>
      <c r="F59" s="244"/>
      <c r="G59" s="244">
        <f>COUNTIF(H6:H56,"&lt;=-.5")</f>
        <v>0</v>
      </c>
      <c r="H59" s="244"/>
      <c r="I59" s="244"/>
      <c r="J59" s="245"/>
      <c r="K59" s="244">
        <f>COUNTIF(L6:L56,"&lt;=-.5")</f>
        <v>18</v>
      </c>
      <c r="L59" s="244"/>
      <c r="M59" s="246"/>
      <c r="N59" s="244"/>
      <c r="O59" s="244">
        <f>COUNTIF(P6:P56,"&lt;=-.5")</f>
        <v>14</v>
      </c>
      <c r="P59" s="244"/>
      <c r="Q59" s="244"/>
      <c r="R59" s="245"/>
      <c r="S59" s="244">
        <f>COUNTIF(T6:T56,"&lt;=-.5")</f>
        <v>1</v>
      </c>
      <c r="T59" s="244"/>
      <c r="U59" s="246"/>
      <c r="V59" s="244"/>
      <c r="W59" s="244">
        <f>COUNTIF(X6:X56,"&lt;=-.5")</f>
        <v>10</v>
      </c>
      <c r="X59" s="244"/>
      <c r="Y59" s="244"/>
      <c r="Z59" s="245"/>
      <c r="AA59" s="244">
        <f>COUNTIF(AB6:AB56,"&lt;=-.5")</f>
        <v>3</v>
      </c>
      <c r="AB59" s="244"/>
      <c r="AC59" s="246"/>
      <c r="AD59" s="244"/>
      <c r="AE59" s="244">
        <f>COUNTIF(AF6:AF56,"&lt;=-.5")</f>
        <v>23</v>
      </c>
      <c r="AF59" s="244"/>
      <c r="AG59" s="244"/>
      <c r="AH59" s="245"/>
      <c r="AI59" s="244">
        <f>COUNTIF(AJ6:AJ56,"&lt;=-.5")</f>
        <v>3</v>
      </c>
      <c r="AJ59" s="244"/>
      <c r="AK59" s="246"/>
      <c r="AL59" s="244"/>
      <c r="AM59" s="245"/>
      <c r="AN59" s="244">
        <f>COUNTIF(AO6:AO56,"&lt;=-.5")</f>
        <v>6</v>
      </c>
      <c r="AO59" s="244"/>
      <c r="AP59" s="246"/>
    </row>
    <row r="60" spans="1:87" x14ac:dyDescent="0.2">
      <c r="A60" s="348" t="s">
        <v>5294</v>
      </c>
      <c r="B60" s="348"/>
      <c r="C60" s="347">
        <f>COUNTIF(D6:D56,"&gt;=.5")</f>
        <v>0</v>
      </c>
      <c r="D60" s="347"/>
      <c r="E60" s="349"/>
      <c r="F60" s="347"/>
      <c r="G60" s="347">
        <f>COUNTIF(H6:H56,"&gt;=.5")</f>
        <v>1</v>
      </c>
      <c r="H60" s="347"/>
      <c r="I60" s="347"/>
      <c r="J60" s="348"/>
      <c r="K60" s="347">
        <f>COUNTIF(L6:L56,"&gt;=.5")</f>
        <v>5</v>
      </c>
      <c r="L60" s="347"/>
      <c r="M60" s="349"/>
      <c r="N60" s="347"/>
      <c r="O60" s="347">
        <f>COUNTIF(P6:P56,"&gt;=.5")</f>
        <v>5</v>
      </c>
      <c r="P60" s="347"/>
      <c r="Q60" s="347"/>
      <c r="R60" s="348"/>
      <c r="S60" s="347">
        <f>COUNTIF(T6:T56,"&gt;=.5")</f>
        <v>5</v>
      </c>
      <c r="T60" s="347"/>
      <c r="U60" s="349"/>
      <c r="V60" s="347"/>
      <c r="W60" s="347">
        <f>COUNTIF(X6:X56,"&gt;=.5")</f>
        <v>8</v>
      </c>
      <c r="X60" s="347"/>
      <c r="Y60" s="347"/>
      <c r="Z60" s="348"/>
      <c r="AA60" s="347">
        <f>COUNTIF(AB6:AB56,"&gt;=.5")</f>
        <v>10</v>
      </c>
      <c r="AB60" s="347"/>
      <c r="AC60" s="349"/>
      <c r="AD60" s="347"/>
      <c r="AE60" s="347">
        <f>COUNTIF(AF6:AF56,"&gt;=.5")</f>
        <v>0</v>
      </c>
      <c r="AF60" s="347"/>
      <c r="AG60" s="347"/>
      <c r="AH60" s="348"/>
      <c r="AI60" s="347">
        <f>COUNTIF(AJ6:AJ56,"&gt;=.5")</f>
        <v>9</v>
      </c>
      <c r="AJ60" s="347"/>
      <c r="AK60" s="349"/>
      <c r="AL60" s="347"/>
      <c r="AM60" s="348"/>
      <c r="AN60" s="347">
        <f>COUNTIF(AO6:AO56,"&gt;=.5")</f>
        <v>1</v>
      </c>
      <c r="AO60" s="347"/>
      <c r="AP60" s="349"/>
    </row>
    <row r="61" spans="1:87" ht="18.75" customHeight="1" x14ac:dyDescent="0.2">
      <c r="A61" s="555" t="s">
        <v>9550</v>
      </c>
      <c r="B61" s="555"/>
      <c r="C61" s="555"/>
      <c r="D61" s="555"/>
      <c r="E61" s="555"/>
      <c r="F61" s="555"/>
      <c r="G61" s="555"/>
      <c r="H61" s="555"/>
      <c r="I61" s="555"/>
      <c r="J61" s="555"/>
      <c r="K61" s="555"/>
      <c r="L61" s="555"/>
      <c r="M61" s="555"/>
      <c r="N61" s="555"/>
      <c r="O61" s="555"/>
      <c r="P61" s="555"/>
      <c r="Q61" s="555"/>
      <c r="R61" s="555"/>
      <c r="S61" s="555"/>
      <c r="T61" s="555"/>
      <c r="U61" s="555"/>
      <c r="V61" s="555"/>
      <c r="W61" s="555"/>
      <c r="X61" s="555"/>
      <c r="Y61" s="555"/>
      <c r="Z61" s="555"/>
      <c r="AA61" s="555"/>
      <c r="AB61" s="555"/>
      <c r="AC61" s="555"/>
      <c r="AD61" s="555"/>
      <c r="AE61" s="555"/>
      <c r="AF61" s="555"/>
      <c r="AG61" s="555"/>
      <c r="AH61" s="555"/>
      <c r="AI61" s="555"/>
      <c r="AJ61" s="555"/>
      <c r="AK61" s="555"/>
      <c r="AL61" s="555"/>
      <c r="AM61" s="555"/>
      <c r="AN61" s="555"/>
      <c r="AO61" s="555"/>
      <c r="AP61" s="555"/>
    </row>
    <row r="62" spans="1:87" s="15" customFormat="1" ht="15" x14ac:dyDescent="0.2">
      <c r="A62" s="14"/>
      <c r="B62" s="1" t="str">
        <f>CONCATENATE(B64,"_",B63)</f>
        <v>h001_0</v>
      </c>
      <c r="C62" s="1" t="str">
        <f>CONCATENATE(C64,"_",C63)</f>
        <v>h001_1</v>
      </c>
      <c r="D62" s="1" t="str">
        <f>CONCATENATE(D64,"_",D63)</f>
        <v>h001_1</v>
      </c>
      <c r="E62" s="14"/>
      <c r="F62" s="1" t="str">
        <f>CONCATENATE(F64,"_",F63)</f>
        <v>h015_0</v>
      </c>
      <c r="G62" s="1" t="str">
        <f>CONCATENATE(G64,"_",G63)</f>
        <v>h015_1</v>
      </c>
      <c r="H62" s="1" t="str">
        <f>CONCATENATE(H64,"_",H63)</f>
        <v>h015_1</v>
      </c>
      <c r="I62" s="14"/>
      <c r="J62" s="1" t="str">
        <f>CONCATENATE(J64,"_",J63)</f>
        <v>h009_0</v>
      </c>
      <c r="K62" s="1" t="str">
        <f>CONCATENATE(K64,"_",K63)</f>
        <v>h009_1</v>
      </c>
      <c r="L62" s="1" t="str">
        <f>CONCATENATE(L64,"_",L63)</f>
        <v>h009_1</v>
      </c>
      <c r="M62" s="14"/>
      <c r="N62" s="1" t="str">
        <f>CONCATENATE(N64,"_",N63)</f>
        <v>h010_0</v>
      </c>
      <c r="O62" s="1" t="str">
        <f>CONCATENATE(O64,"_",O63)</f>
        <v>h010_1</v>
      </c>
      <c r="P62" s="1" t="str">
        <f>CONCATENATE(P64,"_",P63)</f>
        <v>h010_1</v>
      </c>
      <c r="Q62" s="14"/>
      <c r="R62" s="1" t="str">
        <f>CONCATENATE(R64,"_",R63)</f>
        <v>h007_0</v>
      </c>
      <c r="S62" s="1" t="str">
        <f>CONCATENATE(S64,"_",S63)</f>
        <v>h007_1</v>
      </c>
      <c r="T62" s="1" t="str">
        <f>CONCATENATE(T64,"_",T63)</f>
        <v>h007_1</v>
      </c>
      <c r="U62" s="14"/>
      <c r="V62" s="1" t="str">
        <f>CONCATENATE(V64,"_",V63)</f>
        <v>h002_0</v>
      </c>
      <c r="W62" s="1" t="str">
        <f>CONCATENATE(W64,"_",W63)</f>
        <v>h002_1</v>
      </c>
      <c r="X62" s="1" t="str">
        <f>CONCATENATE(X64,"_",X63)</f>
        <v>h002_1</v>
      </c>
      <c r="Y62" s="14"/>
      <c r="Z62" s="1" t="str">
        <f>CONCATENATE(Z64,"_",Z63)</f>
        <v>h005_0</v>
      </c>
      <c r="AA62" s="1" t="str">
        <f>CONCATENATE(AA64,"_",AA63)</f>
        <v>h005_1</v>
      </c>
      <c r="AB62" s="1" t="str">
        <f>CONCATENATE(AB64,"_",AB63)</f>
        <v>h005_1</v>
      </c>
      <c r="AC62" s="14"/>
      <c r="AD62" s="1" t="str">
        <f>CONCATENATE(AD64,"_",AD63)</f>
        <v>h003_0</v>
      </c>
      <c r="AE62" s="1" t="str">
        <f>CONCATENATE(AE64,"_",AE63)</f>
        <v>h003_1</v>
      </c>
      <c r="AF62" s="1" t="str">
        <f>CONCATENATE(AF64,"_",AF63)</f>
        <v>h003_1</v>
      </c>
      <c r="AG62" s="14"/>
      <c r="AH62" s="1" t="str">
        <f>CONCATENATE(AH64,"_",AH63)</f>
        <v>h004_0</v>
      </c>
      <c r="AI62" s="1" t="str">
        <f>CONCATENATE(AI64,"_",AI63)</f>
        <v>h004_1</v>
      </c>
      <c r="AJ62" s="1" t="str">
        <f>CONCATENATE(AJ64,"_",AJ63)</f>
        <v>h004_1</v>
      </c>
      <c r="AK62" s="14"/>
      <c r="AL62" s="1" t="str">
        <f>CONCATENATE(AL64,"_",AL63)</f>
        <v>h011_1</v>
      </c>
      <c r="AM62" s="1" t="str">
        <f>CONCATENATE(AM64,"_",AM63)</f>
        <v>h008_0</v>
      </c>
      <c r="AN62" s="1" t="str">
        <f>CONCATENATE(AN64,"_",AN63)</f>
        <v>h008_1</v>
      </c>
      <c r="AO62" s="1" t="str">
        <f>CONCATENATE(AO64,"_",AO63)</f>
        <v>h008_1</v>
      </c>
      <c r="AP62" s="14"/>
    </row>
    <row r="63" spans="1:87" s="15" customFormat="1" x14ac:dyDescent="0.2">
      <c r="A63" s="14"/>
      <c r="B63" s="14">
        <v>0</v>
      </c>
      <c r="C63" s="14">
        <v>1</v>
      </c>
      <c r="D63" s="14">
        <v>1</v>
      </c>
      <c r="E63" s="14"/>
      <c r="F63" s="14">
        <v>0</v>
      </c>
      <c r="G63" s="14">
        <v>1</v>
      </c>
      <c r="H63" s="14">
        <v>1</v>
      </c>
      <c r="I63" s="14"/>
      <c r="J63" s="14">
        <v>0</v>
      </c>
      <c r="K63" s="14">
        <v>1</v>
      </c>
      <c r="L63" s="14">
        <v>1</v>
      </c>
      <c r="M63" s="14"/>
      <c r="N63" s="14">
        <v>0</v>
      </c>
      <c r="O63" s="14">
        <v>1</v>
      </c>
      <c r="P63" s="14">
        <v>1</v>
      </c>
      <c r="Q63" s="14"/>
      <c r="R63" s="14">
        <v>0</v>
      </c>
      <c r="S63" s="14">
        <v>1</v>
      </c>
      <c r="T63" s="14">
        <v>1</v>
      </c>
      <c r="U63" s="14"/>
      <c r="V63" s="14">
        <v>0</v>
      </c>
      <c r="W63" s="14">
        <v>1</v>
      </c>
      <c r="X63" s="14">
        <v>1</v>
      </c>
      <c r="Y63" s="14"/>
      <c r="Z63" s="14">
        <v>0</v>
      </c>
      <c r="AA63" s="14">
        <v>1</v>
      </c>
      <c r="AB63" s="14">
        <v>1</v>
      </c>
      <c r="AC63" s="14"/>
      <c r="AD63" s="14">
        <v>0</v>
      </c>
      <c r="AE63" s="14">
        <v>1</v>
      </c>
      <c r="AF63" s="14">
        <v>1</v>
      </c>
      <c r="AG63" s="14"/>
      <c r="AH63" s="14">
        <v>0</v>
      </c>
      <c r="AI63" s="14">
        <v>1</v>
      </c>
      <c r="AJ63" s="14">
        <v>1</v>
      </c>
      <c r="AK63" s="14"/>
      <c r="AL63" s="14">
        <v>1</v>
      </c>
      <c r="AM63" s="14">
        <v>0</v>
      </c>
      <c r="AN63" s="14">
        <v>1</v>
      </c>
      <c r="AO63" s="14">
        <v>1</v>
      </c>
      <c r="AP63" s="14"/>
    </row>
    <row r="64" spans="1:87" s="15" customFormat="1" x14ac:dyDescent="0.2">
      <c r="A64" s="14"/>
      <c r="B64" s="14" t="s">
        <v>984</v>
      </c>
      <c r="C64" s="14" t="s">
        <v>984</v>
      </c>
      <c r="D64" s="14" t="s">
        <v>984</v>
      </c>
      <c r="E64" s="14"/>
      <c r="F64" s="14" t="s">
        <v>2063</v>
      </c>
      <c r="G64" s="14" t="s">
        <v>2063</v>
      </c>
      <c r="H64" s="14" t="s">
        <v>2063</v>
      </c>
      <c r="I64" s="14"/>
      <c r="J64" s="14" t="s">
        <v>1740</v>
      </c>
      <c r="K64" s="14" t="s">
        <v>1740</v>
      </c>
      <c r="L64" s="14" t="s">
        <v>1740</v>
      </c>
      <c r="M64" s="14"/>
      <c r="N64" s="14" t="s">
        <v>1847</v>
      </c>
      <c r="O64" s="14" t="s">
        <v>1847</v>
      </c>
      <c r="P64" s="14" t="s">
        <v>1847</v>
      </c>
      <c r="Q64" s="14"/>
      <c r="R64" s="14" t="s">
        <v>1525</v>
      </c>
      <c r="S64" s="14" t="s">
        <v>1525</v>
      </c>
      <c r="T64" s="14" t="s">
        <v>1525</v>
      </c>
      <c r="U64" s="14"/>
      <c r="V64" s="14" t="s">
        <v>1093</v>
      </c>
      <c r="W64" s="14" t="s">
        <v>1093</v>
      </c>
      <c r="X64" s="14" t="s">
        <v>1093</v>
      </c>
      <c r="Y64" s="14"/>
      <c r="Z64" s="14" t="s">
        <v>1417</v>
      </c>
      <c r="AA64" s="14" t="s">
        <v>1417</v>
      </c>
      <c r="AB64" s="14" t="s">
        <v>1417</v>
      </c>
      <c r="AC64" s="14"/>
      <c r="AD64" s="14" t="s">
        <v>1201</v>
      </c>
      <c r="AE64" s="14" t="s">
        <v>1201</v>
      </c>
      <c r="AF64" s="14" t="s">
        <v>1201</v>
      </c>
      <c r="AG64" s="14"/>
      <c r="AH64" s="14" t="s">
        <v>1309</v>
      </c>
      <c r="AI64" s="14" t="s">
        <v>1309</v>
      </c>
      <c r="AJ64" s="14" t="s">
        <v>1309</v>
      </c>
      <c r="AK64" s="14"/>
      <c r="AL64" s="14" t="s">
        <v>1954</v>
      </c>
      <c r="AM64" s="14" t="s">
        <v>1632</v>
      </c>
      <c r="AN64" s="14" t="s">
        <v>1632</v>
      </c>
      <c r="AO64" s="14" t="s">
        <v>1632</v>
      </c>
    </row>
    <row r="67" spans="1:40" x14ac:dyDescent="0.2">
      <c r="A67" s="13" t="s">
        <v>7805</v>
      </c>
      <c r="B67" s="13">
        <f>MIN(B6:B56)</f>
        <v>55.3</v>
      </c>
      <c r="C67" s="13">
        <f>MIN(C6:C56)</f>
        <v>54.3</v>
      </c>
      <c r="F67" s="13">
        <f>MIN(F6:F56)</f>
        <v>4891.6000000000004</v>
      </c>
      <c r="G67" s="13">
        <f>MIN(G6:G56)</f>
        <v>4891.6000000000004</v>
      </c>
      <c r="J67" s="13">
        <f>MIN(J6:J56)</f>
        <v>15.7</v>
      </c>
      <c r="K67" s="13">
        <f>MIN(K6:K56)</f>
        <v>14.2</v>
      </c>
      <c r="N67" s="13">
        <f>MIN(N6:N56)</f>
        <v>10.7</v>
      </c>
      <c r="O67" s="13">
        <f>MIN(O6:O56)</f>
        <v>10.9</v>
      </c>
      <c r="R67" s="13">
        <f>MIN(R6:R56)</f>
        <v>5.7</v>
      </c>
      <c r="S67" s="13">
        <f>MIN(S6:S56)</f>
        <v>7.8</v>
      </c>
      <c r="V67" s="13">
        <f>MIN(V6:V56)</f>
        <v>4.2</v>
      </c>
      <c r="W67" s="13">
        <f>MIN(W6:W56)</f>
        <v>4.2</v>
      </c>
      <c r="Z67" s="13">
        <f>MIN(Z6:Z56)</f>
        <v>20</v>
      </c>
      <c r="AA67" s="13">
        <f>MIN(AA6:AA56)</f>
        <v>20</v>
      </c>
      <c r="AD67" s="13">
        <f>MIN(AD6:AD56)</f>
        <v>10</v>
      </c>
      <c r="AE67" s="13">
        <f>MIN(AE6:AE56)</f>
        <v>9</v>
      </c>
      <c r="AH67" s="13">
        <f>MIN(AH6:AH56)</f>
        <v>22</v>
      </c>
      <c r="AI67" s="13">
        <f>MIN(AI6:AI56)</f>
        <v>20</v>
      </c>
      <c r="AL67" s="13">
        <f>MIN(AL6:AL56)</f>
        <v>22</v>
      </c>
      <c r="AM67" s="13">
        <f>MIN(AM6:AM56)</f>
        <v>6</v>
      </c>
      <c r="AN67" s="13">
        <f>MIN(AN6:AN56)</f>
        <v>6</v>
      </c>
    </row>
    <row r="68" spans="1:40" x14ac:dyDescent="0.2">
      <c r="A68" s="13" t="s">
        <v>7806</v>
      </c>
      <c r="B68" s="13">
        <f>MAX(B6:B56)</f>
        <v>132.6</v>
      </c>
      <c r="C68" s="13">
        <f>MAX(C6:C56)</f>
        <v>140.80000000000001</v>
      </c>
      <c r="F68" s="13">
        <f>MAX(F6:F56)</f>
        <v>9609.6</v>
      </c>
      <c r="G68" s="13">
        <f>MAX(G6:G56)</f>
        <v>9917</v>
      </c>
      <c r="J68" s="13">
        <f>MAX(J6:J56)</f>
        <v>31.1</v>
      </c>
      <c r="K68" s="13">
        <f>MAX(K6:K56)</f>
        <v>28.9</v>
      </c>
      <c r="N68" s="13">
        <f>MAX(N6:N56)</f>
        <v>19.399999999999999</v>
      </c>
      <c r="O68" s="13">
        <f>MAX(O6:O56)</f>
        <v>19.3</v>
      </c>
      <c r="R68" s="13">
        <f>MAX(R6:R56)</f>
        <v>29.6</v>
      </c>
      <c r="S68" s="13">
        <f>MAX(S6:S56)</f>
        <v>23.9</v>
      </c>
      <c r="V68" s="13">
        <f>MAX(V6:V56)</f>
        <v>8.9</v>
      </c>
      <c r="W68" s="13">
        <f>MAX(W6:W56)</f>
        <v>9.6</v>
      </c>
      <c r="Z68" s="13">
        <f>MAX(Z6:Z56)</f>
        <v>34</v>
      </c>
      <c r="AA68" s="13">
        <f>MAX(AA6:AA56)</f>
        <v>34</v>
      </c>
      <c r="AD68" s="13">
        <f>MAX(AD6:AD56)</f>
        <v>27</v>
      </c>
      <c r="AE68" s="13">
        <f>MAX(AE6:AE56)</f>
        <v>26</v>
      </c>
      <c r="AH68" s="13">
        <f>MAX(AH6:AH56)</f>
        <v>37</v>
      </c>
      <c r="AI68" s="13">
        <f>MAX(AI6:AI56)</f>
        <v>37</v>
      </c>
      <c r="AL68" s="13">
        <f>MAX(AL6:AL56)</f>
        <v>40</v>
      </c>
      <c r="AM68" s="13">
        <f>MAX(AM6:AM56)</f>
        <v>23</v>
      </c>
      <c r="AN68" s="13">
        <f>MAX(AN6:AN56)</f>
        <v>22</v>
      </c>
    </row>
    <row r="69" spans="1:40" x14ac:dyDescent="0.2">
      <c r="A69" s="13" t="s">
        <v>7807</v>
      </c>
      <c r="B69" s="13">
        <f>MEDIAN(B6:B56)</f>
        <v>78.5</v>
      </c>
      <c r="C69" s="13">
        <f>MEDIAN(C6:C56)</f>
        <v>79</v>
      </c>
      <c r="F69" s="13">
        <f>MEDIAN(F6:F56)</f>
        <v>6608.5</v>
      </c>
      <c r="G69" s="13">
        <f>MEDIAN(G6:G56)</f>
        <v>6575.2</v>
      </c>
      <c r="J69" s="13">
        <f>MEDIAN(J6:J56)</f>
        <v>21.1</v>
      </c>
      <c r="K69" s="13">
        <f>MEDIAN(K6:K56)</f>
        <v>20.8</v>
      </c>
      <c r="N69" s="13">
        <f>MEDIAN(N6:N56)</f>
        <v>14.5</v>
      </c>
      <c r="O69" s="13">
        <f>MEDIAN(O6:O56)</f>
        <v>14.6</v>
      </c>
      <c r="R69" s="13">
        <f>MEDIAN(R6:R56)</f>
        <v>14</v>
      </c>
      <c r="S69" s="13">
        <f>MEDIAN(S6:S56)</f>
        <v>14.3</v>
      </c>
      <c r="V69" s="13">
        <f>MEDIAN(V6:V56)</f>
        <v>6.3</v>
      </c>
      <c r="W69" s="13">
        <f>MEDIAN(W6:W56)</f>
        <v>6.2</v>
      </c>
      <c r="Z69" s="13">
        <f>MEDIAN(Z6:Z56)</f>
        <v>25</v>
      </c>
      <c r="AA69" s="13">
        <f>MEDIAN(AA6:AA56)</f>
        <v>25</v>
      </c>
      <c r="AD69" s="13">
        <f>MEDIAN(AD6:AD56)</f>
        <v>19</v>
      </c>
      <c r="AE69" s="13">
        <f>MEDIAN(AE6:AE56)</f>
        <v>18</v>
      </c>
      <c r="AH69" s="13">
        <f>MEDIAN(AH6:AH56)</f>
        <v>29</v>
      </c>
      <c r="AI69" s="13">
        <f>MEDIAN(AI6:AI56)</f>
        <v>30</v>
      </c>
      <c r="AL69" s="13">
        <f>MEDIAN(AL6:AL56)</f>
        <v>30</v>
      </c>
      <c r="AM69" s="13">
        <f>MEDIAN(AM6:AM56)</f>
        <v>10</v>
      </c>
      <c r="AN69" s="13">
        <f>MEDIAN(AN6:AN56)</f>
        <v>10</v>
      </c>
    </row>
    <row r="70" spans="1:40" x14ac:dyDescent="0.2">
      <c r="A70" s="13" t="s">
        <v>7808</v>
      </c>
      <c r="B70" s="16">
        <f>B5</f>
        <v>84</v>
      </c>
      <c r="C70" s="16">
        <f>C5</f>
        <v>84.2</v>
      </c>
      <c r="F70" s="16">
        <f>F5</f>
        <v>6412.3</v>
      </c>
      <c r="G70" s="16">
        <f>G5</f>
        <v>6447.3</v>
      </c>
      <c r="J70" s="16">
        <f>J5</f>
        <v>21.4</v>
      </c>
      <c r="K70" s="16">
        <f>K5</f>
        <v>20.6</v>
      </c>
      <c r="N70" s="16">
        <f>N5</f>
        <v>14.9</v>
      </c>
      <c r="O70" s="16">
        <f>O5</f>
        <v>14.3</v>
      </c>
      <c r="R70" s="16">
        <f>R5</f>
        <v>12.6</v>
      </c>
      <c r="S70" s="16">
        <f>S5</f>
        <v>13</v>
      </c>
      <c r="V70" s="16">
        <f>V5</f>
        <v>6</v>
      </c>
      <c r="W70" s="16">
        <f>W5</f>
        <v>6</v>
      </c>
      <c r="Z70" s="16">
        <f>Z5</f>
        <v>26</v>
      </c>
      <c r="AA70" s="16">
        <f>AA5</f>
        <v>26</v>
      </c>
      <c r="AD70" s="16">
        <f>AD5</f>
        <v>18</v>
      </c>
      <c r="AE70" s="16">
        <f>AE5</f>
        <v>17</v>
      </c>
      <c r="AH70" s="16">
        <f>AH5</f>
        <v>29</v>
      </c>
      <c r="AI70" s="16">
        <f>AI5</f>
        <v>29</v>
      </c>
      <c r="AL70" s="16">
        <f>AL5</f>
        <v>31</v>
      </c>
      <c r="AM70" s="16">
        <f>AM5</f>
        <v>10</v>
      </c>
      <c r="AN70" s="16">
        <f>AN5</f>
        <v>10</v>
      </c>
    </row>
  </sheetData>
  <customSheetViews>
    <customSheetView guid="{B79C7D93-5BC1-49C9-8DB1-804221DB6714}" scale="60" showPageBreaks="1" printArea="1" hiddenColumns="1" view="pageBreakPreview" topLeftCell="A3">
      <selection activeCell="E30" sqref="E30"/>
      <colBreaks count="2" manualBreakCount="2">
        <brk id="19" max="60" man="1"/>
        <brk id="35" max="60" man="1"/>
      </colBreaks>
      <pageMargins left="0.7" right="0.7" top="0.75" bottom="0.75" header="0.3" footer="0.3"/>
      <pageSetup scale="79" fitToWidth="3" orientation="portrait" horizontalDpi="300" verticalDpi="300" r:id="rId1"/>
    </customSheetView>
    <customSheetView guid="{1955DA2A-9C2E-4B05-A49D-B390AB521C26}" scale="60" showPageBreaks="1" printArea="1" hiddenColumns="1" view="pageBreakPreview" topLeftCell="A3">
      <selection activeCell="E30" sqref="E30"/>
      <colBreaks count="2" manualBreakCount="2">
        <brk id="19" max="60" man="1"/>
        <brk id="35" max="60" man="1"/>
      </colBreaks>
      <pageMargins left="0.7" right="0.7" top="0.75" bottom="0.75" header="0.3" footer="0.3"/>
      <pageSetup scale="79" fitToWidth="3" orientation="portrait" horizontalDpi="300" verticalDpi="300" r:id="rId2"/>
    </customSheetView>
  </customSheetViews>
  <mergeCells count="12">
    <mergeCell ref="A61:AP61"/>
    <mergeCell ref="V2:AP2"/>
    <mergeCell ref="B3:E3"/>
    <mergeCell ref="F3:I3"/>
    <mergeCell ref="J3:M3"/>
    <mergeCell ref="N3:Q3"/>
    <mergeCell ref="R3:U3"/>
    <mergeCell ref="V3:Y3"/>
    <mergeCell ref="Z3:AC3"/>
    <mergeCell ref="AD3:AG3"/>
    <mergeCell ref="AH3:AK3"/>
    <mergeCell ref="AM3:AP3"/>
  </mergeCells>
  <phoneticPr fontId="52" type="noConversion"/>
  <conditionalFormatting sqref="A6:AP56">
    <cfRule type="expression" dxfId="8" priority="2">
      <formula>MOD(ROW(),2)=0</formula>
    </cfRule>
  </conditionalFormatting>
  <conditionalFormatting sqref="A58">
    <cfRule type="expression" dxfId="7" priority="1">
      <formula>MOD(ROW(),2)=1</formula>
    </cfRule>
  </conditionalFormatting>
  <pageMargins left="0.7" right="0.7" top="0.75" bottom="0.75" header="0.3" footer="0.3"/>
  <pageSetup scale="34" fitToHeight="3" orientation="portrait" horizontalDpi="300" verticalDpi="300" r:id="rId3"/>
  <colBreaks count="2" manualBreakCount="2">
    <brk id="17" max="60" man="1"/>
    <brk id="33" max="6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pageSetUpPr fitToPage="1"/>
  </sheetPr>
  <dimension ref="A1:AI64"/>
  <sheetViews>
    <sheetView showGridLines="0" view="pageBreakPreview" topLeftCell="A40" zoomScale="150" zoomScaleNormal="150" zoomScaleSheetLayoutView="70" zoomScalePageLayoutView="150" workbookViewId="0">
      <selection activeCell="A63" sqref="A63"/>
    </sheetView>
  </sheetViews>
  <sheetFormatPr baseColWidth="10" defaultColWidth="9.1640625" defaultRowHeight="14" x14ac:dyDescent="0.15"/>
  <cols>
    <col min="1" max="1" width="19.5" style="167" bestFit="1" customWidth="1"/>
    <col min="2" max="5" width="8.83203125" style="167" hidden="1" customWidth="1"/>
    <col min="6" max="17" width="8.83203125" style="167" customWidth="1"/>
    <col min="18" max="18" width="9.1640625" style="167"/>
    <col min="19" max="22" width="9.1640625" style="167" customWidth="1"/>
    <col min="23" max="23" width="11.1640625" style="167" customWidth="1"/>
    <col min="24" max="24" width="17.5" style="167" customWidth="1"/>
    <col min="25" max="26" width="9.1640625" style="167" customWidth="1"/>
    <col min="27" max="27" width="20.5" style="167" customWidth="1"/>
    <col min="28" max="28" width="17.5" style="167" customWidth="1"/>
    <col min="29" max="29" width="14.33203125" style="167" customWidth="1"/>
    <col min="30" max="30" width="9.1640625" style="167" customWidth="1"/>
    <col min="31" max="31" width="19.1640625" style="167" customWidth="1"/>
    <col min="32" max="32" width="14.33203125" style="167" customWidth="1"/>
    <col min="33" max="34" width="9.1640625" style="167"/>
    <col min="35" max="35" width="21.5" style="167" customWidth="1"/>
    <col min="36" max="16384" width="9.1640625" style="167"/>
  </cols>
  <sheetData>
    <row r="1" spans="1:35" s="164" customFormat="1" ht="33" customHeight="1" x14ac:dyDescent="0.15">
      <c r="A1" s="415" t="str">
        <f>CONCATENATE("Appendix Exhibit ",INDEX!A17,". ",INDEX!B17)</f>
        <v>Appendix Exhibit F3. Mortality Amenable to Health Care by Race, Deaths per 100,000 population, 2011‐12 &amp; 2013‐14</v>
      </c>
    </row>
    <row r="2" spans="1:35" ht="34.5" hidden="1" customHeight="1" x14ac:dyDescent="0.15">
      <c r="A2" s="406"/>
      <c r="B2" s="407"/>
      <c r="C2" s="407"/>
      <c r="D2" s="407"/>
      <c r="E2" s="407"/>
      <c r="F2" s="407"/>
      <c r="G2" s="407"/>
      <c r="H2" s="407"/>
      <c r="I2" s="407"/>
      <c r="J2" s="407"/>
      <c r="K2" s="407"/>
      <c r="L2" s="407"/>
      <c r="M2" s="407"/>
      <c r="N2" s="407"/>
      <c r="O2" s="407"/>
      <c r="P2" s="407"/>
      <c r="Q2" s="407"/>
    </row>
    <row r="3" spans="1:35" s="408" customFormat="1" ht="18.75" customHeight="1" x14ac:dyDescent="0.15">
      <c r="A3" s="426"/>
      <c r="B3" s="559" t="s">
        <v>5314</v>
      </c>
      <c r="C3" s="559"/>
      <c r="D3" s="560"/>
      <c r="E3" s="560"/>
      <c r="F3" s="561" t="s">
        <v>5315</v>
      </c>
      <c r="G3" s="561"/>
      <c r="H3" s="561"/>
      <c r="I3" s="561"/>
      <c r="J3" s="561" t="s">
        <v>5147</v>
      </c>
      <c r="K3" s="561"/>
      <c r="L3" s="561"/>
      <c r="M3" s="561"/>
      <c r="N3" s="561" t="s">
        <v>5145</v>
      </c>
      <c r="O3" s="561"/>
      <c r="P3" s="561"/>
      <c r="Q3" s="561"/>
    </row>
    <row r="4" spans="1:35" s="408" customFormat="1" ht="28" x14ac:dyDescent="0.15">
      <c r="A4" s="437"/>
      <c r="B4" s="418" t="str">
        <f>VLOOKUP(T5,APPENDIX!$A$1:$R$5617,8,FALSE)</f>
        <v>2011-12</v>
      </c>
      <c r="C4" s="419" t="str">
        <f>VLOOKUP(U5,APPENDIX!$A$1:$R$5617,8,FALSE)</f>
        <v>2013-14</v>
      </c>
      <c r="D4" s="420" t="s">
        <v>5316</v>
      </c>
      <c r="E4" s="421" t="s">
        <v>8826</v>
      </c>
      <c r="F4" s="422" t="str">
        <f>VLOOKUP(X5,EQUITY3!$A:$J,6,FALSE)</f>
        <v>2011-12</v>
      </c>
      <c r="G4" s="423" t="str">
        <f>VLOOKUP(Y5,EQUITY3!$A:$J,6,FALSE)</f>
        <v>2013-14</v>
      </c>
      <c r="H4" s="424" t="s">
        <v>9527</v>
      </c>
      <c r="I4" s="425" t="s">
        <v>9557</v>
      </c>
      <c r="J4" s="422" t="str">
        <f>VLOOKUP(AB5,EQUITY3!$A:$J,6,FALSE)</f>
        <v>2011-12</v>
      </c>
      <c r="K4" s="423" t="str">
        <f>VLOOKUP(AC5,EQUITY3!$A:$J,6,FALSE)</f>
        <v>2013-14</v>
      </c>
      <c r="L4" s="424" t="s">
        <v>9527</v>
      </c>
      <c r="M4" s="425" t="s">
        <v>9557</v>
      </c>
      <c r="N4" s="422" t="str">
        <f>VLOOKUP(AF5,EQUITY3!$A:$J,6,FALSE)</f>
        <v>2011-12</v>
      </c>
      <c r="O4" s="423" t="str">
        <f>VLOOKUP(AG5,EQUITY3!$A:$J,6,FALSE)</f>
        <v>2013-14</v>
      </c>
      <c r="P4" s="424" t="s">
        <v>9527</v>
      </c>
      <c r="Q4" s="424" t="s">
        <v>9557</v>
      </c>
    </row>
    <row r="5" spans="1:35" s="434" customFormat="1" ht="23.25" customHeight="1" x14ac:dyDescent="0.2">
      <c r="A5" s="430" t="s">
        <v>192</v>
      </c>
      <c r="B5" s="431">
        <f>IF(VLOOKUP(T5,APPENDIX!$A:$R,9,FALSE)&lt;&gt;"",VLOOKUP(T5,APPENDIX!$A$1:$R$5617,9,FALSE),"—")</f>
        <v>84</v>
      </c>
      <c r="C5" s="432">
        <f>IF(VLOOKUP(U5,APPENDIX!$A:$R,9,FALSE)&lt;&gt;"",VLOOKUP(U5,APPENDIX!$A$1:$R$5617,9,FALSE),"—")</f>
        <v>84.2</v>
      </c>
      <c r="D5" s="432">
        <f>C5-B5</f>
        <v>0.20000000000000284</v>
      </c>
      <c r="E5" s="433" t="s">
        <v>9528</v>
      </c>
      <c r="F5" s="438">
        <f>IF(VLOOKUP(X5,EQUITY3!$A:$J,8,FALSE)&lt;&gt;"",VLOOKUP(X5,EQUITY3!$A:$J,8,FALSE),"—")</f>
        <v>77.599999999999994</v>
      </c>
      <c r="G5" s="435">
        <f>IF(VLOOKUP(Y5,EQUITY3!$A:$J,8,FALSE)&lt;&gt;"",VLOOKUP(Y5,EQUITY3!$A:$J,8,FALSE),"—")</f>
        <v>78.2</v>
      </c>
      <c r="H5" s="435">
        <f>G5-F5</f>
        <v>0.60000000000000853</v>
      </c>
      <c r="I5" s="439" t="s">
        <v>9528</v>
      </c>
      <c r="J5" s="438">
        <f>IF(VLOOKUP(AB5,EQUITY3!$A:$J,8,FALSE)&lt;&gt;"",VLOOKUP(AB5,EQUITY3!$A:$J,8,FALSE),"—")</f>
        <v>157</v>
      </c>
      <c r="K5" s="435">
        <f>IF(VLOOKUP(AC5,EQUITY3!$A:$J,8,FALSE)&lt;&gt;"",VLOOKUP(AC5,EQUITY3!$A:$J,8,FALSE),"—")</f>
        <v>155</v>
      </c>
      <c r="L5" s="435">
        <f>K5-J5</f>
        <v>-2</v>
      </c>
      <c r="M5" s="439" t="s">
        <v>9528</v>
      </c>
      <c r="N5" s="440">
        <f>IF(VLOOKUP(AF5,EQUITY3!$A:$J,8,FALSE)&lt;&gt;"",VLOOKUP(AF5,EQUITY3!$A:$J,8,FALSE),"—")</f>
        <v>66.3</v>
      </c>
      <c r="O5" s="440">
        <f>IF(VLOOKUP(AG5,EQUITY3!$A:$J,8,FALSE)&lt;&gt;"",VLOOKUP(AG5,EQUITY3!$A:$J,8,FALSE),"—")</f>
        <v>66.5</v>
      </c>
      <c r="P5" s="440">
        <f>O5-N5</f>
        <v>0.20000000000000284</v>
      </c>
      <c r="Q5" s="436" t="s">
        <v>9528</v>
      </c>
      <c r="S5" s="434" t="s">
        <v>193</v>
      </c>
      <c r="T5" s="186" t="str">
        <f t="shared" ref="T5:AI5" si="0">CONCATENATE($S5,B$62)</f>
        <v>USh001_0</v>
      </c>
      <c r="U5" s="186" t="str">
        <f t="shared" si="0"/>
        <v>USh001_1</v>
      </c>
      <c r="V5" s="186" t="str">
        <f t="shared" si="0"/>
        <v>US</v>
      </c>
      <c r="W5" s="186" t="str">
        <f t="shared" si="0"/>
        <v>USh001_1</v>
      </c>
      <c r="X5" s="186" t="str">
        <f t="shared" si="0"/>
        <v>USe016_White_0</v>
      </c>
      <c r="Y5" s="186" t="str">
        <f t="shared" si="0"/>
        <v>USe016_White_1</v>
      </c>
      <c r="Z5" s="186" t="str">
        <f t="shared" si="0"/>
        <v>US</v>
      </c>
      <c r="AA5" s="186" t="str">
        <f t="shared" si="0"/>
        <v>USe016_White_1</v>
      </c>
      <c r="AB5" s="186" t="str">
        <f t="shared" si="0"/>
        <v>USe016_Black_0</v>
      </c>
      <c r="AC5" s="186" t="str">
        <f t="shared" si="0"/>
        <v>USe016_Black_1</v>
      </c>
      <c r="AD5" s="186" t="str">
        <f t="shared" si="0"/>
        <v>US</v>
      </c>
      <c r="AE5" s="186" t="str">
        <f t="shared" si="0"/>
        <v>USe016_Black_1</v>
      </c>
      <c r="AF5" s="186" t="str">
        <f t="shared" si="0"/>
        <v>USe016_Hispanic_0</v>
      </c>
      <c r="AG5" s="186" t="str">
        <f t="shared" si="0"/>
        <v>USe016_Hispanic_1</v>
      </c>
      <c r="AH5" s="186" t="str">
        <f t="shared" si="0"/>
        <v>US</v>
      </c>
      <c r="AI5" s="186" t="str">
        <f t="shared" si="0"/>
        <v>USe016_Hispanic_1</v>
      </c>
    </row>
    <row r="6" spans="1:35" x14ac:dyDescent="0.15">
      <c r="A6" s="168" t="s">
        <v>13</v>
      </c>
      <c r="B6" s="409">
        <f>IF(VLOOKUP(T6,APPENDIX!$A:$R,9,FALSE)&lt;&gt;"",VLOOKUP(T6,APPENDIX!$A$1:$R$5617,9,FALSE),"—")</f>
        <v>109.7</v>
      </c>
      <c r="C6" s="410">
        <f>IF(VLOOKUP(U6,APPENDIX!$A:$R,9,FALSE)&lt;&gt;"",VLOOKUP(U6,APPENDIX!$A$1:$R$5617,9,FALSE),"—")</f>
        <v>110.7</v>
      </c>
      <c r="D6" s="410">
        <f t="shared" ref="D6:D56" si="1">C6-B6</f>
        <v>1</v>
      </c>
      <c r="E6" s="411">
        <f>VLOOKUP(U6,APPENDIX!$A:$R,10,FALSE)</f>
        <v>45</v>
      </c>
      <c r="F6" s="416">
        <f>IF(VLOOKUP(X6,EQUITY3!$A:$J,8,FALSE)&lt;&gt;"",VLOOKUP(X6,EQUITY3!$A:$J,8,FALSE),"—")</f>
        <v>95.1</v>
      </c>
      <c r="G6" s="417">
        <f>IF(VLOOKUP(Y6,EQUITY3!$A:$J,8,FALSE)&lt;&gt;"",VLOOKUP(Y6,EQUITY3!$A:$J,8,FALSE),"—")</f>
        <v>96.7</v>
      </c>
      <c r="H6" s="417">
        <f t="shared" ref="H6:H56" si="2">G6-F6</f>
        <v>1.6000000000000085</v>
      </c>
      <c r="I6" s="412">
        <f>_xlfn.RANK.EQ(G6,G$6:G$56,1)</f>
        <v>43</v>
      </c>
      <c r="J6" s="416">
        <f>IF(VLOOKUP(AB6,EQUITY3!$A:$J,8,FALSE)&lt;&gt;"",VLOOKUP(AB6,EQUITY3!$A:$J,8,FALSE),"—")</f>
        <v>166.2</v>
      </c>
      <c r="K6" s="417">
        <f>IF(VLOOKUP(AC6,EQUITY3!$A:$J,8,FALSE)&lt;&gt;"",VLOOKUP(AC6,EQUITY3!$A:$J,8,FALSE),"—")</f>
        <v>165.4</v>
      </c>
      <c r="L6" s="417">
        <f t="shared" ref="L6:L55" si="3">K6-J6</f>
        <v>-0.79999999999998295</v>
      </c>
      <c r="M6" s="412">
        <f>_xlfn.RANK.EQ(K6,K$6:K$56,1)</f>
        <v>35</v>
      </c>
      <c r="N6" s="417">
        <f>IF(VLOOKUP(AF6,EQUITY3!$A:$J,8,FALSE)&lt;&gt;"",VLOOKUP(AF6,EQUITY3!$A:$J,8,FALSE),"—")</f>
        <v>46.5</v>
      </c>
      <c r="O6" s="417">
        <f>IF(VLOOKUP(AG6,EQUITY3!$A:$J,8,FALSE)&lt;&gt;"",VLOOKUP(AG6,EQUITY3!$A:$J,8,FALSE),"—")</f>
        <v>41.3</v>
      </c>
      <c r="P6" s="417">
        <f t="shared" ref="P6:P56" si="4">O6-N6</f>
        <v>-5.2000000000000028</v>
      </c>
      <c r="Q6" s="220">
        <f>_xlfn.RANK.EQ(O6,O$6:O$56,1)</f>
        <v>8</v>
      </c>
      <c r="S6" s="408" t="s">
        <v>14</v>
      </c>
      <c r="T6" s="167" t="str">
        <f t="shared" ref="T6:T24" si="5">CONCATENATE($S6,B$62)</f>
        <v>ALh001_0</v>
      </c>
      <c r="U6" s="167" t="str">
        <f t="shared" ref="U6:U24" si="6">CONCATENATE($S6,C$62)</f>
        <v>ALh001_1</v>
      </c>
      <c r="V6" s="167" t="str">
        <f t="shared" ref="V6:V24" si="7">CONCATENATE($S6,D$62)</f>
        <v>AL</v>
      </c>
      <c r="W6" s="167" t="str">
        <f t="shared" ref="W6:W24" si="8">CONCATENATE($S6,E$62)</f>
        <v>ALh001_1</v>
      </c>
      <c r="X6" s="167" t="str">
        <f t="shared" ref="X6:X24" si="9">CONCATENATE($S6,F$62)</f>
        <v>ALe016_White_0</v>
      </c>
      <c r="Y6" s="167" t="str">
        <f t="shared" ref="Y6:Y24" si="10">CONCATENATE($S6,G$62)</f>
        <v>ALe016_White_1</v>
      </c>
      <c r="Z6" s="167" t="str">
        <f t="shared" ref="Z6:Z24" si="11">CONCATENATE($S6,H$62)</f>
        <v>AL</v>
      </c>
      <c r="AA6" s="167" t="str">
        <f t="shared" ref="AA6:AA24" si="12">CONCATENATE($S6,I$62)</f>
        <v>ALe016_White_1</v>
      </c>
      <c r="AB6" s="167" t="str">
        <f t="shared" ref="AB6:AB24" si="13">CONCATENATE($S6,J$62)</f>
        <v>ALe016_Black_0</v>
      </c>
      <c r="AC6" s="167" t="str">
        <f t="shared" ref="AC6:AC24" si="14">CONCATENATE($S6,K$62)</f>
        <v>ALe016_Black_1</v>
      </c>
      <c r="AD6" s="167" t="str">
        <f t="shared" ref="AD6:AD24" si="15">CONCATENATE($S6,L$62)</f>
        <v>AL</v>
      </c>
      <c r="AE6" s="167" t="str">
        <f t="shared" ref="AE6:AE24" si="16">CONCATENATE($S6,M$62)</f>
        <v>ALe016_Black_1</v>
      </c>
      <c r="AF6" s="167" t="str">
        <f t="shared" ref="AF6:AF56" si="17">CONCATENATE($S6,N$62)</f>
        <v>ALe016_Hispanic_0</v>
      </c>
      <c r="AG6" s="167" t="str">
        <f t="shared" ref="AG6:AG56" si="18">CONCATENATE($S6,O$62)</f>
        <v>ALe016_Hispanic_1</v>
      </c>
      <c r="AH6" s="167" t="str">
        <f t="shared" ref="AH6:AH56" si="19">CONCATENATE($S6,P$62)</f>
        <v>AL</v>
      </c>
      <c r="AI6" s="167" t="str">
        <f t="shared" ref="AI6:AI56" si="20">CONCATENATE($S6,Q$62)</f>
        <v>ALe016_Hispanic_1</v>
      </c>
    </row>
    <row r="7" spans="1:35" x14ac:dyDescent="0.15">
      <c r="A7" s="168" t="s">
        <v>21</v>
      </c>
      <c r="B7" s="409">
        <f>IF(VLOOKUP(T7,APPENDIX!$A:$R,9,FALSE)&lt;&gt;"",VLOOKUP(T7,APPENDIX!$A$1:$R$5617,9,FALSE),"—")</f>
        <v>72</v>
      </c>
      <c r="C7" s="410">
        <f>IF(VLOOKUP(U7,APPENDIX!$A:$R,9,FALSE)&lt;&gt;"",VLOOKUP(U7,APPENDIX!$A$1:$R$5617,9,FALSE),"—")</f>
        <v>72.400000000000006</v>
      </c>
      <c r="D7" s="410">
        <f t="shared" si="1"/>
        <v>0.40000000000000568</v>
      </c>
      <c r="E7" s="411">
        <f>VLOOKUP(U7,APPENDIX!$A$1:$R$5617,10,FALSE)</f>
        <v>20</v>
      </c>
      <c r="F7" s="416">
        <f>IF(VLOOKUP(X7,EQUITY3!$A:$J,8,FALSE)&lt;&gt;"",VLOOKUP(X7,EQUITY3!$A:$J,8,FALSE),"—")</f>
        <v>63.7</v>
      </c>
      <c r="G7" s="417">
        <f>IF(VLOOKUP(Y7,EQUITY3!$A:$J,8,FALSE)&lt;&gt;"",VLOOKUP(Y7,EQUITY3!$A:$J,8,FALSE),"—")</f>
        <v>61.8</v>
      </c>
      <c r="H7" s="417">
        <f t="shared" si="2"/>
        <v>-1.9000000000000057</v>
      </c>
      <c r="I7" s="412">
        <f t="shared" ref="I7:I56" si="21">_xlfn.RANK.EQ(G7,G$6:G$56,1)</f>
        <v>9</v>
      </c>
      <c r="J7" s="416">
        <f>IF(VLOOKUP(AB7,EQUITY3!$A:$J,8,FALSE)&lt;&gt;"",VLOOKUP(AB7,EQUITY3!$A:$J,8,FALSE),"—")</f>
        <v>87.1</v>
      </c>
      <c r="K7" s="427">
        <f>IF(VLOOKUP(AC7,EQUITY3!$A:$J,8,FALSE)&lt;&gt;"",VLOOKUP(AC7,EQUITY3!$A:$J,8,FALSE),"—")</f>
        <v>95.9</v>
      </c>
      <c r="L7" s="417">
        <f t="shared" si="3"/>
        <v>8.8000000000000114</v>
      </c>
      <c r="M7" s="412">
        <f t="shared" ref="M7:M55" si="22">_xlfn.RANK.EQ(K7,K$6:K$56,1)</f>
        <v>3</v>
      </c>
      <c r="N7" s="417" t="str">
        <f>IF(VLOOKUP(AF7,EQUITY3!$A:$J,8,FALSE)&lt;&gt;"",VLOOKUP(AF7,EQUITY3!$A:$J,8,FALSE),"—")</f>
        <v>—</v>
      </c>
      <c r="O7" s="417">
        <f>IF(VLOOKUP(AG7,EQUITY3!$A:$J,8,FALSE)&lt;&gt;"",VLOOKUP(AG7,EQUITY3!$A:$J,8,FALSE),"—")</f>
        <v>40.200000000000003</v>
      </c>
      <c r="P7" s="427" t="s">
        <v>9528</v>
      </c>
      <c r="Q7" s="220">
        <f t="shared" ref="Q7:Q56" si="23">_xlfn.RANK.EQ(O7,O$6:O$56,1)</f>
        <v>6</v>
      </c>
      <c r="S7" s="408" t="s">
        <v>22</v>
      </c>
      <c r="T7" s="167" t="str">
        <f t="shared" si="5"/>
        <v>AKh001_0</v>
      </c>
      <c r="U7" s="167" t="str">
        <f t="shared" si="6"/>
        <v>AKh001_1</v>
      </c>
      <c r="V7" s="167" t="str">
        <f t="shared" si="7"/>
        <v>AK</v>
      </c>
      <c r="W7" s="167" t="str">
        <f t="shared" si="8"/>
        <v>AKh001_1</v>
      </c>
      <c r="X7" s="167" t="str">
        <f t="shared" si="9"/>
        <v>AKe016_White_0</v>
      </c>
      <c r="Y7" s="167" t="str">
        <f t="shared" si="10"/>
        <v>AKe016_White_1</v>
      </c>
      <c r="Z7" s="167" t="str">
        <f t="shared" si="11"/>
        <v>AK</v>
      </c>
      <c r="AA7" s="167" t="str">
        <f t="shared" si="12"/>
        <v>AKe016_White_1</v>
      </c>
      <c r="AB7" s="167" t="str">
        <f t="shared" si="13"/>
        <v>AKe016_Black_0</v>
      </c>
      <c r="AC7" s="167" t="str">
        <f t="shared" si="14"/>
        <v>AKe016_Black_1</v>
      </c>
      <c r="AD7" s="167" t="str">
        <f t="shared" si="15"/>
        <v>AK</v>
      </c>
      <c r="AE7" s="167" t="str">
        <f t="shared" si="16"/>
        <v>AKe016_Black_1</v>
      </c>
      <c r="AF7" s="167" t="str">
        <f t="shared" si="17"/>
        <v>AKe016_Hispanic_0</v>
      </c>
      <c r="AG7" s="167" t="str">
        <f t="shared" si="18"/>
        <v>AKe016_Hispanic_1</v>
      </c>
      <c r="AH7" s="167" t="str">
        <f t="shared" si="19"/>
        <v>AK</v>
      </c>
      <c r="AI7" s="167" t="str">
        <f t="shared" si="20"/>
        <v>AKe016_Hispanic_1</v>
      </c>
    </row>
    <row r="8" spans="1:35" x14ac:dyDescent="0.15">
      <c r="A8" s="168" t="s">
        <v>25</v>
      </c>
      <c r="B8" s="409">
        <f>IF(VLOOKUP(T8,APPENDIX!$A:$R,9,FALSE)&lt;&gt;"",VLOOKUP(T8,APPENDIX!$A$1:$R$5617,9,FALSE),"—")</f>
        <v>72.400000000000006</v>
      </c>
      <c r="C8" s="410">
        <f>IF(VLOOKUP(U8,APPENDIX!$A:$R,9,FALSE)&lt;&gt;"",VLOOKUP(U8,APPENDIX!$A$1:$R$5617,9,FALSE),"—")</f>
        <v>73.099999999999994</v>
      </c>
      <c r="D8" s="410">
        <f t="shared" si="1"/>
        <v>0.69999999999998863</v>
      </c>
      <c r="E8" s="411">
        <f>VLOOKUP(U8,APPENDIX!$A$1:$R$5617,10,FALSE)</f>
        <v>21</v>
      </c>
      <c r="F8" s="416">
        <f>IF(VLOOKUP(X8,EQUITY3!$A:$J,8,FALSE)&lt;&gt;"",VLOOKUP(X8,EQUITY3!$A:$J,8,FALSE),"—")</f>
        <v>69.599999999999994</v>
      </c>
      <c r="G8" s="417">
        <f>IF(VLOOKUP(Y8,EQUITY3!$A:$J,8,FALSE)&lt;&gt;"",VLOOKUP(Y8,EQUITY3!$A:$J,8,FALSE),"—")</f>
        <v>71</v>
      </c>
      <c r="H8" s="417">
        <f t="shared" si="2"/>
        <v>1.4000000000000057</v>
      </c>
      <c r="I8" s="412">
        <f t="shared" si="21"/>
        <v>23</v>
      </c>
      <c r="J8" s="416">
        <f>IF(VLOOKUP(AB8,EQUITY3!$A:$J,8,FALSE)&lt;&gt;"",VLOOKUP(AB8,EQUITY3!$A:$J,8,FALSE),"—")</f>
        <v>127.8</v>
      </c>
      <c r="K8" s="417">
        <f>IF(VLOOKUP(AC8,EQUITY3!$A:$J,8,FALSE)&lt;&gt;"",VLOOKUP(AC8,EQUITY3!$A:$J,8,FALSE),"—")</f>
        <v>127.5</v>
      </c>
      <c r="L8" s="417">
        <f t="shared" si="3"/>
        <v>-0.29999999999999716</v>
      </c>
      <c r="M8" s="412">
        <f t="shared" si="22"/>
        <v>11</v>
      </c>
      <c r="N8" s="417">
        <f>IF(VLOOKUP(AF8,EQUITY3!$A:$J,8,FALSE)&lt;&gt;"",VLOOKUP(AF8,EQUITY3!$A:$J,8,FALSE),"—")</f>
        <v>67.7</v>
      </c>
      <c r="O8" s="417">
        <f>IF(VLOOKUP(AG8,EQUITY3!$A:$J,8,FALSE)&lt;&gt;"",VLOOKUP(AG8,EQUITY3!$A:$J,8,FALSE),"—")</f>
        <v>67.599999999999994</v>
      </c>
      <c r="P8" s="417">
        <f t="shared" si="4"/>
        <v>-0.10000000000000853</v>
      </c>
      <c r="Q8" s="220">
        <f t="shared" si="23"/>
        <v>36</v>
      </c>
      <c r="S8" s="408" t="s">
        <v>26</v>
      </c>
      <c r="T8" s="167" t="str">
        <f t="shared" si="5"/>
        <v>AZh001_0</v>
      </c>
      <c r="U8" s="167" t="str">
        <f t="shared" si="6"/>
        <v>AZh001_1</v>
      </c>
      <c r="V8" s="167" t="str">
        <f t="shared" si="7"/>
        <v>AZ</v>
      </c>
      <c r="W8" s="167" t="str">
        <f t="shared" si="8"/>
        <v>AZh001_1</v>
      </c>
      <c r="X8" s="167" t="str">
        <f t="shared" si="9"/>
        <v>AZe016_White_0</v>
      </c>
      <c r="Y8" s="167" t="str">
        <f t="shared" si="10"/>
        <v>AZe016_White_1</v>
      </c>
      <c r="Z8" s="167" t="str">
        <f t="shared" si="11"/>
        <v>AZ</v>
      </c>
      <c r="AA8" s="167" t="str">
        <f t="shared" si="12"/>
        <v>AZe016_White_1</v>
      </c>
      <c r="AB8" s="167" t="str">
        <f t="shared" si="13"/>
        <v>AZe016_Black_0</v>
      </c>
      <c r="AC8" s="167" t="str">
        <f t="shared" si="14"/>
        <v>AZe016_Black_1</v>
      </c>
      <c r="AD8" s="167" t="str">
        <f t="shared" si="15"/>
        <v>AZ</v>
      </c>
      <c r="AE8" s="167" t="str">
        <f t="shared" si="16"/>
        <v>AZe016_Black_1</v>
      </c>
      <c r="AF8" s="167" t="str">
        <f t="shared" si="17"/>
        <v>AZe016_Hispanic_0</v>
      </c>
      <c r="AG8" s="167" t="str">
        <f t="shared" si="18"/>
        <v>AZe016_Hispanic_1</v>
      </c>
      <c r="AH8" s="167" t="str">
        <f t="shared" si="19"/>
        <v>AZ</v>
      </c>
      <c r="AI8" s="167" t="str">
        <f t="shared" si="20"/>
        <v>AZe016_Hispanic_1</v>
      </c>
    </row>
    <row r="9" spans="1:35" x14ac:dyDescent="0.15">
      <c r="A9" s="168" t="s">
        <v>29</v>
      </c>
      <c r="B9" s="409">
        <f>IF(VLOOKUP(T9,APPENDIX!$A:$R,9,FALSE)&lt;&gt;"",VLOOKUP(T9,APPENDIX!$A$1:$R$5617,9,FALSE),"—")</f>
        <v>117.8</v>
      </c>
      <c r="C9" s="410">
        <f>IF(VLOOKUP(U9,APPENDIX!$A:$R,9,FALSE)&lt;&gt;"",VLOOKUP(U9,APPENDIX!$A$1:$R$5617,9,FALSE),"—")</f>
        <v>121.5</v>
      </c>
      <c r="D9" s="410">
        <f t="shared" si="1"/>
        <v>3.7000000000000028</v>
      </c>
      <c r="E9" s="411">
        <f>VLOOKUP(U9,APPENDIX!$A$1:$R$5617,10,FALSE)</f>
        <v>47</v>
      </c>
      <c r="F9" s="416">
        <f>IF(VLOOKUP(X9,EQUITY3!$A:$J,8,FALSE)&lt;&gt;"",VLOOKUP(X9,EQUITY3!$A:$J,8,FALSE),"—")</f>
        <v>109.3</v>
      </c>
      <c r="G9" s="417">
        <f>IF(VLOOKUP(Y9,EQUITY3!$A:$J,8,FALSE)&lt;&gt;"",VLOOKUP(Y9,EQUITY3!$A:$J,8,FALSE),"—")</f>
        <v>112.7</v>
      </c>
      <c r="H9" s="417">
        <f t="shared" si="2"/>
        <v>3.4000000000000057</v>
      </c>
      <c r="I9" s="412">
        <f t="shared" si="21"/>
        <v>49</v>
      </c>
      <c r="J9" s="416">
        <f>IF(VLOOKUP(AB9,EQUITY3!$A:$J,8,FALSE)&lt;&gt;"",VLOOKUP(AB9,EQUITY3!$A:$J,8,FALSE),"—")</f>
        <v>199.6</v>
      </c>
      <c r="K9" s="417">
        <f>IF(VLOOKUP(AC9,EQUITY3!$A:$J,8,FALSE)&lt;&gt;"",VLOOKUP(AC9,EQUITY3!$A:$J,8,FALSE),"—")</f>
        <v>198.3</v>
      </c>
      <c r="L9" s="417">
        <f t="shared" si="3"/>
        <v>-1.2999999999999829</v>
      </c>
      <c r="M9" s="412">
        <f t="shared" si="22"/>
        <v>43</v>
      </c>
      <c r="N9" s="417">
        <f>IF(VLOOKUP(AF9,EQUITY3!$A:$J,8,FALSE)&lt;&gt;"",VLOOKUP(AF9,EQUITY3!$A:$J,8,FALSE),"—")</f>
        <v>53.8</v>
      </c>
      <c r="O9" s="417">
        <f>IF(VLOOKUP(AG9,EQUITY3!$A:$J,8,FALSE)&lt;&gt;"",VLOOKUP(AG9,EQUITY3!$A:$J,8,FALSE),"—")</f>
        <v>52.9</v>
      </c>
      <c r="P9" s="417">
        <f t="shared" si="4"/>
        <v>-0.89999999999999858</v>
      </c>
      <c r="Q9" s="220">
        <f t="shared" si="23"/>
        <v>19</v>
      </c>
      <c r="S9" s="408" t="s">
        <v>30</v>
      </c>
      <c r="T9" s="167" t="str">
        <f t="shared" si="5"/>
        <v>ARh001_0</v>
      </c>
      <c r="U9" s="167" t="str">
        <f t="shared" si="6"/>
        <v>ARh001_1</v>
      </c>
      <c r="V9" s="167" t="str">
        <f t="shared" si="7"/>
        <v>AR</v>
      </c>
      <c r="W9" s="167" t="str">
        <f t="shared" si="8"/>
        <v>ARh001_1</v>
      </c>
      <c r="X9" s="167" t="str">
        <f t="shared" si="9"/>
        <v>ARe016_White_0</v>
      </c>
      <c r="Y9" s="167" t="str">
        <f t="shared" si="10"/>
        <v>ARe016_White_1</v>
      </c>
      <c r="Z9" s="167" t="str">
        <f t="shared" si="11"/>
        <v>AR</v>
      </c>
      <c r="AA9" s="167" t="str">
        <f t="shared" si="12"/>
        <v>ARe016_White_1</v>
      </c>
      <c r="AB9" s="167" t="str">
        <f t="shared" si="13"/>
        <v>ARe016_Black_0</v>
      </c>
      <c r="AC9" s="167" t="str">
        <f t="shared" si="14"/>
        <v>ARe016_Black_1</v>
      </c>
      <c r="AD9" s="167" t="str">
        <f t="shared" si="15"/>
        <v>AR</v>
      </c>
      <c r="AE9" s="167" t="str">
        <f t="shared" si="16"/>
        <v>ARe016_Black_1</v>
      </c>
      <c r="AF9" s="167" t="str">
        <f t="shared" si="17"/>
        <v>ARe016_Hispanic_0</v>
      </c>
      <c r="AG9" s="167" t="str">
        <f t="shared" si="18"/>
        <v>ARe016_Hispanic_1</v>
      </c>
      <c r="AH9" s="167" t="str">
        <f t="shared" si="19"/>
        <v>AR</v>
      </c>
      <c r="AI9" s="167" t="str">
        <f t="shared" si="20"/>
        <v>ARe016_Hispanic_1</v>
      </c>
    </row>
    <row r="10" spans="1:35" x14ac:dyDescent="0.15">
      <c r="A10" s="168" t="s">
        <v>33</v>
      </c>
      <c r="B10" s="409">
        <f>IF(VLOOKUP(T10,APPENDIX!$A:$R,9,FALSE)&lt;&gt;"",VLOOKUP(T10,APPENDIX!$A$1:$R$5617,9,FALSE),"—")</f>
        <v>72.400000000000006</v>
      </c>
      <c r="C10" s="410">
        <f>IF(VLOOKUP(U10,APPENDIX!$A:$R,9,FALSE)&lt;&gt;"",VLOOKUP(U10,APPENDIX!$A$1:$R$5617,9,FALSE),"—")</f>
        <v>70.900000000000006</v>
      </c>
      <c r="D10" s="410">
        <f t="shared" si="1"/>
        <v>-1.5</v>
      </c>
      <c r="E10" s="411">
        <f>VLOOKUP(U10,APPENDIX!$A$1:$R$5617,10,FALSE)</f>
        <v>15</v>
      </c>
      <c r="F10" s="416">
        <f>IF(VLOOKUP(X10,EQUITY3!$A:$J,8,FALSE)&lt;&gt;"",VLOOKUP(X10,EQUITY3!$A:$J,8,FALSE),"—")</f>
        <v>71.8</v>
      </c>
      <c r="G10" s="417">
        <f>IF(VLOOKUP(Y10,EQUITY3!$A:$J,8,FALSE)&lt;&gt;"",VLOOKUP(Y10,EQUITY3!$A:$J,8,FALSE),"—")</f>
        <v>70.599999999999994</v>
      </c>
      <c r="H10" s="417">
        <f t="shared" si="2"/>
        <v>-1.2000000000000028</v>
      </c>
      <c r="I10" s="412">
        <f t="shared" si="21"/>
        <v>22</v>
      </c>
      <c r="J10" s="416">
        <f>IF(VLOOKUP(AB10,EQUITY3!$A:$J,8,FALSE)&lt;&gt;"",VLOOKUP(AB10,EQUITY3!$A:$J,8,FALSE),"—")</f>
        <v>151.5</v>
      </c>
      <c r="K10" s="417">
        <f>IF(VLOOKUP(AC10,EQUITY3!$A:$J,8,FALSE)&lt;&gt;"",VLOOKUP(AC10,EQUITY3!$A:$J,8,FALSE),"—")</f>
        <v>145.9</v>
      </c>
      <c r="L10" s="417">
        <f t="shared" si="3"/>
        <v>-5.5999999999999943</v>
      </c>
      <c r="M10" s="412">
        <f t="shared" si="22"/>
        <v>20</v>
      </c>
      <c r="N10" s="417">
        <f>IF(VLOOKUP(AF10,EQUITY3!$A:$J,8,FALSE)&lt;&gt;"",VLOOKUP(AF10,EQUITY3!$A:$J,8,FALSE),"—")</f>
        <v>65.400000000000006</v>
      </c>
      <c r="O10" s="417">
        <f>IF(VLOOKUP(AG10,EQUITY3!$A:$J,8,FALSE)&lt;&gt;"",VLOOKUP(AG10,EQUITY3!$A:$J,8,FALSE),"—")</f>
        <v>65.3</v>
      </c>
      <c r="P10" s="417">
        <f t="shared" si="4"/>
        <v>-0.10000000000000853</v>
      </c>
      <c r="Q10" s="220">
        <f t="shared" si="23"/>
        <v>34</v>
      </c>
      <c r="S10" s="408" t="s">
        <v>34</v>
      </c>
      <c r="T10" s="167" t="str">
        <f t="shared" si="5"/>
        <v>CAh001_0</v>
      </c>
      <c r="U10" s="167" t="str">
        <f t="shared" si="6"/>
        <v>CAh001_1</v>
      </c>
      <c r="V10" s="167" t="str">
        <f t="shared" si="7"/>
        <v>CA</v>
      </c>
      <c r="W10" s="167" t="str">
        <f t="shared" si="8"/>
        <v>CAh001_1</v>
      </c>
      <c r="X10" s="167" t="str">
        <f t="shared" si="9"/>
        <v>CAe016_White_0</v>
      </c>
      <c r="Y10" s="167" t="str">
        <f t="shared" si="10"/>
        <v>CAe016_White_1</v>
      </c>
      <c r="Z10" s="167" t="str">
        <f t="shared" si="11"/>
        <v>CA</v>
      </c>
      <c r="AA10" s="167" t="str">
        <f t="shared" si="12"/>
        <v>CAe016_White_1</v>
      </c>
      <c r="AB10" s="167" t="str">
        <f t="shared" si="13"/>
        <v>CAe016_Black_0</v>
      </c>
      <c r="AC10" s="167" t="str">
        <f t="shared" si="14"/>
        <v>CAe016_Black_1</v>
      </c>
      <c r="AD10" s="167" t="str">
        <f t="shared" si="15"/>
        <v>CA</v>
      </c>
      <c r="AE10" s="167" t="str">
        <f t="shared" si="16"/>
        <v>CAe016_Black_1</v>
      </c>
      <c r="AF10" s="167" t="str">
        <f t="shared" si="17"/>
        <v>CAe016_Hispanic_0</v>
      </c>
      <c r="AG10" s="167" t="str">
        <f t="shared" si="18"/>
        <v>CAe016_Hispanic_1</v>
      </c>
      <c r="AH10" s="167" t="str">
        <f t="shared" si="19"/>
        <v>CA</v>
      </c>
      <c r="AI10" s="167" t="str">
        <f t="shared" si="20"/>
        <v>CAe016_Hispanic_1</v>
      </c>
    </row>
    <row r="11" spans="1:35" x14ac:dyDescent="0.15">
      <c r="A11" s="168" t="s">
        <v>37</v>
      </c>
      <c r="B11" s="409">
        <f>IF(VLOOKUP(T11,APPENDIX!$A:$R,9,FALSE)&lt;&gt;"",VLOOKUP(T11,APPENDIX!$A$1:$R$5617,9,FALSE),"—")</f>
        <v>61</v>
      </c>
      <c r="C11" s="410">
        <f>IF(VLOOKUP(U11,APPENDIX!$A:$R,9,FALSE)&lt;&gt;"",VLOOKUP(U11,APPENDIX!$A$1:$R$5617,9,FALSE),"—")</f>
        <v>61.5</v>
      </c>
      <c r="D11" s="410">
        <f t="shared" si="1"/>
        <v>0.5</v>
      </c>
      <c r="E11" s="411">
        <f>VLOOKUP(U11,APPENDIX!$A$1:$R$5617,10,FALSE)</f>
        <v>7</v>
      </c>
      <c r="F11" s="416">
        <f>IF(VLOOKUP(X11,EQUITY3!$A:$J,8,FALSE)&lt;&gt;"",VLOOKUP(X11,EQUITY3!$A:$J,8,FALSE),"—")</f>
        <v>57.4</v>
      </c>
      <c r="G11" s="417">
        <f>IF(VLOOKUP(Y11,EQUITY3!$A:$J,8,FALSE)&lt;&gt;"",VLOOKUP(Y11,EQUITY3!$A:$J,8,FALSE),"—")</f>
        <v>58.4</v>
      </c>
      <c r="H11" s="417">
        <f t="shared" si="2"/>
        <v>1</v>
      </c>
      <c r="I11" s="412">
        <f t="shared" si="21"/>
        <v>5</v>
      </c>
      <c r="J11" s="416">
        <f>IF(VLOOKUP(AB11,EQUITY3!$A:$J,8,FALSE)&lt;&gt;"",VLOOKUP(AB11,EQUITY3!$A:$J,8,FALSE),"—")</f>
        <v>121.6</v>
      </c>
      <c r="K11" s="417">
        <f>IF(VLOOKUP(AC11,EQUITY3!$A:$J,8,FALSE)&lt;&gt;"",VLOOKUP(AC11,EQUITY3!$A:$J,8,FALSE),"—")</f>
        <v>111.3</v>
      </c>
      <c r="L11" s="417">
        <f t="shared" si="3"/>
        <v>-10.299999999999997</v>
      </c>
      <c r="M11" s="412">
        <f t="shared" si="22"/>
        <v>10</v>
      </c>
      <c r="N11" s="417">
        <f>IF(VLOOKUP(AF11,EQUITY3!$A:$J,8,FALSE)&lt;&gt;"",VLOOKUP(AF11,EQUITY3!$A:$J,8,FALSE),"—")</f>
        <v>70.7</v>
      </c>
      <c r="O11" s="417">
        <f>IF(VLOOKUP(AG11,EQUITY3!$A:$J,8,FALSE)&lt;&gt;"",VLOOKUP(AG11,EQUITY3!$A:$J,8,FALSE),"—")</f>
        <v>71.599999999999994</v>
      </c>
      <c r="P11" s="417">
        <f t="shared" si="4"/>
        <v>0.89999999999999147</v>
      </c>
      <c r="Q11" s="220">
        <f t="shared" si="23"/>
        <v>37</v>
      </c>
      <c r="S11" s="408" t="s">
        <v>38</v>
      </c>
      <c r="T11" s="167" t="str">
        <f t="shared" si="5"/>
        <v>COh001_0</v>
      </c>
      <c r="U11" s="167" t="str">
        <f t="shared" si="6"/>
        <v>COh001_1</v>
      </c>
      <c r="V11" s="167" t="str">
        <f t="shared" si="7"/>
        <v>CO</v>
      </c>
      <c r="W11" s="167" t="str">
        <f t="shared" si="8"/>
        <v>COh001_1</v>
      </c>
      <c r="X11" s="167" t="str">
        <f t="shared" si="9"/>
        <v>COe016_White_0</v>
      </c>
      <c r="Y11" s="167" t="str">
        <f t="shared" si="10"/>
        <v>COe016_White_1</v>
      </c>
      <c r="Z11" s="167" t="str">
        <f t="shared" si="11"/>
        <v>CO</v>
      </c>
      <c r="AA11" s="167" t="str">
        <f t="shared" si="12"/>
        <v>COe016_White_1</v>
      </c>
      <c r="AB11" s="167" t="str">
        <f t="shared" si="13"/>
        <v>COe016_Black_0</v>
      </c>
      <c r="AC11" s="167" t="str">
        <f t="shared" si="14"/>
        <v>COe016_Black_1</v>
      </c>
      <c r="AD11" s="167" t="str">
        <f t="shared" si="15"/>
        <v>CO</v>
      </c>
      <c r="AE11" s="167" t="str">
        <f t="shared" si="16"/>
        <v>COe016_Black_1</v>
      </c>
      <c r="AF11" s="167" t="str">
        <f t="shared" si="17"/>
        <v>COe016_Hispanic_0</v>
      </c>
      <c r="AG11" s="167" t="str">
        <f t="shared" si="18"/>
        <v>COe016_Hispanic_1</v>
      </c>
      <c r="AH11" s="167" t="str">
        <f t="shared" si="19"/>
        <v>CO</v>
      </c>
      <c r="AI11" s="167" t="str">
        <f t="shared" si="20"/>
        <v>COe016_Hispanic_1</v>
      </c>
    </row>
    <row r="12" spans="1:35" x14ac:dyDescent="0.15">
      <c r="A12" s="168" t="s">
        <v>41</v>
      </c>
      <c r="B12" s="409">
        <f>IF(VLOOKUP(T12,APPENDIX!$A:$R,9,FALSE)&lt;&gt;"",VLOOKUP(T12,APPENDIX!$A$1:$R$5617,9,FALSE),"—")</f>
        <v>62</v>
      </c>
      <c r="C12" s="410">
        <f>IF(VLOOKUP(U12,APPENDIX!$A:$R,9,FALSE)&lt;&gt;"",VLOOKUP(U12,APPENDIX!$A$1:$R$5617,9,FALSE),"—")</f>
        <v>59.7</v>
      </c>
      <c r="D12" s="410">
        <f t="shared" si="1"/>
        <v>-2.2999999999999972</v>
      </c>
      <c r="E12" s="411">
        <f>VLOOKUP(U12,APPENDIX!$A$1:$R$5617,10,FALSE)</f>
        <v>4</v>
      </c>
      <c r="F12" s="416">
        <f>IF(VLOOKUP(X12,EQUITY3!$A:$J,8,FALSE)&lt;&gt;"",VLOOKUP(X12,EQUITY3!$A:$J,8,FALSE),"—")</f>
        <v>57.7</v>
      </c>
      <c r="G12" s="417">
        <f>IF(VLOOKUP(Y12,EQUITY3!$A:$J,8,FALSE)&lt;&gt;"",VLOOKUP(Y12,EQUITY3!$A:$J,8,FALSE),"—")</f>
        <v>55.4</v>
      </c>
      <c r="H12" s="417">
        <f t="shared" si="2"/>
        <v>-2.3000000000000043</v>
      </c>
      <c r="I12" s="412">
        <f t="shared" si="21"/>
        <v>3</v>
      </c>
      <c r="J12" s="416">
        <f>IF(VLOOKUP(AB12,EQUITY3!$A:$J,8,FALSE)&lt;&gt;"",VLOOKUP(AB12,EQUITY3!$A:$J,8,FALSE),"—")</f>
        <v>108.7</v>
      </c>
      <c r="K12" s="417">
        <f>IF(VLOOKUP(AC12,EQUITY3!$A:$J,8,FALSE)&lt;&gt;"",VLOOKUP(AC12,EQUITY3!$A:$J,8,FALSE),"—")</f>
        <v>103.7</v>
      </c>
      <c r="L12" s="417">
        <f t="shared" si="3"/>
        <v>-5</v>
      </c>
      <c r="M12" s="412">
        <f t="shared" si="22"/>
        <v>5</v>
      </c>
      <c r="N12" s="417">
        <f>IF(VLOOKUP(AF12,EQUITY3!$A:$J,8,FALSE)&lt;&gt;"",VLOOKUP(AF12,EQUITY3!$A:$J,8,FALSE),"—")</f>
        <v>61.8</v>
      </c>
      <c r="O12" s="417">
        <f>IF(VLOOKUP(AG12,EQUITY3!$A:$J,8,FALSE)&lt;&gt;"",VLOOKUP(AG12,EQUITY3!$A:$J,8,FALSE),"—")</f>
        <v>61.7</v>
      </c>
      <c r="P12" s="417">
        <f t="shared" si="4"/>
        <v>-9.9999999999994316E-2</v>
      </c>
      <c r="Q12" s="220">
        <f t="shared" si="23"/>
        <v>32</v>
      </c>
      <c r="S12" s="408" t="s">
        <v>42</v>
      </c>
      <c r="T12" s="167" t="str">
        <f t="shared" si="5"/>
        <v>CTh001_0</v>
      </c>
      <c r="U12" s="167" t="str">
        <f t="shared" si="6"/>
        <v>CTh001_1</v>
      </c>
      <c r="V12" s="167" t="str">
        <f t="shared" si="7"/>
        <v>CT</v>
      </c>
      <c r="W12" s="167" t="str">
        <f t="shared" si="8"/>
        <v>CTh001_1</v>
      </c>
      <c r="X12" s="167" t="str">
        <f t="shared" si="9"/>
        <v>CTe016_White_0</v>
      </c>
      <c r="Y12" s="167" t="str">
        <f t="shared" si="10"/>
        <v>CTe016_White_1</v>
      </c>
      <c r="Z12" s="167" t="str">
        <f t="shared" si="11"/>
        <v>CT</v>
      </c>
      <c r="AA12" s="167" t="str">
        <f t="shared" si="12"/>
        <v>CTe016_White_1</v>
      </c>
      <c r="AB12" s="167" t="str">
        <f t="shared" si="13"/>
        <v>CTe016_Black_0</v>
      </c>
      <c r="AC12" s="167" t="str">
        <f t="shared" si="14"/>
        <v>CTe016_Black_1</v>
      </c>
      <c r="AD12" s="167" t="str">
        <f t="shared" si="15"/>
        <v>CT</v>
      </c>
      <c r="AE12" s="167" t="str">
        <f t="shared" si="16"/>
        <v>CTe016_Black_1</v>
      </c>
      <c r="AF12" s="167" t="str">
        <f t="shared" si="17"/>
        <v>CTe016_Hispanic_0</v>
      </c>
      <c r="AG12" s="167" t="str">
        <f t="shared" si="18"/>
        <v>CTe016_Hispanic_1</v>
      </c>
      <c r="AH12" s="167" t="str">
        <f t="shared" si="19"/>
        <v>CT</v>
      </c>
      <c r="AI12" s="167" t="str">
        <f t="shared" si="20"/>
        <v>CTe016_Hispanic_1</v>
      </c>
    </row>
    <row r="13" spans="1:35" x14ac:dyDescent="0.15">
      <c r="A13" s="168" t="s">
        <v>45</v>
      </c>
      <c r="B13" s="409">
        <f>IF(VLOOKUP(T13,APPENDIX!$A:$R,9,FALSE)&lt;&gt;"",VLOOKUP(T13,APPENDIX!$A$1:$R$5617,9,FALSE),"—")</f>
        <v>84.6</v>
      </c>
      <c r="C13" s="410">
        <f>IF(VLOOKUP(U13,APPENDIX!$A:$R,9,FALSE)&lt;&gt;"",VLOOKUP(U13,APPENDIX!$A$1:$R$5617,9,FALSE),"—")</f>
        <v>84.4</v>
      </c>
      <c r="D13" s="410">
        <f t="shared" si="1"/>
        <v>-0.19999999999998863</v>
      </c>
      <c r="E13" s="411">
        <f>VLOOKUP(U13,APPENDIX!$A$1:$R$5617,10,FALSE)</f>
        <v>31</v>
      </c>
      <c r="F13" s="416">
        <f>IF(VLOOKUP(X13,EQUITY3!$A:$J,8,FALSE)&lt;&gt;"",VLOOKUP(X13,EQUITY3!$A:$J,8,FALSE),"—")</f>
        <v>76.2</v>
      </c>
      <c r="G13" s="417">
        <f>IF(VLOOKUP(Y13,EQUITY3!$A:$J,8,FALSE)&lt;&gt;"",VLOOKUP(Y13,EQUITY3!$A:$J,8,FALSE),"—")</f>
        <v>75.900000000000006</v>
      </c>
      <c r="H13" s="417">
        <f t="shared" si="2"/>
        <v>-0.29999999999999716</v>
      </c>
      <c r="I13" s="412">
        <f t="shared" si="21"/>
        <v>31</v>
      </c>
      <c r="J13" s="416">
        <f>IF(VLOOKUP(AB13,EQUITY3!$A:$J,8,FALSE)&lt;&gt;"",VLOOKUP(AB13,EQUITY3!$A:$J,8,FALSE),"—")</f>
        <v>130.69999999999999</v>
      </c>
      <c r="K13" s="417">
        <f>IF(VLOOKUP(AC13,EQUITY3!$A:$J,8,FALSE)&lt;&gt;"",VLOOKUP(AC13,EQUITY3!$A:$J,8,FALSE),"—")</f>
        <v>129.30000000000001</v>
      </c>
      <c r="L13" s="417">
        <f t="shared" si="3"/>
        <v>-1.3999999999999773</v>
      </c>
      <c r="M13" s="412">
        <f t="shared" si="22"/>
        <v>13</v>
      </c>
      <c r="N13" s="417">
        <f>IF(VLOOKUP(AF13,EQUITY3!$A:$J,8,FALSE)&lt;&gt;"",VLOOKUP(AF13,EQUITY3!$A:$J,8,FALSE),"—")</f>
        <v>43.9</v>
      </c>
      <c r="O13" s="417">
        <f>IF(VLOOKUP(AG13,EQUITY3!$A:$J,8,FALSE)&lt;&gt;"",VLOOKUP(AG13,EQUITY3!$A:$J,8,FALSE),"—")</f>
        <v>57.8</v>
      </c>
      <c r="P13" s="417">
        <f t="shared" si="4"/>
        <v>13.899999999999999</v>
      </c>
      <c r="Q13" s="220">
        <f t="shared" si="23"/>
        <v>28</v>
      </c>
      <c r="S13" s="408" t="s">
        <v>46</v>
      </c>
      <c r="T13" s="167" t="str">
        <f t="shared" si="5"/>
        <v>DEh001_0</v>
      </c>
      <c r="U13" s="167" t="str">
        <f t="shared" si="6"/>
        <v>DEh001_1</v>
      </c>
      <c r="V13" s="167" t="str">
        <f t="shared" si="7"/>
        <v>DE</v>
      </c>
      <c r="W13" s="167" t="str">
        <f t="shared" si="8"/>
        <v>DEh001_1</v>
      </c>
      <c r="X13" s="167" t="str">
        <f t="shared" si="9"/>
        <v>DEe016_White_0</v>
      </c>
      <c r="Y13" s="167" t="str">
        <f t="shared" si="10"/>
        <v>DEe016_White_1</v>
      </c>
      <c r="Z13" s="167" t="str">
        <f t="shared" si="11"/>
        <v>DE</v>
      </c>
      <c r="AA13" s="167" t="str">
        <f t="shared" si="12"/>
        <v>DEe016_White_1</v>
      </c>
      <c r="AB13" s="167" t="str">
        <f t="shared" si="13"/>
        <v>DEe016_Black_0</v>
      </c>
      <c r="AC13" s="167" t="str">
        <f t="shared" si="14"/>
        <v>DEe016_Black_1</v>
      </c>
      <c r="AD13" s="167" t="str">
        <f t="shared" si="15"/>
        <v>DE</v>
      </c>
      <c r="AE13" s="167" t="str">
        <f t="shared" si="16"/>
        <v>DEe016_Black_1</v>
      </c>
      <c r="AF13" s="167" t="str">
        <f t="shared" si="17"/>
        <v>DEe016_Hispanic_0</v>
      </c>
      <c r="AG13" s="167" t="str">
        <f t="shared" si="18"/>
        <v>DEe016_Hispanic_1</v>
      </c>
      <c r="AH13" s="167" t="str">
        <f t="shared" si="19"/>
        <v>DE</v>
      </c>
      <c r="AI13" s="167" t="str">
        <f t="shared" si="20"/>
        <v>DEe016_Hispanic_1</v>
      </c>
    </row>
    <row r="14" spans="1:35" x14ac:dyDescent="0.15">
      <c r="A14" s="168" t="s">
        <v>49</v>
      </c>
      <c r="B14" s="409">
        <f>IF(VLOOKUP(T14,APPENDIX!$A:$R,9,FALSE)&lt;&gt;"",VLOOKUP(T14,APPENDIX!$A$1:$R$5617,9,FALSE),"—")</f>
        <v>123.3</v>
      </c>
      <c r="C14" s="410">
        <f>IF(VLOOKUP(U14,APPENDIX!$A:$R,9,FALSE)&lt;&gt;"",VLOOKUP(U14,APPENDIX!$A$1:$R$5617,9,FALSE),"—")</f>
        <v>125.2</v>
      </c>
      <c r="D14" s="410">
        <f t="shared" si="1"/>
        <v>1.9000000000000057</v>
      </c>
      <c r="E14" s="411">
        <f>VLOOKUP(U14,APPENDIX!$A$1:$R$5617,10,FALSE)</f>
        <v>49</v>
      </c>
      <c r="F14" s="416">
        <f>IF(VLOOKUP(X14,EQUITY3!$A:$J,8,FALSE)&lt;&gt;"",VLOOKUP(X14,EQUITY3!$A:$J,8,FALSE),"—")</f>
        <v>42.7</v>
      </c>
      <c r="G14" s="417">
        <f>IF(VLOOKUP(Y14,EQUITY3!$A:$J,8,FALSE)&lt;&gt;"",VLOOKUP(Y14,EQUITY3!$A:$J,8,FALSE),"—")</f>
        <v>41.8</v>
      </c>
      <c r="H14" s="417">
        <f t="shared" si="2"/>
        <v>-0.90000000000000568</v>
      </c>
      <c r="I14" s="412">
        <f t="shared" si="21"/>
        <v>1</v>
      </c>
      <c r="J14" s="416">
        <f>IF(VLOOKUP(AB14,EQUITY3!$A:$J,8,FALSE)&lt;&gt;"",VLOOKUP(AB14,EQUITY3!$A:$J,8,FALSE),"—")</f>
        <v>183.6</v>
      </c>
      <c r="K14" s="417">
        <f>IF(VLOOKUP(AC14,EQUITY3!$A:$J,8,FALSE)&lt;&gt;"",VLOOKUP(AC14,EQUITY3!$A:$J,8,FALSE),"—")</f>
        <v>189.1</v>
      </c>
      <c r="L14" s="417">
        <f t="shared" si="3"/>
        <v>5.5</v>
      </c>
      <c r="M14" s="412">
        <f t="shared" si="22"/>
        <v>40</v>
      </c>
      <c r="N14" s="417">
        <f>IF(VLOOKUP(AF14,EQUITY3!$A:$J,8,FALSE)&lt;&gt;"",VLOOKUP(AF14,EQUITY3!$A:$J,8,FALSE),"—")</f>
        <v>39.5</v>
      </c>
      <c r="O14" s="417">
        <f>IF(VLOOKUP(AG14,EQUITY3!$A:$J,8,FALSE)&lt;&gt;"",VLOOKUP(AG14,EQUITY3!$A:$J,8,FALSE),"—")</f>
        <v>50.4</v>
      </c>
      <c r="P14" s="417">
        <f t="shared" si="4"/>
        <v>10.899999999999999</v>
      </c>
      <c r="Q14" s="220">
        <f t="shared" si="23"/>
        <v>16</v>
      </c>
      <c r="S14" s="408" t="s">
        <v>50</v>
      </c>
      <c r="T14" s="167" t="str">
        <f t="shared" si="5"/>
        <v>DCh001_0</v>
      </c>
      <c r="U14" s="167" t="str">
        <f t="shared" si="6"/>
        <v>DCh001_1</v>
      </c>
      <c r="V14" s="167" t="str">
        <f t="shared" si="7"/>
        <v>DC</v>
      </c>
      <c r="W14" s="167" t="str">
        <f t="shared" si="8"/>
        <v>DCh001_1</v>
      </c>
      <c r="X14" s="167" t="str">
        <f t="shared" si="9"/>
        <v>DCe016_White_0</v>
      </c>
      <c r="Y14" s="167" t="str">
        <f t="shared" si="10"/>
        <v>DCe016_White_1</v>
      </c>
      <c r="Z14" s="167" t="str">
        <f t="shared" si="11"/>
        <v>DC</v>
      </c>
      <c r="AA14" s="167" t="str">
        <f t="shared" si="12"/>
        <v>DCe016_White_1</v>
      </c>
      <c r="AB14" s="167" t="str">
        <f t="shared" si="13"/>
        <v>DCe016_Black_0</v>
      </c>
      <c r="AC14" s="167" t="str">
        <f t="shared" si="14"/>
        <v>DCe016_Black_1</v>
      </c>
      <c r="AD14" s="167" t="str">
        <f t="shared" si="15"/>
        <v>DC</v>
      </c>
      <c r="AE14" s="167" t="str">
        <f t="shared" si="16"/>
        <v>DCe016_Black_1</v>
      </c>
      <c r="AF14" s="167" t="str">
        <f t="shared" si="17"/>
        <v>DCe016_Hispanic_0</v>
      </c>
      <c r="AG14" s="167" t="str">
        <f t="shared" si="18"/>
        <v>DCe016_Hispanic_1</v>
      </c>
      <c r="AH14" s="167" t="str">
        <f t="shared" si="19"/>
        <v>DC</v>
      </c>
      <c r="AI14" s="167" t="str">
        <f t="shared" si="20"/>
        <v>DCe016_Hispanic_1</v>
      </c>
    </row>
    <row r="15" spans="1:35" x14ac:dyDescent="0.15">
      <c r="A15" s="168" t="s">
        <v>53</v>
      </c>
      <c r="B15" s="409">
        <f>IF(VLOOKUP(T15,APPENDIX!$A:$R,9,FALSE)&lt;&gt;"",VLOOKUP(T15,APPENDIX!$A$1:$R$5617,9,FALSE),"—")</f>
        <v>80.3</v>
      </c>
      <c r="C15" s="410">
        <f>IF(VLOOKUP(U15,APPENDIX!$A:$R,9,FALSE)&lt;&gt;"",VLOOKUP(U15,APPENDIX!$A$1:$R$5617,9,FALSE),"—")</f>
        <v>80.3</v>
      </c>
      <c r="D15" s="410">
        <f t="shared" si="1"/>
        <v>0</v>
      </c>
      <c r="E15" s="411">
        <f>VLOOKUP(U15,APPENDIX!$A$1:$R$5617,10,FALSE)</f>
        <v>27</v>
      </c>
      <c r="F15" s="416">
        <f>IF(VLOOKUP(X15,EQUITY3!$A:$J,8,FALSE)&lt;&gt;"",VLOOKUP(X15,EQUITY3!$A:$J,8,FALSE),"—")</f>
        <v>77.400000000000006</v>
      </c>
      <c r="G15" s="417">
        <f>IF(VLOOKUP(Y15,EQUITY3!$A:$J,8,FALSE)&lt;&gt;"",VLOOKUP(Y15,EQUITY3!$A:$J,8,FALSE),"—")</f>
        <v>78.2</v>
      </c>
      <c r="H15" s="417">
        <f t="shared" si="2"/>
        <v>0.79999999999999716</v>
      </c>
      <c r="I15" s="412">
        <f t="shared" si="21"/>
        <v>33</v>
      </c>
      <c r="J15" s="416">
        <f>IF(VLOOKUP(AB15,EQUITY3!$A:$J,8,FALSE)&lt;&gt;"",VLOOKUP(AB15,EQUITY3!$A:$J,8,FALSE),"—")</f>
        <v>138.6</v>
      </c>
      <c r="K15" s="417">
        <f>IF(VLOOKUP(AC15,EQUITY3!$A:$J,8,FALSE)&lt;&gt;"",VLOOKUP(AC15,EQUITY3!$A:$J,8,FALSE),"—")</f>
        <v>137.6</v>
      </c>
      <c r="L15" s="417">
        <f t="shared" si="3"/>
        <v>-1</v>
      </c>
      <c r="M15" s="412">
        <f t="shared" si="22"/>
        <v>16</v>
      </c>
      <c r="N15" s="417">
        <f>IF(VLOOKUP(AF15,EQUITY3!$A:$J,8,FALSE)&lt;&gt;"",VLOOKUP(AF15,EQUITY3!$A:$J,8,FALSE),"—")</f>
        <v>55.9</v>
      </c>
      <c r="O15" s="417">
        <f>IF(VLOOKUP(AG15,EQUITY3!$A:$J,8,FALSE)&lt;&gt;"",VLOOKUP(AG15,EQUITY3!$A:$J,8,FALSE),"—")</f>
        <v>55.2</v>
      </c>
      <c r="P15" s="417">
        <f t="shared" si="4"/>
        <v>-0.69999999999999574</v>
      </c>
      <c r="Q15" s="220">
        <f t="shared" si="23"/>
        <v>22</v>
      </c>
      <c r="S15" s="408" t="s">
        <v>54</v>
      </c>
      <c r="T15" s="167" t="str">
        <f t="shared" si="5"/>
        <v>FLh001_0</v>
      </c>
      <c r="U15" s="167" t="str">
        <f t="shared" si="6"/>
        <v>FLh001_1</v>
      </c>
      <c r="V15" s="167" t="str">
        <f t="shared" si="7"/>
        <v>FL</v>
      </c>
      <c r="W15" s="167" t="str">
        <f t="shared" si="8"/>
        <v>FLh001_1</v>
      </c>
      <c r="X15" s="167" t="str">
        <f t="shared" si="9"/>
        <v>FLe016_White_0</v>
      </c>
      <c r="Y15" s="167" t="str">
        <f t="shared" si="10"/>
        <v>FLe016_White_1</v>
      </c>
      <c r="Z15" s="167" t="str">
        <f t="shared" si="11"/>
        <v>FL</v>
      </c>
      <c r="AA15" s="167" t="str">
        <f t="shared" si="12"/>
        <v>FLe016_White_1</v>
      </c>
      <c r="AB15" s="167" t="str">
        <f t="shared" si="13"/>
        <v>FLe016_Black_0</v>
      </c>
      <c r="AC15" s="167" t="str">
        <f t="shared" si="14"/>
        <v>FLe016_Black_1</v>
      </c>
      <c r="AD15" s="167" t="str">
        <f t="shared" si="15"/>
        <v>FL</v>
      </c>
      <c r="AE15" s="167" t="str">
        <f t="shared" si="16"/>
        <v>FLe016_Black_1</v>
      </c>
      <c r="AF15" s="167" t="str">
        <f t="shared" si="17"/>
        <v>FLe016_Hispanic_0</v>
      </c>
      <c r="AG15" s="167" t="str">
        <f t="shared" si="18"/>
        <v>FLe016_Hispanic_1</v>
      </c>
      <c r="AH15" s="167" t="str">
        <f t="shared" si="19"/>
        <v>FL</v>
      </c>
      <c r="AI15" s="167" t="str">
        <f t="shared" si="20"/>
        <v>FLe016_Hispanic_1</v>
      </c>
    </row>
    <row r="16" spans="1:35" x14ac:dyDescent="0.15">
      <c r="A16" s="168" t="s">
        <v>57</v>
      </c>
      <c r="B16" s="409">
        <f>IF(VLOOKUP(T16,APPENDIX!$A:$R,9,FALSE)&lt;&gt;"",VLOOKUP(T16,APPENDIX!$A$1:$R$5617,9,FALSE),"—")</f>
        <v>99.3</v>
      </c>
      <c r="C16" s="410">
        <f>IF(VLOOKUP(U16,APPENDIX!$A:$R,9,FALSE)&lt;&gt;"",VLOOKUP(U16,APPENDIX!$A$1:$R$5617,9,FALSE),"—")</f>
        <v>102.7</v>
      </c>
      <c r="D16" s="410">
        <f t="shared" si="1"/>
        <v>3.4000000000000057</v>
      </c>
      <c r="E16" s="411">
        <f>VLOOKUP(U16,APPENDIX!$A$1:$R$5617,10,FALSE)</f>
        <v>42</v>
      </c>
      <c r="F16" s="416">
        <f>IF(VLOOKUP(X16,EQUITY3!$A:$J,8,FALSE)&lt;&gt;"",VLOOKUP(X16,EQUITY3!$A:$J,8,FALSE),"—")</f>
        <v>84.7</v>
      </c>
      <c r="G16" s="417">
        <f>IF(VLOOKUP(Y16,EQUITY3!$A:$J,8,FALSE)&lt;&gt;"",VLOOKUP(Y16,EQUITY3!$A:$J,8,FALSE),"—")</f>
        <v>88.5</v>
      </c>
      <c r="H16" s="417">
        <f t="shared" si="2"/>
        <v>3.7999999999999972</v>
      </c>
      <c r="I16" s="412">
        <f t="shared" si="21"/>
        <v>40</v>
      </c>
      <c r="J16" s="416">
        <f>IF(VLOOKUP(AB16,EQUITY3!$A:$J,8,FALSE)&lt;&gt;"",VLOOKUP(AB16,EQUITY3!$A:$J,8,FALSE),"—")</f>
        <v>152.6</v>
      </c>
      <c r="K16" s="417">
        <f>IF(VLOOKUP(AC16,EQUITY3!$A:$J,8,FALSE)&lt;&gt;"",VLOOKUP(AC16,EQUITY3!$A:$J,8,FALSE),"—")</f>
        <v>153.5</v>
      </c>
      <c r="L16" s="417">
        <f t="shared" si="3"/>
        <v>0.90000000000000568</v>
      </c>
      <c r="M16" s="412">
        <f t="shared" si="22"/>
        <v>26</v>
      </c>
      <c r="N16" s="417">
        <f>IF(VLOOKUP(AF16,EQUITY3!$A:$J,8,FALSE)&lt;&gt;"",VLOOKUP(AF16,EQUITY3!$A:$J,8,FALSE),"—")</f>
        <v>38</v>
      </c>
      <c r="O16" s="417">
        <f>IF(VLOOKUP(AG16,EQUITY3!$A:$J,8,FALSE)&lt;&gt;"",VLOOKUP(AG16,EQUITY3!$A:$J,8,FALSE),"—")</f>
        <v>39.299999999999997</v>
      </c>
      <c r="P16" s="417">
        <f t="shared" si="4"/>
        <v>1.2999999999999972</v>
      </c>
      <c r="Q16" s="220">
        <f t="shared" si="23"/>
        <v>2</v>
      </c>
      <c r="S16" s="408" t="s">
        <v>58</v>
      </c>
      <c r="T16" s="167" t="str">
        <f t="shared" si="5"/>
        <v>GAh001_0</v>
      </c>
      <c r="U16" s="167" t="str">
        <f t="shared" si="6"/>
        <v>GAh001_1</v>
      </c>
      <c r="V16" s="167" t="str">
        <f t="shared" si="7"/>
        <v>GA</v>
      </c>
      <c r="W16" s="167" t="str">
        <f t="shared" si="8"/>
        <v>GAh001_1</v>
      </c>
      <c r="X16" s="167" t="str">
        <f t="shared" si="9"/>
        <v>GAe016_White_0</v>
      </c>
      <c r="Y16" s="167" t="str">
        <f t="shared" si="10"/>
        <v>GAe016_White_1</v>
      </c>
      <c r="Z16" s="167" t="str">
        <f t="shared" si="11"/>
        <v>GA</v>
      </c>
      <c r="AA16" s="167" t="str">
        <f t="shared" si="12"/>
        <v>GAe016_White_1</v>
      </c>
      <c r="AB16" s="167" t="str">
        <f t="shared" si="13"/>
        <v>GAe016_Black_0</v>
      </c>
      <c r="AC16" s="167" t="str">
        <f t="shared" si="14"/>
        <v>GAe016_Black_1</v>
      </c>
      <c r="AD16" s="167" t="str">
        <f t="shared" si="15"/>
        <v>GA</v>
      </c>
      <c r="AE16" s="167" t="str">
        <f t="shared" si="16"/>
        <v>GAe016_Black_1</v>
      </c>
      <c r="AF16" s="167" t="str">
        <f t="shared" si="17"/>
        <v>GAe016_Hispanic_0</v>
      </c>
      <c r="AG16" s="167" t="str">
        <f t="shared" si="18"/>
        <v>GAe016_Hispanic_1</v>
      </c>
      <c r="AH16" s="167" t="str">
        <f t="shared" si="19"/>
        <v>GA</v>
      </c>
      <c r="AI16" s="167" t="str">
        <f t="shared" si="20"/>
        <v>GAe016_Hispanic_1</v>
      </c>
    </row>
    <row r="17" spans="1:35" x14ac:dyDescent="0.15">
      <c r="A17" s="168" t="s">
        <v>61</v>
      </c>
      <c r="B17" s="409">
        <f>IF(VLOOKUP(T17,APPENDIX!$A:$R,9,FALSE)&lt;&gt;"",VLOOKUP(T17,APPENDIX!$A$1:$R$5617,9,FALSE),"—")</f>
        <v>71.400000000000006</v>
      </c>
      <c r="C17" s="410">
        <f>IF(VLOOKUP(U17,APPENDIX!$A:$R,9,FALSE)&lt;&gt;"",VLOOKUP(U17,APPENDIX!$A$1:$R$5617,9,FALSE),"—")</f>
        <v>76.099999999999994</v>
      </c>
      <c r="D17" s="410">
        <f t="shared" si="1"/>
        <v>4.6999999999999886</v>
      </c>
      <c r="E17" s="411">
        <f>VLOOKUP(U17,APPENDIX!$A$1:$R$5617,10,FALSE)</f>
        <v>24</v>
      </c>
      <c r="F17" s="416">
        <f>IF(VLOOKUP(X17,EQUITY3!$A:$J,8,FALSE)&lt;&gt;"",VLOOKUP(X17,EQUITY3!$A:$J,8,FALSE),"—")</f>
        <v>58.7</v>
      </c>
      <c r="G17" s="417">
        <f>IF(VLOOKUP(Y17,EQUITY3!$A:$J,8,FALSE)&lt;&gt;"",VLOOKUP(Y17,EQUITY3!$A:$J,8,FALSE),"—")</f>
        <v>64.900000000000006</v>
      </c>
      <c r="H17" s="417">
        <f t="shared" si="2"/>
        <v>6.2000000000000028</v>
      </c>
      <c r="I17" s="412">
        <f t="shared" si="21"/>
        <v>13</v>
      </c>
      <c r="J17" s="416">
        <f>IF(VLOOKUP(AB17,EQUITY3!$A:$J,8,FALSE)&lt;&gt;"",VLOOKUP(AB17,EQUITY3!$A:$J,8,FALSE),"—")</f>
        <v>74.099999999999994</v>
      </c>
      <c r="K17" s="427">
        <f>IF(VLOOKUP(AC17,EQUITY3!$A:$J,8,FALSE)&lt;&gt;"",VLOOKUP(AC17,EQUITY3!$A:$J,8,FALSE),"—")</f>
        <v>106.3</v>
      </c>
      <c r="L17" s="417">
        <f t="shared" si="3"/>
        <v>32.200000000000003</v>
      </c>
      <c r="M17" s="412">
        <f t="shared" si="22"/>
        <v>8</v>
      </c>
      <c r="N17" s="417">
        <f>IF(VLOOKUP(AF17,EQUITY3!$A:$J,8,FALSE)&lt;&gt;"",VLOOKUP(AF17,EQUITY3!$A:$J,8,FALSE),"—")</f>
        <v>94.1</v>
      </c>
      <c r="O17" s="417">
        <f>IF(VLOOKUP(AG17,EQUITY3!$A:$J,8,FALSE)&lt;&gt;"",VLOOKUP(AG17,EQUITY3!$A:$J,8,FALSE),"—")</f>
        <v>76.5</v>
      </c>
      <c r="P17" s="417">
        <f t="shared" si="4"/>
        <v>-17.599999999999994</v>
      </c>
      <c r="Q17" s="220">
        <f t="shared" si="23"/>
        <v>40</v>
      </c>
      <c r="S17" s="408" t="s">
        <v>62</v>
      </c>
      <c r="T17" s="167" t="str">
        <f t="shared" si="5"/>
        <v>HIh001_0</v>
      </c>
      <c r="U17" s="167" t="str">
        <f t="shared" si="6"/>
        <v>HIh001_1</v>
      </c>
      <c r="V17" s="167" t="str">
        <f t="shared" si="7"/>
        <v>HI</v>
      </c>
      <c r="W17" s="167" t="str">
        <f t="shared" si="8"/>
        <v>HIh001_1</v>
      </c>
      <c r="X17" s="167" t="str">
        <f t="shared" si="9"/>
        <v>HIe016_White_0</v>
      </c>
      <c r="Y17" s="167" t="str">
        <f t="shared" si="10"/>
        <v>HIe016_White_1</v>
      </c>
      <c r="Z17" s="167" t="str">
        <f t="shared" si="11"/>
        <v>HI</v>
      </c>
      <c r="AA17" s="167" t="str">
        <f t="shared" si="12"/>
        <v>HIe016_White_1</v>
      </c>
      <c r="AB17" s="167" t="str">
        <f t="shared" si="13"/>
        <v>HIe016_Black_0</v>
      </c>
      <c r="AC17" s="167" t="str">
        <f t="shared" si="14"/>
        <v>HIe016_Black_1</v>
      </c>
      <c r="AD17" s="167" t="str">
        <f t="shared" si="15"/>
        <v>HI</v>
      </c>
      <c r="AE17" s="167" t="str">
        <f t="shared" si="16"/>
        <v>HIe016_Black_1</v>
      </c>
      <c r="AF17" s="167" t="str">
        <f t="shared" si="17"/>
        <v>HIe016_Hispanic_0</v>
      </c>
      <c r="AG17" s="167" t="str">
        <f t="shared" si="18"/>
        <v>HIe016_Hispanic_1</v>
      </c>
      <c r="AH17" s="167" t="str">
        <f t="shared" si="19"/>
        <v>HI</v>
      </c>
      <c r="AI17" s="167" t="str">
        <f t="shared" si="20"/>
        <v>HIe016_Hispanic_1</v>
      </c>
    </row>
    <row r="18" spans="1:35" x14ac:dyDescent="0.15">
      <c r="A18" s="168" t="s">
        <v>65</v>
      </c>
      <c r="B18" s="409">
        <f>IF(VLOOKUP(T18,APPENDIX!$A:$R,9,FALSE)&lt;&gt;"",VLOOKUP(T18,APPENDIX!$A$1:$R$5617,9,FALSE),"—")</f>
        <v>64.8</v>
      </c>
      <c r="C18" s="410">
        <f>IF(VLOOKUP(U18,APPENDIX!$A:$R,9,FALSE)&lt;&gt;"",VLOOKUP(U18,APPENDIX!$A$1:$R$5617,9,FALSE),"—")</f>
        <v>67.900000000000006</v>
      </c>
      <c r="D18" s="410">
        <f t="shared" si="1"/>
        <v>3.1000000000000085</v>
      </c>
      <c r="E18" s="411">
        <f>VLOOKUP(U18,APPENDIX!$A$1:$R$5617,10,FALSE)</f>
        <v>13</v>
      </c>
      <c r="F18" s="416">
        <f>IF(VLOOKUP(X18,EQUITY3!$A:$J,8,FALSE)&lt;&gt;"",VLOOKUP(X18,EQUITY3!$A:$J,8,FALSE),"—")</f>
        <v>65.7</v>
      </c>
      <c r="G18" s="417">
        <f>IF(VLOOKUP(Y18,EQUITY3!$A:$J,8,FALSE)&lt;&gt;"",VLOOKUP(Y18,EQUITY3!$A:$J,8,FALSE),"—")</f>
        <v>69</v>
      </c>
      <c r="H18" s="417">
        <f t="shared" si="2"/>
        <v>3.2999999999999972</v>
      </c>
      <c r="I18" s="412">
        <f t="shared" si="21"/>
        <v>20</v>
      </c>
      <c r="J18" s="416" t="str">
        <f>IF(VLOOKUP(AB18,EQUITY3!$A:$J,8,FALSE)&lt;&gt;"",VLOOKUP(AB18,EQUITY3!$A:$J,8,FALSE),"—")</f>
        <v>—</v>
      </c>
      <c r="K18" s="417" t="str">
        <f>IF(VLOOKUP(AC18,EQUITY3!$A:$J,8,FALSE)&lt;&gt;"",VLOOKUP(AC18,EQUITY3!$A:$J,8,FALSE),"—")</f>
        <v>—</v>
      </c>
      <c r="L18" s="427" t="s">
        <v>9528</v>
      </c>
      <c r="M18" s="428" t="s">
        <v>9528</v>
      </c>
      <c r="N18" s="427">
        <f>IF(VLOOKUP(AF18,EQUITY3!$A:$J,8,FALSE)&lt;&gt;"",VLOOKUP(AF18,EQUITY3!$A:$J,8,FALSE),"—")</f>
        <v>44.1</v>
      </c>
      <c r="O18" s="427">
        <f>IF(VLOOKUP(AG18,EQUITY3!$A:$J,8,FALSE)&lt;&gt;"",VLOOKUP(AG18,EQUITY3!$A:$J,8,FALSE),"—")</f>
        <v>56.1</v>
      </c>
      <c r="P18" s="427">
        <f t="shared" si="4"/>
        <v>12</v>
      </c>
      <c r="Q18" s="413">
        <f t="shared" si="23"/>
        <v>25</v>
      </c>
      <c r="S18" s="408" t="s">
        <v>1</v>
      </c>
      <c r="T18" s="167" t="str">
        <f t="shared" si="5"/>
        <v>IDh001_0</v>
      </c>
      <c r="U18" s="167" t="str">
        <f t="shared" si="6"/>
        <v>IDh001_1</v>
      </c>
      <c r="V18" s="167" t="str">
        <f t="shared" si="7"/>
        <v>ID</v>
      </c>
      <c r="W18" s="167" t="str">
        <f t="shared" si="8"/>
        <v>IDh001_1</v>
      </c>
      <c r="X18" s="167" t="str">
        <f t="shared" si="9"/>
        <v>IDe016_White_0</v>
      </c>
      <c r="Y18" s="167" t="str">
        <f t="shared" si="10"/>
        <v>IDe016_White_1</v>
      </c>
      <c r="Z18" s="167" t="str">
        <f t="shared" si="11"/>
        <v>ID</v>
      </c>
      <c r="AA18" s="167" t="str">
        <f t="shared" si="12"/>
        <v>IDe016_White_1</v>
      </c>
      <c r="AB18" s="167" t="str">
        <f t="shared" si="13"/>
        <v>IDe016_Black_0</v>
      </c>
      <c r="AC18" s="167" t="str">
        <f t="shared" si="14"/>
        <v>IDe016_Black_1</v>
      </c>
      <c r="AD18" s="167" t="str">
        <f t="shared" si="15"/>
        <v>ID</v>
      </c>
      <c r="AE18" s="167" t="str">
        <f t="shared" si="16"/>
        <v>IDe016_Black_1</v>
      </c>
      <c r="AF18" s="167" t="str">
        <f t="shared" si="17"/>
        <v>IDe016_Hispanic_0</v>
      </c>
      <c r="AG18" s="167" t="str">
        <f t="shared" si="18"/>
        <v>IDe016_Hispanic_1</v>
      </c>
      <c r="AH18" s="167" t="str">
        <f t="shared" si="19"/>
        <v>ID</v>
      </c>
      <c r="AI18" s="167" t="str">
        <f t="shared" si="20"/>
        <v>IDe016_Hispanic_1</v>
      </c>
    </row>
    <row r="19" spans="1:35" x14ac:dyDescent="0.15">
      <c r="A19" s="168" t="s">
        <v>68</v>
      </c>
      <c r="B19" s="409">
        <f>IF(VLOOKUP(T19,APPENDIX!$A:$R,9,FALSE)&lt;&gt;"",VLOOKUP(T19,APPENDIX!$A$1:$R$5617,9,FALSE),"—")</f>
        <v>88.7</v>
      </c>
      <c r="C19" s="410">
        <f>IF(VLOOKUP(U19,APPENDIX!$A:$R,9,FALSE)&lt;&gt;"",VLOOKUP(U19,APPENDIX!$A$1:$R$5617,9,FALSE),"—")</f>
        <v>87.2</v>
      </c>
      <c r="D19" s="410">
        <f t="shared" si="1"/>
        <v>-1.5</v>
      </c>
      <c r="E19" s="411">
        <f>VLOOKUP(U19,APPENDIX!$A$1:$R$5617,10,FALSE)</f>
        <v>32</v>
      </c>
      <c r="F19" s="416">
        <f>IF(VLOOKUP(X19,EQUITY3!$A:$J,8,FALSE)&lt;&gt;"",VLOOKUP(X19,EQUITY3!$A:$J,8,FALSE),"—")</f>
        <v>77.599999999999994</v>
      </c>
      <c r="G19" s="417">
        <f>IF(VLOOKUP(Y19,EQUITY3!$A:$J,8,FALSE)&lt;&gt;"",VLOOKUP(Y19,EQUITY3!$A:$J,8,FALSE),"—")</f>
        <v>77.3</v>
      </c>
      <c r="H19" s="417">
        <f t="shared" si="2"/>
        <v>-0.29999999999999716</v>
      </c>
      <c r="I19" s="412">
        <f t="shared" si="21"/>
        <v>32</v>
      </c>
      <c r="J19" s="416">
        <f>IF(VLOOKUP(AB19,EQUITY3!$A:$J,8,FALSE)&lt;&gt;"",VLOOKUP(AB19,EQUITY3!$A:$J,8,FALSE),"—")</f>
        <v>182.4</v>
      </c>
      <c r="K19" s="417">
        <f>IF(VLOOKUP(AC19,EQUITY3!$A:$J,8,FALSE)&lt;&gt;"",VLOOKUP(AC19,EQUITY3!$A:$J,8,FALSE),"—")</f>
        <v>177</v>
      </c>
      <c r="L19" s="417">
        <f t="shared" si="3"/>
        <v>-5.4000000000000057</v>
      </c>
      <c r="M19" s="412">
        <f t="shared" si="22"/>
        <v>37</v>
      </c>
      <c r="N19" s="417">
        <f>IF(VLOOKUP(AF19,EQUITY3!$A:$J,8,FALSE)&lt;&gt;"",VLOOKUP(AF19,EQUITY3!$A:$J,8,FALSE),"—")</f>
        <v>60.6</v>
      </c>
      <c r="O19" s="417">
        <f>IF(VLOOKUP(AG19,EQUITY3!$A:$J,8,FALSE)&lt;&gt;"",VLOOKUP(AG19,EQUITY3!$A:$J,8,FALSE),"—")</f>
        <v>59.4</v>
      </c>
      <c r="P19" s="417">
        <f t="shared" si="4"/>
        <v>-1.2000000000000028</v>
      </c>
      <c r="Q19" s="220">
        <f t="shared" si="23"/>
        <v>30</v>
      </c>
      <c r="S19" s="408" t="s">
        <v>69</v>
      </c>
      <c r="T19" s="167" t="str">
        <f t="shared" si="5"/>
        <v>ILh001_0</v>
      </c>
      <c r="U19" s="167" t="str">
        <f t="shared" si="6"/>
        <v>ILh001_1</v>
      </c>
      <c r="V19" s="167" t="str">
        <f t="shared" si="7"/>
        <v>IL</v>
      </c>
      <c r="W19" s="167" t="str">
        <f t="shared" si="8"/>
        <v>ILh001_1</v>
      </c>
      <c r="X19" s="167" t="str">
        <f t="shared" si="9"/>
        <v>ILe016_White_0</v>
      </c>
      <c r="Y19" s="167" t="str">
        <f t="shared" si="10"/>
        <v>ILe016_White_1</v>
      </c>
      <c r="Z19" s="167" t="str">
        <f t="shared" si="11"/>
        <v>IL</v>
      </c>
      <c r="AA19" s="167" t="str">
        <f t="shared" si="12"/>
        <v>ILe016_White_1</v>
      </c>
      <c r="AB19" s="167" t="str">
        <f t="shared" si="13"/>
        <v>ILe016_Black_0</v>
      </c>
      <c r="AC19" s="167" t="str">
        <f t="shared" si="14"/>
        <v>ILe016_Black_1</v>
      </c>
      <c r="AD19" s="167" t="str">
        <f t="shared" si="15"/>
        <v>IL</v>
      </c>
      <c r="AE19" s="167" t="str">
        <f t="shared" si="16"/>
        <v>ILe016_Black_1</v>
      </c>
      <c r="AF19" s="167" t="str">
        <f t="shared" si="17"/>
        <v>ILe016_Hispanic_0</v>
      </c>
      <c r="AG19" s="167" t="str">
        <f t="shared" si="18"/>
        <v>ILe016_Hispanic_1</v>
      </c>
      <c r="AH19" s="167" t="str">
        <f t="shared" si="19"/>
        <v>IL</v>
      </c>
      <c r="AI19" s="167" t="str">
        <f t="shared" si="20"/>
        <v>ILe016_Hispanic_1</v>
      </c>
    </row>
    <row r="20" spans="1:35" x14ac:dyDescent="0.15">
      <c r="A20" s="168" t="s">
        <v>72</v>
      </c>
      <c r="B20" s="409">
        <f>IF(VLOOKUP(T20,APPENDIX!$A:$R,9,FALSE)&lt;&gt;"",VLOOKUP(T20,APPENDIX!$A$1:$R$5617,9,FALSE),"—")</f>
        <v>92</v>
      </c>
      <c r="C20" s="410">
        <f>IF(VLOOKUP(U20,APPENDIX!$A:$R,9,FALSE)&lt;&gt;"",VLOOKUP(U20,APPENDIX!$A$1:$R$5617,9,FALSE),"—")</f>
        <v>91.5</v>
      </c>
      <c r="D20" s="410">
        <f t="shared" si="1"/>
        <v>-0.5</v>
      </c>
      <c r="E20" s="411">
        <f>VLOOKUP(U20,APPENDIX!$A$1:$R$5617,10,FALSE)</f>
        <v>34</v>
      </c>
      <c r="F20" s="416">
        <f>IF(VLOOKUP(X20,EQUITY3!$A:$J,8,FALSE)&lt;&gt;"",VLOOKUP(X20,EQUITY3!$A:$J,8,FALSE),"—")</f>
        <v>88.2</v>
      </c>
      <c r="G20" s="417">
        <f>IF(VLOOKUP(Y20,EQUITY3!$A:$J,8,FALSE)&lt;&gt;"",VLOOKUP(Y20,EQUITY3!$A:$J,8,FALSE),"—")</f>
        <v>87</v>
      </c>
      <c r="H20" s="417">
        <f t="shared" si="2"/>
        <v>-1.2000000000000028</v>
      </c>
      <c r="I20" s="412">
        <f t="shared" si="21"/>
        <v>38</v>
      </c>
      <c r="J20" s="416">
        <f>IF(VLOOKUP(AB20,EQUITY3!$A:$J,8,FALSE)&lt;&gt;"",VLOOKUP(AB20,EQUITY3!$A:$J,8,FALSE),"—")</f>
        <v>156.80000000000001</v>
      </c>
      <c r="K20" s="417">
        <f>IF(VLOOKUP(AC20,EQUITY3!$A:$J,8,FALSE)&lt;&gt;"",VLOOKUP(AC20,EQUITY3!$A:$J,8,FALSE),"—")</f>
        <v>159.9</v>
      </c>
      <c r="L20" s="417">
        <f t="shared" si="3"/>
        <v>3.0999999999999943</v>
      </c>
      <c r="M20" s="412">
        <f t="shared" si="22"/>
        <v>30</v>
      </c>
      <c r="N20" s="417">
        <f>IF(VLOOKUP(AF20,EQUITY3!$A:$J,8,FALSE)&lt;&gt;"",VLOOKUP(AF20,EQUITY3!$A:$J,8,FALSE),"—")</f>
        <v>62.4</v>
      </c>
      <c r="O20" s="417">
        <f>IF(VLOOKUP(AG20,EQUITY3!$A:$J,8,FALSE)&lt;&gt;"",VLOOKUP(AG20,EQUITY3!$A:$J,8,FALSE),"—")</f>
        <v>60.7</v>
      </c>
      <c r="P20" s="417">
        <f t="shared" si="4"/>
        <v>-1.6999999999999957</v>
      </c>
      <c r="Q20" s="220">
        <f t="shared" si="23"/>
        <v>31</v>
      </c>
      <c r="S20" s="408" t="s">
        <v>73</v>
      </c>
      <c r="T20" s="167" t="str">
        <f t="shared" si="5"/>
        <v>INh001_0</v>
      </c>
      <c r="U20" s="167" t="str">
        <f t="shared" si="6"/>
        <v>INh001_1</v>
      </c>
      <c r="V20" s="167" t="str">
        <f t="shared" si="7"/>
        <v>IN</v>
      </c>
      <c r="W20" s="167" t="str">
        <f t="shared" si="8"/>
        <v>INh001_1</v>
      </c>
      <c r="X20" s="167" t="str">
        <f t="shared" si="9"/>
        <v>INe016_White_0</v>
      </c>
      <c r="Y20" s="167" t="str">
        <f t="shared" si="10"/>
        <v>INe016_White_1</v>
      </c>
      <c r="Z20" s="167" t="str">
        <f t="shared" si="11"/>
        <v>IN</v>
      </c>
      <c r="AA20" s="167" t="str">
        <f t="shared" si="12"/>
        <v>INe016_White_1</v>
      </c>
      <c r="AB20" s="167" t="str">
        <f t="shared" si="13"/>
        <v>INe016_Black_0</v>
      </c>
      <c r="AC20" s="167" t="str">
        <f t="shared" si="14"/>
        <v>INe016_Black_1</v>
      </c>
      <c r="AD20" s="167" t="str">
        <f t="shared" si="15"/>
        <v>IN</v>
      </c>
      <c r="AE20" s="167" t="str">
        <f t="shared" si="16"/>
        <v>INe016_Black_1</v>
      </c>
      <c r="AF20" s="167" t="str">
        <f t="shared" si="17"/>
        <v>INe016_Hispanic_0</v>
      </c>
      <c r="AG20" s="167" t="str">
        <f t="shared" si="18"/>
        <v>INe016_Hispanic_1</v>
      </c>
      <c r="AH20" s="167" t="str">
        <f t="shared" si="19"/>
        <v>IN</v>
      </c>
      <c r="AI20" s="167" t="str">
        <f t="shared" si="20"/>
        <v>INe016_Hispanic_1</v>
      </c>
    </row>
    <row r="21" spans="1:35" x14ac:dyDescent="0.15">
      <c r="A21" s="168" t="s">
        <v>76</v>
      </c>
      <c r="B21" s="409">
        <f>IF(VLOOKUP(T21,APPENDIX!$A:$R,9,FALSE)&lt;&gt;"",VLOOKUP(T21,APPENDIX!$A$1:$R$5617,9,FALSE),"—")</f>
        <v>72</v>
      </c>
      <c r="C21" s="410">
        <f>IF(VLOOKUP(U21,APPENDIX!$A:$R,9,FALSE)&lt;&gt;"",VLOOKUP(U21,APPENDIX!$A$1:$R$5617,9,FALSE),"—")</f>
        <v>72</v>
      </c>
      <c r="D21" s="410">
        <f t="shared" si="1"/>
        <v>0</v>
      </c>
      <c r="E21" s="411">
        <f>VLOOKUP(U21,APPENDIX!$A$1:$R$5617,10,FALSE)</f>
        <v>19</v>
      </c>
      <c r="F21" s="416">
        <f>IF(VLOOKUP(X21,EQUITY3!$A:$J,8,FALSE)&lt;&gt;"",VLOOKUP(X21,EQUITY3!$A:$J,8,FALSE),"—")</f>
        <v>71</v>
      </c>
      <c r="G21" s="417">
        <f>IF(VLOOKUP(Y21,EQUITY3!$A:$J,8,FALSE)&lt;&gt;"",VLOOKUP(Y21,EQUITY3!$A:$J,8,FALSE),"—")</f>
        <v>71</v>
      </c>
      <c r="H21" s="417">
        <f t="shared" si="2"/>
        <v>0</v>
      </c>
      <c r="I21" s="412">
        <f t="shared" si="21"/>
        <v>23</v>
      </c>
      <c r="J21" s="416">
        <f>IF(VLOOKUP(AB21,EQUITY3!$A:$J,8,FALSE)&lt;&gt;"",VLOOKUP(AB21,EQUITY3!$A:$J,8,FALSE),"—")</f>
        <v>152.30000000000001</v>
      </c>
      <c r="K21" s="417">
        <f>IF(VLOOKUP(AC21,EQUITY3!$A:$J,8,FALSE)&lt;&gt;"",VLOOKUP(AC21,EQUITY3!$A:$J,8,FALSE),"—")</f>
        <v>146.4</v>
      </c>
      <c r="L21" s="417">
        <f t="shared" si="3"/>
        <v>-5.9000000000000057</v>
      </c>
      <c r="M21" s="412">
        <f t="shared" si="22"/>
        <v>22</v>
      </c>
      <c r="N21" s="417">
        <f>IF(VLOOKUP(AF21,EQUITY3!$A:$J,8,FALSE)&lt;&gt;"",VLOOKUP(AF21,EQUITY3!$A:$J,8,FALSE),"—")</f>
        <v>42.9</v>
      </c>
      <c r="O21" s="417">
        <f>IF(VLOOKUP(AG21,EQUITY3!$A:$J,8,FALSE)&lt;&gt;"",VLOOKUP(AG21,EQUITY3!$A:$J,8,FALSE),"—")</f>
        <v>45.4</v>
      </c>
      <c r="P21" s="417">
        <f t="shared" si="4"/>
        <v>2.5</v>
      </c>
      <c r="Q21" s="220">
        <f t="shared" si="23"/>
        <v>10</v>
      </c>
      <c r="S21" s="408" t="s">
        <v>77</v>
      </c>
      <c r="T21" s="167" t="str">
        <f t="shared" si="5"/>
        <v>IAh001_0</v>
      </c>
      <c r="U21" s="167" t="str">
        <f t="shared" si="6"/>
        <v>IAh001_1</v>
      </c>
      <c r="V21" s="167" t="str">
        <f t="shared" si="7"/>
        <v>IA</v>
      </c>
      <c r="W21" s="167" t="str">
        <f t="shared" si="8"/>
        <v>IAh001_1</v>
      </c>
      <c r="X21" s="167" t="str">
        <f t="shared" si="9"/>
        <v>IAe016_White_0</v>
      </c>
      <c r="Y21" s="167" t="str">
        <f t="shared" si="10"/>
        <v>IAe016_White_1</v>
      </c>
      <c r="Z21" s="167" t="str">
        <f t="shared" si="11"/>
        <v>IA</v>
      </c>
      <c r="AA21" s="167" t="str">
        <f t="shared" si="12"/>
        <v>IAe016_White_1</v>
      </c>
      <c r="AB21" s="167" t="str">
        <f t="shared" si="13"/>
        <v>IAe016_Black_0</v>
      </c>
      <c r="AC21" s="167" t="str">
        <f t="shared" si="14"/>
        <v>IAe016_Black_1</v>
      </c>
      <c r="AD21" s="167" t="str">
        <f t="shared" si="15"/>
        <v>IA</v>
      </c>
      <c r="AE21" s="167" t="str">
        <f t="shared" si="16"/>
        <v>IAe016_Black_1</v>
      </c>
      <c r="AF21" s="167" t="str">
        <f t="shared" si="17"/>
        <v>IAe016_Hispanic_0</v>
      </c>
      <c r="AG21" s="167" t="str">
        <f t="shared" si="18"/>
        <v>IAe016_Hispanic_1</v>
      </c>
      <c r="AH21" s="167" t="str">
        <f t="shared" si="19"/>
        <v>IA</v>
      </c>
      <c r="AI21" s="167" t="str">
        <f t="shared" si="20"/>
        <v>IAe016_Hispanic_1</v>
      </c>
    </row>
    <row r="22" spans="1:35" x14ac:dyDescent="0.15">
      <c r="A22" s="168" t="s">
        <v>80</v>
      </c>
      <c r="B22" s="409">
        <f>IF(VLOOKUP(T22,APPENDIX!$A:$R,9,FALSE)&lt;&gt;"",VLOOKUP(T22,APPENDIX!$A$1:$R$5617,9,FALSE),"—")</f>
        <v>77.900000000000006</v>
      </c>
      <c r="C22" s="410">
        <f>IF(VLOOKUP(U22,APPENDIX!$A:$R,9,FALSE)&lt;&gt;"",VLOOKUP(U22,APPENDIX!$A$1:$R$5617,9,FALSE),"—")</f>
        <v>79</v>
      </c>
      <c r="D22" s="410">
        <f t="shared" si="1"/>
        <v>1.0999999999999943</v>
      </c>
      <c r="E22" s="411">
        <f>VLOOKUP(U22,APPENDIX!$A$1:$R$5617,10,FALSE)</f>
        <v>26</v>
      </c>
      <c r="F22" s="416">
        <f>IF(VLOOKUP(X22,EQUITY3!$A:$J,8,FALSE)&lt;&gt;"",VLOOKUP(X22,EQUITY3!$A:$J,8,FALSE),"—")</f>
        <v>75.3</v>
      </c>
      <c r="G22" s="417">
        <f>IF(VLOOKUP(Y22,EQUITY3!$A:$J,8,FALSE)&lt;&gt;"",VLOOKUP(Y22,EQUITY3!$A:$J,8,FALSE),"—")</f>
        <v>75.8</v>
      </c>
      <c r="H22" s="417">
        <f t="shared" si="2"/>
        <v>0.5</v>
      </c>
      <c r="I22" s="412">
        <f t="shared" si="21"/>
        <v>29</v>
      </c>
      <c r="J22" s="416">
        <f>IF(VLOOKUP(AB22,EQUITY3!$A:$J,8,FALSE)&lt;&gt;"",VLOOKUP(AB22,EQUITY3!$A:$J,8,FALSE),"—")</f>
        <v>141.80000000000001</v>
      </c>
      <c r="K22" s="417">
        <f>IF(VLOOKUP(AC22,EQUITY3!$A:$J,8,FALSE)&lt;&gt;"",VLOOKUP(AC22,EQUITY3!$A:$J,8,FALSE),"—")</f>
        <v>155.69999999999999</v>
      </c>
      <c r="L22" s="417">
        <f t="shared" si="3"/>
        <v>13.899999999999977</v>
      </c>
      <c r="M22" s="412">
        <f t="shared" si="22"/>
        <v>28</v>
      </c>
      <c r="N22" s="417">
        <f>IF(VLOOKUP(AF22,EQUITY3!$A:$J,8,FALSE)&lt;&gt;"",VLOOKUP(AF22,EQUITY3!$A:$J,8,FALSE),"—")</f>
        <v>59.7</v>
      </c>
      <c r="O22" s="417">
        <f>IF(VLOOKUP(AG22,EQUITY3!$A:$J,8,FALSE)&lt;&gt;"",VLOOKUP(AG22,EQUITY3!$A:$J,8,FALSE),"—")</f>
        <v>62.7</v>
      </c>
      <c r="P22" s="417">
        <f t="shared" si="4"/>
        <v>3</v>
      </c>
      <c r="Q22" s="220">
        <f t="shared" si="23"/>
        <v>33</v>
      </c>
      <c r="S22" s="408" t="s">
        <v>81</v>
      </c>
      <c r="T22" s="167" t="str">
        <f t="shared" si="5"/>
        <v>KSh001_0</v>
      </c>
      <c r="U22" s="167" t="str">
        <f t="shared" si="6"/>
        <v>KSh001_1</v>
      </c>
      <c r="V22" s="167" t="str">
        <f t="shared" si="7"/>
        <v>KS</v>
      </c>
      <c r="W22" s="167" t="str">
        <f t="shared" si="8"/>
        <v>KSh001_1</v>
      </c>
      <c r="X22" s="167" t="str">
        <f t="shared" si="9"/>
        <v>KSe016_White_0</v>
      </c>
      <c r="Y22" s="167" t="str">
        <f t="shared" si="10"/>
        <v>KSe016_White_1</v>
      </c>
      <c r="Z22" s="167" t="str">
        <f t="shared" si="11"/>
        <v>KS</v>
      </c>
      <c r="AA22" s="167" t="str">
        <f t="shared" si="12"/>
        <v>KSe016_White_1</v>
      </c>
      <c r="AB22" s="167" t="str">
        <f t="shared" si="13"/>
        <v>KSe016_Black_0</v>
      </c>
      <c r="AC22" s="167" t="str">
        <f t="shared" si="14"/>
        <v>KSe016_Black_1</v>
      </c>
      <c r="AD22" s="167" t="str">
        <f t="shared" si="15"/>
        <v>KS</v>
      </c>
      <c r="AE22" s="167" t="str">
        <f t="shared" si="16"/>
        <v>KSe016_Black_1</v>
      </c>
      <c r="AF22" s="167" t="str">
        <f t="shared" si="17"/>
        <v>KSe016_Hispanic_0</v>
      </c>
      <c r="AG22" s="167" t="str">
        <f t="shared" si="18"/>
        <v>KSe016_Hispanic_1</v>
      </c>
      <c r="AH22" s="167" t="str">
        <f t="shared" si="19"/>
        <v>KS</v>
      </c>
      <c r="AI22" s="167" t="str">
        <f t="shared" si="20"/>
        <v>KSe016_Hispanic_1</v>
      </c>
    </row>
    <row r="23" spans="1:35" x14ac:dyDescent="0.15">
      <c r="A23" s="168" t="s">
        <v>84</v>
      </c>
      <c r="B23" s="409">
        <f>IF(VLOOKUP(T23,APPENDIX!$A:$R,9,FALSE)&lt;&gt;"",VLOOKUP(T23,APPENDIX!$A$1:$R$5617,9,FALSE),"—")</f>
        <v>107.9</v>
      </c>
      <c r="C23" s="410">
        <f>IF(VLOOKUP(U23,APPENDIX!$A:$R,9,FALSE)&lt;&gt;"",VLOOKUP(U23,APPENDIX!$A$1:$R$5617,9,FALSE),"—")</f>
        <v>106</v>
      </c>
      <c r="D23" s="410">
        <f t="shared" si="1"/>
        <v>-1.9000000000000057</v>
      </c>
      <c r="E23" s="411">
        <f>VLOOKUP(U23,APPENDIX!$A$1:$R$5617,10,FALSE)</f>
        <v>44</v>
      </c>
      <c r="F23" s="416">
        <f>IF(VLOOKUP(X23,EQUITY3!$A:$J,8,FALSE)&lt;&gt;"",VLOOKUP(X23,EQUITY3!$A:$J,8,FALSE),"—")</f>
        <v>105.6</v>
      </c>
      <c r="G23" s="417">
        <f>IF(VLOOKUP(Y23,EQUITY3!$A:$J,8,FALSE)&lt;&gt;"",VLOOKUP(Y23,EQUITY3!$A:$J,8,FALSE),"—")</f>
        <v>104.3</v>
      </c>
      <c r="H23" s="417">
        <f t="shared" si="2"/>
        <v>-1.2999999999999972</v>
      </c>
      <c r="I23" s="412">
        <f t="shared" si="21"/>
        <v>47</v>
      </c>
      <c r="J23" s="416">
        <f>IF(VLOOKUP(AB23,EQUITY3!$A:$J,8,FALSE)&lt;&gt;"",VLOOKUP(AB23,EQUITY3!$A:$J,8,FALSE),"—")</f>
        <v>161.69999999999999</v>
      </c>
      <c r="K23" s="417">
        <f>IF(VLOOKUP(AC23,EQUITY3!$A:$J,8,FALSE)&lt;&gt;"",VLOOKUP(AC23,EQUITY3!$A:$J,8,FALSE),"—")</f>
        <v>153.80000000000001</v>
      </c>
      <c r="L23" s="417">
        <f t="shared" si="3"/>
        <v>-7.8999999999999773</v>
      </c>
      <c r="M23" s="412">
        <f t="shared" si="22"/>
        <v>27</v>
      </c>
      <c r="N23" s="417">
        <f>IF(VLOOKUP(AF23,EQUITY3!$A:$J,8,FALSE)&lt;&gt;"",VLOOKUP(AF23,EQUITY3!$A:$J,8,FALSE),"—")</f>
        <v>41.3</v>
      </c>
      <c r="O23" s="417">
        <f>IF(VLOOKUP(AG23,EQUITY3!$A:$J,8,FALSE)&lt;&gt;"",VLOOKUP(AG23,EQUITY3!$A:$J,8,FALSE),"—")</f>
        <v>40.6</v>
      </c>
      <c r="P23" s="417">
        <f t="shared" si="4"/>
        <v>-0.69999999999999574</v>
      </c>
      <c r="Q23" s="220">
        <f t="shared" si="23"/>
        <v>7</v>
      </c>
      <c r="S23" s="408" t="s">
        <v>85</v>
      </c>
      <c r="T23" s="167" t="str">
        <f t="shared" si="5"/>
        <v>KYh001_0</v>
      </c>
      <c r="U23" s="167" t="str">
        <f t="shared" si="6"/>
        <v>KYh001_1</v>
      </c>
      <c r="V23" s="167" t="str">
        <f t="shared" si="7"/>
        <v>KY</v>
      </c>
      <c r="W23" s="167" t="str">
        <f t="shared" si="8"/>
        <v>KYh001_1</v>
      </c>
      <c r="X23" s="167" t="str">
        <f t="shared" si="9"/>
        <v>KYe016_White_0</v>
      </c>
      <c r="Y23" s="167" t="str">
        <f t="shared" si="10"/>
        <v>KYe016_White_1</v>
      </c>
      <c r="Z23" s="167" t="str">
        <f t="shared" si="11"/>
        <v>KY</v>
      </c>
      <c r="AA23" s="167" t="str">
        <f t="shared" si="12"/>
        <v>KYe016_White_1</v>
      </c>
      <c r="AB23" s="167" t="str">
        <f t="shared" si="13"/>
        <v>KYe016_Black_0</v>
      </c>
      <c r="AC23" s="167" t="str">
        <f t="shared" si="14"/>
        <v>KYe016_Black_1</v>
      </c>
      <c r="AD23" s="167" t="str">
        <f t="shared" si="15"/>
        <v>KY</v>
      </c>
      <c r="AE23" s="167" t="str">
        <f t="shared" si="16"/>
        <v>KYe016_Black_1</v>
      </c>
      <c r="AF23" s="167" t="str">
        <f t="shared" si="17"/>
        <v>KYe016_Hispanic_0</v>
      </c>
      <c r="AG23" s="167" t="str">
        <f t="shared" si="18"/>
        <v>KYe016_Hispanic_1</v>
      </c>
      <c r="AH23" s="167" t="str">
        <f t="shared" si="19"/>
        <v>KY</v>
      </c>
      <c r="AI23" s="167" t="str">
        <f t="shared" si="20"/>
        <v>KYe016_Hispanic_1</v>
      </c>
    </row>
    <row r="24" spans="1:35" x14ac:dyDescent="0.15">
      <c r="A24" s="168" t="s">
        <v>88</v>
      </c>
      <c r="B24" s="409">
        <f>IF(VLOOKUP(T24,APPENDIX!$A:$R,9,FALSE)&lt;&gt;"",VLOOKUP(T24,APPENDIX!$A$1:$R$5617,9,FALSE),"—")</f>
        <v>120.3</v>
      </c>
      <c r="C24" s="410">
        <f>IF(VLOOKUP(U24,APPENDIX!$A:$R,9,FALSE)&lt;&gt;"",VLOOKUP(U24,APPENDIX!$A$1:$R$5617,9,FALSE),"—")</f>
        <v>126.6</v>
      </c>
      <c r="D24" s="410">
        <f t="shared" si="1"/>
        <v>6.2999999999999972</v>
      </c>
      <c r="E24" s="411">
        <f>VLOOKUP(U24,APPENDIX!$A$1:$R$5617,10,FALSE)</f>
        <v>50</v>
      </c>
      <c r="F24" s="416">
        <f>IF(VLOOKUP(X24,EQUITY3!$A:$J,8,FALSE)&lt;&gt;"",VLOOKUP(X24,EQUITY3!$A:$J,8,FALSE),"—")</f>
        <v>99.4</v>
      </c>
      <c r="G24" s="417">
        <f>IF(VLOOKUP(Y24,EQUITY3!$A:$J,8,FALSE)&lt;&gt;"",VLOOKUP(Y24,EQUITY3!$A:$J,8,FALSE),"—")</f>
        <v>103.2</v>
      </c>
      <c r="H24" s="417">
        <f t="shared" si="2"/>
        <v>3.7999999999999972</v>
      </c>
      <c r="I24" s="412">
        <f t="shared" si="21"/>
        <v>45</v>
      </c>
      <c r="J24" s="416">
        <f>IF(VLOOKUP(AB24,EQUITY3!$A:$J,8,FALSE)&lt;&gt;"",VLOOKUP(AB24,EQUITY3!$A:$J,8,FALSE),"—")</f>
        <v>183.6</v>
      </c>
      <c r="K24" s="417">
        <f>IF(VLOOKUP(AC24,EQUITY3!$A:$J,8,FALSE)&lt;&gt;"",VLOOKUP(AC24,EQUITY3!$A:$J,8,FALSE),"—")</f>
        <v>193.3</v>
      </c>
      <c r="L24" s="417">
        <f t="shared" si="3"/>
        <v>9.7000000000000171</v>
      </c>
      <c r="M24" s="412">
        <f t="shared" si="22"/>
        <v>41</v>
      </c>
      <c r="N24" s="417">
        <f>IF(VLOOKUP(AF24,EQUITY3!$A:$J,8,FALSE)&lt;&gt;"",VLOOKUP(AF24,EQUITY3!$A:$J,8,FALSE),"—")</f>
        <v>34.6</v>
      </c>
      <c r="O24" s="417">
        <f>IF(VLOOKUP(AG24,EQUITY3!$A:$J,8,FALSE)&lt;&gt;"",VLOOKUP(AG24,EQUITY3!$A:$J,8,FALSE),"—")</f>
        <v>49</v>
      </c>
      <c r="P24" s="417">
        <f t="shared" si="4"/>
        <v>14.399999999999999</v>
      </c>
      <c r="Q24" s="220">
        <f t="shared" si="23"/>
        <v>15</v>
      </c>
      <c r="S24" s="408" t="s">
        <v>89</v>
      </c>
      <c r="T24" s="167" t="str">
        <f t="shared" si="5"/>
        <v>LAh001_0</v>
      </c>
      <c r="U24" s="167" t="str">
        <f t="shared" si="6"/>
        <v>LAh001_1</v>
      </c>
      <c r="V24" s="167" t="str">
        <f t="shared" si="7"/>
        <v>LA</v>
      </c>
      <c r="W24" s="167" t="str">
        <f t="shared" si="8"/>
        <v>LAh001_1</v>
      </c>
      <c r="X24" s="167" t="str">
        <f t="shared" si="9"/>
        <v>LAe016_White_0</v>
      </c>
      <c r="Y24" s="167" t="str">
        <f t="shared" si="10"/>
        <v>LAe016_White_1</v>
      </c>
      <c r="Z24" s="167" t="str">
        <f t="shared" si="11"/>
        <v>LA</v>
      </c>
      <c r="AA24" s="167" t="str">
        <f t="shared" si="12"/>
        <v>LAe016_White_1</v>
      </c>
      <c r="AB24" s="167" t="str">
        <f t="shared" si="13"/>
        <v>LAe016_Black_0</v>
      </c>
      <c r="AC24" s="167" t="str">
        <f t="shared" si="14"/>
        <v>LAe016_Black_1</v>
      </c>
      <c r="AD24" s="167" t="str">
        <f t="shared" si="15"/>
        <v>LA</v>
      </c>
      <c r="AE24" s="167" t="str">
        <f t="shared" si="16"/>
        <v>LAe016_Black_1</v>
      </c>
      <c r="AF24" s="167" t="str">
        <f t="shared" si="17"/>
        <v>LAe016_Hispanic_0</v>
      </c>
      <c r="AG24" s="167" t="str">
        <f t="shared" si="18"/>
        <v>LAe016_Hispanic_1</v>
      </c>
      <c r="AH24" s="167" t="str">
        <f t="shared" si="19"/>
        <v>LA</v>
      </c>
      <c r="AI24" s="167" t="str">
        <f t="shared" si="20"/>
        <v>LAe016_Hispanic_1</v>
      </c>
    </row>
    <row r="25" spans="1:35" x14ac:dyDescent="0.15">
      <c r="A25" s="168" t="s">
        <v>92</v>
      </c>
      <c r="B25" s="409">
        <f>IF(VLOOKUP(T25,APPENDIX!$A:$R,9,FALSE)&lt;&gt;"",VLOOKUP(T25,APPENDIX!$A$1:$R$5617,9,FALSE),"—")</f>
        <v>61.7</v>
      </c>
      <c r="C25" s="410">
        <f>IF(VLOOKUP(U25,APPENDIX!$A:$R,9,FALSE)&lt;&gt;"",VLOOKUP(U25,APPENDIX!$A$1:$R$5617,9,FALSE),"—")</f>
        <v>64.599999999999994</v>
      </c>
      <c r="D25" s="410">
        <f t="shared" si="1"/>
        <v>2.8999999999999915</v>
      </c>
      <c r="E25" s="411">
        <f>VLOOKUP(U25,APPENDIX!$A$1:$R$5617,10,FALSE)</f>
        <v>10</v>
      </c>
      <c r="F25" s="416">
        <f>IF(VLOOKUP(X25,EQUITY3!$A:$J,8,FALSE)&lt;&gt;"",VLOOKUP(X25,EQUITY3!$A:$J,8,FALSE),"—")</f>
        <v>62.1</v>
      </c>
      <c r="G25" s="417">
        <f>IF(VLOOKUP(Y25,EQUITY3!$A:$J,8,FALSE)&lt;&gt;"",VLOOKUP(Y25,EQUITY3!$A:$J,8,FALSE),"—")</f>
        <v>65</v>
      </c>
      <c r="H25" s="417">
        <f t="shared" si="2"/>
        <v>2.8999999999999986</v>
      </c>
      <c r="I25" s="412">
        <f t="shared" si="21"/>
        <v>14</v>
      </c>
      <c r="J25" s="416">
        <f>IF(VLOOKUP(AB25,EQUITY3!$A:$J,8,FALSE)&lt;&gt;"",VLOOKUP(AB25,EQUITY3!$A:$J,8,FALSE),"—")</f>
        <v>67.099999999999994</v>
      </c>
      <c r="K25" s="417">
        <f>IF(VLOOKUP(AC25,EQUITY3!$A:$J,8,FALSE)&lt;&gt;"",VLOOKUP(AC25,EQUITY3!$A:$J,8,FALSE),"—")</f>
        <v>102.7</v>
      </c>
      <c r="L25" s="417">
        <f t="shared" si="3"/>
        <v>35.600000000000009</v>
      </c>
      <c r="M25" s="412">
        <f t="shared" si="22"/>
        <v>4</v>
      </c>
      <c r="N25" s="417" t="str">
        <f>IF(VLOOKUP(AF25,EQUITY3!$A:$J,8,FALSE)&lt;&gt;"",VLOOKUP(AF25,EQUITY3!$A:$J,8,FALSE),"—")</f>
        <v>—</v>
      </c>
      <c r="O25" s="417" t="str">
        <f>IF(VLOOKUP(AG25,EQUITY3!$A:$J,8,FALSE)&lt;&gt;"",VLOOKUP(AG25,EQUITY3!$A:$J,8,FALSE),"—")</f>
        <v>—</v>
      </c>
      <c r="P25" s="427" t="s">
        <v>9528</v>
      </c>
      <c r="Q25" s="413" t="s">
        <v>9528</v>
      </c>
      <c r="S25" s="408" t="s">
        <v>93</v>
      </c>
      <c r="T25" s="167" t="str">
        <f t="shared" ref="T25:T56" si="24">CONCATENATE($S25,B$62)</f>
        <v>MEh001_0</v>
      </c>
      <c r="U25" s="167" t="str">
        <f t="shared" ref="U25:U56" si="25">CONCATENATE($S25,C$62)</f>
        <v>MEh001_1</v>
      </c>
      <c r="V25" s="167" t="str">
        <f t="shared" ref="V25:V56" si="26">CONCATENATE($S25,D$62)</f>
        <v>ME</v>
      </c>
      <c r="W25" s="167" t="str">
        <f t="shared" ref="W25:W56" si="27">CONCATENATE($S25,E$62)</f>
        <v>MEh001_1</v>
      </c>
      <c r="X25" s="167" t="str">
        <f t="shared" ref="X25:X56" si="28">CONCATENATE($S25,F$62)</f>
        <v>MEe016_White_0</v>
      </c>
      <c r="Y25" s="167" t="str">
        <f t="shared" ref="Y25:Y56" si="29">CONCATENATE($S25,G$62)</f>
        <v>MEe016_White_1</v>
      </c>
      <c r="Z25" s="167" t="str">
        <f t="shared" ref="Z25:Z56" si="30">CONCATENATE($S25,H$62)</f>
        <v>ME</v>
      </c>
      <c r="AA25" s="167" t="str">
        <f t="shared" ref="AA25:AA56" si="31">CONCATENATE($S25,I$62)</f>
        <v>MEe016_White_1</v>
      </c>
      <c r="AB25" s="167" t="str">
        <f t="shared" ref="AB25:AB56" si="32">CONCATENATE($S25,J$62)</f>
        <v>MEe016_Black_0</v>
      </c>
      <c r="AC25" s="167" t="str">
        <f t="shared" ref="AC25:AC56" si="33">CONCATENATE($S25,K$62)</f>
        <v>MEe016_Black_1</v>
      </c>
      <c r="AD25" s="167" t="str">
        <f t="shared" ref="AD25:AD56" si="34">CONCATENATE($S25,L$62)</f>
        <v>ME</v>
      </c>
      <c r="AF25" s="167" t="str">
        <f t="shared" si="17"/>
        <v>MEe016_Hispanic_0</v>
      </c>
      <c r="AG25" s="167" t="str">
        <f t="shared" si="18"/>
        <v>MEe016_Hispanic_1</v>
      </c>
      <c r="AH25" s="167" t="str">
        <f t="shared" si="19"/>
        <v>ME</v>
      </c>
      <c r="AI25" s="167" t="str">
        <f t="shared" si="20"/>
        <v>MEe016_Hispanic_1</v>
      </c>
    </row>
    <row r="26" spans="1:35" x14ac:dyDescent="0.15">
      <c r="A26" s="168" t="s">
        <v>96</v>
      </c>
      <c r="B26" s="409">
        <f>IF(VLOOKUP(T26,APPENDIX!$A:$R,9,FALSE)&lt;&gt;"",VLOOKUP(T26,APPENDIX!$A$1:$R$5617,9,FALSE),"—")</f>
        <v>89.1</v>
      </c>
      <c r="C26" s="410">
        <f>IF(VLOOKUP(U26,APPENDIX!$A:$R,9,FALSE)&lt;&gt;"",VLOOKUP(U26,APPENDIX!$A$1:$R$5617,9,FALSE),"—")</f>
        <v>90.2</v>
      </c>
      <c r="D26" s="410">
        <f t="shared" si="1"/>
        <v>1.1000000000000085</v>
      </c>
      <c r="E26" s="411">
        <f>VLOOKUP(U26,APPENDIX!$A$1:$R$5617,10,FALSE)</f>
        <v>33</v>
      </c>
      <c r="F26" s="416">
        <f>IF(VLOOKUP(X26,EQUITY3!$A:$J,8,FALSE)&lt;&gt;"",VLOOKUP(X26,EQUITY3!$A:$J,8,FALSE),"—")</f>
        <v>75.099999999999994</v>
      </c>
      <c r="G26" s="417">
        <f>IF(VLOOKUP(Y26,EQUITY3!$A:$J,8,FALSE)&lt;&gt;"",VLOOKUP(Y26,EQUITY3!$A:$J,8,FALSE),"—")</f>
        <v>78.5</v>
      </c>
      <c r="H26" s="417">
        <f t="shared" si="2"/>
        <v>3.4000000000000057</v>
      </c>
      <c r="I26" s="412">
        <f t="shared" si="21"/>
        <v>34</v>
      </c>
      <c r="J26" s="416">
        <f>IF(VLOOKUP(AB26,EQUITY3!$A:$J,8,FALSE)&lt;&gt;"",VLOOKUP(AB26,EQUITY3!$A:$J,8,FALSE),"—")</f>
        <v>138.30000000000001</v>
      </c>
      <c r="K26" s="417">
        <f>IF(VLOOKUP(AC26,EQUITY3!$A:$J,8,FALSE)&lt;&gt;"",VLOOKUP(AC26,EQUITY3!$A:$J,8,FALSE),"—")</f>
        <v>135.19999999999999</v>
      </c>
      <c r="L26" s="417">
        <f t="shared" si="3"/>
        <v>-3.1000000000000227</v>
      </c>
      <c r="M26" s="412">
        <f t="shared" si="22"/>
        <v>14</v>
      </c>
      <c r="N26" s="417">
        <f>IF(VLOOKUP(AF26,EQUITY3!$A:$J,8,FALSE)&lt;&gt;"",VLOOKUP(AF26,EQUITY3!$A:$J,8,FALSE),"—")</f>
        <v>37.9</v>
      </c>
      <c r="O26" s="417">
        <f>IF(VLOOKUP(AG26,EQUITY3!$A:$J,8,FALSE)&lt;&gt;"",VLOOKUP(AG26,EQUITY3!$A:$J,8,FALSE),"—")</f>
        <v>39.799999999999997</v>
      </c>
      <c r="P26" s="417">
        <f t="shared" si="4"/>
        <v>1.8999999999999986</v>
      </c>
      <c r="Q26" s="220">
        <f t="shared" si="23"/>
        <v>3</v>
      </c>
      <c r="S26" s="408" t="s">
        <v>97</v>
      </c>
      <c r="T26" s="167" t="str">
        <f t="shared" si="24"/>
        <v>MDh001_0</v>
      </c>
      <c r="U26" s="167" t="str">
        <f t="shared" si="25"/>
        <v>MDh001_1</v>
      </c>
      <c r="V26" s="167" t="str">
        <f t="shared" si="26"/>
        <v>MD</v>
      </c>
      <c r="W26" s="167" t="str">
        <f t="shared" si="27"/>
        <v>MDh001_1</v>
      </c>
      <c r="X26" s="167" t="str">
        <f t="shared" si="28"/>
        <v>MDe016_White_0</v>
      </c>
      <c r="Y26" s="167" t="str">
        <f t="shared" si="29"/>
        <v>MDe016_White_1</v>
      </c>
      <c r="Z26" s="167" t="str">
        <f t="shared" si="30"/>
        <v>MD</v>
      </c>
      <c r="AA26" s="167" t="str">
        <f t="shared" si="31"/>
        <v>MDe016_White_1</v>
      </c>
      <c r="AB26" s="167" t="str">
        <f t="shared" si="32"/>
        <v>MDe016_Black_0</v>
      </c>
      <c r="AC26" s="167" t="str">
        <f t="shared" si="33"/>
        <v>MDe016_Black_1</v>
      </c>
      <c r="AD26" s="167" t="str">
        <f t="shared" si="34"/>
        <v>MD</v>
      </c>
      <c r="AE26" s="167" t="str">
        <f t="shared" ref="AE26:AE56" si="35">CONCATENATE($S26,M$62)</f>
        <v>MDe016_Black_1</v>
      </c>
      <c r="AF26" s="167" t="str">
        <f t="shared" si="17"/>
        <v>MDe016_Hispanic_0</v>
      </c>
      <c r="AG26" s="167" t="str">
        <f t="shared" si="18"/>
        <v>MDe016_Hispanic_1</v>
      </c>
      <c r="AH26" s="167" t="str">
        <f t="shared" si="19"/>
        <v>MD</v>
      </c>
      <c r="AI26" s="167" t="str">
        <f t="shared" si="20"/>
        <v>MDe016_Hispanic_1</v>
      </c>
    </row>
    <row r="27" spans="1:35" x14ac:dyDescent="0.15">
      <c r="A27" s="168" t="s">
        <v>100</v>
      </c>
      <c r="B27" s="409">
        <f>IF(VLOOKUP(T27,APPENDIX!$A:$R,9,FALSE)&lt;&gt;"",VLOOKUP(T27,APPENDIX!$A$1:$R$5617,9,FALSE),"—")</f>
        <v>61.2</v>
      </c>
      <c r="C27" s="410">
        <f>IF(VLOOKUP(U27,APPENDIX!$A:$R,9,FALSE)&lt;&gt;"",VLOOKUP(U27,APPENDIX!$A$1:$R$5617,9,FALSE),"—")</f>
        <v>60.3</v>
      </c>
      <c r="D27" s="410">
        <f t="shared" si="1"/>
        <v>-0.90000000000000568</v>
      </c>
      <c r="E27" s="411">
        <f>VLOOKUP(U27,APPENDIX!$A$1:$R$5617,10,FALSE)</f>
        <v>5</v>
      </c>
      <c r="F27" s="416">
        <f>IF(VLOOKUP(X27,EQUITY3!$A:$J,8,FALSE)&lt;&gt;"",VLOOKUP(X27,EQUITY3!$A:$J,8,FALSE),"—")</f>
        <v>59.9</v>
      </c>
      <c r="G27" s="417">
        <f>IF(VLOOKUP(Y27,EQUITY3!$A:$J,8,FALSE)&lt;&gt;"",VLOOKUP(Y27,EQUITY3!$A:$J,8,FALSE),"—")</f>
        <v>60.6</v>
      </c>
      <c r="H27" s="417">
        <f t="shared" si="2"/>
        <v>0.70000000000000284</v>
      </c>
      <c r="I27" s="412">
        <f t="shared" si="21"/>
        <v>8</v>
      </c>
      <c r="J27" s="416">
        <f>IF(VLOOKUP(AB27,EQUITY3!$A:$J,8,FALSE)&lt;&gt;"",VLOOKUP(AB27,EQUITY3!$A:$J,8,FALSE),"—")</f>
        <v>98.1</v>
      </c>
      <c r="K27" s="417">
        <f>IF(VLOOKUP(AC27,EQUITY3!$A:$J,8,FALSE)&lt;&gt;"",VLOOKUP(AC27,EQUITY3!$A:$J,8,FALSE),"—")</f>
        <v>82.6</v>
      </c>
      <c r="L27" s="417">
        <f t="shared" si="3"/>
        <v>-15.5</v>
      </c>
      <c r="M27" s="412">
        <f t="shared" si="22"/>
        <v>1</v>
      </c>
      <c r="N27" s="417">
        <f>IF(VLOOKUP(AF27,EQUITY3!$A:$J,8,FALSE)&lt;&gt;"",VLOOKUP(AF27,EQUITY3!$A:$J,8,FALSE),"—")</f>
        <v>56.1</v>
      </c>
      <c r="O27" s="417">
        <f>IF(VLOOKUP(AG27,EQUITY3!$A:$J,8,FALSE)&lt;&gt;"",VLOOKUP(AG27,EQUITY3!$A:$J,8,FALSE),"—")</f>
        <v>53.1</v>
      </c>
      <c r="P27" s="417">
        <f t="shared" si="4"/>
        <v>-3</v>
      </c>
      <c r="Q27" s="220">
        <f t="shared" si="23"/>
        <v>20</v>
      </c>
      <c r="S27" s="408" t="s">
        <v>101</v>
      </c>
      <c r="T27" s="167" t="str">
        <f t="shared" si="24"/>
        <v>MAh001_0</v>
      </c>
      <c r="U27" s="167" t="str">
        <f t="shared" si="25"/>
        <v>MAh001_1</v>
      </c>
      <c r="V27" s="167" t="str">
        <f t="shared" si="26"/>
        <v>MA</v>
      </c>
      <c r="W27" s="167" t="str">
        <f t="shared" si="27"/>
        <v>MAh001_1</v>
      </c>
      <c r="X27" s="167" t="str">
        <f t="shared" si="28"/>
        <v>MAe016_White_0</v>
      </c>
      <c r="Y27" s="167" t="str">
        <f t="shared" si="29"/>
        <v>MAe016_White_1</v>
      </c>
      <c r="Z27" s="167" t="str">
        <f t="shared" si="30"/>
        <v>MA</v>
      </c>
      <c r="AA27" s="167" t="str">
        <f t="shared" si="31"/>
        <v>MAe016_White_1</v>
      </c>
      <c r="AB27" s="167" t="str">
        <f t="shared" si="32"/>
        <v>MAe016_Black_0</v>
      </c>
      <c r="AC27" s="167" t="str">
        <f t="shared" si="33"/>
        <v>MAe016_Black_1</v>
      </c>
      <c r="AD27" s="167" t="str">
        <f t="shared" si="34"/>
        <v>MA</v>
      </c>
      <c r="AE27" s="167" t="str">
        <f t="shared" si="35"/>
        <v>MAe016_Black_1</v>
      </c>
      <c r="AF27" s="167" t="str">
        <f t="shared" si="17"/>
        <v>MAe016_Hispanic_0</v>
      </c>
      <c r="AG27" s="167" t="str">
        <f t="shared" si="18"/>
        <v>MAe016_Hispanic_1</v>
      </c>
      <c r="AH27" s="167" t="str">
        <f t="shared" si="19"/>
        <v>MA</v>
      </c>
      <c r="AI27" s="167" t="str">
        <f t="shared" si="20"/>
        <v>MAe016_Hispanic_1</v>
      </c>
    </row>
    <row r="28" spans="1:35" x14ac:dyDescent="0.15">
      <c r="A28" s="168" t="s">
        <v>104</v>
      </c>
      <c r="B28" s="409">
        <f>IF(VLOOKUP(T28,APPENDIX!$A:$R,9,FALSE)&lt;&gt;"",VLOOKUP(T28,APPENDIX!$A$1:$R$5617,9,FALSE),"—")</f>
        <v>91.9</v>
      </c>
      <c r="C28" s="410">
        <f>IF(VLOOKUP(U28,APPENDIX!$A:$R,9,FALSE)&lt;&gt;"",VLOOKUP(U28,APPENDIX!$A$1:$R$5617,9,FALSE),"—")</f>
        <v>92.2</v>
      </c>
      <c r="D28" s="410">
        <f t="shared" si="1"/>
        <v>0.29999999999999716</v>
      </c>
      <c r="E28" s="411">
        <f>VLOOKUP(U28,APPENDIX!$A$1:$R$5617,10,FALSE)</f>
        <v>35</v>
      </c>
      <c r="F28" s="416">
        <f>IF(VLOOKUP(X28,EQUITY3!$A:$J,8,FALSE)&lt;&gt;"",VLOOKUP(X28,EQUITY3!$A:$J,8,FALSE),"—")</f>
        <v>78.7</v>
      </c>
      <c r="G28" s="417">
        <f>IF(VLOOKUP(Y28,EQUITY3!$A:$J,8,FALSE)&lt;&gt;"",VLOOKUP(Y28,EQUITY3!$A:$J,8,FALSE),"—")</f>
        <v>79.400000000000006</v>
      </c>
      <c r="H28" s="417">
        <f t="shared" si="2"/>
        <v>0.70000000000000284</v>
      </c>
      <c r="I28" s="412">
        <f t="shared" si="21"/>
        <v>35</v>
      </c>
      <c r="J28" s="416">
        <f>IF(VLOOKUP(AB28,EQUITY3!$A:$J,8,FALSE)&lt;&gt;"",VLOOKUP(AB28,EQUITY3!$A:$J,8,FALSE),"—")</f>
        <v>188.7</v>
      </c>
      <c r="K28" s="417">
        <f>IF(VLOOKUP(AC28,EQUITY3!$A:$J,8,FALSE)&lt;&gt;"",VLOOKUP(AC28,EQUITY3!$A:$J,8,FALSE),"—")</f>
        <v>188</v>
      </c>
      <c r="L28" s="417">
        <f t="shared" si="3"/>
        <v>-0.69999999999998863</v>
      </c>
      <c r="M28" s="412">
        <f t="shared" si="22"/>
        <v>39</v>
      </c>
      <c r="N28" s="417">
        <f>IF(VLOOKUP(AF28,EQUITY3!$A:$J,8,FALSE)&lt;&gt;"",VLOOKUP(AF28,EQUITY3!$A:$J,8,FALSE),"—")</f>
        <v>76.099999999999994</v>
      </c>
      <c r="O28" s="417">
        <f>IF(VLOOKUP(AG28,EQUITY3!$A:$J,8,FALSE)&lt;&gt;"",VLOOKUP(AG28,EQUITY3!$A:$J,8,FALSE),"—")</f>
        <v>77.7</v>
      </c>
      <c r="P28" s="417">
        <f t="shared" si="4"/>
        <v>1.6000000000000085</v>
      </c>
      <c r="Q28" s="220">
        <f t="shared" si="23"/>
        <v>41</v>
      </c>
      <c r="S28" s="408" t="s">
        <v>105</v>
      </c>
      <c r="T28" s="167" t="str">
        <f t="shared" si="24"/>
        <v>MIh001_0</v>
      </c>
      <c r="U28" s="167" t="str">
        <f t="shared" si="25"/>
        <v>MIh001_1</v>
      </c>
      <c r="V28" s="167" t="str">
        <f t="shared" si="26"/>
        <v>MI</v>
      </c>
      <c r="W28" s="167" t="str">
        <f t="shared" si="27"/>
        <v>MIh001_1</v>
      </c>
      <c r="X28" s="167" t="str">
        <f t="shared" si="28"/>
        <v>MIe016_White_0</v>
      </c>
      <c r="Y28" s="167" t="str">
        <f t="shared" si="29"/>
        <v>MIe016_White_1</v>
      </c>
      <c r="Z28" s="167" t="str">
        <f t="shared" si="30"/>
        <v>MI</v>
      </c>
      <c r="AA28" s="167" t="str">
        <f t="shared" si="31"/>
        <v>MIe016_White_1</v>
      </c>
      <c r="AB28" s="167" t="str">
        <f t="shared" si="32"/>
        <v>MIe016_Black_0</v>
      </c>
      <c r="AC28" s="167" t="str">
        <f t="shared" si="33"/>
        <v>MIe016_Black_1</v>
      </c>
      <c r="AD28" s="167" t="str">
        <f t="shared" si="34"/>
        <v>MI</v>
      </c>
      <c r="AE28" s="167" t="str">
        <f t="shared" si="35"/>
        <v>MIe016_Black_1</v>
      </c>
      <c r="AF28" s="167" t="str">
        <f t="shared" si="17"/>
        <v>MIe016_Hispanic_0</v>
      </c>
      <c r="AG28" s="167" t="str">
        <f t="shared" si="18"/>
        <v>MIe016_Hispanic_1</v>
      </c>
      <c r="AH28" s="167" t="str">
        <f t="shared" si="19"/>
        <v>MI</v>
      </c>
      <c r="AI28" s="167" t="str">
        <f t="shared" si="20"/>
        <v>MIe016_Hispanic_1</v>
      </c>
    </row>
    <row r="29" spans="1:35" x14ac:dyDescent="0.15">
      <c r="A29" s="168" t="s">
        <v>108</v>
      </c>
      <c r="B29" s="409">
        <f>IF(VLOOKUP(T29,APPENDIX!$A:$R,9,FALSE)&lt;&gt;"",VLOOKUP(T29,APPENDIX!$A$1:$R$5617,9,FALSE),"—")</f>
        <v>56.5</v>
      </c>
      <c r="C29" s="410">
        <f>IF(VLOOKUP(U29,APPENDIX!$A:$R,9,FALSE)&lt;&gt;"",VLOOKUP(U29,APPENDIX!$A$1:$R$5617,9,FALSE),"—")</f>
        <v>54.3</v>
      </c>
      <c r="D29" s="410">
        <f t="shared" si="1"/>
        <v>-2.2000000000000028</v>
      </c>
      <c r="E29" s="411">
        <f>VLOOKUP(U29,APPENDIX!$A$1:$R$5617,10,FALSE)</f>
        <v>1</v>
      </c>
      <c r="F29" s="416">
        <f>IF(VLOOKUP(X29,EQUITY3!$A:$J,8,FALSE)&lt;&gt;"",VLOOKUP(X29,EQUITY3!$A:$J,8,FALSE),"—")</f>
        <v>54.5</v>
      </c>
      <c r="G29" s="417">
        <f>IF(VLOOKUP(Y29,EQUITY3!$A:$J,8,FALSE)&lt;&gt;"",VLOOKUP(Y29,EQUITY3!$A:$J,8,FALSE),"—")</f>
        <v>51</v>
      </c>
      <c r="H29" s="417">
        <f t="shared" si="2"/>
        <v>-3.5</v>
      </c>
      <c r="I29" s="412">
        <f t="shared" si="21"/>
        <v>2</v>
      </c>
      <c r="J29" s="416">
        <f>IF(VLOOKUP(AB29,EQUITY3!$A:$J,8,FALSE)&lt;&gt;"",VLOOKUP(AB29,EQUITY3!$A:$J,8,FALSE),"—")</f>
        <v>94.3</v>
      </c>
      <c r="K29" s="417">
        <f>IF(VLOOKUP(AC29,EQUITY3!$A:$J,8,FALSE)&lt;&gt;"",VLOOKUP(AC29,EQUITY3!$A:$J,8,FALSE),"—")</f>
        <v>104.2</v>
      </c>
      <c r="L29" s="417">
        <f t="shared" si="3"/>
        <v>9.9000000000000057</v>
      </c>
      <c r="M29" s="412">
        <f t="shared" si="22"/>
        <v>6</v>
      </c>
      <c r="N29" s="417">
        <f>IF(VLOOKUP(AF29,EQUITY3!$A:$J,8,FALSE)&lt;&gt;"",VLOOKUP(AF29,EQUITY3!$A:$J,8,FALSE),"—")</f>
        <v>44</v>
      </c>
      <c r="O29" s="417">
        <f>IF(VLOOKUP(AG29,EQUITY3!$A:$J,8,FALSE)&lt;&gt;"",VLOOKUP(AG29,EQUITY3!$A:$J,8,FALSE),"—")</f>
        <v>45.5</v>
      </c>
      <c r="P29" s="417">
        <f t="shared" si="4"/>
        <v>1.5</v>
      </c>
      <c r="Q29" s="220">
        <f t="shared" si="23"/>
        <v>11</v>
      </c>
      <c r="S29" s="408" t="s">
        <v>109</v>
      </c>
      <c r="T29" s="167" t="str">
        <f t="shared" si="24"/>
        <v>MNh001_0</v>
      </c>
      <c r="U29" s="167" t="str">
        <f t="shared" si="25"/>
        <v>MNh001_1</v>
      </c>
      <c r="V29" s="167" t="str">
        <f t="shared" si="26"/>
        <v>MN</v>
      </c>
      <c r="W29" s="167" t="str">
        <f t="shared" si="27"/>
        <v>MNh001_1</v>
      </c>
      <c r="X29" s="167" t="str">
        <f t="shared" si="28"/>
        <v>MNe016_White_0</v>
      </c>
      <c r="Y29" s="167" t="str">
        <f t="shared" si="29"/>
        <v>MNe016_White_1</v>
      </c>
      <c r="Z29" s="167" t="str">
        <f t="shared" si="30"/>
        <v>MN</v>
      </c>
      <c r="AA29" s="167" t="str">
        <f t="shared" si="31"/>
        <v>MNe016_White_1</v>
      </c>
      <c r="AB29" s="167" t="str">
        <f t="shared" si="32"/>
        <v>MNe016_Black_0</v>
      </c>
      <c r="AC29" s="167" t="str">
        <f t="shared" si="33"/>
        <v>MNe016_Black_1</v>
      </c>
      <c r="AD29" s="167" t="str">
        <f t="shared" si="34"/>
        <v>MN</v>
      </c>
      <c r="AE29" s="167" t="str">
        <f t="shared" si="35"/>
        <v>MNe016_Black_1</v>
      </c>
      <c r="AF29" s="167" t="str">
        <f t="shared" si="17"/>
        <v>MNe016_Hispanic_0</v>
      </c>
      <c r="AG29" s="167" t="str">
        <f t="shared" si="18"/>
        <v>MNe016_Hispanic_1</v>
      </c>
      <c r="AH29" s="167" t="str">
        <f t="shared" si="19"/>
        <v>MN</v>
      </c>
      <c r="AI29" s="167" t="str">
        <f t="shared" si="20"/>
        <v>MNe016_Hispanic_1</v>
      </c>
    </row>
    <row r="30" spans="1:35" x14ac:dyDescent="0.15">
      <c r="A30" s="168" t="s">
        <v>112</v>
      </c>
      <c r="B30" s="409">
        <f>IF(VLOOKUP(T30,APPENDIX!$A:$R,9,FALSE)&lt;&gt;"",VLOOKUP(T30,APPENDIX!$A$1:$R$5617,9,FALSE),"—")</f>
        <v>132.6</v>
      </c>
      <c r="C30" s="410">
        <f>IF(VLOOKUP(U30,APPENDIX!$A:$R,9,FALSE)&lt;&gt;"",VLOOKUP(U30,APPENDIX!$A$1:$R$5617,9,FALSE),"—")</f>
        <v>140.80000000000001</v>
      </c>
      <c r="D30" s="410">
        <f t="shared" si="1"/>
        <v>8.2000000000000171</v>
      </c>
      <c r="E30" s="411">
        <f>VLOOKUP(U30,APPENDIX!$A$1:$R$5617,10,FALSE)</f>
        <v>51</v>
      </c>
      <c r="F30" s="416">
        <f>IF(VLOOKUP(X30,EQUITY3!$A:$J,8,FALSE)&lt;&gt;"",VLOOKUP(X30,EQUITY3!$A:$J,8,FALSE),"—")</f>
        <v>104.3</v>
      </c>
      <c r="G30" s="417">
        <f>IF(VLOOKUP(Y30,EQUITY3!$A:$J,8,FALSE)&lt;&gt;"",VLOOKUP(Y30,EQUITY3!$A:$J,8,FALSE),"—")</f>
        <v>113.9</v>
      </c>
      <c r="H30" s="417">
        <f t="shared" si="2"/>
        <v>9.6000000000000085</v>
      </c>
      <c r="I30" s="412">
        <f t="shared" si="21"/>
        <v>50</v>
      </c>
      <c r="J30" s="416">
        <f>IF(VLOOKUP(AB30,EQUITY3!$A:$J,8,FALSE)&lt;&gt;"",VLOOKUP(AB30,EQUITY3!$A:$J,8,FALSE),"—")</f>
        <v>195.8</v>
      </c>
      <c r="K30" s="417">
        <f>IF(VLOOKUP(AC30,EQUITY3!$A:$J,8,FALSE)&lt;&gt;"",VLOOKUP(AC30,EQUITY3!$A:$J,8,FALSE),"—")</f>
        <v>199.7</v>
      </c>
      <c r="L30" s="417">
        <f t="shared" si="3"/>
        <v>3.8999999999999773</v>
      </c>
      <c r="M30" s="412">
        <f t="shared" si="22"/>
        <v>44</v>
      </c>
      <c r="N30" s="417">
        <f>IF(VLOOKUP(AF30,EQUITY3!$A:$J,8,FALSE)&lt;&gt;"",VLOOKUP(AF30,EQUITY3!$A:$J,8,FALSE),"—")</f>
        <v>45.7</v>
      </c>
      <c r="O30" s="417">
        <f>IF(VLOOKUP(AG30,EQUITY3!$A:$J,8,FALSE)&lt;&gt;"",VLOOKUP(AG30,EQUITY3!$A:$J,8,FALSE),"—")</f>
        <v>48.6</v>
      </c>
      <c r="P30" s="417">
        <f t="shared" si="4"/>
        <v>2.8999999999999986</v>
      </c>
      <c r="Q30" s="220">
        <f t="shared" si="23"/>
        <v>14</v>
      </c>
      <c r="S30" s="408" t="s">
        <v>113</v>
      </c>
      <c r="T30" s="167" t="str">
        <f t="shared" si="24"/>
        <v>MSh001_0</v>
      </c>
      <c r="U30" s="167" t="str">
        <f t="shared" si="25"/>
        <v>MSh001_1</v>
      </c>
      <c r="V30" s="167" t="str">
        <f t="shared" si="26"/>
        <v>MS</v>
      </c>
      <c r="W30" s="167" t="str">
        <f t="shared" si="27"/>
        <v>MSh001_1</v>
      </c>
      <c r="X30" s="167" t="str">
        <f t="shared" si="28"/>
        <v>MSe016_White_0</v>
      </c>
      <c r="Y30" s="167" t="str">
        <f t="shared" si="29"/>
        <v>MSe016_White_1</v>
      </c>
      <c r="Z30" s="167" t="str">
        <f t="shared" si="30"/>
        <v>MS</v>
      </c>
      <c r="AA30" s="167" t="str">
        <f t="shared" si="31"/>
        <v>MSe016_White_1</v>
      </c>
      <c r="AB30" s="167" t="str">
        <f t="shared" si="32"/>
        <v>MSe016_Black_0</v>
      </c>
      <c r="AC30" s="167" t="str">
        <f t="shared" si="33"/>
        <v>MSe016_Black_1</v>
      </c>
      <c r="AD30" s="167" t="str">
        <f t="shared" si="34"/>
        <v>MS</v>
      </c>
      <c r="AE30" s="167" t="str">
        <f t="shared" si="35"/>
        <v>MSe016_Black_1</v>
      </c>
      <c r="AF30" s="167" t="str">
        <f t="shared" si="17"/>
        <v>MSe016_Hispanic_0</v>
      </c>
      <c r="AG30" s="167" t="str">
        <f t="shared" si="18"/>
        <v>MSe016_Hispanic_1</v>
      </c>
      <c r="AH30" s="167" t="str">
        <f t="shared" si="19"/>
        <v>MS</v>
      </c>
      <c r="AI30" s="167" t="str">
        <f t="shared" si="20"/>
        <v>MSe016_Hispanic_1</v>
      </c>
    </row>
    <row r="31" spans="1:35" x14ac:dyDescent="0.15">
      <c r="A31" s="168" t="s">
        <v>116</v>
      </c>
      <c r="B31" s="409">
        <f>IF(VLOOKUP(T31,APPENDIX!$A:$R,9,FALSE)&lt;&gt;"",VLOOKUP(T31,APPENDIX!$A$1:$R$5617,9,FALSE),"—")</f>
        <v>95.5</v>
      </c>
      <c r="C31" s="410">
        <f>IF(VLOOKUP(U31,APPENDIX!$A:$R,9,FALSE)&lt;&gt;"",VLOOKUP(U31,APPENDIX!$A$1:$R$5617,9,FALSE),"—")</f>
        <v>95.4</v>
      </c>
      <c r="D31" s="410">
        <f t="shared" si="1"/>
        <v>-9.9999999999994316E-2</v>
      </c>
      <c r="E31" s="411">
        <f>VLOOKUP(U31,APPENDIX!$A$1:$R$5617,10,FALSE)</f>
        <v>40</v>
      </c>
      <c r="F31" s="416">
        <f>IF(VLOOKUP(X31,EQUITY3!$A:$J,8,FALSE)&lt;&gt;"",VLOOKUP(X31,EQUITY3!$A:$J,8,FALSE),"—")</f>
        <v>88.3</v>
      </c>
      <c r="G31" s="417">
        <f>IF(VLOOKUP(Y31,EQUITY3!$A:$J,8,FALSE)&lt;&gt;"",VLOOKUP(Y31,EQUITY3!$A:$J,8,FALSE),"—")</f>
        <v>89.3</v>
      </c>
      <c r="H31" s="417">
        <f t="shared" si="2"/>
        <v>1</v>
      </c>
      <c r="I31" s="412">
        <f t="shared" si="21"/>
        <v>41</v>
      </c>
      <c r="J31" s="416">
        <f>IF(VLOOKUP(AB31,EQUITY3!$A:$J,8,FALSE)&lt;&gt;"",VLOOKUP(AB31,EQUITY3!$A:$J,8,FALSE),"—")</f>
        <v>173.4</v>
      </c>
      <c r="K31" s="417">
        <f>IF(VLOOKUP(AC31,EQUITY3!$A:$J,8,FALSE)&lt;&gt;"",VLOOKUP(AC31,EQUITY3!$A:$J,8,FALSE),"—")</f>
        <v>163.4</v>
      </c>
      <c r="L31" s="417">
        <f t="shared" si="3"/>
        <v>-10</v>
      </c>
      <c r="M31" s="412">
        <f t="shared" si="22"/>
        <v>33</v>
      </c>
      <c r="N31" s="417">
        <f>IF(VLOOKUP(AF31,EQUITY3!$A:$J,8,FALSE)&lt;&gt;"",VLOOKUP(AF31,EQUITY3!$A:$J,8,FALSE),"—")</f>
        <v>50.8</v>
      </c>
      <c r="O31" s="417">
        <f>IF(VLOOKUP(AG31,EQUITY3!$A:$J,8,FALSE)&lt;&gt;"",VLOOKUP(AG31,EQUITY3!$A:$J,8,FALSE),"—")</f>
        <v>57.1</v>
      </c>
      <c r="P31" s="417">
        <f t="shared" si="4"/>
        <v>6.3000000000000043</v>
      </c>
      <c r="Q31" s="220">
        <f t="shared" si="23"/>
        <v>27</v>
      </c>
      <c r="S31" s="408" t="s">
        <v>117</v>
      </c>
      <c r="T31" s="167" t="str">
        <f t="shared" si="24"/>
        <v>MOh001_0</v>
      </c>
      <c r="U31" s="167" t="str">
        <f t="shared" si="25"/>
        <v>MOh001_1</v>
      </c>
      <c r="V31" s="167" t="str">
        <f t="shared" si="26"/>
        <v>MO</v>
      </c>
      <c r="W31" s="167" t="str">
        <f t="shared" si="27"/>
        <v>MOh001_1</v>
      </c>
      <c r="X31" s="167" t="str">
        <f t="shared" si="28"/>
        <v>MOe016_White_0</v>
      </c>
      <c r="Y31" s="167" t="str">
        <f t="shared" si="29"/>
        <v>MOe016_White_1</v>
      </c>
      <c r="Z31" s="167" t="str">
        <f t="shared" si="30"/>
        <v>MO</v>
      </c>
      <c r="AA31" s="167" t="str">
        <f t="shared" si="31"/>
        <v>MOe016_White_1</v>
      </c>
      <c r="AB31" s="167" t="str">
        <f t="shared" si="32"/>
        <v>MOe016_Black_0</v>
      </c>
      <c r="AC31" s="167" t="str">
        <f t="shared" si="33"/>
        <v>MOe016_Black_1</v>
      </c>
      <c r="AD31" s="167" t="str">
        <f t="shared" si="34"/>
        <v>MO</v>
      </c>
      <c r="AE31" s="167" t="str">
        <f t="shared" si="35"/>
        <v>MOe016_Black_1</v>
      </c>
      <c r="AF31" s="167" t="str">
        <f t="shared" si="17"/>
        <v>MOe016_Hispanic_0</v>
      </c>
      <c r="AG31" s="167" t="str">
        <f t="shared" si="18"/>
        <v>MOe016_Hispanic_1</v>
      </c>
      <c r="AH31" s="167" t="str">
        <f t="shared" si="19"/>
        <v>MO</v>
      </c>
      <c r="AI31" s="167" t="str">
        <f t="shared" si="20"/>
        <v>MOe016_Hispanic_1</v>
      </c>
    </row>
    <row r="32" spans="1:35" x14ac:dyDescent="0.15">
      <c r="A32" s="168" t="s">
        <v>120</v>
      </c>
      <c r="B32" s="409">
        <f>IF(VLOOKUP(T32,APPENDIX!$A:$R,9,FALSE)&lt;&gt;"",VLOOKUP(T32,APPENDIX!$A$1:$R$5617,9,FALSE),"—")</f>
        <v>67.900000000000006</v>
      </c>
      <c r="C32" s="410">
        <f>IF(VLOOKUP(U32,APPENDIX!$A:$R,9,FALSE)&lt;&gt;"",VLOOKUP(U32,APPENDIX!$A$1:$R$5617,9,FALSE),"—")</f>
        <v>71.8</v>
      </c>
      <c r="D32" s="410">
        <f t="shared" si="1"/>
        <v>3.8999999999999915</v>
      </c>
      <c r="E32" s="411">
        <f>VLOOKUP(U32,APPENDIX!$A$1:$R$5617,10,FALSE)</f>
        <v>18</v>
      </c>
      <c r="F32" s="416">
        <f>IF(VLOOKUP(X32,EQUITY3!$A:$J,8,FALSE)&lt;&gt;"",VLOOKUP(X32,EQUITY3!$A:$J,8,FALSE),"—")</f>
        <v>63.5</v>
      </c>
      <c r="G32" s="417">
        <f>IF(VLOOKUP(Y32,EQUITY3!$A:$J,8,FALSE)&lt;&gt;"",VLOOKUP(Y32,EQUITY3!$A:$J,8,FALSE),"—")</f>
        <v>67.8</v>
      </c>
      <c r="H32" s="417">
        <f t="shared" si="2"/>
        <v>4.2999999999999972</v>
      </c>
      <c r="I32" s="412">
        <f t="shared" si="21"/>
        <v>18</v>
      </c>
      <c r="J32" s="416" t="str">
        <f>IF(VLOOKUP(AB32,EQUITY3!$A:$J,8,FALSE)&lt;&gt;"",VLOOKUP(AB32,EQUITY3!$A:$J,8,FALSE),"—")</f>
        <v>—</v>
      </c>
      <c r="K32" s="417" t="str">
        <f>IF(VLOOKUP(AC32,EQUITY3!$A:$J,8,FALSE)&lt;&gt;"",VLOOKUP(AC32,EQUITY3!$A:$J,8,FALSE),"—")</f>
        <v>—</v>
      </c>
      <c r="L32" s="427" t="s">
        <v>9528</v>
      </c>
      <c r="M32" s="428" t="s">
        <v>9528</v>
      </c>
      <c r="N32" s="427">
        <f>IF(VLOOKUP(AF32,EQUITY3!$A:$J,8,FALSE)&lt;&gt;"",VLOOKUP(AF32,EQUITY3!$A:$J,8,FALSE),"—")</f>
        <v>56.5</v>
      </c>
      <c r="O32" s="427" t="str">
        <f>IF(VLOOKUP(AG32,EQUITY3!$A:$J,8,FALSE)&lt;&gt;"",VLOOKUP(AG32,EQUITY3!$A:$J,8,FALSE),"—")</f>
        <v>—</v>
      </c>
      <c r="P32" s="427" t="s">
        <v>9528</v>
      </c>
      <c r="Q32" s="413" t="s">
        <v>9528</v>
      </c>
      <c r="S32" s="408" t="s">
        <v>121</v>
      </c>
      <c r="T32" s="167" t="str">
        <f t="shared" si="24"/>
        <v>MTh001_0</v>
      </c>
      <c r="U32" s="167" t="str">
        <f t="shared" si="25"/>
        <v>MTh001_1</v>
      </c>
      <c r="V32" s="167" t="str">
        <f t="shared" si="26"/>
        <v>MT</v>
      </c>
      <c r="W32" s="167" t="str">
        <f t="shared" si="27"/>
        <v>MTh001_1</v>
      </c>
      <c r="X32" s="167" t="str">
        <f t="shared" si="28"/>
        <v>MTe016_White_0</v>
      </c>
      <c r="Y32" s="167" t="str">
        <f t="shared" si="29"/>
        <v>MTe016_White_1</v>
      </c>
      <c r="Z32" s="167" t="str">
        <f t="shared" si="30"/>
        <v>MT</v>
      </c>
      <c r="AA32" s="167" t="str">
        <f t="shared" si="31"/>
        <v>MTe016_White_1</v>
      </c>
      <c r="AB32" s="167" t="str">
        <f t="shared" si="32"/>
        <v>MTe016_Black_0</v>
      </c>
      <c r="AC32" s="167" t="str">
        <f t="shared" si="33"/>
        <v>MTe016_Black_1</v>
      </c>
      <c r="AD32" s="167" t="str">
        <f t="shared" si="34"/>
        <v>MT</v>
      </c>
      <c r="AE32" s="167" t="str">
        <f t="shared" si="35"/>
        <v>MTe016_Black_1</v>
      </c>
      <c r="AF32" s="167" t="str">
        <f t="shared" si="17"/>
        <v>MTe016_Hispanic_0</v>
      </c>
      <c r="AG32" s="167" t="str">
        <f t="shared" si="18"/>
        <v>MTe016_Hispanic_1</v>
      </c>
      <c r="AH32" s="167" t="str">
        <f t="shared" si="19"/>
        <v>MT</v>
      </c>
      <c r="AI32" s="167" t="str">
        <f t="shared" si="20"/>
        <v>MTe016_Hispanic_1</v>
      </c>
    </row>
    <row r="33" spans="1:35" x14ac:dyDescent="0.15">
      <c r="A33" s="168" t="s">
        <v>124</v>
      </c>
      <c r="B33" s="409">
        <f>IF(VLOOKUP(T33,APPENDIX!$A:$R,9,FALSE)&lt;&gt;"",VLOOKUP(T33,APPENDIX!$A$1:$R$5617,9,FALSE),"—")</f>
        <v>64.599999999999994</v>
      </c>
      <c r="C33" s="410">
        <f>IF(VLOOKUP(U33,APPENDIX!$A:$R,9,FALSE)&lt;&gt;"",VLOOKUP(U33,APPENDIX!$A$1:$R$5617,9,FALSE),"—")</f>
        <v>66.8</v>
      </c>
      <c r="D33" s="410">
        <f t="shared" si="1"/>
        <v>2.2000000000000028</v>
      </c>
      <c r="E33" s="411">
        <f>VLOOKUP(U33,APPENDIX!$A$1:$R$5617,10,FALSE)</f>
        <v>12</v>
      </c>
      <c r="F33" s="416">
        <f>IF(VLOOKUP(X33,EQUITY3!$A:$J,8,FALSE)&lt;&gt;"",VLOOKUP(X33,EQUITY3!$A:$J,8,FALSE),"—")</f>
        <v>62.3</v>
      </c>
      <c r="G33" s="417">
        <f>IF(VLOOKUP(Y33,EQUITY3!$A:$J,8,FALSE)&lt;&gt;"",VLOOKUP(Y33,EQUITY3!$A:$J,8,FALSE),"—")</f>
        <v>65.099999999999994</v>
      </c>
      <c r="H33" s="417">
        <f t="shared" si="2"/>
        <v>2.7999999999999972</v>
      </c>
      <c r="I33" s="412">
        <f t="shared" si="21"/>
        <v>15</v>
      </c>
      <c r="J33" s="416">
        <f>IF(VLOOKUP(AB33,EQUITY3!$A:$J,8,FALSE)&lt;&gt;"",VLOOKUP(AB33,EQUITY3!$A:$J,8,FALSE),"—")</f>
        <v>137</v>
      </c>
      <c r="K33" s="417">
        <f>IF(VLOOKUP(AC33,EQUITY3!$A:$J,8,FALSE)&lt;&gt;"",VLOOKUP(AC33,EQUITY3!$A:$J,8,FALSE),"—")</f>
        <v>135.69999999999999</v>
      </c>
      <c r="L33" s="417">
        <f t="shared" si="3"/>
        <v>-1.3000000000000114</v>
      </c>
      <c r="M33" s="412">
        <f t="shared" si="22"/>
        <v>15</v>
      </c>
      <c r="N33" s="417">
        <f>IF(VLOOKUP(AF33,EQUITY3!$A:$J,8,FALSE)&lt;&gt;"",VLOOKUP(AF33,EQUITY3!$A:$J,8,FALSE),"—")</f>
        <v>40.9</v>
      </c>
      <c r="O33" s="417">
        <f>IF(VLOOKUP(AG33,EQUITY3!$A:$J,8,FALSE)&lt;&gt;"",VLOOKUP(AG33,EQUITY3!$A:$J,8,FALSE),"—")</f>
        <v>47.8</v>
      </c>
      <c r="P33" s="417">
        <f t="shared" si="4"/>
        <v>6.8999999999999986</v>
      </c>
      <c r="Q33" s="220">
        <f t="shared" si="23"/>
        <v>12</v>
      </c>
      <c r="S33" s="408" t="s">
        <v>125</v>
      </c>
      <c r="T33" s="167" t="str">
        <f t="shared" si="24"/>
        <v>NEh001_0</v>
      </c>
      <c r="U33" s="167" t="str">
        <f t="shared" si="25"/>
        <v>NEh001_1</v>
      </c>
      <c r="V33" s="167" t="str">
        <f t="shared" si="26"/>
        <v>NE</v>
      </c>
      <c r="W33" s="167" t="str">
        <f t="shared" si="27"/>
        <v>NEh001_1</v>
      </c>
      <c r="X33" s="167" t="str">
        <f t="shared" si="28"/>
        <v>NEe016_White_0</v>
      </c>
      <c r="Y33" s="167" t="str">
        <f t="shared" si="29"/>
        <v>NEe016_White_1</v>
      </c>
      <c r="Z33" s="167" t="str">
        <f t="shared" si="30"/>
        <v>NE</v>
      </c>
      <c r="AA33" s="167" t="str">
        <f t="shared" si="31"/>
        <v>NEe016_White_1</v>
      </c>
      <c r="AB33" s="167" t="str">
        <f t="shared" si="32"/>
        <v>NEe016_Black_0</v>
      </c>
      <c r="AC33" s="167" t="str">
        <f t="shared" si="33"/>
        <v>NEe016_Black_1</v>
      </c>
      <c r="AD33" s="167" t="str">
        <f t="shared" si="34"/>
        <v>NE</v>
      </c>
      <c r="AE33" s="167" t="str">
        <f t="shared" si="35"/>
        <v>NEe016_Black_1</v>
      </c>
      <c r="AF33" s="167" t="str">
        <f t="shared" si="17"/>
        <v>NEe016_Hispanic_0</v>
      </c>
      <c r="AG33" s="167" t="str">
        <f t="shared" si="18"/>
        <v>NEe016_Hispanic_1</v>
      </c>
      <c r="AH33" s="167" t="str">
        <f t="shared" si="19"/>
        <v>NE</v>
      </c>
      <c r="AI33" s="167" t="str">
        <f t="shared" si="20"/>
        <v>NEe016_Hispanic_1</v>
      </c>
    </row>
    <row r="34" spans="1:35" x14ac:dyDescent="0.15">
      <c r="A34" s="168" t="s">
        <v>128</v>
      </c>
      <c r="B34" s="409">
        <f>IF(VLOOKUP(T34,APPENDIX!$A:$R,9,FALSE)&lt;&gt;"",VLOOKUP(T34,APPENDIX!$A$1:$R$5617,9,FALSE),"—")</f>
        <v>91.9</v>
      </c>
      <c r="C34" s="410">
        <f>IF(VLOOKUP(U34,APPENDIX!$A:$R,9,FALSE)&lt;&gt;"",VLOOKUP(U34,APPENDIX!$A$1:$R$5617,9,FALSE),"—")</f>
        <v>94.7</v>
      </c>
      <c r="D34" s="410">
        <f t="shared" si="1"/>
        <v>2.7999999999999972</v>
      </c>
      <c r="E34" s="411">
        <f>VLOOKUP(U34,APPENDIX!$A$1:$R$5617,10,FALSE)</f>
        <v>37</v>
      </c>
      <c r="F34" s="416">
        <f>IF(VLOOKUP(X34,EQUITY3!$A:$J,8,FALSE)&lt;&gt;"",VLOOKUP(X34,EQUITY3!$A:$J,8,FALSE),"—")</f>
        <v>96.1</v>
      </c>
      <c r="G34" s="417">
        <f>IF(VLOOKUP(Y34,EQUITY3!$A:$J,8,FALSE)&lt;&gt;"",VLOOKUP(Y34,EQUITY3!$A:$J,8,FALSE),"—")</f>
        <v>99.8</v>
      </c>
      <c r="H34" s="417">
        <f t="shared" si="2"/>
        <v>3.7000000000000028</v>
      </c>
      <c r="I34" s="412">
        <f t="shared" si="21"/>
        <v>44</v>
      </c>
      <c r="J34" s="416">
        <f>IF(VLOOKUP(AB34,EQUITY3!$A:$J,8,FALSE)&lt;&gt;"",VLOOKUP(AB34,EQUITY3!$A:$J,8,FALSE),"—")</f>
        <v>148.69999999999999</v>
      </c>
      <c r="K34" s="417">
        <f>IF(VLOOKUP(AC34,EQUITY3!$A:$J,8,FALSE)&lt;&gt;"",VLOOKUP(AC34,EQUITY3!$A:$J,8,FALSE),"—")</f>
        <v>150.6</v>
      </c>
      <c r="L34" s="417">
        <f t="shared" si="3"/>
        <v>1.9000000000000057</v>
      </c>
      <c r="M34" s="412">
        <f t="shared" si="22"/>
        <v>25</v>
      </c>
      <c r="N34" s="417">
        <f>IF(VLOOKUP(AF34,EQUITY3!$A:$J,8,FALSE)&lt;&gt;"",VLOOKUP(AF34,EQUITY3!$A:$J,8,FALSE),"—")</f>
        <v>59.7</v>
      </c>
      <c r="O34" s="417">
        <f>IF(VLOOKUP(AG34,EQUITY3!$A:$J,8,FALSE)&lt;&gt;"",VLOOKUP(AG34,EQUITY3!$A:$J,8,FALSE),"—")</f>
        <v>65.3</v>
      </c>
      <c r="P34" s="417">
        <f t="shared" si="4"/>
        <v>5.5999999999999943</v>
      </c>
      <c r="Q34" s="220">
        <f t="shared" si="23"/>
        <v>34</v>
      </c>
      <c r="S34" s="408" t="s">
        <v>129</v>
      </c>
      <c r="T34" s="167" t="str">
        <f t="shared" si="24"/>
        <v>NVh001_0</v>
      </c>
      <c r="U34" s="167" t="str">
        <f t="shared" si="25"/>
        <v>NVh001_1</v>
      </c>
      <c r="V34" s="167" t="str">
        <f t="shared" si="26"/>
        <v>NV</v>
      </c>
      <c r="W34" s="167" t="str">
        <f t="shared" si="27"/>
        <v>NVh001_1</v>
      </c>
      <c r="X34" s="167" t="str">
        <f t="shared" si="28"/>
        <v>NVe016_White_0</v>
      </c>
      <c r="Y34" s="167" t="str">
        <f t="shared" si="29"/>
        <v>NVe016_White_1</v>
      </c>
      <c r="Z34" s="167" t="str">
        <f t="shared" si="30"/>
        <v>NV</v>
      </c>
      <c r="AA34" s="167" t="str">
        <f t="shared" si="31"/>
        <v>NVe016_White_1</v>
      </c>
      <c r="AB34" s="167" t="str">
        <f t="shared" si="32"/>
        <v>NVe016_Black_0</v>
      </c>
      <c r="AC34" s="167" t="str">
        <f t="shared" si="33"/>
        <v>NVe016_Black_1</v>
      </c>
      <c r="AD34" s="167" t="str">
        <f t="shared" si="34"/>
        <v>NV</v>
      </c>
      <c r="AE34" s="167" t="str">
        <f t="shared" si="35"/>
        <v>NVe016_Black_1</v>
      </c>
      <c r="AF34" s="167" t="str">
        <f t="shared" si="17"/>
        <v>NVe016_Hispanic_0</v>
      </c>
      <c r="AG34" s="167" t="str">
        <f t="shared" si="18"/>
        <v>NVe016_Hispanic_1</v>
      </c>
      <c r="AH34" s="167" t="str">
        <f t="shared" si="19"/>
        <v>NV</v>
      </c>
      <c r="AI34" s="167" t="str">
        <f t="shared" si="20"/>
        <v>NVe016_Hispanic_1</v>
      </c>
    </row>
    <row r="35" spans="1:35" x14ac:dyDescent="0.15">
      <c r="A35" s="168" t="s">
        <v>132</v>
      </c>
      <c r="B35" s="409">
        <f>IF(VLOOKUP(T35,APPENDIX!$A:$R,9,FALSE)&lt;&gt;"",VLOOKUP(T35,APPENDIX!$A$1:$R$5617,9,FALSE),"—")</f>
        <v>58.4</v>
      </c>
      <c r="C35" s="410">
        <f>IF(VLOOKUP(U35,APPENDIX!$A:$R,9,FALSE)&lt;&gt;"",VLOOKUP(U35,APPENDIX!$A$1:$R$5617,9,FALSE),"—")</f>
        <v>58.5</v>
      </c>
      <c r="D35" s="410">
        <f t="shared" si="1"/>
        <v>0.10000000000000142</v>
      </c>
      <c r="E35" s="411">
        <f>VLOOKUP(U35,APPENDIX!$A$1:$R$5617,10,FALSE)</f>
        <v>3</v>
      </c>
      <c r="F35" s="416">
        <f>IF(VLOOKUP(X35,EQUITY3!$A:$J,8,FALSE)&lt;&gt;"",VLOOKUP(X35,EQUITY3!$A:$J,8,FALSE),"—")</f>
        <v>59.7</v>
      </c>
      <c r="G35" s="417">
        <f>IF(VLOOKUP(Y35,EQUITY3!$A:$J,8,FALSE)&lt;&gt;"",VLOOKUP(Y35,EQUITY3!$A:$J,8,FALSE),"—")</f>
        <v>59.6</v>
      </c>
      <c r="H35" s="417">
        <f t="shared" si="2"/>
        <v>-0.10000000000000142</v>
      </c>
      <c r="I35" s="412">
        <f t="shared" si="21"/>
        <v>6</v>
      </c>
      <c r="J35" s="416" t="str">
        <f>IF(VLOOKUP(AB35,EQUITY3!$A:$J,8,FALSE)&lt;&gt;"",VLOOKUP(AB35,EQUITY3!$A:$J,8,FALSE),"—")</f>
        <v>—</v>
      </c>
      <c r="K35" s="417" t="str">
        <f>IF(VLOOKUP(AC35,EQUITY3!$A:$J,8,FALSE)&lt;&gt;"",VLOOKUP(AC35,EQUITY3!$A:$J,8,FALSE),"—")</f>
        <v>—</v>
      </c>
      <c r="L35" s="427" t="s">
        <v>9528</v>
      </c>
      <c r="M35" s="428" t="s">
        <v>9528</v>
      </c>
      <c r="N35" s="427" t="str">
        <f>IF(VLOOKUP(AF35,EQUITY3!$A:$J,8,FALSE)&lt;&gt;"",VLOOKUP(AF35,EQUITY3!$A:$J,8,FALSE),"—")</f>
        <v>—</v>
      </c>
      <c r="O35" s="427" t="str">
        <f>IF(VLOOKUP(AG35,EQUITY3!$A:$J,8,FALSE)&lt;&gt;"",VLOOKUP(AG35,EQUITY3!$A:$J,8,FALSE),"—")</f>
        <v>—</v>
      </c>
      <c r="P35" s="427" t="s">
        <v>9528</v>
      </c>
      <c r="Q35" s="413" t="s">
        <v>9528</v>
      </c>
      <c r="S35" s="408" t="s">
        <v>133</v>
      </c>
      <c r="T35" s="167" t="str">
        <f t="shared" si="24"/>
        <v>NHh001_0</v>
      </c>
      <c r="U35" s="167" t="str">
        <f t="shared" si="25"/>
        <v>NHh001_1</v>
      </c>
      <c r="V35" s="167" t="str">
        <f t="shared" si="26"/>
        <v>NH</v>
      </c>
      <c r="W35" s="167" t="str">
        <f t="shared" si="27"/>
        <v>NHh001_1</v>
      </c>
      <c r="X35" s="167" t="str">
        <f t="shared" si="28"/>
        <v>NHe016_White_0</v>
      </c>
      <c r="Y35" s="167" t="str">
        <f t="shared" si="29"/>
        <v>NHe016_White_1</v>
      </c>
      <c r="Z35" s="167" t="str">
        <f t="shared" si="30"/>
        <v>NH</v>
      </c>
      <c r="AA35" s="167" t="str">
        <f t="shared" si="31"/>
        <v>NHe016_White_1</v>
      </c>
      <c r="AB35" s="167" t="str">
        <f t="shared" si="32"/>
        <v>NHe016_Black_0</v>
      </c>
      <c r="AC35" s="167" t="str">
        <f t="shared" si="33"/>
        <v>NHe016_Black_1</v>
      </c>
      <c r="AD35" s="167" t="str">
        <f t="shared" si="34"/>
        <v>NH</v>
      </c>
      <c r="AE35" s="167" t="str">
        <f t="shared" si="35"/>
        <v>NHe016_Black_1</v>
      </c>
      <c r="AF35" s="167" t="str">
        <f t="shared" si="17"/>
        <v>NHe016_Hispanic_0</v>
      </c>
      <c r="AG35" s="167" t="str">
        <f t="shared" si="18"/>
        <v>NHe016_Hispanic_1</v>
      </c>
      <c r="AH35" s="167" t="str">
        <f t="shared" si="19"/>
        <v>NH</v>
      </c>
      <c r="AI35" s="167" t="str">
        <f t="shared" si="20"/>
        <v>NHe016_Hispanic_1</v>
      </c>
    </row>
    <row r="36" spans="1:35" x14ac:dyDescent="0.15">
      <c r="A36" s="168" t="s">
        <v>136</v>
      </c>
      <c r="B36" s="409">
        <f>IF(VLOOKUP(T36,APPENDIX!$A:$R,9,FALSE)&lt;&gt;"",VLOOKUP(T36,APPENDIX!$A$1:$R$5617,9,FALSE),"—")</f>
        <v>76.7</v>
      </c>
      <c r="C36" s="410">
        <f>IF(VLOOKUP(U36,APPENDIX!$A:$R,9,FALSE)&lt;&gt;"",VLOOKUP(U36,APPENDIX!$A$1:$R$5617,9,FALSE),"—")</f>
        <v>74.3</v>
      </c>
      <c r="D36" s="410">
        <f t="shared" si="1"/>
        <v>-2.4000000000000057</v>
      </c>
      <c r="E36" s="411">
        <f>VLOOKUP(U36,APPENDIX!$A$1:$R$5617,10,FALSE)</f>
        <v>23</v>
      </c>
      <c r="F36" s="416">
        <f>IF(VLOOKUP(X36,EQUITY3!$A:$J,8,FALSE)&lt;&gt;"",VLOOKUP(X36,EQUITY3!$A:$J,8,FALSE),"—")</f>
        <v>72.099999999999994</v>
      </c>
      <c r="G36" s="417">
        <f>IF(VLOOKUP(Y36,EQUITY3!$A:$J,8,FALSE)&lt;&gt;"",VLOOKUP(Y36,EQUITY3!$A:$J,8,FALSE),"—")</f>
        <v>70.3</v>
      </c>
      <c r="H36" s="417">
        <f t="shared" si="2"/>
        <v>-1.7999999999999972</v>
      </c>
      <c r="I36" s="412">
        <f t="shared" si="21"/>
        <v>21</v>
      </c>
      <c r="J36" s="416">
        <f>IF(VLOOKUP(AB36,EQUITY3!$A:$J,8,FALSE)&lt;&gt;"",VLOOKUP(AB36,EQUITY3!$A:$J,8,FALSE),"—")</f>
        <v>147.6</v>
      </c>
      <c r="K36" s="417">
        <f>IF(VLOOKUP(AC36,EQUITY3!$A:$J,8,FALSE)&lt;&gt;"",VLOOKUP(AC36,EQUITY3!$A:$J,8,FALSE),"—")</f>
        <v>144.4</v>
      </c>
      <c r="L36" s="417">
        <f t="shared" si="3"/>
        <v>-3.1999999999999886</v>
      </c>
      <c r="M36" s="412">
        <f t="shared" si="22"/>
        <v>19</v>
      </c>
      <c r="N36" s="417">
        <f>IF(VLOOKUP(AF36,EQUITY3!$A:$J,8,FALSE)&lt;&gt;"",VLOOKUP(AF36,EQUITY3!$A:$J,8,FALSE),"—")</f>
        <v>58.4</v>
      </c>
      <c r="O36" s="417">
        <f>IF(VLOOKUP(AG36,EQUITY3!$A:$J,8,FALSE)&lt;&gt;"",VLOOKUP(AG36,EQUITY3!$A:$J,8,FALSE),"—")</f>
        <v>53.6</v>
      </c>
      <c r="P36" s="417">
        <f t="shared" si="4"/>
        <v>-4.7999999999999972</v>
      </c>
      <c r="Q36" s="220">
        <f t="shared" si="23"/>
        <v>21</v>
      </c>
      <c r="S36" s="408" t="s">
        <v>137</v>
      </c>
      <c r="T36" s="167" t="str">
        <f t="shared" si="24"/>
        <v>NJh001_0</v>
      </c>
      <c r="U36" s="167" t="str">
        <f t="shared" si="25"/>
        <v>NJh001_1</v>
      </c>
      <c r="V36" s="167" t="str">
        <f t="shared" si="26"/>
        <v>NJ</v>
      </c>
      <c r="W36" s="167" t="str">
        <f t="shared" si="27"/>
        <v>NJh001_1</v>
      </c>
      <c r="X36" s="167" t="str">
        <f t="shared" si="28"/>
        <v>NJe016_White_0</v>
      </c>
      <c r="Y36" s="167" t="str">
        <f t="shared" si="29"/>
        <v>NJe016_White_1</v>
      </c>
      <c r="Z36" s="167" t="str">
        <f t="shared" si="30"/>
        <v>NJ</v>
      </c>
      <c r="AA36" s="167" t="str">
        <f t="shared" si="31"/>
        <v>NJe016_White_1</v>
      </c>
      <c r="AB36" s="167" t="str">
        <f t="shared" si="32"/>
        <v>NJe016_Black_0</v>
      </c>
      <c r="AC36" s="167" t="str">
        <f t="shared" si="33"/>
        <v>NJe016_Black_1</v>
      </c>
      <c r="AD36" s="167" t="str">
        <f t="shared" si="34"/>
        <v>NJ</v>
      </c>
      <c r="AE36" s="167" t="str">
        <f t="shared" si="35"/>
        <v>NJe016_Black_1</v>
      </c>
      <c r="AF36" s="167" t="str">
        <f t="shared" si="17"/>
        <v>NJe016_Hispanic_0</v>
      </c>
      <c r="AG36" s="167" t="str">
        <f t="shared" si="18"/>
        <v>NJe016_Hispanic_1</v>
      </c>
      <c r="AH36" s="167" t="str">
        <f t="shared" si="19"/>
        <v>NJ</v>
      </c>
      <c r="AI36" s="167" t="str">
        <f t="shared" si="20"/>
        <v>NJe016_Hispanic_1</v>
      </c>
    </row>
    <row r="37" spans="1:35" x14ac:dyDescent="0.15">
      <c r="A37" s="168" t="s">
        <v>140</v>
      </c>
      <c r="B37" s="409">
        <f>IF(VLOOKUP(T37,APPENDIX!$A:$R,9,FALSE)&lt;&gt;"",VLOOKUP(T37,APPENDIX!$A$1:$R$5617,9,FALSE),"—")</f>
        <v>78.5</v>
      </c>
      <c r="C37" s="410">
        <f>IF(VLOOKUP(U37,APPENDIX!$A:$R,9,FALSE)&lt;&gt;"",VLOOKUP(U37,APPENDIX!$A$1:$R$5617,9,FALSE),"—")</f>
        <v>80.400000000000006</v>
      </c>
      <c r="D37" s="410">
        <f t="shared" si="1"/>
        <v>1.9000000000000057</v>
      </c>
      <c r="E37" s="411">
        <f>VLOOKUP(U37,APPENDIX!$A$1:$R$5617,10,FALSE)</f>
        <v>28</v>
      </c>
      <c r="F37" s="416">
        <f>IF(VLOOKUP(X37,EQUITY3!$A:$J,8,FALSE)&lt;&gt;"",VLOOKUP(X37,EQUITY3!$A:$J,8,FALSE),"—")</f>
        <v>72</v>
      </c>
      <c r="G37" s="417">
        <f>IF(VLOOKUP(Y37,EQUITY3!$A:$J,8,FALSE)&lt;&gt;"",VLOOKUP(Y37,EQUITY3!$A:$J,8,FALSE),"—")</f>
        <v>75.8</v>
      </c>
      <c r="H37" s="417">
        <f t="shared" si="2"/>
        <v>3.7999999999999972</v>
      </c>
      <c r="I37" s="412">
        <f t="shared" si="21"/>
        <v>29</v>
      </c>
      <c r="J37" s="416">
        <f>IF(VLOOKUP(AB37,EQUITY3!$A:$J,8,FALSE)&lt;&gt;"",VLOOKUP(AB37,EQUITY3!$A:$J,8,FALSE),"—")</f>
        <v>120.4</v>
      </c>
      <c r="K37" s="417">
        <f>IF(VLOOKUP(AC37,EQUITY3!$A:$J,8,FALSE)&lt;&gt;"",VLOOKUP(AC37,EQUITY3!$A:$J,8,FALSE),"—")</f>
        <v>128.69999999999999</v>
      </c>
      <c r="L37" s="417">
        <f t="shared" si="3"/>
        <v>8.2999999999999829</v>
      </c>
      <c r="M37" s="412">
        <f t="shared" si="22"/>
        <v>12</v>
      </c>
      <c r="N37" s="417">
        <f>IF(VLOOKUP(AF37,EQUITY3!$A:$J,8,FALSE)&lt;&gt;"",VLOOKUP(AF37,EQUITY3!$A:$J,8,FALSE),"—")</f>
        <v>82.2</v>
      </c>
      <c r="O37" s="417">
        <f>IF(VLOOKUP(AG37,EQUITY3!$A:$J,8,FALSE)&lt;&gt;"",VLOOKUP(AG37,EQUITY3!$A:$J,8,FALSE),"—")</f>
        <v>80.900000000000006</v>
      </c>
      <c r="P37" s="417">
        <f t="shared" si="4"/>
        <v>-1.2999999999999972</v>
      </c>
      <c r="Q37" s="220">
        <f t="shared" si="23"/>
        <v>43</v>
      </c>
      <c r="S37" s="408" t="s">
        <v>141</v>
      </c>
      <c r="T37" s="167" t="str">
        <f t="shared" si="24"/>
        <v>NMh001_0</v>
      </c>
      <c r="U37" s="167" t="str">
        <f t="shared" si="25"/>
        <v>NMh001_1</v>
      </c>
      <c r="V37" s="167" t="str">
        <f t="shared" si="26"/>
        <v>NM</v>
      </c>
      <c r="W37" s="167" t="str">
        <f t="shared" si="27"/>
        <v>NMh001_1</v>
      </c>
      <c r="X37" s="167" t="str">
        <f t="shared" si="28"/>
        <v>NMe016_White_0</v>
      </c>
      <c r="Y37" s="167" t="str">
        <f t="shared" si="29"/>
        <v>NMe016_White_1</v>
      </c>
      <c r="Z37" s="167" t="str">
        <f t="shared" si="30"/>
        <v>NM</v>
      </c>
      <c r="AA37" s="167" t="str">
        <f t="shared" si="31"/>
        <v>NMe016_White_1</v>
      </c>
      <c r="AB37" s="167" t="str">
        <f t="shared" si="32"/>
        <v>NMe016_Black_0</v>
      </c>
      <c r="AC37" s="167" t="str">
        <f t="shared" si="33"/>
        <v>NMe016_Black_1</v>
      </c>
      <c r="AD37" s="167" t="str">
        <f t="shared" si="34"/>
        <v>NM</v>
      </c>
      <c r="AE37" s="167" t="str">
        <f t="shared" si="35"/>
        <v>NMe016_Black_1</v>
      </c>
      <c r="AF37" s="167" t="str">
        <f t="shared" si="17"/>
        <v>NMe016_Hispanic_0</v>
      </c>
      <c r="AG37" s="167" t="str">
        <f t="shared" si="18"/>
        <v>NMe016_Hispanic_1</v>
      </c>
      <c r="AH37" s="167" t="str">
        <f t="shared" si="19"/>
        <v>NM</v>
      </c>
      <c r="AI37" s="167" t="str">
        <f t="shared" si="20"/>
        <v>NMe016_Hispanic_1</v>
      </c>
    </row>
    <row r="38" spans="1:35" x14ac:dyDescent="0.15">
      <c r="A38" s="168" t="s">
        <v>144</v>
      </c>
      <c r="B38" s="409">
        <f>IF(VLOOKUP(T38,APPENDIX!$A:$R,9,FALSE)&lt;&gt;"",VLOOKUP(T38,APPENDIX!$A$1:$R$5617,9,FALSE),"—")</f>
        <v>79.900000000000006</v>
      </c>
      <c r="C38" s="410">
        <f>IF(VLOOKUP(U38,APPENDIX!$A:$R,9,FALSE)&lt;&gt;"",VLOOKUP(U38,APPENDIX!$A$1:$R$5617,9,FALSE),"—")</f>
        <v>78.5</v>
      </c>
      <c r="D38" s="410">
        <f t="shared" si="1"/>
        <v>-1.4000000000000057</v>
      </c>
      <c r="E38" s="411">
        <f>VLOOKUP(U38,APPENDIX!$A$1:$R$5617,10,FALSE)</f>
        <v>25</v>
      </c>
      <c r="F38" s="416">
        <f>IF(VLOOKUP(X38,EQUITY3!$A:$J,8,FALSE)&lt;&gt;"",VLOOKUP(X38,EQUITY3!$A:$J,8,FALSE),"—")</f>
        <v>71.8</v>
      </c>
      <c r="G38" s="417">
        <f>IF(VLOOKUP(Y38,EQUITY3!$A:$J,8,FALSE)&lt;&gt;"",VLOOKUP(Y38,EQUITY3!$A:$J,8,FALSE),"—")</f>
        <v>71.099999999999994</v>
      </c>
      <c r="H38" s="417">
        <f t="shared" si="2"/>
        <v>-0.70000000000000284</v>
      </c>
      <c r="I38" s="412">
        <f t="shared" si="21"/>
        <v>25</v>
      </c>
      <c r="J38" s="416">
        <f>IF(VLOOKUP(AB38,EQUITY3!$A:$J,8,FALSE)&lt;&gt;"",VLOOKUP(AB38,EQUITY3!$A:$J,8,FALSE),"—")</f>
        <v>142.4</v>
      </c>
      <c r="K38" s="417">
        <f>IF(VLOOKUP(AC38,EQUITY3!$A:$J,8,FALSE)&lt;&gt;"",VLOOKUP(AC38,EQUITY3!$A:$J,8,FALSE),"—")</f>
        <v>138.9</v>
      </c>
      <c r="L38" s="417">
        <f t="shared" si="3"/>
        <v>-3.5</v>
      </c>
      <c r="M38" s="412">
        <f t="shared" si="22"/>
        <v>17</v>
      </c>
      <c r="N38" s="417">
        <f>IF(VLOOKUP(AF38,EQUITY3!$A:$J,8,FALSE)&lt;&gt;"",VLOOKUP(AF38,EQUITY3!$A:$J,8,FALSE),"—")</f>
        <v>74.3</v>
      </c>
      <c r="O38" s="417">
        <f>IF(VLOOKUP(AG38,EQUITY3!$A:$J,8,FALSE)&lt;&gt;"",VLOOKUP(AG38,EQUITY3!$A:$J,8,FALSE),"—")</f>
        <v>71.900000000000006</v>
      </c>
      <c r="P38" s="417">
        <f t="shared" si="4"/>
        <v>-2.3999999999999915</v>
      </c>
      <c r="Q38" s="220">
        <f t="shared" si="23"/>
        <v>38</v>
      </c>
      <c r="S38" s="408" t="s">
        <v>145</v>
      </c>
      <c r="T38" s="167" t="str">
        <f t="shared" si="24"/>
        <v>NYh001_0</v>
      </c>
      <c r="U38" s="167" t="str">
        <f t="shared" si="25"/>
        <v>NYh001_1</v>
      </c>
      <c r="V38" s="167" t="str">
        <f t="shared" si="26"/>
        <v>NY</v>
      </c>
      <c r="W38" s="167" t="str">
        <f t="shared" si="27"/>
        <v>NYh001_1</v>
      </c>
      <c r="X38" s="167" t="str">
        <f t="shared" si="28"/>
        <v>NYe016_White_0</v>
      </c>
      <c r="Y38" s="167" t="str">
        <f t="shared" si="29"/>
        <v>NYe016_White_1</v>
      </c>
      <c r="Z38" s="167" t="str">
        <f t="shared" si="30"/>
        <v>NY</v>
      </c>
      <c r="AA38" s="167" t="str">
        <f t="shared" si="31"/>
        <v>NYe016_White_1</v>
      </c>
      <c r="AB38" s="167" t="str">
        <f t="shared" si="32"/>
        <v>NYe016_Black_0</v>
      </c>
      <c r="AC38" s="167" t="str">
        <f t="shared" si="33"/>
        <v>NYe016_Black_1</v>
      </c>
      <c r="AD38" s="167" t="str">
        <f t="shared" si="34"/>
        <v>NY</v>
      </c>
      <c r="AE38" s="167" t="str">
        <f t="shared" si="35"/>
        <v>NYe016_Black_1</v>
      </c>
      <c r="AF38" s="167" t="str">
        <f t="shared" si="17"/>
        <v>NYe016_Hispanic_0</v>
      </c>
      <c r="AG38" s="167" t="str">
        <f t="shared" si="18"/>
        <v>NYe016_Hispanic_1</v>
      </c>
      <c r="AH38" s="167" t="str">
        <f t="shared" si="19"/>
        <v>NY</v>
      </c>
      <c r="AI38" s="167" t="str">
        <f t="shared" si="20"/>
        <v>NYe016_Hispanic_1</v>
      </c>
    </row>
    <row r="39" spans="1:35" x14ac:dyDescent="0.15">
      <c r="A39" s="168" t="s">
        <v>148</v>
      </c>
      <c r="B39" s="409">
        <f>IF(VLOOKUP(T39,APPENDIX!$A:$R,9,FALSE)&lt;&gt;"",VLOOKUP(T39,APPENDIX!$A$1:$R$5617,9,FALSE),"—")</f>
        <v>92.9</v>
      </c>
      <c r="C39" s="410">
        <f>IF(VLOOKUP(U39,APPENDIX!$A:$R,9,FALSE)&lt;&gt;"",VLOOKUP(U39,APPENDIX!$A$1:$R$5617,9,FALSE),"—")</f>
        <v>92.4</v>
      </c>
      <c r="D39" s="410">
        <f t="shared" si="1"/>
        <v>-0.5</v>
      </c>
      <c r="E39" s="411">
        <f>VLOOKUP(U39,APPENDIX!$A$1:$R$5617,10,FALSE)</f>
        <v>36</v>
      </c>
      <c r="F39" s="416">
        <f>IF(VLOOKUP(X39,EQUITY3!$A:$J,8,FALSE)&lt;&gt;"",VLOOKUP(X39,EQUITY3!$A:$J,8,FALSE),"—")</f>
        <v>80.400000000000006</v>
      </c>
      <c r="G39" s="417">
        <f>IF(VLOOKUP(Y39,EQUITY3!$A:$J,8,FALSE)&lt;&gt;"",VLOOKUP(Y39,EQUITY3!$A:$J,8,FALSE),"—")</f>
        <v>81.099999999999994</v>
      </c>
      <c r="H39" s="417">
        <f t="shared" si="2"/>
        <v>0.69999999999998863</v>
      </c>
      <c r="I39" s="412">
        <f t="shared" si="21"/>
        <v>36</v>
      </c>
      <c r="J39" s="416">
        <f>IF(VLOOKUP(AB39,EQUITY3!$A:$J,8,FALSE)&lt;&gt;"",VLOOKUP(AB39,EQUITY3!$A:$J,8,FALSE),"—")</f>
        <v>153.80000000000001</v>
      </c>
      <c r="K39" s="417">
        <f>IF(VLOOKUP(AC39,EQUITY3!$A:$J,8,FALSE)&lt;&gt;"",VLOOKUP(AC39,EQUITY3!$A:$J,8,FALSE),"—")</f>
        <v>148.19999999999999</v>
      </c>
      <c r="L39" s="417">
        <f t="shared" si="3"/>
        <v>-5.6000000000000227</v>
      </c>
      <c r="M39" s="412">
        <f t="shared" si="22"/>
        <v>24</v>
      </c>
      <c r="N39" s="417">
        <f>IF(VLOOKUP(AF39,EQUITY3!$A:$J,8,FALSE)&lt;&gt;"",VLOOKUP(AF39,EQUITY3!$A:$J,8,FALSE),"—")</f>
        <v>37.5</v>
      </c>
      <c r="O39" s="417">
        <f>IF(VLOOKUP(AG39,EQUITY3!$A:$J,8,FALSE)&lt;&gt;"",VLOOKUP(AG39,EQUITY3!$A:$J,8,FALSE),"—")</f>
        <v>40.1</v>
      </c>
      <c r="P39" s="417">
        <f t="shared" si="4"/>
        <v>2.6000000000000014</v>
      </c>
      <c r="Q39" s="220">
        <f t="shared" si="23"/>
        <v>5</v>
      </c>
      <c r="S39" s="408" t="s">
        <v>149</v>
      </c>
      <c r="T39" s="167" t="str">
        <f t="shared" si="24"/>
        <v>NCh001_0</v>
      </c>
      <c r="U39" s="167" t="str">
        <f t="shared" si="25"/>
        <v>NCh001_1</v>
      </c>
      <c r="V39" s="167" t="str">
        <f t="shared" si="26"/>
        <v>NC</v>
      </c>
      <c r="W39" s="167" t="str">
        <f t="shared" si="27"/>
        <v>NCh001_1</v>
      </c>
      <c r="X39" s="167" t="str">
        <f t="shared" si="28"/>
        <v>NCe016_White_0</v>
      </c>
      <c r="Y39" s="167" t="str">
        <f t="shared" si="29"/>
        <v>NCe016_White_1</v>
      </c>
      <c r="Z39" s="167" t="str">
        <f t="shared" si="30"/>
        <v>NC</v>
      </c>
      <c r="AA39" s="167" t="str">
        <f t="shared" si="31"/>
        <v>NCe016_White_1</v>
      </c>
      <c r="AB39" s="167" t="str">
        <f t="shared" si="32"/>
        <v>NCe016_Black_0</v>
      </c>
      <c r="AC39" s="167" t="str">
        <f t="shared" si="33"/>
        <v>NCe016_Black_1</v>
      </c>
      <c r="AD39" s="167" t="str">
        <f t="shared" si="34"/>
        <v>NC</v>
      </c>
      <c r="AE39" s="167" t="str">
        <f t="shared" si="35"/>
        <v>NCe016_Black_1</v>
      </c>
      <c r="AF39" s="167" t="str">
        <f t="shared" si="17"/>
        <v>NCe016_Hispanic_0</v>
      </c>
      <c r="AG39" s="167" t="str">
        <f t="shared" si="18"/>
        <v>NCe016_Hispanic_1</v>
      </c>
      <c r="AH39" s="167" t="str">
        <f t="shared" si="19"/>
        <v>NC</v>
      </c>
      <c r="AI39" s="167" t="str">
        <f t="shared" si="20"/>
        <v>NCe016_Hispanic_1</v>
      </c>
    </row>
    <row r="40" spans="1:35" x14ac:dyDescent="0.15">
      <c r="A40" s="168" t="s">
        <v>152</v>
      </c>
      <c r="B40" s="409">
        <f>IF(VLOOKUP(T40,APPENDIX!$A:$R,9,FALSE)&lt;&gt;"",VLOOKUP(T40,APPENDIX!$A$1:$R$5617,9,FALSE),"—")</f>
        <v>68.5</v>
      </c>
      <c r="C40" s="410">
        <f>IF(VLOOKUP(U40,APPENDIX!$A:$R,9,FALSE)&lt;&gt;"",VLOOKUP(U40,APPENDIX!$A$1:$R$5617,9,FALSE),"—")</f>
        <v>71.3</v>
      </c>
      <c r="D40" s="410">
        <f t="shared" si="1"/>
        <v>2.7999999999999972</v>
      </c>
      <c r="E40" s="411">
        <f>VLOOKUP(U40,APPENDIX!$A$1:$R$5617,10,FALSE)</f>
        <v>16</v>
      </c>
      <c r="F40" s="416">
        <f>IF(VLOOKUP(X40,EQUITY3!$A:$J,8,FALSE)&lt;&gt;"",VLOOKUP(X40,EQUITY3!$A:$J,8,FALSE),"—")</f>
        <v>63.6</v>
      </c>
      <c r="G40" s="417">
        <f>IF(VLOOKUP(Y40,EQUITY3!$A:$J,8,FALSE)&lt;&gt;"",VLOOKUP(Y40,EQUITY3!$A:$J,8,FALSE),"—")</f>
        <v>67</v>
      </c>
      <c r="H40" s="417">
        <f t="shared" si="2"/>
        <v>3.3999999999999986</v>
      </c>
      <c r="I40" s="412">
        <f t="shared" si="21"/>
        <v>17</v>
      </c>
      <c r="J40" s="416" t="str">
        <f>IF(VLOOKUP(AB40,EQUITY3!$A:$J,8,FALSE)&lt;&gt;"",VLOOKUP(AB40,EQUITY3!$A:$J,8,FALSE),"—")</f>
        <v>—</v>
      </c>
      <c r="K40" s="417" t="str">
        <f>IF(VLOOKUP(AC40,EQUITY3!$A:$J,8,FALSE)&lt;&gt;"",VLOOKUP(AC40,EQUITY3!$A:$J,8,FALSE),"—")</f>
        <v>—</v>
      </c>
      <c r="L40" s="427" t="s">
        <v>9528</v>
      </c>
      <c r="M40" s="428" t="s">
        <v>9528</v>
      </c>
      <c r="N40" s="427" t="str">
        <f>IF(VLOOKUP(AF40,EQUITY3!$A:$J,8,FALSE)&lt;&gt;"",VLOOKUP(AF40,EQUITY3!$A:$J,8,FALSE),"—")</f>
        <v>—</v>
      </c>
      <c r="O40" s="427" t="str">
        <f>IF(VLOOKUP(AG40,EQUITY3!$A:$J,8,FALSE)&lt;&gt;"",VLOOKUP(AG40,EQUITY3!$A:$J,8,FALSE),"—")</f>
        <v>—</v>
      </c>
      <c r="P40" s="427" t="s">
        <v>9528</v>
      </c>
      <c r="Q40" s="413" t="s">
        <v>9528</v>
      </c>
      <c r="S40" s="408" t="s">
        <v>153</v>
      </c>
      <c r="T40" s="167" t="str">
        <f t="shared" si="24"/>
        <v>NDh001_0</v>
      </c>
      <c r="U40" s="167" t="str">
        <f t="shared" si="25"/>
        <v>NDh001_1</v>
      </c>
      <c r="V40" s="167" t="str">
        <f t="shared" si="26"/>
        <v>ND</v>
      </c>
      <c r="W40" s="167" t="str">
        <f t="shared" si="27"/>
        <v>NDh001_1</v>
      </c>
      <c r="X40" s="167" t="str">
        <f t="shared" si="28"/>
        <v>NDe016_White_0</v>
      </c>
      <c r="Y40" s="167" t="str">
        <f t="shared" si="29"/>
        <v>NDe016_White_1</v>
      </c>
      <c r="Z40" s="167" t="str">
        <f t="shared" si="30"/>
        <v>ND</v>
      </c>
      <c r="AA40" s="167" t="str">
        <f t="shared" si="31"/>
        <v>NDe016_White_1</v>
      </c>
      <c r="AB40" s="167" t="str">
        <f t="shared" si="32"/>
        <v>NDe016_Black_0</v>
      </c>
      <c r="AC40" s="167" t="str">
        <f t="shared" si="33"/>
        <v>NDe016_Black_1</v>
      </c>
      <c r="AD40" s="167" t="str">
        <f t="shared" si="34"/>
        <v>ND</v>
      </c>
      <c r="AE40" s="167" t="str">
        <f t="shared" si="35"/>
        <v>NDe016_Black_1</v>
      </c>
      <c r="AF40" s="167" t="str">
        <f t="shared" si="17"/>
        <v>NDe016_Hispanic_0</v>
      </c>
      <c r="AG40" s="167" t="str">
        <f t="shared" si="18"/>
        <v>NDe016_Hispanic_1</v>
      </c>
      <c r="AH40" s="167" t="str">
        <f t="shared" si="19"/>
        <v>ND</v>
      </c>
      <c r="AI40" s="167" t="str">
        <f t="shared" si="20"/>
        <v>NDe016_Hispanic_1</v>
      </c>
    </row>
    <row r="41" spans="1:35" x14ac:dyDescent="0.15">
      <c r="A41" s="168" t="s">
        <v>156</v>
      </c>
      <c r="B41" s="409">
        <f>IF(VLOOKUP(T41,APPENDIX!$A:$R,9,FALSE)&lt;&gt;"",VLOOKUP(T41,APPENDIX!$A$1:$R$5617,9,FALSE),"—")</f>
        <v>95.1</v>
      </c>
      <c r="C41" s="410">
        <f>IF(VLOOKUP(U41,APPENDIX!$A:$R,9,FALSE)&lt;&gt;"",VLOOKUP(U41,APPENDIX!$A$1:$R$5617,9,FALSE),"—")</f>
        <v>94.8</v>
      </c>
      <c r="D41" s="410">
        <f t="shared" si="1"/>
        <v>-0.29999999999999716</v>
      </c>
      <c r="E41" s="411">
        <f>VLOOKUP(U41,APPENDIX!$A$1:$R$5617,10,FALSE)</f>
        <v>38</v>
      </c>
      <c r="F41" s="416">
        <f>IF(VLOOKUP(X41,EQUITY3!$A:$J,8,FALSE)&lt;&gt;"",VLOOKUP(X41,EQUITY3!$A:$J,8,FALSE),"—")</f>
        <v>87.5</v>
      </c>
      <c r="G41" s="417">
        <f>IF(VLOOKUP(Y41,EQUITY3!$A:$J,8,FALSE)&lt;&gt;"",VLOOKUP(Y41,EQUITY3!$A:$J,8,FALSE),"—")</f>
        <v>87.8</v>
      </c>
      <c r="H41" s="417">
        <f t="shared" si="2"/>
        <v>0.29999999999999716</v>
      </c>
      <c r="I41" s="412">
        <f t="shared" si="21"/>
        <v>39</v>
      </c>
      <c r="J41" s="416">
        <f>IF(VLOOKUP(AB41,EQUITY3!$A:$J,8,FALSE)&lt;&gt;"",VLOOKUP(AB41,EQUITY3!$A:$J,8,FALSE),"—")</f>
        <v>168.8</v>
      </c>
      <c r="K41" s="417">
        <f>IF(VLOOKUP(AC41,EQUITY3!$A:$J,8,FALSE)&lt;&gt;"",VLOOKUP(AC41,EQUITY3!$A:$J,8,FALSE),"—")</f>
        <v>162.4</v>
      </c>
      <c r="L41" s="417">
        <f t="shared" si="3"/>
        <v>-6.4000000000000057</v>
      </c>
      <c r="M41" s="412">
        <f t="shared" si="22"/>
        <v>32</v>
      </c>
      <c r="N41" s="417">
        <f>IF(VLOOKUP(AF41,EQUITY3!$A:$J,8,FALSE)&lt;&gt;"",VLOOKUP(AF41,EQUITY3!$A:$J,8,FALSE),"—")</f>
        <v>57.6</v>
      </c>
      <c r="O41" s="417">
        <f>IF(VLOOKUP(AG41,EQUITY3!$A:$J,8,FALSE)&lt;&gt;"",VLOOKUP(AG41,EQUITY3!$A:$J,8,FALSE),"—")</f>
        <v>55.8</v>
      </c>
      <c r="P41" s="417">
        <f t="shared" si="4"/>
        <v>-1.8000000000000043</v>
      </c>
      <c r="Q41" s="220">
        <f t="shared" si="23"/>
        <v>24</v>
      </c>
      <c r="S41" s="408" t="s">
        <v>157</v>
      </c>
      <c r="T41" s="167" t="str">
        <f t="shared" si="24"/>
        <v>OHh001_0</v>
      </c>
      <c r="U41" s="167" t="str">
        <f t="shared" si="25"/>
        <v>OHh001_1</v>
      </c>
      <c r="V41" s="167" t="str">
        <f t="shared" si="26"/>
        <v>OH</v>
      </c>
      <c r="W41" s="167" t="str">
        <f t="shared" si="27"/>
        <v>OHh001_1</v>
      </c>
      <c r="X41" s="167" t="str">
        <f t="shared" si="28"/>
        <v>OHe016_White_0</v>
      </c>
      <c r="Y41" s="167" t="str">
        <f t="shared" si="29"/>
        <v>OHe016_White_1</v>
      </c>
      <c r="Z41" s="167" t="str">
        <f t="shared" si="30"/>
        <v>OH</v>
      </c>
      <c r="AA41" s="167" t="str">
        <f t="shared" si="31"/>
        <v>OHe016_White_1</v>
      </c>
      <c r="AB41" s="167" t="str">
        <f t="shared" si="32"/>
        <v>OHe016_Black_0</v>
      </c>
      <c r="AC41" s="167" t="str">
        <f t="shared" si="33"/>
        <v>OHe016_Black_1</v>
      </c>
      <c r="AD41" s="167" t="str">
        <f t="shared" si="34"/>
        <v>OH</v>
      </c>
      <c r="AE41" s="167" t="str">
        <f t="shared" si="35"/>
        <v>OHe016_Black_1</v>
      </c>
      <c r="AF41" s="167" t="str">
        <f t="shared" si="17"/>
        <v>OHe016_Hispanic_0</v>
      </c>
      <c r="AG41" s="167" t="str">
        <f t="shared" si="18"/>
        <v>OHe016_Hispanic_1</v>
      </c>
      <c r="AH41" s="167" t="str">
        <f t="shared" si="19"/>
        <v>OH</v>
      </c>
      <c r="AI41" s="167" t="str">
        <f t="shared" si="20"/>
        <v>OHe016_Hispanic_1</v>
      </c>
    </row>
    <row r="42" spans="1:35" x14ac:dyDescent="0.15">
      <c r="A42" s="168" t="s">
        <v>160</v>
      </c>
      <c r="B42" s="409">
        <f>IF(VLOOKUP(T42,APPENDIX!$A:$R,9,FALSE)&lt;&gt;"",VLOOKUP(T42,APPENDIX!$A$1:$R$5617,9,FALSE),"—")</f>
        <v>115.9</v>
      </c>
      <c r="C42" s="410">
        <f>IF(VLOOKUP(U42,APPENDIX!$A:$R,9,FALSE)&lt;&gt;"",VLOOKUP(U42,APPENDIX!$A$1:$R$5617,9,FALSE),"—")</f>
        <v>123</v>
      </c>
      <c r="D42" s="410">
        <f t="shared" si="1"/>
        <v>7.0999999999999943</v>
      </c>
      <c r="E42" s="411">
        <f>VLOOKUP(U42,APPENDIX!$A$1:$R$5617,10,FALSE)</f>
        <v>48</v>
      </c>
      <c r="F42" s="416">
        <f>IF(VLOOKUP(X42,EQUITY3!$A:$J,8,FALSE)&lt;&gt;"",VLOOKUP(X42,EQUITY3!$A:$J,8,FALSE),"—")</f>
        <v>111.4</v>
      </c>
      <c r="G42" s="417">
        <f>IF(VLOOKUP(Y42,EQUITY3!$A:$J,8,FALSE)&lt;&gt;"",VLOOKUP(Y42,EQUITY3!$A:$J,8,FALSE),"—")</f>
        <v>117.5</v>
      </c>
      <c r="H42" s="417">
        <f t="shared" si="2"/>
        <v>6.0999999999999943</v>
      </c>
      <c r="I42" s="412">
        <f t="shared" si="21"/>
        <v>51</v>
      </c>
      <c r="J42" s="416">
        <f>IF(VLOOKUP(AB42,EQUITY3!$A:$J,8,FALSE)&lt;&gt;"",VLOOKUP(AB42,EQUITY3!$A:$J,8,FALSE),"—")</f>
        <v>184</v>
      </c>
      <c r="K42" s="417">
        <f>IF(VLOOKUP(AC42,EQUITY3!$A:$J,8,FALSE)&lt;&gt;"",VLOOKUP(AC42,EQUITY3!$A:$J,8,FALSE),"—")</f>
        <v>195.6</v>
      </c>
      <c r="L42" s="417">
        <f t="shared" si="3"/>
        <v>11.599999999999994</v>
      </c>
      <c r="M42" s="412">
        <f t="shared" si="22"/>
        <v>42</v>
      </c>
      <c r="N42" s="417">
        <f>IF(VLOOKUP(AF42,EQUITY3!$A:$J,8,FALSE)&lt;&gt;"",VLOOKUP(AF42,EQUITY3!$A:$J,8,FALSE),"—")</f>
        <v>83.4</v>
      </c>
      <c r="O42" s="417">
        <f>IF(VLOOKUP(AG42,EQUITY3!$A:$J,8,FALSE)&lt;&gt;"",VLOOKUP(AG42,EQUITY3!$A:$J,8,FALSE),"—")</f>
        <v>78.2</v>
      </c>
      <c r="P42" s="417">
        <f t="shared" si="4"/>
        <v>-5.2000000000000028</v>
      </c>
      <c r="Q42" s="220">
        <f t="shared" si="23"/>
        <v>42</v>
      </c>
      <c r="S42" s="408" t="s">
        <v>161</v>
      </c>
      <c r="T42" s="167" t="str">
        <f t="shared" si="24"/>
        <v>OKh001_0</v>
      </c>
      <c r="U42" s="167" t="str">
        <f t="shared" si="25"/>
        <v>OKh001_1</v>
      </c>
      <c r="V42" s="167" t="str">
        <f t="shared" si="26"/>
        <v>OK</v>
      </c>
      <c r="W42" s="167" t="str">
        <f t="shared" si="27"/>
        <v>OKh001_1</v>
      </c>
      <c r="X42" s="167" t="str">
        <f t="shared" si="28"/>
        <v>OKe016_White_0</v>
      </c>
      <c r="Y42" s="167" t="str">
        <f t="shared" si="29"/>
        <v>OKe016_White_1</v>
      </c>
      <c r="Z42" s="167" t="str">
        <f t="shared" si="30"/>
        <v>OK</v>
      </c>
      <c r="AA42" s="167" t="str">
        <f t="shared" si="31"/>
        <v>OKe016_White_1</v>
      </c>
      <c r="AB42" s="167" t="str">
        <f t="shared" si="32"/>
        <v>OKe016_Black_0</v>
      </c>
      <c r="AC42" s="167" t="str">
        <f t="shared" si="33"/>
        <v>OKe016_Black_1</v>
      </c>
      <c r="AD42" s="167" t="str">
        <f t="shared" si="34"/>
        <v>OK</v>
      </c>
      <c r="AE42" s="167" t="str">
        <f t="shared" si="35"/>
        <v>OKe016_Black_1</v>
      </c>
      <c r="AF42" s="167" t="str">
        <f t="shared" si="17"/>
        <v>OKe016_Hispanic_0</v>
      </c>
      <c r="AG42" s="167" t="str">
        <f t="shared" si="18"/>
        <v>OKe016_Hispanic_1</v>
      </c>
      <c r="AH42" s="167" t="str">
        <f t="shared" si="19"/>
        <v>OK</v>
      </c>
      <c r="AI42" s="167" t="str">
        <f t="shared" si="20"/>
        <v>OKe016_Hispanic_1</v>
      </c>
    </row>
    <row r="43" spans="1:35" x14ac:dyDescent="0.15">
      <c r="A43" s="168" t="s">
        <v>164</v>
      </c>
      <c r="B43" s="409">
        <f>IF(VLOOKUP(T43,APPENDIX!$A:$R,9,FALSE)&lt;&gt;"",VLOOKUP(T43,APPENDIX!$A$1:$R$5617,9,FALSE),"—")</f>
        <v>62.3</v>
      </c>
      <c r="C43" s="410">
        <f>IF(VLOOKUP(U43,APPENDIX!$A:$R,9,FALSE)&lt;&gt;"",VLOOKUP(U43,APPENDIX!$A$1:$R$5617,9,FALSE),"—")</f>
        <v>63.4</v>
      </c>
      <c r="D43" s="410">
        <f t="shared" si="1"/>
        <v>1.1000000000000014</v>
      </c>
      <c r="E43" s="411">
        <f>VLOOKUP(U43,APPENDIX!$A$1:$R$5617,10,FALSE)</f>
        <v>9</v>
      </c>
      <c r="F43" s="416">
        <f>IF(VLOOKUP(X43,EQUITY3!$A:$J,8,FALSE)&lt;&gt;"",VLOOKUP(X43,EQUITY3!$A:$J,8,FALSE),"—")</f>
        <v>63.3</v>
      </c>
      <c r="G43" s="417">
        <f>IF(VLOOKUP(Y43,EQUITY3!$A:$J,8,FALSE)&lt;&gt;"",VLOOKUP(Y43,EQUITY3!$A:$J,8,FALSE),"—")</f>
        <v>64</v>
      </c>
      <c r="H43" s="417">
        <f t="shared" si="2"/>
        <v>0.70000000000000284</v>
      </c>
      <c r="I43" s="412">
        <f t="shared" si="21"/>
        <v>11</v>
      </c>
      <c r="J43" s="416">
        <f>IF(VLOOKUP(AB43,EQUITY3!$A:$J,8,FALSE)&lt;&gt;"",VLOOKUP(AB43,EQUITY3!$A:$J,8,FALSE),"—")</f>
        <v>119.7</v>
      </c>
      <c r="K43" s="417">
        <f>IF(VLOOKUP(AC43,EQUITY3!$A:$J,8,FALSE)&lt;&gt;"",VLOOKUP(AC43,EQUITY3!$A:$J,8,FALSE),"—")</f>
        <v>106.6</v>
      </c>
      <c r="L43" s="417">
        <f t="shared" si="3"/>
        <v>-13.100000000000009</v>
      </c>
      <c r="M43" s="412">
        <f t="shared" si="22"/>
        <v>9</v>
      </c>
      <c r="N43" s="417">
        <f>IF(VLOOKUP(AF43,EQUITY3!$A:$J,8,FALSE)&lt;&gt;"",VLOOKUP(AF43,EQUITY3!$A:$J,8,FALSE),"—")</f>
        <v>45.9</v>
      </c>
      <c r="O43" s="417">
        <f>IF(VLOOKUP(AG43,EQUITY3!$A:$J,8,FALSE)&lt;&gt;"",VLOOKUP(AG43,EQUITY3!$A:$J,8,FALSE),"—")</f>
        <v>50.7</v>
      </c>
      <c r="P43" s="417">
        <f t="shared" si="4"/>
        <v>4.8000000000000043</v>
      </c>
      <c r="Q43" s="220">
        <f t="shared" si="23"/>
        <v>17</v>
      </c>
      <c r="S43" s="408" t="s">
        <v>165</v>
      </c>
      <c r="T43" s="167" t="str">
        <f t="shared" si="24"/>
        <v>ORh001_0</v>
      </c>
      <c r="U43" s="167" t="str">
        <f t="shared" si="25"/>
        <v>ORh001_1</v>
      </c>
      <c r="V43" s="167" t="str">
        <f t="shared" si="26"/>
        <v>OR</v>
      </c>
      <c r="W43" s="167" t="str">
        <f t="shared" si="27"/>
        <v>ORh001_1</v>
      </c>
      <c r="X43" s="167" t="str">
        <f t="shared" si="28"/>
        <v>ORe016_White_0</v>
      </c>
      <c r="Y43" s="167" t="str">
        <f t="shared" si="29"/>
        <v>ORe016_White_1</v>
      </c>
      <c r="Z43" s="167" t="str">
        <f t="shared" si="30"/>
        <v>OR</v>
      </c>
      <c r="AA43" s="167" t="str">
        <f t="shared" si="31"/>
        <v>ORe016_White_1</v>
      </c>
      <c r="AB43" s="167" t="str">
        <f t="shared" si="32"/>
        <v>ORe016_Black_0</v>
      </c>
      <c r="AC43" s="167" t="str">
        <f t="shared" si="33"/>
        <v>ORe016_Black_1</v>
      </c>
      <c r="AD43" s="167" t="str">
        <f t="shared" si="34"/>
        <v>OR</v>
      </c>
      <c r="AE43" s="167" t="str">
        <f t="shared" si="35"/>
        <v>ORe016_Black_1</v>
      </c>
      <c r="AF43" s="167" t="str">
        <f t="shared" si="17"/>
        <v>ORe016_Hispanic_0</v>
      </c>
      <c r="AG43" s="167" t="str">
        <f t="shared" si="18"/>
        <v>ORe016_Hispanic_1</v>
      </c>
      <c r="AH43" s="167" t="str">
        <f t="shared" si="19"/>
        <v>OR</v>
      </c>
      <c r="AI43" s="167" t="str">
        <f t="shared" si="20"/>
        <v>ORe016_Hispanic_1</v>
      </c>
    </row>
    <row r="44" spans="1:35" x14ac:dyDescent="0.15">
      <c r="A44" s="168" t="s">
        <v>168</v>
      </c>
      <c r="B44" s="409">
        <f>IF(VLOOKUP(T44,APPENDIX!$A:$R,9,FALSE)&lt;&gt;"",VLOOKUP(T44,APPENDIX!$A$1:$R$5617,9,FALSE),"—")</f>
        <v>83.5</v>
      </c>
      <c r="C44" s="410">
        <f>IF(VLOOKUP(U44,APPENDIX!$A:$R,9,FALSE)&lt;&gt;"",VLOOKUP(U44,APPENDIX!$A$1:$R$5617,9,FALSE),"—")</f>
        <v>82.4</v>
      </c>
      <c r="D44" s="410">
        <f t="shared" si="1"/>
        <v>-1.0999999999999943</v>
      </c>
      <c r="E44" s="411">
        <f>VLOOKUP(U44,APPENDIX!$A$1:$R$5617,10,FALSE)</f>
        <v>30</v>
      </c>
      <c r="F44" s="416">
        <f>IF(VLOOKUP(X44,EQUITY3!$A:$J,8,FALSE)&lt;&gt;"",VLOOKUP(X44,EQUITY3!$A:$J,8,FALSE),"—")</f>
        <v>76</v>
      </c>
      <c r="G44" s="417">
        <f>IF(VLOOKUP(Y44,EQUITY3!$A:$J,8,FALSE)&lt;&gt;"",VLOOKUP(Y44,EQUITY3!$A:$J,8,FALSE),"—")</f>
        <v>74.900000000000006</v>
      </c>
      <c r="H44" s="417">
        <f t="shared" si="2"/>
        <v>-1.0999999999999943</v>
      </c>
      <c r="I44" s="412">
        <f t="shared" si="21"/>
        <v>28</v>
      </c>
      <c r="J44" s="416">
        <f>IF(VLOOKUP(AB44,EQUITY3!$A:$J,8,FALSE)&lt;&gt;"",VLOOKUP(AB44,EQUITY3!$A:$J,8,FALSE),"—")</f>
        <v>166.7</v>
      </c>
      <c r="K44" s="417">
        <f>IF(VLOOKUP(AC44,EQUITY3!$A:$J,8,FALSE)&lt;&gt;"",VLOOKUP(AC44,EQUITY3!$A:$J,8,FALSE),"—")</f>
        <v>160.69999999999999</v>
      </c>
      <c r="L44" s="417">
        <f t="shared" si="3"/>
        <v>-6</v>
      </c>
      <c r="M44" s="412">
        <f t="shared" si="22"/>
        <v>31</v>
      </c>
      <c r="N44" s="417">
        <f>IF(VLOOKUP(AF44,EQUITY3!$A:$J,8,FALSE)&lt;&gt;"",VLOOKUP(AF44,EQUITY3!$A:$J,8,FALSE),"—")</f>
        <v>67.8</v>
      </c>
      <c r="O44" s="417">
        <f>IF(VLOOKUP(AG44,EQUITY3!$A:$J,8,FALSE)&lt;&gt;"",VLOOKUP(AG44,EQUITY3!$A:$J,8,FALSE),"—")</f>
        <v>75.599999999999994</v>
      </c>
      <c r="P44" s="417">
        <f t="shared" si="4"/>
        <v>7.7999999999999972</v>
      </c>
      <c r="Q44" s="220">
        <f t="shared" si="23"/>
        <v>39</v>
      </c>
      <c r="S44" s="408" t="s">
        <v>169</v>
      </c>
      <c r="T44" s="167" t="str">
        <f t="shared" si="24"/>
        <v>PAh001_0</v>
      </c>
      <c r="U44" s="167" t="str">
        <f t="shared" si="25"/>
        <v>PAh001_1</v>
      </c>
      <c r="V44" s="167" t="str">
        <f t="shared" si="26"/>
        <v>PA</v>
      </c>
      <c r="W44" s="167" t="str">
        <f t="shared" si="27"/>
        <v>PAh001_1</v>
      </c>
      <c r="X44" s="167" t="str">
        <f t="shared" si="28"/>
        <v>PAe016_White_0</v>
      </c>
      <c r="Y44" s="167" t="str">
        <f t="shared" si="29"/>
        <v>PAe016_White_1</v>
      </c>
      <c r="Z44" s="167" t="str">
        <f t="shared" si="30"/>
        <v>PA</v>
      </c>
      <c r="AA44" s="167" t="str">
        <f t="shared" si="31"/>
        <v>PAe016_White_1</v>
      </c>
      <c r="AB44" s="167" t="str">
        <f t="shared" si="32"/>
        <v>PAe016_Black_0</v>
      </c>
      <c r="AC44" s="167" t="str">
        <f t="shared" si="33"/>
        <v>PAe016_Black_1</v>
      </c>
      <c r="AD44" s="167" t="str">
        <f t="shared" si="34"/>
        <v>PA</v>
      </c>
      <c r="AE44" s="167" t="str">
        <f t="shared" si="35"/>
        <v>PAe016_Black_1</v>
      </c>
      <c r="AF44" s="167" t="str">
        <f t="shared" si="17"/>
        <v>PAe016_Hispanic_0</v>
      </c>
      <c r="AG44" s="167" t="str">
        <f t="shared" si="18"/>
        <v>PAe016_Hispanic_1</v>
      </c>
      <c r="AH44" s="167" t="str">
        <f t="shared" si="19"/>
        <v>PA</v>
      </c>
      <c r="AI44" s="167" t="str">
        <f t="shared" si="20"/>
        <v>PAe016_Hispanic_1</v>
      </c>
    </row>
    <row r="45" spans="1:35" x14ac:dyDescent="0.15">
      <c r="A45" s="168" t="s">
        <v>172</v>
      </c>
      <c r="B45" s="409">
        <f>IF(VLOOKUP(T45,APPENDIX!$A:$R,9,FALSE)&lt;&gt;"",VLOOKUP(T45,APPENDIX!$A$1:$R$5617,9,FALSE),"—")</f>
        <v>72</v>
      </c>
      <c r="C45" s="410">
        <f>IF(VLOOKUP(U45,APPENDIX!$A:$R,9,FALSE)&lt;&gt;"",VLOOKUP(U45,APPENDIX!$A$1:$R$5617,9,FALSE),"—")</f>
        <v>66.7</v>
      </c>
      <c r="D45" s="410">
        <f t="shared" si="1"/>
        <v>-5.2999999999999972</v>
      </c>
      <c r="E45" s="411">
        <f>VLOOKUP(U45,APPENDIX!$A$1:$R$5617,10,FALSE)</f>
        <v>11</v>
      </c>
      <c r="F45" s="416">
        <f>IF(VLOOKUP(X45,EQUITY3!$A:$J,8,FALSE)&lt;&gt;"",VLOOKUP(X45,EQUITY3!$A:$J,8,FALSE),"—")</f>
        <v>72.099999999999994</v>
      </c>
      <c r="G45" s="417">
        <f>IF(VLOOKUP(Y45,EQUITY3!$A:$J,8,FALSE)&lt;&gt;"",VLOOKUP(Y45,EQUITY3!$A:$J,8,FALSE),"—")</f>
        <v>68.7</v>
      </c>
      <c r="H45" s="417">
        <f t="shared" si="2"/>
        <v>-3.3999999999999915</v>
      </c>
      <c r="I45" s="412">
        <f t="shared" si="21"/>
        <v>19</v>
      </c>
      <c r="J45" s="416">
        <f>IF(VLOOKUP(AB45,EQUITY3!$A:$J,8,FALSE)&lt;&gt;"",VLOOKUP(AB45,EQUITY3!$A:$J,8,FALSE),"—")</f>
        <v>116.4</v>
      </c>
      <c r="K45" s="417">
        <f>IF(VLOOKUP(AC45,EQUITY3!$A:$J,8,FALSE)&lt;&gt;"",VLOOKUP(AC45,EQUITY3!$A:$J,8,FALSE),"—")</f>
        <v>83.1</v>
      </c>
      <c r="L45" s="417">
        <f t="shared" si="3"/>
        <v>-33.300000000000011</v>
      </c>
      <c r="M45" s="412">
        <f t="shared" si="22"/>
        <v>2</v>
      </c>
      <c r="N45" s="417">
        <f>IF(VLOOKUP(AF45,EQUITY3!$A:$J,8,FALSE)&lt;&gt;"",VLOOKUP(AF45,EQUITY3!$A:$J,8,FALSE),"—")</f>
        <v>49.8</v>
      </c>
      <c r="O45" s="417">
        <f>IF(VLOOKUP(AG45,EQUITY3!$A:$J,8,FALSE)&lt;&gt;"",VLOOKUP(AG45,EQUITY3!$A:$J,8,FALSE),"—")</f>
        <v>44.4</v>
      </c>
      <c r="P45" s="417">
        <f t="shared" si="4"/>
        <v>-5.3999999999999986</v>
      </c>
      <c r="Q45" s="220">
        <f t="shared" si="23"/>
        <v>9</v>
      </c>
      <c r="S45" s="408" t="s">
        <v>173</v>
      </c>
      <c r="T45" s="167" t="str">
        <f t="shared" si="24"/>
        <v>RIh001_0</v>
      </c>
      <c r="U45" s="167" t="str">
        <f t="shared" si="25"/>
        <v>RIh001_1</v>
      </c>
      <c r="V45" s="167" t="str">
        <f t="shared" si="26"/>
        <v>RI</v>
      </c>
      <c r="W45" s="167" t="str">
        <f t="shared" si="27"/>
        <v>RIh001_1</v>
      </c>
      <c r="X45" s="167" t="str">
        <f t="shared" si="28"/>
        <v>RIe016_White_0</v>
      </c>
      <c r="Y45" s="167" t="str">
        <f t="shared" si="29"/>
        <v>RIe016_White_1</v>
      </c>
      <c r="Z45" s="167" t="str">
        <f t="shared" si="30"/>
        <v>RI</v>
      </c>
      <c r="AA45" s="167" t="str">
        <f t="shared" si="31"/>
        <v>RIe016_White_1</v>
      </c>
      <c r="AB45" s="167" t="str">
        <f t="shared" si="32"/>
        <v>RIe016_Black_0</v>
      </c>
      <c r="AC45" s="167" t="str">
        <f t="shared" si="33"/>
        <v>RIe016_Black_1</v>
      </c>
      <c r="AD45" s="167" t="str">
        <f t="shared" si="34"/>
        <v>RI</v>
      </c>
      <c r="AE45" s="167" t="str">
        <f t="shared" si="35"/>
        <v>RIe016_Black_1</v>
      </c>
      <c r="AF45" s="167" t="str">
        <f t="shared" si="17"/>
        <v>RIe016_Hispanic_0</v>
      </c>
      <c r="AG45" s="167" t="str">
        <f t="shared" si="18"/>
        <v>RIe016_Hispanic_1</v>
      </c>
      <c r="AH45" s="167" t="str">
        <f t="shared" si="19"/>
        <v>RI</v>
      </c>
      <c r="AI45" s="167" t="str">
        <f t="shared" si="20"/>
        <v>RIe016_Hispanic_1</v>
      </c>
    </row>
    <row r="46" spans="1:35" x14ac:dyDescent="0.15">
      <c r="A46" s="168" t="s">
        <v>176</v>
      </c>
      <c r="B46" s="409">
        <f>IF(VLOOKUP(T46,APPENDIX!$A:$R,9,FALSE)&lt;&gt;"",VLOOKUP(T46,APPENDIX!$A$1:$R$5617,9,FALSE),"—")</f>
        <v>99.4</v>
      </c>
      <c r="C46" s="410">
        <f>IF(VLOOKUP(U46,APPENDIX!$A:$R,9,FALSE)&lt;&gt;"",VLOOKUP(U46,APPENDIX!$A$1:$R$5617,9,FALSE),"—")</f>
        <v>99.8</v>
      </c>
      <c r="D46" s="410">
        <f t="shared" si="1"/>
        <v>0.39999999999999147</v>
      </c>
      <c r="E46" s="411">
        <f>VLOOKUP(U46,APPENDIX!$A$1:$R$5617,10,FALSE)</f>
        <v>41</v>
      </c>
      <c r="F46" s="416">
        <f>IF(VLOOKUP(X46,EQUITY3!$A:$J,8,FALSE)&lt;&gt;"",VLOOKUP(X46,EQUITY3!$A:$J,8,FALSE),"—")</f>
        <v>82.9</v>
      </c>
      <c r="G46" s="417">
        <f>IF(VLOOKUP(Y46,EQUITY3!$A:$J,8,FALSE)&lt;&gt;"",VLOOKUP(Y46,EQUITY3!$A:$J,8,FALSE),"—")</f>
        <v>83.5</v>
      </c>
      <c r="H46" s="417">
        <f t="shared" si="2"/>
        <v>0.59999999999999432</v>
      </c>
      <c r="I46" s="412">
        <f t="shared" si="21"/>
        <v>37</v>
      </c>
      <c r="J46" s="416">
        <f>IF(VLOOKUP(AB46,EQUITY3!$A:$J,8,FALSE)&lt;&gt;"",VLOOKUP(AB46,EQUITY3!$A:$J,8,FALSE),"—")</f>
        <v>156.6</v>
      </c>
      <c r="K46" s="417">
        <f>IF(VLOOKUP(AC46,EQUITY3!$A:$J,8,FALSE)&lt;&gt;"",VLOOKUP(AC46,EQUITY3!$A:$J,8,FALSE),"—")</f>
        <v>156.19999999999999</v>
      </c>
      <c r="L46" s="417">
        <f t="shared" si="3"/>
        <v>-0.40000000000000568</v>
      </c>
      <c r="M46" s="412">
        <f t="shared" si="22"/>
        <v>29</v>
      </c>
      <c r="N46" s="417">
        <f>IF(VLOOKUP(AF46,EQUITY3!$A:$J,8,FALSE)&lt;&gt;"",VLOOKUP(AF46,EQUITY3!$A:$J,8,FALSE),"—")</f>
        <v>41.7</v>
      </c>
      <c r="O46" s="417">
        <f>IF(VLOOKUP(AG46,EQUITY3!$A:$J,8,FALSE)&lt;&gt;"",VLOOKUP(AG46,EQUITY3!$A:$J,8,FALSE),"—")</f>
        <v>51.7</v>
      </c>
      <c r="P46" s="417">
        <f t="shared" si="4"/>
        <v>10</v>
      </c>
      <c r="Q46" s="220">
        <f t="shared" si="23"/>
        <v>18</v>
      </c>
      <c r="S46" s="408" t="s">
        <v>177</v>
      </c>
      <c r="T46" s="167" t="str">
        <f t="shared" si="24"/>
        <v>SCh001_0</v>
      </c>
      <c r="U46" s="167" t="str">
        <f t="shared" si="25"/>
        <v>SCh001_1</v>
      </c>
      <c r="V46" s="167" t="str">
        <f t="shared" si="26"/>
        <v>SC</v>
      </c>
      <c r="W46" s="167" t="str">
        <f t="shared" si="27"/>
        <v>SCh001_1</v>
      </c>
      <c r="X46" s="167" t="str">
        <f t="shared" si="28"/>
        <v>SCe016_White_0</v>
      </c>
      <c r="Y46" s="167" t="str">
        <f t="shared" si="29"/>
        <v>SCe016_White_1</v>
      </c>
      <c r="Z46" s="167" t="str">
        <f t="shared" si="30"/>
        <v>SC</v>
      </c>
      <c r="AA46" s="167" t="str">
        <f t="shared" si="31"/>
        <v>SCe016_White_1</v>
      </c>
      <c r="AB46" s="167" t="str">
        <f t="shared" si="32"/>
        <v>SCe016_Black_0</v>
      </c>
      <c r="AC46" s="167" t="str">
        <f t="shared" si="33"/>
        <v>SCe016_Black_1</v>
      </c>
      <c r="AD46" s="167" t="str">
        <f t="shared" si="34"/>
        <v>SC</v>
      </c>
      <c r="AE46" s="167" t="str">
        <f t="shared" si="35"/>
        <v>SCe016_Black_1</v>
      </c>
      <c r="AF46" s="167" t="str">
        <f t="shared" si="17"/>
        <v>SCe016_Hispanic_0</v>
      </c>
      <c r="AG46" s="167" t="str">
        <f t="shared" si="18"/>
        <v>SCe016_Hispanic_1</v>
      </c>
      <c r="AH46" s="167" t="str">
        <f t="shared" si="19"/>
        <v>SC</v>
      </c>
      <c r="AI46" s="167" t="str">
        <f t="shared" si="20"/>
        <v>SCe016_Hispanic_1</v>
      </c>
    </row>
    <row r="47" spans="1:35" x14ac:dyDescent="0.15">
      <c r="A47" s="168" t="s">
        <v>180</v>
      </c>
      <c r="B47" s="409">
        <f>IF(VLOOKUP(T47,APPENDIX!$A:$R,9,FALSE)&lt;&gt;"",VLOOKUP(T47,APPENDIX!$A$1:$R$5617,9,FALSE),"—")</f>
        <v>75.8</v>
      </c>
      <c r="C47" s="410">
        <f>IF(VLOOKUP(U47,APPENDIX!$A:$R,9,FALSE)&lt;&gt;"",VLOOKUP(U47,APPENDIX!$A$1:$R$5617,9,FALSE),"—")</f>
        <v>73.8</v>
      </c>
      <c r="D47" s="410">
        <f t="shared" si="1"/>
        <v>-2</v>
      </c>
      <c r="E47" s="411">
        <f>VLOOKUP(U47,APPENDIX!$A$1:$R$5617,10,FALSE)</f>
        <v>22</v>
      </c>
      <c r="F47" s="416">
        <f>IF(VLOOKUP(X47,EQUITY3!$A:$J,8,FALSE)&lt;&gt;"",VLOOKUP(X47,EQUITY3!$A:$J,8,FALSE),"—")</f>
        <v>68.2</v>
      </c>
      <c r="G47" s="417">
        <f>IF(VLOOKUP(Y47,EQUITY3!$A:$J,8,FALSE)&lt;&gt;"",VLOOKUP(Y47,EQUITY3!$A:$J,8,FALSE),"—")</f>
        <v>65.400000000000006</v>
      </c>
      <c r="H47" s="417">
        <f t="shared" si="2"/>
        <v>-2.7999999999999972</v>
      </c>
      <c r="I47" s="412">
        <f t="shared" si="21"/>
        <v>16</v>
      </c>
      <c r="J47" s="416" t="str">
        <f>IF(VLOOKUP(AB47,EQUITY3!$A:$J,8,FALSE)&lt;&gt;"",VLOOKUP(AB47,EQUITY3!$A:$J,8,FALSE),"—")</f>
        <v>—</v>
      </c>
      <c r="K47" s="417" t="str">
        <f>IF(VLOOKUP(AC47,EQUITY3!$A:$J,8,FALSE)&lt;&gt;"",VLOOKUP(AC47,EQUITY3!$A:$J,8,FALSE),"—")</f>
        <v>—</v>
      </c>
      <c r="L47" s="427" t="s">
        <v>9528</v>
      </c>
      <c r="M47" s="428" t="s">
        <v>9528</v>
      </c>
      <c r="N47" s="427" t="str">
        <f>IF(VLOOKUP(AF47,EQUITY3!$A:$J,8,FALSE)&lt;&gt;"",VLOOKUP(AF47,EQUITY3!$A:$J,8,FALSE),"—")</f>
        <v>—</v>
      </c>
      <c r="O47" s="427" t="str">
        <f>IF(VLOOKUP(AG47,EQUITY3!$A:$J,8,FALSE)&lt;&gt;"",VLOOKUP(AG47,EQUITY3!$A:$J,8,FALSE),"—")</f>
        <v>—</v>
      </c>
      <c r="P47" s="427" t="s">
        <v>9528</v>
      </c>
      <c r="Q47" s="413" t="s">
        <v>9528</v>
      </c>
      <c r="S47" s="408" t="s">
        <v>181</v>
      </c>
      <c r="T47" s="167" t="str">
        <f t="shared" si="24"/>
        <v>SDh001_0</v>
      </c>
      <c r="U47" s="167" t="str">
        <f t="shared" si="25"/>
        <v>SDh001_1</v>
      </c>
      <c r="V47" s="167" t="str">
        <f t="shared" si="26"/>
        <v>SD</v>
      </c>
      <c r="W47" s="167" t="str">
        <f t="shared" si="27"/>
        <v>SDh001_1</v>
      </c>
      <c r="X47" s="167" t="str">
        <f t="shared" si="28"/>
        <v>SDe016_White_0</v>
      </c>
      <c r="Y47" s="167" t="str">
        <f t="shared" si="29"/>
        <v>SDe016_White_1</v>
      </c>
      <c r="Z47" s="167" t="str">
        <f t="shared" si="30"/>
        <v>SD</v>
      </c>
      <c r="AA47" s="167" t="str">
        <f t="shared" si="31"/>
        <v>SDe016_White_1</v>
      </c>
      <c r="AB47" s="167" t="str">
        <f t="shared" si="32"/>
        <v>SDe016_Black_0</v>
      </c>
      <c r="AC47" s="167" t="str">
        <f t="shared" si="33"/>
        <v>SDe016_Black_1</v>
      </c>
      <c r="AD47" s="167" t="str">
        <f t="shared" si="34"/>
        <v>SD</v>
      </c>
      <c r="AE47" s="167" t="str">
        <f t="shared" si="35"/>
        <v>SDe016_Black_1</v>
      </c>
      <c r="AF47" s="167" t="str">
        <f t="shared" si="17"/>
        <v>SDe016_Hispanic_0</v>
      </c>
      <c r="AG47" s="167" t="str">
        <f t="shared" si="18"/>
        <v>SDe016_Hispanic_1</v>
      </c>
      <c r="AH47" s="167" t="str">
        <f t="shared" si="19"/>
        <v>SD</v>
      </c>
      <c r="AI47" s="167" t="str">
        <f t="shared" si="20"/>
        <v>SDe016_Hispanic_1</v>
      </c>
    </row>
    <row r="48" spans="1:35" x14ac:dyDescent="0.15">
      <c r="A48" s="168" t="s">
        <v>184</v>
      </c>
      <c r="B48" s="409">
        <f>IF(VLOOKUP(T48,APPENDIX!$A:$R,9,FALSE)&lt;&gt;"",VLOOKUP(T48,APPENDIX!$A$1:$R$5617,9,FALSE),"—")</f>
        <v>109.4</v>
      </c>
      <c r="C48" s="410">
        <f>IF(VLOOKUP(U48,APPENDIX!$A:$R,9,FALSE)&lt;&gt;"",VLOOKUP(U48,APPENDIX!$A$1:$R$5617,9,FALSE),"—")</f>
        <v>112.3</v>
      </c>
      <c r="D48" s="410">
        <f t="shared" si="1"/>
        <v>2.8999999999999915</v>
      </c>
      <c r="E48" s="411">
        <f>VLOOKUP(U48,APPENDIX!$A$1:$R$5617,10,FALSE)</f>
        <v>46</v>
      </c>
      <c r="F48" s="416">
        <f>IF(VLOOKUP(X48,EQUITY3!$A:$J,8,FALSE)&lt;&gt;"",VLOOKUP(X48,EQUITY3!$A:$J,8,FALSE),"—")</f>
        <v>100.7</v>
      </c>
      <c r="G48" s="417">
        <f>IF(VLOOKUP(Y48,EQUITY3!$A:$J,8,FALSE)&lt;&gt;"",VLOOKUP(Y48,EQUITY3!$A:$J,8,FALSE),"—")</f>
        <v>103.4</v>
      </c>
      <c r="H48" s="417">
        <f t="shared" si="2"/>
        <v>2.7000000000000028</v>
      </c>
      <c r="I48" s="412">
        <f t="shared" si="21"/>
        <v>46</v>
      </c>
      <c r="J48" s="416">
        <f>IF(VLOOKUP(AB48,EQUITY3!$A:$J,8,FALSE)&lt;&gt;"",VLOOKUP(AB48,EQUITY3!$A:$J,8,FALSE),"—")</f>
        <v>177.3</v>
      </c>
      <c r="K48" s="417">
        <f>IF(VLOOKUP(AC48,EQUITY3!$A:$J,8,FALSE)&lt;&gt;"",VLOOKUP(AC48,EQUITY3!$A:$J,8,FALSE),"—")</f>
        <v>181.7</v>
      </c>
      <c r="L48" s="417">
        <f t="shared" si="3"/>
        <v>4.3999999999999773</v>
      </c>
      <c r="M48" s="412">
        <f t="shared" si="22"/>
        <v>38</v>
      </c>
      <c r="N48" s="417">
        <f>IF(VLOOKUP(AF48,EQUITY3!$A:$J,8,FALSE)&lt;&gt;"",VLOOKUP(AF48,EQUITY3!$A:$J,8,FALSE),"—")</f>
        <v>45.7</v>
      </c>
      <c r="O48" s="417">
        <f>IF(VLOOKUP(AG48,EQUITY3!$A:$J,8,FALSE)&lt;&gt;"",VLOOKUP(AG48,EQUITY3!$A:$J,8,FALSE),"—")</f>
        <v>40</v>
      </c>
      <c r="P48" s="417">
        <f t="shared" si="4"/>
        <v>-5.7000000000000028</v>
      </c>
      <c r="Q48" s="220">
        <f t="shared" si="23"/>
        <v>4</v>
      </c>
      <c r="S48" s="408" t="s">
        <v>185</v>
      </c>
      <c r="T48" s="167" t="str">
        <f t="shared" si="24"/>
        <v>TNh001_0</v>
      </c>
      <c r="U48" s="167" t="str">
        <f t="shared" si="25"/>
        <v>TNh001_1</v>
      </c>
      <c r="V48" s="167" t="str">
        <f t="shared" si="26"/>
        <v>TN</v>
      </c>
      <c r="W48" s="167" t="str">
        <f t="shared" si="27"/>
        <v>TNh001_1</v>
      </c>
      <c r="X48" s="167" t="str">
        <f t="shared" si="28"/>
        <v>TNe016_White_0</v>
      </c>
      <c r="Y48" s="167" t="str">
        <f t="shared" si="29"/>
        <v>TNe016_White_1</v>
      </c>
      <c r="Z48" s="167" t="str">
        <f t="shared" si="30"/>
        <v>TN</v>
      </c>
      <c r="AA48" s="167" t="str">
        <f t="shared" si="31"/>
        <v>TNe016_White_1</v>
      </c>
      <c r="AB48" s="167" t="str">
        <f t="shared" si="32"/>
        <v>TNe016_Black_0</v>
      </c>
      <c r="AC48" s="167" t="str">
        <f t="shared" si="33"/>
        <v>TNe016_Black_1</v>
      </c>
      <c r="AD48" s="167" t="str">
        <f t="shared" si="34"/>
        <v>TN</v>
      </c>
      <c r="AE48" s="167" t="str">
        <f t="shared" si="35"/>
        <v>TNe016_Black_1</v>
      </c>
      <c r="AF48" s="167" t="str">
        <f t="shared" si="17"/>
        <v>TNe016_Hispanic_0</v>
      </c>
      <c r="AG48" s="167" t="str">
        <f t="shared" si="18"/>
        <v>TNe016_Hispanic_1</v>
      </c>
      <c r="AH48" s="167" t="str">
        <f t="shared" si="19"/>
        <v>TN</v>
      </c>
      <c r="AI48" s="167" t="str">
        <f t="shared" si="20"/>
        <v>TNe016_Hispanic_1</v>
      </c>
    </row>
    <row r="49" spans="1:35" x14ac:dyDescent="0.15">
      <c r="A49" s="168" t="s">
        <v>188</v>
      </c>
      <c r="B49" s="409">
        <f>IF(VLOOKUP(T49,APPENDIX!$A:$R,9,FALSE)&lt;&gt;"",VLOOKUP(T49,APPENDIX!$A$1:$R$5617,9,FALSE),"—")</f>
        <v>92.4</v>
      </c>
      <c r="C49" s="410">
        <f>IF(VLOOKUP(U49,APPENDIX!$A:$R,9,FALSE)&lt;&gt;"",VLOOKUP(U49,APPENDIX!$A$1:$R$5617,9,FALSE),"—")</f>
        <v>94.8</v>
      </c>
      <c r="D49" s="410">
        <f t="shared" si="1"/>
        <v>2.3999999999999915</v>
      </c>
      <c r="E49" s="411">
        <f>VLOOKUP(U49,APPENDIX!$A$1:$R$5617,10,FALSE)</f>
        <v>38</v>
      </c>
      <c r="F49" s="416">
        <f>IF(VLOOKUP(X49,EQUITY3!$A:$J,8,FALSE)&lt;&gt;"",VLOOKUP(X49,EQUITY3!$A:$J,8,FALSE),"—")</f>
        <v>86.6</v>
      </c>
      <c r="G49" s="417">
        <f>IF(VLOOKUP(Y49,EQUITY3!$A:$J,8,FALSE)&lt;&gt;"",VLOOKUP(Y49,EQUITY3!$A:$J,8,FALSE),"—")</f>
        <v>89.7</v>
      </c>
      <c r="H49" s="417">
        <f t="shared" si="2"/>
        <v>3.1000000000000085</v>
      </c>
      <c r="I49" s="412">
        <f t="shared" si="21"/>
        <v>42</v>
      </c>
      <c r="J49" s="416">
        <f>IF(VLOOKUP(AB49,EQUITY3!$A:$J,8,FALSE)&lt;&gt;"",VLOOKUP(AB49,EQUITY3!$A:$J,8,FALSE),"—")</f>
        <v>167</v>
      </c>
      <c r="K49" s="417">
        <f>IF(VLOOKUP(AC49,EQUITY3!$A:$J,8,FALSE)&lt;&gt;"",VLOOKUP(AC49,EQUITY3!$A:$J,8,FALSE),"—")</f>
        <v>165</v>
      </c>
      <c r="L49" s="417">
        <f t="shared" si="3"/>
        <v>-2</v>
      </c>
      <c r="M49" s="412">
        <f t="shared" si="22"/>
        <v>34</v>
      </c>
      <c r="N49" s="417">
        <f>IF(VLOOKUP(AF49,EQUITY3!$A:$J,8,FALSE)&lt;&gt;"",VLOOKUP(AF49,EQUITY3!$A:$J,8,FALSE),"—")</f>
        <v>83.9</v>
      </c>
      <c r="O49" s="417">
        <f>IF(VLOOKUP(AG49,EQUITY3!$A:$J,8,FALSE)&lt;&gt;"",VLOOKUP(AG49,EQUITY3!$A:$J,8,FALSE),"—")</f>
        <v>86.7</v>
      </c>
      <c r="P49" s="417">
        <f t="shared" si="4"/>
        <v>2.7999999999999972</v>
      </c>
      <c r="Q49" s="220">
        <f t="shared" si="23"/>
        <v>44</v>
      </c>
      <c r="S49" s="408" t="s">
        <v>189</v>
      </c>
      <c r="T49" s="167" t="str">
        <f t="shared" si="24"/>
        <v>TXh001_0</v>
      </c>
      <c r="U49" s="167" t="str">
        <f t="shared" si="25"/>
        <v>TXh001_1</v>
      </c>
      <c r="V49" s="167" t="str">
        <f t="shared" si="26"/>
        <v>TX</v>
      </c>
      <c r="W49" s="167" t="str">
        <f t="shared" si="27"/>
        <v>TXh001_1</v>
      </c>
      <c r="X49" s="167" t="str">
        <f t="shared" si="28"/>
        <v>TXe016_White_0</v>
      </c>
      <c r="Y49" s="167" t="str">
        <f t="shared" si="29"/>
        <v>TXe016_White_1</v>
      </c>
      <c r="Z49" s="167" t="str">
        <f t="shared" si="30"/>
        <v>TX</v>
      </c>
      <c r="AA49" s="167" t="str">
        <f t="shared" si="31"/>
        <v>TXe016_White_1</v>
      </c>
      <c r="AB49" s="167" t="str">
        <f t="shared" si="32"/>
        <v>TXe016_Black_0</v>
      </c>
      <c r="AC49" s="167" t="str">
        <f t="shared" si="33"/>
        <v>TXe016_Black_1</v>
      </c>
      <c r="AD49" s="167" t="str">
        <f t="shared" si="34"/>
        <v>TX</v>
      </c>
      <c r="AE49" s="167" t="str">
        <f t="shared" si="35"/>
        <v>TXe016_Black_1</v>
      </c>
      <c r="AF49" s="167" t="str">
        <f t="shared" si="17"/>
        <v>TXe016_Hispanic_0</v>
      </c>
      <c r="AG49" s="167" t="str">
        <f t="shared" si="18"/>
        <v>TXe016_Hispanic_1</v>
      </c>
      <c r="AH49" s="167" t="str">
        <f t="shared" si="19"/>
        <v>TX</v>
      </c>
      <c r="AI49" s="167" t="str">
        <f t="shared" si="20"/>
        <v>TXe016_Hispanic_1</v>
      </c>
    </row>
    <row r="50" spans="1:35" x14ac:dyDescent="0.15">
      <c r="A50" s="168" t="s">
        <v>196</v>
      </c>
      <c r="B50" s="409">
        <f>IF(VLOOKUP(T50,APPENDIX!$A:$R,9,FALSE)&lt;&gt;"",VLOOKUP(T50,APPENDIX!$A$1:$R$5617,9,FALSE),"—")</f>
        <v>61.1</v>
      </c>
      <c r="C50" s="410">
        <f>IF(VLOOKUP(U50,APPENDIX!$A:$R,9,FALSE)&lt;&gt;"",VLOOKUP(U50,APPENDIX!$A$1:$R$5617,9,FALSE),"—")</f>
        <v>61.2</v>
      </c>
      <c r="D50" s="410">
        <f t="shared" si="1"/>
        <v>0.10000000000000142</v>
      </c>
      <c r="E50" s="411">
        <f>VLOOKUP(U50,APPENDIX!$A$1:$R$5617,10,FALSE)</f>
        <v>6</v>
      </c>
      <c r="F50" s="416">
        <f>IF(VLOOKUP(X50,EQUITY3!$A:$J,8,FALSE)&lt;&gt;"",VLOOKUP(X50,EQUITY3!$A:$J,8,FALSE),"—")</f>
        <v>60.1</v>
      </c>
      <c r="G50" s="417">
        <f>IF(VLOOKUP(Y50,EQUITY3!$A:$J,8,FALSE)&lt;&gt;"",VLOOKUP(Y50,EQUITY3!$A:$J,8,FALSE),"—")</f>
        <v>60</v>
      </c>
      <c r="H50" s="417">
        <f t="shared" si="2"/>
        <v>-0.10000000000000142</v>
      </c>
      <c r="I50" s="412">
        <f t="shared" si="21"/>
        <v>7</v>
      </c>
      <c r="J50" s="416">
        <f>IF(VLOOKUP(AB50,EQUITY3!$A:$J,8,FALSE)&lt;&gt;"",VLOOKUP(AB50,EQUITY3!$A:$J,8,FALSE),"—")</f>
        <v>132.69999999999999</v>
      </c>
      <c r="K50" s="417">
        <f>IF(VLOOKUP(AC50,EQUITY3!$A:$J,8,FALSE)&lt;&gt;"",VLOOKUP(AC50,EQUITY3!$A:$J,8,FALSE),"—")</f>
        <v>146.69999999999999</v>
      </c>
      <c r="L50" s="417">
        <f t="shared" si="3"/>
        <v>14</v>
      </c>
      <c r="M50" s="412">
        <f t="shared" si="22"/>
        <v>23</v>
      </c>
      <c r="N50" s="417">
        <f>IF(VLOOKUP(AF50,EQUITY3!$A:$J,8,FALSE)&lt;&gt;"",VLOOKUP(AF50,EQUITY3!$A:$J,8,FALSE),"—")</f>
        <v>56.4</v>
      </c>
      <c r="O50" s="417">
        <f>IF(VLOOKUP(AG50,EQUITY3!$A:$J,8,FALSE)&lt;&gt;"",VLOOKUP(AG50,EQUITY3!$A:$J,8,FALSE),"—")</f>
        <v>55.6</v>
      </c>
      <c r="P50" s="417">
        <f t="shared" si="4"/>
        <v>-0.79999999999999716</v>
      </c>
      <c r="Q50" s="220">
        <f t="shared" si="23"/>
        <v>23</v>
      </c>
      <c r="S50" s="408" t="s">
        <v>197</v>
      </c>
      <c r="T50" s="167" t="str">
        <f t="shared" si="24"/>
        <v>UTh001_0</v>
      </c>
      <c r="U50" s="167" t="str">
        <f t="shared" si="25"/>
        <v>UTh001_1</v>
      </c>
      <c r="V50" s="167" t="str">
        <f t="shared" si="26"/>
        <v>UT</v>
      </c>
      <c r="W50" s="167" t="str">
        <f t="shared" si="27"/>
        <v>UTh001_1</v>
      </c>
      <c r="X50" s="167" t="str">
        <f t="shared" si="28"/>
        <v>UTe016_White_0</v>
      </c>
      <c r="Y50" s="167" t="str">
        <f t="shared" si="29"/>
        <v>UTe016_White_1</v>
      </c>
      <c r="Z50" s="167" t="str">
        <f t="shared" si="30"/>
        <v>UT</v>
      </c>
      <c r="AA50" s="167" t="str">
        <f t="shared" si="31"/>
        <v>UTe016_White_1</v>
      </c>
      <c r="AB50" s="167" t="str">
        <f t="shared" si="32"/>
        <v>UTe016_Black_0</v>
      </c>
      <c r="AC50" s="167" t="str">
        <f t="shared" si="33"/>
        <v>UTe016_Black_1</v>
      </c>
      <c r="AD50" s="167" t="str">
        <f t="shared" si="34"/>
        <v>UT</v>
      </c>
      <c r="AE50" s="167" t="str">
        <f t="shared" si="35"/>
        <v>UTe016_Black_1</v>
      </c>
      <c r="AF50" s="167" t="str">
        <f t="shared" si="17"/>
        <v>UTe016_Hispanic_0</v>
      </c>
      <c r="AG50" s="167" t="str">
        <f t="shared" si="18"/>
        <v>UTe016_Hispanic_1</v>
      </c>
      <c r="AH50" s="167" t="str">
        <f t="shared" si="19"/>
        <v>UT</v>
      </c>
      <c r="AI50" s="167" t="str">
        <f t="shared" si="20"/>
        <v>UTe016_Hispanic_1</v>
      </c>
    </row>
    <row r="51" spans="1:35" x14ac:dyDescent="0.15">
      <c r="A51" s="168" t="s">
        <v>200</v>
      </c>
      <c r="B51" s="409">
        <f>IF(VLOOKUP(T51,APPENDIX!$A:$R,9,FALSE)&lt;&gt;"",VLOOKUP(T51,APPENDIX!$A$1:$R$5617,9,FALSE),"—")</f>
        <v>55.3</v>
      </c>
      <c r="C51" s="410">
        <f>IF(VLOOKUP(U51,APPENDIX!$A:$R,9,FALSE)&lt;&gt;"",VLOOKUP(U51,APPENDIX!$A$1:$R$5617,9,FALSE),"—")</f>
        <v>57.5</v>
      </c>
      <c r="D51" s="410">
        <f t="shared" si="1"/>
        <v>2.2000000000000028</v>
      </c>
      <c r="E51" s="411">
        <f>VLOOKUP(U51,APPENDIX!$A$1:$R$5617,10,FALSE)</f>
        <v>2</v>
      </c>
      <c r="F51" s="416">
        <f>IF(VLOOKUP(X51,EQUITY3!$A:$J,8,FALSE)&lt;&gt;"",VLOOKUP(X51,EQUITY3!$A:$J,8,FALSE),"—")</f>
        <v>55.5</v>
      </c>
      <c r="G51" s="417">
        <f>IF(VLOOKUP(Y51,EQUITY3!$A:$J,8,FALSE)&lt;&gt;"",VLOOKUP(Y51,EQUITY3!$A:$J,8,FALSE),"—")</f>
        <v>58.1</v>
      </c>
      <c r="H51" s="417">
        <f t="shared" si="2"/>
        <v>2.6000000000000014</v>
      </c>
      <c r="I51" s="412">
        <f t="shared" si="21"/>
        <v>4</v>
      </c>
      <c r="J51" s="416" t="str">
        <f>IF(VLOOKUP(AB51,EQUITY3!$A:$J,8,FALSE)&lt;&gt;"",VLOOKUP(AB51,EQUITY3!$A:$J,8,FALSE),"—")</f>
        <v>—</v>
      </c>
      <c r="K51" s="417" t="str">
        <f>IF(VLOOKUP(AC51,EQUITY3!$A:$J,8,FALSE)&lt;&gt;"",VLOOKUP(AC51,EQUITY3!$A:$J,8,FALSE),"—")</f>
        <v>—</v>
      </c>
      <c r="L51" s="427" t="s">
        <v>9528</v>
      </c>
      <c r="M51" s="428" t="s">
        <v>9528</v>
      </c>
      <c r="N51" s="427" t="str">
        <f>IF(VLOOKUP(AF51,EQUITY3!$A:$J,8,FALSE)&lt;&gt;"",VLOOKUP(AF51,EQUITY3!$A:$J,8,FALSE),"—")</f>
        <v>—</v>
      </c>
      <c r="O51" s="427" t="str">
        <f>IF(VLOOKUP(AG51,EQUITY3!$A:$J,8,FALSE)&lt;&gt;"",VLOOKUP(AG51,EQUITY3!$A:$J,8,FALSE),"—")</f>
        <v>—</v>
      </c>
      <c r="P51" s="427" t="s">
        <v>9528</v>
      </c>
      <c r="Q51" s="413" t="s">
        <v>9528</v>
      </c>
      <c r="S51" s="408" t="s">
        <v>201</v>
      </c>
      <c r="T51" s="167" t="str">
        <f t="shared" si="24"/>
        <v>VTh001_0</v>
      </c>
      <c r="U51" s="167" t="str">
        <f t="shared" si="25"/>
        <v>VTh001_1</v>
      </c>
      <c r="V51" s="167" t="str">
        <f t="shared" si="26"/>
        <v>VT</v>
      </c>
      <c r="W51" s="167" t="str">
        <f t="shared" si="27"/>
        <v>VTh001_1</v>
      </c>
      <c r="X51" s="167" t="str">
        <f t="shared" si="28"/>
        <v>VTe016_White_0</v>
      </c>
      <c r="Y51" s="167" t="str">
        <f t="shared" si="29"/>
        <v>VTe016_White_1</v>
      </c>
      <c r="Z51" s="167" t="str">
        <f t="shared" si="30"/>
        <v>VT</v>
      </c>
      <c r="AA51" s="167" t="str">
        <f t="shared" si="31"/>
        <v>VTe016_White_1</v>
      </c>
      <c r="AB51" s="167" t="str">
        <f t="shared" si="32"/>
        <v>VTe016_Black_0</v>
      </c>
      <c r="AC51" s="167" t="str">
        <f t="shared" si="33"/>
        <v>VTe016_Black_1</v>
      </c>
      <c r="AD51" s="167" t="str">
        <f t="shared" si="34"/>
        <v>VT</v>
      </c>
      <c r="AE51" s="167" t="str">
        <f t="shared" si="35"/>
        <v>VTe016_Black_1</v>
      </c>
      <c r="AF51" s="167" t="str">
        <f t="shared" si="17"/>
        <v>VTe016_Hispanic_0</v>
      </c>
      <c r="AG51" s="167" t="str">
        <f t="shared" si="18"/>
        <v>VTe016_Hispanic_1</v>
      </c>
      <c r="AH51" s="167" t="str">
        <f t="shared" si="19"/>
        <v>VT</v>
      </c>
      <c r="AI51" s="167" t="str">
        <f t="shared" si="20"/>
        <v>VTe016_Hispanic_1</v>
      </c>
    </row>
    <row r="52" spans="1:35" x14ac:dyDescent="0.15">
      <c r="A52" s="168" t="s">
        <v>204</v>
      </c>
      <c r="B52" s="409">
        <f>IF(VLOOKUP(T52,APPENDIX!$A:$R,9,FALSE)&lt;&gt;"",VLOOKUP(T52,APPENDIX!$A$1:$R$5617,9,FALSE),"—")</f>
        <v>82</v>
      </c>
      <c r="C52" s="410">
        <f>IF(VLOOKUP(U52,APPENDIX!$A:$R,9,FALSE)&lt;&gt;"",VLOOKUP(U52,APPENDIX!$A$1:$R$5617,9,FALSE),"—")</f>
        <v>81</v>
      </c>
      <c r="D52" s="410">
        <f t="shared" si="1"/>
        <v>-1</v>
      </c>
      <c r="E52" s="411">
        <f>VLOOKUP(U52,APPENDIX!$A$1:$R$5617,10,FALSE)</f>
        <v>29</v>
      </c>
      <c r="F52" s="416">
        <f>IF(VLOOKUP(X52,EQUITY3!$A:$J,8,FALSE)&lt;&gt;"",VLOOKUP(X52,EQUITY3!$A:$J,8,FALSE),"—")</f>
        <v>72.2</v>
      </c>
      <c r="G52" s="417">
        <f>IF(VLOOKUP(Y52,EQUITY3!$A:$J,8,FALSE)&lt;&gt;"",VLOOKUP(Y52,EQUITY3!$A:$J,8,FALSE),"—")</f>
        <v>72.8</v>
      </c>
      <c r="H52" s="417">
        <f t="shared" si="2"/>
        <v>0.59999999999999432</v>
      </c>
      <c r="I52" s="412">
        <f t="shared" si="21"/>
        <v>27</v>
      </c>
      <c r="J52" s="416">
        <f>IF(VLOOKUP(AB52,EQUITY3!$A:$J,8,FALSE)&lt;&gt;"",VLOOKUP(AB52,EQUITY3!$A:$J,8,FALSE),"—")</f>
        <v>141.19999999999999</v>
      </c>
      <c r="K52" s="417">
        <f>IF(VLOOKUP(AC52,EQUITY3!$A:$J,8,FALSE)&lt;&gt;"",VLOOKUP(AC52,EQUITY3!$A:$J,8,FALSE),"—")</f>
        <v>139.1</v>
      </c>
      <c r="L52" s="417">
        <f t="shared" si="3"/>
        <v>-2.0999999999999943</v>
      </c>
      <c r="M52" s="412">
        <f t="shared" si="22"/>
        <v>18</v>
      </c>
      <c r="N52" s="417">
        <f>IF(VLOOKUP(AF52,EQUITY3!$A:$J,8,FALSE)&lt;&gt;"",VLOOKUP(AF52,EQUITY3!$A:$J,8,FALSE),"—")</f>
        <v>37.4</v>
      </c>
      <c r="O52" s="417">
        <f>IF(VLOOKUP(AG52,EQUITY3!$A:$J,8,FALSE)&lt;&gt;"",VLOOKUP(AG52,EQUITY3!$A:$J,8,FALSE),"—")</f>
        <v>35.5</v>
      </c>
      <c r="P52" s="417">
        <f t="shared" si="4"/>
        <v>-1.8999999999999986</v>
      </c>
      <c r="Q52" s="220">
        <f t="shared" si="23"/>
        <v>1</v>
      </c>
      <c r="S52" s="408" t="s">
        <v>205</v>
      </c>
      <c r="T52" s="167" t="str">
        <f t="shared" si="24"/>
        <v>VAh001_0</v>
      </c>
      <c r="U52" s="167" t="str">
        <f t="shared" si="25"/>
        <v>VAh001_1</v>
      </c>
      <c r="V52" s="167" t="str">
        <f t="shared" si="26"/>
        <v>VA</v>
      </c>
      <c r="W52" s="167" t="str">
        <f t="shared" si="27"/>
        <v>VAh001_1</v>
      </c>
      <c r="X52" s="167" t="str">
        <f t="shared" si="28"/>
        <v>VAe016_White_0</v>
      </c>
      <c r="Y52" s="167" t="str">
        <f t="shared" si="29"/>
        <v>VAe016_White_1</v>
      </c>
      <c r="Z52" s="167" t="str">
        <f t="shared" si="30"/>
        <v>VA</v>
      </c>
      <c r="AA52" s="167" t="str">
        <f t="shared" si="31"/>
        <v>VAe016_White_1</v>
      </c>
      <c r="AB52" s="167" t="str">
        <f t="shared" si="32"/>
        <v>VAe016_Black_0</v>
      </c>
      <c r="AC52" s="167" t="str">
        <f t="shared" si="33"/>
        <v>VAe016_Black_1</v>
      </c>
      <c r="AD52" s="167" t="str">
        <f t="shared" si="34"/>
        <v>VA</v>
      </c>
      <c r="AE52" s="167" t="str">
        <f t="shared" si="35"/>
        <v>VAe016_Black_1</v>
      </c>
      <c r="AF52" s="167" t="str">
        <f t="shared" si="17"/>
        <v>VAe016_Hispanic_0</v>
      </c>
      <c r="AG52" s="167" t="str">
        <f t="shared" si="18"/>
        <v>VAe016_Hispanic_1</v>
      </c>
      <c r="AH52" s="167" t="str">
        <f t="shared" si="19"/>
        <v>VA</v>
      </c>
      <c r="AI52" s="167" t="str">
        <f t="shared" si="20"/>
        <v>VAe016_Hispanic_1</v>
      </c>
    </row>
    <row r="53" spans="1:35" x14ac:dyDescent="0.15">
      <c r="A53" s="168" t="s">
        <v>208</v>
      </c>
      <c r="B53" s="409">
        <f>IF(VLOOKUP(T53,APPENDIX!$A:$R,9,FALSE)&lt;&gt;"",VLOOKUP(T53,APPENDIX!$A$1:$R$5617,9,FALSE),"—")</f>
        <v>62.7</v>
      </c>
      <c r="C53" s="410">
        <f>IF(VLOOKUP(U53,APPENDIX!$A:$R,9,FALSE)&lt;&gt;"",VLOOKUP(U53,APPENDIX!$A$1:$R$5617,9,FALSE),"—")</f>
        <v>62.7</v>
      </c>
      <c r="D53" s="410">
        <f t="shared" si="1"/>
        <v>0</v>
      </c>
      <c r="E53" s="411">
        <f>VLOOKUP(U53,APPENDIX!$A$1:$R$5617,10,FALSE)</f>
        <v>8</v>
      </c>
      <c r="F53" s="416">
        <f>IF(VLOOKUP(X53,EQUITY3!$A:$J,8,FALSE)&lt;&gt;"",VLOOKUP(X53,EQUITY3!$A:$J,8,FALSE),"—")</f>
        <v>62.1</v>
      </c>
      <c r="G53" s="417">
        <f>IF(VLOOKUP(Y53,EQUITY3!$A:$J,8,FALSE)&lt;&gt;"",VLOOKUP(Y53,EQUITY3!$A:$J,8,FALSE),"—")</f>
        <v>62.4</v>
      </c>
      <c r="H53" s="417">
        <f t="shared" si="2"/>
        <v>0.29999999999999716</v>
      </c>
      <c r="I53" s="412">
        <f t="shared" si="21"/>
        <v>10</v>
      </c>
      <c r="J53" s="416">
        <f>IF(VLOOKUP(AB53,EQUITY3!$A:$J,8,FALSE)&lt;&gt;"",VLOOKUP(AB53,EQUITY3!$A:$J,8,FALSE),"—")</f>
        <v>109.8</v>
      </c>
      <c r="K53" s="417">
        <f>IF(VLOOKUP(AC53,EQUITY3!$A:$J,8,FALSE)&lt;&gt;"",VLOOKUP(AC53,EQUITY3!$A:$J,8,FALSE),"—")</f>
        <v>105.3</v>
      </c>
      <c r="L53" s="417">
        <f t="shared" si="3"/>
        <v>-4.5</v>
      </c>
      <c r="M53" s="412">
        <f t="shared" si="22"/>
        <v>7</v>
      </c>
      <c r="N53" s="417">
        <f>IF(VLOOKUP(AF53,EQUITY3!$A:$J,8,FALSE)&lt;&gt;"",VLOOKUP(AF53,EQUITY3!$A:$J,8,FALSE),"—")</f>
        <v>49.6</v>
      </c>
      <c r="O53" s="417">
        <f>IF(VLOOKUP(AG53,EQUITY3!$A:$J,8,FALSE)&lt;&gt;"",VLOOKUP(AG53,EQUITY3!$A:$J,8,FALSE),"—")</f>
        <v>48.5</v>
      </c>
      <c r="P53" s="417">
        <f t="shared" si="4"/>
        <v>-1.1000000000000014</v>
      </c>
      <c r="Q53" s="220">
        <f t="shared" si="23"/>
        <v>13</v>
      </c>
      <c r="S53" s="408" t="s">
        <v>209</v>
      </c>
      <c r="T53" s="167" t="str">
        <f t="shared" si="24"/>
        <v>WAh001_0</v>
      </c>
      <c r="U53" s="167" t="str">
        <f t="shared" si="25"/>
        <v>WAh001_1</v>
      </c>
      <c r="V53" s="167" t="str">
        <f t="shared" si="26"/>
        <v>WA</v>
      </c>
      <c r="W53" s="167" t="str">
        <f t="shared" si="27"/>
        <v>WAh001_1</v>
      </c>
      <c r="X53" s="167" t="str">
        <f t="shared" si="28"/>
        <v>WAe016_White_0</v>
      </c>
      <c r="Y53" s="167" t="str">
        <f t="shared" si="29"/>
        <v>WAe016_White_1</v>
      </c>
      <c r="Z53" s="167" t="str">
        <f t="shared" si="30"/>
        <v>WA</v>
      </c>
      <c r="AA53" s="167" t="str">
        <f t="shared" si="31"/>
        <v>WAe016_White_1</v>
      </c>
      <c r="AB53" s="167" t="str">
        <f t="shared" si="32"/>
        <v>WAe016_Black_0</v>
      </c>
      <c r="AC53" s="167" t="str">
        <f t="shared" si="33"/>
        <v>WAe016_Black_1</v>
      </c>
      <c r="AD53" s="167" t="str">
        <f t="shared" si="34"/>
        <v>WA</v>
      </c>
      <c r="AE53" s="167" t="str">
        <f t="shared" si="35"/>
        <v>WAe016_Black_1</v>
      </c>
      <c r="AF53" s="167" t="str">
        <f t="shared" si="17"/>
        <v>WAe016_Hispanic_0</v>
      </c>
      <c r="AG53" s="167" t="str">
        <f t="shared" si="18"/>
        <v>WAe016_Hispanic_1</v>
      </c>
      <c r="AH53" s="167" t="str">
        <f t="shared" si="19"/>
        <v>WA</v>
      </c>
      <c r="AI53" s="167" t="str">
        <f t="shared" si="20"/>
        <v>WAe016_Hispanic_1</v>
      </c>
    </row>
    <row r="54" spans="1:35" x14ac:dyDescent="0.15">
      <c r="A54" s="168" t="s">
        <v>212</v>
      </c>
      <c r="B54" s="409">
        <f>IF(VLOOKUP(T54,APPENDIX!$A:$R,9,FALSE)&lt;&gt;"",VLOOKUP(T54,APPENDIX!$A$1:$R$5617,9,FALSE),"—")</f>
        <v>105.5</v>
      </c>
      <c r="C54" s="410">
        <f>IF(VLOOKUP(U54,APPENDIX!$A:$R,9,FALSE)&lt;&gt;"",VLOOKUP(U54,APPENDIX!$A$1:$R$5617,9,FALSE),"—")</f>
        <v>105.7</v>
      </c>
      <c r="D54" s="410">
        <f t="shared" si="1"/>
        <v>0.20000000000000284</v>
      </c>
      <c r="E54" s="411">
        <f>VLOOKUP(U54,APPENDIX!$A$1:$R$5617,10,FALSE)</f>
        <v>43</v>
      </c>
      <c r="F54" s="416">
        <f>IF(VLOOKUP(X54,EQUITY3!$A:$J,8,FALSE)&lt;&gt;"",VLOOKUP(X54,EQUITY3!$A:$J,8,FALSE),"—")</f>
        <v>104.4</v>
      </c>
      <c r="G54" s="417">
        <f>IF(VLOOKUP(Y54,EQUITY3!$A:$J,8,FALSE)&lt;&gt;"",VLOOKUP(Y54,EQUITY3!$A:$J,8,FALSE),"—")</f>
        <v>105.7</v>
      </c>
      <c r="H54" s="417">
        <f t="shared" si="2"/>
        <v>1.2999999999999972</v>
      </c>
      <c r="I54" s="412">
        <f t="shared" si="21"/>
        <v>48</v>
      </c>
      <c r="J54" s="416">
        <f>IF(VLOOKUP(AB54,EQUITY3!$A:$J,8,FALSE)&lt;&gt;"",VLOOKUP(AB54,EQUITY3!$A:$J,8,FALSE),"—")</f>
        <v>174.3</v>
      </c>
      <c r="K54" s="417">
        <f>IF(VLOOKUP(AC54,EQUITY3!$A:$J,8,FALSE)&lt;&gt;"",VLOOKUP(AC54,EQUITY3!$A:$J,8,FALSE),"—")</f>
        <v>146</v>
      </c>
      <c r="L54" s="417">
        <f t="shared" si="3"/>
        <v>-28.300000000000011</v>
      </c>
      <c r="M54" s="412">
        <f t="shared" si="22"/>
        <v>21</v>
      </c>
      <c r="N54" s="417" t="str">
        <f>IF(VLOOKUP(AF54,EQUITY3!$A:$J,8,FALSE)&lt;&gt;"",VLOOKUP(AF54,EQUITY3!$A:$J,8,FALSE),"—")</f>
        <v>—</v>
      </c>
      <c r="O54" s="417" t="str">
        <f>IF(VLOOKUP(AG54,EQUITY3!$A:$J,8,FALSE)&lt;&gt;"",VLOOKUP(AG54,EQUITY3!$A:$J,8,FALSE),"—")</f>
        <v>—</v>
      </c>
      <c r="P54" s="427" t="s">
        <v>9528</v>
      </c>
      <c r="Q54" s="413" t="s">
        <v>9528</v>
      </c>
      <c r="S54" s="408" t="s">
        <v>213</v>
      </c>
      <c r="T54" s="167" t="str">
        <f t="shared" si="24"/>
        <v>WVh001_0</v>
      </c>
      <c r="U54" s="167" t="str">
        <f t="shared" si="25"/>
        <v>WVh001_1</v>
      </c>
      <c r="V54" s="167" t="str">
        <f t="shared" si="26"/>
        <v>WV</v>
      </c>
      <c r="W54" s="167" t="str">
        <f t="shared" si="27"/>
        <v>WVh001_1</v>
      </c>
      <c r="X54" s="167" t="str">
        <f t="shared" si="28"/>
        <v>WVe016_White_0</v>
      </c>
      <c r="Y54" s="167" t="str">
        <f t="shared" si="29"/>
        <v>WVe016_White_1</v>
      </c>
      <c r="Z54" s="167" t="str">
        <f t="shared" si="30"/>
        <v>WV</v>
      </c>
      <c r="AA54" s="167" t="str">
        <f t="shared" si="31"/>
        <v>WVe016_White_1</v>
      </c>
      <c r="AB54" s="167" t="str">
        <f t="shared" si="32"/>
        <v>WVe016_Black_0</v>
      </c>
      <c r="AC54" s="167" t="str">
        <f t="shared" si="33"/>
        <v>WVe016_Black_1</v>
      </c>
      <c r="AD54" s="167" t="str">
        <f t="shared" si="34"/>
        <v>WV</v>
      </c>
      <c r="AE54" s="167" t="str">
        <f t="shared" si="35"/>
        <v>WVe016_Black_1</v>
      </c>
      <c r="AF54" s="167" t="str">
        <f t="shared" si="17"/>
        <v>WVe016_Hispanic_0</v>
      </c>
      <c r="AG54" s="167" t="str">
        <f t="shared" si="18"/>
        <v>WVe016_Hispanic_1</v>
      </c>
      <c r="AH54" s="167" t="str">
        <f t="shared" si="19"/>
        <v>WV</v>
      </c>
      <c r="AI54" s="167" t="str">
        <f t="shared" si="20"/>
        <v>WVe016_Hispanic_1</v>
      </c>
    </row>
    <row r="55" spans="1:35" x14ac:dyDescent="0.15">
      <c r="A55" s="168" t="s">
        <v>216</v>
      </c>
      <c r="B55" s="409">
        <f>IF(VLOOKUP(T55,APPENDIX!$A:$R,9,FALSE)&lt;&gt;"",VLOOKUP(T55,APPENDIX!$A$1:$R$5617,9,FALSE),"—")</f>
        <v>70</v>
      </c>
      <c r="C55" s="410">
        <f>IF(VLOOKUP(U55,APPENDIX!$A:$R,9,FALSE)&lt;&gt;"",VLOOKUP(U55,APPENDIX!$A$1:$R$5617,9,FALSE),"—")</f>
        <v>70.3</v>
      </c>
      <c r="D55" s="410">
        <f t="shared" si="1"/>
        <v>0.29999999999999716</v>
      </c>
      <c r="E55" s="411">
        <f>VLOOKUP(U55,APPENDIX!$A$1:$R$5617,10,FALSE)</f>
        <v>14</v>
      </c>
      <c r="F55" s="416">
        <f>IF(VLOOKUP(X55,EQUITY3!$A:$J,8,FALSE)&lt;&gt;"",VLOOKUP(X55,EQUITY3!$A:$J,8,FALSE),"—")</f>
        <v>65</v>
      </c>
      <c r="G55" s="417">
        <f>IF(VLOOKUP(Y55,EQUITY3!$A:$J,8,FALSE)&lt;&gt;"",VLOOKUP(Y55,EQUITY3!$A:$J,8,FALSE),"—")</f>
        <v>64.3</v>
      </c>
      <c r="H55" s="417">
        <f t="shared" si="2"/>
        <v>-0.70000000000000284</v>
      </c>
      <c r="I55" s="412">
        <f t="shared" si="21"/>
        <v>12</v>
      </c>
      <c r="J55" s="416">
        <f>IF(VLOOKUP(AB55,EQUITY3!$A:$J,8,FALSE)&lt;&gt;"",VLOOKUP(AB55,EQUITY3!$A:$J,8,FALSE),"—")</f>
        <v>160.80000000000001</v>
      </c>
      <c r="K55" s="417">
        <f>IF(VLOOKUP(AC55,EQUITY3!$A:$J,8,FALSE)&lt;&gt;"",VLOOKUP(AC55,EQUITY3!$A:$J,8,FALSE),"—")</f>
        <v>173.3</v>
      </c>
      <c r="L55" s="417">
        <f t="shared" si="3"/>
        <v>12.5</v>
      </c>
      <c r="M55" s="412">
        <f t="shared" si="22"/>
        <v>36</v>
      </c>
      <c r="N55" s="417">
        <f>IF(VLOOKUP(AF55,EQUITY3!$A:$J,8,FALSE)&lt;&gt;"",VLOOKUP(AF55,EQUITY3!$A:$J,8,FALSE),"—")</f>
        <v>47.8</v>
      </c>
      <c r="O55" s="417">
        <f>IF(VLOOKUP(AG55,EQUITY3!$A:$J,8,FALSE)&lt;&gt;"",VLOOKUP(AG55,EQUITY3!$A:$J,8,FALSE),"—")</f>
        <v>57</v>
      </c>
      <c r="P55" s="417">
        <f t="shared" si="4"/>
        <v>9.2000000000000028</v>
      </c>
      <c r="Q55" s="220">
        <f t="shared" si="23"/>
        <v>26</v>
      </c>
      <c r="S55" s="408" t="s">
        <v>217</v>
      </c>
      <c r="T55" s="167" t="str">
        <f t="shared" si="24"/>
        <v>WIh001_0</v>
      </c>
      <c r="U55" s="167" t="str">
        <f t="shared" si="25"/>
        <v>WIh001_1</v>
      </c>
      <c r="V55" s="167" t="str">
        <f t="shared" si="26"/>
        <v>WI</v>
      </c>
      <c r="W55" s="167" t="str">
        <f t="shared" si="27"/>
        <v>WIh001_1</v>
      </c>
      <c r="X55" s="167" t="str">
        <f t="shared" si="28"/>
        <v>WIe016_White_0</v>
      </c>
      <c r="Y55" s="167" t="str">
        <f t="shared" si="29"/>
        <v>WIe016_White_1</v>
      </c>
      <c r="Z55" s="167" t="str">
        <f t="shared" si="30"/>
        <v>WI</v>
      </c>
      <c r="AA55" s="167" t="str">
        <f t="shared" si="31"/>
        <v>WIe016_White_1</v>
      </c>
      <c r="AB55" s="167" t="str">
        <f t="shared" si="32"/>
        <v>WIe016_Black_0</v>
      </c>
      <c r="AC55" s="167" t="str">
        <f t="shared" si="33"/>
        <v>WIe016_Black_1</v>
      </c>
      <c r="AD55" s="167" t="str">
        <f t="shared" si="34"/>
        <v>WI</v>
      </c>
      <c r="AE55" s="167" t="str">
        <f t="shared" si="35"/>
        <v>WIe016_Black_1</v>
      </c>
      <c r="AF55" s="167" t="str">
        <f t="shared" si="17"/>
        <v>WIe016_Hispanic_0</v>
      </c>
      <c r="AG55" s="167" t="str">
        <f t="shared" si="18"/>
        <v>WIe016_Hispanic_1</v>
      </c>
      <c r="AH55" s="167" t="str">
        <f t="shared" si="19"/>
        <v>WI</v>
      </c>
      <c r="AI55" s="167" t="str">
        <f t="shared" si="20"/>
        <v>WIe016_Hispanic_1</v>
      </c>
    </row>
    <row r="56" spans="1:35" x14ac:dyDescent="0.15">
      <c r="A56" s="168" t="s">
        <v>220</v>
      </c>
      <c r="B56" s="409">
        <f>IF(VLOOKUP(T56,APPENDIX!$A:$R,9,FALSE)&lt;&gt;"",VLOOKUP(T56,APPENDIX!$A$1:$R$5617,9,FALSE),"—")</f>
        <v>71.099999999999994</v>
      </c>
      <c r="C56" s="410">
        <f>IF(VLOOKUP(U56,APPENDIX!$A:$R,9,FALSE)&lt;&gt;"",VLOOKUP(U56,APPENDIX!$A$1:$R$5617,9,FALSE),"—")</f>
        <v>71.7</v>
      </c>
      <c r="D56" s="410">
        <f t="shared" si="1"/>
        <v>0.60000000000000853</v>
      </c>
      <c r="E56" s="411">
        <f>VLOOKUP(U56,APPENDIX!$A$1:$R$5617,10,FALSE)</f>
        <v>17</v>
      </c>
      <c r="F56" s="416">
        <f>IF(VLOOKUP(X56,EQUITY3!$A:$J,8,FALSE)&lt;&gt;"",VLOOKUP(X56,EQUITY3!$A:$J,8,FALSE),"—")</f>
        <v>69.5</v>
      </c>
      <c r="G56" s="417">
        <f>IF(VLOOKUP(Y56,EQUITY3!$A:$J,8,FALSE)&lt;&gt;"",VLOOKUP(Y56,EQUITY3!$A:$J,8,FALSE),"—")</f>
        <v>71.400000000000006</v>
      </c>
      <c r="H56" s="417">
        <f t="shared" si="2"/>
        <v>1.9000000000000057</v>
      </c>
      <c r="I56" s="412">
        <f t="shared" si="21"/>
        <v>26</v>
      </c>
      <c r="J56" s="429" t="str">
        <f>IF(VLOOKUP(AB56,EQUITY3!$A:$J,8,FALSE)&lt;&gt;"",VLOOKUP(AB56,EQUITY3!$A:$J,8,FALSE),"—")</f>
        <v>—</v>
      </c>
      <c r="K56" s="417" t="str">
        <f>IF(VLOOKUP(AC56,EQUITY3!$A:$J,8,FALSE)&lt;&gt;"",VLOOKUP(AC56,EQUITY3!$A:$J,8,FALSE),"—")</f>
        <v>—</v>
      </c>
      <c r="L56" s="427" t="s">
        <v>9528</v>
      </c>
      <c r="M56" s="428" t="s">
        <v>9528</v>
      </c>
      <c r="N56" s="427">
        <f>IF(VLOOKUP(AF56,EQUITY3!$A:$J,8,FALSE)&lt;&gt;"",VLOOKUP(AF56,EQUITY3!$A:$J,8,FALSE),"—")</f>
        <v>72.8</v>
      </c>
      <c r="O56" s="427">
        <f>IF(VLOOKUP(AG56,EQUITY3!$A:$J,8,FALSE)&lt;&gt;"",VLOOKUP(AG56,EQUITY3!$A:$J,8,FALSE),"—")</f>
        <v>58.8</v>
      </c>
      <c r="P56" s="427">
        <f t="shared" si="4"/>
        <v>-14</v>
      </c>
      <c r="Q56" s="413">
        <f t="shared" si="23"/>
        <v>29</v>
      </c>
      <c r="S56" s="408" t="s">
        <v>221</v>
      </c>
      <c r="T56" s="167" t="str">
        <f t="shared" si="24"/>
        <v>WYh001_0</v>
      </c>
      <c r="U56" s="167" t="str">
        <f t="shared" si="25"/>
        <v>WYh001_1</v>
      </c>
      <c r="V56" s="167" t="str">
        <f t="shared" si="26"/>
        <v>WY</v>
      </c>
      <c r="W56" s="167" t="str">
        <f t="shared" si="27"/>
        <v>WYh001_1</v>
      </c>
      <c r="X56" s="167" t="str">
        <f t="shared" si="28"/>
        <v>WYe016_White_0</v>
      </c>
      <c r="Y56" s="167" t="str">
        <f t="shared" si="29"/>
        <v>WYe016_White_1</v>
      </c>
      <c r="Z56" s="167" t="str">
        <f t="shared" si="30"/>
        <v>WY</v>
      </c>
      <c r="AA56" s="167" t="str">
        <f t="shared" si="31"/>
        <v>WYe016_White_1</v>
      </c>
      <c r="AB56" s="167" t="str">
        <f t="shared" si="32"/>
        <v>WYe016_Black_0</v>
      </c>
      <c r="AC56" s="167" t="str">
        <f t="shared" si="33"/>
        <v>WYe016_Black_1</v>
      </c>
      <c r="AD56" s="167" t="str">
        <f t="shared" si="34"/>
        <v>WY</v>
      </c>
      <c r="AE56" s="167" t="str">
        <f t="shared" si="35"/>
        <v>WYe016_Black_1</v>
      </c>
      <c r="AF56" s="167" t="str">
        <f t="shared" si="17"/>
        <v>WYe016_Hispanic_0</v>
      </c>
      <c r="AG56" s="167" t="str">
        <f t="shared" si="18"/>
        <v>WYe016_Hispanic_1</v>
      </c>
      <c r="AH56" s="167" t="str">
        <f t="shared" si="19"/>
        <v>WY</v>
      </c>
      <c r="AI56" s="167" t="str">
        <f t="shared" si="20"/>
        <v>WYe016_Hispanic_1</v>
      </c>
    </row>
    <row r="57" spans="1:35" ht="23" customHeight="1" x14ac:dyDescent="0.15">
      <c r="A57" s="173" t="s">
        <v>9506</v>
      </c>
      <c r="B57" s="173"/>
      <c r="C57" s="173"/>
      <c r="D57" s="173"/>
      <c r="E57" s="173"/>
      <c r="F57" s="173"/>
      <c r="G57" s="173"/>
      <c r="H57" s="173"/>
      <c r="I57" s="173"/>
      <c r="J57" s="173"/>
      <c r="K57" s="173"/>
      <c r="L57" s="173"/>
      <c r="M57" s="173"/>
      <c r="N57" s="173"/>
      <c r="O57" s="173"/>
      <c r="P57" s="173"/>
      <c r="Q57" s="173"/>
    </row>
    <row r="58" spans="1:35" x14ac:dyDescent="0.15">
      <c r="AH58" s="167">
        <f>SUM(AH6:AH56)</f>
        <v>0</v>
      </c>
      <c r="AI58" s="167">
        <f>SUM(AI6:AI56)</f>
        <v>0</v>
      </c>
    </row>
    <row r="62" spans="1:35" s="414" customFormat="1" x14ac:dyDescent="0.15">
      <c r="B62" s="414" t="str">
        <f>CONCATENATE(B64,"_",B63)</f>
        <v>h001_0</v>
      </c>
      <c r="C62" s="414" t="str">
        <f>CONCATENATE(C64,"_",C63)</f>
        <v>h001_1</v>
      </c>
      <c r="E62" s="414" t="str">
        <f>CONCATENATE(E64,"_",E63)</f>
        <v>h001_1</v>
      </c>
      <c r="F62" s="414" t="str">
        <f>CONCATENATE(F64,"_White_",F63)</f>
        <v>e016_White_0</v>
      </c>
      <c r="G62" s="414" t="str">
        <f>CONCATENATE(G64,"_White_",G63)</f>
        <v>e016_White_1</v>
      </c>
      <c r="I62" s="414" t="str">
        <f>CONCATENATE(I64,"_White_",I63)</f>
        <v>e016_White_1</v>
      </c>
      <c r="J62" s="414" t="str">
        <f>CONCATENATE(J64,"_Black_",J63)</f>
        <v>e016_Black_0</v>
      </c>
      <c r="K62" s="414" t="str">
        <f>CONCATENATE(K64,"_Black_",K63)</f>
        <v>e016_Black_1</v>
      </c>
      <c r="M62" s="414" t="str">
        <f>CONCATENATE(M64,"_Black_",M63)</f>
        <v>e016_Black_1</v>
      </c>
      <c r="N62" s="414" t="str">
        <f>CONCATENATE(N64,"_Hispanic_",N63)</f>
        <v>e016_Hispanic_0</v>
      </c>
      <c r="O62" s="414" t="str">
        <f>CONCATENATE(O64,"_Hispanic_",O63)</f>
        <v>e016_Hispanic_1</v>
      </c>
      <c r="Q62" s="414" t="str">
        <f>CONCATENATE(Q64,"_Hispanic_",Q63)</f>
        <v>e016_Hispanic_1</v>
      </c>
    </row>
    <row r="63" spans="1:35" s="414" customFormat="1" x14ac:dyDescent="0.15">
      <c r="B63" s="414">
        <v>0</v>
      </c>
      <c r="C63" s="414">
        <v>1</v>
      </c>
      <c r="E63" s="414">
        <v>1</v>
      </c>
      <c r="F63" s="414">
        <v>0</v>
      </c>
      <c r="G63" s="414">
        <v>1</v>
      </c>
      <c r="I63" s="414">
        <v>1</v>
      </c>
      <c r="J63" s="414">
        <v>0</v>
      </c>
      <c r="K63" s="414">
        <v>1</v>
      </c>
      <c r="M63" s="414">
        <v>1</v>
      </c>
      <c r="N63" s="414">
        <v>0</v>
      </c>
      <c r="O63" s="414">
        <v>1</v>
      </c>
      <c r="Q63" s="414">
        <v>1</v>
      </c>
    </row>
    <row r="64" spans="1:35" s="414" customFormat="1" x14ac:dyDescent="0.15">
      <c r="B64" s="414" t="s">
        <v>984</v>
      </c>
      <c r="C64" s="414" t="s">
        <v>984</v>
      </c>
      <c r="E64" s="414" t="s">
        <v>984</v>
      </c>
      <c r="F64" s="414" t="s">
        <v>5148</v>
      </c>
      <c r="G64" s="414" t="s">
        <v>5148</v>
      </c>
      <c r="I64" s="414" t="s">
        <v>5148</v>
      </c>
      <c r="J64" s="414" t="s">
        <v>5148</v>
      </c>
      <c r="K64" s="414" t="s">
        <v>5148</v>
      </c>
      <c r="M64" s="414" t="s">
        <v>5148</v>
      </c>
      <c r="N64" s="414" t="s">
        <v>5148</v>
      </c>
      <c r="O64" s="414" t="s">
        <v>5148</v>
      </c>
      <c r="Q64" s="414" t="s">
        <v>5148</v>
      </c>
    </row>
  </sheetData>
  <customSheetViews>
    <customSheetView guid="{B79C7D93-5BC1-49C9-8DB1-804221DB6714}" scale="80" showPageBreaks="1" showGridLines="0" fitToPage="1" printArea="1" view="pageBreakPreview">
      <selection activeCell="X39" sqref="X39"/>
      <pageMargins left="0.7" right="0.7" top="0.75" bottom="0.75" header="0.3" footer="0.3"/>
      <pageSetup scale="73" orientation="portrait" horizontalDpi="300" verticalDpi="300" r:id="rId1"/>
    </customSheetView>
    <customSheetView guid="{1955DA2A-9C2E-4B05-A49D-B390AB521C26}" scale="80" showPageBreaks="1" showGridLines="0" fitToPage="1" printArea="1" view="pageBreakPreview">
      <selection activeCell="X39" sqref="X39"/>
      <pageMargins left="0.7" right="0.7" top="0.75" bottom="0.75" header="0.3" footer="0.3"/>
      <pageSetup scale="73" orientation="portrait" horizontalDpi="300" verticalDpi="300" r:id="rId2"/>
    </customSheetView>
  </customSheetViews>
  <mergeCells count="4">
    <mergeCell ref="B3:E3"/>
    <mergeCell ref="F3:I3"/>
    <mergeCell ref="J3:M3"/>
    <mergeCell ref="N3:Q3"/>
  </mergeCells>
  <phoneticPr fontId="52" type="noConversion"/>
  <conditionalFormatting sqref="A6:Q56">
    <cfRule type="expression" dxfId="6" priority="1">
      <formula>MOD(ROW(),2)=0</formula>
    </cfRule>
  </conditionalFormatting>
  <pageMargins left="0.7" right="0.7" top="0.75" bottom="0.75" header="0.3" footer="0.3"/>
  <pageSetup scale="67" orientation="portrait" horizontalDpi="300" verticalDpi="300"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pageSetUpPr fitToPage="1"/>
  </sheetPr>
  <dimension ref="A1:AT62"/>
  <sheetViews>
    <sheetView view="pageBreakPreview" topLeftCell="A36" zoomScale="150" zoomScaleNormal="150" zoomScaleSheetLayoutView="90" zoomScalePageLayoutView="150" workbookViewId="0">
      <selection activeCell="F4" sqref="F4"/>
    </sheetView>
  </sheetViews>
  <sheetFormatPr baseColWidth="10" defaultColWidth="9.1640625" defaultRowHeight="14" x14ac:dyDescent="0.15"/>
  <cols>
    <col min="1" max="1" width="6" style="167" customWidth="1"/>
    <col min="2" max="2" width="3.6640625" style="167" customWidth="1"/>
    <col min="3" max="3" width="18" style="288" bestFit="1" customWidth="1"/>
    <col min="4" max="4" width="15.1640625" style="441" customWidth="1"/>
    <col min="5" max="5" width="3.5" style="167" customWidth="1"/>
    <col min="6" max="6" width="15.1640625" style="441" customWidth="1"/>
    <col min="7" max="7" width="7.6640625" style="167" customWidth="1"/>
    <col min="8" max="10" width="9.1640625" style="167"/>
    <col min="11" max="11" width="24.5" style="167" customWidth="1"/>
    <col min="12" max="12" width="9.1640625" style="167" customWidth="1"/>
    <col min="13" max="13" width="14.5" style="167" customWidth="1"/>
    <col min="14" max="14" width="9.1640625" style="167" customWidth="1"/>
    <col min="15" max="15" width="28.33203125" style="167" customWidth="1"/>
    <col min="16" max="16" width="28.6640625" style="167" customWidth="1"/>
    <col min="17" max="16384" width="9.1640625" style="167"/>
  </cols>
  <sheetData>
    <row r="1" spans="1:16" hidden="1" x14ac:dyDescent="0.15">
      <c r="C1" s="269"/>
      <c r="D1" s="441" t="s">
        <v>984</v>
      </c>
      <c r="F1" s="441" t="s">
        <v>2063</v>
      </c>
    </row>
    <row r="2" spans="1:16" s="271" customFormat="1" ht="34.5" customHeight="1" x14ac:dyDescent="0.2">
      <c r="A2" s="224" t="str">
        <f>CONCATENATE("Appendix Exhibit ",INDEX!A18,". ",INDEX!B18)</f>
        <v>Appendix Exhibit G1. Equity: Dimension and Subdimension Ranking</v>
      </c>
      <c r="C2" s="272"/>
      <c r="D2" s="442"/>
      <c r="F2" s="442"/>
    </row>
    <row r="3" spans="1:16" s="186" customFormat="1" hidden="1" x14ac:dyDescent="0.2">
      <c r="A3" s="208" t="s">
        <v>5309</v>
      </c>
      <c r="B3" s="275"/>
      <c r="C3" s="276"/>
      <c r="D3" s="443"/>
      <c r="E3" s="275"/>
      <c r="F3" s="443"/>
      <c r="G3" s="275"/>
      <c r="H3" s="275"/>
    </row>
    <row r="4" spans="1:16" s="278" customFormat="1" ht="44.25" customHeight="1" x14ac:dyDescent="0.15">
      <c r="B4" s="554"/>
      <c r="C4" s="554"/>
      <c r="D4" s="424" t="s">
        <v>9529</v>
      </c>
      <c r="E4" s="445"/>
      <c r="F4" s="424" t="s">
        <v>9530</v>
      </c>
      <c r="G4" s="404"/>
      <c r="K4" s="279" t="s">
        <v>2</v>
      </c>
      <c r="L4" s="279" t="s">
        <v>5080</v>
      </c>
      <c r="M4" s="278" t="s">
        <v>7876</v>
      </c>
    </row>
    <row r="5" spans="1:16" x14ac:dyDescent="0.15">
      <c r="B5" s="290">
        <f>L5</f>
        <v>1</v>
      </c>
      <c r="C5" s="291" t="str">
        <f>K5</f>
        <v>Hawaii</v>
      </c>
      <c r="D5" s="444">
        <f>VLOOKUP(O5,EQUITY!$A:$C,3,FALSE)</f>
        <v>1</v>
      </c>
      <c r="E5" s="280"/>
      <c r="F5" s="444">
        <f>VLOOKUP(P5,EQUITY!$A:$C,3,FALSE)</f>
        <v>1</v>
      </c>
      <c r="J5" s="167" t="s">
        <v>879</v>
      </c>
      <c r="K5" s="281" t="s">
        <v>61</v>
      </c>
      <c r="L5" s="167">
        <f>VLOOKUP(CONCATENATE(N5,$J$5),EQUITY!$A$2:$C$307,2,FALSE)</f>
        <v>1</v>
      </c>
      <c r="M5" s="167">
        <f>VLOOKUP(CONCATENATE(N5,$J$5),EQUITY!$A$2:$C$307,3,FALSE)</f>
        <v>1</v>
      </c>
      <c r="N5" s="167" t="str">
        <f>VLOOKUP(K5,ST!$A$2:$B$53,2,FALSE)</f>
        <v>HI</v>
      </c>
      <c r="O5" s="167" t="str">
        <f t="shared" ref="O5:O36" si="0">CONCATENATE($N5,D$57,"_",D$58,"_","1")</f>
        <v>HIe105_INCOME_1</v>
      </c>
      <c r="P5" s="167" t="str">
        <f t="shared" ref="P5:P36" si="1">CONCATENATE($N5,F$57,"_",F$58,"_","1")</f>
        <v>HIe106_RACE_1</v>
      </c>
    </row>
    <row r="6" spans="1:16" x14ac:dyDescent="0.15">
      <c r="B6" s="290">
        <f t="shared" ref="B6:B55" si="2">L6</f>
        <v>2</v>
      </c>
      <c r="C6" s="291" t="str">
        <f t="shared" ref="C6:C55" si="3">K6</f>
        <v>Rhode Island</v>
      </c>
      <c r="D6" s="444">
        <f>VLOOKUP(O6,EQUITY!$A:$C,3,FALSE)</f>
        <v>1</v>
      </c>
      <c r="E6" s="280"/>
      <c r="F6" s="444">
        <f>VLOOKUP(P6,EQUITY!$A:$C,3,FALSE)</f>
        <v>1</v>
      </c>
      <c r="K6" s="281" t="s">
        <v>172</v>
      </c>
      <c r="L6" s="167">
        <f>VLOOKUP(CONCATENATE(N6,$J$5),EQUITY!$A$2:$C$307,2,FALSE)</f>
        <v>2</v>
      </c>
      <c r="M6" s="167">
        <f>VLOOKUP(CONCATENATE(N6,$J$5),EQUITY!$A$2:$C$307,3,FALSE)</f>
        <v>1</v>
      </c>
      <c r="N6" s="167" t="str">
        <f>VLOOKUP(K6,ST!$A$2:$B$53,2,FALSE)</f>
        <v>RI</v>
      </c>
      <c r="O6" s="167" t="str">
        <f t="shared" si="0"/>
        <v>RIe105_INCOME_1</v>
      </c>
      <c r="P6" s="167" t="str">
        <f t="shared" si="1"/>
        <v>RIe106_RACE_1</v>
      </c>
    </row>
    <row r="7" spans="1:16" s="284" customFormat="1" x14ac:dyDescent="0.15">
      <c r="B7" s="290">
        <f t="shared" si="2"/>
        <v>2</v>
      </c>
      <c r="C7" s="291" t="str">
        <f t="shared" si="3"/>
        <v>Vermont</v>
      </c>
      <c r="D7" s="444">
        <f>VLOOKUP(O7,EQUITY!$A:$C,3,FALSE)</f>
        <v>1</v>
      </c>
      <c r="E7" s="280"/>
      <c r="F7" s="444">
        <f>VLOOKUP(P7,EQUITY!$A:$C,3,FALSE)</f>
        <v>1</v>
      </c>
      <c r="G7" s="167"/>
      <c r="K7" s="281" t="s">
        <v>200</v>
      </c>
      <c r="L7" s="167">
        <f>VLOOKUP(CONCATENATE(N7,$J$5),EQUITY!$A$2:$C$307,2,FALSE)</f>
        <v>2</v>
      </c>
      <c r="M7" s="167">
        <f>VLOOKUP(CONCATENATE(N7,$J$5),EQUITY!$A$2:$C$307,3,FALSE)</f>
        <v>1</v>
      </c>
      <c r="N7" s="167" t="str">
        <f>VLOOKUP(K7,ST!$A$2:$B$53,2,FALSE)</f>
        <v>VT</v>
      </c>
      <c r="O7" s="167" t="str">
        <f t="shared" si="0"/>
        <v>VTe105_INCOME_1</v>
      </c>
      <c r="P7" s="167" t="str">
        <f t="shared" si="1"/>
        <v>VTe106_RACE_1</v>
      </c>
    </row>
    <row r="8" spans="1:16" x14ac:dyDescent="0.15">
      <c r="B8" s="290">
        <f t="shared" si="2"/>
        <v>4</v>
      </c>
      <c r="C8" s="291" t="str">
        <f t="shared" si="3"/>
        <v>Massachusetts</v>
      </c>
      <c r="D8" s="444">
        <f>VLOOKUP(O8,EQUITY!$A:$C,3,FALSE)</f>
        <v>1</v>
      </c>
      <c r="E8" s="280"/>
      <c r="F8" s="444">
        <f>VLOOKUP(P8,EQUITY!$A:$C,3,FALSE)</f>
        <v>1</v>
      </c>
      <c r="K8" s="281" t="s">
        <v>100</v>
      </c>
      <c r="L8" s="167">
        <f>VLOOKUP(CONCATENATE(N8,$J$5),EQUITY!$A$2:$C$307,2,FALSE)</f>
        <v>4</v>
      </c>
      <c r="M8" s="167">
        <f>VLOOKUP(CONCATENATE(N8,$J$5),EQUITY!$A$2:$C$307,3,FALSE)</f>
        <v>1</v>
      </c>
      <c r="N8" s="167" t="str">
        <f>VLOOKUP(K8,ST!$A$2:$B$53,2,FALSE)</f>
        <v>MA</v>
      </c>
      <c r="O8" s="167" t="str">
        <f t="shared" si="0"/>
        <v>MAe105_INCOME_1</v>
      </c>
      <c r="P8" s="167" t="str">
        <f t="shared" si="1"/>
        <v>MAe106_RACE_1</v>
      </c>
    </row>
    <row r="9" spans="1:16" x14ac:dyDescent="0.15">
      <c r="B9" s="290">
        <f t="shared" si="2"/>
        <v>5</v>
      </c>
      <c r="C9" s="291" t="str">
        <f t="shared" si="3"/>
        <v>Minnesota</v>
      </c>
      <c r="D9" s="444">
        <f>VLOOKUP(O9,EQUITY!$A:$C,3,FALSE)</f>
        <v>1</v>
      </c>
      <c r="E9" s="280"/>
      <c r="F9" s="444">
        <f>VLOOKUP(P9,EQUITY!$A:$C,3,FALSE)</f>
        <v>1</v>
      </c>
      <c r="K9" s="281" t="s">
        <v>108</v>
      </c>
      <c r="L9" s="167">
        <f>VLOOKUP(CONCATENATE(N9,$J$5),EQUITY!$A$2:$C$307,2,FALSE)</f>
        <v>5</v>
      </c>
      <c r="M9" s="167">
        <f>VLOOKUP(CONCATENATE(N9,$J$5),EQUITY!$A$2:$C$307,3,FALSE)</f>
        <v>1</v>
      </c>
      <c r="N9" s="167" t="str">
        <f>VLOOKUP(K9,ST!$A$2:$B$53,2,FALSE)</f>
        <v>MN</v>
      </c>
      <c r="O9" s="167" t="str">
        <f t="shared" si="0"/>
        <v>MNe105_INCOME_1</v>
      </c>
      <c r="P9" s="167" t="str">
        <f t="shared" si="1"/>
        <v>MNe106_RACE_1</v>
      </c>
    </row>
    <row r="10" spans="1:16" x14ac:dyDescent="0.15">
      <c r="B10" s="290">
        <f t="shared" si="2"/>
        <v>6</v>
      </c>
      <c r="C10" s="291" t="str">
        <f t="shared" si="3"/>
        <v>New Hampshire</v>
      </c>
      <c r="D10" s="444">
        <f>VLOOKUP(O10,EQUITY!$A:$C,3,FALSE)</f>
        <v>1</v>
      </c>
      <c r="E10" s="280"/>
      <c r="F10" s="444">
        <f>VLOOKUP(P10,EQUITY!$A:$C,3,FALSE)</f>
        <v>1</v>
      </c>
      <c r="K10" s="281" t="s">
        <v>132</v>
      </c>
      <c r="L10" s="167">
        <f>VLOOKUP(CONCATENATE(N10,$J$5),EQUITY!$A$2:$C$307,2,FALSE)</f>
        <v>6</v>
      </c>
      <c r="M10" s="167">
        <f>VLOOKUP(CONCATENATE(N10,$J$5),EQUITY!$A$2:$C$307,3,FALSE)</f>
        <v>1</v>
      </c>
      <c r="N10" s="167" t="str">
        <f>VLOOKUP(K10,ST!$A$2:$B$53,2,FALSE)</f>
        <v>NH</v>
      </c>
      <c r="O10" s="167" t="str">
        <f t="shared" si="0"/>
        <v>NHe105_INCOME_1</v>
      </c>
      <c r="P10" s="167" t="str">
        <f t="shared" si="1"/>
        <v>NHe106_RACE_1</v>
      </c>
    </row>
    <row r="11" spans="1:16" x14ac:dyDescent="0.15">
      <c r="B11" s="290">
        <f t="shared" si="2"/>
        <v>6</v>
      </c>
      <c r="C11" s="291" t="str">
        <f t="shared" si="3"/>
        <v>New York</v>
      </c>
      <c r="D11" s="444">
        <f>VLOOKUP(O11,EQUITY!$A:$C,3,FALSE)</f>
        <v>1</v>
      </c>
      <c r="E11" s="280"/>
      <c r="F11" s="444">
        <f>VLOOKUP(P11,EQUITY!$A:$C,3,FALSE)</f>
        <v>1</v>
      </c>
      <c r="K11" s="281" t="s">
        <v>144</v>
      </c>
      <c r="L11" s="167">
        <f>VLOOKUP(CONCATENATE(N11,$J$5),EQUITY!$A$2:$C$307,2,FALSE)</f>
        <v>6</v>
      </c>
      <c r="M11" s="167">
        <f>VLOOKUP(CONCATENATE(N11,$J$5),EQUITY!$A$2:$C$307,3,FALSE)</f>
        <v>1</v>
      </c>
      <c r="N11" s="167" t="str">
        <f>VLOOKUP(K11,ST!$A$2:$B$53,2,FALSE)</f>
        <v>NY</v>
      </c>
      <c r="O11" s="167" t="str">
        <f t="shared" si="0"/>
        <v>NYe105_INCOME_1</v>
      </c>
      <c r="P11" s="167" t="str">
        <f t="shared" si="1"/>
        <v>NYe106_RACE_1</v>
      </c>
    </row>
    <row r="12" spans="1:16" x14ac:dyDescent="0.15">
      <c r="B12" s="290">
        <f t="shared" si="2"/>
        <v>8</v>
      </c>
      <c r="C12" s="291" t="str">
        <f t="shared" si="3"/>
        <v>Colorado</v>
      </c>
      <c r="D12" s="444">
        <f>VLOOKUP(O12,EQUITY!$A:$C,3,FALSE)</f>
        <v>1</v>
      </c>
      <c r="E12" s="280"/>
      <c r="F12" s="444">
        <f>VLOOKUP(P12,EQUITY!$A:$C,3,FALSE)</f>
        <v>1</v>
      </c>
      <c r="K12" s="281" t="s">
        <v>37</v>
      </c>
      <c r="L12" s="167">
        <f>VLOOKUP(CONCATENATE(N12,$J$5),EQUITY!$A$2:$C$307,2,FALSE)</f>
        <v>8</v>
      </c>
      <c r="M12" s="167">
        <f>VLOOKUP(CONCATENATE(N12,$J$5),EQUITY!$A$2:$C$307,3,FALSE)</f>
        <v>1</v>
      </c>
      <c r="N12" s="167" t="str">
        <f>VLOOKUP(K12,ST!$A$2:$B$53,2,FALSE)</f>
        <v>CO</v>
      </c>
      <c r="O12" s="167" t="str">
        <f t="shared" si="0"/>
        <v>COe105_INCOME_1</v>
      </c>
      <c r="P12" s="167" t="str">
        <f t="shared" si="1"/>
        <v>COe106_RACE_1</v>
      </c>
    </row>
    <row r="13" spans="1:16" x14ac:dyDescent="0.15">
      <c r="B13" s="290">
        <f t="shared" si="2"/>
        <v>8</v>
      </c>
      <c r="C13" s="291" t="str">
        <f t="shared" si="3"/>
        <v>Connecticut</v>
      </c>
      <c r="D13" s="444">
        <f>VLOOKUP(O13,EQUITY!$A:$C,3,FALSE)</f>
        <v>1</v>
      </c>
      <c r="E13" s="280"/>
      <c r="F13" s="444">
        <f>VLOOKUP(P13,EQUITY!$A:$C,3,FALSE)</f>
        <v>1</v>
      </c>
      <c r="K13" s="281" t="s">
        <v>41</v>
      </c>
      <c r="L13" s="167">
        <f>VLOOKUP(CONCATENATE(N13,$J$5),EQUITY!$A$2:$C$307,2,FALSE)</f>
        <v>8</v>
      </c>
      <c r="M13" s="167">
        <f>VLOOKUP(CONCATENATE(N13,$J$5),EQUITY!$A$2:$C$307,3,FALSE)</f>
        <v>1</v>
      </c>
      <c r="N13" s="167" t="str">
        <f>VLOOKUP(K13,ST!$A$2:$B$53,2,FALSE)</f>
        <v>CT</v>
      </c>
      <c r="O13" s="167" t="str">
        <f t="shared" si="0"/>
        <v>CTe105_INCOME_1</v>
      </c>
      <c r="P13" s="167" t="str">
        <f t="shared" si="1"/>
        <v>CTe106_RACE_1</v>
      </c>
    </row>
    <row r="14" spans="1:16" x14ac:dyDescent="0.15">
      <c r="B14" s="290">
        <f t="shared" si="2"/>
        <v>10</v>
      </c>
      <c r="C14" s="291" t="str">
        <f t="shared" si="3"/>
        <v>California</v>
      </c>
      <c r="D14" s="444">
        <f>VLOOKUP(O14,EQUITY!$A:$C,3,FALSE)</f>
        <v>2</v>
      </c>
      <c r="E14" s="280"/>
      <c r="F14" s="444">
        <f>VLOOKUP(P14,EQUITY!$A:$C,3,FALSE)</f>
        <v>1</v>
      </c>
      <c r="K14" s="281" t="s">
        <v>33</v>
      </c>
      <c r="L14" s="167">
        <f>VLOOKUP(CONCATENATE(N14,$J$5),EQUITY!$A$2:$C$307,2,FALSE)</f>
        <v>10</v>
      </c>
      <c r="M14" s="167">
        <f>VLOOKUP(CONCATENATE(N14,$J$5),EQUITY!$A$2:$C$307,3,FALSE)</f>
        <v>1</v>
      </c>
      <c r="N14" s="167" t="str">
        <f>VLOOKUP(K14,ST!$A$2:$B$53,2,FALSE)</f>
        <v>CA</v>
      </c>
      <c r="O14" s="167" t="str">
        <f t="shared" si="0"/>
        <v>CAe105_INCOME_1</v>
      </c>
      <c r="P14" s="167" t="str">
        <f t="shared" si="1"/>
        <v>CAe106_RACE_1</v>
      </c>
    </row>
    <row r="15" spans="1:16" x14ac:dyDescent="0.15">
      <c r="B15" s="290">
        <f t="shared" si="2"/>
        <v>10</v>
      </c>
      <c r="C15" s="291" t="str">
        <f t="shared" si="3"/>
        <v>Iowa</v>
      </c>
      <c r="D15" s="444">
        <f>VLOOKUP(O15,EQUITY!$A:$C,3,FALSE)</f>
        <v>1</v>
      </c>
      <c r="E15" s="280"/>
      <c r="F15" s="444">
        <f>VLOOKUP(P15,EQUITY!$A:$C,3,FALSE)</f>
        <v>2</v>
      </c>
      <c r="K15" s="281" t="s">
        <v>76</v>
      </c>
      <c r="L15" s="167">
        <f>VLOOKUP(CONCATENATE(N15,$J$5),EQUITY!$A$2:$C$307,2,FALSE)</f>
        <v>10</v>
      </c>
      <c r="M15" s="167">
        <f>VLOOKUP(CONCATENATE(N15,$J$5),EQUITY!$A$2:$C$307,3,FALSE)</f>
        <v>1</v>
      </c>
      <c r="N15" s="167" t="str">
        <f>VLOOKUP(K15,ST!$A$2:$B$53,2,FALSE)</f>
        <v>IA</v>
      </c>
      <c r="O15" s="167" t="str">
        <f t="shared" si="0"/>
        <v>IAe105_INCOME_1</v>
      </c>
      <c r="P15" s="167" t="str">
        <f t="shared" si="1"/>
        <v>IAe106_RACE_1</v>
      </c>
    </row>
    <row r="16" spans="1:16" x14ac:dyDescent="0.15">
      <c r="B16" s="290">
        <f t="shared" si="2"/>
        <v>10</v>
      </c>
      <c r="C16" s="490" t="str">
        <f t="shared" si="3"/>
        <v>Washington</v>
      </c>
      <c r="D16" s="444">
        <f>VLOOKUP(O16,EQUITY!$A:$C,3,FALSE)</f>
        <v>1</v>
      </c>
      <c r="E16" s="280"/>
      <c r="F16" s="444">
        <f>VLOOKUP(P16,EQUITY!$A:$C,3,FALSE)</f>
        <v>2</v>
      </c>
      <c r="K16" s="281" t="s">
        <v>208</v>
      </c>
      <c r="L16" s="167">
        <f>VLOOKUP(CONCATENATE(N16,$J$5),EQUITY!$A$2:$C$307,2,FALSE)</f>
        <v>10</v>
      </c>
      <c r="M16" s="167">
        <f>VLOOKUP(CONCATENATE(N16,$J$5),EQUITY!$A$2:$C$307,3,FALSE)</f>
        <v>1</v>
      </c>
      <c r="N16" s="167" t="str">
        <f>VLOOKUP(K16,ST!$A$2:$B$53,2,FALSE)</f>
        <v>WA</v>
      </c>
      <c r="O16" s="167" t="str">
        <f t="shared" si="0"/>
        <v>WAe105_INCOME_1</v>
      </c>
      <c r="P16" s="167" t="str">
        <f t="shared" si="1"/>
        <v>WAe106_RACE_1</v>
      </c>
    </row>
    <row r="17" spans="2:16" x14ac:dyDescent="0.15">
      <c r="B17" s="290">
        <f t="shared" si="2"/>
        <v>13</v>
      </c>
      <c r="C17" s="291" t="str">
        <f t="shared" si="3"/>
        <v>District of Columbia</v>
      </c>
      <c r="D17" s="444">
        <f>VLOOKUP(O17,EQUITY!$A:$C,3,FALSE)</f>
        <v>2</v>
      </c>
      <c r="E17" s="280"/>
      <c r="F17" s="444">
        <f>VLOOKUP(P17,EQUITY!$A:$C,3,FALSE)</f>
        <v>1</v>
      </c>
      <c r="K17" s="281" t="s">
        <v>49</v>
      </c>
      <c r="L17" s="167">
        <f>VLOOKUP(CONCATENATE(N17,$J$5),EQUITY!$A$2:$C$307,2,FALSE)</f>
        <v>13</v>
      </c>
      <c r="M17" s="167">
        <f>VLOOKUP(CONCATENATE(N17,$J$5),EQUITY!$A$2:$C$307,3,FALSE)</f>
        <v>2</v>
      </c>
      <c r="N17" s="167" t="str">
        <f>VLOOKUP(K17,ST!$A$2:$B$53,2,FALSE)</f>
        <v>DC</v>
      </c>
      <c r="O17" s="167" t="str">
        <f t="shared" si="0"/>
        <v>DCe105_INCOME_1</v>
      </c>
      <c r="P17" s="167" t="str">
        <f t="shared" si="1"/>
        <v>DCe106_RACE_1</v>
      </c>
    </row>
    <row r="18" spans="2:16" x14ac:dyDescent="0.15">
      <c r="B18" s="290">
        <f t="shared" si="2"/>
        <v>13</v>
      </c>
      <c r="C18" s="291" t="str">
        <f t="shared" si="3"/>
        <v>Maryland</v>
      </c>
      <c r="D18" s="444">
        <f>VLOOKUP(O18,EQUITY!$A:$C,3,FALSE)</f>
        <v>2</v>
      </c>
      <c r="E18" s="280"/>
      <c r="F18" s="444">
        <f>VLOOKUP(P18,EQUITY!$A:$C,3,FALSE)</f>
        <v>1</v>
      </c>
      <c r="K18" s="281" t="s">
        <v>96</v>
      </c>
      <c r="L18" s="167">
        <f>VLOOKUP(CONCATENATE(N18,$J$5),EQUITY!$A$2:$C$307,2,FALSE)</f>
        <v>13</v>
      </c>
      <c r="M18" s="167">
        <f>VLOOKUP(CONCATENATE(N18,$J$5),EQUITY!$A$2:$C$307,3,FALSE)</f>
        <v>2</v>
      </c>
      <c r="N18" s="167" t="str">
        <f>VLOOKUP(K18,ST!$A$2:$B$53,2,FALSE)</f>
        <v>MD</v>
      </c>
      <c r="O18" s="167" t="str">
        <f t="shared" si="0"/>
        <v>MDe105_INCOME_1</v>
      </c>
      <c r="P18" s="167" t="str">
        <f t="shared" si="1"/>
        <v>MDe106_RACE_1</v>
      </c>
    </row>
    <row r="19" spans="2:16" x14ac:dyDescent="0.15">
      <c r="B19" s="290">
        <f t="shared" si="2"/>
        <v>15</v>
      </c>
      <c r="C19" s="291" t="str">
        <f t="shared" si="3"/>
        <v>New Mexico</v>
      </c>
      <c r="D19" s="444">
        <f>VLOOKUP(O19,EQUITY!$A:$C,3,FALSE)</f>
        <v>2</v>
      </c>
      <c r="E19" s="280"/>
      <c r="F19" s="444">
        <f>VLOOKUP(P19,EQUITY!$A:$C,3,FALSE)</f>
        <v>2</v>
      </c>
      <c r="K19" s="281" t="s">
        <v>140</v>
      </c>
      <c r="L19" s="167">
        <f>VLOOKUP(CONCATENATE(N19,$J$5),EQUITY!$A$2:$C$307,2,FALSE)</f>
        <v>15</v>
      </c>
      <c r="M19" s="167">
        <f>VLOOKUP(CONCATENATE(N19,$J$5),EQUITY!$A$2:$C$307,3,FALSE)</f>
        <v>2</v>
      </c>
      <c r="N19" s="167" t="str">
        <f>VLOOKUP(K19,ST!$A$2:$B$53,2,FALSE)</f>
        <v>NM</v>
      </c>
      <c r="O19" s="167" t="str">
        <f t="shared" si="0"/>
        <v>NMe105_INCOME_1</v>
      </c>
      <c r="P19" s="167" t="str">
        <f t="shared" si="1"/>
        <v>NMe106_RACE_1</v>
      </c>
    </row>
    <row r="20" spans="2:16" x14ac:dyDescent="0.15">
      <c r="B20" s="290">
        <f t="shared" si="2"/>
        <v>16</v>
      </c>
      <c r="C20" s="291" t="str">
        <f t="shared" si="3"/>
        <v>Nebraska</v>
      </c>
      <c r="D20" s="444">
        <f>VLOOKUP(O20,EQUITY!$A:$C,3,FALSE)</f>
        <v>2</v>
      </c>
      <c r="E20" s="280"/>
      <c r="F20" s="444">
        <f>VLOOKUP(P20,EQUITY!$A:$C,3,FALSE)</f>
        <v>2</v>
      </c>
      <c r="K20" s="281" t="s">
        <v>124</v>
      </c>
      <c r="L20" s="167">
        <f>VLOOKUP(CONCATENATE(N20,$J$5),EQUITY!$A$2:$C$307,2,FALSE)</f>
        <v>16</v>
      </c>
      <c r="M20" s="167">
        <f>VLOOKUP(CONCATENATE(N20,$J$5),EQUITY!$A$2:$C$307,3,FALSE)</f>
        <v>2</v>
      </c>
      <c r="N20" s="167" t="str">
        <f>VLOOKUP(K20,ST!$A$2:$B$53,2,FALSE)</f>
        <v>NE</v>
      </c>
      <c r="O20" s="167" t="str">
        <f t="shared" si="0"/>
        <v>NEe105_INCOME_1</v>
      </c>
      <c r="P20" s="167" t="str">
        <f t="shared" si="1"/>
        <v>NEe106_RACE_1</v>
      </c>
    </row>
    <row r="21" spans="2:16" x14ac:dyDescent="0.15">
      <c r="B21" s="290">
        <f t="shared" si="2"/>
        <v>16</v>
      </c>
      <c r="C21" s="291" t="str">
        <f t="shared" si="3"/>
        <v>New Jersey</v>
      </c>
      <c r="D21" s="444">
        <f>VLOOKUP(O21,EQUITY!$A:$C,3,FALSE)</f>
        <v>2</v>
      </c>
      <c r="E21" s="280"/>
      <c r="F21" s="444">
        <f>VLOOKUP(P21,EQUITY!$A:$C,3,FALSE)</f>
        <v>2</v>
      </c>
      <c r="K21" s="281" t="s">
        <v>136</v>
      </c>
      <c r="L21" s="167">
        <f>VLOOKUP(CONCATENATE(N21,$J$5),EQUITY!$A$2:$C$307,2,FALSE)</f>
        <v>16</v>
      </c>
      <c r="M21" s="167">
        <f>VLOOKUP(CONCATENATE(N21,$J$5),EQUITY!$A$2:$C$307,3,FALSE)</f>
        <v>2</v>
      </c>
      <c r="N21" s="167" t="str">
        <f>VLOOKUP(K21,ST!$A$2:$B$53,2,FALSE)</f>
        <v>NJ</v>
      </c>
      <c r="O21" s="167" t="str">
        <f t="shared" si="0"/>
        <v>NJe105_INCOME_1</v>
      </c>
      <c r="P21" s="167" t="str">
        <f t="shared" si="1"/>
        <v>NJe106_RACE_1</v>
      </c>
    </row>
    <row r="22" spans="2:16" x14ac:dyDescent="0.15">
      <c r="B22" s="290">
        <f t="shared" si="2"/>
        <v>18</v>
      </c>
      <c r="C22" s="291" t="str">
        <f t="shared" si="3"/>
        <v>Maine</v>
      </c>
      <c r="D22" s="444">
        <f>VLOOKUP(O22,EQUITY!$A:$C,3,FALSE)</f>
        <v>2</v>
      </c>
      <c r="E22" s="280"/>
      <c r="F22" s="444">
        <f>VLOOKUP(P22,EQUITY!$A:$C,3,FALSE)</f>
        <v>2</v>
      </c>
      <c r="K22" s="281" t="s">
        <v>92</v>
      </c>
      <c r="L22" s="167">
        <f>VLOOKUP(CONCATENATE(N22,$J$5),EQUITY!$A$2:$C$307,2,FALSE)</f>
        <v>18</v>
      </c>
      <c r="M22" s="167">
        <f>VLOOKUP(CONCATENATE(N22,$J$5),EQUITY!$A$2:$C$307,3,FALSE)</f>
        <v>2</v>
      </c>
      <c r="N22" s="167" t="str">
        <f>VLOOKUP(K22,ST!$A$2:$B$53,2,FALSE)</f>
        <v>ME</v>
      </c>
      <c r="O22" s="167" t="str">
        <f t="shared" si="0"/>
        <v>MEe105_INCOME_1</v>
      </c>
      <c r="P22" s="167" t="str">
        <f t="shared" si="1"/>
        <v>MEe106_RACE_1</v>
      </c>
    </row>
    <row r="23" spans="2:16" x14ac:dyDescent="0.15">
      <c r="B23" s="290">
        <f t="shared" si="2"/>
        <v>18</v>
      </c>
      <c r="C23" s="291" t="str">
        <f t="shared" si="3"/>
        <v>South Dakota</v>
      </c>
      <c r="D23" s="444">
        <f>VLOOKUP(O23,EQUITY!$A:$C,3,FALSE)</f>
        <v>1</v>
      </c>
      <c r="E23" s="280"/>
      <c r="F23" s="444">
        <f>VLOOKUP(P23,EQUITY!$A:$C,3,FALSE)</f>
        <v>3</v>
      </c>
      <c r="K23" s="281" t="s">
        <v>180</v>
      </c>
      <c r="L23" s="167">
        <f>VLOOKUP(CONCATENATE(N23,$J$5),EQUITY!$A$2:$C$307,2,FALSE)</f>
        <v>18</v>
      </c>
      <c r="M23" s="167">
        <f>VLOOKUP(CONCATENATE(N23,$J$5),EQUITY!$A$2:$C$307,3,FALSE)</f>
        <v>2</v>
      </c>
      <c r="N23" s="167" t="str">
        <f>VLOOKUP(K23,ST!$A$2:$B$53,2,FALSE)</f>
        <v>SD</v>
      </c>
      <c r="O23" s="167" t="str">
        <f t="shared" si="0"/>
        <v>SDe105_INCOME_1</v>
      </c>
      <c r="P23" s="167" t="str">
        <f t="shared" si="1"/>
        <v>SDe106_RACE_1</v>
      </c>
    </row>
    <row r="24" spans="2:16" x14ac:dyDescent="0.15">
      <c r="B24" s="290">
        <f t="shared" si="2"/>
        <v>18</v>
      </c>
      <c r="C24" s="291" t="str">
        <f t="shared" si="3"/>
        <v>Utah</v>
      </c>
      <c r="D24" s="444">
        <f>VLOOKUP(O24,EQUITY!$A:$C,3,FALSE)</f>
        <v>2</v>
      </c>
      <c r="E24" s="280"/>
      <c r="F24" s="444">
        <f>VLOOKUP(P24,EQUITY!$A:$C,3,FALSE)</f>
        <v>2</v>
      </c>
      <c r="K24" s="281" t="s">
        <v>196</v>
      </c>
      <c r="L24" s="167">
        <f>VLOOKUP(CONCATENATE(N24,$J$5),EQUITY!$A$2:$C$307,2,FALSE)</f>
        <v>18</v>
      </c>
      <c r="M24" s="167">
        <f>VLOOKUP(CONCATENATE(N24,$J$5),EQUITY!$A$2:$C$307,3,FALSE)</f>
        <v>2</v>
      </c>
      <c r="N24" s="167" t="str">
        <f>VLOOKUP(K24,ST!$A$2:$B$53,2,FALSE)</f>
        <v>UT</v>
      </c>
      <c r="O24" s="167" t="str">
        <f t="shared" si="0"/>
        <v>UTe105_INCOME_1</v>
      </c>
      <c r="P24" s="167" t="str">
        <f t="shared" si="1"/>
        <v>UTe106_RACE_1</v>
      </c>
    </row>
    <row r="25" spans="2:16" x14ac:dyDescent="0.15">
      <c r="B25" s="290">
        <f t="shared" si="2"/>
        <v>21</v>
      </c>
      <c r="C25" s="291" t="str">
        <f t="shared" si="3"/>
        <v>Arizona</v>
      </c>
      <c r="D25" s="444">
        <f>VLOOKUP(O25,EQUITY!$A:$C,3,FALSE)</f>
        <v>3</v>
      </c>
      <c r="E25" s="280"/>
      <c r="F25" s="444">
        <f>VLOOKUP(P25,EQUITY!$A:$C,3,FALSE)</f>
        <v>2</v>
      </c>
      <c r="K25" s="281" t="s">
        <v>25</v>
      </c>
      <c r="L25" s="167">
        <f>VLOOKUP(CONCATENATE(N25,$J$5),EQUITY!$A$2:$C$307,2,FALSE)</f>
        <v>21</v>
      </c>
      <c r="M25" s="167">
        <f>VLOOKUP(CONCATENATE(N25,$J$5),EQUITY!$A$2:$C$307,3,FALSE)</f>
        <v>2</v>
      </c>
      <c r="N25" s="167" t="str">
        <f>VLOOKUP(K25,ST!$A$2:$B$53,2,FALSE)</f>
        <v>AZ</v>
      </c>
      <c r="O25" s="167" t="str">
        <f t="shared" si="0"/>
        <v>AZe105_INCOME_1</v>
      </c>
      <c r="P25" s="167" t="str">
        <f t="shared" si="1"/>
        <v>AZe106_RACE_1</v>
      </c>
    </row>
    <row r="26" spans="2:16" x14ac:dyDescent="0.15">
      <c r="B26" s="290">
        <f t="shared" si="2"/>
        <v>21</v>
      </c>
      <c r="C26" s="291" t="str">
        <f t="shared" si="3"/>
        <v>Delaware</v>
      </c>
      <c r="D26" s="444">
        <f>VLOOKUP(O26,EQUITY!$A:$C,3,FALSE)</f>
        <v>2</v>
      </c>
      <c r="E26" s="280"/>
      <c r="F26" s="444">
        <f>VLOOKUP(P26,EQUITY!$A:$C,3,FALSE)</f>
        <v>3</v>
      </c>
      <c r="K26" s="281" t="s">
        <v>45</v>
      </c>
      <c r="L26" s="167">
        <f>VLOOKUP(CONCATENATE(N26,$J$5),EQUITY!$A$2:$C$307,2,FALSE)</f>
        <v>21</v>
      </c>
      <c r="M26" s="167">
        <f>VLOOKUP(CONCATENATE(N26,$J$5),EQUITY!$A$2:$C$307,3,FALSE)</f>
        <v>2</v>
      </c>
      <c r="N26" s="167" t="str">
        <f>VLOOKUP(K26,ST!$A$2:$B$53,2,FALSE)</f>
        <v>DE</v>
      </c>
      <c r="O26" s="167" t="str">
        <f t="shared" si="0"/>
        <v>DEe105_INCOME_1</v>
      </c>
      <c r="P26" s="167" t="str">
        <f t="shared" si="1"/>
        <v>DEe106_RACE_1</v>
      </c>
    </row>
    <row r="27" spans="2:16" x14ac:dyDescent="0.15">
      <c r="B27" s="290">
        <f t="shared" si="2"/>
        <v>21</v>
      </c>
      <c r="C27" s="291" t="str">
        <f t="shared" si="3"/>
        <v>North Dakota</v>
      </c>
      <c r="D27" s="444">
        <f>VLOOKUP(O27,EQUITY!$A:$C,3,FALSE)</f>
        <v>2</v>
      </c>
      <c r="E27" s="280"/>
      <c r="F27" s="444">
        <f>VLOOKUP(P27,EQUITY!$A:$C,3,FALSE)</f>
        <v>2</v>
      </c>
      <c r="K27" s="281" t="s">
        <v>152</v>
      </c>
      <c r="L27" s="167">
        <f>VLOOKUP(CONCATENATE(N27,$J$5),EQUITY!$A$2:$C$307,2,FALSE)</f>
        <v>21</v>
      </c>
      <c r="M27" s="167">
        <f>VLOOKUP(CONCATENATE(N27,$J$5),EQUITY!$A$2:$C$307,3,FALSE)</f>
        <v>2</v>
      </c>
      <c r="N27" s="167" t="str">
        <f>VLOOKUP(K27,ST!$A$2:$B$53,2,FALSE)</f>
        <v>ND</v>
      </c>
      <c r="O27" s="167" t="str">
        <f t="shared" si="0"/>
        <v>NDe105_INCOME_1</v>
      </c>
      <c r="P27" s="167" t="str">
        <f t="shared" si="1"/>
        <v>NDe106_RACE_1</v>
      </c>
    </row>
    <row r="28" spans="2:16" x14ac:dyDescent="0.15">
      <c r="B28" s="290">
        <f t="shared" si="2"/>
        <v>21</v>
      </c>
      <c r="C28" s="291" t="str">
        <f t="shared" si="3"/>
        <v>Virginia</v>
      </c>
      <c r="D28" s="444">
        <f>VLOOKUP(O28,EQUITY!$A:$C,3,FALSE)</f>
        <v>3</v>
      </c>
      <c r="E28" s="280"/>
      <c r="F28" s="444">
        <f>VLOOKUP(P28,EQUITY!$A:$C,3,FALSE)</f>
        <v>2</v>
      </c>
      <c r="K28" s="281" t="s">
        <v>204</v>
      </c>
      <c r="L28" s="167">
        <f>VLOOKUP(CONCATENATE(N28,$J$5),EQUITY!$A$2:$C$307,2,FALSE)</f>
        <v>21</v>
      </c>
      <c r="M28" s="167">
        <f>VLOOKUP(CONCATENATE(N28,$J$5),EQUITY!$A$2:$C$307,3,FALSE)</f>
        <v>2</v>
      </c>
      <c r="N28" s="167" t="str">
        <f>VLOOKUP(K28,ST!$A$2:$B$53,2,FALSE)</f>
        <v>VA</v>
      </c>
      <c r="O28" s="167" t="str">
        <f t="shared" si="0"/>
        <v>VAe105_INCOME_1</v>
      </c>
      <c r="P28" s="167" t="str">
        <f t="shared" si="1"/>
        <v>VAe106_RACE_1</v>
      </c>
    </row>
    <row r="29" spans="2:16" x14ac:dyDescent="0.15">
      <c r="B29" s="290">
        <f t="shared" si="2"/>
        <v>25</v>
      </c>
      <c r="C29" s="291" t="str">
        <f t="shared" si="3"/>
        <v>Illinois</v>
      </c>
      <c r="D29" s="444">
        <f>VLOOKUP(O29,EQUITY!$A:$C,3,FALSE)</f>
        <v>2</v>
      </c>
      <c r="E29" s="280"/>
      <c r="F29" s="444">
        <f>VLOOKUP(P29,EQUITY!$A:$C,3,FALSE)</f>
        <v>3</v>
      </c>
      <c r="K29" s="281" t="s">
        <v>68</v>
      </c>
      <c r="L29" s="167">
        <f>VLOOKUP(CONCATENATE(N29,$J$5),EQUITY!$A$2:$C$307,2,FALSE)</f>
        <v>25</v>
      </c>
      <c r="M29" s="167">
        <f>VLOOKUP(CONCATENATE(N29,$J$5),EQUITY!$A$2:$C$307,3,FALSE)</f>
        <v>2</v>
      </c>
      <c r="N29" s="167" t="str">
        <f>VLOOKUP(K29,ST!$A$2:$B$53,2,FALSE)</f>
        <v>IL</v>
      </c>
      <c r="O29" s="167" t="str">
        <f t="shared" si="0"/>
        <v>ILe105_INCOME_1</v>
      </c>
      <c r="P29" s="167" t="str">
        <f t="shared" si="1"/>
        <v>ILe106_RACE_1</v>
      </c>
    </row>
    <row r="30" spans="2:16" x14ac:dyDescent="0.15">
      <c r="B30" s="290">
        <f t="shared" si="2"/>
        <v>25</v>
      </c>
      <c r="C30" s="490" t="str">
        <f t="shared" si="3"/>
        <v>Oregon</v>
      </c>
      <c r="D30" s="444">
        <f>VLOOKUP(O30,EQUITY!$A:$C,3,FALSE)</f>
        <v>2</v>
      </c>
      <c r="E30" s="280"/>
      <c r="F30" s="444">
        <f>VLOOKUP(P30,EQUITY!$A:$C,3,FALSE)</f>
        <v>3</v>
      </c>
      <c r="K30" s="281" t="s">
        <v>164</v>
      </c>
      <c r="L30" s="167">
        <f>VLOOKUP(CONCATENATE(N30,$J$5),EQUITY!$A$2:$C$307,2,FALSE)</f>
        <v>25</v>
      </c>
      <c r="M30" s="167">
        <f>VLOOKUP(CONCATENATE(N30,$J$5),EQUITY!$A$2:$C$307,3,FALSE)</f>
        <v>2</v>
      </c>
      <c r="N30" s="167" t="str">
        <f>VLOOKUP(K30,ST!$A$2:$B$53,2,FALSE)</f>
        <v>OR</v>
      </c>
      <c r="O30" s="167" t="str">
        <f t="shared" si="0"/>
        <v>ORe105_INCOME_1</v>
      </c>
      <c r="P30" s="167" t="str">
        <f t="shared" si="1"/>
        <v>ORe106_RACE_1</v>
      </c>
    </row>
    <row r="31" spans="2:16" x14ac:dyDescent="0.15">
      <c r="B31" s="290">
        <f t="shared" si="2"/>
        <v>27</v>
      </c>
      <c r="C31" s="291" t="str">
        <f t="shared" si="3"/>
        <v>Wisconsin</v>
      </c>
      <c r="D31" s="444">
        <f>VLOOKUP(O31,EQUITY!$A:$C,3,FALSE)</f>
        <v>1</v>
      </c>
      <c r="E31" s="280"/>
      <c r="F31" s="444">
        <f>VLOOKUP(P31,EQUITY!$A:$C,3,FALSE)</f>
        <v>4</v>
      </c>
      <c r="K31" s="281" t="s">
        <v>216</v>
      </c>
      <c r="L31" s="167">
        <f>VLOOKUP(CONCATENATE(N31,$J$5),EQUITY!$A$2:$C$307,2,FALSE)</f>
        <v>27</v>
      </c>
      <c r="M31" s="167">
        <f>VLOOKUP(CONCATENATE(N31,$J$5),EQUITY!$A$2:$C$307,3,FALSE)</f>
        <v>3</v>
      </c>
      <c r="N31" s="167" t="str">
        <f>VLOOKUP(K31,ST!$A$2:$B$53,2,FALSE)</f>
        <v>WI</v>
      </c>
      <c r="O31" s="167" t="str">
        <f t="shared" si="0"/>
        <v>WIe105_INCOME_1</v>
      </c>
      <c r="P31" s="167" t="str">
        <f t="shared" si="1"/>
        <v>WIe106_RACE_1</v>
      </c>
    </row>
    <row r="32" spans="2:16" x14ac:dyDescent="0.15">
      <c r="B32" s="290">
        <f t="shared" si="2"/>
        <v>28</v>
      </c>
      <c r="C32" s="291" t="str">
        <f t="shared" si="3"/>
        <v>Idaho</v>
      </c>
      <c r="D32" s="444">
        <f>VLOOKUP(O32,EQUITY!$A:$C,3,FALSE)</f>
        <v>3</v>
      </c>
      <c r="E32" s="280"/>
      <c r="F32" s="444">
        <f>VLOOKUP(P32,EQUITY!$A:$C,3,FALSE)</f>
        <v>3</v>
      </c>
      <c r="K32" s="281" t="s">
        <v>65</v>
      </c>
      <c r="L32" s="167">
        <f>VLOOKUP(CONCATENATE(N32,$J$5),EQUITY!$A$2:$C$307,2,FALSE)</f>
        <v>28</v>
      </c>
      <c r="M32" s="167">
        <f>VLOOKUP(CONCATENATE(N32,$J$5),EQUITY!$A$2:$C$307,3,FALSE)</f>
        <v>3</v>
      </c>
      <c r="N32" s="167" t="str">
        <f>VLOOKUP(K32,ST!$A$2:$B$53,2,FALSE)</f>
        <v>ID</v>
      </c>
      <c r="O32" s="167" t="str">
        <f t="shared" si="0"/>
        <v>IDe105_INCOME_1</v>
      </c>
      <c r="P32" s="167" t="str">
        <f t="shared" si="1"/>
        <v>IDe106_RACE_1</v>
      </c>
    </row>
    <row r="33" spans="2:16" x14ac:dyDescent="0.15">
      <c r="B33" s="290">
        <f t="shared" si="2"/>
        <v>28</v>
      </c>
      <c r="C33" s="291" t="str">
        <f t="shared" si="3"/>
        <v>Pennsylvania</v>
      </c>
      <c r="D33" s="444">
        <f>VLOOKUP(O33,EQUITY!$A:$C,3,FALSE)</f>
        <v>2</v>
      </c>
      <c r="E33" s="280"/>
      <c r="F33" s="444">
        <f>VLOOKUP(P33,EQUITY!$A:$C,3,FALSE)</f>
        <v>3</v>
      </c>
      <c r="K33" s="281" t="s">
        <v>168</v>
      </c>
      <c r="L33" s="167">
        <f>VLOOKUP(CONCATENATE(N33,$J$5),EQUITY!$A$2:$C$307,2,FALSE)</f>
        <v>28</v>
      </c>
      <c r="M33" s="167">
        <f>VLOOKUP(CONCATENATE(N33,$J$5),EQUITY!$A$2:$C$307,3,FALSE)</f>
        <v>3</v>
      </c>
      <c r="N33" s="167" t="str">
        <f>VLOOKUP(K33,ST!$A$2:$B$53,2,FALSE)</f>
        <v>PA</v>
      </c>
      <c r="O33" s="167" t="str">
        <f t="shared" si="0"/>
        <v>PAe105_INCOME_1</v>
      </c>
      <c r="P33" s="167" t="str">
        <f t="shared" si="1"/>
        <v>PAe106_RACE_1</v>
      </c>
    </row>
    <row r="34" spans="2:16" x14ac:dyDescent="0.15">
      <c r="B34" s="290">
        <f t="shared" si="2"/>
        <v>30</v>
      </c>
      <c r="C34" s="291" t="str">
        <f t="shared" si="3"/>
        <v>Alaska</v>
      </c>
      <c r="D34" s="444">
        <f>VLOOKUP(O34,EQUITY!$A:$C,3,FALSE)</f>
        <v>4</v>
      </c>
      <c r="E34" s="280"/>
      <c r="F34" s="444">
        <f>VLOOKUP(P34,EQUITY!$A:$C,3,FALSE)</f>
        <v>2</v>
      </c>
      <c r="K34" s="281" t="s">
        <v>21</v>
      </c>
      <c r="L34" s="167">
        <f>VLOOKUP(CONCATENATE(N34,$J$5),EQUITY!$A$2:$C$307,2,FALSE)</f>
        <v>30</v>
      </c>
      <c r="M34" s="167">
        <f>VLOOKUP(CONCATENATE(N34,$J$5),EQUITY!$A$2:$C$307,3,FALSE)</f>
        <v>3</v>
      </c>
      <c r="N34" s="167" t="str">
        <f>VLOOKUP(K34,ST!$A$2:$B$53,2,FALSE)</f>
        <v>AK</v>
      </c>
      <c r="O34" s="167" t="str">
        <f t="shared" si="0"/>
        <v>AKe105_INCOME_1</v>
      </c>
      <c r="P34" s="167" t="str">
        <f t="shared" si="1"/>
        <v>AKe106_RACE_1</v>
      </c>
    </row>
    <row r="35" spans="2:16" x14ac:dyDescent="0.15">
      <c r="B35" s="290">
        <f t="shared" si="2"/>
        <v>31</v>
      </c>
      <c r="C35" s="291" t="str">
        <f t="shared" si="3"/>
        <v>Kansas</v>
      </c>
      <c r="D35" s="444">
        <f>VLOOKUP(O35,EQUITY!$A:$C,3,FALSE)</f>
        <v>3</v>
      </c>
      <c r="E35" s="280"/>
      <c r="F35" s="444">
        <f>VLOOKUP(P35,EQUITY!$A:$C,3,FALSE)</f>
        <v>3</v>
      </c>
      <c r="K35" s="281" t="s">
        <v>80</v>
      </c>
      <c r="L35" s="167">
        <f>VLOOKUP(CONCATENATE(N35,$J$5),EQUITY!$A$2:$C$307,2,FALSE)</f>
        <v>31</v>
      </c>
      <c r="M35" s="167">
        <f>VLOOKUP(CONCATENATE(N35,$J$5),EQUITY!$A$2:$C$307,3,FALSE)</f>
        <v>3</v>
      </c>
      <c r="N35" s="167" t="str">
        <f>VLOOKUP(K35,ST!$A$2:$B$53,2,FALSE)</f>
        <v>KS</v>
      </c>
      <c r="O35" s="167" t="str">
        <f t="shared" si="0"/>
        <v>KSe105_INCOME_1</v>
      </c>
      <c r="P35" s="167" t="str">
        <f t="shared" si="1"/>
        <v>KSe106_RACE_1</v>
      </c>
    </row>
    <row r="36" spans="2:16" x14ac:dyDescent="0.15">
      <c r="B36" s="290">
        <f t="shared" si="2"/>
        <v>32</v>
      </c>
      <c r="C36" s="291" t="str">
        <f t="shared" si="3"/>
        <v>West Virginia</v>
      </c>
      <c r="D36" s="444">
        <f>VLOOKUP(O36,EQUITY!$A:$C,3,FALSE)</f>
        <v>3</v>
      </c>
      <c r="E36" s="280"/>
      <c r="F36" s="444">
        <f>VLOOKUP(P36,EQUITY!$A:$C,3,FALSE)</f>
        <v>3</v>
      </c>
      <c r="K36" s="281" t="s">
        <v>212</v>
      </c>
      <c r="L36" s="167">
        <f>VLOOKUP(CONCATENATE(N36,$J$5),EQUITY!$A$2:$C$307,2,FALSE)</f>
        <v>32</v>
      </c>
      <c r="M36" s="167">
        <f>VLOOKUP(CONCATENATE(N36,$J$5),EQUITY!$A$2:$C$307,3,FALSE)</f>
        <v>3</v>
      </c>
      <c r="N36" s="167" t="str">
        <f>VLOOKUP(K36,ST!$A$2:$B$53,2,FALSE)</f>
        <v>WV</v>
      </c>
      <c r="O36" s="167" t="str">
        <f t="shared" si="0"/>
        <v>WVe105_INCOME_1</v>
      </c>
      <c r="P36" s="167" t="str">
        <f t="shared" si="1"/>
        <v>WVe106_RACE_1</v>
      </c>
    </row>
    <row r="37" spans="2:16" x14ac:dyDescent="0.15">
      <c r="B37" s="290">
        <f t="shared" si="2"/>
        <v>33</v>
      </c>
      <c r="C37" s="291" t="str">
        <f t="shared" si="3"/>
        <v>Florida</v>
      </c>
      <c r="D37" s="444">
        <f>VLOOKUP(O37,EQUITY!$A:$C,3,FALSE)</f>
        <v>4</v>
      </c>
      <c r="E37" s="280"/>
      <c r="F37" s="444">
        <f>VLOOKUP(P37,EQUITY!$A:$C,3,FALSE)</f>
        <v>2</v>
      </c>
      <c r="K37" s="281" t="s">
        <v>53</v>
      </c>
      <c r="L37" s="167">
        <f>VLOOKUP(CONCATENATE(N37,$J$5),EQUITY!$A$2:$C$307,2,FALSE)</f>
        <v>33</v>
      </c>
      <c r="M37" s="167">
        <f>VLOOKUP(CONCATENATE(N37,$J$5),EQUITY!$A$2:$C$307,3,FALSE)</f>
        <v>3</v>
      </c>
      <c r="N37" s="167" t="str">
        <f>VLOOKUP(K37,ST!$A$2:$B$53,2,FALSE)</f>
        <v>FL</v>
      </c>
      <c r="O37" s="167" t="str">
        <f t="shared" ref="O37:O55" si="4">CONCATENATE($N37,D$57,"_",D$58,"_","1")</f>
        <v>FLe105_INCOME_1</v>
      </c>
      <c r="P37" s="167" t="str">
        <f t="shared" ref="P37:P55" si="5">CONCATENATE($N37,F$57,"_",F$58,"_","1")</f>
        <v>FLe106_RACE_1</v>
      </c>
    </row>
    <row r="38" spans="2:16" x14ac:dyDescent="0.15">
      <c r="B38" s="290">
        <f t="shared" si="2"/>
        <v>33</v>
      </c>
      <c r="C38" s="291" t="str">
        <f t="shared" si="3"/>
        <v>Michigan</v>
      </c>
      <c r="D38" s="444">
        <f>VLOOKUP(O38,EQUITY!$A:$C,3,FALSE)</f>
        <v>3</v>
      </c>
      <c r="E38" s="280"/>
      <c r="F38" s="444">
        <f>VLOOKUP(P38,EQUITY!$A:$C,3,FALSE)</f>
        <v>3</v>
      </c>
      <c r="K38" s="281" t="s">
        <v>104</v>
      </c>
      <c r="L38" s="167">
        <f>VLOOKUP(CONCATENATE(N38,$J$5),EQUITY!$A$2:$C$307,2,FALSE)</f>
        <v>33</v>
      </c>
      <c r="M38" s="167">
        <f>VLOOKUP(CONCATENATE(N38,$J$5),EQUITY!$A$2:$C$307,3,FALSE)</f>
        <v>3</v>
      </c>
      <c r="N38" s="167" t="str">
        <f>VLOOKUP(K38,ST!$A$2:$B$53,2,FALSE)</f>
        <v>MI</v>
      </c>
      <c r="O38" s="167" t="str">
        <f t="shared" si="4"/>
        <v>MIe105_INCOME_1</v>
      </c>
      <c r="P38" s="167" t="str">
        <f t="shared" si="5"/>
        <v>MIe106_RACE_1</v>
      </c>
    </row>
    <row r="39" spans="2:16" x14ac:dyDescent="0.15">
      <c r="B39" s="290">
        <f t="shared" si="2"/>
        <v>33</v>
      </c>
      <c r="C39" s="291" t="str">
        <f t="shared" si="3"/>
        <v>Missouri</v>
      </c>
      <c r="D39" s="444">
        <f>VLOOKUP(O39,EQUITY!$A:$C,3,FALSE)</f>
        <v>4</v>
      </c>
      <c r="E39" s="280"/>
      <c r="F39" s="444">
        <f>VLOOKUP(P39,EQUITY!$A:$C,3,FALSE)</f>
        <v>2</v>
      </c>
      <c r="K39" s="281" t="s">
        <v>116</v>
      </c>
      <c r="L39" s="167">
        <f>VLOOKUP(CONCATENATE(N39,$J$5),EQUITY!$A$2:$C$307,2,FALSE)</f>
        <v>33</v>
      </c>
      <c r="M39" s="167">
        <f>VLOOKUP(CONCATENATE(N39,$J$5),EQUITY!$A$2:$C$307,3,FALSE)</f>
        <v>3</v>
      </c>
      <c r="N39" s="167" t="str">
        <f>VLOOKUP(K39,ST!$A$2:$B$53,2,FALSE)</f>
        <v>MO</v>
      </c>
      <c r="O39" s="167" t="str">
        <f t="shared" si="4"/>
        <v>MOe105_INCOME_1</v>
      </c>
      <c r="P39" s="167" t="str">
        <f t="shared" si="5"/>
        <v>MOe106_RACE_1</v>
      </c>
    </row>
    <row r="40" spans="2:16" x14ac:dyDescent="0.15">
      <c r="B40" s="290">
        <f t="shared" si="2"/>
        <v>33</v>
      </c>
      <c r="C40" s="291" t="str">
        <f t="shared" si="3"/>
        <v>Montana</v>
      </c>
      <c r="D40" s="444">
        <f>VLOOKUP(O40,EQUITY!$A:$C,3,FALSE)</f>
        <v>3</v>
      </c>
      <c r="E40" s="280"/>
      <c r="F40" s="444">
        <f>VLOOKUP(P40,EQUITY!$A:$C,3,FALSE)</f>
        <v>4</v>
      </c>
      <c r="K40" s="281" t="s">
        <v>120</v>
      </c>
      <c r="L40" s="167">
        <f>VLOOKUP(CONCATENATE(N40,$J$5),EQUITY!$A$2:$C$307,2,FALSE)</f>
        <v>33</v>
      </c>
      <c r="M40" s="167">
        <f>VLOOKUP(CONCATENATE(N40,$J$5),EQUITY!$A$2:$C$307,3,FALSE)</f>
        <v>3</v>
      </c>
      <c r="N40" s="167" t="str">
        <f>VLOOKUP(K40,ST!$A$2:$B$53,2,FALSE)</f>
        <v>MT</v>
      </c>
      <c r="O40" s="167" t="str">
        <f t="shared" si="4"/>
        <v>MTe105_INCOME_1</v>
      </c>
      <c r="P40" s="167" t="str">
        <f t="shared" si="5"/>
        <v>MTe106_RACE_1</v>
      </c>
    </row>
    <row r="41" spans="2:16" x14ac:dyDescent="0.15">
      <c r="B41" s="290">
        <f t="shared" si="2"/>
        <v>37</v>
      </c>
      <c r="C41" s="291" t="str">
        <f t="shared" si="3"/>
        <v>North Carolina</v>
      </c>
      <c r="D41" s="444">
        <f>VLOOKUP(O41,EQUITY!$A:$C,3,FALSE)</f>
        <v>3</v>
      </c>
      <c r="E41" s="280"/>
      <c r="F41" s="444">
        <f>VLOOKUP(P41,EQUITY!$A:$C,3,FALSE)</f>
        <v>3</v>
      </c>
      <c r="K41" s="281" t="s">
        <v>148</v>
      </c>
      <c r="L41" s="167">
        <f>VLOOKUP(CONCATENATE(N41,$J$5),EQUITY!$A$2:$C$307,2,FALSE)</f>
        <v>37</v>
      </c>
      <c r="M41" s="167">
        <f>VLOOKUP(CONCATENATE(N41,$J$5),EQUITY!$A$2:$C$307,3,FALSE)</f>
        <v>3</v>
      </c>
      <c r="N41" s="167" t="str">
        <f>VLOOKUP(K41,ST!$A$2:$B$53,2,FALSE)</f>
        <v>NC</v>
      </c>
      <c r="O41" s="167" t="str">
        <f t="shared" si="4"/>
        <v>NCe105_INCOME_1</v>
      </c>
      <c r="P41" s="167" t="str">
        <f t="shared" si="5"/>
        <v>NCe106_RACE_1</v>
      </c>
    </row>
    <row r="42" spans="2:16" x14ac:dyDescent="0.15">
      <c r="B42" s="290">
        <f t="shared" si="2"/>
        <v>37</v>
      </c>
      <c r="C42" s="291" t="str">
        <f t="shared" si="3"/>
        <v>Ohio</v>
      </c>
      <c r="D42" s="444">
        <f>VLOOKUP(O42,EQUITY!$A:$C,3,FALSE)</f>
        <v>3</v>
      </c>
      <c r="E42" s="280"/>
      <c r="F42" s="444">
        <f>VLOOKUP(P42,EQUITY!$A:$C,3,FALSE)</f>
        <v>3</v>
      </c>
      <c r="K42" s="281" t="s">
        <v>156</v>
      </c>
      <c r="L42" s="167">
        <f>VLOOKUP(CONCATENATE(N42,$J$5),EQUITY!$A$2:$C$307,2,FALSE)</f>
        <v>37</v>
      </c>
      <c r="M42" s="167">
        <f>VLOOKUP(CONCATENATE(N42,$J$5),EQUITY!$A$2:$C$307,3,FALSE)</f>
        <v>3</v>
      </c>
      <c r="N42" s="167" t="str">
        <f>VLOOKUP(K42,ST!$A$2:$B$53,2,FALSE)</f>
        <v>OH</v>
      </c>
      <c r="O42" s="167" t="str">
        <f t="shared" si="4"/>
        <v>OHe105_INCOME_1</v>
      </c>
      <c r="P42" s="167" t="str">
        <f t="shared" si="5"/>
        <v>OHe106_RACE_1</v>
      </c>
    </row>
    <row r="43" spans="2:16" x14ac:dyDescent="0.15">
      <c r="B43" s="290">
        <f t="shared" si="2"/>
        <v>37</v>
      </c>
      <c r="C43" s="490" t="str">
        <f t="shared" si="3"/>
        <v>Texas</v>
      </c>
      <c r="D43" s="444">
        <f>VLOOKUP(O43,EQUITY!$A:$C,3,FALSE)</f>
        <v>3</v>
      </c>
      <c r="E43" s="280"/>
      <c r="F43" s="444">
        <f>VLOOKUP(P43,EQUITY!$A:$C,3,FALSE)</f>
        <v>3</v>
      </c>
      <c r="K43" s="281" t="s">
        <v>188</v>
      </c>
      <c r="L43" s="167">
        <f>VLOOKUP(CONCATENATE(N43,$J$5),EQUITY!$A$2:$C$307,2,FALSE)</f>
        <v>37</v>
      </c>
      <c r="M43" s="167">
        <f>VLOOKUP(CONCATENATE(N43,$J$5),EQUITY!$A$2:$C$307,3,FALSE)</f>
        <v>3</v>
      </c>
      <c r="N43" s="167" t="str">
        <f>VLOOKUP(K43,ST!$A$2:$B$53,2,FALSE)</f>
        <v>TX</v>
      </c>
      <c r="O43" s="167" t="str">
        <f t="shared" si="4"/>
        <v>TXe105_INCOME_1</v>
      </c>
      <c r="P43" s="167" t="str">
        <f t="shared" si="5"/>
        <v>TXe106_RACE_1</v>
      </c>
    </row>
    <row r="44" spans="2:16" x14ac:dyDescent="0.15">
      <c r="B44" s="290">
        <f t="shared" si="2"/>
        <v>40</v>
      </c>
      <c r="C44" s="291" t="str">
        <f t="shared" si="3"/>
        <v>Georgia</v>
      </c>
      <c r="D44" s="444">
        <f>VLOOKUP(O44,EQUITY!$A:$C,3,FALSE)</f>
        <v>4</v>
      </c>
      <c r="E44" s="280"/>
      <c r="F44" s="444">
        <f>VLOOKUP(P44,EQUITY!$A:$C,3,FALSE)</f>
        <v>3</v>
      </c>
      <c r="K44" s="281" t="s">
        <v>57</v>
      </c>
      <c r="L44" s="167">
        <f>VLOOKUP(CONCATENATE(N44,$J$5),EQUITY!$A$2:$C$307,2,FALSE)</f>
        <v>40</v>
      </c>
      <c r="M44" s="167">
        <f>VLOOKUP(CONCATENATE(N44,$J$5),EQUITY!$A$2:$C$307,3,FALSE)</f>
        <v>4</v>
      </c>
      <c r="N44" s="167" t="str">
        <f>VLOOKUP(K44,ST!$A$2:$B$53,2,FALSE)</f>
        <v>GA</v>
      </c>
      <c r="O44" s="167" t="str">
        <f t="shared" si="4"/>
        <v>GAe105_INCOME_1</v>
      </c>
      <c r="P44" s="167" t="str">
        <f t="shared" si="5"/>
        <v>GAe106_RACE_1</v>
      </c>
    </row>
    <row r="45" spans="2:16" x14ac:dyDescent="0.15">
      <c r="B45" s="290">
        <f t="shared" si="2"/>
        <v>40</v>
      </c>
      <c r="C45" s="291" t="str">
        <f t="shared" si="3"/>
        <v>Tennessee</v>
      </c>
      <c r="D45" s="444">
        <f>VLOOKUP(O45,EQUITY!$A:$C,3,FALSE)</f>
        <v>3</v>
      </c>
      <c r="E45" s="280"/>
      <c r="F45" s="444">
        <f>VLOOKUP(P45,EQUITY!$A:$C,3,FALSE)</f>
        <v>3</v>
      </c>
      <c r="K45" s="281" t="s">
        <v>184</v>
      </c>
      <c r="L45" s="167">
        <f>VLOOKUP(CONCATENATE(N45,$J$5),EQUITY!$A$2:$C$307,2,FALSE)</f>
        <v>40</v>
      </c>
      <c r="M45" s="167">
        <f>VLOOKUP(CONCATENATE(N45,$J$5),EQUITY!$A$2:$C$307,3,FALSE)</f>
        <v>4</v>
      </c>
      <c r="N45" s="167" t="str">
        <f>VLOOKUP(K45,ST!$A$2:$B$53,2,FALSE)</f>
        <v>TN</v>
      </c>
      <c r="O45" s="167" t="str">
        <f t="shared" si="4"/>
        <v>TNe105_INCOME_1</v>
      </c>
      <c r="P45" s="167" t="str">
        <f t="shared" si="5"/>
        <v>TNe106_RACE_1</v>
      </c>
    </row>
    <row r="46" spans="2:16" x14ac:dyDescent="0.15">
      <c r="B46" s="290">
        <f t="shared" si="2"/>
        <v>40</v>
      </c>
      <c r="C46" s="291" t="str">
        <f t="shared" si="3"/>
        <v>Wyoming</v>
      </c>
      <c r="D46" s="444">
        <f>VLOOKUP(O46,EQUITY!$A:$C,3,FALSE)</f>
        <v>3</v>
      </c>
      <c r="E46" s="280"/>
      <c r="F46" s="444">
        <f>VLOOKUP(P46,EQUITY!$A:$C,3,FALSE)</f>
        <v>3</v>
      </c>
      <c r="K46" s="281" t="s">
        <v>220</v>
      </c>
      <c r="L46" s="167">
        <f>VLOOKUP(CONCATENATE(N46,$J$5),EQUITY!$A$2:$C$307,2,FALSE)</f>
        <v>40</v>
      </c>
      <c r="M46" s="167">
        <f>VLOOKUP(CONCATENATE(N46,$J$5),EQUITY!$A$2:$C$307,3,FALSE)</f>
        <v>4</v>
      </c>
      <c r="N46" s="167" t="str">
        <f>VLOOKUP(K46,ST!$A$2:$B$53,2,FALSE)</f>
        <v>WY</v>
      </c>
      <c r="O46" s="167" t="str">
        <f t="shared" si="4"/>
        <v>WYe105_INCOME_1</v>
      </c>
      <c r="P46" s="167" t="str">
        <f t="shared" si="5"/>
        <v>WYe106_RACE_1</v>
      </c>
    </row>
    <row r="47" spans="2:16" x14ac:dyDescent="0.15">
      <c r="B47" s="290">
        <f t="shared" si="2"/>
        <v>43</v>
      </c>
      <c r="C47" s="291" t="str">
        <f t="shared" si="3"/>
        <v>Kentucky</v>
      </c>
      <c r="D47" s="444">
        <f>VLOOKUP(O47,EQUITY!$A:$C,3,FALSE)</f>
        <v>3</v>
      </c>
      <c r="E47" s="280"/>
      <c r="F47" s="444">
        <f>VLOOKUP(P47,EQUITY!$A:$C,3,FALSE)</f>
        <v>4</v>
      </c>
      <c r="K47" s="281" t="s">
        <v>84</v>
      </c>
      <c r="L47" s="167">
        <f>VLOOKUP(CONCATENATE(N47,$J$5),EQUITY!$A$2:$C$307,2,FALSE)</f>
        <v>43</v>
      </c>
      <c r="M47" s="167">
        <f>VLOOKUP(CONCATENATE(N47,$J$5),EQUITY!$A$2:$C$307,3,FALSE)</f>
        <v>4</v>
      </c>
      <c r="N47" s="167" t="str">
        <f>VLOOKUP(K47,ST!$A$2:$B$53,2,FALSE)</f>
        <v>KY</v>
      </c>
      <c r="O47" s="167" t="str">
        <f t="shared" si="4"/>
        <v>KYe105_INCOME_1</v>
      </c>
      <c r="P47" s="167" t="str">
        <f t="shared" si="5"/>
        <v>KYe106_RACE_1</v>
      </c>
    </row>
    <row r="48" spans="2:16" x14ac:dyDescent="0.15">
      <c r="B48" s="290">
        <f t="shared" si="2"/>
        <v>44</v>
      </c>
      <c r="C48" s="291" t="str">
        <f t="shared" si="3"/>
        <v>Louisiana</v>
      </c>
      <c r="D48" s="444">
        <f>VLOOKUP(O48,EQUITY!$A:$C,3,FALSE)</f>
        <v>4</v>
      </c>
      <c r="E48" s="280"/>
      <c r="F48" s="444">
        <f>VLOOKUP(P48,EQUITY!$A:$C,3,FALSE)</f>
        <v>4</v>
      </c>
      <c r="K48" s="281" t="s">
        <v>88</v>
      </c>
      <c r="L48" s="167">
        <f>VLOOKUP(CONCATENATE(N48,$J$5),EQUITY!$A$2:$C$307,2,FALSE)</f>
        <v>44</v>
      </c>
      <c r="M48" s="167">
        <f>VLOOKUP(CONCATENATE(N48,$J$5),EQUITY!$A$2:$C$307,3,FALSE)</f>
        <v>4</v>
      </c>
      <c r="N48" s="167" t="str">
        <f>VLOOKUP(K48,ST!$A$2:$B$53,2,FALSE)</f>
        <v>LA</v>
      </c>
      <c r="O48" s="167" t="str">
        <f t="shared" si="4"/>
        <v>LAe105_INCOME_1</v>
      </c>
      <c r="P48" s="167" t="str">
        <f t="shared" si="5"/>
        <v>LAe106_RACE_1</v>
      </c>
    </row>
    <row r="49" spans="2:46" x14ac:dyDescent="0.15">
      <c r="B49" s="290">
        <f t="shared" si="2"/>
        <v>44</v>
      </c>
      <c r="C49" s="291" t="str">
        <f t="shared" si="3"/>
        <v>Nevada</v>
      </c>
      <c r="D49" s="444">
        <f>VLOOKUP(O49,EQUITY!$A:$C,3,FALSE)</f>
        <v>3</v>
      </c>
      <c r="E49" s="280"/>
      <c r="F49" s="444">
        <f>VLOOKUP(P49,EQUITY!$A:$C,3,FALSE)</f>
        <v>4</v>
      </c>
      <c r="K49" s="281" t="s">
        <v>128</v>
      </c>
      <c r="L49" s="167">
        <f>VLOOKUP(CONCATENATE(N49,$J$5),EQUITY!$A$2:$C$307,2,FALSE)</f>
        <v>44</v>
      </c>
      <c r="M49" s="167">
        <f>VLOOKUP(CONCATENATE(N49,$J$5),EQUITY!$A$2:$C$307,3,FALSE)</f>
        <v>4</v>
      </c>
      <c r="N49" s="167" t="str">
        <f>VLOOKUP(K49,ST!$A$2:$B$53,2,FALSE)</f>
        <v>NV</v>
      </c>
      <c r="O49" s="167" t="str">
        <f t="shared" si="4"/>
        <v>NVe105_INCOME_1</v>
      </c>
      <c r="P49" s="167" t="str">
        <f t="shared" si="5"/>
        <v>NVe106_RACE_1</v>
      </c>
    </row>
    <row r="50" spans="2:46" x14ac:dyDescent="0.15">
      <c r="B50" s="290">
        <f t="shared" si="2"/>
        <v>46</v>
      </c>
      <c r="C50" s="291" t="str">
        <f t="shared" si="3"/>
        <v>Alabama</v>
      </c>
      <c r="D50" s="444">
        <f>VLOOKUP(O50,EQUITY!$A:$C,3,FALSE)</f>
        <v>4</v>
      </c>
      <c r="E50" s="280"/>
      <c r="F50" s="444">
        <f>VLOOKUP(P50,EQUITY!$A:$C,3,FALSE)</f>
        <v>4</v>
      </c>
      <c r="K50" s="281" t="s">
        <v>13</v>
      </c>
      <c r="L50" s="167">
        <f>VLOOKUP(CONCATENATE(N50,$J$5),EQUITY!$A$2:$C$307,2,FALSE)</f>
        <v>46</v>
      </c>
      <c r="M50" s="167">
        <f>VLOOKUP(CONCATENATE(N50,$J$5),EQUITY!$A$2:$C$307,3,FALSE)</f>
        <v>4</v>
      </c>
      <c r="N50" s="167" t="str">
        <f>VLOOKUP(K50,ST!$A$2:$B$53,2,FALSE)</f>
        <v>AL</v>
      </c>
      <c r="O50" s="167" t="str">
        <f t="shared" si="4"/>
        <v>ALe105_INCOME_1</v>
      </c>
      <c r="P50" s="167" t="str">
        <f t="shared" si="5"/>
        <v>ALe106_RACE_1</v>
      </c>
    </row>
    <row r="51" spans="2:46" x14ac:dyDescent="0.15">
      <c r="B51" s="290">
        <f t="shared" si="2"/>
        <v>47</v>
      </c>
      <c r="C51" s="291" t="str">
        <f t="shared" si="3"/>
        <v>Oklahoma</v>
      </c>
      <c r="D51" s="444">
        <f>VLOOKUP(O51,EQUITY!$A:$C,3,FALSE)</f>
        <v>4</v>
      </c>
      <c r="E51" s="280"/>
      <c r="F51" s="444">
        <f>VLOOKUP(P51,EQUITY!$A:$C,3,FALSE)</f>
        <v>4</v>
      </c>
      <c r="K51" s="281" t="s">
        <v>160</v>
      </c>
      <c r="L51" s="167">
        <f>VLOOKUP(CONCATENATE(N51,$J$5),EQUITY!$A$2:$C$307,2,FALSE)</f>
        <v>47</v>
      </c>
      <c r="M51" s="167">
        <f>VLOOKUP(CONCATENATE(N51,$J$5),EQUITY!$A$2:$C$307,3,FALSE)</f>
        <v>4</v>
      </c>
      <c r="N51" s="167" t="str">
        <f>VLOOKUP(K51,ST!$A$2:$B$53,2,FALSE)</f>
        <v>OK</v>
      </c>
      <c r="O51" s="167" t="str">
        <f t="shared" si="4"/>
        <v>OKe105_INCOME_1</v>
      </c>
      <c r="P51" s="167" t="str">
        <f t="shared" si="5"/>
        <v>OKe106_RACE_1</v>
      </c>
    </row>
    <row r="52" spans="2:46" x14ac:dyDescent="0.15">
      <c r="B52" s="290">
        <f t="shared" si="2"/>
        <v>48</v>
      </c>
      <c r="C52" s="291" t="str">
        <f t="shared" si="3"/>
        <v>Arkansas</v>
      </c>
      <c r="D52" s="444">
        <f>VLOOKUP(O52,EQUITY!$A:$C,3,FALSE)</f>
        <v>4</v>
      </c>
      <c r="E52" s="280"/>
      <c r="F52" s="444">
        <f>VLOOKUP(P52,EQUITY!$A:$C,3,FALSE)</f>
        <v>4</v>
      </c>
      <c r="K52" s="281" t="s">
        <v>29</v>
      </c>
      <c r="L52" s="167">
        <f>VLOOKUP(CONCATENATE(N52,$J$5),EQUITY!$A$2:$C$307,2,FALSE)</f>
        <v>48</v>
      </c>
      <c r="M52" s="167">
        <f>VLOOKUP(CONCATENATE(N52,$J$5),EQUITY!$A$2:$C$307,3,FALSE)</f>
        <v>4</v>
      </c>
      <c r="N52" s="167" t="str">
        <f>VLOOKUP(K52,ST!$A$2:$B$53,2,FALSE)</f>
        <v>AR</v>
      </c>
      <c r="O52" s="167" t="str">
        <f t="shared" si="4"/>
        <v>ARe105_INCOME_1</v>
      </c>
      <c r="P52" s="167" t="str">
        <f t="shared" si="5"/>
        <v>ARe106_RACE_1</v>
      </c>
    </row>
    <row r="53" spans="2:46" x14ac:dyDescent="0.15">
      <c r="B53" s="290">
        <f t="shared" si="2"/>
        <v>48</v>
      </c>
      <c r="C53" s="291" t="str">
        <f t="shared" si="3"/>
        <v>Indiana</v>
      </c>
      <c r="D53" s="444">
        <f>VLOOKUP(O53,EQUITY!$A:$C,3,FALSE)</f>
        <v>4</v>
      </c>
      <c r="E53" s="280"/>
      <c r="F53" s="444">
        <f>VLOOKUP(P53,EQUITY!$A:$C,3,FALSE)</f>
        <v>4</v>
      </c>
      <c r="K53" s="281" t="s">
        <v>72</v>
      </c>
      <c r="L53" s="167">
        <f>VLOOKUP(CONCATENATE(N53,$J$5),EQUITY!$A$2:$C$307,2,FALSE)</f>
        <v>48</v>
      </c>
      <c r="M53" s="167">
        <f>VLOOKUP(CONCATENATE(N53,$J$5),EQUITY!$A$2:$C$307,3,FALSE)</f>
        <v>4</v>
      </c>
      <c r="N53" s="167" t="str">
        <f>VLOOKUP(K53,ST!$A$2:$B$53,2,FALSE)</f>
        <v>IN</v>
      </c>
      <c r="O53" s="167" t="str">
        <f t="shared" si="4"/>
        <v>INe105_INCOME_1</v>
      </c>
      <c r="P53" s="167" t="str">
        <f t="shared" si="5"/>
        <v>INe106_RACE_1</v>
      </c>
    </row>
    <row r="54" spans="2:46" x14ac:dyDescent="0.15">
      <c r="B54" s="290">
        <f t="shared" si="2"/>
        <v>48</v>
      </c>
      <c r="C54" s="291" t="str">
        <f t="shared" si="3"/>
        <v>South Carolina</v>
      </c>
      <c r="D54" s="444">
        <f>VLOOKUP(O54,EQUITY!$A:$C,3,FALSE)</f>
        <v>4</v>
      </c>
      <c r="E54" s="280"/>
      <c r="F54" s="444">
        <f>VLOOKUP(P54,EQUITY!$A:$C,3,FALSE)</f>
        <v>4</v>
      </c>
      <c r="K54" s="281" t="s">
        <v>176</v>
      </c>
      <c r="L54" s="167">
        <f>VLOOKUP(CONCATENATE(N54,$J$5),EQUITY!$A$2:$C$307,2,FALSE)</f>
        <v>48</v>
      </c>
      <c r="M54" s="167">
        <f>VLOOKUP(CONCATENATE(N54,$J$5),EQUITY!$A$2:$C$307,3,FALSE)</f>
        <v>4</v>
      </c>
      <c r="N54" s="167" t="str">
        <f>VLOOKUP(K54,ST!$A$2:$B$53,2,FALSE)</f>
        <v>SC</v>
      </c>
      <c r="O54" s="167" t="str">
        <f t="shared" si="4"/>
        <v>SCe105_INCOME_1</v>
      </c>
      <c r="P54" s="167" t="str">
        <f t="shared" si="5"/>
        <v>SCe106_RACE_1</v>
      </c>
    </row>
    <row r="55" spans="2:46" x14ac:dyDescent="0.15">
      <c r="B55" s="290">
        <f t="shared" si="2"/>
        <v>51</v>
      </c>
      <c r="C55" s="291" t="str">
        <f t="shared" si="3"/>
        <v>Mississippi</v>
      </c>
      <c r="D55" s="444">
        <f>VLOOKUP(O55,EQUITY!$A:$C,3,FALSE)</f>
        <v>4</v>
      </c>
      <c r="E55" s="280"/>
      <c r="F55" s="444">
        <f>VLOOKUP(P55,EQUITY!$A:$C,3,FALSE)</f>
        <v>4</v>
      </c>
      <c r="K55" s="281" t="s">
        <v>112</v>
      </c>
      <c r="L55" s="167">
        <f>VLOOKUP(CONCATENATE(N55,$J$5),EQUITY!$A$2:$C$307,2,FALSE)</f>
        <v>51</v>
      </c>
      <c r="M55" s="167">
        <f>VLOOKUP(CONCATENATE(N55,$J$5),EQUITY!$A$2:$C$307,3,FALSE)</f>
        <v>4</v>
      </c>
      <c r="N55" s="167" t="str">
        <f>VLOOKUP(K55,ST!$A$2:$B$53,2,FALSE)</f>
        <v>MS</v>
      </c>
      <c r="O55" s="167" t="str">
        <f t="shared" si="4"/>
        <v>MSe105_INCOME_1</v>
      </c>
      <c r="P55" s="167" t="str">
        <f t="shared" si="5"/>
        <v>MSe106_RACE_1</v>
      </c>
    </row>
    <row r="56" spans="2:46" x14ac:dyDescent="0.15">
      <c r="K56" s="167" t="s">
        <v>192</v>
      </c>
    </row>
    <row r="57" spans="2:46" x14ac:dyDescent="0.15">
      <c r="D57" s="441" t="s">
        <v>5140</v>
      </c>
      <c r="F57" s="441" t="s">
        <v>5152</v>
      </c>
    </row>
    <row r="58" spans="2:46" x14ac:dyDescent="0.15">
      <c r="D58" s="441" t="s">
        <v>5103</v>
      </c>
      <c r="F58" s="441" t="s">
        <v>5142</v>
      </c>
    </row>
    <row r="61" spans="2:46" x14ac:dyDescent="0.15">
      <c r="AT61" s="221"/>
    </row>
    <row r="62" spans="2:46" x14ac:dyDescent="0.15">
      <c r="AT62" s="222"/>
    </row>
  </sheetData>
  <autoFilter ref="K4:P4">
    <sortState ref="K5:P56">
      <sortCondition ref="L4"/>
    </sortState>
  </autoFilter>
  <mergeCells count="1">
    <mergeCell ref="B4:C4"/>
  </mergeCells>
  <phoneticPr fontId="52" type="noConversion"/>
  <conditionalFormatting sqref="D5:D55 F5:F55">
    <cfRule type="cellIs" dxfId="5" priority="1" operator="equal">
      <formula>0</formula>
    </cfRule>
    <cfRule type="cellIs" dxfId="4" priority="2" operator="equal">
      <formula>4</formula>
    </cfRule>
    <cfRule type="cellIs" dxfId="3" priority="3" operator="equal">
      <formula>3</formula>
    </cfRule>
    <cfRule type="cellIs" dxfId="2" priority="4" operator="equal">
      <formula>2</formula>
    </cfRule>
    <cfRule type="cellIs" dxfId="1" priority="5" operator="equal">
      <formula>1</formula>
    </cfRule>
  </conditionalFormatting>
  <pageMargins left="0.7" right="0.7" top="0.75" bottom="0.75" header="0.3" footer="0.3"/>
  <pageSetup scale="86"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pageSetUpPr fitToPage="1"/>
  </sheetPr>
  <dimension ref="A1:U59"/>
  <sheetViews>
    <sheetView view="pageBreakPreview" zoomScale="108" zoomScaleNormal="108" zoomScaleSheetLayoutView="100" zoomScalePageLayoutView="108" workbookViewId="0">
      <selection activeCell="J2" sqref="J2:J3"/>
    </sheetView>
  </sheetViews>
  <sheetFormatPr baseColWidth="10" defaultColWidth="9.1640625" defaultRowHeight="14" x14ac:dyDescent="0.15"/>
  <cols>
    <col min="1" max="1" width="9.1640625" style="130" customWidth="1"/>
    <col min="2" max="2" width="4" style="130" customWidth="1"/>
    <col min="3" max="3" width="6.5" style="130" customWidth="1"/>
    <col min="4" max="4" width="12.1640625" style="130" customWidth="1"/>
    <col min="5" max="5" width="9.83203125" style="129" customWidth="1"/>
    <col min="6" max="9" width="9.1640625" style="130" customWidth="1"/>
    <col min="10" max="10" width="64.6640625" style="148" customWidth="1"/>
    <col min="11" max="11" width="3.1640625" style="148" customWidth="1"/>
    <col min="12" max="12" width="11.33203125" style="148" customWidth="1"/>
    <col min="13" max="13" width="3.1640625" style="148" customWidth="1"/>
    <col min="14" max="14" width="11.33203125" style="148" customWidth="1"/>
    <col min="15" max="15" width="3.1640625" style="148" customWidth="1"/>
    <col min="16" max="16" width="11.33203125" style="148" customWidth="1"/>
    <col min="17" max="17" width="9.1640625" style="130"/>
    <col min="18" max="19" width="9.1640625" style="130" customWidth="1"/>
    <col min="20" max="20" width="17.33203125" style="130" customWidth="1"/>
    <col min="21" max="21" width="123.33203125" style="130" customWidth="1"/>
    <col min="22" max="16384" width="9.1640625" style="130"/>
  </cols>
  <sheetData>
    <row r="1" spans="1:20" ht="21.75" customHeight="1" x14ac:dyDescent="0.15">
      <c r="J1" s="562" t="str">
        <f>CONCATENATE("Appendix Exhibit ",INDEX!A19,". ",INDEX!B19)</f>
        <v>Appendix Exhibit G2. Equity: Change in Equity Dimension Performance by Indicator</v>
      </c>
      <c r="K1" s="562"/>
      <c r="L1" s="562"/>
      <c r="M1" s="562"/>
      <c r="N1" s="562"/>
      <c r="O1" s="562"/>
      <c r="P1" s="562"/>
    </row>
    <row r="2" spans="1:20" ht="33.75" customHeight="1" x14ac:dyDescent="0.2">
      <c r="J2" s="563" t="s">
        <v>9508</v>
      </c>
      <c r="K2" s="565" t="s">
        <v>9558</v>
      </c>
      <c r="L2" s="565"/>
      <c r="M2" s="565"/>
      <c r="N2" s="565"/>
      <c r="O2" s="565"/>
      <c r="P2" s="565"/>
    </row>
    <row r="3" spans="1:20" ht="21.75" customHeight="1" x14ac:dyDescent="0.25">
      <c r="E3" s="129" t="s">
        <v>9467</v>
      </c>
      <c r="F3" s="130" t="s">
        <v>9466</v>
      </c>
      <c r="G3" s="130" t="s">
        <v>9465</v>
      </c>
      <c r="H3" s="130" t="s">
        <v>9464</v>
      </c>
      <c r="J3" s="564"/>
      <c r="K3" s="462" t="s">
        <v>9500</v>
      </c>
      <c r="L3" s="446" t="s">
        <v>9494</v>
      </c>
      <c r="M3" s="463" t="s">
        <v>9500</v>
      </c>
      <c r="N3" s="446" t="s">
        <v>9495</v>
      </c>
      <c r="O3" s="464" t="s">
        <v>9500</v>
      </c>
      <c r="P3" s="446" t="s">
        <v>9496</v>
      </c>
    </row>
    <row r="4" spans="1:20" s="137" customFormat="1" x14ac:dyDescent="0.2">
      <c r="E4" s="135"/>
      <c r="F4" s="136"/>
      <c r="G4" s="136"/>
      <c r="H4" s="136"/>
      <c r="J4" s="138" t="s">
        <v>5317</v>
      </c>
      <c r="K4" s="140">
        <v>0</v>
      </c>
      <c r="L4" s="140"/>
      <c r="M4" s="140"/>
      <c r="N4" s="140"/>
      <c r="O4" s="140"/>
      <c r="P4" s="140"/>
    </row>
    <row r="5" spans="1:20" s="137" customFormat="1" x14ac:dyDescent="0.15">
      <c r="A5" s="447" t="s">
        <v>5102</v>
      </c>
      <c r="B5" s="448"/>
      <c r="C5" s="449" t="s">
        <v>5103</v>
      </c>
      <c r="D5" s="450" t="str">
        <f t="shared" ref="D5:D35" si="0">CONCATENATE(A5,"_",C5)</f>
        <v>e001_INCOME</v>
      </c>
      <c r="E5" s="135">
        <f>VLOOKUP($D5,'dex12'!$A:$I,5,FALSE)</f>
        <v>51</v>
      </c>
      <c r="F5" s="136">
        <f>VLOOKUP($D5,'dex12'!$A:$I,7,FALSE)</f>
        <v>46</v>
      </c>
      <c r="G5" s="136">
        <f t="shared" ref="G5:G20" si="1">(E5+(51-E5))-(F5+H5)</f>
        <v>5</v>
      </c>
      <c r="H5" s="136">
        <f>VLOOKUP($D5,'dex12'!$A:$I,6,FALSE)</f>
        <v>0</v>
      </c>
      <c r="J5" s="451" t="s">
        <v>5106</v>
      </c>
      <c r="K5" s="452"/>
      <c r="L5" s="452"/>
      <c r="M5" s="452"/>
      <c r="N5" s="452"/>
      <c r="O5" s="452"/>
      <c r="P5" s="452"/>
      <c r="R5" s="137">
        <f t="shared" ref="R5:R10" si="2">IF(F5&gt;=25,1,0)</f>
        <v>1</v>
      </c>
      <c r="S5" s="137">
        <f t="shared" ref="S5:S10" si="3">IF((G5+H5&gt;=25),1,0)</f>
        <v>0</v>
      </c>
      <c r="T5" s="137">
        <f t="shared" ref="T5:T10" si="4">IF(OR((AND(R5=0,S5=0)),AND(R5=1,S5=1)),1,0)</f>
        <v>0</v>
      </c>
    </row>
    <row r="6" spans="1:20" s="137" customFormat="1" x14ac:dyDescent="0.15">
      <c r="A6" s="447" t="s">
        <v>5109</v>
      </c>
      <c r="B6" s="448"/>
      <c r="C6" s="449" t="s">
        <v>5103</v>
      </c>
      <c r="D6" s="450" t="str">
        <f t="shared" si="0"/>
        <v>e003_INCOME</v>
      </c>
      <c r="E6" s="135">
        <f>VLOOKUP($D6,'dex12'!$A:$I,5,FALSE)</f>
        <v>51</v>
      </c>
      <c r="F6" s="136">
        <f>VLOOKUP($D6,'dex12'!$A:$I,7,FALSE)</f>
        <v>30</v>
      </c>
      <c r="G6" s="136">
        <f t="shared" si="1"/>
        <v>15</v>
      </c>
      <c r="H6" s="136">
        <f>VLOOKUP($D6,'dex12'!$A:$I,6,FALSE)</f>
        <v>6</v>
      </c>
      <c r="J6" s="451" t="str">
        <f>VLOOKUP($D6,'dex12'!$A$2:$G$37,4,FALSE)</f>
        <v>Adults who went without care because of cost in past year</v>
      </c>
      <c r="K6" s="452"/>
      <c r="L6" s="452"/>
      <c r="M6" s="452"/>
      <c r="N6" s="452"/>
      <c r="O6" s="452"/>
      <c r="P6" s="452"/>
      <c r="R6" s="137">
        <f t="shared" si="2"/>
        <v>1</v>
      </c>
      <c r="S6" s="137">
        <f t="shared" si="3"/>
        <v>0</v>
      </c>
      <c r="T6" s="137">
        <f t="shared" si="4"/>
        <v>0</v>
      </c>
    </row>
    <row r="7" spans="1:20" s="137" customFormat="1" x14ac:dyDescent="0.15">
      <c r="A7" s="447" t="s">
        <v>5112</v>
      </c>
      <c r="B7" s="448"/>
      <c r="C7" s="449" t="s">
        <v>5103</v>
      </c>
      <c r="D7" s="450" t="str">
        <f t="shared" si="0"/>
        <v>e004_INCOME</v>
      </c>
      <c r="E7" s="135">
        <f>VLOOKUP($D7,'dex12'!$A:$I,5,FALSE)</f>
        <v>51</v>
      </c>
      <c r="F7" s="136">
        <f>VLOOKUP($D7,'dex12'!$A:$I,7,FALSE)</f>
        <v>25</v>
      </c>
      <c r="G7" s="136">
        <f t="shared" si="1"/>
        <v>11</v>
      </c>
      <c r="H7" s="136">
        <f>VLOOKUP($D7,'dex12'!$A:$I,6,FALSE)</f>
        <v>15</v>
      </c>
      <c r="J7" s="451" t="str">
        <f>VLOOKUP($D7,'dex12'!$A$2:$G$37,4,FALSE)</f>
        <v>At risk adults without a doctor visit</v>
      </c>
      <c r="K7" s="452"/>
      <c r="L7" s="452"/>
      <c r="M7" s="452"/>
      <c r="N7" s="452"/>
      <c r="O7" s="452"/>
      <c r="P7" s="452"/>
      <c r="R7" s="137">
        <f t="shared" si="2"/>
        <v>1</v>
      </c>
      <c r="S7" s="137">
        <f t="shared" si="3"/>
        <v>1</v>
      </c>
      <c r="T7" s="137">
        <f t="shared" si="4"/>
        <v>1</v>
      </c>
    </row>
    <row r="8" spans="1:20" s="137" customFormat="1" x14ac:dyDescent="0.15">
      <c r="A8" s="447" t="s">
        <v>5114</v>
      </c>
      <c r="B8" s="448"/>
      <c r="C8" s="449" t="s">
        <v>5103</v>
      </c>
      <c r="D8" s="450" t="str">
        <f t="shared" si="0"/>
        <v>e005_INCOME</v>
      </c>
      <c r="E8" s="135">
        <f>VLOOKUP($D8,'dex12'!$A:$I,5,FALSE)</f>
        <v>51</v>
      </c>
      <c r="F8" s="136">
        <f>VLOOKUP($D8,'dex12'!$A:$I,7,FALSE)</f>
        <v>16</v>
      </c>
      <c r="G8" s="136">
        <f t="shared" si="1"/>
        <v>12</v>
      </c>
      <c r="H8" s="136">
        <f>VLOOKUP($D8,'dex12'!$A:$I,6,FALSE)</f>
        <v>23</v>
      </c>
      <c r="J8" s="451" t="str">
        <f>VLOOKUP($D8,'dex12'!$A$2:$G$37,4,FALSE)</f>
        <v>Adults without a dental visit in past year</v>
      </c>
      <c r="K8" s="452"/>
      <c r="L8" s="452"/>
      <c r="M8" s="452"/>
      <c r="N8" s="452"/>
      <c r="O8" s="452"/>
      <c r="P8" s="452"/>
      <c r="R8" s="137">
        <f t="shared" si="2"/>
        <v>0</v>
      </c>
      <c r="S8" s="137">
        <f t="shared" si="3"/>
        <v>1</v>
      </c>
      <c r="T8" s="137">
        <f t="shared" si="4"/>
        <v>0</v>
      </c>
    </row>
    <row r="9" spans="1:20" s="137" customFormat="1" x14ac:dyDescent="0.15">
      <c r="A9" s="447" t="s">
        <v>5116</v>
      </c>
      <c r="B9" s="448"/>
      <c r="C9" s="449" t="s">
        <v>5103</v>
      </c>
      <c r="D9" s="450" t="str">
        <f t="shared" si="0"/>
        <v>e006_INCOME</v>
      </c>
      <c r="E9" s="135">
        <f>VLOOKUP($D9,'dex12'!$A:$I,5,FALSE)</f>
        <v>51</v>
      </c>
      <c r="F9" s="136">
        <f>VLOOKUP($D9,'dex12'!$A:$I,7,FALSE)</f>
        <v>25</v>
      </c>
      <c r="G9" s="136">
        <f t="shared" si="1"/>
        <v>12</v>
      </c>
      <c r="H9" s="136">
        <f>VLOOKUP($D9,'dex12'!$A:$I,6,FALSE)</f>
        <v>14</v>
      </c>
      <c r="J9" s="451" t="str">
        <f>VLOOKUP($D9,'dex12'!$A$2:$G$37,4,FALSE)</f>
        <v>Adults without a usual source of care</v>
      </c>
      <c r="K9" s="452"/>
      <c r="L9" s="452"/>
      <c r="M9" s="452"/>
      <c r="N9" s="452"/>
      <c r="O9" s="452"/>
      <c r="P9" s="452"/>
      <c r="R9" s="137">
        <f t="shared" si="2"/>
        <v>1</v>
      </c>
      <c r="S9" s="137">
        <f t="shared" si="3"/>
        <v>1</v>
      </c>
      <c r="T9" s="137">
        <f t="shared" si="4"/>
        <v>1</v>
      </c>
    </row>
    <row r="10" spans="1:20" s="137" customFormat="1" x14ac:dyDescent="0.15">
      <c r="A10" s="447" t="s">
        <v>8803</v>
      </c>
      <c r="B10" s="448"/>
      <c r="C10" s="449" t="s">
        <v>5103</v>
      </c>
      <c r="D10" s="450" t="str">
        <f t="shared" si="0"/>
        <v>e007a_INCOME</v>
      </c>
      <c r="E10" s="135">
        <f>VLOOKUP($D10,'dex12'!$A:$I,5,FALSE)</f>
        <v>51</v>
      </c>
      <c r="F10" s="136">
        <f>VLOOKUP($D10,'dex12'!$A:$I,7,FALSE)</f>
        <v>30</v>
      </c>
      <c r="G10" s="136">
        <f t="shared" si="1"/>
        <v>14</v>
      </c>
      <c r="H10" s="136">
        <f>VLOOKUP($D10,'dex12'!$A:$I,6,FALSE)</f>
        <v>7</v>
      </c>
      <c r="J10" s="451" t="str">
        <f>VLOOKUP($D10,'dex12'!$A$2:$G$37,4,FALSE)</f>
        <v>Adults without age- and gender-appropriate cancer screenings</v>
      </c>
      <c r="K10" s="452"/>
      <c r="L10" s="452"/>
      <c r="M10" s="452"/>
      <c r="N10" s="452"/>
      <c r="O10" s="452"/>
      <c r="P10" s="452"/>
      <c r="R10" s="137">
        <f t="shared" si="2"/>
        <v>1</v>
      </c>
      <c r="S10" s="137">
        <f t="shared" si="3"/>
        <v>0</v>
      </c>
      <c r="T10" s="137">
        <f t="shared" si="4"/>
        <v>0</v>
      </c>
    </row>
    <row r="11" spans="1:20" s="137" customFormat="1" x14ac:dyDescent="0.15">
      <c r="A11" s="447" t="s">
        <v>8806</v>
      </c>
      <c r="B11" s="448"/>
      <c r="C11" s="449" t="s">
        <v>5103</v>
      </c>
      <c r="D11" s="450" t="str">
        <f t="shared" si="0"/>
        <v>e007b_INCOME</v>
      </c>
      <c r="E11" s="135">
        <f>VLOOKUP($D11,'dex12'!$A:$I,5,FALSE)</f>
        <v>51</v>
      </c>
      <c r="F11" s="136">
        <f>VLOOKUP($D11,'dex12'!$A:$I,7,FALSE)</f>
        <v>28</v>
      </c>
      <c r="G11" s="136">
        <f t="shared" si="1"/>
        <v>16</v>
      </c>
      <c r="H11" s="136">
        <f>VLOOKUP($D11,'dex12'!$A:$I,6,FALSE)</f>
        <v>7</v>
      </c>
      <c r="J11" s="451" t="str">
        <f>VLOOKUP($D11,'dex12'!$A$2:$G$37,4,FALSE)</f>
        <v>Adults without age-appropriate vaccines</v>
      </c>
      <c r="K11" s="452"/>
      <c r="L11" s="452"/>
      <c r="M11" s="452"/>
      <c r="N11" s="452"/>
      <c r="O11" s="452"/>
      <c r="P11" s="452"/>
    </row>
    <row r="12" spans="1:20" s="137" customFormat="1" x14ac:dyDescent="0.15">
      <c r="A12" s="447" t="s">
        <v>5124</v>
      </c>
      <c r="B12" s="448"/>
      <c r="C12" s="449" t="s">
        <v>5103</v>
      </c>
      <c r="D12" s="450" t="str">
        <f t="shared" si="0"/>
        <v>e010_INCOME</v>
      </c>
      <c r="E12" s="453">
        <f>VLOOKUP($D12,'dex12'!$A:$I,5,FALSE)</f>
        <v>51</v>
      </c>
      <c r="F12" s="453">
        <f>VLOOKUP($D12,'dex12'!$A:$I,7,FALSE)</f>
        <v>21</v>
      </c>
      <c r="G12" s="454">
        <f t="shared" si="1"/>
        <v>11</v>
      </c>
      <c r="H12" s="453">
        <f>VLOOKUP($D12,'dex12'!$A:$I,6,FALSE)</f>
        <v>19</v>
      </c>
      <c r="J12" s="455" t="str">
        <f>VLOOKUP($D12,'dex12'!$A$2:$G$37,4,FALSE)</f>
        <v>Children ages 19–35 months without all recommended vaccines</v>
      </c>
      <c r="K12" s="143"/>
      <c r="L12" s="143"/>
      <c r="M12" s="143"/>
      <c r="N12" s="143"/>
      <c r="O12" s="143"/>
      <c r="P12" s="143"/>
      <c r="R12" s="137">
        <f t="shared" ref="R12:R20" si="5">IF(F12&gt;=25,1,0)</f>
        <v>0</v>
      </c>
      <c r="S12" s="137">
        <f t="shared" ref="S12:S20" si="6">IF((G12+H12&gt;=25),1,0)</f>
        <v>1</v>
      </c>
      <c r="T12" s="137">
        <f t="shared" ref="T12:T20" si="7">IF(OR((AND(R12=0,S12=0)),AND(R12=1,S12=1)),1,0)</f>
        <v>0</v>
      </c>
    </row>
    <row r="13" spans="1:20" s="137" customFormat="1" x14ac:dyDescent="0.15">
      <c r="A13" s="447" t="s">
        <v>5126</v>
      </c>
      <c r="B13" s="448"/>
      <c r="C13" s="449" t="s">
        <v>5103</v>
      </c>
      <c r="D13" s="450" t="str">
        <f t="shared" si="0"/>
        <v>e011_INCOME</v>
      </c>
      <c r="E13" s="453">
        <f>VLOOKUP($D13,'dex12'!$A:$I,5,FALSE)</f>
        <v>51</v>
      </c>
      <c r="F13" s="453">
        <f>VLOOKUP($D13,'dex12'!$A:$I,7,FALSE)</f>
        <v>25</v>
      </c>
      <c r="G13" s="454">
        <f t="shared" si="1"/>
        <v>25</v>
      </c>
      <c r="H13" s="453">
        <f>VLOOKUP($D13,'dex12'!$A:$I,6,FALSE)</f>
        <v>1</v>
      </c>
      <c r="J13" s="455" t="str">
        <f>VLOOKUP($D13,'dex12'!$A$2:$G$37,4,FALSE)</f>
        <v>Elderly patients who received a high-risk prescription drug</v>
      </c>
      <c r="K13" s="143"/>
      <c r="L13" s="143"/>
      <c r="M13" s="143"/>
      <c r="N13" s="143"/>
      <c r="O13" s="143"/>
      <c r="P13" s="143"/>
      <c r="R13" s="137">
        <f t="shared" si="5"/>
        <v>1</v>
      </c>
      <c r="S13" s="137">
        <f t="shared" si="6"/>
        <v>1</v>
      </c>
      <c r="T13" s="137">
        <f t="shared" si="7"/>
        <v>1</v>
      </c>
    </row>
    <row r="14" spans="1:20" s="137" customFormat="1" x14ac:dyDescent="0.15">
      <c r="A14" s="447" t="s">
        <v>5130</v>
      </c>
      <c r="B14" s="448"/>
      <c r="C14" s="449" t="s">
        <v>5103</v>
      </c>
      <c r="D14" s="450" t="str">
        <f t="shared" si="0"/>
        <v>e013_INCOME</v>
      </c>
      <c r="E14" s="453">
        <f>VLOOKUP($D14,'dex12'!$A:$I,5,FALSE)</f>
        <v>51</v>
      </c>
      <c r="F14" s="453">
        <f>VLOOKUP($D14,'dex12'!$A:$I,7,FALSE)</f>
        <v>44</v>
      </c>
      <c r="G14" s="454">
        <f t="shared" si="1"/>
        <v>4</v>
      </c>
      <c r="H14" s="453">
        <f>VLOOKUP($D14,'dex12'!$A:$I,6,FALSE)</f>
        <v>3</v>
      </c>
      <c r="J14" s="455" t="str">
        <f>VLOOKUP($D14,'dex12'!$A$2:$G$37,4,FALSE)</f>
        <v>Medicare admissions for ambulatory care–sensitive conditions</v>
      </c>
      <c r="K14" s="143"/>
      <c r="L14" s="143"/>
      <c r="M14" s="143"/>
      <c r="N14" s="143"/>
      <c r="O14" s="143"/>
      <c r="P14" s="143"/>
      <c r="R14" s="137">
        <f t="shared" si="5"/>
        <v>1</v>
      </c>
      <c r="S14" s="137">
        <f t="shared" si="6"/>
        <v>0</v>
      </c>
      <c r="T14" s="137">
        <f t="shared" si="7"/>
        <v>0</v>
      </c>
    </row>
    <row r="15" spans="1:20" s="137" customFormat="1" x14ac:dyDescent="0.15">
      <c r="A15" s="447" t="s">
        <v>5132</v>
      </c>
      <c r="B15" s="448"/>
      <c r="C15" s="449" t="s">
        <v>5103</v>
      </c>
      <c r="D15" s="450" t="str">
        <f t="shared" si="0"/>
        <v>e014_INCOME</v>
      </c>
      <c r="E15" s="453">
        <f>VLOOKUP($D15,'dex12'!$A:$I,5,FALSE)</f>
        <v>51</v>
      </c>
      <c r="F15" s="453">
        <f>VLOOKUP($D15,'dex12'!$A:$I,7,FALSE)</f>
        <v>37</v>
      </c>
      <c r="G15" s="454">
        <f t="shared" si="1"/>
        <v>13</v>
      </c>
      <c r="H15" s="453">
        <f>VLOOKUP($D15,'dex12'!$A:$I,6,FALSE)</f>
        <v>1</v>
      </c>
      <c r="J15" s="455" t="str">
        <f>VLOOKUP($D15,'dex12'!$A$2:$G$37,4,FALSE)</f>
        <v>Medicare 30-day hospital readmissions, per 1,000 beneficiaries</v>
      </c>
      <c r="K15" s="143"/>
      <c r="L15" s="143"/>
      <c r="M15" s="143"/>
      <c r="N15" s="143"/>
      <c r="O15" s="143"/>
      <c r="P15" s="143"/>
      <c r="R15" s="137">
        <f t="shared" si="5"/>
        <v>1</v>
      </c>
      <c r="S15" s="137">
        <f t="shared" si="6"/>
        <v>0</v>
      </c>
      <c r="T15" s="137">
        <f t="shared" si="7"/>
        <v>0</v>
      </c>
    </row>
    <row r="16" spans="1:20" s="137" customFormat="1" x14ac:dyDescent="0.15">
      <c r="A16" s="456" t="s">
        <v>5134</v>
      </c>
      <c r="B16" s="449" t="s">
        <v>5105</v>
      </c>
      <c r="C16" s="449" t="s">
        <v>5103</v>
      </c>
      <c r="D16" s="457" t="str">
        <f t="shared" si="0"/>
        <v>e015_INCOME</v>
      </c>
      <c r="E16" s="453">
        <f>VLOOKUP($D16,'dex12'!$A:$I,5,FALSE)</f>
        <v>51</v>
      </c>
      <c r="F16" s="453">
        <f>VLOOKUP($D16,'dex12'!$A:$I,7,FALSE)</f>
        <v>18</v>
      </c>
      <c r="G16" s="454">
        <f t="shared" si="1"/>
        <v>6</v>
      </c>
      <c r="H16" s="453">
        <f>VLOOKUP($D16,'dex12'!$A:$I,6,FALSE)</f>
        <v>27</v>
      </c>
      <c r="J16" s="455" t="str">
        <f>VLOOKUP($D16,'dex12'!$A$2:$G$37,4,FALSE)</f>
        <v>Potentially avoidable ED visits among Medicare beneficiaries, per 1,000 beneficiaries</v>
      </c>
      <c r="K16" s="143"/>
      <c r="L16" s="143"/>
      <c r="M16" s="143"/>
      <c r="N16" s="143"/>
      <c r="O16" s="143"/>
      <c r="P16" s="143"/>
      <c r="R16" s="137">
        <f t="shared" si="5"/>
        <v>0</v>
      </c>
      <c r="S16" s="137">
        <f t="shared" si="6"/>
        <v>1</v>
      </c>
      <c r="T16" s="137">
        <f t="shared" si="7"/>
        <v>0</v>
      </c>
    </row>
    <row r="17" spans="1:21" s="137" customFormat="1" x14ac:dyDescent="0.15">
      <c r="A17" s="456" t="s">
        <v>5136</v>
      </c>
      <c r="B17" s="449" t="s">
        <v>5105</v>
      </c>
      <c r="C17" s="449" t="s">
        <v>5103</v>
      </c>
      <c r="D17" s="457" t="str">
        <f t="shared" si="0"/>
        <v>e018_INCOME</v>
      </c>
      <c r="E17" s="453">
        <f>VLOOKUP($D17,'dex12'!$A:$I,5,FALSE)</f>
        <v>51</v>
      </c>
      <c r="F17" s="453">
        <f>VLOOKUP($D17,'dex12'!$A:$I,7,FALSE)</f>
        <v>18</v>
      </c>
      <c r="G17" s="454">
        <f t="shared" si="1"/>
        <v>5</v>
      </c>
      <c r="H17" s="453">
        <f>VLOOKUP($D17,'dex12'!$A:$I,6,FALSE)</f>
        <v>28</v>
      </c>
      <c r="J17" s="455" t="str">
        <f>VLOOKUP($D17,'dex12'!$A$2:$G$37,4,FALSE)</f>
        <v>Adults with poor health-related quality of life</v>
      </c>
      <c r="K17" s="143"/>
      <c r="L17" s="143"/>
      <c r="M17" s="143"/>
      <c r="N17" s="143"/>
      <c r="O17" s="143"/>
      <c r="P17" s="143"/>
      <c r="R17" s="137">
        <f t="shared" si="5"/>
        <v>0</v>
      </c>
      <c r="S17" s="137">
        <f t="shared" si="6"/>
        <v>1</v>
      </c>
      <c r="T17" s="137">
        <f t="shared" si="7"/>
        <v>0</v>
      </c>
    </row>
    <row r="18" spans="1:21" s="137" customFormat="1" x14ac:dyDescent="0.15">
      <c r="A18" s="456" t="s">
        <v>5137</v>
      </c>
      <c r="B18" s="449" t="s">
        <v>5105</v>
      </c>
      <c r="C18" s="449" t="s">
        <v>5103</v>
      </c>
      <c r="D18" s="457" t="str">
        <f t="shared" si="0"/>
        <v>e019_INCOME</v>
      </c>
      <c r="E18" s="453">
        <f>VLOOKUP($D18,'dex12'!$A:$I,5,FALSE)</f>
        <v>51</v>
      </c>
      <c r="F18" s="453">
        <f>VLOOKUP($D18,'dex12'!$A:$I,7,FALSE)</f>
        <v>18</v>
      </c>
      <c r="G18" s="454">
        <f t="shared" si="1"/>
        <v>17</v>
      </c>
      <c r="H18" s="453">
        <f>VLOOKUP($D18,'dex12'!$A:$I,6,FALSE)</f>
        <v>16</v>
      </c>
      <c r="J18" s="455" t="str">
        <f>VLOOKUP($D18,'dex12'!$A$2:$G$37,4,FALSE)</f>
        <v>Adults who smoke</v>
      </c>
      <c r="K18" s="146"/>
      <c r="L18" s="146"/>
      <c r="M18" s="146"/>
      <c r="N18" s="146"/>
      <c r="O18" s="146"/>
      <c r="P18" s="146"/>
      <c r="R18" s="137">
        <f t="shared" si="5"/>
        <v>0</v>
      </c>
      <c r="S18" s="137">
        <f t="shared" si="6"/>
        <v>1</v>
      </c>
      <c r="T18" s="137">
        <f t="shared" si="7"/>
        <v>0</v>
      </c>
    </row>
    <row r="19" spans="1:21" s="137" customFormat="1" x14ac:dyDescent="0.15">
      <c r="A19" s="456" t="s">
        <v>5138</v>
      </c>
      <c r="B19" s="449" t="s">
        <v>5365</v>
      </c>
      <c r="C19" s="449" t="s">
        <v>5103</v>
      </c>
      <c r="D19" s="457" t="str">
        <f t="shared" si="0"/>
        <v>e020_INCOME</v>
      </c>
      <c r="E19" s="453">
        <f>VLOOKUP($D19,'dex12'!$A:$I,5,FALSE)</f>
        <v>51</v>
      </c>
      <c r="F19" s="453">
        <f>VLOOKUP($D19,'dex12'!$A:$I,7,FALSE)</f>
        <v>14</v>
      </c>
      <c r="G19" s="454">
        <f t="shared" si="1"/>
        <v>7</v>
      </c>
      <c r="H19" s="453">
        <f>VLOOKUP($D19,'dex12'!$A:$I,6,FALSE)</f>
        <v>30</v>
      </c>
      <c r="J19" s="455" t="str">
        <f>VLOOKUP($D19,'dex12'!$A$2:$G$37,4,FALSE)</f>
        <v>Adults who are obese</v>
      </c>
      <c r="K19" s="146"/>
      <c r="L19" s="146"/>
      <c r="M19" s="146"/>
      <c r="N19" s="146"/>
      <c r="O19" s="146"/>
      <c r="P19" s="146"/>
      <c r="R19" s="137">
        <f t="shared" si="5"/>
        <v>0</v>
      </c>
      <c r="S19" s="137">
        <f t="shared" si="6"/>
        <v>1</v>
      </c>
      <c r="T19" s="137">
        <f t="shared" si="7"/>
        <v>0</v>
      </c>
    </row>
    <row r="20" spans="1:21" s="137" customFormat="1" ht="15" customHeight="1" x14ac:dyDescent="0.15">
      <c r="A20" s="449" t="s">
        <v>5139</v>
      </c>
      <c r="B20" s="449" t="s">
        <v>5365</v>
      </c>
      <c r="C20" s="449" t="s">
        <v>5103</v>
      </c>
      <c r="D20" s="457" t="str">
        <f t="shared" si="0"/>
        <v>e021_INCOME</v>
      </c>
      <c r="E20" s="453">
        <f>VLOOKUP($D20,'dex12'!$A:$I,5,FALSE)</f>
        <v>51</v>
      </c>
      <c r="F20" s="453">
        <f>VLOOKUP($D20,'dex12'!$A:$I,7,FALSE)</f>
        <v>25</v>
      </c>
      <c r="G20" s="454">
        <f t="shared" si="1"/>
        <v>8</v>
      </c>
      <c r="H20" s="453">
        <f>VLOOKUP($D20,'dex12'!$A:$I,6,FALSE)</f>
        <v>18</v>
      </c>
      <c r="J20" s="455" t="str">
        <f>VLOOKUP($D20,'dex12'!$A$2:$G$37,4,FALSE)</f>
        <v>Adults who have lost six or more teeth</v>
      </c>
      <c r="K20" s="566"/>
      <c r="L20" s="566"/>
      <c r="M20" s="566"/>
      <c r="N20" s="566"/>
      <c r="O20" s="566"/>
      <c r="P20" s="566"/>
      <c r="R20" s="137">
        <f t="shared" si="5"/>
        <v>1</v>
      </c>
      <c r="S20" s="137">
        <f t="shared" si="6"/>
        <v>1</v>
      </c>
      <c r="T20" s="137">
        <f t="shared" si="7"/>
        <v>1</v>
      </c>
    </row>
    <row r="21" spans="1:21" s="137" customFormat="1" x14ac:dyDescent="0.2">
      <c r="A21" s="447"/>
      <c r="B21" s="448"/>
      <c r="C21" s="448"/>
      <c r="D21" s="458" t="str">
        <f t="shared" si="0"/>
        <v>_</v>
      </c>
      <c r="E21" s="453"/>
      <c r="F21" s="454"/>
      <c r="G21" s="454"/>
      <c r="H21" s="454"/>
      <c r="J21" s="138" t="s">
        <v>6539</v>
      </c>
      <c r="K21" s="145"/>
      <c r="L21" s="145"/>
      <c r="M21" s="145"/>
      <c r="N21" s="145"/>
      <c r="O21" s="145"/>
      <c r="P21" s="145"/>
      <c r="R21" s="459">
        <f>SUM(R5:R20)-SUM(T5:T20)</f>
        <v>5</v>
      </c>
      <c r="S21" s="459">
        <f>SUM(S5:S20)-SUM(T5:T20)</f>
        <v>6</v>
      </c>
      <c r="T21" s="459">
        <f>SUM(T5:T20)</f>
        <v>4</v>
      </c>
    </row>
    <row r="22" spans="1:21" s="137" customFormat="1" x14ac:dyDescent="0.15">
      <c r="A22" s="137" t="s">
        <v>5102</v>
      </c>
      <c r="C22" s="460" t="s">
        <v>5142</v>
      </c>
      <c r="D22" s="450" t="str">
        <f t="shared" si="0"/>
        <v>e001_RACE</v>
      </c>
      <c r="E22" s="453">
        <f>VLOOKUP($D22,'dex12'!$A:$I,5,FALSE)</f>
        <v>47</v>
      </c>
      <c r="F22" s="454">
        <f>VLOOKUP($D22,'dex12'!$A:$I,7,FALSE)</f>
        <v>35</v>
      </c>
      <c r="G22" s="454">
        <f t="shared" ref="G22:G35" si="8">(E22+(51-E22))-(F22+H22)</f>
        <v>15</v>
      </c>
      <c r="H22" s="454">
        <f>VLOOKUP($D22,'dex12'!$A:$I,6,FALSE)</f>
        <v>1</v>
      </c>
      <c r="J22" s="451" t="s">
        <v>5106</v>
      </c>
      <c r="K22" s="461"/>
      <c r="L22" s="461"/>
      <c r="M22" s="461"/>
      <c r="N22" s="461"/>
      <c r="O22" s="461"/>
      <c r="P22" s="461"/>
      <c r="R22" s="137">
        <f t="shared" ref="R22:R27" si="9">IF(F22&gt;=25,1,0)</f>
        <v>1</v>
      </c>
      <c r="S22" s="137">
        <f t="shared" ref="S22:S27" si="10">IF((G22+H22&gt;=25),1,0)</f>
        <v>0</v>
      </c>
      <c r="T22" s="137">
        <f t="shared" ref="T22:T27" si="11">IF(OR((AND(R22=0,S22=0)),AND(R22=1,S22=1)),1,0)</f>
        <v>0</v>
      </c>
    </row>
    <row r="23" spans="1:21" s="137" customFormat="1" x14ac:dyDescent="0.15">
      <c r="A23" s="137" t="s">
        <v>5109</v>
      </c>
      <c r="C23" s="460" t="s">
        <v>5142</v>
      </c>
      <c r="D23" s="450" t="str">
        <f t="shared" si="0"/>
        <v>e003_RACE</v>
      </c>
      <c r="E23" s="453">
        <f>VLOOKUP($D23,'dex12'!$A:$I,5,FALSE)</f>
        <v>50</v>
      </c>
      <c r="F23" s="454">
        <f>VLOOKUP($D23,'dex12'!$A:$I,7,FALSE)</f>
        <v>23</v>
      </c>
      <c r="G23" s="454">
        <f t="shared" si="8"/>
        <v>16</v>
      </c>
      <c r="H23" s="454">
        <f>VLOOKUP($D23,'dex12'!$A:$I,6,FALSE)</f>
        <v>12</v>
      </c>
      <c r="J23" s="451" t="str">
        <f>VLOOKUP($D23,'dex12'!$A$2:$G$37,4,FALSE)</f>
        <v>Adults who went without care because of cost in past year</v>
      </c>
      <c r="K23" s="461"/>
      <c r="L23" s="461"/>
      <c r="M23" s="461"/>
      <c r="N23" s="461"/>
      <c r="O23" s="461"/>
      <c r="P23" s="461"/>
      <c r="R23" s="137">
        <f t="shared" si="9"/>
        <v>0</v>
      </c>
      <c r="S23" s="137">
        <f t="shared" si="10"/>
        <v>1</v>
      </c>
      <c r="T23" s="137">
        <f t="shared" si="11"/>
        <v>0</v>
      </c>
    </row>
    <row r="24" spans="1:21" s="137" customFormat="1" x14ac:dyDescent="0.15">
      <c r="A24" s="137" t="s">
        <v>5112</v>
      </c>
      <c r="C24" s="460" t="s">
        <v>5142</v>
      </c>
      <c r="D24" s="450" t="str">
        <f t="shared" si="0"/>
        <v>e004_RACE</v>
      </c>
      <c r="E24" s="453">
        <f>VLOOKUP($D24,'dex12'!$A:$I,5,FALSE)</f>
        <v>50</v>
      </c>
      <c r="F24" s="454">
        <f>VLOOKUP($D24,'dex12'!$A:$I,7,FALSE)</f>
        <v>23</v>
      </c>
      <c r="G24" s="454">
        <f t="shared" si="8"/>
        <v>8</v>
      </c>
      <c r="H24" s="454">
        <f>VLOOKUP($D24,'dex12'!$A:$I,6,FALSE)</f>
        <v>20</v>
      </c>
      <c r="J24" s="451" t="str">
        <f>VLOOKUP($D24,'dex12'!$A$2:$G$37,4,FALSE)</f>
        <v>At risk adults without a doctor visit</v>
      </c>
      <c r="K24" s="461"/>
      <c r="L24" s="461"/>
      <c r="M24" s="461"/>
      <c r="N24" s="461"/>
      <c r="O24" s="461"/>
      <c r="P24" s="461"/>
      <c r="R24" s="137">
        <f t="shared" si="9"/>
        <v>0</v>
      </c>
      <c r="S24" s="137">
        <f t="shared" si="10"/>
        <v>1</v>
      </c>
      <c r="T24" s="137">
        <f t="shared" si="11"/>
        <v>0</v>
      </c>
    </row>
    <row r="25" spans="1:21" s="137" customFormat="1" x14ac:dyDescent="0.15">
      <c r="A25" s="137" t="s">
        <v>5114</v>
      </c>
      <c r="C25" s="460" t="s">
        <v>5142</v>
      </c>
      <c r="D25" s="450" t="str">
        <f t="shared" si="0"/>
        <v>e005_RACE</v>
      </c>
      <c r="E25" s="453">
        <f>VLOOKUP($D25,'dex12'!$A:$I,5,FALSE)</f>
        <v>50</v>
      </c>
      <c r="F25" s="454">
        <f>VLOOKUP($D25,'dex12'!$A:$I,7,FALSE)</f>
        <v>11</v>
      </c>
      <c r="G25" s="454">
        <f t="shared" si="8"/>
        <v>11</v>
      </c>
      <c r="H25" s="454">
        <f>VLOOKUP($D25,'dex12'!$A:$I,6,FALSE)</f>
        <v>29</v>
      </c>
      <c r="J25" s="451" t="str">
        <f>VLOOKUP($D25,'dex12'!$A$2:$G$37,4,FALSE)</f>
        <v>Adults without a dental visit in past year</v>
      </c>
      <c r="K25" s="461"/>
      <c r="L25" s="461"/>
      <c r="M25" s="461"/>
      <c r="N25" s="461"/>
      <c r="O25" s="461"/>
      <c r="P25" s="461"/>
      <c r="R25" s="137">
        <f t="shared" si="9"/>
        <v>0</v>
      </c>
      <c r="S25" s="137">
        <f t="shared" si="10"/>
        <v>1</v>
      </c>
      <c r="T25" s="137">
        <f t="shared" si="11"/>
        <v>0</v>
      </c>
    </row>
    <row r="26" spans="1:21" s="137" customFormat="1" x14ac:dyDescent="0.15">
      <c r="A26" s="137" t="s">
        <v>5116</v>
      </c>
      <c r="C26" s="460" t="s">
        <v>5142</v>
      </c>
      <c r="D26" s="450" t="str">
        <f t="shared" si="0"/>
        <v>e006_RACE</v>
      </c>
      <c r="E26" s="453">
        <f>VLOOKUP($D26,'dex12'!$A:$I,5,FALSE)</f>
        <v>50</v>
      </c>
      <c r="F26" s="454">
        <f>VLOOKUP($D26,'dex12'!$A:$I,7,FALSE)</f>
        <v>19</v>
      </c>
      <c r="G26" s="454">
        <f t="shared" si="8"/>
        <v>14</v>
      </c>
      <c r="H26" s="454">
        <f>VLOOKUP($D26,'dex12'!$A:$I,6,FALSE)</f>
        <v>18</v>
      </c>
      <c r="J26" s="451" t="str">
        <f>VLOOKUP($D26,'dex12'!$A$2:$G$37,4,FALSE)</f>
        <v>Adults without a usual source of care</v>
      </c>
      <c r="K26" s="461"/>
      <c r="L26" s="461"/>
      <c r="M26" s="461"/>
      <c r="N26" s="461"/>
      <c r="O26" s="461"/>
      <c r="P26" s="461"/>
      <c r="R26" s="137">
        <f t="shared" si="9"/>
        <v>0</v>
      </c>
      <c r="S26" s="137">
        <f t="shared" si="10"/>
        <v>1</v>
      </c>
      <c r="T26" s="137">
        <f t="shared" si="11"/>
        <v>0</v>
      </c>
    </row>
    <row r="27" spans="1:21" s="137" customFormat="1" x14ac:dyDescent="0.15">
      <c r="A27" s="137" t="s">
        <v>8803</v>
      </c>
      <c r="C27" s="460" t="s">
        <v>5142</v>
      </c>
      <c r="D27" s="450" t="str">
        <f t="shared" si="0"/>
        <v>e007a_RACE</v>
      </c>
      <c r="E27" s="453">
        <f>VLOOKUP($D27,'dex12'!$A:$I,5,FALSE)</f>
        <v>51</v>
      </c>
      <c r="F27" s="454">
        <f>VLOOKUP($D27,'dex12'!$A:$I,7,FALSE)</f>
        <v>18</v>
      </c>
      <c r="G27" s="454">
        <f t="shared" si="8"/>
        <v>8</v>
      </c>
      <c r="H27" s="454">
        <f>VLOOKUP($D27,'dex12'!$A:$I,6,FALSE)</f>
        <v>25</v>
      </c>
      <c r="J27" s="451" t="str">
        <f>VLOOKUP($D27,'dex12'!$A$2:$G$37,4,FALSE)</f>
        <v>Adults without age- and gender-appropriate cancer screenings</v>
      </c>
      <c r="K27" s="461"/>
      <c r="L27" s="461"/>
      <c r="M27" s="461"/>
      <c r="N27" s="461"/>
      <c r="O27" s="461"/>
      <c r="P27" s="461"/>
      <c r="R27" s="137">
        <f t="shared" si="9"/>
        <v>0</v>
      </c>
      <c r="S27" s="137">
        <f t="shared" si="10"/>
        <v>1</v>
      </c>
      <c r="T27" s="137">
        <f t="shared" si="11"/>
        <v>0</v>
      </c>
    </row>
    <row r="28" spans="1:21" s="137" customFormat="1" x14ac:dyDescent="0.15">
      <c r="A28" s="137" t="s">
        <v>8806</v>
      </c>
      <c r="C28" s="460" t="s">
        <v>5142</v>
      </c>
      <c r="D28" s="450" t="str">
        <f t="shared" si="0"/>
        <v>e007b_RACE</v>
      </c>
      <c r="E28" s="453">
        <f>VLOOKUP($D28,'dex12'!$A:$I,5,FALSE)</f>
        <v>50</v>
      </c>
      <c r="F28" s="454">
        <f>VLOOKUP($D28,'dex12'!$A:$I,7,FALSE)</f>
        <v>19</v>
      </c>
      <c r="G28" s="454">
        <f t="shared" si="8"/>
        <v>9</v>
      </c>
      <c r="H28" s="454">
        <f>VLOOKUP($D28,'dex12'!$A:$I,6,FALSE)</f>
        <v>23</v>
      </c>
      <c r="J28" s="451" t="str">
        <f>VLOOKUP($D28,'dex12'!$A$2:$G$37,4,FALSE)</f>
        <v>Adults without age-appropriate vaccines</v>
      </c>
      <c r="K28" s="461"/>
      <c r="L28" s="461"/>
      <c r="M28" s="461"/>
      <c r="N28" s="461"/>
      <c r="O28" s="461"/>
      <c r="P28" s="461"/>
    </row>
    <row r="29" spans="1:21" s="137" customFormat="1" x14ac:dyDescent="0.15">
      <c r="A29" s="456" t="s">
        <v>5124</v>
      </c>
      <c r="B29" s="460" t="s">
        <v>5105</v>
      </c>
      <c r="C29" s="460" t="s">
        <v>5142</v>
      </c>
      <c r="D29" s="450" t="str">
        <f t="shared" si="0"/>
        <v>e010_RACE</v>
      </c>
      <c r="E29" s="453">
        <f>VLOOKUP($D29,'dex12'!$A:$I,5,FALSE)</f>
        <v>33</v>
      </c>
      <c r="F29" s="454">
        <f>VLOOKUP($D29,'dex12'!$A:$I,7,FALSE)</f>
        <v>14</v>
      </c>
      <c r="G29" s="454">
        <f t="shared" si="8"/>
        <v>23</v>
      </c>
      <c r="H29" s="454">
        <f>VLOOKUP($D29,'dex12'!$A:$I,6,FALSE)</f>
        <v>14</v>
      </c>
      <c r="J29" s="451" t="str">
        <f>VLOOKUP($D29,'dex12'!$A$2:$G$37,4,FALSE)</f>
        <v>Children ages 19–35 months without all recommended vaccines</v>
      </c>
      <c r="K29" s="461"/>
      <c r="L29" s="461"/>
      <c r="M29" s="461"/>
      <c r="N29" s="461"/>
      <c r="O29" s="461"/>
      <c r="P29" s="461"/>
      <c r="R29" s="137">
        <f t="shared" ref="R29:R35" si="12">IF(F29&gt;=25,1,0)</f>
        <v>0</v>
      </c>
      <c r="S29" s="137">
        <f t="shared" ref="S29:S35" si="13">IF((G29+H29&gt;=25),1,0)</f>
        <v>1</v>
      </c>
      <c r="T29" s="137">
        <f t="shared" ref="T29:T35" si="14">IF(OR((AND(R29=0,S29=0)),AND(R29=1,S29=1)),1,0)</f>
        <v>0</v>
      </c>
    </row>
    <row r="30" spans="1:21" s="137" customFormat="1" x14ac:dyDescent="0.15">
      <c r="A30" s="456" t="s">
        <v>5148</v>
      </c>
      <c r="B30" s="460" t="s">
        <v>5105</v>
      </c>
      <c r="C30" s="460" t="s">
        <v>5142</v>
      </c>
      <c r="D30" s="450" t="str">
        <f t="shared" si="0"/>
        <v>e016_RACE</v>
      </c>
      <c r="E30" s="453">
        <f>VLOOKUP($D30,'dex12'!$A:$I,5,FALSE)</f>
        <v>49</v>
      </c>
      <c r="F30" s="454">
        <f>VLOOKUP($D30,'dex12'!$A:$I,7,FALSE)</f>
        <v>30</v>
      </c>
      <c r="G30" s="454">
        <f t="shared" si="8"/>
        <v>2</v>
      </c>
      <c r="H30" s="454">
        <f>VLOOKUP($D30,'dex12'!$A:$I,6,FALSE)</f>
        <v>19</v>
      </c>
      <c r="J30" s="451" t="str">
        <f>VLOOKUP($D30,'dex12'!$A$2:$G$37,4,FALSE)</f>
        <v>Mortality amenable to health care</v>
      </c>
      <c r="K30" s="461"/>
      <c r="L30" s="461"/>
      <c r="M30" s="461"/>
      <c r="N30" s="461"/>
      <c r="O30" s="461"/>
      <c r="P30" s="461"/>
      <c r="R30" s="137">
        <f t="shared" si="12"/>
        <v>1</v>
      </c>
      <c r="S30" s="137">
        <f t="shared" si="13"/>
        <v>0</v>
      </c>
      <c r="T30" s="137">
        <f t="shared" si="14"/>
        <v>0</v>
      </c>
    </row>
    <row r="31" spans="1:21" s="137" customFormat="1" x14ac:dyDescent="0.15">
      <c r="A31" s="456" t="s">
        <v>5150</v>
      </c>
      <c r="B31" s="460" t="s">
        <v>5105</v>
      </c>
      <c r="C31" s="460" t="s">
        <v>5142</v>
      </c>
      <c r="D31" s="450" t="str">
        <f t="shared" si="0"/>
        <v>e017_RACE</v>
      </c>
      <c r="E31" s="453">
        <f>VLOOKUP($D31,'dex12'!$A:$I,5,FALSE)</f>
        <v>45</v>
      </c>
      <c r="F31" s="454">
        <f>VLOOKUP($D31,'dex12'!$A:$I,7,FALSE)</f>
        <v>30</v>
      </c>
      <c r="G31" s="454">
        <f t="shared" si="8"/>
        <v>12</v>
      </c>
      <c r="H31" s="454">
        <f>VLOOKUP($D31,'dex12'!$A:$I,6,FALSE)</f>
        <v>9</v>
      </c>
      <c r="J31" s="451" t="str">
        <f>VLOOKUP($D31,'dex12'!$A$2:$G$37,4,FALSE)</f>
        <v>Infant mortality, deaths per 1,000 live births</v>
      </c>
      <c r="K31" s="461"/>
      <c r="L31" s="461"/>
      <c r="M31" s="461"/>
      <c r="N31" s="461"/>
      <c r="O31" s="461"/>
      <c r="P31" s="461"/>
      <c r="R31" s="137">
        <f t="shared" si="12"/>
        <v>1</v>
      </c>
      <c r="S31" s="137">
        <f t="shared" si="13"/>
        <v>0</v>
      </c>
      <c r="T31" s="137">
        <f t="shared" si="14"/>
        <v>0</v>
      </c>
    </row>
    <row r="32" spans="1:21" s="137" customFormat="1" x14ac:dyDescent="0.15">
      <c r="A32" s="456" t="s">
        <v>5136</v>
      </c>
      <c r="B32" s="460" t="s">
        <v>5365</v>
      </c>
      <c r="C32" s="460" t="s">
        <v>5142</v>
      </c>
      <c r="D32" s="450" t="str">
        <f t="shared" si="0"/>
        <v>e018_RACE</v>
      </c>
      <c r="E32" s="453">
        <f>VLOOKUP($D32,'dex12'!$A:$I,5,FALSE)</f>
        <v>50</v>
      </c>
      <c r="F32" s="453">
        <f>VLOOKUP($D32,'dex12'!$A:$I,7,FALSE)</f>
        <v>17</v>
      </c>
      <c r="G32" s="454">
        <f t="shared" si="8"/>
        <v>2</v>
      </c>
      <c r="H32" s="453">
        <f>VLOOKUP($D32,'dex12'!$A:$I,6,FALSE)</f>
        <v>32</v>
      </c>
      <c r="J32" s="142" t="str">
        <f>VLOOKUP($D32,'dex12'!$A$2:$G$37,4,FALSE)</f>
        <v>Adults with poor health-related quality of life</v>
      </c>
      <c r="K32" s="146"/>
      <c r="L32" s="146"/>
      <c r="M32" s="146"/>
      <c r="N32" s="146"/>
      <c r="O32" s="146"/>
      <c r="P32" s="146"/>
      <c r="R32" s="137">
        <f t="shared" si="12"/>
        <v>0</v>
      </c>
      <c r="S32" s="137">
        <f t="shared" si="13"/>
        <v>1</v>
      </c>
      <c r="T32" s="137">
        <f t="shared" si="14"/>
        <v>0</v>
      </c>
      <c r="U32" s="137" t="s">
        <v>9463</v>
      </c>
    </row>
    <row r="33" spans="1:21" s="137" customFormat="1" x14ac:dyDescent="0.15">
      <c r="A33" s="460" t="s">
        <v>5137</v>
      </c>
      <c r="B33" s="460" t="s">
        <v>5365</v>
      </c>
      <c r="C33" s="460" t="s">
        <v>5142</v>
      </c>
      <c r="D33" s="450" t="str">
        <f t="shared" si="0"/>
        <v>e019_RACE</v>
      </c>
      <c r="E33" s="453">
        <f>VLOOKUP($D33,'dex12'!$A:$I,5,FALSE)</f>
        <v>49</v>
      </c>
      <c r="F33" s="453">
        <f>VLOOKUP($D33,'dex12'!$A:$I,7,FALSE)</f>
        <v>21</v>
      </c>
      <c r="G33" s="454">
        <f t="shared" si="8"/>
        <v>13</v>
      </c>
      <c r="H33" s="453">
        <f>VLOOKUP($D33,'dex12'!$A:$I,6,FALSE)</f>
        <v>17</v>
      </c>
      <c r="J33" s="142" t="str">
        <f>VLOOKUP($D33,'dex12'!$A$2:$G$37,4,FALSE)</f>
        <v>Adults who smoke</v>
      </c>
      <c r="K33" s="146"/>
      <c r="L33" s="146"/>
      <c r="M33" s="146"/>
      <c r="N33" s="146"/>
      <c r="O33" s="146"/>
      <c r="P33" s="146"/>
      <c r="R33" s="137">
        <f t="shared" si="12"/>
        <v>0</v>
      </c>
      <c r="S33" s="137">
        <f t="shared" si="13"/>
        <v>1</v>
      </c>
      <c r="T33" s="137">
        <f t="shared" si="14"/>
        <v>0</v>
      </c>
    </row>
    <row r="34" spans="1:21" s="137" customFormat="1" x14ac:dyDescent="0.15">
      <c r="A34" s="449" t="s">
        <v>5138</v>
      </c>
      <c r="B34" s="460" t="s">
        <v>5365</v>
      </c>
      <c r="C34" s="460" t="s">
        <v>5142</v>
      </c>
      <c r="D34" s="450" t="str">
        <f t="shared" si="0"/>
        <v>e020_RACE</v>
      </c>
      <c r="E34" s="453">
        <f>VLOOKUP($D34,'dex12'!$A:$I,5,FALSE)</f>
        <v>50</v>
      </c>
      <c r="F34" s="453">
        <f>VLOOKUP($D34,'dex12'!$A:$I,7,FALSE)</f>
        <v>17</v>
      </c>
      <c r="G34" s="454">
        <f t="shared" si="8"/>
        <v>10</v>
      </c>
      <c r="H34" s="453">
        <f>VLOOKUP($D34,'dex12'!$A:$I,6,FALSE)</f>
        <v>24</v>
      </c>
      <c r="J34" s="142" t="str">
        <f>VLOOKUP($D34,'dex12'!$A$2:$G$37,4,FALSE)</f>
        <v>Adults who are obese</v>
      </c>
      <c r="K34" s="146"/>
      <c r="L34" s="146"/>
      <c r="M34" s="146"/>
      <c r="N34" s="146"/>
      <c r="O34" s="146"/>
      <c r="P34" s="146"/>
      <c r="R34" s="137">
        <f t="shared" si="12"/>
        <v>0</v>
      </c>
      <c r="S34" s="137">
        <f t="shared" si="13"/>
        <v>1</v>
      </c>
      <c r="T34" s="137">
        <f t="shared" si="14"/>
        <v>0</v>
      </c>
      <c r="U34" s="137" t="s">
        <v>9462</v>
      </c>
    </row>
    <row r="35" spans="1:21" s="137" customFormat="1" x14ac:dyDescent="0.15">
      <c r="A35" s="449" t="s">
        <v>5139</v>
      </c>
      <c r="B35" s="460" t="s">
        <v>5365</v>
      </c>
      <c r="C35" s="460" t="s">
        <v>5142</v>
      </c>
      <c r="D35" s="450" t="str">
        <f t="shared" si="0"/>
        <v>e021_RACE</v>
      </c>
      <c r="E35" s="453">
        <f>VLOOKUP($D35,'dex12'!$A:$I,5,FALSE)</f>
        <v>50</v>
      </c>
      <c r="F35" s="453">
        <f>VLOOKUP($D35,'dex12'!$A:$I,7,FALSE)</f>
        <v>24</v>
      </c>
      <c r="G35" s="454">
        <f t="shared" si="8"/>
        <v>11</v>
      </c>
      <c r="H35" s="453">
        <f>VLOOKUP($D35,'dex12'!$A:$I,6,FALSE)</f>
        <v>16</v>
      </c>
      <c r="J35" s="142" t="str">
        <f>VLOOKUP($D35,'dex12'!$A$2:$G$37,4,FALSE)</f>
        <v>Adults who have lost six or more teeth</v>
      </c>
      <c r="K35" s="146"/>
      <c r="L35" s="146"/>
      <c r="M35" s="146"/>
      <c r="N35" s="146"/>
      <c r="O35" s="146"/>
      <c r="P35" s="146"/>
      <c r="R35" s="137">
        <f t="shared" si="12"/>
        <v>0</v>
      </c>
      <c r="S35" s="137">
        <f t="shared" si="13"/>
        <v>1</v>
      </c>
      <c r="T35" s="137">
        <f t="shared" si="14"/>
        <v>0</v>
      </c>
    </row>
    <row r="36" spans="1:21" s="137" customFormat="1" x14ac:dyDescent="0.2">
      <c r="E36" s="135"/>
      <c r="F36" s="136"/>
      <c r="G36" s="136"/>
      <c r="H36" s="136"/>
      <c r="J36" s="142"/>
      <c r="K36" s="146"/>
      <c r="L36" s="146"/>
      <c r="M36" s="146"/>
      <c r="N36" s="146"/>
      <c r="O36" s="146"/>
      <c r="P36" s="146"/>
      <c r="R36" s="459">
        <f>SUM(R22:R35)-SUM(T22:T35)</f>
        <v>3</v>
      </c>
      <c r="S36" s="459">
        <f>SUM(S22:S35)-SUM(T22:T35)</f>
        <v>10</v>
      </c>
      <c r="T36" s="459">
        <f>SUM(T20:T35)</f>
        <v>5</v>
      </c>
    </row>
    <row r="37" spans="1:21" ht="87" customHeight="1" x14ac:dyDescent="0.15">
      <c r="A37" s="137"/>
      <c r="B37" s="137"/>
      <c r="C37" s="137"/>
      <c r="E37" s="135"/>
      <c r="F37" s="136"/>
      <c r="G37" s="136"/>
      <c r="H37" s="136"/>
      <c r="J37" s="567" t="s">
        <v>9507</v>
      </c>
      <c r="K37" s="567"/>
      <c r="L37" s="567"/>
      <c r="M37" s="567"/>
      <c r="N37" s="567"/>
      <c r="O37" s="567"/>
      <c r="P37" s="567"/>
    </row>
    <row r="38" spans="1:21" x14ac:dyDescent="0.15">
      <c r="E38" s="135"/>
      <c r="F38" s="136"/>
      <c r="G38" s="136"/>
      <c r="H38" s="136"/>
    </row>
    <row r="39" spans="1:21" x14ac:dyDescent="0.15">
      <c r="E39" s="135"/>
      <c r="F39" s="136"/>
      <c r="G39" s="136"/>
      <c r="H39" s="136"/>
    </row>
    <row r="40" spans="1:21" x14ac:dyDescent="0.15">
      <c r="E40" s="135"/>
      <c r="F40" s="136"/>
      <c r="G40" s="136"/>
      <c r="H40" s="136"/>
    </row>
    <row r="41" spans="1:21" x14ac:dyDescent="0.15">
      <c r="E41" s="135"/>
      <c r="F41" s="136"/>
      <c r="G41" s="136"/>
      <c r="H41" s="136"/>
    </row>
    <row r="42" spans="1:21" x14ac:dyDescent="0.15">
      <c r="E42" s="135"/>
      <c r="F42" s="136"/>
      <c r="G42" s="136"/>
      <c r="H42" s="136"/>
    </row>
    <row r="43" spans="1:21" x14ac:dyDescent="0.15">
      <c r="E43" s="135"/>
      <c r="F43" s="136"/>
      <c r="G43" s="136"/>
      <c r="H43" s="136"/>
    </row>
    <row r="45" spans="1:21" x14ac:dyDescent="0.15">
      <c r="A45" s="447" t="s">
        <v>5102</v>
      </c>
      <c r="B45" s="448"/>
      <c r="C45" s="449" t="s">
        <v>5103</v>
      </c>
    </row>
    <row r="46" spans="1:21" x14ac:dyDescent="0.15">
      <c r="A46" s="447" t="s">
        <v>9461</v>
      </c>
      <c r="B46" s="448"/>
      <c r="C46" s="449" t="s">
        <v>5103</v>
      </c>
      <c r="J46" s="148" t="s">
        <v>9460</v>
      </c>
    </row>
    <row r="47" spans="1:21" x14ac:dyDescent="0.15">
      <c r="A47" s="447" t="s">
        <v>5109</v>
      </c>
      <c r="B47" s="448"/>
      <c r="C47" s="449" t="s">
        <v>5103</v>
      </c>
    </row>
    <row r="48" spans="1:21" x14ac:dyDescent="0.15">
      <c r="A48" s="447" t="s">
        <v>5112</v>
      </c>
      <c r="B48" s="448"/>
      <c r="C48" s="449" t="s">
        <v>5103</v>
      </c>
    </row>
    <row r="49" spans="1:3" x14ac:dyDescent="0.15">
      <c r="A49" s="447" t="s">
        <v>5114</v>
      </c>
      <c r="B49" s="448"/>
      <c r="C49" s="449" t="s">
        <v>5103</v>
      </c>
    </row>
    <row r="50" spans="1:3" x14ac:dyDescent="0.15">
      <c r="A50" s="447" t="s">
        <v>5116</v>
      </c>
      <c r="B50" s="448"/>
      <c r="C50" s="449" t="s">
        <v>5103</v>
      </c>
    </row>
    <row r="51" spans="1:3" x14ac:dyDescent="0.15">
      <c r="A51" s="447" t="s">
        <v>5118</v>
      </c>
      <c r="B51" s="448"/>
      <c r="C51" s="449" t="s">
        <v>5103</v>
      </c>
    </row>
    <row r="52" spans="1:3" x14ac:dyDescent="0.15">
      <c r="A52" s="447" t="s">
        <v>5124</v>
      </c>
      <c r="B52" s="448"/>
      <c r="C52" s="449" t="s">
        <v>5103</v>
      </c>
    </row>
    <row r="53" spans="1:3" x14ac:dyDescent="0.15">
      <c r="A53" s="447" t="s">
        <v>5130</v>
      </c>
      <c r="B53" s="448"/>
      <c r="C53" s="449" t="s">
        <v>5103</v>
      </c>
    </row>
    <row r="54" spans="1:3" x14ac:dyDescent="0.15">
      <c r="A54" s="447" t="s">
        <v>5132</v>
      </c>
      <c r="B54" s="448"/>
      <c r="C54" s="449" t="s">
        <v>5103</v>
      </c>
    </row>
    <row r="55" spans="1:3" x14ac:dyDescent="0.15">
      <c r="A55" s="456" t="s">
        <v>5134</v>
      </c>
      <c r="B55" s="449" t="s">
        <v>5105</v>
      </c>
      <c r="C55" s="449" t="s">
        <v>5103</v>
      </c>
    </row>
    <row r="56" spans="1:3" x14ac:dyDescent="0.15">
      <c r="A56" s="456" t="s">
        <v>5136</v>
      </c>
      <c r="B56" s="449" t="s">
        <v>5105</v>
      </c>
      <c r="C56" s="449" t="s">
        <v>5103</v>
      </c>
    </row>
    <row r="57" spans="1:3" x14ac:dyDescent="0.15">
      <c r="A57" s="456" t="s">
        <v>5137</v>
      </c>
      <c r="B57" s="449" t="s">
        <v>5105</v>
      </c>
      <c r="C57" s="449" t="s">
        <v>5103</v>
      </c>
    </row>
    <row r="58" spans="1:3" x14ac:dyDescent="0.15">
      <c r="A58" s="456" t="s">
        <v>5138</v>
      </c>
      <c r="B58" s="449" t="s">
        <v>5365</v>
      </c>
      <c r="C58" s="449" t="s">
        <v>5103</v>
      </c>
    </row>
    <row r="59" spans="1:3" x14ac:dyDescent="0.15">
      <c r="A59" s="449" t="s">
        <v>5139</v>
      </c>
      <c r="B59" s="449" t="s">
        <v>5365</v>
      </c>
      <c r="C59" s="449" t="s">
        <v>5103</v>
      </c>
    </row>
  </sheetData>
  <autoFilter ref="A3:H3">
    <sortState ref="A3:H3">
      <sortCondition ref="F3"/>
    </sortState>
  </autoFilter>
  <mergeCells count="5">
    <mergeCell ref="J1:P1"/>
    <mergeCell ref="J2:J3"/>
    <mergeCell ref="K2:P2"/>
    <mergeCell ref="K20:P20"/>
    <mergeCell ref="J37:P37"/>
  </mergeCells>
  <phoneticPr fontId="52" type="noConversion"/>
  <pageMargins left="0.7" right="0.7" top="0.75" bottom="0.75" header="0.3" footer="0.3"/>
  <pageSetup scale="78"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pageSetUpPr fitToPage="1"/>
  </sheetPr>
  <dimension ref="A1:V60"/>
  <sheetViews>
    <sheetView view="pageBreakPreview" topLeftCell="A43" zoomScale="150" zoomScaleNormal="150" zoomScaleSheetLayoutView="110" zoomScalePageLayoutView="150" workbookViewId="0">
      <selection activeCell="L51" sqref="L51"/>
    </sheetView>
  </sheetViews>
  <sheetFormatPr baseColWidth="10" defaultColWidth="9.1640625" defaultRowHeight="13" x14ac:dyDescent="0.15"/>
  <cols>
    <col min="1" max="1" width="21" style="153" customWidth="1"/>
    <col min="2" max="4" width="11.1640625" style="468" customWidth="1"/>
    <col min="5" max="8" width="10.33203125" style="468" customWidth="1"/>
    <col min="9" max="9" width="10.5" style="468" customWidth="1"/>
    <col min="10" max="10" width="11" style="468" customWidth="1"/>
    <col min="11" max="11" width="9.1640625" style="153"/>
    <col min="12" max="12" width="24.33203125" style="153" customWidth="1"/>
    <col min="13" max="13" width="16.5" style="153" customWidth="1"/>
    <col min="14" max="16" width="9.1640625" style="153" customWidth="1"/>
    <col min="17" max="16384" width="9.1640625" style="153"/>
  </cols>
  <sheetData>
    <row r="1" spans="1:22" ht="33.75" customHeight="1" x14ac:dyDescent="0.15">
      <c r="A1" s="465" t="str">
        <f>CONCATENATE("Appendix Exhibit ",INDEX!A20,". ",INDEX!B20)</f>
        <v xml:space="preserve">Appendix Exhibit G3. Equity: Summary of Indicator Change Over Time </v>
      </c>
      <c r="B1" s="466"/>
      <c r="C1" s="466"/>
      <c r="D1" s="466"/>
      <c r="E1" s="466"/>
      <c r="F1" s="466"/>
      <c r="G1" s="466"/>
      <c r="H1" s="466"/>
      <c r="I1" s="466"/>
      <c r="J1" s="466"/>
    </row>
    <row r="2" spans="1:22" s="154" customFormat="1" ht="14" hidden="1" x14ac:dyDescent="0.15">
      <c r="A2" s="360"/>
      <c r="B2" s="467"/>
      <c r="C2" s="467"/>
      <c r="D2" s="467"/>
      <c r="E2" s="467"/>
      <c r="F2" s="467"/>
      <c r="G2" s="467"/>
      <c r="H2" s="467"/>
      <c r="I2" s="467"/>
      <c r="J2" s="467"/>
    </row>
    <row r="3" spans="1:22" ht="14" x14ac:dyDescent="0.15">
      <c r="A3" s="469"/>
      <c r="B3" s="568" t="s">
        <v>5314</v>
      </c>
      <c r="C3" s="569"/>
      <c r="D3" s="570"/>
      <c r="E3" s="571" t="s">
        <v>6539</v>
      </c>
      <c r="F3" s="572"/>
      <c r="G3" s="570"/>
      <c r="H3" s="569" t="s">
        <v>5317</v>
      </c>
      <c r="I3" s="569"/>
      <c r="J3" s="569"/>
      <c r="L3" s="153" t="s">
        <v>5314</v>
      </c>
      <c r="M3" s="153" t="s">
        <v>6351</v>
      </c>
      <c r="N3" s="153" t="s">
        <v>5317</v>
      </c>
    </row>
    <row r="4" spans="1:22" ht="49.5" customHeight="1" x14ac:dyDescent="0.15">
      <c r="A4" s="470"/>
      <c r="B4" s="472" t="s">
        <v>6352</v>
      </c>
      <c r="C4" s="471" t="s">
        <v>6538</v>
      </c>
      <c r="D4" s="473" t="s">
        <v>6353</v>
      </c>
      <c r="E4" s="472" t="s">
        <v>6352</v>
      </c>
      <c r="F4" s="471" t="s">
        <v>6538</v>
      </c>
      <c r="G4" s="473" t="s">
        <v>6353</v>
      </c>
      <c r="H4" s="471" t="s">
        <v>6352</v>
      </c>
      <c r="I4" s="471" t="s">
        <v>6538</v>
      </c>
      <c r="J4" s="471" t="s">
        <v>6353</v>
      </c>
      <c r="V4" s="153" t="s">
        <v>3</v>
      </c>
    </row>
    <row r="5" spans="1:22" ht="15.75" customHeight="1" x14ac:dyDescent="0.15">
      <c r="A5" s="474" t="s">
        <v>13</v>
      </c>
      <c r="B5" s="475">
        <f>VLOOKUP($L5,EQUITYST!$A:$F,5,FALSE)</f>
        <v>11</v>
      </c>
      <c r="C5" s="476">
        <f>VLOOKUP($L5,EQUITYST!$A:$F,4,FALSE)</f>
        <v>29</v>
      </c>
      <c r="D5" s="477">
        <f t="shared" ref="D5" si="0">B5/C5</f>
        <v>0.37931034482758619</v>
      </c>
      <c r="E5" s="475">
        <f>VLOOKUP($M5,EQUITYST!$A:$F,5,FALSE)</f>
        <v>4</v>
      </c>
      <c r="F5" s="476">
        <f>VLOOKUP($M5,EQUITYST!$A:$F,4,FALSE)</f>
        <v>13</v>
      </c>
      <c r="G5" s="477">
        <f t="shared" ref="G5" si="1">E5/F5</f>
        <v>0.30769230769230771</v>
      </c>
      <c r="H5" s="475">
        <f>VLOOKUP($N5,EQUITYST!$A:$F,5,FALSE)</f>
        <v>7</v>
      </c>
      <c r="I5" s="476">
        <f>VLOOKUP($N5,EQUITYST!$A:$F,4,FALSE)</f>
        <v>16</v>
      </c>
      <c r="J5" s="477">
        <f t="shared" ref="J5" si="2">H5/I5</f>
        <v>0.4375</v>
      </c>
      <c r="L5" s="153" t="str">
        <f>CONCATENATE($A5,"_",L$3)</f>
        <v>Alabama_Total</v>
      </c>
      <c r="M5" s="153" t="str">
        <f>CONCATENATE($A5,"_",M$3)</f>
        <v>Alabama_Race</v>
      </c>
      <c r="N5" s="153" t="str">
        <f>CONCATENATE($A5,"_",N$3)</f>
        <v>Alabama_Income</v>
      </c>
      <c r="V5" s="153" t="s">
        <v>13</v>
      </c>
    </row>
    <row r="6" spans="1:22" ht="14" x14ac:dyDescent="0.15">
      <c r="A6" s="474" t="s">
        <v>21</v>
      </c>
      <c r="B6" s="475">
        <f>VLOOKUP($L6,EQUITYST!$A:$F,5,FALSE)</f>
        <v>12</v>
      </c>
      <c r="C6" s="476">
        <f>VLOOKUP($L6,EQUITYST!$A:$F,4,FALSE)</f>
        <v>30</v>
      </c>
      <c r="D6" s="477">
        <f t="shared" ref="D6:D55" si="3">B6/C6</f>
        <v>0.4</v>
      </c>
      <c r="E6" s="475">
        <f>VLOOKUP($M6,EQUITYST!$A:$F,5,FALSE)</f>
        <v>4</v>
      </c>
      <c r="F6" s="476">
        <f>VLOOKUP($M6,EQUITYST!$A:$F,4,FALSE)</f>
        <v>14</v>
      </c>
      <c r="G6" s="477">
        <f t="shared" ref="G6:G55" si="4">E6/F6</f>
        <v>0.2857142857142857</v>
      </c>
      <c r="H6" s="476">
        <f>VLOOKUP($N6,EQUITYST!$A:$F,5,FALSE)</f>
        <v>8</v>
      </c>
      <c r="I6" s="476">
        <f>VLOOKUP($N6,EQUITYST!$A:$F,4,FALSE)</f>
        <v>16</v>
      </c>
      <c r="J6" s="478">
        <f t="shared" ref="J6:J55" si="5">H6/I6</f>
        <v>0.5</v>
      </c>
      <c r="L6" s="153" t="str">
        <f t="shared" ref="L6:N37" si="6">CONCATENATE($A6,"_",L$3)</f>
        <v>Alaska_Total</v>
      </c>
      <c r="M6" s="153" t="str">
        <f t="shared" si="6"/>
        <v>Alaska_Race</v>
      </c>
      <c r="N6" s="153" t="str">
        <f t="shared" si="6"/>
        <v>Alaska_Income</v>
      </c>
      <c r="V6" s="153" t="s">
        <v>21</v>
      </c>
    </row>
    <row r="7" spans="1:22" ht="14" x14ac:dyDescent="0.15">
      <c r="A7" s="474" t="s">
        <v>25</v>
      </c>
      <c r="B7" s="475">
        <f>VLOOKUP($L7,EQUITYST!$A:$F,5,FALSE)</f>
        <v>18</v>
      </c>
      <c r="C7" s="476">
        <f>VLOOKUP($L7,EQUITYST!$A:$F,4,FALSE)</f>
        <v>31</v>
      </c>
      <c r="D7" s="477">
        <f t="shared" si="3"/>
        <v>0.58064516129032262</v>
      </c>
      <c r="E7" s="475">
        <f>VLOOKUP($M7,EQUITYST!$A:$F,5,FALSE)</f>
        <v>8</v>
      </c>
      <c r="F7" s="476">
        <f>VLOOKUP($M7,EQUITYST!$A:$F,4,FALSE)</f>
        <v>14</v>
      </c>
      <c r="G7" s="477">
        <f t="shared" si="4"/>
        <v>0.5714285714285714</v>
      </c>
      <c r="H7" s="476">
        <f>VLOOKUP($N7,EQUITYST!$A:$F,5,FALSE)</f>
        <v>10</v>
      </c>
      <c r="I7" s="476">
        <f>VLOOKUP($N7,EQUITYST!$A:$F,4,FALSE)</f>
        <v>17</v>
      </c>
      <c r="J7" s="478">
        <f t="shared" si="5"/>
        <v>0.58823529411764708</v>
      </c>
      <c r="L7" s="153" t="str">
        <f t="shared" si="6"/>
        <v>Arizona_Total</v>
      </c>
      <c r="M7" s="153" t="str">
        <f t="shared" si="6"/>
        <v>Arizona_Race</v>
      </c>
      <c r="N7" s="153" t="str">
        <f t="shared" si="6"/>
        <v>Arizona_Income</v>
      </c>
      <c r="V7" s="153" t="s">
        <v>25</v>
      </c>
    </row>
    <row r="8" spans="1:22" ht="14" x14ac:dyDescent="0.15">
      <c r="A8" s="474" t="s">
        <v>29</v>
      </c>
      <c r="B8" s="475">
        <f>VLOOKUP($L8,EQUITYST!$A:$F,5,FALSE)</f>
        <v>19</v>
      </c>
      <c r="C8" s="476">
        <f>VLOOKUP($L8,EQUITYST!$A:$F,4,FALSE)</f>
        <v>31</v>
      </c>
      <c r="D8" s="477">
        <f t="shared" si="3"/>
        <v>0.61290322580645162</v>
      </c>
      <c r="E8" s="475">
        <f>VLOOKUP($M8,EQUITYST!$A:$F,5,FALSE)</f>
        <v>10</v>
      </c>
      <c r="F8" s="476">
        <f>VLOOKUP($M8,EQUITYST!$A:$F,4,FALSE)</f>
        <v>14</v>
      </c>
      <c r="G8" s="477">
        <f t="shared" si="4"/>
        <v>0.7142857142857143</v>
      </c>
      <c r="H8" s="476">
        <f>VLOOKUP($N8,EQUITYST!$A:$F,5,FALSE)</f>
        <v>9</v>
      </c>
      <c r="I8" s="476">
        <f>VLOOKUP($N8,EQUITYST!$A:$F,4,FALSE)</f>
        <v>17</v>
      </c>
      <c r="J8" s="478">
        <f t="shared" si="5"/>
        <v>0.52941176470588236</v>
      </c>
      <c r="L8" s="153" t="str">
        <f t="shared" si="6"/>
        <v>Arkansas_Total</v>
      </c>
      <c r="M8" s="153" t="str">
        <f t="shared" si="6"/>
        <v>Arkansas_Race</v>
      </c>
      <c r="N8" s="153" t="str">
        <f t="shared" si="6"/>
        <v>Arkansas_Income</v>
      </c>
      <c r="V8" s="153" t="s">
        <v>29</v>
      </c>
    </row>
    <row r="9" spans="1:22" ht="14" x14ac:dyDescent="0.15">
      <c r="A9" s="474" t="s">
        <v>33</v>
      </c>
      <c r="B9" s="475">
        <f>VLOOKUP($L9,EQUITYST!$A:$F,5,FALSE)</f>
        <v>20</v>
      </c>
      <c r="C9" s="476">
        <f>VLOOKUP($L9,EQUITYST!$A:$F,4,FALSE)</f>
        <v>31</v>
      </c>
      <c r="D9" s="477">
        <f t="shared" si="3"/>
        <v>0.64516129032258063</v>
      </c>
      <c r="E9" s="475">
        <f>VLOOKUP($M9,EQUITYST!$A:$F,5,FALSE)</f>
        <v>10</v>
      </c>
      <c r="F9" s="476">
        <f>VLOOKUP($M9,EQUITYST!$A:$F,4,FALSE)</f>
        <v>14</v>
      </c>
      <c r="G9" s="477">
        <f t="shared" si="4"/>
        <v>0.7142857142857143</v>
      </c>
      <c r="H9" s="476">
        <f>VLOOKUP($N9,EQUITYST!$A:$F,5,FALSE)</f>
        <v>10</v>
      </c>
      <c r="I9" s="476">
        <f>VLOOKUP($N9,EQUITYST!$A:$F,4,FALSE)</f>
        <v>17</v>
      </c>
      <c r="J9" s="478">
        <f t="shared" si="5"/>
        <v>0.58823529411764708</v>
      </c>
      <c r="L9" s="153" t="str">
        <f t="shared" si="6"/>
        <v>California_Total</v>
      </c>
      <c r="M9" s="153" t="str">
        <f t="shared" si="6"/>
        <v>California_Race</v>
      </c>
      <c r="N9" s="153" t="str">
        <f t="shared" si="6"/>
        <v>California_Income</v>
      </c>
      <c r="V9" s="153" t="s">
        <v>33</v>
      </c>
    </row>
    <row r="10" spans="1:22" ht="14" x14ac:dyDescent="0.15">
      <c r="A10" s="474" t="s">
        <v>37</v>
      </c>
      <c r="B10" s="475">
        <f>VLOOKUP($L10,EQUITYST!$A:$F,5,FALSE)</f>
        <v>17</v>
      </c>
      <c r="C10" s="476">
        <f>VLOOKUP($L10,EQUITYST!$A:$F,4,FALSE)</f>
        <v>30</v>
      </c>
      <c r="D10" s="477">
        <f t="shared" si="3"/>
        <v>0.56666666666666665</v>
      </c>
      <c r="E10" s="475">
        <f>VLOOKUP($M10,EQUITYST!$A:$F,5,FALSE)</f>
        <v>7</v>
      </c>
      <c r="F10" s="476">
        <f>VLOOKUP($M10,EQUITYST!$A:$F,4,FALSE)</f>
        <v>13</v>
      </c>
      <c r="G10" s="477">
        <f t="shared" si="4"/>
        <v>0.53846153846153844</v>
      </c>
      <c r="H10" s="476">
        <f>VLOOKUP($N10,EQUITYST!$A:$F,5,FALSE)</f>
        <v>10</v>
      </c>
      <c r="I10" s="476">
        <f>VLOOKUP($N10,EQUITYST!$A:$F,4,FALSE)</f>
        <v>17</v>
      </c>
      <c r="J10" s="478">
        <f t="shared" si="5"/>
        <v>0.58823529411764708</v>
      </c>
      <c r="L10" s="153" t="str">
        <f t="shared" si="6"/>
        <v>Colorado_Total</v>
      </c>
      <c r="M10" s="153" t="str">
        <f t="shared" si="6"/>
        <v>Colorado_Race</v>
      </c>
      <c r="N10" s="153" t="str">
        <f t="shared" si="6"/>
        <v>Colorado_Income</v>
      </c>
      <c r="V10" s="153" t="s">
        <v>37</v>
      </c>
    </row>
    <row r="11" spans="1:22" ht="14" x14ac:dyDescent="0.15">
      <c r="A11" s="474" t="s">
        <v>41</v>
      </c>
      <c r="B11" s="475">
        <f>VLOOKUP($L11,EQUITYST!$A:$F,5,FALSE)</f>
        <v>16</v>
      </c>
      <c r="C11" s="476">
        <f>VLOOKUP($L11,EQUITYST!$A:$F,4,FALSE)</f>
        <v>30</v>
      </c>
      <c r="D11" s="477">
        <f t="shared" si="3"/>
        <v>0.53333333333333333</v>
      </c>
      <c r="E11" s="475">
        <f>VLOOKUP($M11,EQUITYST!$A:$F,5,FALSE)</f>
        <v>6</v>
      </c>
      <c r="F11" s="476">
        <f>VLOOKUP($M11,EQUITYST!$A:$F,4,FALSE)</f>
        <v>14</v>
      </c>
      <c r="G11" s="477">
        <f t="shared" si="4"/>
        <v>0.42857142857142855</v>
      </c>
      <c r="H11" s="476">
        <f>VLOOKUP($N11,EQUITYST!$A:$F,5,FALSE)</f>
        <v>10</v>
      </c>
      <c r="I11" s="476">
        <f>VLOOKUP($N11,EQUITYST!$A:$F,4,FALSE)</f>
        <v>16</v>
      </c>
      <c r="J11" s="478">
        <f t="shared" si="5"/>
        <v>0.625</v>
      </c>
      <c r="L11" s="153" t="str">
        <f t="shared" si="6"/>
        <v>Connecticut_Total</v>
      </c>
      <c r="M11" s="153" t="str">
        <f t="shared" si="6"/>
        <v>Connecticut_Race</v>
      </c>
      <c r="N11" s="153" t="str">
        <f t="shared" si="6"/>
        <v>Connecticut_Income</v>
      </c>
      <c r="V11" s="153" t="s">
        <v>41</v>
      </c>
    </row>
    <row r="12" spans="1:22" ht="14" x14ac:dyDescent="0.15">
      <c r="A12" s="474" t="s">
        <v>45</v>
      </c>
      <c r="B12" s="475">
        <f>VLOOKUP($L12,EQUITYST!$A:$F,5,FALSE)</f>
        <v>13</v>
      </c>
      <c r="C12" s="476">
        <f>VLOOKUP($L12,EQUITYST!$A:$F,4,FALSE)</f>
        <v>30</v>
      </c>
      <c r="D12" s="477">
        <f t="shared" si="3"/>
        <v>0.43333333333333335</v>
      </c>
      <c r="E12" s="475">
        <f>VLOOKUP($M12,EQUITYST!$A:$F,5,FALSE)</f>
        <v>5</v>
      </c>
      <c r="F12" s="476">
        <f>VLOOKUP($M12,EQUITYST!$A:$F,4,FALSE)</f>
        <v>14</v>
      </c>
      <c r="G12" s="477">
        <f t="shared" si="4"/>
        <v>0.35714285714285715</v>
      </c>
      <c r="H12" s="476">
        <f>VLOOKUP($N12,EQUITYST!$A:$F,5,FALSE)</f>
        <v>8</v>
      </c>
      <c r="I12" s="476">
        <f>VLOOKUP($N12,EQUITYST!$A:$F,4,FALSE)</f>
        <v>16</v>
      </c>
      <c r="J12" s="478">
        <f t="shared" si="5"/>
        <v>0.5</v>
      </c>
      <c r="L12" s="153" t="str">
        <f t="shared" si="6"/>
        <v>Delaware_Total</v>
      </c>
      <c r="M12" s="153" t="str">
        <f t="shared" si="6"/>
        <v>Delaware_Race</v>
      </c>
      <c r="N12" s="153" t="str">
        <f t="shared" si="6"/>
        <v>Delaware_Income</v>
      </c>
      <c r="V12" s="153" t="s">
        <v>45</v>
      </c>
    </row>
    <row r="13" spans="1:22" ht="14" x14ac:dyDescent="0.15">
      <c r="A13" s="474" t="s">
        <v>49</v>
      </c>
      <c r="B13" s="475">
        <f>VLOOKUP($L13,EQUITYST!$A:$F,5,FALSE)</f>
        <v>16</v>
      </c>
      <c r="C13" s="476">
        <f>VLOOKUP($L13,EQUITYST!$A:$F,4,FALSE)</f>
        <v>30</v>
      </c>
      <c r="D13" s="477">
        <f t="shared" si="3"/>
        <v>0.53333333333333333</v>
      </c>
      <c r="E13" s="475">
        <f>VLOOKUP($M13,EQUITYST!$A:$F,5,FALSE)</f>
        <v>7</v>
      </c>
      <c r="F13" s="476">
        <f>VLOOKUP($M13,EQUITYST!$A:$F,4,FALSE)</f>
        <v>14</v>
      </c>
      <c r="G13" s="477">
        <f t="shared" si="4"/>
        <v>0.5</v>
      </c>
      <c r="H13" s="476">
        <f>VLOOKUP($N13,EQUITYST!$A:$F,5,FALSE)</f>
        <v>9</v>
      </c>
      <c r="I13" s="476">
        <f>VLOOKUP($N13,EQUITYST!$A:$F,4,FALSE)</f>
        <v>16</v>
      </c>
      <c r="J13" s="478">
        <f t="shared" si="5"/>
        <v>0.5625</v>
      </c>
      <c r="L13" s="153" t="str">
        <f t="shared" si="6"/>
        <v>District of Columbia_Total</v>
      </c>
      <c r="M13" s="153" t="str">
        <f t="shared" si="6"/>
        <v>District of Columbia_Race</v>
      </c>
      <c r="N13" s="153" t="str">
        <f t="shared" si="6"/>
        <v>District of Columbia_Income</v>
      </c>
      <c r="V13" s="153" t="s">
        <v>49</v>
      </c>
    </row>
    <row r="14" spans="1:22" ht="14" x14ac:dyDescent="0.15">
      <c r="A14" s="474" t="s">
        <v>53</v>
      </c>
      <c r="B14" s="475">
        <f>VLOOKUP($L14,EQUITYST!$A:$F,5,FALSE)</f>
        <v>15</v>
      </c>
      <c r="C14" s="476">
        <f>VLOOKUP($L14,EQUITYST!$A:$F,4,FALSE)</f>
        <v>31</v>
      </c>
      <c r="D14" s="477">
        <f t="shared" si="3"/>
        <v>0.4838709677419355</v>
      </c>
      <c r="E14" s="475">
        <f>VLOOKUP($M14,EQUITYST!$A:$F,5,FALSE)</f>
        <v>9</v>
      </c>
      <c r="F14" s="476">
        <f>VLOOKUP($M14,EQUITYST!$A:$F,4,FALSE)</f>
        <v>14</v>
      </c>
      <c r="G14" s="477">
        <f t="shared" si="4"/>
        <v>0.6428571428571429</v>
      </c>
      <c r="H14" s="476">
        <f>VLOOKUP($N14,EQUITYST!$A:$F,5,FALSE)</f>
        <v>6</v>
      </c>
      <c r="I14" s="476">
        <f>VLOOKUP($N14,EQUITYST!$A:$F,4,FALSE)</f>
        <v>17</v>
      </c>
      <c r="J14" s="478">
        <f t="shared" si="5"/>
        <v>0.35294117647058826</v>
      </c>
      <c r="L14" s="153" t="str">
        <f t="shared" si="6"/>
        <v>Florida_Total</v>
      </c>
      <c r="M14" s="153" t="str">
        <f t="shared" si="6"/>
        <v>Florida_Race</v>
      </c>
      <c r="N14" s="153" t="str">
        <f t="shared" si="6"/>
        <v>Florida_Income</v>
      </c>
      <c r="V14" s="153" t="s">
        <v>53</v>
      </c>
    </row>
    <row r="15" spans="1:22" ht="14" x14ac:dyDescent="0.15">
      <c r="A15" s="474" t="s">
        <v>57</v>
      </c>
      <c r="B15" s="475">
        <f>VLOOKUP($L15,EQUITYST!$A:$F,5,FALSE)</f>
        <v>18</v>
      </c>
      <c r="C15" s="476">
        <f>VLOOKUP($L15,EQUITYST!$A:$F,4,FALSE)</f>
        <v>31</v>
      </c>
      <c r="D15" s="477">
        <f t="shared" si="3"/>
        <v>0.58064516129032262</v>
      </c>
      <c r="E15" s="475">
        <f>VLOOKUP($M15,EQUITYST!$A:$F,5,FALSE)</f>
        <v>7</v>
      </c>
      <c r="F15" s="476">
        <f>VLOOKUP($M15,EQUITYST!$A:$F,4,FALSE)</f>
        <v>14</v>
      </c>
      <c r="G15" s="477">
        <f t="shared" si="4"/>
        <v>0.5</v>
      </c>
      <c r="H15" s="476">
        <f>VLOOKUP($N15,EQUITYST!$A:$F,5,FALSE)</f>
        <v>11</v>
      </c>
      <c r="I15" s="476">
        <f>VLOOKUP($N15,EQUITYST!$A:$F,4,FALSE)</f>
        <v>17</v>
      </c>
      <c r="J15" s="478">
        <f t="shared" si="5"/>
        <v>0.6470588235294118</v>
      </c>
      <c r="L15" s="153" t="str">
        <f t="shared" si="6"/>
        <v>Georgia_Total</v>
      </c>
      <c r="M15" s="153" t="str">
        <f t="shared" si="6"/>
        <v>Georgia_Race</v>
      </c>
      <c r="N15" s="153" t="str">
        <f t="shared" si="6"/>
        <v>Georgia_Income</v>
      </c>
      <c r="V15" s="153" t="s">
        <v>57</v>
      </c>
    </row>
    <row r="16" spans="1:22" ht="14" x14ac:dyDescent="0.15">
      <c r="A16" s="474" t="s">
        <v>61</v>
      </c>
      <c r="B16" s="475">
        <f>VLOOKUP($L16,EQUITYST!$A:$F,5,FALSE)</f>
        <v>11</v>
      </c>
      <c r="C16" s="476">
        <f>VLOOKUP($L16,EQUITYST!$A:$F,4,FALSE)</f>
        <v>29</v>
      </c>
      <c r="D16" s="477">
        <f t="shared" si="3"/>
        <v>0.37931034482758619</v>
      </c>
      <c r="E16" s="475">
        <f>VLOOKUP($M16,EQUITYST!$A:$F,5,FALSE)</f>
        <v>4</v>
      </c>
      <c r="F16" s="476">
        <f>VLOOKUP($M16,EQUITYST!$A:$F,4,FALSE)</f>
        <v>13</v>
      </c>
      <c r="G16" s="477">
        <f t="shared" si="4"/>
        <v>0.30769230769230771</v>
      </c>
      <c r="H16" s="476">
        <f>VLOOKUP($N16,EQUITYST!$A:$F,5,FALSE)</f>
        <v>7</v>
      </c>
      <c r="I16" s="476">
        <f>VLOOKUP($N16,EQUITYST!$A:$F,4,FALSE)</f>
        <v>16</v>
      </c>
      <c r="J16" s="478">
        <f t="shared" si="5"/>
        <v>0.4375</v>
      </c>
      <c r="L16" s="153" t="str">
        <f t="shared" si="6"/>
        <v>Hawaii_Total</v>
      </c>
      <c r="M16" s="153" t="str">
        <f t="shared" si="6"/>
        <v>Hawaii_Race</v>
      </c>
      <c r="N16" s="153" t="str">
        <f t="shared" si="6"/>
        <v>Hawaii_Income</v>
      </c>
      <c r="V16" s="153" t="s">
        <v>61</v>
      </c>
    </row>
    <row r="17" spans="1:22" ht="14" x14ac:dyDescent="0.15">
      <c r="A17" s="474" t="s">
        <v>65</v>
      </c>
      <c r="B17" s="475">
        <f>VLOOKUP($L17,EQUITYST!$A:$F,5,FALSE)</f>
        <v>14</v>
      </c>
      <c r="C17" s="476">
        <f>VLOOKUP($L17,EQUITYST!$A:$F,4,FALSE)</f>
        <v>28</v>
      </c>
      <c r="D17" s="477">
        <f t="shared" si="3"/>
        <v>0.5</v>
      </c>
      <c r="E17" s="475">
        <f>VLOOKUP($M17,EQUITYST!$A:$F,5,FALSE)</f>
        <v>5</v>
      </c>
      <c r="F17" s="476">
        <f>VLOOKUP($M17,EQUITYST!$A:$F,4,FALSE)</f>
        <v>12</v>
      </c>
      <c r="G17" s="477">
        <f t="shared" si="4"/>
        <v>0.41666666666666669</v>
      </c>
      <c r="H17" s="476">
        <f>VLOOKUP($N17,EQUITYST!$A:$F,5,FALSE)</f>
        <v>9</v>
      </c>
      <c r="I17" s="476">
        <f>VLOOKUP($N17,EQUITYST!$A:$F,4,FALSE)</f>
        <v>16</v>
      </c>
      <c r="J17" s="478">
        <f t="shared" si="5"/>
        <v>0.5625</v>
      </c>
      <c r="L17" s="153" t="str">
        <f t="shared" si="6"/>
        <v>Idaho_Total</v>
      </c>
      <c r="M17" s="153" t="str">
        <f t="shared" si="6"/>
        <v>Idaho_Race</v>
      </c>
      <c r="N17" s="153" t="str">
        <f t="shared" si="6"/>
        <v>Idaho_Income</v>
      </c>
      <c r="V17" s="153" t="s">
        <v>65</v>
      </c>
    </row>
    <row r="18" spans="1:22" ht="14" x14ac:dyDescent="0.15">
      <c r="A18" s="474" t="s">
        <v>68</v>
      </c>
      <c r="B18" s="475">
        <f>VLOOKUP($L18,EQUITYST!$A:$F,5,FALSE)</f>
        <v>15</v>
      </c>
      <c r="C18" s="476">
        <f>VLOOKUP($L18,EQUITYST!$A:$F,4,FALSE)</f>
        <v>31</v>
      </c>
      <c r="D18" s="477">
        <f t="shared" si="3"/>
        <v>0.4838709677419355</v>
      </c>
      <c r="E18" s="475">
        <f>VLOOKUP($M18,EQUITYST!$A:$F,5,FALSE)</f>
        <v>7</v>
      </c>
      <c r="F18" s="476">
        <f>VLOOKUP($M18,EQUITYST!$A:$F,4,FALSE)</f>
        <v>14</v>
      </c>
      <c r="G18" s="477">
        <f t="shared" si="4"/>
        <v>0.5</v>
      </c>
      <c r="H18" s="476">
        <f>VLOOKUP($N18,EQUITYST!$A:$F,5,FALSE)</f>
        <v>8</v>
      </c>
      <c r="I18" s="476">
        <f>VLOOKUP($N18,EQUITYST!$A:$F,4,FALSE)</f>
        <v>17</v>
      </c>
      <c r="J18" s="478">
        <f t="shared" si="5"/>
        <v>0.47058823529411764</v>
      </c>
      <c r="L18" s="153" t="str">
        <f t="shared" si="6"/>
        <v>Illinois_Total</v>
      </c>
      <c r="M18" s="153" t="str">
        <f t="shared" si="6"/>
        <v>Illinois_Race</v>
      </c>
      <c r="N18" s="153" t="str">
        <f t="shared" si="6"/>
        <v>Illinois_Income</v>
      </c>
      <c r="V18" s="153" t="s">
        <v>68</v>
      </c>
    </row>
    <row r="19" spans="1:22" ht="14" x14ac:dyDescent="0.15">
      <c r="A19" s="474" t="s">
        <v>72</v>
      </c>
      <c r="B19" s="475">
        <f>VLOOKUP($L19,EQUITYST!$A:$F,5,FALSE)</f>
        <v>15</v>
      </c>
      <c r="C19" s="476">
        <f>VLOOKUP($L19,EQUITYST!$A:$F,4,FALSE)</f>
        <v>30</v>
      </c>
      <c r="D19" s="477">
        <f t="shared" si="3"/>
        <v>0.5</v>
      </c>
      <c r="E19" s="475">
        <f>VLOOKUP($M19,EQUITYST!$A:$F,5,FALSE)</f>
        <v>6</v>
      </c>
      <c r="F19" s="476">
        <f>VLOOKUP($M19,EQUITYST!$A:$F,4,FALSE)</f>
        <v>13</v>
      </c>
      <c r="G19" s="477">
        <f t="shared" si="4"/>
        <v>0.46153846153846156</v>
      </c>
      <c r="H19" s="476">
        <f>VLOOKUP($N19,EQUITYST!$A:$F,5,FALSE)</f>
        <v>9</v>
      </c>
      <c r="I19" s="476">
        <f>VLOOKUP($N19,EQUITYST!$A:$F,4,FALSE)</f>
        <v>17</v>
      </c>
      <c r="J19" s="478">
        <f t="shared" si="5"/>
        <v>0.52941176470588236</v>
      </c>
      <c r="L19" s="153" t="str">
        <f t="shared" si="6"/>
        <v>Indiana_Total</v>
      </c>
      <c r="M19" s="153" t="str">
        <f t="shared" si="6"/>
        <v>Indiana_Race</v>
      </c>
      <c r="N19" s="153" t="str">
        <f t="shared" si="6"/>
        <v>Indiana_Income</v>
      </c>
      <c r="V19" s="153" t="s">
        <v>72</v>
      </c>
    </row>
    <row r="20" spans="1:22" ht="14" x14ac:dyDescent="0.15">
      <c r="A20" s="474" t="s">
        <v>76</v>
      </c>
      <c r="B20" s="475">
        <f>VLOOKUP($L20,EQUITYST!$A:$F,5,FALSE)</f>
        <v>16</v>
      </c>
      <c r="C20" s="476">
        <f>VLOOKUP($L20,EQUITYST!$A:$F,4,FALSE)</f>
        <v>30</v>
      </c>
      <c r="D20" s="477">
        <f t="shared" si="3"/>
        <v>0.53333333333333333</v>
      </c>
      <c r="E20" s="475">
        <f>VLOOKUP($M20,EQUITYST!$A:$F,5,FALSE)</f>
        <v>8</v>
      </c>
      <c r="F20" s="476">
        <f>VLOOKUP($M20,EQUITYST!$A:$F,4,FALSE)</f>
        <v>13</v>
      </c>
      <c r="G20" s="477">
        <f t="shared" si="4"/>
        <v>0.61538461538461542</v>
      </c>
      <c r="H20" s="476">
        <f>VLOOKUP($N20,EQUITYST!$A:$F,5,FALSE)</f>
        <v>8</v>
      </c>
      <c r="I20" s="476">
        <f>VLOOKUP($N20,EQUITYST!$A:$F,4,FALSE)</f>
        <v>17</v>
      </c>
      <c r="J20" s="478">
        <f t="shared" si="5"/>
        <v>0.47058823529411764</v>
      </c>
      <c r="L20" s="153" t="str">
        <f t="shared" si="6"/>
        <v>Iowa_Total</v>
      </c>
      <c r="M20" s="153" t="str">
        <f t="shared" si="6"/>
        <v>Iowa_Race</v>
      </c>
      <c r="N20" s="153" t="str">
        <f t="shared" si="6"/>
        <v>Iowa_Income</v>
      </c>
      <c r="V20" s="153" t="s">
        <v>76</v>
      </c>
    </row>
    <row r="21" spans="1:22" ht="14" x14ac:dyDescent="0.15">
      <c r="A21" s="474" t="s">
        <v>80</v>
      </c>
      <c r="B21" s="475">
        <f>VLOOKUP($L21,EQUITYST!$A:$F,5,FALSE)</f>
        <v>13</v>
      </c>
      <c r="C21" s="476">
        <f>VLOOKUP($L21,EQUITYST!$A:$F,4,FALSE)</f>
        <v>31</v>
      </c>
      <c r="D21" s="477">
        <f t="shared" si="3"/>
        <v>0.41935483870967744</v>
      </c>
      <c r="E21" s="475">
        <f>VLOOKUP($M21,EQUITYST!$A:$F,5,FALSE)</f>
        <v>6</v>
      </c>
      <c r="F21" s="476">
        <f>VLOOKUP($M21,EQUITYST!$A:$F,4,FALSE)</f>
        <v>14</v>
      </c>
      <c r="G21" s="477">
        <f t="shared" si="4"/>
        <v>0.42857142857142855</v>
      </c>
      <c r="H21" s="476">
        <f>VLOOKUP($N21,EQUITYST!$A:$F,5,FALSE)</f>
        <v>7</v>
      </c>
      <c r="I21" s="476">
        <f>VLOOKUP($N21,EQUITYST!$A:$F,4,FALSE)</f>
        <v>17</v>
      </c>
      <c r="J21" s="478">
        <f t="shared" si="5"/>
        <v>0.41176470588235292</v>
      </c>
      <c r="L21" s="153" t="str">
        <f t="shared" si="6"/>
        <v>Kansas_Total</v>
      </c>
      <c r="M21" s="153" t="str">
        <f t="shared" si="6"/>
        <v>Kansas_Race</v>
      </c>
      <c r="N21" s="153" t="str">
        <f t="shared" si="6"/>
        <v>Kansas_Income</v>
      </c>
      <c r="V21" s="153" t="s">
        <v>80</v>
      </c>
    </row>
    <row r="22" spans="1:22" ht="14" x14ac:dyDescent="0.15">
      <c r="A22" s="474" t="s">
        <v>84</v>
      </c>
      <c r="B22" s="475">
        <f>VLOOKUP($L22,EQUITYST!$A:$F,5,FALSE)</f>
        <v>17</v>
      </c>
      <c r="C22" s="476">
        <f>VLOOKUP($L22,EQUITYST!$A:$F,4,FALSE)</f>
        <v>30</v>
      </c>
      <c r="D22" s="477">
        <f t="shared" si="3"/>
        <v>0.56666666666666665</v>
      </c>
      <c r="E22" s="475">
        <f>VLOOKUP($M22,EQUITYST!$A:$F,5,FALSE)</f>
        <v>6</v>
      </c>
      <c r="F22" s="476">
        <f>VLOOKUP($M22,EQUITYST!$A:$F,4,FALSE)</f>
        <v>13</v>
      </c>
      <c r="G22" s="477">
        <f t="shared" si="4"/>
        <v>0.46153846153846156</v>
      </c>
      <c r="H22" s="476">
        <f>VLOOKUP($N22,EQUITYST!$A:$F,5,FALSE)</f>
        <v>11</v>
      </c>
      <c r="I22" s="476">
        <f>VLOOKUP($N22,EQUITYST!$A:$F,4,FALSE)</f>
        <v>17</v>
      </c>
      <c r="J22" s="478">
        <f t="shared" si="5"/>
        <v>0.6470588235294118</v>
      </c>
      <c r="L22" s="153" t="str">
        <f t="shared" si="6"/>
        <v>Kentucky_Total</v>
      </c>
      <c r="M22" s="153" t="str">
        <f t="shared" si="6"/>
        <v>Kentucky_Race</v>
      </c>
      <c r="N22" s="153" t="str">
        <f t="shared" si="6"/>
        <v>Kentucky_Income</v>
      </c>
      <c r="V22" s="153" t="s">
        <v>84</v>
      </c>
    </row>
    <row r="23" spans="1:22" ht="14" x14ac:dyDescent="0.15">
      <c r="A23" s="474" t="s">
        <v>88</v>
      </c>
      <c r="B23" s="475">
        <f>VLOOKUP($L23,EQUITYST!$A:$F,5,FALSE)</f>
        <v>15</v>
      </c>
      <c r="C23" s="476">
        <f>VLOOKUP($L23,EQUITYST!$A:$F,4,FALSE)</f>
        <v>29</v>
      </c>
      <c r="D23" s="477">
        <f t="shared" si="3"/>
        <v>0.51724137931034486</v>
      </c>
      <c r="E23" s="475">
        <f>VLOOKUP($M23,EQUITYST!$A:$F,5,FALSE)</f>
        <v>4</v>
      </c>
      <c r="F23" s="476">
        <f>VLOOKUP($M23,EQUITYST!$A:$F,4,FALSE)</f>
        <v>12</v>
      </c>
      <c r="G23" s="477">
        <f t="shared" si="4"/>
        <v>0.33333333333333331</v>
      </c>
      <c r="H23" s="476">
        <f>VLOOKUP($N23,EQUITYST!$A:$F,5,FALSE)</f>
        <v>11</v>
      </c>
      <c r="I23" s="476">
        <f>VLOOKUP($N23,EQUITYST!$A:$F,4,FALSE)</f>
        <v>17</v>
      </c>
      <c r="J23" s="478">
        <f t="shared" si="5"/>
        <v>0.6470588235294118</v>
      </c>
      <c r="L23" s="153" t="str">
        <f t="shared" si="6"/>
        <v>Louisiana_Total</v>
      </c>
      <c r="M23" s="153" t="str">
        <f t="shared" si="6"/>
        <v>Louisiana_Race</v>
      </c>
      <c r="N23" s="153" t="str">
        <f t="shared" si="6"/>
        <v>Louisiana_Income</v>
      </c>
      <c r="V23" s="153" t="s">
        <v>88</v>
      </c>
    </row>
    <row r="24" spans="1:22" ht="14" x14ac:dyDescent="0.15">
      <c r="A24" s="474" t="s">
        <v>92</v>
      </c>
      <c r="B24" s="475">
        <f>VLOOKUP($L24,EQUITYST!$A:$F,5,FALSE)</f>
        <v>4</v>
      </c>
      <c r="C24" s="476">
        <f>VLOOKUP($L24,EQUITYST!$A:$F,4,FALSE)</f>
        <v>27</v>
      </c>
      <c r="D24" s="477">
        <f t="shared" si="3"/>
        <v>0.14814814814814814</v>
      </c>
      <c r="E24" s="475">
        <f>VLOOKUP($M24,EQUITYST!$A:$F,5,FALSE)</f>
        <v>1</v>
      </c>
      <c r="F24" s="476">
        <f>VLOOKUP($M24,EQUITYST!$A:$F,4,FALSE)</f>
        <v>11</v>
      </c>
      <c r="G24" s="477">
        <f t="shared" si="4"/>
        <v>9.0909090909090912E-2</v>
      </c>
      <c r="H24" s="476">
        <f>VLOOKUP($N24,EQUITYST!$A:$F,5,FALSE)</f>
        <v>3</v>
      </c>
      <c r="I24" s="476">
        <f>VLOOKUP($N24,EQUITYST!$A:$F,4,FALSE)</f>
        <v>16</v>
      </c>
      <c r="J24" s="478">
        <f t="shared" si="5"/>
        <v>0.1875</v>
      </c>
      <c r="L24" s="153" t="str">
        <f t="shared" si="6"/>
        <v>Maine_Total</v>
      </c>
      <c r="M24" s="153" t="str">
        <f t="shared" si="6"/>
        <v>Maine_Race</v>
      </c>
      <c r="N24" s="153" t="str">
        <f t="shared" si="6"/>
        <v>Maine_Income</v>
      </c>
      <c r="V24" s="153" t="s">
        <v>92</v>
      </c>
    </row>
    <row r="25" spans="1:22" ht="14" x14ac:dyDescent="0.15">
      <c r="A25" s="474" t="s">
        <v>96</v>
      </c>
      <c r="B25" s="475">
        <f>VLOOKUP($L25,EQUITYST!$A:$F,5,FALSE)</f>
        <v>17</v>
      </c>
      <c r="C25" s="476">
        <f>VLOOKUP($L25,EQUITYST!$A:$F,4,FALSE)</f>
        <v>31</v>
      </c>
      <c r="D25" s="477">
        <f t="shared" si="3"/>
        <v>0.54838709677419351</v>
      </c>
      <c r="E25" s="475">
        <f>VLOOKUP($M25,EQUITYST!$A:$F,5,FALSE)</f>
        <v>8</v>
      </c>
      <c r="F25" s="476">
        <f>VLOOKUP($M25,EQUITYST!$A:$F,4,FALSE)</f>
        <v>14</v>
      </c>
      <c r="G25" s="477">
        <f t="shared" si="4"/>
        <v>0.5714285714285714</v>
      </c>
      <c r="H25" s="476">
        <f>VLOOKUP($N25,EQUITYST!$A:$F,5,FALSE)</f>
        <v>9</v>
      </c>
      <c r="I25" s="476">
        <f>VLOOKUP($N25,EQUITYST!$A:$F,4,FALSE)</f>
        <v>17</v>
      </c>
      <c r="J25" s="478">
        <f t="shared" si="5"/>
        <v>0.52941176470588236</v>
      </c>
      <c r="L25" s="153" t="str">
        <f t="shared" si="6"/>
        <v>Maryland_Total</v>
      </c>
      <c r="M25" s="153" t="str">
        <f t="shared" si="6"/>
        <v>Maryland_Race</v>
      </c>
      <c r="N25" s="153" t="str">
        <f t="shared" si="6"/>
        <v>Maryland_Income</v>
      </c>
      <c r="V25" s="153" t="s">
        <v>96</v>
      </c>
    </row>
    <row r="26" spans="1:22" ht="14" x14ac:dyDescent="0.15">
      <c r="A26" s="474" t="s">
        <v>100</v>
      </c>
      <c r="B26" s="475">
        <f>VLOOKUP($L26,EQUITYST!$A:$F,5,FALSE)</f>
        <v>14</v>
      </c>
      <c r="C26" s="476">
        <f>VLOOKUP($L26,EQUITYST!$A:$F,4,FALSE)</f>
        <v>30</v>
      </c>
      <c r="D26" s="477">
        <f t="shared" si="3"/>
        <v>0.46666666666666667</v>
      </c>
      <c r="E26" s="475">
        <f>VLOOKUP($M26,EQUITYST!$A:$F,5,FALSE)</f>
        <v>6</v>
      </c>
      <c r="F26" s="476">
        <f>VLOOKUP($M26,EQUITYST!$A:$F,4,FALSE)</f>
        <v>13</v>
      </c>
      <c r="G26" s="477">
        <f t="shared" si="4"/>
        <v>0.46153846153846156</v>
      </c>
      <c r="H26" s="476">
        <f>VLOOKUP($N26,EQUITYST!$A:$F,5,FALSE)</f>
        <v>8</v>
      </c>
      <c r="I26" s="476">
        <f>VLOOKUP($N26,EQUITYST!$A:$F,4,FALSE)</f>
        <v>17</v>
      </c>
      <c r="J26" s="478">
        <f t="shared" si="5"/>
        <v>0.47058823529411764</v>
      </c>
      <c r="L26" s="153" t="str">
        <f t="shared" si="6"/>
        <v>Massachusetts_Total</v>
      </c>
      <c r="M26" s="153" t="str">
        <f t="shared" si="6"/>
        <v>Massachusetts_Race</v>
      </c>
      <c r="N26" s="153" t="str">
        <f t="shared" si="6"/>
        <v>Massachusetts_Income</v>
      </c>
      <c r="V26" s="153" t="s">
        <v>100</v>
      </c>
    </row>
    <row r="27" spans="1:22" ht="14" x14ac:dyDescent="0.15">
      <c r="A27" s="474" t="s">
        <v>104</v>
      </c>
      <c r="B27" s="475">
        <f>VLOOKUP($L27,EQUITYST!$A:$F,5,FALSE)</f>
        <v>15</v>
      </c>
      <c r="C27" s="476">
        <f>VLOOKUP($L27,EQUITYST!$A:$F,4,FALSE)</f>
        <v>31</v>
      </c>
      <c r="D27" s="477">
        <f t="shared" si="3"/>
        <v>0.4838709677419355</v>
      </c>
      <c r="E27" s="475">
        <f>VLOOKUP($M27,EQUITYST!$A:$F,5,FALSE)</f>
        <v>7</v>
      </c>
      <c r="F27" s="476">
        <f>VLOOKUP($M27,EQUITYST!$A:$F,4,FALSE)</f>
        <v>14</v>
      </c>
      <c r="G27" s="477">
        <f t="shared" si="4"/>
        <v>0.5</v>
      </c>
      <c r="H27" s="476">
        <f>VLOOKUP($N27,EQUITYST!$A:$F,5,FALSE)</f>
        <v>8</v>
      </c>
      <c r="I27" s="476">
        <f>VLOOKUP($N27,EQUITYST!$A:$F,4,FALSE)</f>
        <v>17</v>
      </c>
      <c r="J27" s="478">
        <f t="shared" si="5"/>
        <v>0.47058823529411764</v>
      </c>
      <c r="L27" s="153" t="str">
        <f t="shared" si="6"/>
        <v>Michigan_Total</v>
      </c>
      <c r="M27" s="153" t="str">
        <f t="shared" si="6"/>
        <v>Michigan_Race</v>
      </c>
      <c r="N27" s="153" t="str">
        <f t="shared" si="6"/>
        <v>Michigan_Income</v>
      </c>
      <c r="V27" s="153" t="s">
        <v>104</v>
      </c>
    </row>
    <row r="28" spans="1:22" ht="14" x14ac:dyDescent="0.15">
      <c r="A28" s="474" t="s">
        <v>108</v>
      </c>
      <c r="B28" s="475">
        <f>VLOOKUP($L28,EQUITYST!$A:$F,5,FALSE)</f>
        <v>14</v>
      </c>
      <c r="C28" s="476">
        <f>VLOOKUP($L28,EQUITYST!$A:$F,4,FALSE)</f>
        <v>30</v>
      </c>
      <c r="D28" s="477">
        <f t="shared" si="3"/>
        <v>0.46666666666666667</v>
      </c>
      <c r="E28" s="475">
        <f>VLOOKUP($M28,EQUITYST!$A:$F,5,FALSE)</f>
        <v>4</v>
      </c>
      <c r="F28" s="476">
        <f>VLOOKUP($M28,EQUITYST!$A:$F,4,FALSE)</f>
        <v>13</v>
      </c>
      <c r="G28" s="477">
        <f t="shared" si="4"/>
        <v>0.30769230769230771</v>
      </c>
      <c r="H28" s="476">
        <f>VLOOKUP($N28,EQUITYST!$A:$F,5,FALSE)</f>
        <v>10</v>
      </c>
      <c r="I28" s="476">
        <f>VLOOKUP($N28,EQUITYST!$A:$F,4,FALSE)</f>
        <v>17</v>
      </c>
      <c r="J28" s="478">
        <f t="shared" si="5"/>
        <v>0.58823529411764708</v>
      </c>
      <c r="L28" s="153" t="str">
        <f t="shared" si="6"/>
        <v>Minnesota_Total</v>
      </c>
      <c r="M28" s="153" t="str">
        <f t="shared" si="6"/>
        <v>Minnesota_Race</v>
      </c>
      <c r="N28" s="153" t="str">
        <f t="shared" si="6"/>
        <v>Minnesota_Income</v>
      </c>
      <c r="V28" s="153" t="s">
        <v>108</v>
      </c>
    </row>
    <row r="29" spans="1:22" ht="14" x14ac:dyDescent="0.15">
      <c r="A29" s="474" t="s">
        <v>112</v>
      </c>
      <c r="B29" s="475">
        <f>VLOOKUP($L29,EQUITYST!$A:$F,5,FALSE)</f>
        <v>12</v>
      </c>
      <c r="C29" s="476">
        <f>VLOOKUP($L29,EQUITYST!$A:$F,4,FALSE)</f>
        <v>30</v>
      </c>
      <c r="D29" s="477">
        <f t="shared" si="3"/>
        <v>0.4</v>
      </c>
      <c r="E29" s="475">
        <f>VLOOKUP($M29,EQUITYST!$A:$F,5,FALSE)</f>
        <v>4</v>
      </c>
      <c r="F29" s="476">
        <f>VLOOKUP($M29,EQUITYST!$A:$F,4,FALSE)</f>
        <v>14</v>
      </c>
      <c r="G29" s="477">
        <f t="shared" si="4"/>
        <v>0.2857142857142857</v>
      </c>
      <c r="H29" s="476">
        <f>VLOOKUP($N29,EQUITYST!$A:$F,5,FALSE)</f>
        <v>8</v>
      </c>
      <c r="I29" s="476">
        <f>VLOOKUP($N29,EQUITYST!$A:$F,4,FALSE)</f>
        <v>16</v>
      </c>
      <c r="J29" s="478">
        <f t="shared" si="5"/>
        <v>0.5</v>
      </c>
      <c r="L29" s="153" t="str">
        <f t="shared" si="6"/>
        <v>Mississippi_Total</v>
      </c>
      <c r="M29" s="153" t="str">
        <f t="shared" si="6"/>
        <v>Mississippi_Race</v>
      </c>
      <c r="N29" s="153" t="str">
        <f t="shared" si="6"/>
        <v>Mississippi_Income</v>
      </c>
      <c r="V29" s="153" t="s">
        <v>112</v>
      </c>
    </row>
    <row r="30" spans="1:22" ht="14" x14ac:dyDescent="0.15">
      <c r="A30" s="474" t="s">
        <v>116</v>
      </c>
      <c r="B30" s="475">
        <f>VLOOKUP($L30,EQUITYST!$A:$F,5,FALSE)</f>
        <v>14</v>
      </c>
      <c r="C30" s="476">
        <f>VLOOKUP($L30,EQUITYST!$A:$F,4,FALSE)</f>
        <v>30</v>
      </c>
      <c r="D30" s="477">
        <f t="shared" si="3"/>
        <v>0.46666666666666667</v>
      </c>
      <c r="E30" s="475">
        <f>VLOOKUP($M30,EQUITYST!$A:$F,5,FALSE)</f>
        <v>8</v>
      </c>
      <c r="F30" s="476">
        <f>VLOOKUP($M30,EQUITYST!$A:$F,4,FALSE)</f>
        <v>13</v>
      </c>
      <c r="G30" s="477">
        <f t="shared" si="4"/>
        <v>0.61538461538461542</v>
      </c>
      <c r="H30" s="476">
        <f>VLOOKUP($N30,EQUITYST!$A:$F,5,FALSE)</f>
        <v>6</v>
      </c>
      <c r="I30" s="476">
        <f>VLOOKUP($N30,EQUITYST!$A:$F,4,FALSE)</f>
        <v>17</v>
      </c>
      <c r="J30" s="478">
        <f t="shared" si="5"/>
        <v>0.35294117647058826</v>
      </c>
      <c r="L30" s="153" t="str">
        <f t="shared" si="6"/>
        <v>Missouri_Total</v>
      </c>
      <c r="M30" s="153" t="str">
        <f t="shared" si="6"/>
        <v>Missouri_Race</v>
      </c>
      <c r="N30" s="153" t="str">
        <f t="shared" si="6"/>
        <v>Missouri_Income</v>
      </c>
      <c r="V30" s="153" t="s">
        <v>116</v>
      </c>
    </row>
    <row r="31" spans="1:22" ht="14" x14ac:dyDescent="0.15">
      <c r="A31" s="474" t="s">
        <v>120</v>
      </c>
      <c r="B31" s="475">
        <f>VLOOKUP($L31,EQUITYST!$A:$F,5,FALSE)</f>
        <v>15</v>
      </c>
      <c r="C31" s="476">
        <f>VLOOKUP($L31,EQUITYST!$A:$F,4,FALSE)</f>
        <v>30</v>
      </c>
      <c r="D31" s="477">
        <f t="shared" si="3"/>
        <v>0.5</v>
      </c>
      <c r="E31" s="475">
        <f>VLOOKUP($M31,EQUITYST!$A:$F,5,FALSE)</f>
        <v>9</v>
      </c>
      <c r="F31" s="476">
        <f>VLOOKUP($M31,EQUITYST!$A:$F,4,FALSE)</f>
        <v>14</v>
      </c>
      <c r="G31" s="477">
        <f t="shared" si="4"/>
        <v>0.6428571428571429</v>
      </c>
      <c r="H31" s="476">
        <f>VLOOKUP($N31,EQUITYST!$A:$F,5,FALSE)</f>
        <v>6</v>
      </c>
      <c r="I31" s="476">
        <f>VLOOKUP($N31,EQUITYST!$A:$F,4,FALSE)</f>
        <v>16</v>
      </c>
      <c r="J31" s="478">
        <f t="shared" si="5"/>
        <v>0.375</v>
      </c>
      <c r="L31" s="153" t="str">
        <f t="shared" si="6"/>
        <v>Montana_Total</v>
      </c>
      <c r="M31" s="153" t="str">
        <f t="shared" si="6"/>
        <v>Montana_Race</v>
      </c>
      <c r="N31" s="153" t="str">
        <f t="shared" si="6"/>
        <v>Montana_Income</v>
      </c>
      <c r="V31" s="153" t="s">
        <v>120</v>
      </c>
    </row>
    <row r="32" spans="1:22" ht="14" x14ac:dyDescent="0.15">
      <c r="A32" s="474" t="s">
        <v>124</v>
      </c>
      <c r="B32" s="475">
        <f>VLOOKUP($L32,EQUITYST!$A:$F,5,FALSE)</f>
        <v>11</v>
      </c>
      <c r="C32" s="476">
        <f>VLOOKUP($L32,EQUITYST!$A:$F,4,FALSE)</f>
        <v>31</v>
      </c>
      <c r="D32" s="477">
        <f t="shared" si="3"/>
        <v>0.35483870967741937</v>
      </c>
      <c r="E32" s="475">
        <f>VLOOKUP($M32,EQUITYST!$A:$F,5,FALSE)</f>
        <v>4</v>
      </c>
      <c r="F32" s="476">
        <f>VLOOKUP($M32,EQUITYST!$A:$F,4,FALSE)</f>
        <v>14</v>
      </c>
      <c r="G32" s="477">
        <f t="shared" si="4"/>
        <v>0.2857142857142857</v>
      </c>
      <c r="H32" s="476">
        <f>VLOOKUP($N32,EQUITYST!$A:$F,5,FALSE)</f>
        <v>7</v>
      </c>
      <c r="I32" s="476">
        <f>VLOOKUP($N32,EQUITYST!$A:$F,4,FALSE)</f>
        <v>17</v>
      </c>
      <c r="J32" s="478">
        <f t="shared" si="5"/>
        <v>0.41176470588235292</v>
      </c>
      <c r="L32" s="153" t="str">
        <f t="shared" si="6"/>
        <v>Nebraska_Total</v>
      </c>
      <c r="M32" s="153" t="str">
        <f t="shared" si="6"/>
        <v>Nebraska_Race</v>
      </c>
      <c r="N32" s="153" t="str">
        <f t="shared" si="6"/>
        <v>Nebraska_Income</v>
      </c>
      <c r="V32" s="153" t="s">
        <v>124</v>
      </c>
    </row>
    <row r="33" spans="1:22" ht="14" x14ac:dyDescent="0.15">
      <c r="A33" s="474" t="s">
        <v>128</v>
      </c>
      <c r="B33" s="475">
        <f>VLOOKUP($L33,EQUITYST!$A:$F,5,FALSE)</f>
        <v>10</v>
      </c>
      <c r="C33" s="476">
        <f>VLOOKUP($L33,EQUITYST!$A:$F,4,FALSE)</f>
        <v>31</v>
      </c>
      <c r="D33" s="477">
        <f t="shared" si="3"/>
        <v>0.32258064516129031</v>
      </c>
      <c r="E33" s="475">
        <f>VLOOKUP($M33,EQUITYST!$A:$F,5,FALSE)</f>
        <v>2</v>
      </c>
      <c r="F33" s="476">
        <f>VLOOKUP($M33,EQUITYST!$A:$F,4,FALSE)</f>
        <v>14</v>
      </c>
      <c r="G33" s="477">
        <f t="shared" si="4"/>
        <v>0.14285714285714285</v>
      </c>
      <c r="H33" s="476">
        <f>VLOOKUP($N33,EQUITYST!$A:$F,5,FALSE)</f>
        <v>8</v>
      </c>
      <c r="I33" s="476">
        <f>VLOOKUP($N33,EQUITYST!$A:$F,4,FALSE)</f>
        <v>17</v>
      </c>
      <c r="J33" s="478">
        <f t="shared" si="5"/>
        <v>0.47058823529411764</v>
      </c>
      <c r="L33" s="153" t="str">
        <f t="shared" si="6"/>
        <v>Nevada_Total</v>
      </c>
      <c r="M33" s="153" t="str">
        <f t="shared" si="6"/>
        <v>Nevada_Race</v>
      </c>
      <c r="N33" s="153" t="str">
        <f t="shared" si="6"/>
        <v>Nevada_Income</v>
      </c>
      <c r="V33" s="153" t="s">
        <v>128</v>
      </c>
    </row>
    <row r="34" spans="1:22" ht="14" x14ac:dyDescent="0.15">
      <c r="A34" s="474" t="s">
        <v>132</v>
      </c>
      <c r="B34" s="475">
        <f>VLOOKUP($L34,EQUITYST!$A:$F,5,FALSE)</f>
        <v>16</v>
      </c>
      <c r="C34" s="476">
        <f>VLOOKUP($L34,EQUITYST!$A:$F,4,FALSE)</f>
        <v>26</v>
      </c>
      <c r="D34" s="477">
        <f t="shared" si="3"/>
        <v>0.61538461538461542</v>
      </c>
      <c r="E34" s="475">
        <f>VLOOKUP($M34,EQUITYST!$A:$F,5,FALSE)</f>
        <v>6</v>
      </c>
      <c r="F34" s="476">
        <f>VLOOKUP($M34,EQUITYST!$A:$F,4,FALSE)</f>
        <v>10</v>
      </c>
      <c r="G34" s="477">
        <f t="shared" si="4"/>
        <v>0.6</v>
      </c>
      <c r="H34" s="476">
        <f>VLOOKUP($N34,EQUITYST!$A:$F,5,FALSE)</f>
        <v>10</v>
      </c>
      <c r="I34" s="476">
        <f>VLOOKUP($N34,EQUITYST!$A:$F,4,FALSE)</f>
        <v>16</v>
      </c>
      <c r="J34" s="478">
        <f t="shared" si="5"/>
        <v>0.625</v>
      </c>
      <c r="L34" s="153" t="str">
        <f t="shared" si="6"/>
        <v>New Hampshire_Total</v>
      </c>
      <c r="M34" s="153" t="str">
        <f t="shared" si="6"/>
        <v>New Hampshire_Race</v>
      </c>
      <c r="N34" s="153" t="str">
        <f t="shared" si="6"/>
        <v>New Hampshire_Income</v>
      </c>
      <c r="V34" s="153" t="s">
        <v>132</v>
      </c>
    </row>
    <row r="35" spans="1:22" ht="14" x14ac:dyDescent="0.15">
      <c r="A35" s="474" t="s">
        <v>136</v>
      </c>
      <c r="B35" s="475">
        <f>VLOOKUP($L35,EQUITYST!$A:$F,5,FALSE)</f>
        <v>16</v>
      </c>
      <c r="C35" s="476">
        <f>VLOOKUP($L35,EQUITYST!$A:$F,4,FALSE)</f>
        <v>31</v>
      </c>
      <c r="D35" s="477">
        <f t="shared" si="3"/>
        <v>0.5161290322580645</v>
      </c>
      <c r="E35" s="475">
        <f>VLOOKUP($M35,EQUITYST!$A:$F,5,FALSE)</f>
        <v>8</v>
      </c>
      <c r="F35" s="476">
        <f>VLOOKUP($M35,EQUITYST!$A:$F,4,FALSE)</f>
        <v>14</v>
      </c>
      <c r="G35" s="477">
        <f t="shared" si="4"/>
        <v>0.5714285714285714</v>
      </c>
      <c r="H35" s="476">
        <f>VLOOKUP($N35,EQUITYST!$A:$F,5,FALSE)</f>
        <v>8</v>
      </c>
      <c r="I35" s="476">
        <f>VLOOKUP($N35,EQUITYST!$A:$F,4,FALSE)</f>
        <v>17</v>
      </c>
      <c r="J35" s="478">
        <f t="shared" si="5"/>
        <v>0.47058823529411764</v>
      </c>
      <c r="L35" s="153" t="str">
        <f t="shared" si="6"/>
        <v>New Jersey_Total</v>
      </c>
      <c r="M35" s="153" t="str">
        <f t="shared" si="6"/>
        <v>New Jersey_Race</v>
      </c>
      <c r="N35" s="153" t="str">
        <f t="shared" si="6"/>
        <v>New Jersey_Income</v>
      </c>
      <c r="V35" s="153" t="s">
        <v>136</v>
      </c>
    </row>
    <row r="36" spans="1:22" ht="14" x14ac:dyDescent="0.15">
      <c r="A36" s="474" t="s">
        <v>140</v>
      </c>
      <c r="B36" s="475">
        <f>VLOOKUP($L36,EQUITYST!$A:$F,5,FALSE)</f>
        <v>10</v>
      </c>
      <c r="C36" s="476">
        <f>VLOOKUP($L36,EQUITYST!$A:$F,4,FALSE)</f>
        <v>30</v>
      </c>
      <c r="D36" s="477">
        <f t="shared" si="3"/>
        <v>0.33333333333333331</v>
      </c>
      <c r="E36" s="475">
        <f>VLOOKUP($M36,EQUITYST!$A:$F,5,FALSE)</f>
        <v>3</v>
      </c>
      <c r="F36" s="476">
        <f>VLOOKUP($M36,EQUITYST!$A:$F,4,FALSE)</f>
        <v>14</v>
      </c>
      <c r="G36" s="477">
        <f t="shared" si="4"/>
        <v>0.21428571428571427</v>
      </c>
      <c r="H36" s="476">
        <f>VLOOKUP($N36,EQUITYST!$A:$F,5,FALSE)</f>
        <v>7</v>
      </c>
      <c r="I36" s="476">
        <f>VLOOKUP($N36,EQUITYST!$A:$F,4,FALSE)</f>
        <v>16</v>
      </c>
      <c r="J36" s="478">
        <f t="shared" si="5"/>
        <v>0.4375</v>
      </c>
      <c r="L36" s="153" t="str">
        <f t="shared" si="6"/>
        <v>New Mexico_Total</v>
      </c>
      <c r="M36" s="153" t="str">
        <f t="shared" si="6"/>
        <v>New Mexico_Race</v>
      </c>
      <c r="N36" s="153" t="str">
        <f t="shared" si="6"/>
        <v>New Mexico_Income</v>
      </c>
      <c r="V36" s="153" t="s">
        <v>140</v>
      </c>
    </row>
    <row r="37" spans="1:22" ht="14" x14ac:dyDescent="0.15">
      <c r="A37" s="474" t="s">
        <v>144</v>
      </c>
      <c r="B37" s="475">
        <f>VLOOKUP($L37,EQUITYST!$A:$F,5,FALSE)</f>
        <v>22</v>
      </c>
      <c r="C37" s="476">
        <f>VLOOKUP($L37,EQUITYST!$A:$F,4,FALSE)</f>
        <v>31</v>
      </c>
      <c r="D37" s="477">
        <f t="shared" si="3"/>
        <v>0.70967741935483875</v>
      </c>
      <c r="E37" s="475">
        <f>VLOOKUP($M37,EQUITYST!$A:$F,5,FALSE)</f>
        <v>8</v>
      </c>
      <c r="F37" s="476">
        <f>VLOOKUP($M37,EQUITYST!$A:$F,4,FALSE)</f>
        <v>14</v>
      </c>
      <c r="G37" s="477">
        <f t="shared" si="4"/>
        <v>0.5714285714285714</v>
      </c>
      <c r="H37" s="476">
        <f>VLOOKUP($N37,EQUITYST!$A:$F,5,FALSE)</f>
        <v>14</v>
      </c>
      <c r="I37" s="476">
        <f>VLOOKUP($N37,EQUITYST!$A:$F,4,FALSE)</f>
        <v>17</v>
      </c>
      <c r="J37" s="478">
        <f t="shared" si="5"/>
        <v>0.82352941176470584</v>
      </c>
      <c r="L37" s="153" t="str">
        <f t="shared" si="6"/>
        <v>New York_Total</v>
      </c>
      <c r="M37" s="153" t="str">
        <f t="shared" si="6"/>
        <v>New York_Race</v>
      </c>
      <c r="N37" s="153" t="str">
        <f t="shared" si="6"/>
        <v>New York_Income</v>
      </c>
      <c r="V37" s="153" t="s">
        <v>144</v>
      </c>
    </row>
    <row r="38" spans="1:22" ht="14" x14ac:dyDescent="0.15">
      <c r="A38" s="474" t="s">
        <v>148</v>
      </c>
      <c r="B38" s="475">
        <f>VLOOKUP($L38,EQUITYST!$A:$F,5,FALSE)</f>
        <v>18</v>
      </c>
      <c r="C38" s="476">
        <f>VLOOKUP($L38,EQUITYST!$A:$F,4,FALSE)</f>
        <v>31</v>
      </c>
      <c r="D38" s="477">
        <f t="shared" si="3"/>
        <v>0.58064516129032262</v>
      </c>
      <c r="E38" s="475">
        <f>VLOOKUP($M38,EQUITYST!$A:$F,5,FALSE)</f>
        <v>7</v>
      </c>
      <c r="F38" s="476">
        <f>VLOOKUP($M38,EQUITYST!$A:$F,4,FALSE)</f>
        <v>14</v>
      </c>
      <c r="G38" s="477">
        <f t="shared" si="4"/>
        <v>0.5</v>
      </c>
      <c r="H38" s="476">
        <f>VLOOKUP($N38,EQUITYST!$A:$F,5,FALSE)</f>
        <v>11</v>
      </c>
      <c r="I38" s="476">
        <f>VLOOKUP($N38,EQUITYST!$A:$F,4,FALSE)</f>
        <v>17</v>
      </c>
      <c r="J38" s="478">
        <f t="shared" si="5"/>
        <v>0.6470588235294118</v>
      </c>
      <c r="L38" s="153" t="str">
        <f t="shared" ref="L38:N55" si="7">CONCATENATE($A38,"_",L$3)</f>
        <v>North Carolina_Total</v>
      </c>
      <c r="M38" s="153" t="str">
        <f t="shared" si="7"/>
        <v>North Carolina_Race</v>
      </c>
      <c r="N38" s="153" t="str">
        <f t="shared" si="7"/>
        <v>North Carolina_Income</v>
      </c>
      <c r="V38" s="153" t="s">
        <v>148</v>
      </c>
    </row>
    <row r="39" spans="1:22" ht="14" x14ac:dyDescent="0.15">
      <c r="A39" s="474" t="s">
        <v>152</v>
      </c>
      <c r="B39" s="475">
        <f>VLOOKUP($L39,EQUITYST!$A:$F,5,FALSE)</f>
        <v>14</v>
      </c>
      <c r="C39" s="476">
        <f>VLOOKUP($L39,EQUITYST!$A:$F,4,FALSE)</f>
        <v>29</v>
      </c>
      <c r="D39" s="477">
        <f t="shared" si="3"/>
        <v>0.48275862068965519</v>
      </c>
      <c r="E39" s="475">
        <f>VLOOKUP($M39,EQUITYST!$A:$F,5,FALSE)</f>
        <v>7</v>
      </c>
      <c r="F39" s="476">
        <f>VLOOKUP($M39,EQUITYST!$A:$F,4,FALSE)</f>
        <v>13</v>
      </c>
      <c r="G39" s="477">
        <f t="shared" si="4"/>
        <v>0.53846153846153844</v>
      </c>
      <c r="H39" s="476">
        <f>VLOOKUP($N39,EQUITYST!$A:$F,5,FALSE)</f>
        <v>7</v>
      </c>
      <c r="I39" s="476">
        <f>VLOOKUP($N39,EQUITYST!$A:$F,4,FALSE)</f>
        <v>16</v>
      </c>
      <c r="J39" s="478">
        <f t="shared" si="5"/>
        <v>0.4375</v>
      </c>
      <c r="L39" s="153" t="str">
        <f t="shared" si="7"/>
        <v>North Dakota_Total</v>
      </c>
      <c r="M39" s="153" t="str">
        <f t="shared" si="7"/>
        <v>North Dakota_Race</v>
      </c>
      <c r="N39" s="153" t="str">
        <f t="shared" si="7"/>
        <v>North Dakota_Income</v>
      </c>
      <c r="V39" s="153" t="s">
        <v>152</v>
      </c>
    </row>
    <row r="40" spans="1:22" ht="14" x14ac:dyDescent="0.15">
      <c r="A40" s="474" t="s">
        <v>156</v>
      </c>
      <c r="B40" s="475">
        <f>VLOOKUP($L40,EQUITYST!$A:$F,5,FALSE)</f>
        <v>10</v>
      </c>
      <c r="C40" s="476">
        <f>VLOOKUP($L40,EQUITYST!$A:$F,4,FALSE)</f>
        <v>30</v>
      </c>
      <c r="D40" s="477">
        <f t="shared" si="3"/>
        <v>0.33333333333333331</v>
      </c>
      <c r="E40" s="475">
        <f>VLOOKUP($M40,EQUITYST!$A:$F,5,FALSE)</f>
        <v>4</v>
      </c>
      <c r="F40" s="476">
        <f>VLOOKUP($M40,EQUITYST!$A:$F,4,FALSE)</f>
        <v>13</v>
      </c>
      <c r="G40" s="477">
        <f t="shared" si="4"/>
        <v>0.30769230769230771</v>
      </c>
      <c r="H40" s="476">
        <f>VLOOKUP($N40,EQUITYST!$A:$F,5,FALSE)</f>
        <v>6</v>
      </c>
      <c r="I40" s="476">
        <f>VLOOKUP($N40,EQUITYST!$A:$F,4,FALSE)</f>
        <v>17</v>
      </c>
      <c r="J40" s="478">
        <f t="shared" si="5"/>
        <v>0.35294117647058826</v>
      </c>
      <c r="L40" s="153" t="str">
        <f t="shared" si="7"/>
        <v>Ohio_Total</v>
      </c>
      <c r="M40" s="153" t="str">
        <f t="shared" si="7"/>
        <v>Ohio_Race</v>
      </c>
      <c r="N40" s="153" t="str">
        <f t="shared" si="7"/>
        <v>Ohio_Income</v>
      </c>
      <c r="V40" s="153" t="s">
        <v>156</v>
      </c>
    </row>
    <row r="41" spans="1:22" ht="14" x14ac:dyDescent="0.15">
      <c r="A41" s="474" t="s">
        <v>160</v>
      </c>
      <c r="B41" s="475">
        <f>VLOOKUP($L41,EQUITYST!$A:$F,5,FALSE)</f>
        <v>19</v>
      </c>
      <c r="C41" s="476">
        <f>VLOOKUP($L41,EQUITYST!$A:$F,4,FALSE)</f>
        <v>31</v>
      </c>
      <c r="D41" s="477">
        <f t="shared" si="3"/>
        <v>0.61290322580645162</v>
      </c>
      <c r="E41" s="475">
        <f>VLOOKUP($M41,EQUITYST!$A:$F,5,FALSE)</f>
        <v>10</v>
      </c>
      <c r="F41" s="476">
        <f>VLOOKUP($M41,EQUITYST!$A:$F,4,FALSE)</f>
        <v>14</v>
      </c>
      <c r="G41" s="477">
        <f t="shared" si="4"/>
        <v>0.7142857142857143</v>
      </c>
      <c r="H41" s="476">
        <f>VLOOKUP($N41,EQUITYST!$A:$F,5,FALSE)</f>
        <v>9</v>
      </c>
      <c r="I41" s="476">
        <f>VLOOKUP($N41,EQUITYST!$A:$F,4,FALSE)</f>
        <v>17</v>
      </c>
      <c r="J41" s="478">
        <f t="shared" si="5"/>
        <v>0.52941176470588236</v>
      </c>
      <c r="L41" s="153" t="str">
        <f t="shared" si="7"/>
        <v>Oklahoma_Total</v>
      </c>
      <c r="M41" s="153" t="str">
        <f t="shared" si="7"/>
        <v>Oklahoma_Race</v>
      </c>
      <c r="N41" s="153" t="str">
        <f t="shared" si="7"/>
        <v>Oklahoma_Income</v>
      </c>
      <c r="V41" s="153" t="s">
        <v>160</v>
      </c>
    </row>
    <row r="42" spans="1:22" ht="14" x14ac:dyDescent="0.15">
      <c r="A42" s="474" t="s">
        <v>164</v>
      </c>
      <c r="B42" s="475">
        <f>VLOOKUP($L42,EQUITYST!$A:$F,5,FALSE)</f>
        <v>18</v>
      </c>
      <c r="C42" s="476">
        <f>VLOOKUP($L42,EQUITYST!$A:$F,4,FALSE)</f>
        <v>30</v>
      </c>
      <c r="D42" s="477">
        <f t="shared" si="3"/>
        <v>0.6</v>
      </c>
      <c r="E42" s="475">
        <f>VLOOKUP($M42,EQUITYST!$A:$F,5,FALSE)</f>
        <v>7</v>
      </c>
      <c r="F42" s="476">
        <f>VLOOKUP($M42,EQUITYST!$A:$F,4,FALSE)</f>
        <v>13</v>
      </c>
      <c r="G42" s="477">
        <f t="shared" si="4"/>
        <v>0.53846153846153844</v>
      </c>
      <c r="H42" s="476">
        <f>VLOOKUP($N42,EQUITYST!$A:$F,5,FALSE)</f>
        <v>11</v>
      </c>
      <c r="I42" s="476">
        <f>VLOOKUP($N42,EQUITYST!$A:$F,4,FALSE)</f>
        <v>17</v>
      </c>
      <c r="J42" s="478">
        <f t="shared" si="5"/>
        <v>0.6470588235294118</v>
      </c>
      <c r="L42" s="153" t="str">
        <f t="shared" si="7"/>
        <v>Oregon_Total</v>
      </c>
      <c r="M42" s="153" t="str">
        <f t="shared" si="7"/>
        <v>Oregon_Race</v>
      </c>
      <c r="N42" s="153" t="str">
        <f t="shared" si="7"/>
        <v>Oregon_Income</v>
      </c>
      <c r="V42" s="153" t="s">
        <v>164</v>
      </c>
    </row>
    <row r="43" spans="1:22" ht="14" x14ac:dyDescent="0.15">
      <c r="A43" s="474" t="s">
        <v>168</v>
      </c>
      <c r="B43" s="475">
        <f>VLOOKUP($L43,EQUITYST!$A:$F,5,FALSE)</f>
        <v>11</v>
      </c>
      <c r="C43" s="476">
        <f>VLOOKUP($L43,EQUITYST!$A:$F,4,FALSE)</f>
        <v>30</v>
      </c>
      <c r="D43" s="477">
        <f t="shared" si="3"/>
        <v>0.36666666666666664</v>
      </c>
      <c r="E43" s="475">
        <f>VLOOKUP($M43,EQUITYST!$A:$F,5,FALSE)</f>
        <v>2</v>
      </c>
      <c r="F43" s="476">
        <f>VLOOKUP($M43,EQUITYST!$A:$F,4,FALSE)</f>
        <v>14</v>
      </c>
      <c r="G43" s="477">
        <f t="shared" si="4"/>
        <v>0.14285714285714285</v>
      </c>
      <c r="H43" s="476">
        <f>VLOOKUP($N43,EQUITYST!$A:$F,5,FALSE)</f>
        <v>9</v>
      </c>
      <c r="I43" s="476">
        <f>VLOOKUP($N43,EQUITYST!$A:$F,4,FALSE)</f>
        <v>16</v>
      </c>
      <c r="J43" s="478">
        <f t="shared" si="5"/>
        <v>0.5625</v>
      </c>
      <c r="L43" s="153" t="str">
        <f t="shared" si="7"/>
        <v>Pennsylvania_Total</v>
      </c>
      <c r="M43" s="153" t="str">
        <f t="shared" si="7"/>
        <v>Pennsylvania_Race</v>
      </c>
      <c r="N43" s="153" t="str">
        <f t="shared" si="7"/>
        <v>Pennsylvania_Income</v>
      </c>
      <c r="V43" s="153" t="s">
        <v>168</v>
      </c>
    </row>
    <row r="44" spans="1:22" ht="14" x14ac:dyDescent="0.15">
      <c r="A44" s="474" t="s">
        <v>172</v>
      </c>
      <c r="B44" s="475">
        <f>VLOOKUP($L44,EQUITYST!$A:$F,5,FALSE)</f>
        <v>20</v>
      </c>
      <c r="C44" s="476">
        <f>VLOOKUP($L44,EQUITYST!$A:$F,4,FALSE)</f>
        <v>30</v>
      </c>
      <c r="D44" s="477">
        <f t="shared" si="3"/>
        <v>0.66666666666666663</v>
      </c>
      <c r="E44" s="475">
        <f>VLOOKUP($M44,EQUITYST!$A:$F,5,FALSE)</f>
        <v>9</v>
      </c>
      <c r="F44" s="476">
        <f>VLOOKUP($M44,EQUITYST!$A:$F,4,FALSE)</f>
        <v>14</v>
      </c>
      <c r="G44" s="477">
        <f t="shared" si="4"/>
        <v>0.6428571428571429</v>
      </c>
      <c r="H44" s="476">
        <f>VLOOKUP($N44,EQUITYST!$A:$F,5,FALSE)</f>
        <v>11</v>
      </c>
      <c r="I44" s="476">
        <f>VLOOKUP($N44,EQUITYST!$A:$F,4,FALSE)</f>
        <v>16</v>
      </c>
      <c r="J44" s="478">
        <f t="shared" si="5"/>
        <v>0.6875</v>
      </c>
      <c r="L44" s="153" t="str">
        <f t="shared" si="7"/>
        <v>Rhode Island_Total</v>
      </c>
      <c r="M44" s="153" t="str">
        <f t="shared" si="7"/>
        <v>Rhode Island_Race</v>
      </c>
      <c r="N44" s="153" t="str">
        <f t="shared" si="7"/>
        <v>Rhode Island_Income</v>
      </c>
      <c r="V44" s="153" t="s">
        <v>172</v>
      </c>
    </row>
    <row r="45" spans="1:22" ht="14" x14ac:dyDescent="0.15">
      <c r="A45" s="474" t="s">
        <v>176</v>
      </c>
      <c r="B45" s="475">
        <f>VLOOKUP($L45,EQUITYST!$A:$F,5,FALSE)</f>
        <v>13</v>
      </c>
      <c r="C45" s="476">
        <f>VLOOKUP($L45,EQUITYST!$A:$F,4,FALSE)</f>
        <v>31</v>
      </c>
      <c r="D45" s="477">
        <f t="shared" si="3"/>
        <v>0.41935483870967744</v>
      </c>
      <c r="E45" s="475">
        <f>VLOOKUP($M45,EQUITYST!$A:$F,5,FALSE)</f>
        <v>5</v>
      </c>
      <c r="F45" s="476">
        <f>VLOOKUP($M45,EQUITYST!$A:$F,4,FALSE)</f>
        <v>14</v>
      </c>
      <c r="G45" s="477">
        <f t="shared" si="4"/>
        <v>0.35714285714285715</v>
      </c>
      <c r="H45" s="476">
        <f>VLOOKUP($N45,EQUITYST!$A:$F,5,FALSE)</f>
        <v>8</v>
      </c>
      <c r="I45" s="476">
        <f>VLOOKUP($N45,EQUITYST!$A:$F,4,FALSE)</f>
        <v>17</v>
      </c>
      <c r="J45" s="478">
        <f t="shared" si="5"/>
        <v>0.47058823529411764</v>
      </c>
      <c r="L45" s="153" t="str">
        <f t="shared" si="7"/>
        <v>South Carolina_Total</v>
      </c>
      <c r="M45" s="153" t="str">
        <f t="shared" si="7"/>
        <v>South Carolina_Race</v>
      </c>
      <c r="N45" s="153" t="str">
        <f t="shared" si="7"/>
        <v>South Carolina_Income</v>
      </c>
      <c r="V45" s="153" t="s">
        <v>176</v>
      </c>
    </row>
    <row r="46" spans="1:22" ht="14" x14ac:dyDescent="0.15">
      <c r="A46" s="474" t="s">
        <v>180</v>
      </c>
      <c r="B46" s="475">
        <f>VLOOKUP($L46,EQUITYST!$A:$F,5,FALSE)</f>
        <v>14</v>
      </c>
      <c r="C46" s="476">
        <f>VLOOKUP($L46,EQUITYST!$A:$F,4,FALSE)</f>
        <v>31</v>
      </c>
      <c r="D46" s="477">
        <f t="shared" si="3"/>
        <v>0.45161290322580644</v>
      </c>
      <c r="E46" s="475">
        <f>VLOOKUP($M46,EQUITYST!$A:$F,5,FALSE)</f>
        <v>6</v>
      </c>
      <c r="F46" s="476">
        <f>VLOOKUP($M46,EQUITYST!$A:$F,4,FALSE)</f>
        <v>14</v>
      </c>
      <c r="G46" s="477">
        <f t="shared" si="4"/>
        <v>0.42857142857142855</v>
      </c>
      <c r="H46" s="476">
        <f>VLOOKUP($N46,EQUITYST!$A:$F,5,FALSE)</f>
        <v>8</v>
      </c>
      <c r="I46" s="476">
        <f>VLOOKUP($N46,EQUITYST!$A:$F,4,FALSE)</f>
        <v>17</v>
      </c>
      <c r="J46" s="478">
        <f t="shared" si="5"/>
        <v>0.47058823529411764</v>
      </c>
      <c r="L46" s="153" t="str">
        <f t="shared" si="7"/>
        <v>South Dakota_Total</v>
      </c>
      <c r="M46" s="153" t="str">
        <f t="shared" si="7"/>
        <v>South Dakota_Race</v>
      </c>
      <c r="N46" s="153" t="str">
        <f t="shared" si="7"/>
        <v>South Dakota_Income</v>
      </c>
      <c r="V46" s="153" t="s">
        <v>180</v>
      </c>
    </row>
    <row r="47" spans="1:22" ht="14" x14ac:dyDescent="0.15">
      <c r="A47" s="474" t="s">
        <v>184</v>
      </c>
      <c r="B47" s="475">
        <f>VLOOKUP($L47,EQUITYST!$A:$F,5,FALSE)</f>
        <v>14</v>
      </c>
      <c r="C47" s="476">
        <f>VLOOKUP($L47,EQUITYST!$A:$F,4,FALSE)</f>
        <v>28</v>
      </c>
      <c r="D47" s="477">
        <f t="shared" si="3"/>
        <v>0.5</v>
      </c>
      <c r="E47" s="475">
        <f>VLOOKUP($M47,EQUITYST!$A:$F,5,FALSE)</f>
        <v>4</v>
      </c>
      <c r="F47" s="476">
        <f>VLOOKUP($M47,EQUITYST!$A:$F,4,FALSE)</f>
        <v>11</v>
      </c>
      <c r="G47" s="477">
        <f t="shared" si="4"/>
        <v>0.36363636363636365</v>
      </c>
      <c r="H47" s="476">
        <f>VLOOKUP($N47,EQUITYST!$A:$F,5,FALSE)</f>
        <v>10</v>
      </c>
      <c r="I47" s="476">
        <f>VLOOKUP($N47,EQUITYST!$A:$F,4,FALSE)</f>
        <v>17</v>
      </c>
      <c r="J47" s="478">
        <f t="shared" si="5"/>
        <v>0.58823529411764708</v>
      </c>
      <c r="L47" s="153" t="str">
        <f t="shared" si="7"/>
        <v>Tennessee_Total</v>
      </c>
      <c r="M47" s="153" t="str">
        <f t="shared" si="7"/>
        <v>Tennessee_Race</v>
      </c>
      <c r="N47" s="153" t="str">
        <f t="shared" si="7"/>
        <v>Tennessee_Income</v>
      </c>
      <c r="V47" s="153" t="s">
        <v>184</v>
      </c>
    </row>
    <row r="48" spans="1:22" ht="14" x14ac:dyDescent="0.15">
      <c r="A48" s="474" t="s">
        <v>188</v>
      </c>
      <c r="B48" s="475">
        <f>VLOOKUP($L48,EQUITYST!$A:$F,5,FALSE)</f>
        <v>13</v>
      </c>
      <c r="C48" s="476">
        <f>VLOOKUP($L48,EQUITYST!$A:$F,4,FALSE)</f>
        <v>31</v>
      </c>
      <c r="D48" s="477">
        <f t="shared" si="3"/>
        <v>0.41935483870967744</v>
      </c>
      <c r="E48" s="475">
        <f>VLOOKUP($M48,EQUITYST!$A:$F,5,FALSE)</f>
        <v>6</v>
      </c>
      <c r="F48" s="476">
        <f>VLOOKUP($M48,EQUITYST!$A:$F,4,FALSE)</f>
        <v>14</v>
      </c>
      <c r="G48" s="477">
        <f t="shared" si="4"/>
        <v>0.42857142857142855</v>
      </c>
      <c r="H48" s="476">
        <f>VLOOKUP($N48,EQUITYST!$A:$F,5,FALSE)</f>
        <v>7</v>
      </c>
      <c r="I48" s="476">
        <f>VLOOKUP($N48,EQUITYST!$A:$F,4,FALSE)</f>
        <v>17</v>
      </c>
      <c r="J48" s="478">
        <f t="shared" si="5"/>
        <v>0.41176470588235292</v>
      </c>
      <c r="L48" s="153" t="str">
        <f t="shared" si="7"/>
        <v>Texas_Total</v>
      </c>
      <c r="M48" s="153" t="str">
        <f t="shared" si="7"/>
        <v>Texas_Race</v>
      </c>
      <c r="N48" s="153" t="str">
        <f t="shared" si="7"/>
        <v>Texas_Income</v>
      </c>
      <c r="V48" s="153" t="s">
        <v>188</v>
      </c>
    </row>
    <row r="49" spans="1:22" ht="14" x14ac:dyDescent="0.15">
      <c r="A49" s="474" t="s">
        <v>196</v>
      </c>
      <c r="B49" s="475">
        <f>VLOOKUP($L49,EQUITYST!$A:$F,5,FALSE)</f>
        <v>11</v>
      </c>
      <c r="C49" s="476">
        <f>VLOOKUP($L49,EQUITYST!$A:$F,4,FALSE)</f>
        <v>28</v>
      </c>
      <c r="D49" s="477">
        <f t="shared" si="3"/>
        <v>0.39285714285714285</v>
      </c>
      <c r="E49" s="475">
        <f>VLOOKUP($M49,EQUITYST!$A:$F,5,FALSE)</f>
        <v>4</v>
      </c>
      <c r="F49" s="476">
        <f>VLOOKUP($M49,EQUITYST!$A:$F,4,FALSE)</f>
        <v>11</v>
      </c>
      <c r="G49" s="477">
        <f t="shared" si="4"/>
        <v>0.36363636363636365</v>
      </c>
      <c r="H49" s="476">
        <f>VLOOKUP($N49,EQUITYST!$A:$F,5,FALSE)</f>
        <v>7</v>
      </c>
      <c r="I49" s="476">
        <f>VLOOKUP($N49,EQUITYST!$A:$F,4,FALSE)</f>
        <v>17</v>
      </c>
      <c r="J49" s="478">
        <f t="shared" si="5"/>
        <v>0.41176470588235292</v>
      </c>
      <c r="L49" s="153" t="str">
        <f t="shared" si="7"/>
        <v>Utah_Total</v>
      </c>
      <c r="M49" s="153" t="str">
        <f t="shared" si="7"/>
        <v>Utah_Race</v>
      </c>
      <c r="N49" s="153" t="str">
        <f t="shared" si="7"/>
        <v>Utah_Income</v>
      </c>
      <c r="V49" s="153" t="s">
        <v>196</v>
      </c>
    </row>
    <row r="50" spans="1:22" ht="14" x14ac:dyDescent="0.15">
      <c r="A50" s="474" t="s">
        <v>200</v>
      </c>
      <c r="B50" s="475">
        <f>VLOOKUP($L50,EQUITYST!$A:$F,5,FALSE)</f>
        <v>12</v>
      </c>
      <c r="C50" s="476">
        <f>VLOOKUP($L50,EQUITYST!$A:$F,4,FALSE)</f>
        <v>24</v>
      </c>
      <c r="D50" s="477">
        <f t="shared" si="3"/>
        <v>0.5</v>
      </c>
      <c r="E50" s="475">
        <f>VLOOKUP($M50,EQUITYST!$A:$F,5,FALSE)</f>
        <v>4</v>
      </c>
      <c r="F50" s="476">
        <f>VLOOKUP($M50,EQUITYST!$A:$F,4,FALSE)</f>
        <v>8</v>
      </c>
      <c r="G50" s="477">
        <f t="shared" si="4"/>
        <v>0.5</v>
      </c>
      <c r="H50" s="476">
        <f>VLOOKUP($N50,EQUITYST!$A:$F,5,FALSE)</f>
        <v>8</v>
      </c>
      <c r="I50" s="476">
        <f>VLOOKUP($N50,EQUITYST!$A:$F,4,FALSE)</f>
        <v>16</v>
      </c>
      <c r="J50" s="478">
        <f t="shared" si="5"/>
        <v>0.5</v>
      </c>
      <c r="L50" s="153" t="str">
        <f t="shared" si="7"/>
        <v>Vermont_Total</v>
      </c>
      <c r="M50" s="153" t="str">
        <f t="shared" si="7"/>
        <v>Vermont_Race</v>
      </c>
      <c r="N50" s="153" t="str">
        <f t="shared" si="7"/>
        <v>Vermont_Income</v>
      </c>
      <c r="V50" s="153" t="s">
        <v>200</v>
      </c>
    </row>
    <row r="51" spans="1:22" ht="14" x14ac:dyDescent="0.15">
      <c r="A51" s="474" t="s">
        <v>204</v>
      </c>
      <c r="B51" s="475">
        <f>VLOOKUP($L51,EQUITYST!$A:$F,5,FALSE)</f>
        <v>18</v>
      </c>
      <c r="C51" s="476">
        <f>VLOOKUP($L51,EQUITYST!$A:$F,4,FALSE)</f>
        <v>31</v>
      </c>
      <c r="D51" s="477">
        <f t="shared" si="3"/>
        <v>0.58064516129032262</v>
      </c>
      <c r="E51" s="475">
        <f>VLOOKUP($M51,EQUITYST!$A:$F,5,FALSE)</f>
        <v>8</v>
      </c>
      <c r="F51" s="476">
        <f>VLOOKUP($M51,EQUITYST!$A:$F,4,FALSE)</f>
        <v>14</v>
      </c>
      <c r="G51" s="477">
        <f t="shared" si="4"/>
        <v>0.5714285714285714</v>
      </c>
      <c r="H51" s="476">
        <f>VLOOKUP($N51,EQUITYST!$A:$F,5,FALSE)</f>
        <v>10</v>
      </c>
      <c r="I51" s="476">
        <f>VLOOKUP($N51,EQUITYST!$A:$F,4,FALSE)</f>
        <v>17</v>
      </c>
      <c r="J51" s="478">
        <f t="shared" si="5"/>
        <v>0.58823529411764708</v>
      </c>
      <c r="L51" s="153" t="str">
        <f t="shared" si="7"/>
        <v>Virginia_Total</v>
      </c>
      <c r="M51" s="153" t="str">
        <f t="shared" si="7"/>
        <v>Virginia_Race</v>
      </c>
      <c r="N51" s="153" t="str">
        <f t="shared" si="7"/>
        <v>Virginia_Income</v>
      </c>
      <c r="V51" s="153" t="s">
        <v>204</v>
      </c>
    </row>
    <row r="52" spans="1:22" ht="14" x14ac:dyDescent="0.15">
      <c r="A52" s="474" t="s">
        <v>208</v>
      </c>
      <c r="B52" s="475">
        <f>VLOOKUP($L52,EQUITYST!$A:$F,5,FALSE)</f>
        <v>15</v>
      </c>
      <c r="C52" s="476">
        <f>VLOOKUP($L52,EQUITYST!$A:$F,4,FALSE)</f>
        <v>31</v>
      </c>
      <c r="D52" s="477">
        <f t="shared" si="3"/>
        <v>0.4838709677419355</v>
      </c>
      <c r="E52" s="475">
        <f>VLOOKUP($M52,EQUITYST!$A:$F,5,FALSE)</f>
        <v>5</v>
      </c>
      <c r="F52" s="476">
        <f>VLOOKUP($M52,EQUITYST!$A:$F,4,FALSE)</f>
        <v>14</v>
      </c>
      <c r="G52" s="477">
        <f t="shared" si="4"/>
        <v>0.35714285714285715</v>
      </c>
      <c r="H52" s="476">
        <f>VLOOKUP($N52,EQUITYST!$A:$F,5,FALSE)</f>
        <v>10</v>
      </c>
      <c r="I52" s="476">
        <f>VLOOKUP($N52,EQUITYST!$A:$F,4,FALSE)</f>
        <v>17</v>
      </c>
      <c r="J52" s="478">
        <f t="shared" si="5"/>
        <v>0.58823529411764708</v>
      </c>
      <c r="L52" s="153" t="str">
        <f t="shared" si="7"/>
        <v>Washington_Total</v>
      </c>
      <c r="M52" s="153" t="str">
        <f t="shared" si="7"/>
        <v>Washington_Race</v>
      </c>
      <c r="N52" s="153" t="str">
        <f t="shared" si="7"/>
        <v>Washington_Income</v>
      </c>
      <c r="V52" s="153" t="s">
        <v>208</v>
      </c>
    </row>
    <row r="53" spans="1:22" ht="14" x14ac:dyDescent="0.15">
      <c r="A53" s="474" t="s">
        <v>212</v>
      </c>
      <c r="B53" s="475">
        <f>VLOOKUP($L53,EQUITYST!$A:$F,5,FALSE)</f>
        <v>14</v>
      </c>
      <c r="C53" s="476">
        <f>VLOOKUP($L53,EQUITYST!$A:$F,4,FALSE)</f>
        <v>29</v>
      </c>
      <c r="D53" s="477">
        <f t="shared" si="3"/>
        <v>0.48275862068965519</v>
      </c>
      <c r="E53" s="475">
        <f>VLOOKUP($M53,EQUITYST!$A:$F,5,FALSE)</f>
        <v>3</v>
      </c>
      <c r="F53" s="476">
        <f>VLOOKUP($M53,EQUITYST!$A:$F,4,FALSE)</f>
        <v>12</v>
      </c>
      <c r="G53" s="477">
        <f t="shared" si="4"/>
        <v>0.25</v>
      </c>
      <c r="H53" s="476">
        <f>VLOOKUP($N53,EQUITYST!$A:$F,5,FALSE)</f>
        <v>11</v>
      </c>
      <c r="I53" s="476">
        <f>VLOOKUP($N53,EQUITYST!$A:$F,4,FALSE)</f>
        <v>17</v>
      </c>
      <c r="J53" s="478">
        <f t="shared" si="5"/>
        <v>0.6470588235294118</v>
      </c>
      <c r="L53" s="153" t="str">
        <f t="shared" si="7"/>
        <v>West Virginia_Total</v>
      </c>
      <c r="M53" s="153" t="str">
        <f t="shared" si="7"/>
        <v>West Virginia_Race</v>
      </c>
      <c r="N53" s="153" t="str">
        <f t="shared" si="7"/>
        <v>West Virginia_Income</v>
      </c>
      <c r="V53" s="153" t="s">
        <v>212</v>
      </c>
    </row>
    <row r="54" spans="1:22" ht="14" x14ac:dyDescent="0.15">
      <c r="A54" s="474" t="s">
        <v>216</v>
      </c>
      <c r="B54" s="475">
        <f>VLOOKUP($L54,EQUITYST!$A:$F,5,FALSE)</f>
        <v>11</v>
      </c>
      <c r="C54" s="476">
        <f>VLOOKUP($L54,EQUITYST!$A:$F,4,FALSE)</f>
        <v>30</v>
      </c>
      <c r="D54" s="477">
        <f t="shared" si="3"/>
        <v>0.36666666666666664</v>
      </c>
      <c r="E54" s="475">
        <f>VLOOKUP($M54,EQUITYST!$A:$F,5,FALSE)</f>
        <v>3</v>
      </c>
      <c r="F54" s="476">
        <f>VLOOKUP($M54,EQUITYST!$A:$F,4,FALSE)</f>
        <v>13</v>
      </c>
      <c r="G54" s="477">
        <f t="shared" si="4"/>
        <v>0.23076923076923078</v>
      </c>
      <c r="H54" s="476">
        <f>VLOOKUP($N54,EQUITYST!$A:$F,5,FALSE)</f>
        <v>8</v>
      </c>
      <c r="I54" s="476">
        <f>VLOOKUP($N54,EQUITYST!$A:$F,4,FALSE)</f>
        <v>17</v>
      </c>
      <c r="J54" s="478">
        <f t="shared" si="5"/>
        <v>0.47058823529411764</v>
      </c>
      <c r="L54" s="153" t="str">
        <f t="shared" si="7"/>
        <v>Wisconsin_Total</v>
      </c>
      <c r="M54" s="153" t="str">
        <f t="shared" si="7"/>
        <v>Wisconsin_Race</v>
      </c>
      <c r="N54" s="153" t="str">
        <f t="shared" si="7"/>
        <v>Wisconsin_Income</v>
      </c>
      <c r="V54" s="153" t="s">
        <v>216</v>
      </c>
    </row>
    <row r="55" spans="1:22" ht="14" x14ac:dyDescent="0.15">
      <c r="A55" s="474" t="s">
        <v>220</v>
      </c>
      <c r="B55" s="475">
        <f>VLOOKUP($L55,EQUITYST!$A:$F,5,FALSE)</f>
        <v>11</v>
      </c>
      <c r="C55" s="476">
        <f>VLOOKUP($L55,EQUITYST!$A:$F,4,FALSE)</f>
        <v>28</v>
      </c>
      <c r="D55" s="477">
        <f t="shared" si="3"/>
        <v>0.39285714285714285</v>
      </c>
      <c r="E55" s="475">
        <f>VLOOKUP($M55,EQUITYST!$A:$F,5,FALSE)</f>
        <v>6</v>
      </c>
      <c r="F55" s="476">
        <f>VLOOKUP($M55,EQUITYST!$A:$F,4,FALSE)</f>
        <v>12</v>
      </c>
      <c r="G55" s="477">
        <f t="shared" si="4"/>
        <v>0.5</v>
      </c>
      <c r="H55" s="476">
        <f>VLOOKUP($N55,EQUITYST!$A:$F,5,FALSE)</f>
        <v>5</v>
      </c>
      <c r="I55" s="476">
        <f>VLOOKUP($N55,EQUITYST!$A:$F,4,FALSE)</f>
        <v>16</v>
      </c>
      <c r="J55" s="478">
        <f t="shared" si="5"/>
        <v>0.3125</v>
      </c>
      <c r="L55" s="153" t="str">
        <f t="shared" si="7"/>
        <v>Wyoming_Total</v>
      </c>
      <c r="M55" s="153" t="str">
        <f t="shared" si="7"/>
        <v>Wyoming_Race</v>
      </c>
      <c r="N55" s="153" t="str">
        <f t="shared" si="7"/>
        <v>Wyoming_Income</v>
      </c>
      <c r="V55" s="153" t="s">
        <v>220</v>
      </c>
    </row>
    <row r="56" spans="1:22" x14ac:dyDescent="0.15">
      <c r="A56" s="231"/>
      <c r="B56" s="301"/>
      <c r="C56" s="301"/>
      <c r="D56" s="301"/>
      <c r="E56" s="301"/>
      <c r="F56" s="301"/>
      <c r="G56" s="301"/>
      <c r="H56" s="301"/>
      <c r="I56" s="301"/>
      <c r="J56" s="301"/>
    </row>
    <row r="59" spans="1:22" x14ac:dyDescent="0.15">
      <c r="B59" s="468">
        <f>MIN(B5:B55)</f>
        <v>4</v>
      </c>
    </row>
    <row r="60" spans="1:22" x14ac:dyDescent="0.15">
      <c r="B60" s="468">
        <f>MAX(B5:B55)</f>
        <v>22</v>
      </c>
    </row>
  </sheetData>
  <autoFilter ref="V4:V55">
    <sortState ref="V5:V55">
      <sortCondition ref="V4:V55"/>
    </sortState>
  </autoFilter>
  <customSheetViews>
    <customSheetView guid="{B79C7D93-5BC1-49C9-8DB1-804221DB6714}" scale="90" showPageBreaks="1" fitToPage="1" printArea="1" view="pageBreakPreview">
      <selection activeCell="H5" sqref="H5"/>
      <pageMargins left="0.7" right="0.7" top="0.75" bottom="0.75" header="0.3" footer="0.3"/>
      <pageSetup scale="78" fitToWidth="0" orientation="portrait" horizontalDpi="300" verticalDpi="300" r:id="rId1"/>
    </customSheetView>
    <customSheetView guid="{1955DA2A-9C2E-4B05-A49D-B390AB521C26}" scale="90" showPageBreaks="1" fitToPage="1" printArea="1" view="pageBreakPreview">
      <selection activeCell="H5" sqref="H5"/>
      <pageMargins left="0.7" right="0.7" top="0.75" bottom="0.75" header="0.3" footer="0.3"/>
      <pageSetup scale="78" fitToWidth="0" orientation="portrait" horizontalDpi="300" verticalDpi="300" r:id="rId2"/>
    </customSheetView>
  </customSheetViews>
  <mergeCells count="3">
    <mergeCell ref="B3:D3"/>
    <mergeCell ref="E3:G3"/>
    <mergeCell ref="H3:J3"/>
  </mergeCells>
  <phoneticPr fontId="52" type="noConversion"/>
  <conditionalFormatting sqref="A5:J55">
    <cfRule type="expression" dxfId="0" priority="1">
      <formula>MOD(ROW(),2)=0</formula>
    </cfRule>
  </conditionalFormatting>
  <pageMargins left="0.7" right="0.7" top="0.75" bottom="0.75" header="0.3" footer="0.3"/>
  <pageSetup scale="61"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3"/>
  <sheetViews>
    <sheetView workbookViewId="0">
      <selection activeCell="H24" sqref="H24"/>
    </sheetView>
  </sheetViews>
  <sheetFormatPr baseColWidth="10" defaultColWidth="8.83203125" defaultRowHeight="15" x14ac:dyDescent="0.2"/>
  <cols>
    <col min="1" max="1" width="21" customWidth="1"/>
    <col min="2" max="2" width="13" customWidth="1"/>
    <col min="3" max="3" width="18" customWidth="1"/>
    <col min="4" max="13" width="13" customWidth="1"/>
    <col min="14" max="14" width="22" customWidth="1"/>
    <col min="15" max="16" width="13" customWidth="1"/>
    <col min="17" max="17" width="14" customWidth="1"/>
    <col min="18" max="18" width="13" customWidth="1"/>
    <col min="19" max="19" width="14" customWidth="1"/>
    <col min="20" max="20" width="13" customWidth="1"/>
    <col min="21" max="21" width="15" customWidth="1"/>
    <col min="22" max="23" width="20" customWidth="1"/>
    <col min="24" max="24" width="18" customWidth="1"/>
    <col min="25" max="26" width="23" customWidth="1"/>
    <col min="27" max="27" width="14" customWidth="1"/>
    <col min="28" max="29" width="19" customWidth="1"/>
  </cols>
  <sheetData>
    <row r="1" spans="1:29" x14ac:dyDescent="0.2">
      <c r="A1" s="63" t="s">
        <v>2</v>
      </c>
      <c r="B1" s="63" t="s">
        <v>5080</v>
      </c>
      <c r="C1" s="63" t="s">
        <v>5081</v>
      </c>
      <c r="D1" s="63" t="s">
        <v>5082</v>
      </c>
      <c r="E1" s="63" t="s">
        <v>5083</v>
      </c>
      <c r="F1" s="63" t="s">
        <v>5084</v>
      </c>
      <c r="G1" s="63" t="s">
        <v>5085</v>
      </c>
      <c r="H1" s="63" t="s">
        <v>5086</v>
      </c>
      <c r="I1" s="63" t="s">
        <v>5087</v>
      </c>
      <c r="J1" s="63" t="s">
        <v>5088</v>
      </c>
      <c r="K1" s="63" t="s">
        <v>5089</v>
      </c>
      <c r="L1" s="63" t="s">
        <v>5090</v>
      </c>
      <c r="M1" s="63" t="s">
        <v>5091</v>
      </c>
      <c r="N1" s="63" t="s">
        <v>5092</v>
      </c>
      <c r="O1" s="63" t="s">
        <v>5395</v>
      </c>
      <c r="P1" s="63" t="s">
        <v>5396</v>
      </c>
      <c r="Q1" s="63" t="s">
        <v>5397</v>
      </c>
      <c r="R1" s="63" t="s">
        <v>5398</v>
      </c>
      <c r="S1" s="63" t="s">
        <v>5399</v>
      </c>
      <c r="T1" s="63" t="s">
        <v>5400</v>
      </c>
      <c r="U1" s="63" t="s">
        <v>5401</v>
      </c>
      <c r="V1" s="63" t="s">
        <v>5402</v>
      </c>
      <c r="W1" s="63" t="s">
        <v>5403</v>
      </c>
      <c r="X1" s="63" t="s">
        <v>5404</v>
      </c>
      <c r="Y1" s="63" t="s">
        <v>5405</v>
      </c>
      <c r="Z1" s="63" t="s">
        <v>5406</v>
      </c>
      <c r="AA1" s="63" t="s">
        <v>5407</v>
      </c>
      <c r="AB1" s="63" t="s">
        <v>5408</v>
      </c>
      <c r="AC1" s="63" t="s">
        <v>5409</v>
      </c>
    </row>
    <row r="2" spans="1:29" x14ac:dyDescent="0.2">
      <c r="A2" s="63" t="s">
        <v>13</v>
      </c>
      <c r="B2" s="63">
        <v>47</v>
      </c>
      <c r="C2" s="63">
        <v>43</v>
      </c>
      <c r="D2" s="63">
        <v>1</v>
      </c>
      <c r="E2" s="63">
        <v>2</v>
      </c>
      <c r="F2" s="63">
        <v>8</v>
      </c>
      <c r="G2" s="63">
        <v>4</v>
      </c>
      <c r="H2" s="63">
        <v>4</v>
      </c>
      <c r="I2" s="63">
        <v>15</v>
      </c>
      <c r="J2" s="63">
        <v>20</v>
      </c>
      <c r="K2" s="63">
        <v>35</v>
      </c>
      <c r="L2" s="63">
        <v>11</v>
      </c>
      <c r="M2" s="63">
        <v>2</v>
      </c>
      <c r="N2" s="63">
        <v>38</v>
      </c>
      <c r="O2" s="63">
        <v>18</v>
      </c>
      <c r="P2" s="63">
        <v>12</v>
      </c>
      <c r="Q2" s="63">
        <v>12</v>
      </c>
      <c r="R2" s="63">
        <v>5</v>
      </c>
      <c r="S2" s="63">
        <v>3</v>
      </c>
      <c r="T2" s="63">
        <v>3</v>
      </c>
      <c r="U2" s="63">
        <v>6</v>
      </c>
      <c r="V2" s="63">
        <v>7</v>
      </c>
      <c r="W2" s="63">
        <v>0</v>
      </c>
      <c r="X2" s="63">
        <v>44</v>
      </c>
      <c r="Y2" s="63">
        <v>39</v>
      </c>
      <c r="Z2" s="63">
        <v>44</v>
      </c>
      <c r="AA2" s="63">
        <v>5</v>
      </c>
      <c r="AB2" s="63">
        <v>5.0999999999999996</v>
      </c>
      <c r="AC2" s="63">
        <v>0.6</v>
      </c>
    </row>
    <row r="3" spans="1:29" x14ac:dyDescent="0.2">
      <c r="A3" s="63" t="s">
        <v>21</v>
      </c>
      <c r="B3" s="63">
        <v>36</v>
      </c>
      <c r="C3" s="63">
        <v>43</v>
      </c>
      <c r="D3" s="63">
        <v>2</v>
      </c>
      <c r="E3" s="63">
        <v>6</v>
      </c>
      <c r="F3" s="63">
        <v>19</v>
      </c>
      <c r="G3" s="63">
        <v>8</v>
      </c>
      <c r="H3" s="63">
        <v>11</v>
      </c>
      <c r="I3" s="63">
        <v>6</v>
      </c>
      <c r="J3" s="63">
        <v>18</v>
      </c>
      <c r="K3" s="63">
        <v>24</v>
      </c>
      <c r="L3" s="63">
        <v>15</v>
      </c>
      <c r="M3" s="63">
        <v>5</v>
      </c>
      <c r="N3" s="63">
        <v>36</v>
      </c>
      <c r="O3" s="63">
        <v>14</v>
      </c>
      <c r="P3" s="63">
        <v>19</v>
      </c>
      <c r="Q3" s="63">
        <v>9</v>
      </c>
      <c r="R3" s="63">
        <v>10</v>
      </c>
      <c r="S3" s="63">
        <v>6</v>
      </c>
      <c r="T3" s="63">
        <v>5</v>
      </c>
      <c r="U3" s="63">
        <v>-5</v>
      </c>
      <c r="V3" s="63">
        <v>-1</v>
      </c>
      <c r="W3" s="63">
        <v>1</v>
      </c>
      <c r="X3" s="63">
        <v>51</v>
      </c>
      <c r="Y3" s="63">
        <v>50</v>
      </c>
      <c r="Z3" s="63">
        <v>34</v>
      </c>
      <c r="AA3" s="63">
        <v>-2.8</v>
      </c>
      <c r="AB3" s="63">
        <v>-2.1</v>
      </c>
      <c r="AC3" s="63">
        <v>-0.9</v>
      </c>
    </row>
    <row r="4" spans="1:29" x14ac:dyDescent="0.2">
      <c r="A4" s="63" t="s">
        <v>25</v>
      </c>
      <c r="B4" s="63">
        <v>32</v>
      </c>
      <c r="C4" s="63">
        <v>44</v>
      </c>
      <c r="D4" s="63">
        <v>0</v>
      </c>
      <c r="E4" s="63">
        <v>2</v>
      </c>
      <c r="F4" s="63">
        <v>20</v>
      </c>
      <c r="G4" s="63">
        <v>6</v>
      </c>
      <c r="H4" s="63">
        <v>14</v>
      </c>
      <c r="I4" s="63">
        <v>12</v>
      </c>
      <c r="J4" s="63">
        <v>12</v>
      </c>
      <c r="K4" s="63">
        <v>24</v>
      </c>
      <c r="L4" s="63">
        <v>5</v>
      </c>
      <c r="M4" s="63">
        <v>1</v>
      </c>
      <c r="N4" s="63">
        <v>39</v>
      </c>
      <c r="O4" s="63">
        <v>27</v>
      </c>
      <c r="P4" s="63">
        <v>9</v>
      </c>
      <c r="Q4" s="63">
        <v>15</v>
      </c>
      <c r="R4" s="63">
        <v>4</v>
      </c>
      <c r="S4" s="63">
        <v>4</v>
      </c>
      <c r="T4" s="63">
        <v>3</v>
      </c>
      <c r="U4" s="63">
        <v>18</v>
      </c>
      <c r="V4" s="63">
        <v>11</v>
      </c>
      <c r="W4" s="63">
        <v>1</v>
      </c>
      <c r="X4" s="63">
        <v>9</v>
      </c>
      <c r="Y4" s="63">
        <v>13</v>
      </c>
      <c r="Z4" s="63">
        <v>34</v>
      </c>
      <c r="AA4" s="63">
        <v>11.3</v>
      </c>
      <c r="AB4" s="63">
        <v>9</v>
      </c>
      <c r="AC4" s="63">
        <v>1.5</v>
      </c>
    </row>
    <row r="5" spans="1:29" x14ac:dyDescent="0.2">
      <c r="A5" s="63" t="s">
        <v>29</v>
      </c>
      <c r="B5" s="63">
        <v>48</v>
      </c>
      <c r="C5" s="63">
        <v>44</v>
      </c>
      <c r="D5" s="63">
        <v>1</v>
      </c>
      <c r="E5" s="63">
        <v>2</v>
      </c>
      <c r="F5" s="63">
        <v>10</v>
      </c>
      <c r="G5" s="63">
        <v>6</v>
      </c>
      <c r="H5" s="63">
        <v>4</v>
      </c>
      <c r="I5" s="63">
        <v>10</v>
      </c>
      <c r="J5" s="63">
        <v>24</v>
      </c>
      <c r="K5" s="63">
        <v>34</v>
      </c>
      <c r="L5" s="63">
        <v>15</v>
      </c>
      <c r="M5" s="63">
        <v>1</v>
      </c>
      <c r="N5" s="63">
        <v>39</v>
      </c>
      <c r="O5" s="63">
        <v>27</v>
      </c>
      <c r="P5" s="63">
        <v>10</v>
      </c>
      <c r="Q5" s="63">
        <v>16</v>
      </c>
      <c r="R5" s="63">
        <v>2</v>
      </c>
      <c r="S5" s="63">
        <v>7</v>
      </c>
      <c r="T5" s="63">
        <v>1</v>
      </c>
      <c r="U5" s="63">
        <v>17</v>
      </c>
      <c r="V5" s="63">
        <v>14</v>
      </c>
      <c r="W5" s="63">
        <v>6</v>
      </c>
      <c r="X5" s="63">
        <v>12</v>
      </c>
      <c r="Y5" s="63">
        <v>6</v>
      </c>
      <c r="Z5" s="63">
        <v>3</v>
      </c>
      <c r="AA5" s="63">
        <v>17.3</v>
      </c>
      <c r="AB5" s="63">
        <v>15</v>
      </c>
      <c r="AC5" s="63">
        <v>9.6999999999999993</v>
      </c>
    </row>
    <row r="6" spans="1:29" x14ac:dyDescent="0.2">
      <c r="A6" s="63" t="s">
        <v>33</v>
      </c>
      <c r="B6" s="63">
        <v>14</v>
      </c>
      <c r="C6" s="63">
        <v>44</v>
      </c>
      <c r="D6" s="63">
        <v>0</v>
      </c>
      <c r="E6" s="63">
        <v>6</v>
      </c>
      <c r="F6" s="63">
        <v>27</v>
      </c>
      <c r="G6" s="63">
        <v>15</v>
      </c>
      <c r="H6" s="63">
        <v>12</v>
      </c>
      <c r="I6" s="63">
        <v>12</v>
      </c>
      <c r="J6" s="63">
        <v>5</v>
      </c>
      <c r="K6" s="63">
        <v>17</v>
      </c>
      <c r="L6" s="63">
        <v>2</v>
      </c>
      <c r="M6" s="63">
        <v>1</v>
      </c>
      <c r="N6" s="63">
        <v>39</v>
      </c>
      <c r="O6" s="63">
        <v>27</v>
      </c>
      <c r="P6" s="63">
        <v>8</v>
      </c>
      <c r="Q6" s="63">
        <v>14</v>
      </c>
      <c r="R6" s="63">
        <v>3</v>
      </c>
      <c r="S6" s="63">
        <v>8</v>
      </c>
      <c r="T6" s="63">
        <v>1</v>
      </c>
      <c r="U6" s="63">
        <v>19</v>
      </c>
      <c r="V6" s="63">
        <v>11</v>
      </c>
      <c r="W6" s="63">
        <v>7</v>
      </c>
      <c r="X6" s="63">
        <v>7</v>
      </c>
      <c r="Y6" s="63">
        <v>13</v>
      </c>
      <c r="Z6" s="63">
        <v>2</v>
      </c>
      <c r="AA6" s="63">
        <v>14.5</v>
      </c>
      <c r="AB6" s="63">
        <v>12.2</v>
      </c>
      <c r="AC6" s="63">
        <v>9.6</v>
      </c>
    </row>
    <row r="7" spans="1:29" x14ac:dyDescent="0.2">
      <c r="A7" s="63" t="s">
        <v>37</v>
      </c>
      <c r="B7" s="63">
        <v>6</v>
      </c>
      <c r="C7" s="63">
        <v>44</v>
      </c>
      <c r="D7" s="63">
        <v>1</v>
      </c>
      <c r="E7" s="63">
        <v>7</v>
      </c>
      <c r="F7" s="63">
        <v>37</v>
      </c>
      <c r="G7" s="63">
        <v>19</v>
      </c>
      <c r="H7" s="63">
        <v>18</v>
      </c>
      <c r="I7" s="63">
        <v>4</v>
      </c>
      <c r="J7" s="63">
        <v>3</v>
      </c>
      <c r="K7" s="63">
        <v>7</v>
      </c>
      <c r="L7" s="63">
        <v>0</v>
      </c>
      <c r="M7" s="63">
        <v>0</v>
      </c>
      <c r="N7" s="63">
        <v>39</v>
      </c>
      <c r="O7" s="63">
        <v>25</v>
      </c>
      <c r="P7" s="63">
        <v>11</v>
      </c>
      <c r="Q7" s="63">
        <v>14</v>
      </c>
      <c r="R7" s="63">
        <v>3</v>
      </c>
      <c r="S7" s="63">
        <v>5</v>
      </c>
      <c r="T7" s="63">
        <v>2</v>
      </c>
      <c r="U7" s="63">
        <v>14</v>
      </c>
      <c r="V7" s="63">
        <v>11</v>
      </c>
      <c r="W7" s="63">
        <v>3</v>
      </c>
      <c r="X7" s="63">
        <v>17</v>
      </c>
      <c r="Y7" s="63">
        <v>13</v>
      </c>
      <c r="Z7" s="63">
        <v>16</v>
      </c>
      <c r="AA7" s="63">
        <v>9.6</v>
      </c>
      <c r="AB7" s="63">
        <v>8.6999999999999993</v>
      </c>
      <c r="AC7" s="63">
        <v>3.4</v>
      </c>
    </row>
    <row r="8" spans="1:29" x14ac:dyDescent="0.2">
      <c r="A8" s="63" t="s">
        <v>41</v>
      </c>
      <c r="B8" s="63">
        <v>8</v>
      </c>
      <c r="C8" s="63">
        <v>44</v>
      </c>
      <c r="D8" s="63">
        <v>1</v>
      </c>
      <c r="E8" s="63">
        <v>10</v>
      </c>
      <c r="F8" s="63">
        <v>36</v>
      </c>
      <c r="G8" s="63">
        <v>24</v>
      </c>
      <c r="H8" s="63">
        <v>12</v>
      </c>
      <c r="I8" s="63">
        <v>3</v>
      </c>
      <c r="J8" s="63">
        <v>5</v>
      </c>
      <c r="K8" s="63">
        <v>8</v>
      </c>
      <c r="L8" s="63">
        <v>1</v>
      </c>
      <c r="M8" s="63">
        <v>0</v>
      </c>
      <c r="N8" s="63">
        <v>39</v>
      </c>
      <c r="O8" s="63">
        <v>23</v>
      </c>
      <c r="P8" s="63">
        <v>7</v>
      </c>
      <c r="Q8" s="63">
        <v>11</v>
      </c>
      <c r="R8" s="63">
        <v>3</v>
      </c>
      <c r="S8" s="63">
        <v>2</v>
      </c>
      <c r="T8" s="63">
        <v>1</v>
      </c>
      <c r="U8" s="63">
        <v>16</v>
      </c>
      <c r="V8" s="63">
        <v>8</v>
      </c>
      <c r="W8" s="63">
        <v>1</v>
      </c>
      <c r="X8" s="63">
        <v>13</v>
      </c>
      <c r="Y8" s="63">
        <v>32</v>
      </c>
      <c r="Z8" s="63">
        <v>34</v>
      </c>
      <c r="AA8" s="63">
        <v>9.4</v>
      </c>
      <c r="AB8" s="63">
        <v>6.8</v>
      </c>
      <c r="AC8" s="63">
        <v>1.3</v>
      </c>
    </row>
    <row r="9" spans="1:29" x14ac:dyDescent="0.2">
      <c r="A9" s="63" t="s">
        <v>45</v>
      </c>
      <c r="B9" s="63">
        <v>15</v>
      </c>
      <c r="C9" s="63">
        <v>42</v>
      </c>
      <c r="D9" s="63">
        <v>2</v>
      </c>
      <c r="E9" s="63">
        <v>5</v>
      </c>
      <c r="F9" s="63">
        <v>25</v>
      </c>
      <c r="G9" s="63">
        <v>14</v>
      </c>
      <c r="H9" s="63">
        <v>11</v>
      </c>
      <c r="I9" s="63">
        <v>15</v>
      </c>
      <c r="J9" s="63">
        <v>2</v>
      </c>
      <c r="K9" s="63">
        <v>17</v>
      </c>
      <c r="L9" s="63">
        <v>2</v>
      </c>
      <c r="M9" s="63">
        <v>0</v>
      </c>
      <c r="N9" s="63">
        <v>37</v>
      </c>
      <c r="O9" s="63">
        <v>20</v>
      </c>
      <c r="P9" s="63">
        <v>12</v>
      </c>
      <c r="Q9" s="63">
        <v>13</v>
      </c>
      <c r="R9" s="63">
        <v>4</v>
      </c>
      <c r="S9" s="63">
        <v>8</v>
      </c>
      <c r="T9" s="63">
        <v>2</v>
      </c>
      <c r="U9" s="63">
        <v>8</v>
      </c>
      <c r="V9" s="63">
        <v>9</v>
      </c>
      <c r="W9" s="63">
        <v>6</v>
      </c>
      <c r="X9" s="63">
        <v>38</v>
      </c>
      <c r="Y9" s="63">
        <v>27</v>
      </c>
      <c r="Z9" s="63">
        <v>3</v>
      </c>
      <c r="AA9" s="63">
        <v>9.6999999999999993</v>
      </c>
      <c r="AB9" s="63">
        <v>10.1</v>
      </c>
      <c r="AC9" s="63">
        <v>8.1</v>
      </c>
    </row>
    <row r="10" spans="1:29" x14ac:dyDescent="0.2">
      <c r="A10" s="63" t="s">
        <v>49</v>
      </c>
      <c r="B10" s="63">
        <v>20</v>
      </c>
      <c r="C10" s="63">
        <v>42</v>
      </c>
      <c r="D10" s="63">
        <v>3</v>
      </c>
      <c r="E10" s="63">
        <v>13</v>
      </c>
      <c r="F10" s="63">
        <v>23</v>
      </c>
      <c r="G10" s="63">
        <v>17</v>
      </c>
      <c r="H10" s="63">
        <v>6</v>
      </c>
      <c r="I10" s="63">
        <v>7</v>
      </c>
      <c r="J10" s="63">
        <v>12</v>
      </c>
      <c r="K10" s="63">
        <v>19</v>
      </c>
      <c r="L10" s="63">
        <v>8</v>
      </c>
      <c r="M10" s="63">
        <v>6</v>
      </c>
      <c r="N10" s="63">
        <v>35</v>
      </c>
      <c r="O10" s="63">
        <v>21</v>
      </c>
      <c r="P10" s="63">
        <v>9</v>
      </c>
      <c r="Q10" s="63">
        <v>17</v>
      </c>
      <c r="R10" s="63">
        <v>6</v>
      </c>
      <c r="S10" s="63">
        <v>7</v>
      </c>
      <c r="T10" s="63">
        <v>3</v>
      </c>
      <c r="U10" s="63">
        <v>12</v>
      </c>
      <c r="V10" s="63">
        <v>11</v>
      </c>
      <c r="W10" s="63">
        <v>4</v>
      </c>
      <c r="X10" s="63">
        <v>23</v>
      </c>
      <c r="Y10" s="63">
        <v>13</v>
      </c>
      <c r="Z10" s="63">
        <v>8</v>
      </c>
      <c r="AA10" s="63">
        <v>10.8</v>
      </c>
      <c r="AB10" s="63">
        <v>10.3</v>
      </c>
      <c r="AC10" s="63">
        <v>5.2</v>
      </c>
    </row>
    <row r="11" spans="1:29" x14ac:dyDescent="0.2">
      <c r="A11" s="63" t="s">
        <v>53</v>
      </c>
      <c r="B11" s="63">
        <v>39</v>
      </c>
      <c r="C11" s="63">
        <v>44</v>
      </c>
      <c r="D11" s="63">
        <v>0</v>
      </c>
      <c r="E11" s="63">
        <v>1</v>
      </c>
      <c r="F11" s="63">
        <v>12</v>
      </c>
      <c r="G11" s="63">
        <v>3</v>
      </c>
      <c r="H11" s="63">
        <v>9</v>
      </c>
      <c r="I11" s="63">
        <v>19</v>
      </c>
      <c r="J11" s="63">
        <v>13</v>
      </c>
      <c r="K11" s="63">
        <v>32</v>
      </c>
      <c r="L11" s="63">
        <v>9</v>
      </c>
      <c r="M11" s="63">
        <v>1</v>
      </c>
      <c r="N11" s="63">
        <v>39</v>
      </c>
      <c r="O11" s="63">
        <v>22</v>
      </c>
      <c r="P11" s="63">
        <v>10</v>
      </c>
      <c r="Q11" s="63">
        <v>12</v>
      </c>
      <c r="R11" s="63">
        <v>4</v>
      </c>
      <c r="S11" s="63">
        <v>4</v>
      </c>
      <c r="T11" s="63">
        <v>1</v>
      </c>
      <c r="U11" s="63">
        <v>12</v>
      </c>
      <c r="V11" s="63">
        <v>8</v>
      </c>
      <c r="W11" s="63">
        <v>3</v>
      </c>
      <c r="X11" s="63">
        <v>23</v>
      </c>
      <c r="Y11" s="63">
        <v>32</v>
      </c>
      <c r="Z11" s="63">
        <v>16</v>
      </c>
      <c r="AA11" s="63">
        <v>9.3000000000000007</v>
      </c>
      <c r="AB11" s="63">
        <v>7.8</v>
      </c>
      <c r="AC11" s="63">
        <v>4.4000000000000004</v>
      </c>
    </row>
    <row r="12" spans="1:29" x14ac:dyDescent="0.2">
      <c r="A12" s="63" t="s">
        <v>57</v>
      </c>
      <c r="B12" s="63">
        <v>41</v>
      </c>
      <c r="C12" s="63">
        <v>44</v>
      </c>
      <c r="D12" s="63">
        <v>0</v>
      </c>
      <c r="E12" s="63">
        <v>1</v>
      </c>
      <c r="F12" s="63">
        <v>10</v>
      </c>
      <c r="G12" s="63">
        <v>4</v>
      </c>
      <c r="H12" s="63">
        <v>6</v>
      </c>
      <c r="I12" s="63">
        <v>20</v>
      </c>
      <c r="J12" s="63">
        <v>14</v>
      </c>
      <c r="K12" s="63">
        <v>34</v>
      </c>
      <c r="L12" s="63">
        <v>6</v>
      </c>
      <c r="M12" s="63">
        <v>0</v>
      </c>
      <c r="N12" s="63">
        <v>39</v>
      </c>
      <c r="O12" s="63">
        <v>24</v>
      </c>
      <c r="P12" s="63">
        <v>10</v>
      </c>
      <c r="Q12" s="63">
        <v>12</v>
      </c>
      <c r="R12" s="63">
        <v>4</v>
      </c>
      <c r="S12" s="63">
        <v>7</v>
      </c>
      <c r="T12" s="63">
        <v>1</v>
      </c>
      <c r="U12" s="63">
        <v>14</v>
      </c>
      <c r="V12" s="63">
        <v>8</v>
      </c>
      <c r="W12" s="63">
        <v>6</v>
      </c>
      <c r="X12" s="63">
        <v>17</v>
      </c>
      <c r="Y12" s="63">
        <v>32</v>
      </c>
      <c r="Z12" s="63">
        <v>3</v>
      </c>
      <c r="AA12" s="63">
        <v>11.1</v>
      </c>
      <c r="AB12" s="63">
        <v>9.5</v>
      </c>
      <c r="AC12" s="63">
        <v>8</v>
      </c>
    </row>
    <row r="13" spans="1:29" x14ac:dyDescent="0.2">
      <c r="A13" s="63" t="s">
        <v>61</v>
      </c>
      <c r="B13" s="63">
        <v>3</v>
      </c>
      <c r="C13" s="63">
        <v>44</v>
      </c>
      <c r="D13" s="63">
        <v>8</v>
      </c>
      <c r="E13" s="63">
        <v>19</v>
      </c>
      <c r="F13" s="63">
        <v>37</v>
      </c>
      <c r="G13" s="63">
        <v>29</v>
      </c>
      <c r="H13" s="63">
        <v>8</v>
      </c>
      <c r="I13" s="63">
        <v>4</v>
      </c>
      <c r="J13" s="63">
        <v>3</v>
      </c>
      <c r="K13" s="63">
        <v>7</v>
      </c>
      <c r="L13" s="63">
        <v>3</v>
      </c>
      <c r="M13" s="63">
        <v>0</v>
      </c>
      <c r="N13" s="63">
        <v>37</v>
      </c>
      <c r="O13" s="63">
        <v>16</v>
      </c>
      <c r="P13" s="63">
        <v>17</v>
      </c>
      <c r="Q13" s="63">
        <v>6</v>
      </c>
      <c r="R13" s="63">
        <v>7</v>
      </c>
      <c r="S13" s="63">
        <v>4</v>
      </c>
      <c r="T13" s="63">
        <v>3</v>
      </c>
      <c r="U13" s="63">
        <v>-1</v>
      </c>
      <c r="V13" s="63">
        <v>-1</v>
      </c>
      <c r="W13" s="63">
        <v>1</v>
      </c>
      <c r="X13" s="63">
        <v>50</v>
      </c>
      <c r="Y13" s="63">
        <v>50</v>
      </c>
      <c r="Z13" s="63">
        <v>34</v>
      </c>
      <c r="AA13" s="63">
        <v>2.2999999999999998</v>
      </c>
      <c r="AB13" s="63">
        <v>2.2999999999999998</v>
      </c>
      <c r="AC13" s="63">
        <v>3.5</v>
      </c>
    </row>
    <row r="14" spans="1:29" x14ac:dyDescent="0.2">
      <c r="A14" s="63" t="s">
        <v>65</v>
      </c>
      <c r="B14" s="63">
        <v>26</v>
      </c>
      <c r="C14" s="63">
        <v>43</v>
      </c>
      <c r="D14" s="63">
        <v>3</v>
      </c>
      <c r="E14" s="63">
        <v>9</v>
      </c>
      <c r="F14" s="63">
        <v>28</v>
      </c>
      <c r="G14" s="63">
        <v>16</v>
      </c>
      <c r="H14" s="63">
        <v>12</v>
      </c>
      <c r="I14" s="63">
        <v>6</v>
      </c>
      <c r="J14" s="63">
        <v>9</v>
      </c>
      <c r="K14" s="63">
        <v>15</v>
      </c>
      <c r="L14" s="63">
        <v>5</v>
      </c>
      <c r="M14" s="63">
        <v>1</v>
      </c>
      <c r="N14" s="63">
        <v>38</v>
      </c>
      <c r="O14" s="63">
        <v>20</v>
      </c>
      <c r="P14" s="63">
        <v>15</v>
      </c>
      <c r="Q14" s="63">
        <v>12</v>
      </c>
      <c r="R14" s="63">
        <v>5</v>
      </c>
      <c r="S14" s="63">
        <v>6</v>
      </c>
      <c r="T14" s="63">
        <v>2</v>
      </c>
      <c r="U14" s="63">
        <v>5</v>
      </c>
      <c r="V14" s="63">
        <v>7</v>
      </c>
      <c r="W14" s="63">
        <v>4</v>
      </c>
      <c r="X14" s="63">
        <v>46</v>
      </c>
      <c r="Y14" s="63">
        <v>39</v>
      </c>
      <c r="Z14" s="63">
        <v>8</v>
      </c>
      <c r="AA14" s="63">
        <v>6.9</v>
      </c>
      <c r="AB14" s="63">
        <v>6.6</v>
      </c>
      <c r="AC14" s="63">
        <v>3.9</v>
      </c>
    </row>
    <row r="15" spans="1:29" x14ac:dyDescent="0.2">
      <c r="A15" s="63" t="s">
        <v>68</v>
      </c>
      <c r="B15" s="63">
        <v>27</v>
      </c>
      <c r="C15" s="63">
        <v>44</v>
      </c>
      <c r="D15" s="63">
        <v>0</v>
      </c>
      <c r="E15" s="63">
        <v>2</v>
      </c>
      <c r="F15" s="63">
        <v>21</v>
      </c>
      <c r="G15" s="63">
        <v>9</v>
      </c>
      <c r="H15" s="63">
        <v>12</v>
      </c>
      <c r="I15" s="63">
        <v>17</v>
      </c>
      <c r="J15" s="63">
        <v>6</v>
      </c>
      <c r="K15" s="63">
        <v>23</v>
      </c>
      <c r="L15" s="63">
        <v>2</v>
      </c>
      <c r="M15" s="63">
        <v>0</v>
      </c>
      <c r="N15" s="63">
        <v>39</v>
      </c>
      <c r="O15" s="63">
        <v>31</v>
      </c>
      <c r="P15" s="63">
        <v>7</v>
      </c>
      <c r="Q15" s="63">
        <v>17</v>
      </c>
      <c r="R15" s="63">
        <v>1</v>
      </c>
      <c r="S15" s="63">
        <v>4</v>
      </c>
      <c r="T15" s="63">
        <v>1</v>
      </c>
      <c r="U15" s="63">
        <v>24</v>
      </c>
      <c r="V15" s="63">
        <v>16</v>
      </c>
      <c r="W15" s="63">
        <v>3</v>
      </c>
      <c r="X15" s="63">
        <v>1</v>
      </c>
      <c r="Y15" s="63">
        <v>3</v>
      </c>
      <c r="Z15" s="63">
        <v>16</v>
      </c>
      <c r="AA15" s="63">
        <v>14.7</v>
      </c>
      <c r="AB15" s="63">
        <v>12.7</v>
      </c>
      <c r="AC15" s="63">
        <v>3.8</v>
      </c>
    </row>
    <row r="16" spans="1:29" x14ac:dyDescent="0.2">
      <c r="A16" s="63" t="s">
        <v>72</v>
      </c>
      <c r="B16" s="63">
        <v>44</v>
      </c>
      <c r="C16" s="63">
        <v>44</v>
      </c>
      <c r="D16" s="63">
        <v>0</v>
      </c>
      <c r="E16" s="63">
        <v>0</v>
      </c>
      <c r="F16" s="63">
        <v>11</v>
      </c>
      <c r="G16" s="63">
        <v>0</v>
      </c>
      <c r="H16" s="63">
        <v>11</v>
      </c>
      <c r="I16" s="63">
        <v>22</v>
      </c>
      <c r="J16" s="63">
        <v>11</v>
      </c>
      <c r="K16" s="63">
        <v>33</v>
      </c>
      <c r="L16" s="63">
        <v>1</v>
      </c>
      <c r="M16" s="63">
        <v>0</v>
      </c>
      <c r="N16" s="63">
        <v>39</v>
      </c>
      <c r="O16" s="63">
        <v>25</v>
      </c>
      <c r="P16" s="63">
        <v>9</v>
      </c>
      <c r="Q16" s="63">
        <v>15</v>
      </c>
      <c r="R16" s="63">
        <v>4</v>
      </c>
      <c r="S16" s="63">
        <v>5</v>
      </c>
      <c r="T16" s="63">
        <v>1</v>
      </c>
      <c r="U16" s="63">
        <v>16</v>
      </c>
      <c r="V16" s="63">
        <v>11</v>
      </c>
      <c r="W16" s="63">
        <v>4</v>
      </c>
      <c r="X16" s="63">
        <v>13</v>
      </c>
      <c r="Y16" s="63">
        <v>13</v>
      </c>
      <c r="Z16" s="63">
        <v>8</v>
      </c>
      <c r="AA16" s="63">
        <v>10.7</v>
      </c>
      <c r="AB16" s="63">
        <v>9.6999999999999993</v>
      </c>
      <c r="AC16" s="63">
        <v>4.5999999999999996</v>
      </c>
    </row>
    <row r="17" spans="1:29" x14ac:dyDescent="0.2">
      <c r="A17" s="63" t="s">
        <v>76</v>
      </c>
      <c r="B17" s="63">
        <v>6</v>
      </c>
      <c r="C17" s="63">
        <v>44</v>
      </c>
      <c r="D17" s="63">
        <v>1</v>
      </c>
      <c r="E17" s="63">
        <v>9</v>
      </c>
      <c r="F17" s="63">
        <v>37</v>
      </c>
      <c r="G17" s="63">
        <v>15</v>
      </c>
      <c r="H17" s="63">
        <v>22</v>
      </c>
      <c r="I17" s="63">
        <v>6</v>
      </c>
      <c r="J17" s="63">
        <v>1</v>
      </c>
      <c r="K17" s="63">
        <v>7</v>
      </c>
      <c r="L17" s="63">
        <v>0</v>
      </c>
      <c r="M17" s="63">
        <v>0</v>
      </c>
      <c r="N17" s="63">
        <v>39</v>
      </c>
      <c r="O17" s="63">
        <v>23</v>
      </c>
      <c r="P17" s="63">
        <v>9</v>
      </c>
      <c r="Q17" s="63">
        <v>14</v>
      </c>
      <c r="R17" s="63">
        <v>2</v>
      </c>
      <c r="S17" s="63">
        <v>1</v>
      </c>
      <c r="T17" s="63">
        <v>2</v>
      </c>
      <c r="U17" s="63">
        <v>14</v>
      </c>
      <c r="V17" s="63">
        <v>12</v>
      </c>
      <c r="W17" s="63">
        <v>-1</v>
      </c>
      <c r="X17" s="63">
        <v>17</v>
      </c>
      <c r="Y17" s="63">
        <v>10</v>
      </c>
      <c r="Z17" s="63">
        <v>48</v>
      </c>
      <c r="AA17" s="63">
        <v>8.6999999999999993</v>
      </c>
      <c r="AB17" s="63">
        <v>7.4</v>
      </c>
      <c r="AC17" s="63">
        <v>-1.8</v>
      </c>
    </row>
    <row r="18" spans="1:29" x14ac:dyDescent="0.2">
      <c r="A18" s="63" t="s">
        <v>80</v>
      </c>
      <c r="B18" s="63">
        <v>28</v>
      </c>
      <c r="C18" s="63">
        <v>44</v>
      </c>
      <c r="D18" s="63">
        <v>0</v>
      </c>
      <c r="E18" s="63">
        <v>1</v>
      </c>
      <c r="F18" s="63">
        <v>23</v>
      </c>
      <c r="G18" s="63">
        <v>3</v>
      </c>
      <c r="H18" s="63">
        <v>20</v>
      </c>
      <c r="I18" s="63">
        <v>16</v>
      </c>
      <c r="J18" s="63">
        <v>5</v>
      </c>
      <c r="K18" s="63">
        <v>21</v>
      </c>
      <c r="L18" s="63">
        <v>2</v>
      </c>
      <c r="M18" s="63">
        <v>0</v>
      </c>
      <c r="N18" s="63">
        <v>39</v>
      </c>
      <c r="O18" s="63">
        <v>22</v>
      </c>
      <c r="P18" s="63">
        <v>14</v>
      </c>
      <c r="Q18" s="63">
        <v>13</v>
      </c>
      <c r="R18" s="63">
        <v>5</v>
      </c>
      <c r="S18" s="63">
        <v>3</v>
      </c>
      <c r="T18" s="63">
        <v>3</v>
      </c>
      <c r="U18" s="63">
        <v>8</v>
      </c>
      <c r="V18" s="63">
        <v>8</v>
      </c>
      <c r="W18" s="63">
        <v>0</v>
      </c>
      <c r="X18" s="63">
        <v>38</v>
      </c>
      <c r="Y18" s="63">
        <v>32</v>
      </c>
      <c r="Z18" s="63">
        <v>44</v>
      </c>
      <c r="AA18" s="63">
        <v>7.5</v>
      </c>
      <c r="AB18" s="63">
        <v>6.5</v>
      </c>
      <c r="AC18" s="63">
        <v>-0.2</v>
      </c>
    </row>
    <row r="19" spans="1:29" x14ac:dyDescent="0.2">
      <c r="A19" s="63" t="s">
        <v>84</v>
      </c>
      <c r="B19" s="63">
        <v>39</v>
      </c>
      <c r="C19" s="63">
        <v>44</v>
      </c>
      <c r="D19" s="63">
        <v>0</v>
      </c>
      <c r="E19" s="63">
        <v>1</v>
      </c>
      <c r="F19" s="63">
        <v>14</v>
      </c>
      <c r="G19" s="63">
        <v>7</v>
      </c>
      <c r="H19" s="63">
        <v>7</v>
      </c>
      <c r="I19" s="63">
        <v>13</v>
      </c>
      <c r="J19" s="63">
        <v>17</v>
      </c>
      <c r="K19" s="63">
        <v>30</v>
      </c>
      <c r="L19" s="63">
        <v>10</v>
      </c>
      <c r="M19" s="63">
        <v>2</v>
      </c>
      <c r="N19" s="63">
        <v>39</v>
      </c>
      <c r="O19" s="63">
        <v>25</v>
      </c>
      <c r="P19" s="63">
        <v>7</v>
      </c>
      <c r="Q19" s="63">
        <v>21</v>
      </c>
      <c r="R19" s="63">
        <v>4</v>
      </c>
      <c r="S19" s="63">
        <v>10</v>
      </c>
      <c r="T19" s="63">
        <v>2</v>
      </c>
      <c r="U19" s="63">
        <v>18</v>
      </c>
      <c r="V19" s="63">
        <v>17</v>
      </c>
      <c r="W19" s="63">
        <v>8</v>
      </c>
      <c r="X19" s="63">
        <v>9</v>
      </c>
      <c r="Y19" s="63">
        <v>1</v>
      </c>
      <c r="Z19" s="63">
        <v>1</v>
      </c>
      <c r="AA19" s="63">
        <v>16.5</v>
      </c>
      <c r="AB19" s="63">
        <v>17.100000000000001</v>
      </c>
      <c r="AC19" s="63">
        <v>11.1</v>
      </c>
    </row>
    <row r="20" spans="1:29" x14ac:dyDescent="0.2">
      <c r="A20" s="63" t="s">
        <v>88</v>
      </c>
      <c r="B20" s="63">
        <v>49</v>
      </c>
      <c r="C20" s="63">
        <v>44</v>
      </c>
      <c r="D20" s="63">
        <v>0</v>
      </c>
      <c r="E20" s="63">
        <v>2</v>
      </c>
      <c r="F20" s="63">
        <v>8</v>
      </c>
      <c r="G20" s="63">
        <v>6</v>
      </c>
      <c r="H20" s="63">
        <v>2</v>
      </c>
      <c r="I20" s="63">
        <v>11</v>
      </c>
      <c r="J20" s="63">
        <v>25</v>
      </c>
      <c r="K20" s="63">
        <v>36</v>
      </c>
      <c r="L20" s="63">
        <v>22</v>
      </c>
      <c r="M20" s="63">
        <v>8</v>
      </c>
      <c r="N20" s="63">
        <v>39</v>
      </c>
      <c r="O20" s="63">
        <v>24</v>
      </c>
      <c r="P20" s="63">
        <v>12</v>
      </c>
      <c r="Q20" s="63">
        <v>16</v>
      </c>
      <c r="R20" s="63">
        <v>6</v>
      </c>
      <c r="S20" s="63">
        <v>6</v>
      </c>
      <c r="T20" s="63">
        <v>3</v>
      </c>
      <c r="U20" s="63">
        <v>12</v>
      </c>
      <c r="V20" s="63">
        <v>10</v>
      </c>
      <c r="W20" s="63">
        <v>3</v>
      </c>
      <c r="X20" s="63">
        <v>23</v>
      </c>
      <c r="Y20" s="63">
        <v>22</v>
      </c>
      <c r="Z20" s="63">
        <v>16</v>
      </c>
      <c r="AA20" s="63">
        <v>11</v>
      </c>
      <c r="AB20" s="63">
        <v>10.4</v>
      </c>
      <c r="AC20" s="63">
        <v>5.4</v>
      </c>
    </row>
    <row r="21" spans="1:29" x14ac:dyDescent="0.2">
      <c r="A21" s="63" t="s">
        <v>92</v>
      </c>
      <c r="B21" s="63">
        <v>15</v>
      </c>
      <c r="C21" s="63">
        <v>43</v>
      </c>
      <c r="D21" s="63">
        <v>0</v>
      </c>
      <c r="E21" s="63">
        <v>8</v>
      </c>
      <c r="F21" s="63">
        <v>30</v>
      </c>
      <c r="G21" s="63">
        <v>17</v>
      </c>
      <c r="H21" s="63">
        <v>13</v>
      </c>
      <c r="I21" s="63">
        <v>10</v>
      </c>
      <c r="J21" s="63">
        <v>3</v>
      </c>
      <c r="K21" s="63">
        <v>13</v>
      </c>
      <c r="L21" s="63">
        <v>1</v>
      </c>
      <c r="M21" s="63">
        <v>1</v>
      </c>
      <c r="N21" s="63">
        <v>38</v>
      </c>
      <c r="O21" s="63">
        <v>18</v>
      </c>
      <c r="P21" s="63">
        <v>13</v>
      </c>
      <c r="Q21" s="63">
        <v>8</v>
      </c>
      <c r="R21" s="63">
        <v>4</v>
      </c>
      <c r="S21" s="63">
        <v>1</v>
      </c>
      <c r="T21" s="63">
        <v>3</v>
      </c>
      <c r="U21" s="63">
        <v>5</v>
      </c>
      <c r="V21" s="63">
        <v>4</v>
      </c>
      <c r="W21" s="63">
        <v>-2</v>
      </c>
      <c r="X21" s="63">
        <v>46</v>
      </c>
      <c r="Y21" s="63">
        <v>47</v>
      </c>
      <c r="Z21" s="63">
        <v>50</v>
      </c>
      <c r="AA21" s="63">
        <v>3.2</v>
      </c>
      <c r="AB21" s="63">
        <v>2</v>
      </c>
      <c r="AC21" s="63">
        <v>-2.6</v>
      </c>
    </row>
    <row r="22" spans="1:29" x14ac:dyDescent="0.2">
      <c r="A22" s="63" t="s">
        <v>96</v>
      </c>
      <c r="B22" s="63">
        <v>12</v>
      </c>
      <c r="C22" s="63">
        <v>43</v>
      </c>
      <c r="D22" s="63">
        <v>1</v>
      </c>
      <c r="E22" s="63">
        <v>5</v>
      </c>
      <c r="F22" s="63">
        <v>28</v>
      </c>
      <c r="G22" s="63">
        <v>14</v>
      </c>
      <c r="H22" s="63">
        <v>14</v>
      </c>
      <c r="I22" s="63">
        <v>12</v>
      </c>
      <c r="J22" s="63">
        <v>3</v>
      </c>
      <c r="K22" s="63">
        <v>15</v>
      </c>
      <c r="L22" s="63">
        <v>3</v>
      </c>
      <c r="M22" s="63">
        <v>0</v>
      </c>
      <c r="N22" s="63">
        <v>38</v>
      </c>
      <c r="O22" s="63">
        <v>24</v>
      </c>
      <c r="P22" s="63">
        <v>10</v>
      </c>
      <c r="Q22" s="63">
        <v>13</v>
      </c>
      <c r="R22" s="63">
        <v>2</v>
      </c>
      <c r="S22" s="63">
        <v>4</v>
      </c>
      <c r="T22" s="63">
        <v>0</v>
      </c>
      <c r="U22" s="63">
        <v>14</v>
      </c>
      <c r="V22" s="63">
        <v>11</v>
      </c>
      <c r="W22" s="63">
        <v>4</v>
      </c>
      <c r="X22" s="63">
        <v>17</v>
      </c>
      <c r="Y22" s="63">
        <v>13</v>
      </c>
      <c r="Z22" s="63">
        <v>8</v>
      </c>
      <c r="AA22" s="63">
        <v>10.4</v>
      </c>
      <c r="AB22" s="63">
        <v>8.6</v>
      </c>
      <c r="AC22" s="63">
        <v>4.2</v>
      </c>
    </row>
    <row r="23" spans="1:29" x14ac:dyDescent="0.2">
      <c r="A23" s="63" t="s">
        <v>100</v>
      </c>
      <c r="B23" s="63">
        <v>5</v>
      </c>
      <c r="C23" s="63">
        <v>44</v>
      </c>
      <c r="D23" s="63">
        <v>5</v>
      </c>
      <c r="E23" s="63">
        <v>18</v>
      </c>
      <c r="F23" s="63">
        <v>33</v>
      </c>
      <c r="G23" s="63">
        <v>26</v>
      </c>
      <c r="H23" s="63">
        <v>7</v>
      </c>
      <c r="I23" s="63">
        <v>9</v>
      </c>
      <c r="J23" s="63">
        <v>2</v>
      </c>
      <c r="K23" s="63">
        <v>11</v>
      </c>
      <c r="L23" s="63">
        <v>0</v>
      </c>
      <c r="M23" s="63">
        <v>0</v>
      </c>
      <c r="N23" s="63">
        <v>39</v>
      </c>
      <c r="O23" s="63">
        <v>21</v>
      </c>
      <c r="P23" s="63">
        <v>9</v>
      </c>
      <c r="Q23" s="63">
        <v>10</v>
      </c>
      <c r="R23" s="63">
        <v>5</v>
      </c>
      <c r="S23" s="63">
        <v>3</v>
      </c>
      <c r="T23" s="63">
        <v>3</v>
      </c>
      <c r="U23" s="63">
        <v>12</v>
      </c>
      <c r="V23" s="63">
        <v>5</v>
      </c>
      <c r="W23" s="63">
        <v>0</v>
      </c>
      <c r="X23" s="63">
        <v>23</v>
      </c>
      <c r="Y23" s="63">
        <v>43</v>
      </c>
      <c r="Z23" s="63">
        <v>44</v>
      </c>
      <c r="AA23" s="63">
        <v>5.5</v>
      </c>
      <c r="AB23" s="63">
        <v>4.4000000000000004</v>
      </c>
      <c r="AC23" s="63">
        <v>0.5</v>
      </c>
    </row>
    <row r="24" spans="1:29" x14ac:dyDescent="0.2">
      <c r="A24" s="63" t="s">
        <v>104</v>
      </c>
      <c r="B24" s="63">
        <v>29</v>
      </c>
      <c r="C24" s="63">
        <v>44</v>
      </c>
      <c r="D24" s="63">
        <v>0</v>
      </c>
      <c r="E24" s="63">
        <v>2</v>
      </c>
      <c r="F24" s="63">
        <v>20</v>
      </c>
      <c r="G24" s="63">
        <v>12</v>
      </c>
      <c r="H24" s="63">
        <v>8</v>
      </c>
      <c r="I24" s="63">
        <v>13</v>
      </c>
      <c r="J24" s="63">
        <v>11</v>
      </c>
      <c r="K24" s="63">
        <v>24</v>
      </c>
      <c r="L24" s="63">
        <v>1</v>
      </c>
      <c r="M24" s="63">
        <v>0</v>
      </c>
      <c r="N24" s="63">
        <v>39</v>
      </c>
      <c r="O24" s="63">
        <v>23</v>
      </c>
      <c r="P24" s="63">
        <v>10</v>
      </c>
      <c r="Q24" s="63">
        <v>13</v>
      </c>
      <c r="R24" s="63">
        <v>1</v>
      </c>
      <c r="S24" s="63">
        <v>3</v>
      </c>
      <c r="T24" s="63">
        <v>1</v>
      </c>
      <c r="U24" s="63">
        <v>13</v>
      </c>
      <c r="V24" s="63">
        <v>12</v>
      </c>
      <c r="W24" s="63">
        <v>2</v>
      </c>
      <c r="X24" s="63">
        <v>22</v>
      </c>
      <c r="Y24" s="63">
        <v>10</v>
      </c>
      <c r="Z24" s="63">
        <v>25</v>
      </c>
      <c r="AA24" s="63">
        <v>8.5</v>
      </c>
      <c r="AB24" s="63">
        <v>8.1</v>
      </c>
      <c r="AC24" s="63">
        <v>2.1</v>
      </c>
    </row>
    <row r="25" spans="1:29" x14ac:dyDescent="0.2">
      <c r="A25" s="63" t="s">
        <v>108</v>
      </c>
      <c r="B25" s="63">
        <v>2</v>
      </c>
      <c r="C25" s="63">
        <v>44</v>
      </c>
      <c r="D25" s="63">
        <v>6</v>
      </c>
      <c r="E25" s="63">
        <v>18</v>
      </c>
      <c r="F25" s="63">
        <v>38</v>
      </c>
      <c r="G25" s="63">
        <v>33</v>
      </c>
      <c r="H25" s="63">
        <v>5</v>
      </c>
      <c r="I25" s="63">
        <v>3</v>
      </c>
      <c r="J25" s="63">
        <v>3</v>
      </c>
      <c r="K25" s="63">
        <v>6</v>
      </c>
      <c r="L25" s="63">
        <v>1</v>
      </c>
      <c r="M25" s="63">
        <v>0</v>
      </c>
      <c r="N25" s="63">
        <v>39</v>
      </c>
      <c r="O25" s="63">
        <v>22</v>
      </c>
      <c r="P25" s="63">
        <v>10</v>
      </c>
      <c r="Q25" s="63">
        <v>11</v>
      </c>
      <c r="R25" s="63">
        <v>3</v>
      </c>
      <c r="S25" s="63">
        <v>3</v>
      </c>
      <c r="T25" s="63">
        <v>1</v>
      </c>
      <c r="U25" s="63">
        <v>12</v>
      </c>
      <c r="V25" s="63">
        <v>8</v>
      </c>
      <c r="W25" s="63">
        <v>2</v>
      </c>
      <c r="X25" s="63">
        <v>23</v>
      </c>
      <c r="Y25" s="63">
        <v>32</v>
      </c>
      <c r="Z25" s="63">
        <v>25</v>
      </c>
      <c r="AA25" s="63">
        <v>7.3</v>
      </c>
      <c r="AB25" s="63">
        <v>5.7</v>
      </c>
      <c r="AC25" s="63">
        <v>1.6</v>
      </c>
    </row>
    <row r="26" spans="1:29" x14ac:dyDescent="0.2">
      <c r="A26" s="63" t="s">
        <v>112</v>
      </c>
      <c r="B26" s="63">
        <v>51</v>
      </c>
      <c r="C26" s="63">
        <v>43</v>
      </c>
      <c r="D26" s="63">
        <v>0</v>
      </c>
      <c r="E26" s="63">
        <v>3</v>
      </c>
      <c r="F26" s="63">
        <v>6</v>
      </c>
      <c r="G26" s="63">
        <v>5</v>
      </c>
      <c r="H26" s="63">
        <v>1</v>
      </c>
      <c r="I26" s="63">
        <v>6</v>
      </c>
      <c r="J26" s="63">
        <v>31</v>
      </c>
      <c r="K26" s="63">
        <v>37</v>
      </c>
      <c r="L26" s="63">
        <v>29</v>
      </c>
      <c r="M26" s="63">
        <v>10</v>
      </c>
      <c r="N26" s="63">
        <v>38</v>
      </c>
      <c r="O26" s="63">
        <v>25</v>
      </c>
      <c r="P26" s="63">
        <v>9</v>
      </c>
      <c r="Q26" s="63">
        <v>16</v>
      </c>
      <c r="R26" s="63">
        <v>4</v>
      </c>
      <c r="S26" s="63">
        <v>4</v>
      </c>
      <c r="T26" s="63">
        <v>2</v>
      </c>
      <c r="U26" s="63">
        <v>16</v>
      </c>
      <c r="V26" s="63">
        <v>12</v>
      </c>
      <c r="W26" s="63">
        <v>2</v>
      </c>
      <c r="X26" s="63">
        <v>13</v>
      </c>
      <c r="Y26" s="63">
        <v>10</v>
      </c>
      <c r="Z26" s="63">
        <v>25</v>
      </c>
      <c r="AA26" s="63">
        <v>8.8000000000000007</v>
      </c>
      <c r="AB26" s="63">
        <v>8.8000000000000007</v>
      </c>
      <c r="AC26" s="63">
        <v>1.4</v>
      </c>
    </row>
    <row r="27" spans="1:29" x14ac:dyDescent="0.2">
      <c r="A27" s="63" t="s">
        <v>116</v>
      </c>
      <c r="B27" s="63">
        <v>37</v>
      </c>
      <c r="C27" s="63">
        <v>44</v>
      </c>
      <c r="D27" s="63">
        <v>0</v>
      </c>
      <c r="E27" s="63">
        <v>0</v>
      </c>
      <c r="F27" s="63">
        <v>11</v>
      </c>
      <c r="G27" s="63">
        <v>4</v>
      </c>
      <c r="H27" s="63">
        <v>7</v>
      </c>
      <c r="I27" s="63">
        <v>25</v>
      </c>
      <c r="J27" s="63">
        <v>8</v>
      </c>
      <c r="K27" s="63">
        <v>33</v>
      </c>
      <c r="L27" s="63">
        <v>1</v>
      </c>
      <c r="M27" s="63">
        <v>0</v>
      </c>
      <c r="N27" s="63">
        <v>39</v>
      </c>
      <c r="O27" s="63">
        <v>22</v>
      </c>
      <c r="P27" s="63">
        <v>13</v>
      </c>
      <c r="Q27" s="63">
        <v>13</v>
      </c>
      <c r="R27" s="63">
        <v>5</v>
      </c>
      <c r="S27" s="63">
        <v>3</v>
      </c>
      <c r="T27" s="63">
        <v>2</v>
      </c>
      <c r="U27" s="63">
        <v>9</v>
      </c>
      <c r="V27" s="63">
        <v>8</v>
      </c>
      <c r="W27" s="63">
        <v>1</v>
      </c>
      <c r="X27" s="63">
        <v>35</v>
      </c>
      <c r="Y27" s="63">
        <v>32</v>
      </c>
      <c r="Z27" s="63">
        <v>34</v>
      </c>
      <c r="AA27" s="63">
        <v>5.4</v>
      </c>
      <c r="AB27" s="63">
        <v>5.2</v>
      </c>
      <c r="AC27" s="63">
        <v>0.6</v>
      </c>
    </row>
    <row r="28" spans="1:29" x14ac:dyDescent="0.2">
      <c r="A28" s="63" t="s">
        <v>120</v>
      </c>
      <c r="B28" s="63">
        <v>29</v>
      </c>
      <c r="C28" s="63">
        <v>44</v>
      </c>
      <c r="D28" s="63">
        <v>0</v>
      </c>
      <c r="E28" s="63">
        <v>4</v>
      </c>
      <c r="F28" s="63">
        <v>22</v>
      </c>
      <c r="G28" s="63">
        <v>13</v>
      </c>
      <c r="H28" s="63">
        <v>9</v>
      </c>
      <c r="I28" s="63">
        <v>13</v>
      </c>
      <c r="J28" s="63">
        <v>9</v>
      </c>
      <c r="K28" s="63">
        <v>22</v>
      </c>
      <c r="L28" s="63">
        <v>3</v>
      </c>
      <c r="M28" s="63">
        <v>1</v>
      </c>
      <c r="N28" s="63">
        <v>39</v>
      </c>
      <c r="O28" s="63">
        <v>23</v>
      </c>
      <c r="P28" s="63">
        <v>11</v>
      </c>
      <c r="Q28" s="63">
        <v>14</v>
      </c>
      <c r="R28" s="63">
        <v>4</v>
      </c>
      <c r="S28" s="63">
        <v>5</v>
      </c>
      <c r="T28" s="63">
        <v>2</v>
      </c>
      <c r="U28" s="63">
        <v>12</v>
      </c>
      <c r="V28" s="63">
        <v>10</v>
      </c>
      <c r="W28" s="63">
        <v>3</v>
      </c>
      <c r="X28" s="63">
        <v>23</v>
      </c>
      <c r="Y28" s="63">
        <v>22</v>
      </c>
      <c r="Z28" s="63">
        <v>16</v>
      </c>
      <c r="AA28" s="63">
        <v>9.1999999999999993</v>
      </c>
      <c r="AB28" s="63">
        <v>7.7</v>
      </c>
      <c r="AC28" s="63">
        <v>2.4</v>
      </c>
    </row>
    <row r="29" spans="1:29" x14ac:dyDescent="0.2">
      <c r="A29" s="63" t="s">
        <v>124</v>
      </c>
      <c r="B29" s="63">
        <v>15</v>
      </c>
      <c r="C29" s="63">
        <v>44</v>
      </c>
      <c r="D29" s="63">
        <v>0</v>
      </c>
      <c r="E29" s="63">
        <v>6</v>
      </c>
      <c r="F29" s="63">
        <v>30</v>
      </c>
      <c r="G29" s="63">
        <v>14</v>
      </c>
      <c r="H29" s="63">
        <v>16</v>
      </c>
      <c r="I29" s="63">
        <v>9</v>
      </c>
      <c r="J29" s="63">
        <v>5</v>
      </c>
      <c r="K29" s="63">
        <v>14</v>
      </c>
      <c r="L29" s="63">
        <v>4</v>
      </c>
      <c r="M29" s="63">
        <v>0</v>
      </c>
      <c r="N29" s="63">
        <v>39</v>
      </c>
      <c r="O29" s="63">
        <v>19</v>
      </c>
      <c r="P29" s="63">
        <v>16</v>
      </c>
      <c r="Q29" s="63">
        <v>8</v>
      </c>
      <c r="R29" s="63">
        <v>4</v>
      </c>
      <c r="S29" s="63">
        <v>1</v>
      </c>
      <c r="T29" s="63">
        <v>4</v>
      </c>
      <c r="U29" s="63">
        <v>3</v>
      </c>
      <c r="V29" s="63">
        <v>4</v>
      </c>
      <c r="W29" s="63">
        <v>-3</v>
      </c>
      <c r="X29" s="63">
        <v>48</v>
      </c>
      <c r="Y29" s="63">
        <v>47</v>
      </c>
      <c r="Z29" s="63">
        <v>51</v>
      </c>
      <c r="AA29" s="63">
        <v>1.5</v>
      </c>
      <c r="AB29" s="63">
        <v>0.9</v>
      </c>
      <c r="AC29" s="63">
        <v>-3.8</v>
      </c>
    </row>
    <row r="30" spans="1:29" x14ac:dyDescent="0.2">
      <c r="A30" s="63" t="s">
        <v>128</v>
      </c>
      <c r="B30" s="63">
        <v>46</v>
      </c>
      <c r="C30" s="63">
        <v>44</v>
      </c>
      <c r="D30" s="63">
        <v>0</v>
      </c>
      <c r="E30" s="63">
        <v>0</v>
      </c>
      <c r="F30" s="63">
        <v>13</v>
      </c>
      <c r="G30" s="63">
        <v>5</v>
      </c>
      <c r="H30" s="63">
        <v>8</v>
      </c>
      <c r="I30" s="63">
        <v>11</v>
      </c>
      <c r="J30" s="63">
        <v>20</v>
      </c>
      <c r="K30" s="63">
        <v>31</v>
      </c>
      <c r="L30" s="63">
        <v>12</v>
      </c>
      <c r="M30" s="63">
        <v>2</v>
      </c>
      <c r="N30" s="63">
        <v>39</v>
      </c>
      <c r="O30" s="63">
        <v>22</v>
      </c>
      <c r="P30" s="63">
        <v>12</v>
      </c>
      <c r="Q30" s="63">
        <v>10</v>
      </c>
      <c r="R30" s="63">
        <v>5</v>
      </c>
      <c r="S30" s="63">
        <v>5</v>
      </c>
      <c r="T30" s="63">
        <v>1</v>
      </c>
      <c r="U30" s="63">
        <v>10</v>
      </c>
      <c r="V30" s="63">
        <v>5</v>
      </c>
      <c r="W30" s="63">
        <v>4</v>
      </c>
      <c r="X30" s="63">
        <v>31</v>
      </c>
      <c r="Y30" s="63">
        <v>43</v>
      </c>
      <c r="Z30" s="63">
        <v>8</v>
      </c>
      <c r="AA30" s="63">
        <v>9.9</v>
      </c>
      <c r="AB30" s="63">
        <v>8</v>
      </c>
      <c r="AC30" s="63">
        <v>6.5</v>
      </c>
    </row>
    <row r="31" spans="1:29" x14ac:dyDescent="0.2">
      <c r="A31" s="63" t="s">
        <v>132</v>
      </c>
      <c r="B31" s="63">
        <v>8</v>
      </c>
      <c r="C31" s="63">
        <v>43</v>
      </c>
      <c r="D31" s="63">
        <v>2</v>
      </c>
      <c r="E31" s="63">
        <v>8</v>
      </c>
      <c r="F31" s="63">
        <v>35</v>
      </c>
      <c r="G31" s="63">
        <v>20</v>
      </c>
      <c r="H31" s="63">
        <v>15</v>
      </c>
      <c r="I31" s="63">
        <v>6</v>
      </c>
      <c r="J31" s="63">
        <v>2</v>
      </c>
      <c r="K31" s="63">
        <v>8</v>
      </c>
      <c r="L31" s="63">
        <v>1</v>
      </c>
      <c r="M31" s="63">
        <v>0</v>
      </c>
      <c r="N31" s="63">
        <v>38</v>
      </c>
      <c r="O31" s="63">
        <v>17</v>
      </c>
      <c r="P31" s="63">
        <v>15</v>
      </c>
      <c r="Q31" s="63">
        <v>11</v>
      </c>
      <c r="R31" s="63">
        <v>9</v>
      </c>
      <c r="S31" s="63">
        <v>5</v>
      </c>
      <c r="T31" s="63">
        <v>3</v>
      </c>
      <c r="U31" s="63">
        <v>2</v>
      </c>
      <c r="V31" s="63">
        <v>2</v>
      </c>
      <c r="W31" s="63">
        <v>2</v>
      </c>
      <c r="X31" s="63">
        <v>49</v>
      </c>
      <c r="Y31" s="63">
        <v>49</v>
      </c>
      <c r="Z31" s="63">
        <v>25</v>
      </c>
      <c r="AA31" s="63">
        <v>2.6</v>
      </c>
      <c r="AB31" s="63">
        <v>1.8</v>
      </c>
      <c r="AC31" s="63">
        <v>2</v>
      </c>
    </row>
    <row r="32" spans="1:29" x14ac:dyDescent="0.2">
      <c r="A32" s="63" t="s">
        <v>136</v>
      </c>
      <c r="B32" s="63">
        <v>22</v>
      </c>
      <c r="C32" s="63">
        <v>44</v>
      </c>
      <c r="D32" s="63">
        <v>0</v>
      </c>
      <c r="E32" s="63">
        <v>7</v>
      </c>
      <c r="F32" s="63">
        <v>27</v>
      </c>
      <c r="G32" s="63">
        <v>17</v>
      </c>
      <c r="H32" s="63">
        <v>10</v>
      </c>
      <c r="I32" s="63">
        <v>7</v>
      </c>
      <c r="J32" s="63">
        <v>10</v>
      </c>
      <c r="K32" s="63">
        <v>17</v>
      </c>
      <c r="L32" s="63">
        <v>7</v>
      </c>
      <c r="M32" s="63">
        <v>0</v>
      </c>
      <c r="N32" s="63">
        <v>39</v>
      </c>
      <c r="O32" s="63">
        <v>26</v>
      </c>
      <c r="P32" s="63">
        <v>10</v>
      </c>
      <c r="Q32" s="63">
        <v>16</v>
      </c>
      <c r="R32" s="63">
        <v>1</v>
      </c>
      <c r="S32" s="63">
        <v>3</v>
      </c>
      <c r="T32" s="63">
        <v>1</v>
      </c>
      <c r="U32" s="63">
        <v>16</v>
      </c>
      <c r="V32" s="63">
        <v>15</v>
      </c>
      <c r="W32" s="63">
        <v>2</v>
      </c>
      <c r="X32" s="63">
        <v>13</v>
      </c>
      <c r="Y32" s="63">
        <v>4</v>
      </c>
      <c r="Z32" s="63">
        <v>25</v>
      </c>
      <c r="AA32" s="63">
        <v>13.1</v>
      </c>
      <c r="AB32" s="63">
        <v>12.4</v>
      </c>
      <c r="AC32" s="63">
        <v>2.7</v>
      </c>
    </row>
    <row r="33" spans="1:29" x14ac:dyDescent="0.2">
      <c r="A33" s="63" t="s">
        <v>140</v>
      </c>
      <c r="B33" s="63">
        <v>29</v>
      </c>
      <c r="C33" s="63">
        <v>43</v>
      </c>
      <c r="D33" s="63">
        <v>0</v>
      </c>
      <c r="E33" s="63">
        <v>2</v>
      </c>
      <c r="F33" s="63">
        <v>17</v>
      </c>
      <c r="G33" s="63">
        <v>6</v>
      </c>
      <c r="H33" s="63">
        <v>11</v>
      </c>
      <c r="I33" s="63">
        <v>15</v>
      </c>
      <c r="J33" s="63">
        <v>11</v>
      </c>
      <c r="K33" s="63">
        <v>26</v>
      </c>
      <c r="L33" s="63">
        <v>6</v>
      </c>
      <c r="M33" s="63">
        <v>0</v>
      </c>
      <c r="N33" s="63">
        <v>38</v>
      </c>
      <c r="O33" s="63">
        <v>19</v>
      </c>
      <c r="P33" s="63">
        <v>12</v>
      </c>
      <c r="Q33" s="63">
        <v>9</v>
      </c>
      <c r="R33" s="63">
        <v>4</v>
      </c>
      <c r="S33" s="63">
        <v>7</v>
      </c>
      <c r="T33" s="63">
        <v>1</v>
      </c>
      <c r="U33" s="63">
        <v>7</v>
      </c>
      <c r="V33" s="63">
        <v>5</v>
      </c>
      <c r="W33" s="63">
        <v>6</v>
      </c>
      <c r="X33" s="63">
        <v>42</v>
      </c>
      <c r="Y33" s="63">
        <v>43</v>
      </c>
      <c r="Z33" s="63">
        <v>3</v>
      </c>
      <c r="AA33" s="63">
        <v>8.1999999999999993</v>
      </c>
      <c r="AB33" s="63">
        <v>8</v>
      </c>
      <c r="AC33" s="63">
        <v>8</v>
      </c>
    </row>
    <row r="34" spans="1:29" x14ac:dyDescent="0.2">
      <c r="A34" s="63" t="s">
        <v>144</v>
      </c>
      <c r="B34" s="63">
        <v>12</v>
      </c>
      <c r="C34" s="63">
        <v>44</v>
      </c>
      <c r="D34" s="63">
        <v>0</v>
      </c>
      <c r="E34" s="63">
        <v>4</v>
      </c>
      <c r="F34" s="63">
        <v>29</v>
      </c>
      <c r="G34" s="63">
        <v>12</v>
      </c>
      <c r="H34" s="63">
        <v>17</v>
      </c>
      <c r="I34" s="63">
        <v>9</v>
      </c>
      <c r="J34" s="63">
        <v>6</v>
      </c>
      <c r="K34" s="63">
        <v>15</v>
      </c>
      <c r="L34" s="63">
        <v>3</v>
      </c>
      <c r="M34" s="63">
        <v>1</v>
      </c>
      <c r="N34" s="63">
        <v>39</v>
      </c>
      <c r="O34" s="63">
        <v>29</v>
      </c>
      <c r="P34" s="63">
        <v>5</v>
      </c>
      <c r="Q34" s="63">
        <v>17</v>
      </c>
      <c r="R34" s="63">
        <v>2</v>
      </c>
      <c r="S34" s="63">
        <v>2</v>
      </c>
      <c r="T34" s="63">
        <v>1</v>
      </c>
      <c r="U34" s="63">
        <v>24</v>
      </c>
      <c r="V34" s="63">
        <v>15</v>
      </c>
      <c r="W34" s="63">
        <v>1</v>
      </c>
      <c r="X34" s="63">
        <v>1</v>
      </c>
      <c r="Y34" s="63">
        <v>4</v>
      </c>
      <c r="Z34" s="63">
        <v>34</v>
      </c>
      <c r="AA34" s="63">
        <v>12.3</v>
      </c>
      <c r="AB34" s="63">
        <v>10.8</v>
      </c>
      <c r="AC34" s="63">
        <v>1.4</v>
      </c>
    </row>
    <row r="35" spans="1:29" x14ac:dyDescent="0.2">
      <c r="A35" s="63" t="s">
        <v>148</v>
      </c>
      <c r="B35" s="63">
        <v>35</v>
      </c>
      <c r="C35" s="63">
        <v>44</v>
      </c>
      <c r="D35" s="63">
        <v>0</v>
      </c>
      <c r="E35" s="63">
        <v>1</v>
      </c>
      <c r="F35" s="63">
        <v>20</v>
      </c>
      <c r="G35" s="63">
        <v>7</v>
      </c>
      <c r="H35" s="63">
        <v>13</v>
      </c>
      <c r="I35" s="63">
        <v>17</v>
      </c>
      <c r="J35" s="63">
        <v>7</v>
      </c>
      <c r="K35" s="63">
        <v>24</v>
      </c>
      <c r="L35" s="63">
        <v>1</v>
      </c>
      <c r="M35" s="63">
        <v>0</v>
      </c>
      <c r="N35" s="63">
        <v>39</v>
      </c>
      <c r="O35" s="63">
        <v>26</v>
      </c>
      <c r="P35" s="63">
        <v>8</v>
      </c>
      <c r="Q35" s="63">
        <v>12</v>
      </c>
      <c r="R35" s="63">
        <v>1</v>
      </c>
      <c r="S35" s="63">
        <v>3</v>
      </c>
      <c r="T35" s="63">
        <v>1</v>
      </c>
      <c r="U35" s="63">
        <v>18</v>
      </c>
      <c r="V35" s="63">
        <v>11</v>
      </c>
      <c r="W35" s="63">
        <v>2</v>
      </c>
      <c r="X35" s="63">
        <v>9</v>
      </c>
      <c r="Y35" s="63">
        <v>13</v>
      </c>
      <c r="Z35" s="63">
        <v>25</v>
      </c>
      <c r="AA35" s="63">
        <v>11.4</v>
      </c>
      <c r="AB35" s="63">
        <v>8.9</v>
      </c>
      <c r="AC35" s="63">
        <v>2.2999999999999998</v>
      </c>
    </row>
    <row r="36" spans="1:29" x14ac:dyDescent="0.2">
      <c r="A36" s="63" t="s">
        <v>152</v>
      </c>
      <c r="B36" s="63">
        <v>20</v>
      </c>
      <c r="C36" s="63">
        <v>44</v>
      </c>
      <c r="D36" s="63">
        <v>3</v>
      </c>
      <c r="E36" s="63">
        <v>11</v>
      </c>
      <c r="F36" s="63">
        <v>27</v>
      </c>
      <c r="G36" s="63">
        <v>15</v>
      </c>
      <c r="H36" s="63">
        <v>12</v>
      </c>
      <c r="I36" s="63">
        <v>10</v>
      </c>
      <c r="J36" s="63">
        <v>7</v>
      </c>
      <c r="K36" s="63">
        <v>17</v>
      </c>
      <c r="L36" s="63">
        <v>2</v>
      </c>
      <c r="M36" s="63">
        <v>0</v>
      </c>
      <c r="N36" s="63">
        <v>38</v>
      </c>
      <c r="O36" s="63">
        <v>19</v>
      </c>
      <c r="P36" s="63">
        <v>12</v>
      </c>
      <c r="Q36" s="63">
        <v>15</v>
      </c>
      <c r="R36" s="63">
        <v>4</v>
      </c>
      <c r="S36" s="63">
        <v>5</v>
      </c>
      <c r="T36" s="63">
        <v>2</v>
      </c>
      <c r="U36" s="63">
        <v>7</v>
      </c>
      <c r="V36" s="63">
        <v>11</v>
      </c>
      <c r="W36" s="63">
        <v>3</v>
      </c>
      <c r="X36" s="63">
        <v>42</v>
      </c>
      <c r="Y36" s="63">
        <v>13</v>
      </c>
      <c r="Z36" s="63">
        <v>16</v>
      </c>
      <c r="AA36" s="63">
        <v>8</v>
      </c>
      <c r="AB36" s="63">
        <v>9.3000000000000007</v>
      </c>
      <c r="AC36" s="63">
        <v>4</v>
      </c>
    </row>
    <row r="37" spans="1:29" x14ac:dyDescent="0.2">
      <c r="A37" s="63" t="s">
        <v>156</v>
      </c>
      <c r="B37" s="63">
        <v>32</v>
      </c>
      <c r="C37" s="63">
        <v>44</v>
      </c>
      <c r="D37" s="63">
        <v>0</v>
      </c>
      <c r="E37" s="63">
        <v>0</v>
      </c>
      <c r="F37" s="63">
        <v>24</v>
      </c>
      <c r="G37" s="63">
        <v>4</v>
      </c>
      <c r="H37" s="63">
        <v>20</v>
      </c>
      <c r="I37" s="63">
        <v>10</v>
      </c>
      <c r="J37" s="63">
        <v>10</v>
      </c>
      <c r="K37" s="63">
        <v>20</v>
      </c>
      <c r="L37" s="63">
        <v>2</v>
      </c>
      <c r="M37" s="63">
        <v>0</v>
      </c>
      <c r="N37" s="63">
        <v>39</v>
      </c>
      <c r="O37" s="63">
        <v>28</v>
      </c>
      <c r="P37" s="63">
        <v>7</v>
      </c>
      <c r="Q37" s="63">
        <v>11</v>
      </c>
      <c r="R37" s="63">
        <v>1</v>
      </c>
      <c r="S37" s="63">
        <v>5</v>
      </c>
      <c r="T37" s="63">
        <v>1</v>
      </c>
      <c r="U37" s="63">
        <v>21</v>
      </c>
      <c r="V37" s="63">
        <v>10</v>
      </c>
      <c r="W37" s="63">
        <v>4</v>
      </c>
      <c r="X37" s="63">
        <v>5</v>
      </c>
      <c r="Y37" s="63">
        <v>22</v>
      </c>
      <c r="Z37" s="63">
        <v>8</v>
      </c>
      <c r="AA37" s="63">
        <v>12</v>
      </c>
      <c r="AB37" s="63">
        <v>9.6</v>
      </c>
      <c r="AC37" s="63">
        <v>5.0999999999999996</v>
      </c>
    </row>
    <row r="38" spans="1:29" x14ac:dyDescent="0.2">
      <c r="A38" s="63" t="s">
        <v>160</v>
      </c>
      <c r="B38" s="63">
        <v>49</v>
      </c>
      <c r="C38" s="63">
        <v>44</v>
      </c>
      <c r="D38" s="63">
        <v>0</v>
      </c>
      <c r="E38" s="63">
        <v>1</v>
      </c>
      <c r="F38" s="63">
        <v>9</v>
      </c>
      <c r="G38" s="63">
        <v>3</v>
      </c>
      <c r="H38" s="63">
        <v>6</v>
      </c>
      <c r="I38" s="63">
        <v>10</v>
      </c>
      <c r="J38" s="63">
        <v>25</v>
      </c>
      <c r="K38" s="63">
        <v>35</v>
      </c>
      <c r="L38" s="63">
        <v>13</v>
      </c>
      <c r="M38" s="63">
        <v>1</v>
      </c>
      <c r="N38" s="63">
        <v>39</v>
      </c>
      <c r="O38" s="63">
        <v>25</v>
      </c>
      <c r="P38" s="63">
        <v>11</v>
      </c>
      <c r="Q38" s="63">
        <v>19</v>
      </c>
      <c r="R38" s="63">
        <v>2</v>
      </c>
      <c r="S38" s="63">
        <v>6</v>
      </c>
      <c r="T38" s="63">
        <v>2</v>
      </c>
      <c r="U38" s="63">
        <v>14</v>
      </c>
      <c r="V38" s="63">
        <v>17</v>
      </c>
      <c r="W38" s="63">
        <v>4</v>
      </c>
      <c r="X38" s="63">
        <v>17</v>
      </c>
      <c r="Y38" s="63">
        <v>1</v>
      </c>
      <c r="Z38" s="63">
        <v>8</v>
      </c>
      <c r="AA38" s="63">
        <v>13.9</v>
      </c>
      <c r="AB38" s="63">
        <v>14.6</v>
      </c>
      <c r="AC38" s="63">
        <v>5.2</v>
      </c>
    </row>
    <row r="39" spans="1:29" x14ac:dyDescent="0.2">
      <c r="A39" s="63" t="s">
        <v>164</v>
      </c>
      <c r="B39" s="63">
        <v>22</v>
      </c>
      <c r="C39" s="63">
        <v>44</v>
      </c>
      <c r="D39" s="63">
        <v>0</v>
      </c>
      <c r="E39" s="63">
        <v>7</v>
      </c>
      <c r="F39" s="63">
        <v>29</v>
      </c>
      <c r="G39" s="63">
        <v>16</v>
      </c>
      <c r="H39" s="63">
        <v>13</v>
      </c>
      <c r="I39" s="63">
        <v>8</v>
      </c>
      <c r="J39" s="63">
        <v>7</v>
      </c>
      <c r="K39" s="63">
        <v>15</v>
      </c>
      <c r="L39" s="63">
        <v>6</v>
      </c>
      <c r="M39" s="63">
        <v>0</v>
      </c>
      <c r="N39" s="63">
        <v>39</v>
      </c>
      <c r="O39" s="63">
        <v>21</v>
      </c>
      <c r="P39" s="63">
        <v>13</v>
      </c>
      <c r="Q39" s="63">
        <v>11</v>
      </c>
      <c r="R39" s="63">
        <v>6</v>
      </c>
      <c r="S39" s="63">
        <v>7</v>
      </c>
      <c r="T39" s="63">
        <v>4</v>
      </c>
      <c r="U39" s="63">
        <v>8</v>
      </c>
      <c r="V39" s="63">
        <v>5</v>
      </c>
      <c r="W39" s="63">
        <v>3</v>
      </c>
      <c r="X39" s="63">
        <v>38</v>
      </c>
      <c r="Y39" s="63">
        <v>43</v>
      </c>
      <c r="Z39" s="63">
        <v>16</v>
      </c>
      <c r="AA39" s="63">
        <v>6.1</v>
      </c>
      <c r="AB39" s="63">
        <v>4.8</v>
      </c>
      <c r="AC39" s="63">
        <v>3.5</v>
      </c>
    </row>
    <row r="40" spans="1:29" x14ac:dyDescent="0.2">
      <c r="A40" s="63" t="s">
        <v>168</v>
      </c>
      <c r="B40" s="63">
        <v>22</v>
      </c>
      <c r="C40" s="63">
        <v>44</v>
      </c>
      <c r="D40" s="63">
        <v>0</v>
      </c>
      <c r="E40" s="63">
        <v>2</v>
      </c>
      <c r="F40" s="63">
        <v>31</v>
      </c>
      <c r="G40" s="63">
        <v>13</v>
      </c>
      <c r="H40" s="63">
        <v>18</v>
      </c>
      <c r="I40" s="63">
        <v>11</v>
      </c>
      <c r="J40" s="63">
        <v>2</v>
      </c>
      <c r="K40" s="63">
        <v>13</v>
      </c>
      <c r="L40" s="63">
        <v>1</v>
      </c>
      <c r="M40" s="63">
        <v>0</v>
      </c>
      <c r="N40" s="63">
        <v>39</v>
      </c>
      <c r="O40" s="63">
        <v>28</v>
      </c>
      <c r="P40" s="63">
        <v>6</v>
      </c>
      <c r="Q40" s="63">
        <v>15</v>
      </c>
      <c r="R40" s="63">
        <v>2</v>
      </c>
      <c r="S40" s="63">
        <v>1</v>
      </c>
      <c r="T40" s="63">
        <v>1</v>
      </c>
      <c r="U40" s="63">
        <v>22</v>
      </c>
      <c r="V40" s="63">
        <v>13</v>
      </c>
      <c r="W40" s="63">
        <v>0</v>
      </c>
      <c r="X40" s="63">
        <v>4</v>
      </c>
      <c r="Y40" s="63">
        <v>8</v>
      </c>
      <c r="Z40" s="63">
        <v>44</v>
      </c>
      <c r="AA40" s="63">
        <v>11.1</v>
      </c>
      <c r="AB40" s="63">
        <v>8.6999999999999993</v>
      </c>
      <c r="AC40" s="63">
        <v>-0.2</v>
      </c>
    </row>
    <row r="41" spans="1:29" x14ac:dyDescent="0.2">
      <c r="A41" s="63" t="s">
        <v>172</v>
      </c>
      <c r="B41" s="63">
        <v>4</v>
      </c>
      <c r="C41" s="63">
        <v>42</v>
      </c>
      <c r="D41" s="63">
        <v>2</v>
      </c>
      <c r="E41" s="63">
        <v>12</v>
      </c>
      <c r="F41" s="63">
        <v>33</v>
      </c>
      <c r="G41" s="63">
        <v>24</v>
      </c>
      <c r="H41" s="63">
        <v>9</v>
      </c>
      <c r="I41" s="63">
        <v>7</v>
      </c>
      <c r="J41" s="63">
        <v>2</v>
      </c>
      <c r="K41" s="63">
        <v>9</v>
      </c>
      <c r="L41" s="63">
        <v>0</v>
      </c>
      <c r="M41" s="63">
        <v>0</v>
      </c>
      <c r="N41" s="63">
        <v>38</v>
      </c>
      <c r="O41" s="63">
        <v>21</v>
      </c>
      <c r="P41" s="63">
        <v>13</v>
      </c>
      <c r="Q41" s="63">
        <v>14</v>
      </c>
      <c r="R41" s="63">
        <v>5</v>
      </c>
      <c r="S41" s="63">
        <v>4</v>
      </c>
      <c r="T41" s="63">
        <v>3</v>
      </c>
      <c r="U41" s="63">
        <v>8</v>
      </c>
      <c r="V41" s="63">
        <v>9</v>
      </c>
      <c r="W41" s="63">
        <v>1</v>
      </c>
      <c r="X41" s="63">
        <v>38</v>
      </c>
      <c r="Y41" s="63">
        <v>27</v>
      </c>
      <c r="Z41" s="63">
        <v>34</v>
      </c>
      <c r="AA41" s="63">
        <v>7.9</v>
      </c>
      <c r="AB41" s="63">
        <v>7</v>
      </c>
      <c r="AC41" s="63">
        <v>1.5</v>
      </c>
    </row>
    <row r="42" spans="1:29" x14ac:dyDescent="0.2">
      <c r="A42" s="63" t="s">
        <v>176</v>
      </c>
      <c r="B42" s="63">
        <v>41</v>
      </c>
      <c r="C42" s="63">
        <v>43</v>
      </c>
      <c r="D42" s="63">
        <v>0</v>
      </c>
      <c r="E42" s="63">
        <v>0</v>
      </c>
      <c r="F42" s="63">
        <v>13</v>
      </c>
      <c r="G42" s="63">
        <v>3</v>
      </c>
      <c r="H42" s="63">
        <v>10</v>
      </c>
      <c r="I42" s="63">
        <v>17</v>
      </c>
      <c r="J42" s="63">
        <v>13</v>
      </c>
      <c r="K42" s="63">
        <v>30</v>
      </c>
      <c r="L42" s="63">
        <v>7</v>
      </c>
      <c r="M42" s="63">
        <v>0</v>
      </c>
      <c r="N42" s="63">
        <v>38</v>
      </c>
      <c r="O42" s="63">
        <v>21</v>
      </c>
      <c r="P42" s="63">
        <v>10</v>
      </c>
      <c r="Q42" s="63">
        <v>11</v>
      </c>
      <c r="R42" s="63">
        <v>4</v>
      </c>
      <c r="S42" s="63">
        <v>2</v>
      </c>
      <c r="T42" s="63">
        <v>1</v>
      </c>
      <c r="U42" s="63">
        <v>11</v>
      </c>
      <c r="V42" s="63">
        <v>7</v>
      </c>
      <c r="W42" s="63">
        <v>1</v>
      </c>
      <c r="X42" s="63">
        <v>29</v>
      </c>
      <c r="Y42" s="63">
        <v>39</v>
      </c>
      <c r="Z42" s="63">
        <v>34</v>
      </c>
      <c r="AA42" s="63">
        <v>6.6</v>
      </c>
      <c r="AB42" s="63">
        <v>5.4</v>
      </c>
      <c r="AC42" s="63">
        <v>1</v>
      </c>
    </row>
    <row r="43" spans="1:29" x14ac:dyDescent="0.2">
      <c r="A43" s="63" t="s">
        <v>180</v>
      </c>
      <c r="B43" s="63">
        <v>15</v>
      </c>
      <c r="C43" s="63">
        <v>44</v>
      </c>
      <c r="D43" s="63">
        <v>3</v>
      </c>
      <c r="E43" s="63">
        <v>10</v>
      </c>
      <c r="F43" s="63">
        <v>29</v>
      </c>
      <c r="G43" s="63">
        <v>19</v>
      </c>
      <c r="H43" s="63">
        <v>10</v>
      </c>
      <c r="I43" s="63">
        <v>10</v>
      </c>
      <c r="J43" s="63">
        <v>5</v>
      </c>
      <c r="K43" s="63">
        <v>15</v>
      </c>
      <c r="L43" s="63">
        <v>4</v>
      </c>
      <c r="M43" s="63">
        <v>0</v>
      </c>
      <c r="N43" s="63">
        <v>39</v>
      </c>
      <c r="O43" s="63">
        <v>22</v>
      </c>
      <c r="P43" s="63">
        <v>12</v>
      </c>
      <c r="Q43" s="63">
        <v>15</v>
      </c>
      <c r="R43" s="63">
        <v>4</v>
      </c>
      <c r="S43" s="63">
        <v>3</v>
      </c>
      <c r="T43" s="63">
        <v>2</v>
      </c>
      <c r="U43" s="63">
        <v>10</v>
      </c>
      <c r="V43" s="63">
        <v>11</v>
      </c>
      <c r="W43" s="63">
        <v>1</v>
      </c>
      <c r="X43" s="63">
        <v>31</v>
      </c>
      <c r="Y43" s="63">
        <v>13</v>
      </c>
      <c r="Z43" s="63">
        <v>34</v>
      </c>
      <c r="AA43" s="63">
        <v>7.1</v>
      </c>
      <c r="AB43" s="63">
        <v>7.8</v>
      </c>
      <c r="AC43" s="63">
        <v>0.9</v>
      </c>
    </row>
    <row r="44" spans="1:29" x14ac:dyDescent="0.2">
      <c r="A44" s="63" t="s">
        <v>184</v>
      </c>
      <c r="B44" s="63">
        <v>44</v>
      </c>
      <c r="C44" s="63">
        <v>44</v>
      </c>
      <c r="D44" s="63">
        <v>0</v>
      </c>
      <c r="E44" s="63">
        <v>0</v>
      </c>
      <c r="F44" s="63">
        <v>12</v>
      </c>
      <c r="G44" s="63">
        <v>2</v>
      </c>
      <c r="H44" s="63">
        <v>10</v>
      </c>
      <c r="I44" s="63">
        <v>16</v>
      </c>
      <c r="J44" s="63">
        <v>16</v>
      </c>
      <c r="K44" s="63">
        <v>32</v>
      </c>
      <c r="L44" s="63">
        <v>6</v>
      </c>
      <c r="M44" s="63">
        <v>0</v>
      </c>
      <c r="N44" s="63">
        <v>39</v>
      </c>
      <c r="O44" s="63">
        <v>27</v>
      </c>
      <c r="P44" s="63">
        <v>8</v>
      </c>
      <c r="Q44" s="63">
        <v>16</v>
      </c>
      <c r="R44" s="63">
        <v>2</v>
      </c>
      <c r="S44" s="63">
        <v>3</v>
      </c>
      <c r="T44" s="63">
        <v>1</v>
      </c>
      <c r="U44" s="63">
        <v>19</v>
      </c>
      <c r="V44" s="63">
        <v>14</v>
      </c>
      <c r="W44" s="63">
        <v>2</v>
      </c>
      <c r="X44" s="63">
        <v>7</v>
      </c>
      <c r="Y44" s="63">
        <v>6</v>
      </c>
      <c r="Z44" s="63">
        <v>25</v>
      </c>
      <c r="AA44" s="63">
        <v>10.5</v>
      </c>
      <c r="AB44" s="63">
        <v>9.8000000000000007</v>
      </c>
      <c r="AC44" s="63">
        <v>1.8</v>
      </c>
    </row>
    <row r="45" spans="1:29" x14ac:dyDescent="0.2">
      <c r="A45" s="63" t="s">
        <v>188</v>
      </c>
      <c r="B45" s="63">
        <v>41</v>
      </c>
      <c r="C45" s="63">
        <v>44</v>
      </c>
      <c r="D45" s="63">
        <v>0</v>
      </c>
      <c r="E45" s="63">
        <v>1</v>
      </c>
      <c r="F45" s="63">
        <v>15</v>
      </c>
      <c r="G45" s="63">
        <v>6</v>
      </c>
      <c r="H45" s="63">
        <v>9</v>
      </c>
      <c r="I45" s="63">
        <v>12</v>
      </c>
      <c r="J45" s="63">
        <v>17</v>
      </c>
      <c r="K45" s="63">
        <v>29</v>
      </c>
      <c r="L45" s="63">
        <v>9</v>
      </c>
      <c r="M45" s="63">
        <v>3</v>
      </c>
      <c r="N45" s="63">
        <v>39</v>
      </c>
      <c r="O45" s="63">
        <v>21</v>
      </c>
      <c r="P45" s="63">
        <v>15</v>
      </c>
      <c r="Q45" s="63">
        <v>12</v>
      </c>
      <c r="R45" s="63">
        <v>3</v>
      </c>
      <c r="S45" s="63">
        <v>4</v>
      </c>
      <c r="T45" s="63">
        <v>1</v>
      </c>
      <c r="U45" s="63">
        <v>6</v>
      </c>
      <c r="V45" s="63">
        <v>9</v>
      </c>
      <c r="W45" s="63">
        <v>3</v>
      </c>
      <c r="X45" s="63">
        <v>44</v>
      </c>
      <c r="Y45" s="63">
        <v>27</v>
      </c>
      <c r="Z45" s="63">
        <v>16</v>
      </c>
      <c r="AA45" s="63">
        <v>8.8000000000000007</v>
      </c>
      <c r="AB45" s="63">
        <v>8.4</v>
      </c>
      <c r="AC45" s="63">
        <v>4.0999999999999996</v>
      </c>
    </row>
    <row r="46" spans="1:29" x14ac:dyDescent="0.2">
      <c r="A46" s="63" t="s">
        <v>192</v>
      </c>
      <c r="B46" s="63"/>
      <c r="C46" s="63">
        <v>0</v>
      </c>
      <c r="D46" s="63">
        <v>0</v>
      </c>
      <c r="E46" s="63">
        <v>0</v>
      </c>
      <c r="F46" s="63">
        <v>0</v>
      </c>
      <c r="G46" s="63">
        <v>0</v>
      </c>
      <c r="H46" s="63">
        <v>0</v>
      </c>
      <c r="I46" s="63">
        <v>0</v>
      </c>
      <c r="J46" s="63">
        <v>0</v>
      </c>
      <c r="K46" s="63">
        <v>0</v>
      </c>
      <c r="L46" s="63">
        <v>0</v>
      </c>
      <c r="M46" s="63">
        <v>0</v>
      </c>
      <c r="N46" s="63">
        <v>39</v>
      </c>
      <c r="O46" s="63">
        <v>23</v>
      </c>
      <c r="P46" s="63">
        <v>8</v>
      </c>
      <c r="Q46" s="63">
        <v>9</v>
      </c>
      <c r="R46" s="63">
        <v>1</v>
      </c>
      <c r="S46" s="63">
        <v>5</v>
      </c>
      <c r="T46" s="63">
        <v>1</v>
      </c>
      <c r="U46" s="63">
        <v>15</v>
      </c>
      <c r="V46" s="63">
        <v>8</v>
      </c>
      <c r="W46" s="63">
        <v>4</v>
      </c>
      <c r="X46" s="63"/>
      <c r="Y46" s="63"/>
      <c r="Z46" s="63"/>
      <c r="AA46" s="63">
        <v>9.8000000000000007</v>
      </c>
      <c r="AB46" s="63">
        <v>7</v>
      </c>
      <c r="AC46" s="63">
        <v>4</v>
      </c>
    </row>
    <row r="47" spans="1:29" x14ac:dyDescent="0.2">
      <c r="A47" s="63" t="s">
        <v>196</v>
      </c>
      <c r="B47" s="63">
        <v>15</v>
      </c>
      <c r="C47" s="63">
        <v>44</v>
      </c>
      <c r="D47" s="63">
        <v>4</v>
      </c>
      <c r="E47" s="63">
        <v>14</v>
      </c>
      <c r="F47" s="63">
        <v>28</v>
      </c>
      <c r="G47" s="63">
        <v>17</v>
      </c>
      <c r="H47" s="63">
        <v>11</v>
      </c>
      <c r="I47" s="63">
        <v>7</v>
      </c>
      <c r="J47" s="63">
        <v>9</v>
      </c>
      <c r="K47" s="63">
        <v>16</v>
      </c>
      <c r="L47" s="63">
        <v>4</v>
      </c>
      <c r="M47" s="63">
        <v>0</v>
      </c>
      <c r="N47" s="63">
        <v>39</v>
      </c>
      <c r="O47" s="63">
        <v>20</v>
      </c>
      <c r="P47" s="63">
        <v>11</v>
      </c>
      <c r="Q47" s="63">
        <v>9</v>
      </c>
      <c r="R47" s="63">
        <v>3</v>
      </c>
      <c r="S47" s="63">
        <v>4</v>
      </c>
      <c r="T47" s="63">
        <v>2</v>
      </c>
      <c r="U47" s="63">
        <v>9</v>
      </c>
      <c r="V47" s="63">
        <v>6</v>
      </c>
      <c r="W47" s="63">
        <v>2</v>
      </c>
      <c r="X47" s="63">
        <v>35</v>
      </c>
      <c r="Y47" s="63">
        <v>42</v>
      </c>
      <c r="Z47" s="63">
        <v>25</v>
      </c>
      <c r="AA47" s="63">
        <v>6.2</v>
      </c>
      <c r="AB47" s="63">
        <v>5.7</v>
      </c>
      <c r="AC47" s="63">
        <v>3</v>
      </c>
    </row>
    <row r="48" spans="1:29" x14ac:dyDescent="0.2">
      <c r="A48" s="63" t="s">
        <v>200</v>
      </c>
      <c r="B48" s="63">
        <v>1</v>
      </c>
      <c r="C48" s="63">
        <v>42</v>
      </c>
      <c r="D48" s="63">
        <v>8</v>
      </c>
      <c r="E48" s="63">
        <v>17</v>
      </c>
      <c r="F48" s="63">
        <v>38</v>
      </c>
      <c r="G48" s="63">
        <v>27</v>
      </c>
      <c r="H48" s="63">
        <v>11</v>
      </c>
      <c r="I48" s="63">
        <v>2</v>
      </c>
      <c r="J48" s="63">
        <v>2</v>
      </c>
      <c r="K48" s="63">
        <v>4</v>
      </c>
      <c r="L48" s="63">
        <v>0</v>
      </c>
      <c r="M48" s="63">
        <v>0</v>
      </c>
      <c r="N48" s="63">
        <v>37</v>
      </c>
      <c r="O48" s="63">
        <v>20</v>
      </c>
      <c r="P48" s="63">
        <v>10</v>
      </c>
      <c r="Q48" s="63">
        <v>12</v>
      </c>
      <c r="R48" s="63">
        <v>4</v>
      </c>
      <c r="S48" s="63">
        <v>5</v>
      </c>
      <c r="T48" s="63">
        <v>3</v>
      </c>
      <c r="U48" s="63">
        <v>10</v>
      </c>
      <c r="V48" s="63">
        <v>8</v>
      </c>
      <c r="W48" s="63">
        <v>2</v>
      </c>
      <c r="X48" s="63">
        <v>31</v>
      </c>
      <c r="Y48" s="63">
        <v>32</v>
      </c>
      <c r="Z48" s="63">
        <v>25</v>
      </c>
      <c r="AA48" s="63">
        <v>8.6999999999999993</v>
      </c>
      <c r="AB48" s="63">
        <v>7.9</v>
      </c>
      <c r="AC48" s="63">
        <v>3.8</v>
      </c>
    </row>
    <row r="49" spans="1:29" x14ac:dyDescent="0.2">
      <c r="A49" s="63" t="s">
        <v>204</v>
      </c>
      <c r="B49" s="63">
        <v>25</v>
      </c>
      <c r="C49" s="63">
        <v>44</v>
      </c>
      <c r="D49" s="63">
        <v>0</v>
      </c>
      <c r="E49" s="63">
        <v>0</v>
      </c>
      <c r="F49" s="63">
        <v>27</v>
      </c>
      <c r="G49" s="63">
        <v>5</v>
      </c>
      <c r="H49" s="63">
        <v>22</v>
      </c>
      <c r="I49" s="63">
        <v>14</v>
      </c>
      <c r="J49" s="63">
        <v>3</v>
      </c>
      <c r="K49" s="63">
        <v>17</v>
      </c>
      <c r="L49" s="63">
        <v>2</v>
      </c>
      <c r="M49" s="63">
        <v>1</v>
      </c>
      <c r="N49" s="63">
        <v>39</v>
      </c>
      <c r="O49" s="63">
        <v>29</v>
      </c>
      <c r="P49" s="63">
        <v>8</v>
      </c>
      <c r="Q49" s="63">
        <v>14</v>
      </c>
      <c r="R49" s="63">
        <v>5</v>
      </c>
      <c r="S49" s="63">
        <v>1</v>
      </c>
      <c r="T49" s="63">
        <v>2</v>
      </c>
      <c r="U49" s="63">
        <v>21</v>
      </c>
      <c r="V49" s="63">
        <v>9</v>
      </c>
      <c r="W49" s="63">
        <v>-1</v>
      </c>
      <c r="X49" s="63">
        <v>5</v>
      </c>
      <c r="Y49" s="63">
        <v>27</v>
      </c>
      <c r="Z49" s="63">
        <v>48</v>
      </c>
      <c r="AA49" s="63">
        <v>9.6999999999999993</v>
      </c>
      <c r="AB49" s="63">
        <v>6.3</v>
      </c>
      <c r="AC49" s="63">
        <v>-1.3</v>
      </c>
    </row>
    <row r="50" spans="1:29" x14ac:dyDescent="0.2">
      <c r="A50" s="63" t="s">
        <v>208</v>
      </c>
      <c r="B50" s="63">
        <v>10</v>
      </c>
      <c r="C50" s="63">
        <v>44</v>
      </c>
      <c r="D50" s="63">
        <v>0</v>
      </c>
      <c r="E50" s="63">
        <v>5</v>
      </c>
      <c r="F50" s="63">
        <v>33</v>
      </c>
      <c r="G50" s="63">
        <v>19</v>
      </c>
      <c r="H50" s="63">
        <v>14</v>
      </c>
      <c r="I50" s="63">
        <v>7</v>
      </c>
      <c r="J50" s="63">
        <v>4</v>
      </c>
      <c r="K50" s="63">
        <v>11</v>
      </c>
      <c r="L50" s="63">
        <v>0</v>
      </c>
      <c r="M50" s="63">
        <v>0</v>
      </c>
      <c r="N50" s="63">
        <v>39</v>
      </c>
      <c r="O50" s="63">
        <v>28</v>
      </c>
      <c r="P50" s="63">
        <v>5</v>
      </c>
      <c r="Q50" s="63">
        <v>15</v>
      </c>
      <c r="R50" s="63">
        <v>2</v>
      </c>
      <c r="S50" s="63">
        <v>7</v>
      </c>
      <c r="T50" s="63">
        <v>2</v>
      </c>
      <c r="U50" s="63">
        <v>23</v>
      </c>
      <c r="V50" s="63">
        <v>13</v>
      </c>
      <c r="W50" s="63">
        <v>5</v>
      </c>
      <c r="X50" s="63">
        <v>3</v>
      </c>
      <c r="Y50" s="63">
        <v>8</v>
      </c>
      <c r="Z50" s="63">
        <v>7</v>
      </c>
      <c r="AA50" s="63">
        <v>15.3</v>
      </c>
      <c r="AB50" s="63">
        <v>12.5</v>
      </c>
      <c r="AC50" s="63">
        <v>6.7</v>
      </c>
    </row>
    <row r="51" spans="1:29" x14ac:dyDescent="0.2">
      <c r="A51" s="63" t="s">
        <v>212</v>
      </c>
      <c r="B51" s="63">
        <v>38</v>
      </c>
      <c r="C51" s="63">
        <v>44</v>
      </c>
      <c r="D51" s="63">
        <v>0</v>
      </c>
      <c r="E51" s="63">
        <v>3</v>
      </c>
      <c r="F51" s="63">
        <v>14</v>
      </c>
      <c r="G51" s="63">
        <v>9</v>
      </c>
      <c r="H51" s="63">
        <v>5</v>
      </c>
      <c r="I51" s="63">
        <v>10</v>
      </c>
      <c r="J51" s="63">
        <v>20</v>
      </c>
      <c r="K51" s="63">
        <v>30</v>
      </c>
      <c r="L51" s="63">
        <v>14</v>
      </c>
      <c r="M51" s="63">
        <v>6</v>
      </c>
      <c r="N51" s="63">
        <v>39</v>
      </c>
      <c r="O51" s="63">
        <v>22</v>
      </c>
      <c r="P51" s="63">
        <v>12</v>
      </c>
      <c r="Q51" s="63">
        <v>13</v>
      </c>
      <c r="R51" s="63">
        <v>3</v>
      </c>
      <c r="S51" s="63">
        <v>5</v>
      </c>
      <c r="T51" s="63">
        <v>1</v>
      </c>
      <c r="U51" s="63">
        <v>10</v>
      </c>
      <c r="V51" s="63">
        <v>10</v>
      </c>
      <c r="W51" s="63">
        <v>4</v>
      </c>
      <c r="X51" s="63">
        <v>31</v>
      </c>
      <c r="Y51" s="63">
        <v>22</v>
      </c>
      <c r="Z51" s="63">
        <v>8</v>
      </c>
      <c r="AA51" s="63">
        <v>10.1</v>
      </c>
      <c r="AB51" s="63">
        <v>9.4</v>
      </c>
      <c r="AC51" s="63">
        <v>5.3</v>
      </c>
    </row>
    <row r="52" spans="1:29" x14ac:dyDescent="0.2">
      <c r="A52" s="63" t="s">
        <v>216</v>
      </c>
      <c r="B52" s="63">
        <v>11</v>
      </c>
      <c r="C52" s="63">
        <v>44</v>
      </c>
      <c r="D52" s="63">
        <v>1</v>
      </c>
      <c r="E52" s="63">
        <v>10</v>
      </c>
      <c r="F52" s="63">
        <v>35</v>
      </c>
      <c r="G52" s="63">
        <v>17</v>
      </c>
      <c r="H52" s="63">
        <v>18</v>
      </c>
      <c r="I52" s="63">
        <v>4</v>
      </c>
      <c r="J52" s="63">
        <v>5</v>
      </c>
      <c r="K52" s="63">
        <v>9</v>
      </c>
      <c r="L52" s="63">
        <v>1</v>
      </c>
      <c r="M52" s="63">
        <v>0</v>
      </c>
      <c r="N52" s="63">
        <v>39</v>
      </c>
      <c r="O52" s="63">
        <v>21</v>
      </c>
      <c r="P52" s="63">
        <v>10</v>
      </c>
      <c r="Q52" s="63">
        <v>12</v>
      </c>
      <c r="R52" s="63">
        <v>3</v>
      </c>
      <c r="S52" s="63">
        <v>2</v>
      </c>
      <c r="T52" s="63">
        <v>1</v>
      </c>
      <c r="U52" s="63">
        <v>11</v>
      </c>
      <c r="V52" s="63">
        <v>9</v>
      </c>
      <c r="W52" s="63">
        <v>1</v>
      </c>
      <c r="X52" s="63">
        <v>29</v>
      </c>
      <c r="Y52" s="63">
        <v>27</v>
      </c>
      <c r="Z52" s="63">
        <v>34</v>
      </c>
      <c r="AA52" s="63">
        <v>6.7</v>
      </c>
      <c r="AB52" s="63">
        <v>5.4</v>
      </c>
      <c r="AC52" s="63">
        <v>0.5</v>
      </c>
    </row>
    <row r="53" spans="1:29" x14ac:dyDescent="0.2">
      <c r="A53" s="63" t="s">
        <v>220</v>
      </c>
      <c r="B53" s="63">
        <v>32</v>
      </c>
      <c r="C53" s="63">
        <v>43</v>
      </c>
      <c r="D53" s="63">
        <v>1</v>
      </c>
      <c r="E53" s="63">
        <v>8</v>
      </c>
      <c r="F53" s="63">
        <v>25</v>
      </c>
      <c r="G53" s="63">
        <v>13</v>
      </c>
      <c r="H53" s="63">
        <v>12</v>
      </c>
      <c r="I53" s="63">
        <v>8</v>
      </c>
      <c r="J53" s="63">
        <v>10</v>
      </c>
      <c r="K53" s="63">
        <v>18</v>
      </c>
      <c r="L53" s="63">
        <v>9</v>
      </c>
      <c r="M53" s="63">
        <v>2</v>
      </c>
      <c r="N53" s="63">
        <v>38</v>
      </c>
      <c r="O53" s="63">
        <v>21</v>
      </c>
      <c r="P53" s="63">
        <v>12</v>
      </c>
      <c r="Q53" s="63">
        <v>14</v>
      </c>
      <c r="R53" s="63">
        <v>4</v>
      </c>
      <c r="S53" s="63">
        <v>5</v>
      </c>
      <c r="T53" s="63">
        <v>2</v>
      </c>
      <c r="U53" s="63">
        <v>9</v>
      </c>
      <c r="V53" s="63">
        <v>10</v>
      </c>
      <c r="W53" s="63">
        <v>3</v>
      </c>
      <c r="X53" s="63">
        <v>35</v>
      </c>
      <c r="Y53" s="63">
        <v>22</v>
      </c>
      <c r="Z53" s="63">
        <v>16</v>
      </c>
      <c r="AA53" s="63">
        <v>11.1</v>
      </c>
      <c r="AB53" s="63">
        <v>9.9</v>
      </c>
      <c r="AC53" s="63">
        <v>5.3</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17"/>
  <sheetViews>
    <sheetView topLeftCell="A1241" workbookViewId="0">
      <selection activeCell="H24" sqref="H24"/>
    </sheetView>
  </sheetViews>
  <sheetFormatPr baseColWidth="10" defaultColWidth="8.83203125" defaultRowHeight="15" x14ac:dyDescent="0.2"/>
  <cols>
    <col min="1" max="1" width="15" customWidth="1"/>
    <col min="2" max="2" width="13" customWidth="1"/>
    <col min="3" max="3" width="21" customWidth="1"/>
    <col min="4" max="4" width="3" customWidth="1"/>
    <col min="5" max="5" width="10" customWidth="1"/>
    <col min="6" max="6" width="13" customWidth="1"/>
    <col min="7" max="7" width="81.6640625" customWidth="1"/>
    <col min="8" max="8" width="21" customWidth="1"/>
    <col min="9" max="9" width="14" customWidth="1"/>
    <col min="10" max="14" width="13" customWidth="1"/>
    <col min="15" max="15" width="14" customWidth="1"/>
    <col min="16" max="16" width="13" customWidth="1"/>
    <col min="17" max="17" width="14" customWidth="1"/>
    <col min="18" max="18" width="13" customWidth="1"/>
  </cols>
  <sheetData>
    <row r="1" spans="1:18" x14ac:dyDescent="0.2">
      <c r="A1" s="63" t="s">
        <v>0</v>
      </c>
      <c r="B1" s="63" t="s">
        <v>1</v>
      </c>
      <c r="C1" s="63" t="s">
        <v>3</v>
      </c>
      <c r="D1" s="63" t="s">
        <v>2</v>
      </c>
      <c r="E1" s="63" t="s">
        <v>8283</v>
      </c>
      <c r="F1" s="63" t="s">
        <v>5</v>
      </c>
      <c r="G1" s="63" t="s">
        <v>6</v>
      </c>
      <c r="H1" s="63" t="s">
        <v>7</v>
      </c>
      <c r="I1" s="63" t="s">
        <v>8</v>
      </c>
      <c r="J1" s="63" t="s">
        <v>9</v>
      </c>
      <c r="K1" s="63" t="s">
        <v>10</v>
      </c>
      <c r="L1" s="63" t="s">
        <v>5410</v>
      </c>
      <c r="M1" s="63" t="s">
        <v>5395</v>
      </c>
      <c r="N1" s="63" t="s">
        <v>5396</v>
      </c>
      <c r="O1" s="63" t="s">
        <v>5397</v>
      </c>
      <c r="P1" s="63" t="s">
        <v>5398</v>
      </c>
      <c r="Q1" s="63" t="s">
        <v>5399</v>
      </c>
      <c r="R1" s="63" t="s">
        <v>5400</v>
      </c>
    </row>
    <row r="2" spans="1:18" x14ac:dyDescent="0.2">
      <c r="A2" s="63" t="s">
        <v>11</v>
      </c>
      <c r="B2" s="63" t="s">
        <v>12</v>
      </c>
      <c r="C2" s="63" t="s">
        <v>14</v>
      </c>
      <c r="D2" s="63" t="s">
        <v>13</v>
      </c>
      <c r="E2" s="63" t="s">
        <v>15</v>
      </c>
      <c r="F2" s="63">
        <v>0</v>
      </c>
      <c r="G2" s="63" t="s">
        <v>8304</v>
      </c>
      <c r="H2" s="63" t="s">
        <v>18</v>
      </c>
      <c r="I2" s="63">
        <v>20</v>
      </c>
      <c r="J2" s="63">
        <v>30</v>
      </c>
      <c r="K2" s="63">
        <v>3</v>
      </c>
      <c r="L2" s="63"/>
      <c r="M2" s="63"/>
      <c r="N2" s="63"/>
      <c r="O2" s="63"/>
      <c r="P2" s="63"/>
      <c r="Q2" s="63"/>
      <c r="R2" s="63"/>
    </row>
    <row r="3" spans="1:18" x14ac:dyDescent="0.2">
      <c r="A3" s="63" t="s">
        <v>16</v>
      </c>
      <c r="B3" s="63" t="s">
        <v>17</v>
      </c>
      <c r="C3" s="63" t="s">
        <v>14</v>
      </c>
      <c r="D3" s="63" t="s">
        <v>13</v>
      </c>
      <c r="E3" s="63" t="s">
        <v>15</v>
      </c>
      <c r="F3" s="63">
        <v>1</v>
      </c>
      <c r="G3" s="63" t="s">
        <v>8304</v>
      </c>
      <c r="H3" s="63" t="s">
        <v>772</v>
      </c>
      <c r="I3" s="63">
        <v>16</v>
      </c>
      <c r="J3" s="63">
        <v>37</v>
      </c>
      <c r="K3" s="63">
        <v>3</v>
      </c>
      <c r="L3" s="63">
        <v>-0.7</v>
      </c>
      <c r="M3" s="63">
        <v>1</v>
      </c>
      <c r="N3" s="63"/>
      <c r="O3" s="63">
        <v>1</v>
      </c>
      <c r="P3" s="63"/>
      <c r="Q3" s="63"/>
      <c r="R3" s="63"/>
    </row>
    <row r="4" spans="1:18" x14ac:dyDescent="0.2">
      <c r="A4" s="63" t="s">
        <v>20</v>
      </c>
      <c r="B4" s="63" t="s">
        <v>12</v>
      </c>
      <c r="C4" s="63" t="s">
        <v>22</v>
      </c>
      <c r="D4" s="63" t="s">
        <v>21</v>
      </c>
      <c r="E4" s="63" t="s">
        <v>15</v>
      </c>
      <c r="F4" s="63">
        <v>0</v>
      </c>
      <c r="G4" s="63" t="s">
        <v>8304</v>
      </c>
      <c r="H4" s="63" t="s">
        <v>18</v>
      </c>
      <c r="I4" s="63">
        <v>24</v>
      </c>
      <c r="J4" s="63">
        <v>40</v>
      </c>
      <c r="K4" s="63">
        <v>4</v>
      </c>
      <c r="L4" s="63"/>
      <c r="M4" s="63"/>
      <c r="N4" s="63"/>
      <c r="O4" s="63"/>
      <c r="P4" s="63"/>
      <c r="Q4" s="63"/>
      <c r="R4" s="63"/>
    </row>
    <row r="5" spans="1:18" x14ac:dyDescent="0.2">
      <c r="A5" s="63" t="s">
        <v>23</v>
      </c>
      <c r="B5" s="63" t="s">
        <v>17</v>
      </c>
      <c r="C5" s="63" t="s">
        <v>22</v>
      </c>
      <c r="D5" s="63" t="s">
        <v>21</v>
      </c>
      <c r="E5" s="63" t="s">
        <v>15</v>
      </c>
      <c r="F5" s="63">
        <v>1</v>
      </c>
      <c r="G5" s="63" t="s">
        <v>8304</v>
      </c>
      <c r="H5" s="63" t="s">
        <v>772</v>
      </c>
      <c r="I5" s="63">
        <v>19</v>
      </c>
      <c r="J5" s="63">
        <v>46</v>
      </c>
      <c r="K5" s="63">
        <v>4</v>
      </c>
      <c r="L5" s="63">
        <v>-0.8</v>
      </c>
      <c r="M5" s="63">
        <v>1</v>
      </c>
      <c r="N5" s="63"/>
      <c r="O5" s="63">
        <v>1</v>
      </c>
      <c r="P5" s="63"/>
      <c r="Q5" s="63"/>
      <c r="R5" s="63"/>
    </row>
    <row r="6" spans="1:18" x14ac:dyDescent="0.2">
      <c r="A6" s="63" t="s">
        <v>24</v>
      </c>
      <c r="B6" s="63" t="s">
        <v>12</v>
      </c>
      <c r="C6" s="63" t="s">
        <v>26</v>
      </c>
      <c r="D6" s="63" t="s">
        <v>25</v>
      </c>
      <c r="E6" s="63" t="s">
        <v>15</v>
      </c>
      <c r="F6" s="63">
        <v>0</v>
      </c>
      <c r="G6" s="63" t="s">
        <v>8304</v>
      </c>
      <c r="H6" s="63" t="s">
        <v>18</v>
      </c>
      <c r="I6" s="63">
        <v>24</v>
      </c>
      <c r="J6" s="63">
        <v>40</v>
      </c>
      <c r="K6" s="63">
        <v>4</v>
      </c>
      <c r="L6" s="63"/>
      <c r="M6" s="63"/>
      <c r="N6" s="63"/>
      <c r="O6" s="63"/>
      <c r="P6" s="63"/>
      <c r="Q6" s="63"/>
      <c r="R6" s="63"/>
    </row>
    <row r="7" spans="1:18" x14ac:dyDescent="0.2">
      <c r="A7" s="63" t="s">
        <v>27</v>
      </c>
      <c r="B7" s="63" t="s">
        <v>17</v>
      </c>
      <c r="C7" s="63" t="s">
        <v>26</v>
      </c>
      <c r="D7" s="63" t="s">
        <v>25</v>
      </c>
      <c r="E7" s="63" t="s">
        <v>15</v>
      </c>
      <c r="F7" s="63">
        <v>1</v>
      </c>
      <c r="G7" s="63" t="s">
        <v>8304</v>
      </c>
      <c r="H7" s="63" t="s">
        <v>772</v>
      </c>
      <c r="I7" s="63">
        <v>15</v>
      </c>
      <c r="J7" s="63">
        <v>35</v>
      </c>
      <c r="K7" s="63">
        <v>3</v>
      </c>
      <c r="L7" s="63">
        <v>-1.5</v>
      </c>
      <c r="M7" s="63">
        <v>1</v>
      </c>
      <c r="N7" s="63"/>
      <c r="O7" s="63">
        <v>1</v>
      </c>
      <c r="P7" s="63"/>
      <c r="Q7" s="63">
        <v>1</v>
      </c>
      <c r="R7" s="63"/>
    </row>
    <row r="8" spans="1:18" x14ac:dyDescent="0.2">
      <c r="A8" s="63" t="s">
        <v>28</v>
      </c>
      <c r="B8" s="63" t="s">
        <v>12</v>
      </c>
      <c r="C8" s="63" t="s">
        <v>30</v>
      </c>
      <c r="D8" s="63" t="s">
        <v>29</v>
      </c>
      <c r="E8" s="63" t="s">
        <v>15</v>
      </c>
      <c r="F8" s="63">
        <v>0</v>
      </c>
      <c r="G8" s="63" t="s">
        <v>8304</v>
      </c>
      <c r="H8" s="63" t="s">
        <v>18</v>
      </c>
      <c r="I8" s="63">
        <v>24</v>
      </c>
      <c r="J8" s="63">
        <v>40</v>
      </c>
      <c r="K8" s="63">
        <v>4</v>
      </c>
      <c r="L8" s="63"/>
      <c r="M8" s="63"/>
      <c r="N8" s="63"/>
      <c r="O8" s="63"/>
      <c r="P8" s="63"/>
      <c r="Q8" s="63"/>
      <c r="R8" s="63"/>
    </row>
    <row r="9" spans="1:18" x14ac:dyDescent="0.2">
      <c r="A9" s="63" t="s">
        <v>31</v>
      </c>
      <c r="B9" s="63" t="s">
        <v>17</v>
      </c>
      <c r="C9" s="63" t="s">
        <v>30</v>
      </c>
      <c r="D9" s="63" t="s">
        <v>29</v>
      </c>
      <c r="E9" s="63" t="s">
        <v>15</v>
      </c>
      <c r="F9" s="63">
        <v>1</v>
      </c>
      <c r="G9" s="63" t="s">
        <v>8304</v>
      </c>
      <c r="H9" s="63" t="s">
        <v>772</v>
      </c>
      <c r="I9" s="63">
        <v>14</v>
      </c>
      <c r="J9" s="63">
        <v>32</v>
      </c>
      <c r="K9" s="63">
        <v>3</v>
      </c>
      <c r="L9" s="63">
        <v>-1.7</v>
      </c>
      <c r="M9" s="63">
        <v>1</v>
      </c>
      <c r="N9" s="63"/>
      <c r="O9" s="63">
        <v>1</v>
      </c>
      <c r="P9" s="63"/>
      <c r="Q9" s="63">
        <v>1</v>
      </c>
      <c r="R9" s="63"/>
    </row>
    <row r="10" spans="1:18" x14ac:dyDescent="0.2">
      <c r="A10" s="63" t="s">
        <v>32</v>
      </c>
      <c r="B10" s="63" t="s">
        <v>12</v>
      </c>
      <c r="C10" s="63" t="s">
        <v>34</v>
      </c>
      <c r="D10" s="63" t="s">
        <v>33</v>
      </c>
      <c r="E10" s="63" t="s">
        <v>15</v>
      </c>
      <c r="F10" s="63">
        <v>0</v>
      </c>
      <c r="G10" s="63" t="s">
        <v>8304</v>
      </c>
      <c r="H10" s="63" t="s">
        <v>18</v>
      </c>
      <c r="I10" s="63">
        <v>24</v>
      </c>
      <c r="J10" s="63">
        <v>40</v>
      </c>
      <c r="K10" s="63">
        <v>4</v>
      </c>
      <c r="L10" s="63"/>
      <c r="M10" s="63"/>
      <c r="N10" s="63"/>
      <c r="O10" s="63"/>
      <c r="P10" s="63"/>
      <c r="Q10" s="63"/>
      <c r="R10" s="63"/>
    </row>
    <row r="11" spans="1:18" x14ac:dyDescent="0.2">
      <c r="A11" s="63" t="s">
        <v>35</v>
      </c>
      <c r="B11" s="63" t="s">
        <v>17</v>
      </c>
      <c r="C11" s="63" t="s">
        <v>34</v>
      </c>
      <c r="D11" s="63" t="s">
        <v>33</v>
      </c>
      <c r="E11" s="63" t="s">
        <v>15</v>
      </c>
      <c r="F11" s="63">
        <v>1</v>
      </c>
      <c r="G11" s="63" t="s">
        <v>8304</v>
      </c>
      <c r="H11" s="63" t="s">
        <v>772</v>
      </c>
      <c r="I11" s="63">
        <v>12</v>
      </c>
      <c r="J11" s="63">
        <v>25</v>
      </c>
      <c r="K11" s="63">
        <v>2</v>
      </c>
      <c r="L11" s="63">
        <v>-2</v>
      </c>
      <c r="M11" s="63">
        <v>1</v>
      </c>
      <c r="N11" s="63"/>
      <c r="O11" s="63">
        <v>1</v>
      </c>
      <c r="P11" s="63"/>
      <c r="Q11" s="63">
        <v>1</v>
      </c>
      <c r="R11" s="63"/>
    </row>
    <row r="12" spans="1:18" x14ac:dyDescent="0.2">
      <c r="A12" s="63" t="s">
        <v>36</v>
      </c>
      <c r="B12" s="63" t="s">
        <v>12</v>
      </c>
      <c r="C12" s="63" t="s">
        <v>38</v>
      </c>
      <c r="D12" s="63" t="s">
        <v>37</v>
      </c>
      <c r="E12" s="63" t="s">
        <v>15</v>
      </c>
      <c r="F12" s="63">
        <v>0</v>
      </c>
      <c r="G12" s="63" t="s">
        <v>8304</v>
      </c>
      <c r="H12" s="63" t="s">
        <v>18</v>
      </c>
      <c r="I12" s="63">
        <v>19</v>
      </c>
      <c r="J12" s="63">
        <v>27</v>
      </c>
      <c r="K12" s="63">
        <v>3</v>
      </c>
      <c r="L12" s="63"/>
      <c r="M12" s="63"/>
      <c r="N12" s="63"/>
      <c r="O12" s="63"/>
      <c r="P12" s="63"/>
      <c r="Q12" s="63"/>
      <c r="R12" s="63"/>
    </row>
    <row r="13" spans="1:18" x14ac:dyDescent="0.2">
      <c r="A13" s="63" t="s">
        <v>39</v>
      </c>
      <c r="B13" s="63" t="s">
        <v>17</v>
      </c>
      <c r="C13" s="63" t="s">
        <v>38</v>
      </c>
      <c r="D13" s="63" t="s">
        <v>37</v>
      </c>
      <c r="E13" s="63" t="s">
        <v>15</v>
      </c>
      <c r="F13" s="63">
        <v>1</v>
      </c>
      <c r="G13" s="63" t="s">
        <v>8304</v>
      </c>
      <c r="H13" s="63" t="s">
        <v>772</v>
      </c>
      <c r="I13" s="63">
        <v>11</v>
      </c>
      <c r="J13" s="63">
        <v>23</v>
      </c>
      <c r="K13" s="63">
        <v>2</v>
      </c>
      <c r="L13" s="63">
        <v>-1.3</v>
      </c>
      <c r="M13" s="63">
        <v>1</v>
      </c>
      <c r="N13" s="63"/>
      <c r="O13" s="63">
        <v>1</v>
      </c>
      <c r="P13" s="63"/>
      <c r="Q13" s="63">
        <v>1</v>
      </c>
      <c r="R13" s="63"/>
    </row>
    <row r="14" spans="1:18" x14ac:dyDescent="0.2">
      <c r="A14" s="63" t="s">
        <v>40</v>
      </c>
      <c r="B14" s="63" t="s">
        <v>12</v>
      </c>
      <c r="C14" s="63" t="s">
        <v>42</v>
      </c>
      <c r="D14" s="63" t="s">
        <v>41</v>
      </c>
      <c r="E14" s="63" t="s">
        <v>15</v>
      </c>
      <c r="F14" s="63">
        <v>0</v>
      </c>
      <c r="G14" s="63" t="s">
        <v>8304</v>
      </c>
      <c r="H14" s="63" t="s">
        <v>18</v>
      </c>
      <c r="I14" s="63">
        <v>13</v>
      </c>
      <c r="J14" s="63">
        <v>7</v>
      </c>
      <c r="K14" s="63">
        <v>1</v>
      </c>
      <c r="L14" s="63"/>
      <c r="M14" s="63"/>
      <c r="N14" s="63"/>
      <c r="O14" s="63"/>
      <c r="P14" s="63"/>
      <c r="Q14" s="63"/>
      <c r="R14" s="63"/>
    </row>
    <row r="15" spans="1:18" x14ac:dyDescent="0.2">
      <c r="A15" s="63" t="s">
        <v>43</v>
      </c>
      <c r="B15" s="63" t="s">
        <v>17</v>
      </c>
      <c r="C15" s="63" t="s">
        <v>42</v>
      </c>
      <c r="D15" s="63" t="s">
        <v>41</v>
      </c>
      <c r="E15" s="63" t="s">
        <v>15</v>
      </c>
      <c r="F15" s="63">
        <v>1</v>
      </c>
      <c r="G15" s="63" t="s">
        <v>8304</v>
      </c>
      <c r="H15" s="63" t="s">
        <v>772</v>
      </c>
      <c r="I15" s="63">
        <v>8</v>
      </c>
      <c r="J15" s="63">
        <v>8</v>
      </c>
      <c r="K15" s="63">
        <v>1</v>
      </c>
      <c r="L15" s="63">
        <v>-0.8</v>
      </c>
      <c r="M15" s="63">
        <v>1</v>
      </c>
      <c r="N15" s="63"/>
      <c r="O15" s="63">
        <v>1</v>
      </c>
      <c r="P15" s="63"/>
      <c r="Q15" s="63"/>
      <c r="R15" s="63"/>
    </row>
    <row r="16" spans="1:18" x14ac:dyDescent="0.2">
      <c r="A16" s="63" t="s">
        <v>44</v>
      </c>
      <c r="B16" s="63" t="s">
        <v>12</v>
      </c>
      <c r="C16" s="63" t="s">
        <v>46</v>
      </c>
      <c r="D16" s="63" t="s">
        <v>45</v>
      </c>
      <c r="E16" s="63" t="s">
        <v>15</v>
      </c>
      <c r="F16" s="63">
        <v>0</v>
      </c>
      <c r="G16" s="63" t="s">
        <v>8304</v>
      </c>
      <c r="H16" s="63" t="s">
        <v>18</v>
      </c>
      <c r="I16" s="63">
        <v>14</v>
      </c>
      <c r="J16" s="63">
        <v>9</v>
      </c>
      <c r="K16" s="63">
        <v>1</v>
      </c>
      <c r="L16" s="63"/>
      <c r="M16" s="63"/>
      <c r="N16" s="63"/>
      <c r="O16" s="63"/>
      <c r="P16" s="63"/>
      <c r="Q16" s="63"/>
      <c r="R16" s="63"/>
    </row>
    <row r="17" spans="1:18" x14ac:dyDescent="0.2">
      <c r="A17" s="63" t="s">
        <v>47</v>
      </c>
      <c r="B17" s="63" t="s">
        <v>17</v>
      </c>
      <c r="C17" s="63" t="s">
        <v>46</v>
      </c>
      <c r="D17" s="63" t="s">
        <v>45</v>
      </c>
      <c r="E17" s="63" t="s">
        <v>15</v>
      </c>
      <c r="F17" s="63">
        <v>1</v>
      </c>
      <c r="G17" s="63" t="s">
        <v>8304</v>
      </c>
      <c r="H17" s="63" t="s">
        <v>772</v>
      </c>
      <c r="I17" s="63">
        <v>8</v>
      </c>
      <c r="J17" s="63">
        <v>8</v>
      </c>
      <c r="K17" s="63">
        <v>1</v>
      </c>
      <c r="L17" s="63">
        <v>-1</v>
      </c>
      <c r="M17" s="63">
        <v>1</v>
      </c>
      <c r="N17" s="63"/>
      <c r="O17" s="63">
        <v>1</v>
      </c>
      <c r="P17" s="63"/>
      <c r="Q17" s="63">
        <v>1</v>
      </c>
      <c r="R17" s="63"/>
    </row>
    <row r="18" spans="1:18" x14ac:dyDescent="0.2">
      <c r="A18" s="63" t="s">
        <v>48</v>
      </c>
      <c r="B18" s="63" t="s">
        <v>12</v>
      </c>
      <c r="C18" s="63" t="s">
        <v>50</v>
      </c>
      <c r="D18" s="63" t="s">
        <v>49</v>
      </c>
      <c r="E18" s="63" t="s">
        <v>15</v>
      </c>
      <c r="F18" s="63">
        <v>0</v>
      </c>
      <c r="G18" s="63" t="s">
        <v>8304</v>
      </c>
      <c r="H18" s="63" t="s">
        <v>18</v>
      </c>
      <c r="I18" s="63">
        <v>8</v>
      </c>
      <c r="J18" s="63">
        <v>2</v>
      </c>
      <c r="K18" s="63">
        <v>1</v>
      </c>
      <c r="L18" s="63"/>
      <c r="M18" s="63"/>
      <c r="N18" s="63"/>
      <c r="O18" s="63"/>
      <c r="P18" s="63"/>
      <c r="Q18" s="63"/>
      <c r="R18" s="63"/>
    </row>
    <row r="19" spans="1:18" x14ac:dyDescent="0.2">
      <c r="A19" s="63" t="s">
        <v>51</v>
      </c>
      <c r="B19" s="63" t="s">
        <v>17</v>
      </c>
      <c r="C19" s="63" t="s">
        <v>50</v>
      </c>
      <c r="D19" s="63" t="s">
        <v>49</v>
      </c>
      <c r="E19" s="63" t="s">
        <v>15</v>
      </c>
      <c r="F19" s="63">
        <v>1</v>
      </c>
      <c r="G19" s="63" t="s">
        <v>8304</v>
      </c>
      <c r="H19" s="63" t="s">
        <v>772</v>
      </c>
      <c r="I19" s="63">
        <v>5</v>
      </c>
      <c r="J19" s="63">
        <v>2</v>
      </c>
      <c r="K19" s="63">
        <v>1</v>
      </c>
      <c r="L19" s="63">
        <v>-0.5</v>
      </c>
      <c r="M19" s="63">
        <v>1</v>
      </c>
      <c r="N19" s="63"/>
      <c r="O19" s="63">
        <v>1</v>
      </c>
      <c r="P19" s="63"/>
      <c r="Q19" s="63"/>
      <c r="R19" s="63"/>
    </row>
    <row r="20" spans="1:18" x14ac:dyDescent="0.2">
      <c r="A20" s="63" t="s">
        <v>52</v>
      </c>
      <c r="B20" s="63" t="s">
        <v>12</v>
      </c>
      <c r="C20" s="63" t="s">
        <v>54</v>
      </c>
      <c r="D20" s="63" t="s">
        <v>53</v>
      </c>
      <c r="E20" s="63" t="s">
        <v>15</v>
      </c>
      <c r="F20" s="63">
        <v>0</v>
      </c>
      <c r="G20" s="63" t="s">
        <v>8304</v>
      </c>
      <c r="H20" s="63" t="s">
        <v>18</v>
      </c>
      <c r="I20" s="63">
        <v>29</v>
      </c>
      <c r="J20" s="63">
        <v>50</v>
      </c>
      <c r="K20" s="63">
        <v>4</v>
      </c>
      <c r="L20" s="63"/>
      <c r="M20" s="63"/>
      <c r="N20" s="63"/>
      <c r="O20" s="63"/>
      <c r="P20" s="63"/>
      <c r="Q20" s="63"/>
      <c r="R20" s="63"/>
    </row>
    <row r="21" spans="1:18" x14ac:dyDescent="0.2">
      <c r="A21" s="63" t="s">
        <v>55</v>
      </c>
      <c r="B21" s="63" t="s">
        <v>17</v>
      </c>
      <c r="C21" s="63" t="s">
        <v>54</v>
      </c>
      <c r="D21" s="63" t="s">
        <v>53</v>
      </c>
      <c r="E21" s="63" t="s">
        <v>15</v>
      </c>
      <c r="F21" s="63">
        <v>1</v>
      </c>
      <c r="G21" s="63" t="s">
        <v>8304</v>
      </c>
      <c r="H21" s="63" t="s">
        <v>772</v>
      </c>
      <c r="I21" s="63">
        <v>20</v>
      </c>
      <c r="J21" s="63">
        <v>49</v>
      </c>
      <c r="K21" s="63">
        <v>4</v>
      </c>
      <c r="L21" s="63">
        <v>-1.5</v>
      </c>
      <c r="M21" s="63">
        <v>1</v>
      </c>
      <c r="N21" s="63"/>
      <c r="O21" s="63">
        <v>1</v>
      </c>
      <c r="P21" s="63"/>
      <c r="Q21" s="63">
        <v>1</v>
      </c>
      <c r="R21" s="63"/>
    </row>
    <row r="22" spans="1:18" x14ac:dyDescent="0.2">
      <c r="A22" s="63" t="s">
        <v>56</v>
      </c>
      <c r="B22" s="63" t="s">
        <v>12</v>
      </c>
      <c r="C22" s="63" t="s">
        <v>58</v>
      </c>
      <c r="D22" s="63" t="s">
        <v>57</v>
      </c>
      <c r="E22" s="63" t="s">
        <v>15</v>
      </c>
      <c r="F22" s="63">
        <v>0</v>
      </c>
      <c r="G22" s="63" t="s">
        <v>8304</v>
      </c>
      <c r="H22" s="63" t="s">
        <v>18</v>
      </c>
      <c r="I22" s="63">
        <v>26</v>
      </c>
      <c r="J22" s="63">
        <v>47</v>
      </c>
      <c r="K22" s="63">
        <v>4</v>
      </c>
      <c r="L22" s="63"/>
      <c r="M22" s="63"/>
      <c r="N22" s="63"/>
      <c r="O22" s="63"/>
      <c r="P22" s="63"/>
      <c r="Q22" s="63"/>
      <c r="R22" s="63"/>
    </row>
    <row r="23" spans="1:18" x14ac:dyDescent="0.2">
      <c r="A23" s="63" t="s">
        <v>59</v>
      </c>
      <c r="B23" s="63" t="s">
        <v>17</v>
      </c>
      <c r="C23" s="63" t="s">
        <v>58</v>
      </c>
      <c r="D23" s="63" t="s">
        <v>57</v>
      </c>
      <c r="E23" s="63" t="s">
        <v>15</v>
      </c>
      <c r="F23" s="63">
        <v>1</v>
      </c>
      <c r="G23" s="63" t="s">
        <v>8304</v>
      </c>
      <c r="H23" s="63" t="s">
        <v>772</v>
      </c>
      <c r="I23" s="63">
        <v>19</v>
      </c>
      <c r="J23" s="63">
        <v>46</v>
      </c>
      <c r="K23" s="63">
        <v>4</v>
      </c>
      <c r="L23" s="63">
        <v>-1.2</v>
      </c>
      <c r="M23" s="63">
        <v>1</v>
      </c>
      <c r="N23" s="63"/>
      <c r="O23" s="63">
        <v>1</v>
      </c>
      <c r="P23" s="63"/>
      <c r="Q23" s="63">
        <v>1</v>
      </c>
      <c r="R23" s="63"/>
    </row>
    <row r="24" spans="1:18" x14ac:dyDescent="0.2">
      <c r="A24" s="63" t="s">
        <v>60</v>
      </c>
      <c r="B24" s="63" t="s">
        <v>12</v>
      </c>
      <c r="C24" s="63" t="s">
        <v>62</v>
      </c>
      <c r="D24" s="63" t="s">
        <v>61</v>
      </c>
      <c r="E24" s="63" t="s">
        <v>15</v>
      </c>
      <c r="F24" s="63">
        <v>0</v>
      </c>
      <c r="G24" s="63" t="s">
        <v>8304</v>
      </c>
      <c r="H24" s="63" t="s">
        <v>18</v>
      </c>
      <c r="I24" s="63">
        <v>10</v>
      </c>
      <c r="J24" s="63">
        <v>3</v>
      </c>
      <c r="K24" s="63">
        <v>1</v>
      </c>
      <c r="L24" s="63"/>
      <c r="M24" s="63"/>
      <c r="N24" s="63"/>
      <c r="O24" s="63"/>
      <c r="P24" s="63"/>
      <c r="Q24" s="63"/>
      <c r="R24" s="63"/>
    </row>
    <row r="25" spans="1:18" x14ac:dyDescent="0.2">
      <c r="A25" s="63" t="s">
        <v>63</v>
      </c>
      <c r="B25" s="63" t="s">
        <v>17</v>
      </c>
      <c r="C25" s="63" t="s">
        <v>62</v>
      </c>
      <c r="D25" s="63" t="s">
        <v>61</v>
      </c>
      <c r="E25" s="63" t="s">
        <v>15</v>
      </c>
      <c r="F25" s="63">
        <v>1</v>
      </c>
      <c r="G25" s="63" t="s">
        <v>8304</v>
      </c>
      <c r="H25" s="63" t="s">
        <v>772</v>
      </c>
      <c r="I25" s="63">
        <v>6</v>
      </c>
      <c r="J25" s="63">
        <v>3</v>
      </c>
      <c r="K25" s="63">
        <v>1</v>
      </c>
      <c r="L25" s="63">
        <v>-0.7</v>
      </c>
      <c r="M25" s="63">
        <v>1</v>
      </c>
      <c r="N25" s="63"/>
      <c r="O25" s="63">
        <v>1</v>
      </c>
      <c r="P25" s="63"/>
      <c r="Q25" s="63"/>
      <c r="R25" s="63"/>
    </row>
    <row r="26" spans="1:18" x14ac:dyDescent="0.2">
      <c r="A26" s="63" t="s">
        <v>64</v>
      </c>
      <c r="B26" s="63" t="s">
        <v>12</v>
      </c>
      <c r="C26" s="63" t="s">
        <v>1</v>
      </c>
      <c r="D26" s="63" t="s">
        <v>65</v>
      </c>
      <c r="E26" s="63" t="s">
        <v>15</v>
      </c>
      <c r="F26" s="63">
        <v>0</v>
      </c>
      <c r="G26" s="63" t="s">
        <v>8304</v>
      </c>
      <c r="H26" s="63" t="s">
        <v>18</v>
      </c>
      <c r="I26" s="63">
        <v>23</v>
      </c>
      <c r="J26" s="63">
        <v>36</v>
      </c>
      <c r="K26" s="63">
        <v>3</v>
      </c>
      <c r="L26" s="63"/>
      <c r="M26" s="63"/>
      <c r="N26" s="63"/>
      <c r="O26" s="63"/>
      <c r="P26" s="63"/>
      <c r="Q26" s="63"/>
      <c r="R26" s="63"/>
    </row>
    <row r="27" spans="1:18" x14ac:dyDescent="0.2">
      <c r="A27" s="63" t="s">
        <v>66</v>
      </c>
      <c r="B27" s="63" t="s">
        <v>17</v>
      </c>
      <c r="C27" s="63" t="s">
        <v>1</v>
      </c>
      <c r="D27" s="63" t="s">
        <v>65</v>
      </c>
      <c r="E27" s="63" t="s">
        <v>15</v>
      </c>
      <c r="F27" s="63">
        <v>1</v>
      </c>
      <c r="G27" s="63" t="s">
        <v>8304</v>
      </c>
      <c r="H27" s="63" t="s">
        <v>772</v>
      </c>
      <c r="I27" s="63">
        <v>17</v>
      </c>
      <c r="J27" s="63">
        <v>43</v>
      </c>
      <c r="K27" s="63">
        <v>4</v>
      </c>
      <c r="L27" s="63">
        <v>-1</v>
      </c>
      <c r="M27" s="63">
        <v>1</v>
      </c>
      <c r="N27" s="63"/>
      <c r="O27" s="63">
        <v>1</v>
      </c>
      <c r="P27" s="63"/>
      <c r="Q27" s="63">
        <v>1</v>
      </c>
      <c r="R27" s="63"/>
    </row>
    <row r="28" spans="1:18" x14ac:dyDescent="0.2">
      <c r="A28" s="63" t="s">
        <v>67</v>
      </c>
      <c r="B28" s="63" t="s">
        <v>12</v>
      </c>
      <c r="C28" s="63" t="s">
        <v>69</v>
      </c>
      <c r="D28" s="63" t="s">
        <v>68</v>
      </c>
      <c r="E28" s="63" t="s">
        <v>15</v>
      </c>
      <c r="F28" s="63">
        <v>0</v>
      </c>
      <c r="G28" s="63" t="s">
        <v>8304</v>
      </c>
      <c r="H28" s="63" t="s">
        <v>18</v>
      </c>
      <c r="I28" s="63">
        <v>18</v>
      </c>
      <c r="J28" s="63">
        <v>22</v>
      </c>
      <c r="K28" s="63">
        <v>2</v>
      </c>
      <c r="L28" s="63"/>
      <c r="M28" s="63"/>
      <c r="N28" s="63"/>
      <c r="O28" s="63"/>
      <c r="P28" s="63"/>
      <c r="Q28" s="63"/>
      <c r="R28" s="63"/>
    </row>
    <row r="29" spans="1:18" x14ac:dyDescent="0.2">
      <c r="A29" s="63" t="s">
        <v>70</v>
      </c>
      <c r="B29" s="63" t="s">
        <v>17</v>
      </c>
      <c r="C29" s="63" t="s">
        <v>69</v>
      </c>
      <c r="D29" s="63" t="s">
        <v>68</v>
      </c>
      <c r="E29" s="63" t="s">
        <v>15</v>
      </c>
      <c r="F29" s="63">
        <v>1</v>
      </c>
      <c r="G29" s="63" t="s">
        <v>8304</v>
      </c>
      <c r="H29" s="63" t="s">
        <v>772</v>
      </c>
      <c r="I29" s="63">
        <v>10</v>
      </c>
      <c r="J29" s="63">
        <v>19</v>
      </c>
      <c r="K29" s="63">
        <v>2</v>
      </c>
      <c r="L29" s="63">
        <v>-1.3</v>
      </c>
      <c r="M29" s="63">
        <v>1</v>
      </c>
      <c r="N29" s="63"/>
      <c r="O29" s="63">
        <v>1</v>
      </c>
      <c r="P29" s="63"/>
      <c r="Q29" s="63">
        <v>1</v>
      </c>
      <c r="R29" s="63"/>
    </row>
    <row r="30" spans="1:18" x14ac:dyDescent="0.2">
      <c r="A30" s="63" t="s">
        <v>71</v>
      </c>
      <c r="B30" s="63" t="s">
        <v>12</v>
      </c>
      <c r="C30" s="63" t="s">
        <v>73</v>
      </c>
      <c r="D30" s="63" t="s">
        <v>72</v>
      </c>
      <c r="E30" s="63" t="s">
        <v>15</v>
      </c>
      <c r="F30" s="63">
        <v>0</v>
      </c>
      <c r="G30" s="63" t="s">
        <v>8304</v>
      </c>
      <c r="H30" s="63" t="s">
        <v>18</v>
      </c>
      <c r="I30" s="63">
        <v>19</v>
      </c>
      <c r="J30" s="63">
        <v>27</v>
      </c>
      <c r="K30" s="63">
        <v>3</v>
      </c>
      <c r="L30" s="63"/>
      <c r="M30" s="63"/>
      <c r="N30" s="63"/>
      <c r="O30" s="63"/>
      <c r="P30" s="63"/>
      <c r="Q30" s="63"/>
      <c r="R30" s="63"/>
    </row>
    <row r="31" spans="1:18" x14ac:dyDescent="0.2">
      <c r="A31" s="63" t="s">
        <v>74</v>
      </c>
      <c r="B31" s="63" t="s">
        <v>17</v>
      </c>
      <c r="C31" s="63" t="s">
        <v>73</v>
      </c>
      <c r="D31" s="63" t="s">
        <v>72</v>
      </c>
      <c r="E31" s="63" t="s">
        <v>15</v>
      </c>
      <c r="F31" s="63">
        <v>1</v>
      </c>
      <c r="G31" s="63" t="s">
        <v>8304</v>
      </c>
      <c r="H31" s="63" t="s">
        <v>772</v>
      </c>
      <c r="I31" s="63">
        <v>13</v>
      </c>
      <c r="J31" s="63">
        <v>28</v>
      </c>
      <c r="K31" s="63">
        <v>3</v>
      </c>
      <c r="L31" s="63">
        <v>-1</v>
      </c>
      <c r="M31" s="63">
        <v>1</v>
      </c>
      <c r="N31" s="63"/>
      <c r="O31" s="63">
        <v>1</v>
      </c>
      <c r="P31" s="63"/>
      <c r="Q31" s="63">
        <v>1</v>
      </c>
      <c r="R31" s="63"/>
    </row>
    <row r="32" spans="1:18" x14ac:dyDescent="0.2">
      <c r="A32" s="63" t="s">
        <v>75</v>
      </c>
      <c r="B32" s="63" t="s">
        <v>12</v>
      </c>
      <c r="C32" s="63" t="s">
        <v>77</v>
      </c>
      <c r="D32" s="63" t="s">
        <v>76</v>
      </c>
      <c r="E32" s="63" t="s">
        <v>15</v>
      </c>
      <c r="F32" s="63">
        <v>0</v>
      </c>
      <c r="G32" s="63" t="s">
        <v>8304</v>
      </c>
      <c r="H32" s="63" t="s">
        <v>18</v>
      </c>
      <c r="I32" s="63">
        <v>12</v>
      </c>
      <c r="J32" s="63">
        <v>6</v>
      </c>
      <c r="K32" s="63">
        <v>1</v>
      </c>
      <c r="L32" s="63"/>
      <c r="M32" s="63"/>
      <c r="N32" s="63"/>
      <c r="O32" s="63"/>
      <c r="P32" s="63"/>
      <c r="Q32" s="63"/>
      <c r="R32" s="63"/>
    </row>
    <row r="33" spans="1:18" x14ac:dyDescent="0.2">
      <c r="A33" s="63" t="s">
        <v>78</v>
      </c>
      <c r="B33" s="63" t="s">
        <v>17</v>
      </c>
      <c r="C33" s="63" t="s">
        <v>77</v>
      </c>
      <c r="D33" s="63" t="s">
        <v>76</v>
      </c>
      <c r="E33" s="63" t="s">
        <v>15</v>
      </c>
      <c r="F33" s="63">
        <v>1</v>
      </c>
      <c r="G33" s="63" t="s">
        <v>8304</v>
      </c>
      <c r="H33" s="63" t="s">
        <v>772</v>
      </c>
      <c r="I33" s="63">
        <v>7</v>
      </c>
      <c r="J33" s="63">
        <v>6</v>
      </c>
      <c r="K33" s="63">
        <v>1</v>
      </c>
      <c r="L33" s="63">
        <v>-0.8</v>
      </c>
      <c r="M33" s="63">
        <v>1</v>
      </c>
      <c r="N33" s="63"/>
      <c r="O33" s="63">
        <v>1</v>
      </c>
      <c r="P33" s="63"/>
      <c r="Q33" s="63"/>
      <c r="R33" s="63"/>
    </row>
    <row r="34" spans="1:18" x14ac:dyDescent="0.2">
      <c r="A34" s="63" t="s">
        <v>79</v>
      </c>
      <c r="B34" s="63" t="s">
        <v>12</v>
      </c>
      <c r="C34" s="63" t="s">
        <v>81</v>
      </c>
      <c r="D34" s="63" t="s">
        <v>80</v>
      </c>
      <c r="E34" s="63" t="s">
        <v>15</v>
      </c>
      <c r="F34" s="63">
        <v>0</v>
      </c>
      <c r="G34" s="63" t="s">
        <v>8304</v>
      </c>
      <c r="H34" s="63" t="s">
        <v>18</v>
      </c>
      <c r="I34" s="63">
        <v>18</v>
      </c>
      <c r="J34" s="63">
        <v>22</v>
      </c>
      <c r="K34" s="63">
        <v>2</v>
      </c>
      <c r="L34" s="63"/>
      <c r="M34" s="63"/>
      <c r="N34" s="63"/>
      <c r="O34" s="63"/>
      <c r="P34" s="63"/>
      <c r="Q34" s="63"/>
      <c r="R34" s="63"/>
    </row>
    <row r="35" spans="1:18" x14ac:dyDescent="0.2">
      <c r="A35" s="63" t="s">
        <v>82</v>
      </c>
      <c r="B35" s="63" t="s">
        <v>17</v>
      </c>
      <c r="C35" s="63" t="s">
        <v>81</v>
      </c>
      <c r="D35" s="63" t="s">
        <v>80</v>
      </c>
      <c r="E35" s="63" t="s">
        <v>15</v>
      </c>
      <c r="F35" s="63">
        <v>1</v>
      </c>
      <c r="G35" s="63" t="s">
        <v>8304</v>
      </c>
      <c r="H35" s="63" t="s">
        <v>772</v>
      </c>
      <c r="I35" s="63">
        <v>13</v>
      </c>
      <c r="J35" s="63">
        <v>28</v>
      </c>
      <c r="K35" s="63">
        <v>3</v>
      </c>
      <c r="L35" s="63">
        <v>-0.8</v>
      </c>
      <c r="M35" s="63">
        <v>1</v>
      </c>
      <c r="N35" s="63"/>
      <c r="O35" s="63">
        <v>1</v>
      </c>
      <c r="P35" s="63"/>
      <c r="Q35" s="63"/>
      <c r="R35" s="63"/>
    </row>
    <row r="36" spans="1:18" x14ac:dyDescent="0.2">
      <c r="A36" s="63" t="s">
        <v>83</v>
      </c>
      <c r="B36" s="63" t="s">
        <v>12</v>
      </c>
      <c r="C36" s="63" t="s">
        <v>85</v>
      </c>
      <c r="D36" s="63" t="s">
        <v>84</v>
      </c>
      <c r="E36" s="63" t="s">
        <v>15</v>
      </c>
      <c r="F36" s="63">
        <v>0</v>
      </c>
      <c r="G36" s="63" t="s">
        <v>8304</v>
      </c>
      <c r="H36" s="63" t="s">
        <v>18</v>
      </c>
      <c r="I36" s="63">
        <v>21</v>
      </c>
      <c r="J36" s="63">
        <v>34</v>
      </c>
      <c r="K36" s="63">
        <v>3</v>
      </c>
      <c r="L36" s="63"/>
      <c r="M36" s="63"/>
      <c r="N36" s="63"/>
      <c r="O36" s="63"/>
      <c r="P36" s="63"/>
      <c r="Q36" s="63"/>
      <c r="R36" s="63"/>
    </row>
    <row r="37" spans="1:18" x14ac:dyDescent="0.2">
      <c r="A37" s="63" t="s">
        <v>86</v>
      </c>
      <c r="B37" s="63" t="s">
        <v>17</v>
      </c>
      <c r="C37" s="63" t="s">
        <v>85</v>
      </c>
      <c r="D37" s="63" t="s">
        <v>84</v>
      </c>
      <c r="E37" s="63" t="s">
        <v>15</v>
      </c>
      <c r="F37" s="63">
        <v>1</v>
      </c>
      <c r="G37" s="63" t="s">
        <v>8304</v>
      </c>
      <c r="H37" s="63" t="s">
        <v>772</v>
      </c>
      <c r="I37" s="63">
        <v>8</v>
      </c>
      <c r="J37" s="63">
        <v>8</v>
      </c>
      <c r="K37" s="63">
        <v>1</v>
      </c>
      <c r="L37" s="63">
        <v>-2.2000000000000002</v>
      </c>
      <c r="M37" s="63">
        <v>1</v>
      </c>
      <c r="N37" s="63"/>
      <c r="O37" s="63">
        <v>1</v>
      </c>
      <c r="P37" s="63"/>
      <c r="Q37" s="63">
        <v>1</v>
      </c>
      <c r="R37" s="63"/>
    </row>
    <row r="38" spans="1:18" x14ac:dyDescent="0.2">
      <c r="A38" s="63" t="s">
        <v>87</v>
      </c>
      <c r="B38" s="63" t="s">
        <v>12</v>
      </c>
      <c r="C38" s="63" t="s">
        <v>89</v>
      </c>
      <c r="D38" s="63" t="s">
        <v>88</v>
      </c>
      <c r="E38" s="63" t="s">
        <v>15</v>
      </c>
      <c r="F38" s="63">
        <v>0</v>
      </c>
      <c r="G38" s="63" t="s">
        <v>8304</v>
      </c>
      <c r="H38" s="63" t="s">
        <v>18</v>
      </c>
      <c r="I38" s="63">
        <v>25</v>
      </c>
      <c r="J38" s="63">
        <v>44</v>
      </c>
      <c r="K38" s="63">
        <v>4</v>
      </c>
      <c r="L38" s="63"/>
      <c r="M38" s="63"/>
      <c r="N38" s="63"/>
      <c r="O38" s="63"/>
      <c r="P38" s="63"/>
      <c r="Q38" s="63"/>
      <c r="R38" s="63"/>
    </row>
    <row r="39" spans="1:18" x14ac:dyDescent="0.2">
      <c r="A39" s="63" t="s">
        <v>90</v>
      </c>
      <c r="B39" s="63" t="s">
        <v>17</v>
      </c>
      <c r="C39" s="63" t="s">
        <v>89</v>
      </c>
      <c r="D39" s="63" t="s">
        <v>88</v>
      </c>
      <c r="E39" s="63" t="s">
        <v>15</v>
      </c>
      <c r="F39" s="63">
        <v>1</v>
      </c>
      <c r="G39" s="63" t="s">
        <v>8304</v>
      </c>
      <c r="H39" s="63" t="s">
        <v>772</v>
      </c>
      <c r="I39" s="63">
        <v>18</v>
      </c>
      <c r="J39" s="63">
        <v>45</v>
      </c>
      <c r="K39" s="63">
        <v>4</v>
      </c>
      <c r="L39" s="63">
        <v>-1.2</v>
      </c>
      <c r="M39" s="63">
        <v>1</v>
      </c>
      <c r="N39" s="63"/>
      <c r="O39" s="63">
        <v>1</v>
      </c>
      <c r="P39" s="63"/>
      <c r="Q39" s="63">
        <v>1</v>
      </c>
      <c r="R39" s="63"/>
    </row>
    <row r="40" spans="1:18" x14ac:dyDescent="0.2">
      <c r="A40" s="63" t="s">
        <v>91</v>
      </c>
      <c r="B40" s="63" t="s">
        <v>12</v>
      </c>
      <c r="C40" s="63" t="s">
        <v>93</v>
      </c>
      <c r="D40" s="63" t="s">
        <v>92</v>
      </c>
      <c r="E40" s="63" t="s">
        <v>15</v>
      </c>
      <c r="F40" s="63">
        <v>0</v>
      </c>
      <c r="G40" s="63" t="s">
        <v>8304</v>
      </c>
      <c r="H40" s="63" t="s">
        <v>18</v>
      </c>
      <c r="I40" s="63">
        <v>16</v>
      </c>
      <c r="J40" s="63">
        <v>15</v>
      </c>
      <c r="K40" s="63">
        <v>2</v>
      </c>
      <c r="L40" s="63"/>
      <c r="M40" s="63"/>
      <c r="N40" s="63"/>
      <c r="O40" s="63"/>
      <c r="P40" s="63"/>
      <c r="Q40" s="63"/>
      <c r="R40" s="63"/>
    </row>
    <row r="41" spans="1:18" x14ac:dyDescent="0.2">
      <c r="A41" s="63" t="s">
        <v>94</v>
      </c>
      <c r="B41" s="63" t="s">
        <v>17</v>
      </c>
      <c r="C41" s="63" t="s">
        <v>93</v>
      </c>
      <c r="D41" s="63" t="s">
        <v>92</v>
      </c>
      <c r="E41" s="63" t="s">
        <v>15</v>
      </c>
      <c r="F41" s="63">
        <v>1</v>
      </c>
      <c r="G41" s="63" t="s">
        <v>8304</v>
      </c>
      <c r="H41" s="63" t="s">
        <v>772</v>
      </c>
      <c r="I41" s="63">
        <v>12</v>
      </c>
      <c r="J41" s="63">
        <v>25</v>
      </c>
      <c r="K41" s="63">
        <v>2</v>
      </c>
      <c r="L41" s="63">
        <v>-0.7</v>
      </c>
      <c r="M41" s="63">
        <v>1</v>
      </c>
      <c r="N41" s="63"/>
      <c r="O41" s="63">
        <v>1</v>
      </c>
      <c r="P41" s="63"/>
      <c r="Q41" s="63"/>
      <c r="R41" s="63"/>
    </row>
    <row r="42" spans="1:18" x14ac:dyDescent="0.2">
      <c r="A42" s="63" t="s">
        <v>95</v>
      </c>
      <c r="B42" s="63" t="s">
        <v>12</v>
      </c>
      <c r="C42" s="63" t="s">
        <v>97</v>
      </c>
      <c r="D42" s="63" t="s">
        <v>96</v>
      </c>
      <c r="E42" s="63" t="s">
        <v>15</v>
      </c>
      <c r="F42" s="63">
        <v>0</v>
      </c>
      <c r="G42" s="63" t="s">
        <v>8304</v>
      </c>
      <c r="H42" s="63" t="s">
        <v>18</v>
      </c>
      <c r="I42" s="63">
        <v>14</v>
      </c>
      <c r="J42" s="63">
        <v>9</v>
      </c>
      <c r="K42" s="63">
        <v>1</v>
      </c>
      <c r="L42" s="63"/>
      <c r="M42" s="63"/>
      <c r="N42" s="63"/>
      <c r="O42" s="63"/>
      <c r="P42" s="63"/>
      <c r="Q42" s="63"/>
      <c r="R42" s="63"/>
    </row>
    <row r="43" spans="1:18" x14ac:dyDescent="0.2">
      <c r="A43" s="63" t="s">
        <v>98</v>
      </c>
      <c r="B43" s="63" t="s">
        <v>17</v>
      </c>
      <c r="C43" s="63" t="s">
        <v>97</v>
      </c>
      <c r="D43" s="63" t="s">
        <v>96</v>
      </c>
      <c r="E43" s="63" t="s">
        <v>15</v>
      </c>
      <c r="F43" s="63">
        <v>1</v>
      </c>
      <c r="G43" s="63" t="s">
        <v>8304</v>
      </c>
      <c r="H43" s="63" t="s">
        <v>772</v>
      </c>
      <c r="I43" s="63">
        <v>9</v>
      </c>
      <c r="J43" s="63">
        <v>13</v>
      </c>
      <c r="K43" s="63">
        <v>2</v>
      </c>
      <c r="L43" s="63">
        <v>-0.8</v>
      </c>
      <c r="M43" s="63">
        <v>1</v>
      </c>
      <c r="N43" s="63"/>
      <c r="O43" s="63">
        <v>1</v>
      </c>
      <c r="P43" s="63"/>
      <c r="Q43" s="63"/>
      <c r="R43" s="63"/>
    </row>
    <row r="44" spans="1:18" x14ac:dyDescent="0.2">
      <c r="A44" s="63" t="s">
        <v>99</v>
      </c>
      <c r="B44" s="63" t="s">
        <v>12</v>
      </c>
      <c r="C44" s="63" t="s">
        <v>101</v>
      </c>
      <c r="D44" s="63" t="s">
        <v>100</v>
      </c>
      <c r="E44" s="63" t="s">
        <v>15</v>
      </c>
      <c r="F44" s="63">
        <v>0</v>
      </c>
      <c r="G44" s="63" t="s">
        <v>8304</v>
      </c>
      <c r="H44" s="63" t="s">
        <v>18</v>
      </c>
      <c r="I44" s="63">
        <v>5</v>
      </c>
      <c r="J44" s="63">
        <v>1</v>
      </c>
      <c r="K44" s="63">
        <v>1</v>
      </c>
      <c r="L44" s="63"/>
      <c r="M44" s="63"/>
      <c r="N44" s="63"/>
      <c r="O44" s="63"/>
      <c r="P44" s="63"/>
      <c r="Q44" s="63"/>
      <c r="R44" s="63"/>
    </row>
    <row r="45" spans="1:18" x14ac:dyDescent="0.2">
      <c r="A45" s="63" t="s">
        <v>102</v>
      </c>
      <c r="B45" s="63" t="s">
        <v>17</v>
      </c>
      <c r="C45" s="63" t="s">
        <v>101</v>
      </c>
      <c r="D45" s="63" t="s">
        <v>100</v>
      </c>
      <c r="E45" s="63" t="s">
        <v>15</v>
      </c>
      <c r="F45" s="63">
        <v>1</v>
      </c>
      <c r="G45" s="63" t="s">
        <v>8304</v>
      </c>
      <c r="H45" s="63" t="s">
        <v>772</v>
      </c>
      <c r="I45" s="63">
        <v>4</v>
      </c>
      <c r="J45" s="63">
        <v>1</v>
      </c>
      <c r="K45" s="63">
        <v>1</v>
      </c>
      <c r="L45" s="63">
        <v>-0.2</v>
      </c>
      <c r="M45" s="63">
        <v>1</v>
      </c>
      <c r="N45" s="63"/>
      <c r="O45" s="63"/>
      <c r="P45" s="63"/>
      <c r="Q45" s="63"/>
      <c r="R45" s="63"/>
    </row>
    <row r="46" spans="1:18" x14ac:dyDescent="0.2">
      <c r="A46" s="63" t="s">
        <v>103</v>
      </c>
      <c r="B46" s="63" t="s">
        <v>12</v>
      </c>
      <c r="C46" s="63" t="s">
        <v>105</v>
      </c>
      <c r="D46" s="63" t="s">
        <v>104</v>
      </c>
      <c r="E46" s="63" t="s">
        <v>15</v>
      </c>
      <c r="F46" s="63">
        <v>0</v>
      </c>
      <c r="G46" s="63" t="s">
        <v>8304</v>
      </c>
      <c r="H46" s="63" t="s">
        <v>18</v>
      </c>
      <c r="I46" s="63">
        <v>16</v>
      </c>
      <c r="J46" s="63">
        <v>15</v>
      </c>
      <c r="K46" s="63">
        <v>2</v>
      </c>
      <c r="L46" s="63"/>
      <c r="M46" s="63"/>
      <c r="N46" s="63"/>
      <c r="O46" s="63"/>
      <c r="P46" s="63"/>
      <c r="Q46" s="63"/>
      <c r="R46" s="63"/>
    </row>
    <row r="47" spans="1:18" x14ac:dyDescent="0.2">
      <c r="A47" s="63" t="s">
        <v>106</v>
      </c>
      <c r="B47" s="63" t="s">
        <v>17</v>
      </c>
      <c r="C47" s="63" t="s">
        <v>105</v>
      </c>
      <c r="D47" s="63" t="s">
        <v>104</v>
      </c>
      <c r="E47" s="63" t="s">
        <v>15</v>
      </c>
      <c r="F47" s="63">
        <v>1</v>
      </c>
      <c r="G47" s="63" t="s">
        <v>8304</v>
      </c>
      <c r="H47" s="63" t="s">
        <v>772</v>
      </c>
      <c r="I47" s="63">
        <v>9</v>
      </c>
      <c r="J47" s="63">
        <v>13</v>
      </c>
      <c r="K47" s="63">
        <v>2</v>
      </c>
      <c r="L47" s="63">
        <v>-1.2</v>
      </c>
      <c r="M47" s="63">
        <v>1</v>
      </c>
      <c r="N47" s="63"/>
      <c r="O47" s="63">
        <v>1</v>
      </c>
      <c r="P47" s="63"/>
      <c r="Q47" s="63">
        <v>1</v>
      </c>
      <c r="R47" s="63"/>
    </row>
    <row r="48" spans="1:18" x14ac:dyDescent="0.2">
      <c r="A48" s="63" t="s">
        <v>107</v>
      </c>
      <c r="B48" s="63" t="s">
        <v>12</v>
      </c>
      <c r="C48" s="63" t="s">
        <v>109</v>
      </c>
      <c r="D48" s="63" t="s">
        <v>108</v>
      </c>
      <c r="E48" s="63" t="s">
        <v>15</v>
      </c>
      <c r="F48" s="63">
        <v>0</v>
      </c>
      <c r="G48" s="63" t="s">
        <v>8304</v>
      </c>
      <c r="H48" s="63" t="s">
        <v>18</v>
      </c>
      <c r="I48" s="63">
        <v>11</v>
      </c>
      <c r="J48" s="63">
        <v>5</v>
      </c>
      <c r="K48" s="63">
        <v>1</v>
      </c>
      <c r="L48" s="63"/>
      <c r="M48" s="63"/>
      <c r="N48" s="63"/>
      <c r="O48" s="63"/>
      <c r="P48" s="63"/>
      <c r="Q48" s="63"/>
      <c r="R48" s="63"/>
    </row>
    <row r="49" spans="1:18" x14ac:dyDescent="0.2">
      <c r="A49" s="63" t="s">
        <v>110</v>
      </c>
      <c r="B49" s="63" t="s">
        <v>17</v>
      </c>
      <c r="C49" s="63" t="s">
        <v>109</v>
      </c>
      <c r="D49" s="63" t="s">
        <v>108</v>
      </c>
      <c r="E49" s="63" t="s">
        <v>15</v>
      </c>
      <c r="F49" s="63">
        <v>1</v>
      </c>
      <c r="G49" s="63" t="s">
        <v>8304</v>
      </c>
      <c r="H49" s="63" t="s">
        <v>772</v>
      </c>
      <c r="I49" s="63">
        <v>6</v>
      </c>
      <c r="J49" s="63">
        <v>3</v>
      </c>
      <c r="K49" s="63">
        <v>1</v>
      </c>
      <c r="L49" s="63">
        <v>-0.8</v>
      </c>
      <c r="M49" s="63">
        <v>1</v>
      </c>
      <c r="N49" s="63"/>
      <c r="O49" s="63">
        <v>1</v>
      </c>
      <c r="P49" s="63"/>
      <c r="Q49" s="63"/>
      <c r="R49" s="63"/>
    </row>
    <row r="50" spans="1:18" x14ac:dyDescent="0.2">
      <c r="A50" s="63" t="s">
        <v>111</v>
      </c>
      <c r="B50" s="63" t="s">
        <v>12</v>
      </c>
      <c r="C50" s="63" t="s">
        <v>113</v>
      </c>
      <c r="D50" s="63" t="s">
        <v>112</v>
      </c>
      <c r="E50" s="63" t="s">
        <v>15</v>
      </c>
      <c r="F50" s="63">
        <v>0</v>
      </c>
      <c r="G50" s="63" t="s">
        <v>8304</v>
      </c>
      <c r="H50" s="63" t="s">
        <v>18</v>
      </c>
      <c r="I50" s="63">
        <v>25</v>
      </c>
      <c r="J50" s="63">
        <v>44</v>
      </c>
      <c r="K50" s="63">
        <v>4</v>
      </c>
      <c r="L50" s="63"/>
      <c r="M50" s="63"/>
      <c r="N50" s="63"/>
      <c r="O50" s="63"/>
      <c r="P50" s="63"/>
      <c r="Q50" s="63"/>
      <c r="R50" s="63"/>
    </row>
    <row r="51" spans="1:18" x14ac:dyDescent="0.2">
      <c r="A51" s="63" t="s">
        <v>114</v>
      </c>
      <c r="B51" s="63" t="s">
        <v>17</v>
      </c>
      <c r="C51" s="63" t="s">
        <v>113</v>
      </c>
      <c r="D51" s="63" t="s">
        <v>112</v>
      </c>
      <c r="E51" s="63" t="s">
        <v>15</v>
      </c>
      <c r="F51" s="63">
        <v>1</v>
      </c>
      <c r="G51" s="63" t="s">
        <v>8304</v>
      </c>
      <c r="H51" s="63" t="s">
        <v>772</v>
      </c>
      <c r="I51" s="63">
        <v>19</v>
      </c>
      <c r="J51" s="63">
        <v>46</v>
      </c>
      <c r="K51" s="63">
        <v>4</v>
      </c>
      <c r="L51" s="63">
        <v>-1</v>
      </c>
      <c r="M51" s="63">
        <v>1</v>
      </c>
      <c r="N51" s="63"/>
      <c r="O51" s="63">
        <v>1</v>
      </c>
      <c r="P51" s="63"/>
      <c r="Q51" s="63">
        <v>1</v>
      </c>
      <c r="R51" s="63"/>
    </row>
    <row r="52" spans="1:18" x14ac:dyDescent="0.2">
      <c r="A52" s="63" t="s">
        <v>115</v>
      </c>
      <c r="B52" s="63" t="s">
        <v>12</v>
      </c>
      <c r="C52" s="63" t="s">
        <v>117</v>
      </c>
      <c r="D52" s="63" t="s">
        <v>116</v>
      </c>
      <c r="E52" s="63" t="s">
        <v>15</v>
      </c>
      <c r="F52" s="63">
        <v>0</v>
      </c>
      <c r="G52" s="63" t="s">
        <v>8304</v>
      </c>
      <c r="H52" s="63" t="s">
        <v>18</v>
      </c>
      <c r="I52" s="63">
        <v>18</v>
      </c>
      <c r="J52" s="63">
        <v>22</v>
      </c>
      <c r="K52" s="63">
        <v>2</v>
      </c>
      <c r="L52" s="63"/>
      <c r="M52" s="63"/>
      <c r="N52" s="63"/>
      <c r="O52" s="63"/>
      <c r="P52" s="63"/>
      <c r="Q52" s="63"/>
      <c r="R52" s="63"/>
    </row>
    <row r="53" spans="1:18" x14ac:dyDescent="0.2">
      <c r="A53" s="63" t="s">
        <v>118</v>
      </c>
      <c r="B53" s="63" t="s">
        <v>17</v>
      </c>
      <c r="C53" s="63" t="s">
        <v>117</v>
      </c>
      <c r="D53" s="63" t="s">
        <v>116</v>
      </c>
      <c r="E53" s="63" t="s">
        <v>15</v>
      </c>
      <c r="F53" s="63">
        <v>1</v>
      </c>
      <c r="G53" s="63" t="s">
        <v>8304</v>
      </c>
      <c r="H53" s="63" t="s">
        <v>772</v>
      </c>
      <c r="I53" s="63">
        <v>13</v>
      </c>
      <c r="J53" s="63">
        <v>28</v>
      </c>
      <c r="K53" s="63">
        <v>3</v>
      </c>
      <c r="L53" s="63">
        <v>-0.8</v>
      </c>
      <c r="M53" s="63">
        <v>1</v>
      </c>
      <c r="N53" s="63"/>
      <c r="O53" s="63">
        <v>1</v>
      </c>
      <c r="P53" s="63"/>
      <c r="Q53" s="63"/>
      <c r="R53" s="63"/>
    </row>
    <row r="54" spans="1:18" x14ac:dyDescent="0.2">
      <c r="A54" s="63" t="s">
        <v>119</v>
      </c>
      <c r="B54" s="63" t="s">
        <v>12</v>
      </c>
      <c r="C54" s="63" t="s">
        <v>121</v>
      </c>
      <c r="D54" s="63" t="s">
        <v>120</v>
      </c>
      <c r="E54" s="63" t="s">
        <v>15</v>
      </c>
      <c r="F54" s="63">
        <v>0</v>
      </c>
      <c r="G54" s="63" t="s">
        <v>8304</v>
      </c>
      <c r="H54" s="63" t="s">
        <v>18</v>
      </c>
      <c r="I54" s="63">
        <v>23</v>
      </c>
      <c r="J54" s="63">
        <v>36</v>
      </c>
      <c r="K54" s="63">
        <v>3</v>
      </c>
      <c r="L54" s="63"/>
      <c r="M54" s="63"/>
      <c r="N54" s="63"/>
      <c r="O54" s="63"/>
      <c r="P54" s="63"/>
      <c r="Q54" s="63"/>
      <c r="R54" s="63"/>
    </row>
    <row r="55" spans="1:18" x14ac:dyDescent="0.2">
      <c r="A55" s="63" t="s">
        <v>122</v>
      </c>
      <c r="B55" s="63" t="s">
        <v>17</v>
      </c>
      <c r="C55" s="63" t="s">
        <v>121</v>
      </c>
      <c r="D55" s="63" t="s">
        <v>120</v>
      </c>
      <c r="E55" s="63" t="s">
        <v>15</v>
      </c>
      <c r="F55" s="63">
        <v>1</v>
      </c>
      <c r="G55" s="63" t="s">
        <v>8304</v>
      </c>
      <c r="H55" s="63" t="s">
        <v>772</v>
      </c>
      <c r="I55" s="63">
        <v>16</v>
      </c>
      <c r="J55" s="63">
        <v>37</v>
      </c>
      <c r="K55" s="63">
        <v>3</v>
      </c>
      <c r="L55" s="63">
        <v>-1.2</v>
      </c>
      <c r="M55" s="63">
        <v>1</v>
      </c>
      <c r="N55" s="63"/>
      <c r="O55" s="63">
        <v>1</v>
      </c>
      <c r="P55" s="63"/>
      <c r="Q55" s="63">
        <v>1</v>
      </c>
      <c r="R55" s="63"/>
    </row>
    <row r="56" spans="1:18" x14ac:dyDescent="0.2">
      <c r="A56" s="63" t="s">
        <v>123</v>
      </c>
      <c r="B56" s="63" t="s">
        <v>12</v>
      </c>
      <c r="C56" s="63" t="s">
        <v>125</v>
      </c>
      <c r="D56" s="63" t="s">
        <v>124</v>
      </c>
      <c r="E56" s="63" t="s">
        <v>15</v>
      </c>
      <c r="F56" s="63">
        <v>0</v>
      </c>
      <c r="G56" s="63" t="s">
        <v>8304</v>
      </c>
      <c r="H56" s="63" t="s">
        <v>18</v>
      </c>
      <c r="I56" s="63">
        <v>15</v>
      </c>
      <c r="J56" s="63">
        <v>13</v>
      </c>
      <c r="K56" s="63">
        <v>2</v>
      </c>
      <c r="L56" s="63"/>
      <c r="M56" s="63"/>
      <c r="N56" s="63"/>
      <c r="O56" s="63"/>
      <c r="P56" s="63"/>
      <c r="Q56" s="63"/>
      <c r="R56" s="63"/>
    </row>
    <row r="57" spans="1:18" x14ac:dyDescent="0.2">
      <c r="A57" s="63" t="s">
        <v>126</v>
      </c>
      <c r="B57" s="63" t="s">
        <v>17</v>
      </c>
      <c r="C57" s="63" t="s">
        <v>125</v>
      </c>
      <c r="D57" s="63" t="s">
        <v>124</v>
      </c>
      <c r="E57" s="63" t="s">
        <v>15</v>
      </c>
      <c r="F57" s="63">
        <v>1</v>
      </c>
      <c r="G57" s="63" t="s">
        <v>8304</v>
      </c>
      <c r="H57" s="63" t="s">
        <v>772</v>
      </c>
      <c r="I57" s="63">
        <v>11</v>
      </c>
      <c r="J57" s="63">
        <v>23</v>
      </c>
      <c r="K57" s="63">
        <v>2</v>
      </c>
      <c r="L57" s="63">
        <v>-0.7</v>
      </c>
      <c r="M57" s="63">
        <v>1</v>
      </c>
      <c r="N57" s="63"/>
      <c r="O57" s="63">
        <v>1</v>
      </c>
      <c r="P57" s="63"/>
      <c r="Q57" s="63"/>
      <c r="R57" s="63"/>
    </row>
    <row r="58" spans="1:18" x14ac:dyDescent="0.2">
      <c r="A58" s="63" t="s">
        <v>127</v>
      </c>
      <c r="B58" s="63" t="s">
        <v>12</v>
      </c>
      <c r="C58" s="63" t="s">
        <v>129</v>
      </c>
      <c r="D58" s="63" t="s">
        <v>128</v>
      </c>
      <c r="E58" s="63" t="s">
        <v>15</v>
      </c>
      <c r="F58" s="63">
        <v>0</v>
      </c>
      <c r="G58" s="63" t="s">
        <v>8304</v>
      </c>
      <c r="H58" s="63" t="s">
        <v>18</v>
      </c>
      <c r="I58" s="63">
        <v>27</v>
      </c>
      <c r="J58" s="63">
        <v>48</v>
      </c>
      <c r="K58" s="63">
        <v>4</v>
      </c>
      <c r="L58" s="63"/>
      <c r="M58" s="63"/>
      <c r="N58" s="63"/>
      <c r="O58" s="63"/>
      <c r="P58" s="63"/>
      <c r="Q58" s="63"/>
      <c r="R58" s="63"/>
    </row>
    <row r="59" spans="1:18" x14ac:dyDescent="0.2">
      <c r="A59" s="63" t="s">
        <v>130</v>
      </c>
      <c r="B59" s="63" t="s">
        <v>17</v>
      </c>
      <c r="C59" s="63" t="s">
        <v>129</v>
      </c>
      <c r="D59" s="63" t="s">
        <v>128</v>
      </c>
      <c r="E59" s="63" t="s">
        <v>15</v>
      </c>
      <c r="F59" s="63">
        <v>1</v>
      </c>
      <c r="G59" s="63" t="s">
        <v>8304</v>
      </c>
      <c r="H59" s="63" t="s">
        <v>772</v>
      </c>
      <c r="I59" s="63">
        <v>17</v>
      </c>
      <c r="J59" s="63">
        <v>43</v>
      </c>
      <c r="K59" s="63">
        <v>4</v>
      </c>
      <c r="L59" s="63">
        <v>-1.7</v>
      </c>
      <c r="M59" s="63">
        <v>1</v>
      </c>
      <c r="N59" s="63"/>
      <c r="O59" s="63">
        <v>1</v>
      </c>
      <c r="P59" s="63"/>
      <c r="Q59" s="63">
        <v>1</v>
      </c>
      <c r="R59" s="63"/>
    </row>
    <row r="60" spans="1:18" x14ac:dyDescent="0.2">
      <c r="A60" s="63" t="s">
        <v>131</v>
      </c>
      <c r="B60" s="63" t="s">
        <v>12</v>
      </c>
      <c r="C60" s="63" t="s">
        <v>133</v>
      </c>
      <c r="D60" s="63" t="s">
        <v>132</v>
      </c>
      <c r="E60" s="63" t="s">
        <v>15</v>
      </c>
      <c r="F60" s="63">
        <v>0</v>
      </c>
      <c r="G60" s="63" t="s">
        <v>8304</v>
      </c>
      <c r="H60" s="63" t="s">
        <v>18</v>
      </c>
      <c r="I60" s="63">
        <v>16</v>
      </c>
      <c r="J60" s="63">
        <v>15</v>
      </c>
      <c r="K60" s="63">
        <v>2</v>
      </c>
      <c r="L60" s="63"/>
      <c r="M60" s="63"/>
      <c r="N60" s="63"/>
      <c r="O60" s="63"/>
      <c r="P60" s="63"/>
      <c r="Q60" s="63"/>
      <c r="R60" s="63"/>
    </row>
    <row r="61" spans="1:18" x14ac:dyDescent="0.2">
      <c r="A61" s="63" t="s">
        <v>134</v>
      </c>
      <c r="B61" s="63" t="s">
        <v>17</v>
      </c>
      <c r="C61" s="63" t="s">
        <v>133</v>
      </c>
      <c r="D61" s="63" t="s">
        <v>132</v>
      </c>
      <c r="E61" s="63" t="s">
        <v>15</v>
      </c>
      <c r="F61" s="63">
        <v>1</v>
      </c>
      <c r="G61" s="63" t="s">
        <v>8304</v>
      </c>
      <c r="H61" s="63" t="s">
        <v>772</v>
      </c>
      <c r="I61" s="63">
        <v>10</v>
      </c>
      <c r="J61" s="63">
        <v>19</v>
      </c>
      <c r="K61" s="63">
        <v>2</v>
      </c>
      <c r="L61" s="63">
        <v>-1</v>
      </c>
      <c r="M61" s="63">
        <v>1</v>
      </c>
      <c r="N61" s="63"/>
      <c r="O61" s="63">
        <v>1</v>
      </c>
      <c r="P61" s="63"/>
      <c r="Q61" s="63">
        <v>1</v>
      </c>
      <c r="R61" s="63"/>
    </row>
    <row r="62" spans="1:18" x14ac:dyDescent="0.2">
      <c r="A62" s="63" t="s">
        <v>135</v>
      </c>
      <c r="B62" s="63" t="s">
        <v>12</v>
      </c>
      <c r="C62" s="63" t="s">
        <v>137</v>
      </c>
      <c r="D62" s="63" t="s">
        <v>136</v>
      </c>
      <c r="E62" s="63" t="s">
        <v>15</v>
      </c>
      <c r="F62" s="63">
        <v>0</v>
      </c>
      <c r="G62" s="63" t="s">
        <v>8304</v>
      </c>
      <c r="H62" s="63" t="s">
        <v>18</v>
      </c>
      <c r="I62" s="63">
        <v>19</v>
      </c>
      <c r="J62" s="63">
        <v>27</v>
      </c>
      <c r="K62" s="63">
        <v>3</v>
      </c>
      <c r="L62" s="63"/>
      <c r="M62" s="63"/>
      <c r="N62" s="63"/>
      <c r="O62" s="63"/>
      <c r="P62" s="63"/>
      <c r="Q62" s="63"/>
      <c r="R62" s="63"/>
    </row>
    <row r="63" spans="1:18" x14ac:dyDescent="0.2">
      <c r="A63" s="63" t="s">
        <v>138</v>
      </c>
      <c r="B63" s="63" t="s">
        <v>17</v>
      </c>
      <c r="C63" s="63" t="s">
        <v>137</v>
      </c>
      <c r="D63" s="63" t="s">
        <v>136</v>
      </c>
      <c r="E63" s="63" t="s">
        <v>15</v>
      </c>
      <c r="F63" s="63">
        <v>1</v>
      </c>
      <c r="G63" s="63" t="s">
        <v>8304</v>
      </c>
      <c r="H63" s="63" t="s">
        <v>772</v>
      </c>
      <c r="I63" s="63">
        <v>12</v>
      </c>
      <c r="J63" s="63">
        <v>25</v>
      </c>
      <c r="K63" s="63">
        <v>2</v>
      </c>
      <c r="L63" s="63">
        <v>-1.2</v>
      </c>
      <c r="M63" s="63">
        <v>1</v>
      </c>
      <c r="N63" s="63"/>
      <c r="O63" s="63">
        <v>1</v>
      </c>
      <c r="P63" s="63"/>
      <c r="Q63" s="63">
        <v>1</v>
      </c>
      <c r="R63" s="63"/>
    </row>
    <row r="64" spans="1:18" x14ac:dyDescent="0.2">
      <c r="A64" s="63" t="s">
        <v>139</v>
      </c>
      <c r="B64" s="63" t="s">
        <v>12</v>
      </c>
      <c r="C64" s="63" t="s">
        <v>141</v>
      </c>
      <c r="D64" s="63" t="s">
        <v>140</v>
      </c>
      <c r="E64" s="63" t="s">
        <v>15</v>
      </c>
      <c r="F64" s="63">
        <v>0</v>
      </c>
      <c r="G64" s="63" t="s">
        <v>8304</v>
      </c>
      <c r="H64" s="63" t="s">
        <v>18</v>
      </c>
      <c r="I64" s="63">
        <v>28</v>
      </c>
      <c r="J64" s="63">
        <v>49</v>
      </c>
      <c r="K64" s="63">
        <v>4</v>
      </c>
      <c r="L64" s="63"/>
      <c r="M64" s="63"/>
      <c r="N64" s="63"/>
      <c r="O64" s="63"/>
      <c r="P64" s="63"/>
      <c r="Q64" s="63"/>
      <c r="R64" s="63"/>
    </row>
    <row r="65" spans="1:18" x14ac:dyDescent="0.2">
      <c r="A65" s="63" t="s">
        <v>142</v>
      </c>
      <c r="B65" s="63" t="s">
        <v>17</v>
      </c>
      <c r="C65" s="63" t="s">
        <v>141</v>
      </c>
      <c r="D65" s="63" t="s">
        <v>140</v>
      </c>
      <c r="E65" s="63" t="s">
        <v>15</v>
      </c>
      <c r="F65" s="63">
        <v>1</v>
      </c>
      <c r="G65" s="63" t="s">
        <v>8304</v>
      </c>
      <c r="H65" s="63" t="s">
        <v>772</v>
      </c>
      <c r="I65" s="63">
        <v>16</v>
      </c>
      <c r="J65" s="63">
        <v>37</v>
      </c>
      <c r="K65" s="63">
        <v>3</v>
      </c>
      <c r="L65" s="63">
        <v>-2</v>
      </c>
      <c r="M65" s="63">
        <v>1</v>
      </c>
      <c r="N65" s="63"/>
      <c r="O65" s="63">
        <v>1</v>
      </c>
      <c r="P65" s="63"/>
      <c r="Q65" s="63">
        <v>1</v>
      </c>
      <c r="R65" s="63"/>
    </row>
    <row r="66" spans="1:18" x14ac:dyDescent="0.2">
      <c r="A66" s="63" t="s">
        <v>143</v>
      </c>
      <c r="B66" s="63" t="s">
        <v>12</v>
      </c>
      <c r="C66" s="63" t="s">
        <v>145</v>
      </c>
      <c r="D66" s="63" t="s">
        <v>144</v>
      </c>
      <c r="E66" s="63" t="s">
        <v>15</v>
      </c>
      <c r="F66" s="63">
        <v>0</v>
      </c>
      <c r="G66" s="63" t="s">
        <v>8304</v>
      </c>
      <c r="H66" s="63" t="s">
        <v>18</v>
      </c>
      <c r="I66" s="63">
        <v>15</v>
      </c>
      <c r="J66" s="63">
        <v>13</v>
      </c>
      <c r="K66" s="63">
        <v>2</v>
      </c>
      <c r="L66" s="63"/>
      <c r="M66" s="63"/>
      <c r="N66" s="63"/>
      <c r="O66" s="63"/>
      <c r="P66" s="63"/>
      <c r="Q66" s="63"/>
      <c r="R66" s="63"/>
    </row>
    <row r="67" spans="1:18" x14ac:dyDescent="0.2">
      <c r="A67" s="63" t="s">
        <v>146</v>
      </c>
      <c r="B67" s="63" t="s">
        <v>17</v>
      </c>
      <c r="C67" s="63" t="s">
        <v>145</v>
      </c>
      <c r="D67" s="63" t="s">
        <v>144</v>
      </c>
      <c r="E67" s="63" t="s">
        <v>15</v>
      </c>
      <c r="F67" s="63">
        <v>1</v>
      </c>
      <c r="G67" s="63" t="s">
        <v>8304</v>
      </c>
      <c r="H67" s="63" t="s">
        <v>772</v>
      </c>
      <c r="I67" s="63">
        <v>10</v>
      </c>
      <c r="J67" s="63">
        <v>19</v>
      </c>
      <c r="K67" s="63">
        <v>2</v>
      </c>
      <c r="L67" s="63">
        <v>-0.8</v>
      </c>
      <c r="M67" s="63">
        <v>1</v>
      </c>
      <c r="N67" s="63"/>
      <c r="O67" s="63">
        <v>1</v>
      </c>
      <c r="P67" s="63"/>
      <c r="Q67" s="63"/>
      <c r="R67" s="63"/>
    </row>
    <row r="68" spans="1:18" x14ac:dyDescent="0.2">
      <c r="A68" s="63" t="s">
        <v>147</v>
      </c>
      <c r="B68" s="63" t="s">
        <v>12</v>
      </c>
      <c r="C68" s="63" t="s">
        <v>149</v>
      </c>
      <c r="D68" s="63" t="s">
        <v>148</v>
      </c>
      <c r="E68" s="63" t="s">
        <v>15</v>
      </c>
      <c r="F68" s="63">
        <v>0</v>
      </c>
      <c r="G68" s="63" t="s">
        <v>8304</v>
      </c>
      <c r="H68" s="63" t="s">
        <v>18</v>
      </c>
      <c r="I68" s="63">
        <v>23</v>
      </c>
      <c r="J68" s="63">
        <v>36</v>
      </c>
      <c r="K68" s="63">
        <v>3</v>
      </c>
      <c r="L68" s="63"/>
      <c r="M68" s="63"/>
      <c r="N68" s="63"/>
      <c r="O68" s="63"/>
      <c r="P68" s="63"/>
      <c r="Q68" s="63"/>
      <c r="R68" s="63"/>
    </row>
    <row r="69" spans="1:18" x14ac:dyDescent="0.2">
      <c r="A69" s="63" t="s">
        <v>150</v>
      </c>
      <c r="B69" s="63" t="s">
        <v>17</v>
      </c>
      <c r="C69" s="63" t="s">
        <v>149</v>
      </c>
      <c r="D69" s="63" t="s">
        <v>148</v>
      </c>
      <c r="E69" s="63" t="s">
        <v>15</v>
      </c>
      <c r="F69" s="63">
        <v>1</v>
      </c>
      <c r="G69" s="63" t="s">
        <v>8304</v>
      </c>
      <c r="H69" s="63" t="s">
        <v>772</v>
      </c>
      <c r="I69" s="63">
        <v>16</v>
      </c>
      <c r="J69" s="63">
        <v>37</v>
      </c>
      <c r="K69" s="63">
        <v>3</v>
      </c>
      <c r="L69" s="63">
        <v>-1.2</v>
      </c>
      <c r="M69" s="63">
        <v>1</v>
      </c>
      <c r="N69" s="63"/>
      <c r="O69" s="63">
        <v>1</v>
      </c>
      <c r="P69" s="63"/>
      <c r="Q69" s="63">
        <v>1</v>
      </c>
      <c r="R69" s="63"/>
    </row>
    <row r="70" spans="1:18" x14ac:dyDescent="0.2">
      <c r="A70" s="63" t="s">
        <v>151</v>
      </c>
      <c r="B70" s="63" t="s">
        <v>12</v>
      </c>
      <c r="C70" s="63" t="s">
        <v>153</v>
      </c>
      <c r="D70" s="63" t="s">
        <v>152</v>
      </c>
      <c r="E70" s="63" t="s">
        <v>15</v>
      </c>
      <c r="F70" s="63">
        <v>0</v>
      </c>
      <c r="G70" s="63" t="s">
        <v>8304</v>
      </c>
      <c r="H70" s="63" t="s">
        <v>18</v>
      </c>
      <c r="I70" s="63">
        <v>14</v>
      </c>
      <c r="J70" s="63">
        <v>9</v>
      </c>
      <c r="K70" s="63">
        <v>1</v>
      </c>
      <c r="L70" s="63"/>
      <c r="M70" s="63"/>
      <c r="N70" s="63"/>
      <c r="O70" s="63"/>
      <c r="P70" s="63"/>
      <c r="Q70" s="63"/>
      <c r="R70" s="63"/>
    </row>
    <row r="71" spans="1:18" x14ac:dyDescent="0.2">
      <c r="A71" s="63" t="s">
        <v>154</v>
      </c>
      <c r="B71" s="63" t="s">
        <v>17</v>
      </c>
      <c r="C71" s="63" t="s">
        <v>153</v>
      </c>
      <c r="D71" s="63" t="s">
        <v>152</v>
      </c>
      <c r="E71" s="63" t="s">
        <v>15</v>
      </c>
      <c r="F71" s="63">
        <v>1</v>
      </c>
      <c r="G71" s="63" t="s">
        <v>8304</v>
      </c>
      <c r="H71" s="63" t="s">
        <v>772</v>
      </c>
      <c r="I71" s="63">
        <v>9</v>
      </c>
      <c r="J71" s="63">
        <v>13</v>
      </c>
      <c r="K71" s="63">
        <v>2</v>
      </c>
      <c r="L71" s="63">
        <v>-0.8</v>
      </c>
      <c r="M71" s="63">
        <v>1</v>
      </c>
      <c r="N71" s="63"/>
      <c r="O71" s="63">
        <v>1</v>
      </c>
      <c r="P71" s="63"/>
      <c r="Q71" s="63"/>
      <c r="R71" s="63"/>
    </row>
    <row r="72" spans="1:18" x14ac:dyDescent="0.2">
      <c r="A72" s="63" t="s">
        <v>155</v>
      </c>
      <c r="B72" s="63" t="s">
        <v>12</v>
      </c>
      <c r="C72" s="63" t="s">
        <v>157</v>
      </c>
      <c r="D72" s="63" t="s">
        <v>156</v>
      </c>
      <c r="E72" s="63" t="s">
        <v>15</v>
      </c>
      <c r="F72" s="63">
        <v>0</v>
      </c>
      <c r="G72" s="63" t="s">
        <v>8304</v>
      </c>
      <c r="H72" s="63" t="s">
        <v>18</v>
      </c>
      <c r="I72" s="63">
        <v>16</v>
      </c>
      <c r="J72" s="63">
        <v>15</v>
      </c>
      <c r="K72" s="63">
        <v>2</v>
      </c>
      <c r="L72" s="63"/>
      <c r="M72" s="63"/>
      <c r="N72" s="63"/>
      <c r="O72" s="63"/>
      <c r="P72" s="63"/>
      <c r="Q72" s="63"/>
      <c r="R72" s="63"/>
    </row>
    <row r="73" spans="1:18" x14ac:dyDescent="0.2">
      <c r="A73" s="63" t="s">
        <v>158</v>
      </c>
      <c r="B73" s="63" t="s">
        <v>17</v>
      </c>
      <c r="C73" s="63" t="s">
        <v>157</v>
      </c>
      <c r="D73" s="63" t="s">
        <v>156</v>
      </c>
      <c r="E73" s="63" t="s">
        <v>15</v>
      </c>
      <c r="F73" s="63">
        <v>1</v>
      </c>
      <c r="G73" s="63" t="s">
        <v>8304</v>
      </c>
      <c r="H73" s="63" t="s">
        <v>772</v>
      </c>
      <c r="I73" s="63">
        <v>9</v>
      </c>
      <c r="J73" s="63">
        <v>13</v>
      </c>
      <c r="K73" s="63">
        <v>2</v>
      </c>
      <c r="L73" s="63">
        <v>-1.2</v>
      </c>
      <c r="M73" s="63">
        <v>1</v>
      </c>
      <c r="N73" s="63"/>
      <c r="O73" s="63">
        <v>1</v>
      </c>
      <c r="P73" s="63"/>
      <c r="Q73" s="63">
        <v>1</v>
      </c>
      <c r="R73" s="63"/>
    </row>
    <row r="74" spans="1:18" x14ac:dyDescent="0.2">
      <c r="A74" s="63" t="s">
        <v>159</v>
      </c>
      <c r="B74" s="63" t="s">
        <v>12</v>
      </c>
      <c r="C74" s="63" t="s">
        <v>161</v>
      </c>
      <c r="D74" s="63" t="s">
        <v>160</v>
      </c>
      <c r="E74" s="63" t="s">
        <v>15</v>
      </c>
      <c r="F74" s="63">
        <v>0</v>
      </c>
      <c r="G74" s="63" t="s">
        <v>8304</v>
      </c>
      <c r="H74" s="63" t="s">
        <v>18</v>
      </c>
      <c r="I74" s="63">
        <v>25</v>
      </c>
      <c r="J74" s="63">
        <v>44</v>
      </c>
      <c r="K74" s="63">
        <v>4</v>
      </c>
      <c r="L74" s="63"/>
      <c r="M74" s="63"/>
      <c r="N74" s="63"/>
      <c r="O74" s="63"/>
      <c r="P74" s="63"/>
      <c r="Q74" s="63"/>
      <c r="R74" s="63"/>
    </row>
    <row r="75" spans="1:18" x14ac:dyDescent="0.2">
      <c r="A75" s="63" t="s">
        <v>162</v>
      </c>
      <c r="B75" s="63" t="s">
        <v>17</v>
      </c>
      <c r="C75" s="63" t="s">
        <v>161</v>
      </c>
      <c r="D75" s="63" t="s">
        <v>160</v>
      </c>
      <c r="E75" s="63" t="s">
        <v>15</v>
      </c>
      <c r="F75" s="63">
        <v>1</v>
      </c>
      <c r="G75" s="63" t="s">
        <v>8304</v>
      </c>
      <c r="H75" s="63" t="s">
        <v>772</v>
      </c>
      <c r="I75" s="63">
        <v>20</v>
      </c>
      <c r="J75" s="63">
        <v>49</v>
      </c>
      <c r="K75" s="63">
        <v>4</v>
      </c>
      <c r="L75" s="63">
        <v>-0.8</v>
      </c>
      <c r="M75" s="63">
        <v>1</v>
      </c>
      <c r="N75" s="63"/>
      <c r="O75" s="63">
        <v>1</v>
      </c>
      <c r="P75" s="63"/>
      <c r="Q75" s="63"/>
      <c r="R75" s="63"/>
    </row>
    <row r="76" spans="1:18" x14ac:dyDescent="0.2">
      <c r="A76" s="63" t="s">
        <v>163</v>
      </c>
      <c r="B76" s="63" t="s">
        <v>12</v>
      </c>
      <c r="C76" s="63" t="s">
        <v>165</v>
      </c>
      <c r="D76" s="63" t="s">
        <v>164</v>
      </c>
      <c r="E76" s="63" t="s">
        <v>15</v>
      </c>
      <c r="F76" s="63">
        <v>0</v>
      </c>
      <c r="G76" s="63" t="s">
        <v>8304</v>
      </c>
      <c r="H76" s="63" t="s">
        <v>18</v>
      </c>
      <c r="I76" s="63">
        <v>21</v>
      </c>
      <c r="J76" s="63">
        <v>34</v>
      </c>
      <c r="K76" s="63">
        <v>3</v>
      </c>
      <c r="L76" s="63"/>
      <c r="M76" s="63"/>
      <c r="N76" s="63"/>
      <c r="O76" s="63"/>
      <c r="P76" s="63"/>
      <c r="Q76" s="63"/>
      <c r="R76" s="63"/>
    </row>
    <row r="77" spans="1:18" x14ac:dyDescent="0.2">
      <c r="A77" s="63" t="s">
        <v>166</v>
      </c>
      <c r="B77" s="63" t="s">
        <v>17</v>
      </c>
      <c r="C77" s="63" t="s">
        <v>165</v>
      </c>
      <c r="D77" s="63" t="s">
        <v>164</v>
      </c>
      <c r="E77" s="63" t="s">
        <v>15</v>
      </c>
      <c r="F77" s="63">
        <v>1</v>
      </c>
      <c r="G77" s="63" t="s">
        <v>8304</v>
      </c>
      <c r="H77" s="63" t="s">
        <v>772</v>
      </c>
      <c r="I77" s="63">
        <v>10</v>
      </c>
      <c r="J77" s="63">
        <v>19</v>
      </c>
      <c r="K77" s="63">
        <v>2</v>
      </c>
      <c r="L77" s="63">
        <v>-1.8</v>
      </c>
      <c r="M77" s="63">
        <v>1</v>
      </c>
      <c r="N77" s="63"/>
      <c r="O77" s="63">
        <v>1</v>
      </c>
      <c r="P77" s="63"/>
      <c r="Q77" s="63">
        <v>1</v>
      </c>
      <c r="R77" s="63"/>
    </row>
    <row r="78" spans="1:18" x14ac:dyDescent="0.2">
      <c r="A78" s="63" t="s">
        <v>167</v>
      </c>
      <c r="B78" s="63" t="s">
        <v>12</v>
      </c>
      <c r="C78" s="63" t="s">
        <v>169</v>
      </c>
      <c r="D78" s="63" t="s">
        <v>168</v>
      </c>
      <c r="E78" s="63" t="s">
        <v>15</v>
      </c>
      <c r="F78" s="63">
        <v>0</v>
      </c>
      <c r="G78" s="63" t="s">
        <v>8304</v>
      </c>
      <c r="H78" s="63" t="s">
        <v>18</v>
      </c>
      <c r="I78" s="63">
        <v>14</v>
      </c>
      <c r="J78" s="63">
        <v>9</v>
      </c>
      <c r="K78" s="63">
        <v>1</v>
      </c>
      <c r="L78" s="63"/>
      <c r="M78" s="63"/>
      <c r="N78" s="63"/>
      <c r="O78" s="63"/>
      <c r="P78" s="63"/>
      <c r="Q78" s="63"/>
      <c r="R78" s="63"/>
    </row>
    <row r="79" spans="1:18" x14ac:dyDescent="0.2">
      <c r="A79" s="63" t="s">
        <v>170</v>
      </c>
      <c r="B79" s="63" t="s">
        <v>17</v>
      </c>
      <c r="C79" s="63" t="s">
        <v>169</v>
      </c>
      <c r="D79" s="63" t="s">
        <v>168</v>
      </c>
      <c r="E79" s="63" t="s">
        <v>15</v>
      </c>
      <c r="F79" s="63">
        <v>1</v>
      </c>
      <c r="G79" s="63" t="s">
        <v>8304</v>
      </c>
      <c r="H79" s="63" t="s">
        <v>772</v>
      </c>
      <c r="I79" s="63">
        <v>9</v>
      </c>
      <c r="J79" s="63">
        <v>13</v>
      </c>
      <c r="K79" s="63">
        <v>2</v>
      </c>
      <c r="L79" s="63">
        <v>-0.8</v>
      </c>
      <c r="M79" s="63">
        <v>1</v>
      </c>
      <c r="N79" s="63"/>
      <c r="O79" s="63">
        <v>1</v>
      </c>
      <c r="P79" s="63"/>
      <c r="Q79" s="63"/>
      <c r="R79" s="63"/>
    </row>
    <row r="80" spans="1:18" x14ac:dyDescent="0.2">
      <c r="A80" s="63" t="s">
        <v>171</v>
      </c>
      <c r="B80" s="63" t="s">
        <v>12</v>
      </c>
      <c r="C80" s="63" t="s">
        <v>173</v>
      </c>
      <c r="D80" s="63" t="s">
        <v>172</v>
      </c>
      <c r="E80" s="63" t="s">
        <v>15</v>
      </c>
      <c r="F80" s="63">
        <v>0</v>
      </c>
      <c r="G80" s="63" t="s">
        <v>8304</v>
      </c>
      <c r="H80" s="63" t="s">
        <v>18</v>
      </c>
      <c r="I80" s="63">
        <v>17</v>
      </c>
      <c r="J80" s="63">
        <v>19</v>
      </c>
      <c r="K80" s="63">
        <v>2</v>
      </c>
      <c r="L80" s="63"/>
      <c r="M80" s="63"/>
      <c r="N80" s="63"/>
      <c r="O80" s="63"/>
      <c r="P80" s="63"/>
      <c r="Q80" s="63"/>
      <c r="R80" s="63"/>
    </row>
    <row r="81" spans="1:18" x14ac:dyDescent="0.2">
      <c r="A81" s="63" t="s">
        <v>174</v>
      </c>
      <c r="B81" s="63" t="s">
        <v>17</v>
      </c>
      <c r="C81" s="63" t="s">
        <v>173</v>
      </c>
      <c r="D81" s="63" t="s">
        <v>172</v>
      </c>
      <c r="E81" s="63" t="s">
        <v>15</v>
      </c>
      <c r="F81" s="63">
        <v>1</v>
      </c>
      <c r="G81" s="63" t="s">
        <v>8304</v>
      </c>
      <c r="H81" s="63" t="s">
        <v>772</v>
      </c>
      <c r="I81" s="63">
        <v>7</v>
      </c>
      <c r="J81" s="63">
        <v>6</v>
      </c>
      <c r="K81" s="63">
        <v>1</v>
      </c>
      <c r="L81" s="63">
        <v>-1.7</v>
      </c>
      <c r="M81" s="63">
        <v>1</v>
      </c>
      <c r="N81" s="63"/>
      <c r="O81" s="63">
        <v>1</v>
      </c>
      <c r="P81" s="63"/>
      <c r="Q81" s="63">
        <v>1</v>
      </c>
      <c r="R81" s="63"/>
    </row>
    <row r="82" spans="1:18" x14ac:dyDescent="0.2">
      <c r="A82" s="63" t="s">
        <v>175</v>
      </c>
      <c r="B82" s="63" t="s">
        <v>12</v>
      </c>
      <c r="C82" s="63" t="s">
        <v>177</v>
      </c>
      <c r="D82" s="63" t="s">
        <v>176</v>
      </c>
      <c r="E82" s="63" t="s">
        <v>15</v>
      </c>
      <c r="F82" s="63">
        <v>0</v>
      </c>
      <c r="G82" s="63" t="s">
        <v>8304</v>
      </c>
      <c r="H82" s="63" t="s">
        <v>18</v>
      </c>
      <c r="I82" s="63">
        <v>23</v>
      </c>
      <c r="J82" s="63">
        <v>36</v>
      </c>
      <c r="K82" s="63">
        <v>3</v>
      </c>
      <c r="L82" s="63"/>
      <c r="M82" s="63"/>
      <c r="N82" s="63"/>
      <c r="O82" s="63"/>
      <c r="P82" s="63"/>
      <c r="Q82" s="63"/>
      <c r="R82" s="63"/>
    </row>
    <row r="83" spans="1:18" x14ac:dyDescent="0.2">
      <c r="A83" s="63" t="s">
        <v>178</v>
      </c>
      <c r="B83" s="63" t="s">
        <v>17</v>
      </c>
      <c r="C83" s="63" t="s">
        <v>177</v>
      </c>
      <c r="D83" s="63" t="s">
        <v>176</v>
      </c>
      <c r="E83" s="63" t="s">
        <v>15</v>
      </c>
      <c r="F83" s="63">
        <v>1</v>
      </c>
      <c r="G83" s="63" t="s">
        <v>8304</v>
      </c>
      <c r="H83" s="63" t="s">
        <v>772</v>
      </c>
      <c r="I83" s="63">
        <v>16</v>
      </c>
      <c r="J83" s="63">
        <v>37</v>
      </c>
      <c r="K83" s="63">
        <v>3</v>
      </c>
      <c r="L83" s="63">
        <v>-1.2</v>
      </c>
      <c r="M83" s="63">
        <v>1</v>
      </c>
      <c r="N83" s="63"/>
      <c r="O83" s="63">
        <v>1</v>
      </c>
      <c r="P83" s="63"/>
      <c r="Q83" s="63">
        <v>1</v>
      </c>
      <c r="R83" s="63"/>
    </row>
    <row r="84" spans="1:18" x14ac:dyDescent="0.2">
      <c r="A84" s="63" t="s">
        <v>179</v>
      </c>
      <c r="B84" s="63" t="s">
        <v>12</v>
      </c>
      <c r="C84" s="63" t="s">
        <v>181</v>
      </c>
      <c r="D84" s="63" t="s">
        <v>180</v>
      </c>
      <c r="E84" s="63" t="s">
        <v>15</v>
      </c>
      <c r="F84" s="63">
        <v>0</v>
      </c>
      <c r="G84" s="63" t="s">
        <v>8304</v>
      </c>
      <c r="H84" s="63" t="s">
        <v>18</v>
      </c>
      <c r="I84" s="63">
        <v>17</v>
      </c>
      <c r="J84" s="63">
        <v>19</v>
      </c>
      <c r="K84" s="63">
        <v>2</v>
      </c>
      <c r="L84" s="63"/>
      <c r="M84" s="63"/>
      <c r="N84" s="63"/>
      <c r="O84" s="63"/>
      <c r="P84" s="63"/>
      <c r="Q84" s="63"/>
      <c r="R84" s="63"/>
    </row>
    <row r="85" spans="1:18" x14ac:dyDescent="0.2">
      <c r="A85" s="63" t="s">
        <v>182</v>
      </c>
      <c r="B85" s="63" t="s">
        <v>17</v>
      </c>
      <c r="C85" s="63" t="s">
        <v>181</v>
      </c>
      <c r="D85" s="63" t="s">
        <v>180</v>
      </c>
      <c r="E85" s="63" t="s">
        <v>15</v>
      </c>
      <c r="F85" s="63">
        <v>1</v>
      </c>
      <c r="G85" s="63" t="s">
        <v>8304</v>
      </c>
      <c r="H85" s="63" t="s">
        <v>772</v>
      </c>
      <c r="I85" s="63">
        <v>16</v>
      </c>
      <c r="J85" s="63">
        <v>37</v>
      </c>
      <c r="K85" s="63">
        <v>3</v>
      </c>
      <c r="L85" s="63">
        <v>-0.2</v>
      </c>
      <c r="M85" s="63">
        <v>1</v>
      </c>
      <c r="N85" s="63"/>
      <c r="O85" s="63"/>
      <c r="P85" s="63"/>
      <c r="Q85" s="63"/>
      <c r="R85" s="63"/>
    </row>
    <row r="86" spans="1:18" x14ac:dyDescent="0.2">
      <c r="A86" s="63" t="s">
        <v>183</v>
      </c>
      <c r="B86" s="63" t="s">
        <v>12</v>
      </c>
      <c r="C86" s="63" t="s">
        <v>185</v>
      </c>
      <c r="D86" s="63" t="s">
        <v>184</v>
      </c>
      <c r="E86" s="63" t="s">
        <v>15</v>
      </c>
      <c r="F86" s="63">
        <v>0</v>
      </c>
      <c r="G86" s="63" t="s">
        <v>8304</v>
      </c>
      <c r="H86" s="63" t="s">
        <v>18</v>
      </c>
      <c r="I86" s="63">
        <v>20</v>
      </c>
      <c r="J86" s="63">
        <v>30</v>
      </c>
      <c r="K86" s="63">
        <v>3</v>
      </c>
      <c r="L86" s="63"/>
      <c r="M86" s="63"/>
      <c r="N86" s="63"/>
      <c r="O86" s="63"/>
      <c r="P86" s="63"/>
      <c r="Q86" s="63"/>
      <c r="R86" s="63"/>
    </row>
    <row r="87" spans="1:18" x14ac:dyDescent="0.2">
      <c r="A87" s="63" t="s">
        <v>186</v>
      </c>
      <c r="B87" s="63" t="s">
        <v>17</v>
      </c>
      <c r="C87" s="63" t="s">
        <v>185</v>
      </c>
      <c r="D87" s="63" t="s">
        <v>184</v>
      </c>
      <c r="E87" s="63" t="s">
        <v>15</v>
      </c>
      <c r="F87" s="63">
        <v>1</v>
      </c>
      <c r="G87" s="63" t="s">
        <v>8304</v>
      </c>
      <c r="H87" s="63" t="s">
        <v>772</v>
      </c>
      <c r="I87" s="63">
        <v>15</v>
      </c>
      <c r="J87" s="63">
        <v>35</v>
      </c>
      <c r="K87" s="63">
        <v>3</v>
      </c>
      <c r="L87" s="63">
        <v>-0.8</v>
      </c>
      <c r="M87" s="63">
        <v>1</v>
      </c>
      <c r="N87" s="63"/>
      <c r="O87" s="63">
        <v>1</v>
      </c>
      <c r="P87" s="63"/>
      <c r="Q87" s="63"/>
      <c r="R87" s="63"/>
    </row>
    <row r="88" spans="1:18" x14ac:dyDescent="0.2">
      <c r="A88" s="63" t="s">
        <v>187</v>
      </c>
      <c r="B88" s="63" t="s">
        <v>12</v>
      </c>
      <c r="C88" s="63" t="s">
        <v>189</v>
      </c>
      <c r="D88" s="63" t="s">
        <v>188</v>
      </c>
      <c r="E88" s="63" t="s">
        <v>15</v>
      </c>
      <c r="F88" s="63">
        <v>0</v>
      </c>
      <c r="G88" s="63" t="s">
        <v>8304</v>
      </c>
      <c r="H88" s="63" t="s">
        <v>18</v>
      </c>
      <c r="I88" s="63">
        <v>30</v>
      </c>
      <c r="J88" s="63">
        <v>51</v>
      </c>
      <c r="K88" s="63">
        <v>4</v>
      </c>
      <c r="L88" s="63"/>
      <c r="M88" s="63"/>
      <c r="N88" s="63"/>
      <c r="O88" s="63"/>
      <c r="P88" s="63"/>
      <c r="Q88" s="63"/>
      <c r="R88" s="63"/>
    </row>
    <row r="89" spans="1:18" x14ac:dyDescent="0.2">
      <c r="A89" s="63" t="s">
        <v>190</v>
      </c>
      <c r="B89" s="63" t="s">
        <v>17</v>
      </c>
      <c r="C89" s="63" t="s">
        <v>189</v>
      </c>
      <c r="D89" s="63" t="s">
        <v>188</v>
      </c>
      <c r="E89" s="63" t="s">
        <v>15</v>
      </c>
      <c r="F89" s="63">
        <v>1</v>
      </c>
      <c r="G89" s="63" t="s">
        <v>8304</v>
      </c>
      <c r="H89" s="63" t="s">
        <v>772</v>
      </c>
      <c r="I89" s="63">
        <v>23</v>
      </c>
      <c r="J89" s="63">
        <v>51</v>
      </c>
      <c r="K89" s="63">
        <v>4</v>
      </c>
      <c r="L89" s="63">
        <v>-1.2</v>
      </c>
      <c r="M89" s="63">
        <v>1</v>
      </c>
      <c r="N89" s="63"/>
      <c r="O89" s="63">
        <v>1</v>
      </c>
      <c r="P89" s="63"/>
      <c r="Q89" s="63">
        <v>1</v>
      </c>
      <c r="R89" s="63"/>
    </row>
    <row r="90" spans="1:18" x14ac:dyDescent="0.2">
      <c r="A90" s="63" t="s">
        <v>191</v>
      </c>
      <c r="B90" s="63" t="s">
        <v>12</v>
      </c>
      <c r="C90" s="63" t="s">
        <v>193</v>
      </c>
      <c r="D90" s="63" t="s">
        <v>192</v>
      </c>
      <c r="E90" s="63" t="s">
        <v>15</v>
      </c>
      <c r="F90" s="63">
        <v>0</v>
      </c>
      <c r="G90" s="63" t="s">
        <v>8304</v>
      </c>
      <c r="H90" s="63" t="s">
        <v>18</v>
      </c>
      <c r="I90" s="63">
        <v>20</v>
      </c>
      <c r="J90" s="63"/>
      <c r="K90" s="63"/>
      <c r="L90" s="63"/>
      <c r="M90" s="63"/>
      <c r="N90" s="63"/>
      <c r="O90" s="63"/>
      <c r="P90" s="63"/>
      <c r="Q90" s="63"/>
      <c r="R90" s="63"/>
    </row>
    <row r="91" spans="1:18" x14ac:dyDescent="0.2">
      <c r="A91" s="63" t="s">
        <v>194</v>
      </c>
      <c r="B91" s="63" t="s">
        <v>17</v>
      </c>
      <c r="C91" s="63" t="s">
        <v>193</v>
      </c>
      <c r="D91" s="63" t="s">
        <v>192</v>
      </c>
      <c r="E91" s="63" t="s">
        <v>15</v>
      </c>
      <c r="F91" s="63">
        <v>1</v>
      </c>
      <c r="G91" s="63" t="s">
        <v>8304</v>
      </c>
      <c r="H91" s="63" t="s">
        <v>772</v>
      </c>
      <c r="I91" s="63">
        <v>13</v>
      </c>
      <c r="J91" s="63"/>
      <c r="K91" s="63"/>
      <c r="L91" s="63">
        <v>-1.2</v>
      </c>
      <c r="M91" s="63">
        <v>1</v>
      </c>
      <c r="N91" s="63"/>
      <c r="O91" s="63">
        <v>1</v>
      </c>
      <c r="P91" s="63"/>
      <c r="Q91" s="63">
        <v>1</v>
      </c>
      <c r="R91" s="63"/>
    </row>
    <row r="92" spans="1:18" x14ac:dyDescent="0.2">
      <c r="A92" s="63" t="s">
        <v>195</v>
      </c>
      <c r="B92" s="63" t="s">
        <v>12</v>
      </c>
      <c r="C92" s="63" t="s">
        <v>197</v>
      </c>
      <c r="D92" s="63" t="s">
        <v>196</v>
      </c>
      <c r="E92" s="63" t="s">
        <v>15</v>
      </c>
      <c r="F92" s="63">
        <v>0</v>
      </c>
      <c r="G92" s="63" t="s">
        <v>8304</v>
      </c>
      <c r="H92" s="63" t="s">
        <v>18</v>
      </c>
      <c r="I92" s="63">
        <v>18</v>
      </c>
      <c r="J92" s="63">
        <v>22</v>
      </c>
      <c r="K92" s="63">
        <v>2</v>
      </c>
      <c r="L92" s="63"/>
      <c r="M92" s="63"/>
      <c r="N92" s="63"/>
      <c r="O92" s="63"/>
      <c r="P92" s="63"/>
      <c r="Q92" s="63"/>
      <c r="R92" s="63"/>
    </row>
    <row r="93" spans="1:18" x14ac:dyDescent="0.2">
      <c r="A93" s="63" t="s">
        <v>198</v>
      </c>
      <c r="B93" s="63" t="s">
        <v>17</v>
      </c>
      <c r="C93" s="63" t="s">
        <v>197</v>
      </c>
      <c r="D93" s="63" t="s">
        <v>196</v>
      </c>
      <c r="E93" s="63" t="s">
        <v>15</v>
      </c>
      <c r="F93" s="63">
        <v>1</v>
      </c>
      <c r="G93" s="63" t="s">
        <v>8304</v>
      </c>
      <c r="H93" s="63" t="s">
        <v>772</v>
      </c>
      <c r="I93" s="63">
        <v>14</v>
      </c>
      <c r="J93" s="63">
        <v>32</v>
      </c>
      <c r="K93" s="63">
        <v>3</v>
      </c>
      <c r="L93" s="63">
        <v>-0.7</v>
      </c>
      <c r="M93" s="63">
        <v>1</v>
      </c>
      <c r="N93" s="63"/>
      <c r="O93" s="63">
        <v>1</v>
      </c>
      <c r="P93" s="63"/>
      <c r="Q93" s="63"/>
      <c r="R93" s="63"/>
    </row>
    <row r="94" spans="1:18" x14ac:dyDescent="0.2">
      <c r="A94" s="63" t="s">
        <v>199</v>
      </c>
      <c r="B94" s="63" t="s">
        <v>12</v>
      </c>
      <c r="C94" s="63" t="s">
        <v>201</v>
      </c>
      <c r="D94" s="63" t="s">
        <v>200</v>
      </c>
      <c r="E94" s="63" t="s">
        <v>15</v>
      </c>
      <c r="F94" s="63">
        <v>0</v>
      </c>
      <c r="G94" s="63" t="s">
        <v>8304</v>
      </c>
      <c r="H94" s="63" t="s">
        <v>18</v>
      </c>
      <c r="I94" s="63">
        <v>10</v>
      </c>
      <c r="J94" s="63">
        <v>3</v>
      </c>
      <c r="K94" s="63">
        <v>1</v>
      </c>
      <c r="L94" s="63"/>
      <c r="M94" s="63"/>
      <c r="N94" s="63"/>
      <c r="O94" s="63"/>
      <c r="P94" s="63"/>
      <c r="Q94" s="63"/>
      <c r="R94" s="63"/>
    </row>
    <row r="95" spans="1:18" x14ac:dyDescent="0.2">
      <c r="A95" s="63" t="s">
        <v>202</v>
      </c>
      <c r="B95" s="63" t="s">
        <v>17</v>
      </c>
      <c r="C95" s="63" t="s">
        <v>201</v>
      </c>
      <c r="D95" s="63" t="s">
        <v>200</v>
      </c>
      <c r="E95" s="63" t="s">
        <v>15</v>
      </c>
      <c r="F95" s="63">
        <v>1</v>
      </c>
      <c r="G95" s="63" t="s">
        <v>8304</v>
      </c>
      <c r="H95" s="63" t="s">
        <v>772</v>
      </c>
      <c r="I95" s="63">
        <v>6</v>
      </c>
      <c r="J95" s="63">
        <v>3</v>
      </c>
      <c r="K95" s="63">
        <v>1</v>
      </c>
      <c r="L95" s="63">
        <v>-0.7</v>
      </c>
      <c r="M95" s="63">
        <v>1</v>
      </c>
      <c r="N95" s="63"/>
      <c r="O95" s="63">
        <v>1</v>
      </c>
      <c r="P95" s="63"/>
      <c r="Q95" s="63"/>
      <c r="R95" s="63"/>
    </row>
    <row r="96" spans="1:18" x14ac:dyDescent="0.2">
      <c r="A96" s="63" t="s">
        <v>203</v>
      </c>
      <c r="B96" s="63" t="s">
        <v>12</v>
      </c>
      <c r="C96" s="63" t="s">
        <v>205</v>
      </c>
      <c r="D96" s="63" t="s">
        <v>204</v>
      </c>
      <c r="E96" s="63" t="s">
        <v>15</v>
      </c>
      <c r="F96" s="63">
        <v>0</v>
      </c>
      <c r="G96" s="63" t="s">
        <v>8304</v>
      </c>
      <c r="H96" s="63" t="s">
        <v>18</v>
      </c>
      <c r="I96" s="63">
        <v>17</v>
      </c>
      <c r="J96" s="63">
        <v>19</v>
      </c>
      <c r="K96" s="63">
        <v>2</v>
      </c>
      <c r="L96" s="63"/>
      <c r="M96" s="63"/>
      <c r="N96" s="63"/>
      <c r="O96" s="63"/>
      <c r="P96" s="63"/>
      <c r="Q96" s="63"/>
      <c r="R96" s="63"/>
    </row>
    <row r="97" spans="1:18" x14ac:dyDescent="0.2">
      <c r="A97" s="63" t="s">
        <v>206</v>
      </c>
      <c r="B97" s="63" t="s">
        <v>17</v>
      </c>
      <c r="C97" s="63" t="s">
        <v>205</v>
      </c>
      <c r="D97" s="63" t="s">
        <v>204</v>
      </c>
      <c r="E97" s="63" t="s">
        <v>15</v>
      </c>
      <c r="F97" s="63">
        <v>1</v>
      </c>
      <c r="G97" s="63" t="s">
        <v>8304</v>
      </c>
      <c r="H97" s="63" t="s">
        <v>772</v>
      </c>
      <c r="I97" s="63">
        <v>13</v>
      </c>
      <c r="J97" s="63">
        <v>28</v>
      </c>
      <c r="K97" s="63">
        <v>3</v>
      </c>
      <c r="L97" s="63">
        <v>-0.7</v>
      </c>
      <c r="M97" s="63">
        <v>1</v>
      </c>
      <c r="N97" s="63"/>
      <c r="O97" s="63">
        <v>1</v>
      </c>
      <c r="P97" s="63"/>
      <c r="Q97" s="63"/>
      <c r="R97" s="63"/>
    </row>
    <row r="98" spans="1:18" x14ac:dyDescent="0.2">
      <c r="A98" s="63" t="s">
        <v>207</v>
      </c>
      <c r="B98" s="63" t="s">
        <v>12</v>
      </c>
      <c r="C98" s="63" t="s">
        <v>209</v>
      </c>
      <c r="D98" s="63" t="s">
        <v>208</v>
      </c>
      <c r="E98" s="63" t="s">
        <v>15</v>
      </c>
      <c r="F98" s="63">
        <v>0</v>
      </c>
      <c r="G98" s="63" t="s">
        <v>8304</v>
      </c>
      <c r="H98" s="63" t="s">
        <v>18</v>
      </c>
      <c r="I98" s="63">
        <v>20</v>
      </c>
      <c r="J98" s="63">
        <v>30</v>
      </c>
      <c r="K98" s="63">
        <v>3</v>
      </c>
      <c r="L98" s="63"/>
      <c r="M98" s="63"/>
      <c r="N98" s="63"/>
      <c r="O98" s="63"/>
      <c r="P98" s="63"/>
      <c r="Q98" s="63"/>
      <c r="R98" s="63"/>
    </row>
    <row r="99" spans="1:18" x14ac:dyDescent="0.2">
      <c r="A99" s="63" t="s">
        <v>210</v>
      </c>
      <c r="B99" s="63" t="s">
        <v>17</v>
      </c>
      <c r="C99" s="63" t="s">
        <v>209</v>
      </c>
      <c r="D99" s="63" t="s">
        <v>208</v>
      </c>
      <c r="E99" s="63" t="s">
        <v>15</v>
      </c>
      <c r="F99" s="63">
        <v>1</v>
      </c>
      <c r="G99" s="63" t="s">
        <v>8304</v>
      </c>
      <c r="H99" s="63" t="s">
        <v>772</v>
      </c>
      <c r="I99" s="63">
        <v>9</v>
      </c>
      <c r="J99" s="63">
        <v>13</v>
      </c>
      <c r="K99" s="63">
        <v>2</v>
      </c>
      <c r="L99" s="63">
        <v>-1.8</v>
      </c>
      <c r="M99" s="63">
        <v>1</v>
      </c>
      <c r="N99" s="63"/>
      <c r="O99" s="63">
        <v>1</v>
      </c>
      <c r="P99" s="63"/>
      <c r="Q99" s="63">
        <v>1</v>
      </c>
      <c r="R99" s="63"/>
    </row>
    <row r="100" spans="1:18" x14ac:dyDescent="0.2">
      <c r="A100" s="63" t="s">
        <v>211</v>
      </c>
      <c r="B100" s="63" t="s">
        <v>12</v>
      </c>
      <c r="C100" s="63" t="s">
        <v>213</v>
      </c>
      <c r="D100" s="63" t="s">
        <v>212</v>
      </c>
      <c r="E100" s="63" t="s">
        <v>15</v>
      </c>
      <c r="F100" s="63">
        <v>0</v>
      </c>
      <c r="G100" s="63" t="s">
        <v>8304</v>
      </c>
      <c r="H100" s="63" t="s">
        <v>18</v>
      </c>
      <c r="I100" s="63">
        <v>20</v>
      </c>
      <c r="J100" s="63">
        <v>30</v>
      </c>
      <c r="K100" s="63">
        <v>3</v>
      </c>
      <c r="L100" s="63"/>
      <c r="M100" s="63"/>
      <c r="N100" s="63"/>
      <c r="O100" s="63"/>
      <c r="P100" s="63"/>
      <c r="Q100" s="63"/>
      <c r="R100" s="63"/>
    </row>
    <row r="101" spans="1:18" x14ac:dyDescent="0.2">
      <c r="A101" s="63" t="s">
        <v>214</v>
      </c>
      <c r="B101" s="63" t="s">
        <v>17</v>
      </c>
      <c r="C101" s="63" t="s">
        <v>213</v>
      </c>
      <c r="D101" s="63" t="s">
        <v>212</v>
      </c>
      <c r="E101" s="63" t="s">
        <v>15</v>
      </c>
      <c r="F101" s="63">
        <v>1</v>
      </c>
      <c r="G101" s="63" t="s">
        <v>8304</v>
      </c>
      <c r="H101" s="63" t="s">
        <v>772</v>
      </c>
      <c r="I101" s="63">
        <v>8</v>
      </c>
      <c r="J101" s="63">
        <v>8</v>
      </c>
      <c r="K101" s="63">
        <v>1</v>
      </c>
      <c r="L101" s="63">
        <v>-2</v>
      </c>
      <c r="M101" s="63">
        <v>1</v>
      </c>
      <c r="N101" s="63"/>
      <c r="O101" s="63">
        <v>1</v>
      </c>
      <c r="P101" s="63"/>
      <c r="Q101" s="63">
        <v>1</v>
      </c>
      <c r="R101" s="63"/>
    </row>
    <row r="102" spans="1:18" x14ac:dyDescent="0.2">
      <c r="A102" s="63" t="s">
        <v>215</v>
      </c>
      <c r="B102" s="63" t="s">
        <v>12</v>
      </c>
      <c r="C102" s="63" t="s">
        <v>217</v>
      </c>
      <c r="D102" s="63" t="s">
        <v>216</v>
      </c>
      <c r="E102" s="63" t="s">
        <v>15</v>
      </c>
      <c r="F102" s="63">
        <v>0</v>
      </c>
      <c r="G102" s="63" t="s">
        <v>8304</v>
      </c>
      <c r="H102" s="63" t="s">
        <v>18</v>
      </c>
      <c r="I102" s="63">
        <v>13</v>
      </c>
      <c r="J102" s="63">
        <v>7</v>
      </c>
      <c r="K102" s="63">
        <v>1</v>
      </c>
      <c r="L102" s="63"/>
      <c r="M102" s="63"/>
      <c r="N102" s="63"/>
      <c r="O102" s="63"/>
      <c r="P102" s="63"/>
      <c r="Q102" s="63"/>
      <c r="R102" s="63"/>
    </row>
    <row r="103" spans="1:18" x14ac:dyDescent="0.2">
      <c r="A103" s="63" t="s">
        <v>218</v>
      </c>
      <c r="B103" s="63" t="s">
        <v>17</v>
      </c>
      <c r="C103" s="63" t="s">
        <v>217</v>
      </c>
      <c r="D103" s="63" t="s">
        <v>216</v>
      </c>
      <c r="E103" s="63" t="s">
        <v>15</v>
      </c>
      <c r="F103" s="63">
        <v>1</v>
      </c>
      <c r="G103" s="63" t="s">
        <v>8304</v>
      </c>
      <c r="H103" s="63" t="s">
        <v>772</v>
      </c>
      <c r="I103" s="63">
        <v>8</v>
      </c>
      <c r="J103" s="63">
        <v>8</v>
      </c>
      <c r="K103" s="63">
        <v>1</v>
      </c>
      <c r="L103" s="63">
        <v>-0.8</v>
      </c>
      <c r="M103" s="63">
        <v>1</v>
      </c>
      <c r="N103" s="63"/>
      <c r="O103" s="63">
        <v>1</v>
      </c>
      <c r="P103" s="63"/>
      <c r="Q103" s="63"/>
      <c r="R103" s="63"/>
    </row>
    <row r="104" spans="1:18" x14ac:dyDescent="0.2">
      <c r="A104" s="63" t="s">
        <v>219</v>
      </c>
      <c r="B104" s="63" t="s">
        <v>12</v>
      </c>
      <c r="C104" s="63" t="s">
        <v>221</v>
      </c>
      <c r="D104" s="63" t="s">
        <v>220</v>
      </c>
      <c r="E104" s="63" t="s">
        <v>15</v>
      </c>
      <c r="F104" s="63">
        <v>0</v>
      </c>
      <c r="G104" s="63" t="s">
        <v>8304</v>
      </c>
      <c r="H104" s="63" t="s">
        <v>18</v>
      </c>
      <c r="I104" s="63">
        <v>18</v>
      </c>
      <c r="J104" s="63">
        <v>22</v>
      </c>
      <c r="K104" s="63">
        <v>2</v>
      </c>
      <c r="L104" s="63"/>
      <c r="M104" s="63"/>
      <c r="N104" s="63"/>
      <c r="O104" s="63"/>
      <c r="P104" s="63"/>
      <c r="Q104" s="63"/>
      <c r="R104" s="63"/>
    </row>
    <row r="105" spans="1:18" x14ac:dyDescent="0.2">
      <c r="A105" s="63" t="s">
        <v>222</v>
      </c>
      <c r="B105" s="63" t="s">
        <v>17</v>
      </c>
      <c r="C105" s="63" t="s">
        <v>221</v>
      </c>
      <c r="D105" s="63" t="s">
        <v>220</v>
      </c>
      <c r="E105" s="63" t="s">
        <v>15</v>
      </c>
      <c r="F105" s="63">
        <v>1</v>
      </c>
      <c r="G105" s="63" t="s">
        <v>8304</v>
      </c>
      <c r="H105" s="63" t="s">
        <v>772</v>
      </c>
      <c r="I105" s="63">
        <v>14</v>
      </c>
      <c r="J105" s="63">
        <v>32</v>
      </c>
      <c r="K105" s="63">
        <v>3</v>
      </c>
      <c r="L105" s="63">
        <v>-0.7</v>
      </c>
      <c r="M105" s="63">
        <v>1</v>
      </c>
      <c r="N105" s="63"/>
      <c r="O105" s="63">
        <v>1</v>
      </c>
      <c r="P105" s="63"/>
      <c r="Q105" s="63"/>
      <c r="R105" s="63"/>
    </row>
    <row r="106" spans="1:18" x14ac:dyDescent="0.2">
      <c r="A106" s="63" t="s">
        <v>223</v>
      </c>
      <c r="B106" s="63" t="s">
        <v>224</v>
      </c>
      <c r="C106" s="63" t="s">
        <v>14</v>
      </c>
      <c r="D106" s="63" t="s">
        <v>13</v>
      </c>
      <c r="E106" s="63" t="s">
        <v>225</v>
      </c>
      <c r="F106" s="63">
        <v>0</v>
      </c>
      <c r="G106" s="63" t="s">
        <v>8305</v>
      </c>
      <c r="H106" s="63" t="s">
        <v>18</v>
      </c>
      <c r="I106" s="63">
        <v>5</v>
      </c>
      <c r="J106" s="63">
        <v>6</v>
      </c>
      <c r="K106" s="63">
        <v>1</v>
      </c>
      <c r="L106" s="63"/>
      <c r="M106" s="63"/>
      <c r="N106" s="63"/>
      <c r="O106" s="63"/>
      <c r="P106" s="63"/>
      <c r="Q106" s="63"/>
      <c r="R106" s="63"/>
    </row>
    <row r="107" spans="1:18" x14ac:dyDescent="0.2">
      <c r="A107" s="63" t="s">
        <v>226</v>
      </c>
      <c r="B107" s="63" t="s">
        <v>227</v>
      </c>
      <c r="C107" s="63" t="s">
        <v>14</v>
      </c>
      <c r="D107" s="63" t="s">
        <v>13</v>
      </c>
      <c r="E107" s="63" t="s">
        <v>225</v>
      </c>
      <c r="F107" s="63">
        <v>1</v>
      </c>
      <c r="G107" s="63" t="s">
        <v>8305</v>
      </c>
      <c r="H107" s="63" t="s">
        <v>772</v>
      </c>
      <c r="I107" s="63">
        <v>3</v>
      </c>
      <c r="J107" s="63">
        <v>3</v>
      </c>
      <c r="K107" s="63">
        <v>1</v>
      </c>
      <c r="L107" s="63">
        <v>-0.8</v>
      </c>
      <c r="M107" s="63">
        <v>1</v>
      </c>
      <c r="N107" s="63"/>
      <c r="O107" s="63">
        <v>1</v>
      </c>
      <c r="P107" s="63"/>
      <c r="Q107" s="63"/>
      <c r="R107" s="63"/>
    </row>
    <row r="108" spans="1:18" x14ac:dyDescent="0.2">
      <c r="A108" s="63" t="s">
        <v>228</v>
      </c>
      <c r="B108" s="63" t="s">
        <v>224</v>
      </c>
      <c r="C108" s="63" t="s">
        <v>22</v>
      </c>
      <c r="D108" s="63" t="s">
        <v>21</v>
      </c>
      <c r="E108" s="63" t="s">
        <v>225</v>
      </c>
      <c r="F108" s="63">
        <v>0</v>
      </c>
      <c r="G108" s="63" t="s">
        <v>8305</v>
      </c>
      <c r="H108" s="63" t="s">
        <v>18</v>
      </c>
      <c r="I108" s="63">
        <v>12</v>
      </c>
      <c r="J108" s="63">
        <v>45</v>
      </c>
      <c r="K108" s="63">
        <v>4</v>
      </c>
      <c r="L108" s="63"/>
      <c r="M108" s="63"/>
      <c r="N108" s="63"/>
      <c r="O108" s="63"/>
      <c r="P108" s="63"/>
      <c r="Q108" s="63"/>
      <c r="R108" s="63"/>
    </row>
    <row r="109" spans="1:18" x14ac:dyDescent="0.2">
      <c r="A109" s="63" t="s">
        <v>229</v>
      </c>
      <c r="B109" s="63" t="s">
        <v>227</v>
      </c>
      <c r="C109" s="63" t="s">
        <v>22</v>
      </c>
      <c r="D109" s="63" t="s">
        <v>21</v>
      </c>
      <c r="E109" s="63" t="s">
        <v>225</v>
      </c>
      <c r="F109" s="63">
        <v>1</v>
      </c>
      <c r="G109" s="63" t="s">
        <v>8305</v>
      </c>
      <c r="H109" s="63" t="s">
        <v>772</v>
      </c>
      <c r="I109" s="63">
        <v>9</v>
      </c>
      <c r="J109" s="63">
        <v>45</v>
      </c>
      <c r="K109" s="63">
        <v>4</v>
      </c>
      <c r="L109" s="63">
        <v>-1.1000000000000001</v>
      </c>
      <c r="M109" s="63">
        <v>1</v>
      </c>
      <c r="N109" s="63"/>
      <c r="O109" s="63">
        <v>1</v>
      </c>
      <c r="P109" s="63"/>
      <c r="Q109" s="63">
        <v>1</v>
      </c>
      <c r="R109" s="63"/>
    </row>
    <row r="110" spans="1:18" x14ac:dyDescent="0.2">
      <c r="A110" s="63" t="s">
        <v>230</v>
      </c>
      <c r="B110" s="63" t="s">
        <v>224</v>
      </c>
      <c r="C110" s="63" t="s">
        <v>26</v>
      </c>
      <c r="D110" s="63" t="s">
        <v>25</v>
      </c>
      <c r="E110" s="63" t="s">
        <v>225</v>
      </c>
      <c r="F110" s="63">
        <v>0</v>
      </c>
      <c r="G110" s="63" t="s">
        <v>8305</v>
      </c>
      <c r="H110" s="63" t="s">
        <v>18</v>
      </c>
      <c r="I110" s="63">
        <v>13</v>
      </c>
      <c r="J110" s="63">
        <v>47</v>
      </c>
      <c r="K110" s="63">
        <v>4</v>
      </c>
      <c r="L110" s="63"/>
      <c r="M110" s="63"/>
      <c r="N110" s="63"/>
      <c r="O110" s="63"/>
      <c r="P110" s="63"/>
      <c r="Q110" s="63"/>
      <c r="R110" s="63"/>
    </row>
    <row r="111" spans="1:18" x14ac:dyDescent="0.2">
      <c r="A111" s="63" t="s">
        <v>231</v>
      </c>
      <c r="B111" s="63" t="s">
        <v>227</v>
      </c>
      <c r="C111" s="63" t="s">
        <v>26</v>
      </c>
      <c r="D111" s="63" t="s">
        <v>25</v>
      </c>
      <c r="E111" s="63" t="s">
        <v>225</v>
      </c>
      <c r="F111" s="63">
        <v>1</v>
      </c>
      <c r="G111" s="63" t="s">
        <v>8305</v>
      </c>
      <c r="H111" s="63" t="s">
        <v>772</v>
      </c>
      <c r="I111" s="63">
        <v>9</v>
      </c>
      <c r="J111" s="63">
        <v>45</v>
      </c>
      <c r="K111" s="63">
        <v>4</v>
      </c>
      <c r="L111" s="63">
        <v>-1.5</v>
      </c>
      <c r="M111" s="63">
        <v>1</v>
      </c>
      <c r="N111" s="63"/>
      <c r="O111" s="63">
        <v>1</v>
      </c>
      <c r="P111" s="63"/>
      <c r="Q111" s="63">
        <v>1</v>
      </c>
      <c r="R111" s="63"/>
    </row>
    <row r="112" spans="1:18" x14ac:dyDescent="0.2">
      <c r="A112" s="63" t="s">
        <v>232</v>
      </c>
      <c r="B112" s="63" t="s">
        <v>224</v>
      </c>
      <c r="C112" s="63" t="s">
        <v>30</v>
      </c>
      <c r="D112" s="63" t="s">
        <v>29</v>
      </c>
      <c r="E112" s="63" t="s">
        <v>225</v>
      </c>
      <c r="F112" s="63">
        <v>0</v>
      </c>
      <c r="G112" s="63" t="s">
        <v>8305</v>
      </c>
      <c r="H112" s="63" t="s">
        <v>18</v>
      </c>
      <c r="I112" s="63">
        <v>6</v>
      </c>
      <c r="J112" s="63">
        <v>17</v>
      </c>
      <c r="K112" s="63">
        <v>2</v>
      </c>
      <c r="L112" s="63"/>
      <c r="M112" s="63"/>
      <c r="N112" s="63"/>
      <c r="O112" s="63"/>
      <c r="P112" s="63"/>
      <c r="Q112" s="63"/>
      <c r="R112" s="63"/>
    </row>
    <row r="113" spans="1:18" x14ac:dyDescent="0.2">
      <c r="A113" s="63" t="s">
        <v>233</v>
      </c>
      <c r="B113" s="63" t="s">
        <v>227</v>
      </c>
      <c r="C113" s="63" t="s">
        <v>30</v>
      </c>
      <c r="D113" s="63" t="s">
        <v>29</v>
      </c>
      <c r="E113" s="63" t="s">
        <v>225</v>
      </c>
      <c r="F113" s="63">
        <v>1</v>
      </c>
      <c r="G113" s="63" t="s">
        <v>8305</v>
      </c>
      <c r="H113" s="63" t="s">
        <v>772</v>
      </c>
      <c r="I113" s="63">
        <v>5</v>
      </c>
      <c r="J113" s="63">
        <v>26</v>
      </c>
      <c r="K113" s="63">
        <v>3</v>
      </c>
      <c r="L113" s="63">
        <v>-0.4</v>
      </c>
      <c r="M113" s="63">
        <v>1</v>
      </c>
      <c r="N113" s="63"/>
      <c r="O113" s="63"/>
      <c r="P113" s="63"/>
      <c r="Q113" s="63"/>
      <c r="R113" s="63"/>
    </row>
    <row r="114" spans="1:18" x14ac:dyDescent="0.2">
      <c r="A114" s="63" t="s">
        <v>234</v>
      </c>
      <c r="B114" s="63" t="s">
        <v>224</v>
      </c>
      <c r="C114" s="63" t="s">
        <v>34</v>
      </c>
      <c r="D114" s="63" t="s">
        <v>33</v>
      </c>
      <c r="E114" s="63" t="s">
        <v>225</v>
      </c>
      <c r="F114" s="63">
        <v>0</v>
      </c>
      <c r="G114" s="63" t="s">
        <v>8305</v>
      </c>
      <c r="H114" s="63" t="s">
        <v>18</v>
      </c>
      <c r="I114" s="63">
        <v>8</v>
      </c>
      <c r="J114" s="63">
        <v>34</v>
      </c>
      <c r="K114" s="63">
        <v>3</v>
      </c>
      <c r="L114" s="63"/>
      <c r="M114" s="63"/>
      <c r="N114" s="63"/>
      <c r="O114" s="63"/>
      <c r="P114" s="63"/>
      <c r="Q114" s="63"/>
      <c r="R114" s="63"/>
    </row>
    <row r="115" spans="1:18" x14ac:dyDescent="0.2">
      <c r="A115" s="63" t="s">
        <v>235</v>
      </c>
      <c r="B115" s="63" t="s">
        <v>227</v>
      </c>
      <c r="C115" s="63" t="s">
        <v>34</v>
      </c>
      <c r="D115" s="63" t="s">
        <v>33</v>
      </c>
      <c r="E115" s="63" t="s">
        <v>225</v>
      </c>
      <c r="F115" s="63">
        <v>1</v>
      </c>
      <c r="G115" s="63" t="s">
        <v>8305</v>
      </c>
      <c r="H115" s="63" t="s">
        <v>772</v>
      </c>
      <c r="I115" s="63">
        <v>4</v>
      </c>
      <c r="J115" s="63">
        <v>11</v>
      </c>
      <c r="K115" s="63">
        <v>1</v>
      </c>
      <c r="L115" s="63">
        <v>-1.5</v>
      </c>
      <c r="M115" s="63">
        <v>1</v>
      </c>
      <c r="N115" s="63"/>
      <c r="O115" s="63">
        <v>1</v>
      </c>
      <c r="P115" s="63"/>
      <c r="Q115" s="63">
        <v>1</v>
      </c>
      <c r="R115" s="63"/>
    </row>
    <row r="116" spans="1:18" x14ac:dyDescent="0.2">
      <c r="A116" s="63" t="s">
        <v>236</v>
      </c>
      <c r="B116" s="63" t="s">
        <v>224</v>
      </c>
      <c r="C116" s="63" t="s">
        <v>38</v>
      </c>
      <c r="D116" s="63" t="s">
        <v>37</v>
      </c>
      <c r="E116" s="63" t="s">
        <v>225</v>
      </c>
      <c r="F116" s="63">
        <v>0</v>
      </c>
      <c r="G116" s="63" t="s">
        <v>8305</v>
      </c>
      <c r="H116" s="63" t="s">
        <v>18</v>
      </c>
      <c r="I116" s="63">
        <v>9</v>
      </c>
      <c r="J116" s="63">
        <v>37</v>
      </c>
      <c r="K116" s="63">
        <v>3</v>
      </c>
      <c r="L116" s="63"/>
      <c r="M116" s="63"/>
      <c r="N116" s="63"/>
      <c r="O116" s="63"/>
      <c r="P116" s="63"/>
      <c r="Q116" s="63"/>
      <c r="R116" s="63"/>
    </row>
    <row r="117" spans="1:18" x14ac:dyDescent="0.2">
      <c r="A117" s="63" t="s">
        <v>237</v>
      </c>
      <c r="B117" s="63" t="s">
        <v>227</v>
      </c>
      <c r="C117" s="63" t="s">
        <v>38</v>
      </c>
      <c r="D117" s="63" t="s">
        <v>37</v>
      </c>
      <c r="E117" s="63" t="s">
        <v>225</v>
      </c>
      <c r="F117" s="63">
        <v>1</v>
      </c>
      <c r="G117" s="63" t="s">
        <v>8305</v>
      </c>
      <c r="H117" s="63" t="s">
        <v>772</v>
      </c>
      <c r="I117" s="63">
        <v>4</v>
      </c>
      <c r="J117" s="63">
        <v>11</v>
      </c>
      <c r="K117" s="63">
        <v>1</v>
      </c>
      <c r="L117" s="63">
        <v>-1.9</v>
      </c>
      <c r="M117" s="63">
        <v>1</v>
      </c>
      <c r="N117" s="63"/>
      <c r="O117" s="63">
        <v>1</v>
      </c>
      <c r="P117" s="63"/>
      <c r="Q117" s="63">
        <v>1</v>
      </c>
      <c r="R117" s="63"/>
    </row>
    <row r="118" spans="1:18" x14ac:dyDescent="0.2">
      <c r="A118" s="63" t="s">
        <v>238</v>
      </c>
      <c r="B118" s="63" t="s">
        <v>224</v>
      </c>
      <c r="C118" s="63" t="s">
        <v>42</v>
      </c>
      <c r="D118" s="63" t="s">
        <v>41</v>
      </c>
      <c r="E118" s="63" t="s">
        <v>225</v>
      </c>
      <c r="F118" s="63">
        <v>0</v>
      </c>
      <c r="G118" s="63" t="s">
        <v>8305</v>
      </c>
      <c r="H118" s="63" t="s">
        <v>18</v>
      </c>
      <c r="I118" s="63">
        <v>4</v>
      </c>
      <c r="J118" s="63">
        <v>3</v>
      </c>
      <c r="K118" s="63">
        <v>1</v>
      </c>
      <c r="L118" s="63"/>
      <c r="M118" s="63"/>
      <c r="N118" s="63"/>
      <c r="O118" s="63"/>
      <c r="P118" s="63"/>
      <c r="Q118" s="63"/>
      <c r="R118" s="63"/>
    </row>
    <row r="119" spans="1:18" x14ac:dyDescent="0.2">
      <c r="A119" s="63" t="s">
        <v>239</v>
      </c>
      <c r="B119" s="63" t="s">
        <v>227</v>
      </c>
      <c r="C119" s="63" t="s">
        <v>42</v>
      </c>
      <c r="D119" s="63" t="s">
        <v>41</v>
      </c>
      <c r="E119" s="63" t="s">
        <v>225</v>
      </c>
      <c r="F119" s="63">
        <v>1</v>
      </c>
      <c r="G119" s="63" t="s">
        <v>8305</v>
      </c>
      <c r="H119" s="63" t="s">
        <v>772</v>
      </c>
      <c r="I119" s="63">
        <v>4</v>
      </c>
      <c r="J119" s="63">
        <v>11</v>
      </c>
      <c r="K119" s="63">
        <v>1</v>
      </c>
      <c r="L119" s="63">
        <v>0</v>
      </c>
      <c r="M119" s="63"/>
      <c r="N119" s="63"/>
      <c r="O119" s="63"/>
      <c r="P119" s="63"/>
      <c r="Q119" s="63"/>
      <c r="R119" s="63"/>
    </row>
    <row r="120" spans="1:18" x14ac:dyDescent="0.2">
      <c r="A120" s="63" t="s">
        <v>240</v>
      </c>
      <c r="B120" s="63" t="s">
        <v>224</v>
      </c>
      <c r="C120" s="63" t="s">
        <v>46</v>
      </c>
      <c r="D120" s="63" t="s">
        <v>45</v>
      </c>
      <c r="E120" s="63" t="s">
        <v>225</v>
      </c>
      <c r="F120" s="63">
        <v>0</v>
      </c>
      <c r="G120" s="63" t="s">
        <v>8305</v>
      </c>
      <c r="H120" s="63" t="s">
        <v>18</v>
      </c>
      <c r="I120" s="63">
        <v>5</v>
      </c>
      <c r="J120" s="63">
        <v>6</v>
      </c>
      <c r="K120" s="63">
        <v>1</v>
      </c>
      <c r="L120" s="63"/>
      <c r="M120" s="63"/>
      <c r="N120" s="63"/>
      <c r="O120" s="63"/>
      <c r="P120" s="63"/>
      <c r="Q120" s="63"/>
      <c r="R120" s="63"/>
    </row>
    <row r="121" spans="1:18" x14ac:dyDescent="0.2">
      <c r="A121" s="63" t="s">
        <v>241</v>
      </c>
      <c r="B121" s="63" t="s">
        <v>227</v>
      </c>
      <c r="C121" s="63" t="s">
        <v>46</v>
      </c>
      <c r="D121" s="63" t="s">
        <v>45</v>
      </c>
      <c r="E121" s="63" t="s">
        <v>225</v>
      </c>
      <c r="F121" s="63">
        <v>1</v>
      </c>
      <c r="G121" s="63" t="s">
        <v>8305</v>
      </c>
      <c r="H121" s="63" t="s">
        <v>772</v>
      </c>
      <c r="I121" s="63"/>
      <c r="J121" s="63"/>
      <c r="K121" s="63"/>
      <c r="L121" s="63"/>
      <c r="M121" s="63"/>
      <c r="N121" s="63"/>
      <c r="O121" s="63"/>
      <c r="P121" s="63"/>
      <c r="Q121" s="63"/>
      <c r="R121" s="63"/>
    </row>
    <row r="122" spans="1:18" x14ac:dyDescent="0.2">
      <c r="A122" s="63" t="s">
        <v>242</v>
      </c>
      <c r="B122" s="63" t="s">
        <v>224</v>
      </c>
      <c r="C122" s="63" t="s">
        <v>50</v>
      </c>
      <c r="D122" s="63" t="s">
        <v>49</v>
      </c>
      <c r="E122" s="63" t="s">
        <v>225</v>
      </c>
      <c r="F122" s="63">
        <v>0</v>
      </c>
      <c r="G122" s="63" t="s">
        <v>8305</v>
      </c>
      <c r="H122" s="63" t="s">
        <v>18</v>
      </c>
      <c r="I122" s="63"/>
      <c r="J122" s="63"/>
      <c r="K122" s="63"/>
      <c r="L122" s="63"/>
      <c r="M122" s="63"/>
      <c r="N122" s="63"/>
      <c r="O122" s="63"/>
      <c r="P122" s="63"/>
      <c r="Q122" s="63"/>
      <c r="R122" s="63"/>
    </row>
    <row r="123" spans="1:18" x14ac:dyDescent="0.2">
      <c r="A123" s="63" t="s">
        <v>243</v>
      </c>
      <c r="B123" s="63" t="s">
        <v>227</v>
      </c>
      <c r="C123" s="63" t="s">
        <v>50</v>
      </c>
      <c r="D123" s="63" t="s">
        <v>49</v>
      </c>
      <c r="E123" s="63" t="s">
        <v>225</v>
      </c>
      <c r="F123" s="63">
        <v>1</v>
      </c>
      <c r="G123" s="63" t="s">
        <v>8305</v>
      </c>
      <c r="H123" s="63" t="s">
        <v>772</v>
      </c>
      <c r="I123" s="63"/>
      <c r="J123" s="63"/>
      <c r="K123" s="63"/>
      <c r="L123" s="63"/>
      <c r="M123" s="63"/>
      <c r="N123" s="63"/>
      <c r="O123" s="63"/>
      <c r="P123" s="63"/>
      <c r="Q123" s="63"/>
      <c r="R123" s="63"/>
    </row>
    <row r="124" spans="1:18" x14ac:dyDescent="0.2">
      <c r="A124" s="63" t="s">
        <v>244</v>
      </c>
      <c r="B124" s="63" t="s">
        <v>224</v>
      </c>
      <c r="C124" s="63" t="s">
        <v>54</v>
      </c>
      <c r="D124" s="63" t="s">
        <v>53</v>
      </c>
      <c r="E124" s="63" t="s">
        <v>225</v>
      </c>
      <c r="F124" s="63">
        <v>0</v>
      </c>
      <c r="G124" s="63" t="s">
        <v>8305</v>
      </c>
      <c r="H124" s="63" t="s">
        <v>18</v>
      </c>
      <c r="I124" s="63">
        <v>12</v>
      </c>
      <c r="J124" s="63">
        <v>45</v>
      </c>
      <c r="K124" s="63">
        <v>4</v>
      </c>
      <c r="L124" s="63"/>
      <c r="M124" s="63"/>
      <c r="N124" s="63"/>
      <c r="O124" s="63"/>
      <c r="P124" s="63"/>
      <c r="Q124" s="63"/>
      <c r="R124" s="63"/>
    </row>
    <row r="125" spans="1:18" x14ac:dyDescent="0.2">
      <c r="A125" s="63" t="s">
        <v>245</v>
      </c>
      <c r="B125" s="63" t="s">
        <v>227</v>
      </c>
      <c r="C125" s="63" t="s">
        <v>54</v>
      </c>
      <c r="D125" s="63" t="s">
        <v>53</v>
      </c>
      <c r="E125" s="63" t="s">
        <v>225</v>
      </c>
      <c r="F125" s="63">
        <v>1</v>
      </c>
      <c r="G125" s="63" t="s">
        <v>8305</v>
      </c>
      <c r="H125" s="63" t="s">
        <v>772</v>
      </c>
      <c r="I125" s="63">
        <v>7</v>
      </c>
      <c r="J125" s="63">
        <v>36</v>
      </c>
      <c r="K125" s="63">
        <v>3</v>
      </c>
      <c r="L125" s="63">
        <v>-1.9</v>
      </c>
      <c r="M125" s="63">
        <v>1</v>
      </c>
      <c r="N125" s="63"/>
      <c r="O125" s="63">
        <v>1</v>
      </c>
      <c r="P125" s="63"/>
      <c r="Q125" s="63">
        <v>1</v>
      </c>
      <c r="R125" s="63"/>
    </row>
    <row r="126" spans="1:18" x14ac:dyDescent="0.2">
      <c r="A126" s="63" t="s">
        <v>246</v>
      </c>
      <c r="B126" s="63" t="s">
        <v>224</v>
      </c>
      <c r="C126" s="63" t="s">
        <v>58</v>
      </c>
      <c r="D126" s="63" t="s">
        <v>57</v>
      </c>
      <c r="E126" s="63" t="s">
        <v>225</v>
      </c>
      <c r="F126" s="63">
        <v>0</v>
      </c>
      <c r="G126" s="63" t="s">
        <v>8305</v>
      </c>
      <c r="H126" s="63" t="s">
        <v>18</v>
      </c>
      <c r="I126" s="63">
        <v>10</v>
      </c>
      <c r="J126" s="63">
        <v>42</v>
      </c>
      <c r="K126" s="63">
        <v>4</v>
      </c>
      <c r="L126" s="63"/>
      <c r="M126" s="63"/>
      <c r="N126" s="63"/>
      <c r="O126" s="63"/>
      <c r="P126" s="63"/>
      <c r="Q126" s="63"/>
      <c r="R126" s="63"/>
    </row>
    <row r="127" spans="1:18" x14ac:dyDescent="0.2">
      <c r="A127" s="63" t="s">
        <v>247</v>
      </c>
      <c r="B127" s="63" t="s">
        <v>227</v>
      </c>
      <c r="C127" s="63" t="s">
        <v>58</v>
      </c>
      <c r="D127" s="63" t="s">
        <v>57</v>
      </c>
      <c r="E127" s="63" t="s">
        <v>225</v>
      </c>
      <c r="F127" s="63">
        <v>1</v>
      </c>
      <c r="G127" s="63" t="s">
        <v>8305</v>
      </c>
      <c r="H127" s="63" t="s">
        <v>772</v>
      </c>
      <c r="I127" s="63">
        <v>7</v>
      </c>
      <c r="J127" s="63">
        <v>36</v>
      </c>
      <c r="K127" s="63">
        <v>3</v>
      </c>
      <c r="L127" s="63">
        <v>-1.1000000000000001</v>
      </c>
      <c r="M127" s="63">
        <v>1</v>
      </c>
      <c r="N127" s="63"/>
      <c r="O127" s="63">
        <v>1</v>
      </c>
      <c r="P127" s="63"/>
      <c r="Q127" s="63">
        <v>1</v>
      </c>
      <c r="R127" s="63"/>
    </row>
    <row r="128" spans="1:18" x14ac:dyDescent="0.2">
      <c r="A128" s="63" t="s">
        <v>248</v>
      </c>
      <c r="B128" s="63" t="s">
        <v>224</v>
      </c>
      <c r="C128" s="63" t="s">
        <v>62</v>
      </c>
      <c r="D128" s="63" t="s">
        <v>61</v>
      </c>
      <c r="E128" s="63" t="s">
        <v>225</v>
      </c>
      <c r="F128" s="63">
        <v>0</v>
      </c>
      <c r="G128" s="63" t="s">
        <v>8305</v>
      </c>
      <c r="H128" s="63" t="s">
        <v>18</v>
      </c>
      <c r="I128" s="63">
        <v>3</v>
      </c>
      <c r="J128" s="63">
        <v>2</v>
      </c>
      <c r="K128" s="63">
        <v>1</v>
      </c>
      <c r="L128" s="63"/>
      <c r="M128" s="63"/>
      <c r="N128" s="63"/>
      <c r="O128" s="63"/>
      <c r="P128" s="63"/>
      <c r="Q128" s="63"/>
      <c r="R128" s="63"/>
    </row>
    <row r="129" spans="1:18" x14ac:dyDescent="0.2">
      <c r="A129" s="63" t="s">
        <v>249</v>
      </c>
      <c r="B129" s="63" t="s">
        <v>227</v>
      </c>
      <c r="C129" s="63" t="s">
        <v>62</v>
      </c>
      <c r="D129" s="63" t="s">
        <v>61</v>
      </c>
      <c r="E129" s="63" t="s">
        <v>225</v>
      </c>
      <c r="F129" s="63">
        <v>1</v>
      </c>
      <c r="G129" s="63" t="s">
        <v>8305</v>
      </c>
      <c r="H129" s="63" t="s">
        <v>772</v>
      </c>
      <c r="I129" s="63">
        <v>2</v>
      </c>
      <c r="J129" s="63">
        <v>2</v>
      </c>
      <c r="K129" s="63">
        <v>1</v>
      </c>
      <c r="L129" s="63">
        <v>-0.4</v>
      </c>
      <c r="M129" s="63">
        <v>1</v>
      </c>
      <c r="N129" s="63"/>
      <c r="O129" s="63"/>
      <c r="P129" s="63"/>
      <c r="Q129" s="63"/>
      <c r="R129" s="63"/>
    </row>
    <row r="130" spans="1:18" x14ac:dyDescent="0.2">
      <c r="A130" s="63" t="s">
        <v>250</v>
      </c>
      <c r="B130" s="63" t="s">
        <v>224</v>
      </c>
      <c r="C130" s="63" t="s">
        <v>1</v>
      </c>
      <c r="D130" s="63" t="s">
        <v>65</v>
      </c>
      <c r="E130" s="63" t="s">
        <v>225</v>
      </c>
      <c r="F130" s="63">
        <v>0</v>
      </c>
      <c r="G130" s="63" t="s">
        <v>8305</v>
      </c>
      <c r="H130" s="63" t="s">
        <v>18</v>
      </c>
      <c r="I130" s="63">
        <v>9</v>
      </c>
      <c r="J130" s="63">
        <v>37</v>
      </c>
      <c r="K130" s="63">
        <v>3</v>
      </c>
      <c r="L130" s="63"/>
      <c r="M130" s="63"/>
      <c r="N130" s="63"/>
      <c r="O130" s="63"/>
      <c r="P130" s="63"/>
      <c r="Q130" s="63"/>
      <c r="R130" s="63"/>
    </row>
    <row r="131" spans="1:18" x14ac:dyDescent="0.2">
      <c r="A131" s="63" t="s">
        <v>251</v>
      </c>
      <c r="B131" s="63" t="s">
        <v>227</v>
      </c>
      <c r="C131" s="63" t="s">
        <v>1</v>
      </c>
      <c r="D131" s="63" t="s">
        <v>65</v>
      </c>
      <c r="E131" s="63" t="s">
        <v>225</v>
      </c>
      <c r="F131" s="63">
        <v>1</v>
      </c>
      <c r="G131" s="63" t="s">
        <v>8305</v>
      </c>
      <c r="H131" s="63" t="s">
        <v>772</v>
      </c>
      <c r="I131" s="63">
        <v>6</v>
      </c>
      <c r="J131" s="63">
        <v>33</v>
      </c>
      <c r="K131" s="63">
        <v>3</v>
      </c>
      <c r="L131" s="63">
        <v>-1.1000000000000001</v>
      </c>
      <c r="M131" s="63">
        <v>1</v>
      </c>
      <c r="N131" s="63"/>
      <c r="O131" s="63">
        <v>1</v>
      </c>
      <c r="P131" s="63"/>
      <c r="Q131" s="63">
        <v>1</v>
      </c>
      <c r="R131" s="63"/>
    </row>
    <row r="132" spans="1:18" x14ac:dyDescent="0.2">
      <c r="A132" s="63" t="s">
        <v>252</v>
      </c>
      <c r="B132" s="63" t="s">
        <v>224</v>
      </c>
      <c r="C132" s="63" t="s">
        <v>69</v>
      </c>
      <c r="D132" s="63" t="s">
        <v>68</v>
      </c>
      <c r="E132" s="63" t="s">
        <v>225</v>
      </c>
      <c r="F132" s="63">
        <v>0</v>
      </c>
      <c r="G132" s="63" t="s">
        <v>8305</v>
      </c>
      <c r="H132" s="63" t="s">
        <v>18</v>
      </c>
      <c r="I132" s="63">
        <v>5</v>
      </c>
      <c r="J132" s="63">
        <v>6</v>
      </c>
      <c r="K132" s="63">
        <v>1</v>
      </c>
      <c r="L132" s="63"/>
      <c r="M132" s="63"/>
      <c r="N132" s="63"/>
      <c r="O132" s="63"/>
      <c r="P132" s="63"/>
      <c r="Q132" s="63"/>
      <c r="R132" s="63"/>
    </row>
    <row r="133" spans="1:18" x14ac:dyDescent="0.2">
      <c r="A133" s="63" t="s">
        <v>253</v>
      </c>
      <c r="B133" s="63" t="s">
        <v>227</v>
      </c>
      <c r="C133" s="63" t="s">
        <v>69</v>
      </c>
      <c r="D133" s="63" t="s">
        <v>68</v>
      </c>
      <c r="E133" s="63" t="s">
        <v>225</v>
      </c>
      <c r="F133" s="63">
        <v>1</v>
      </c>
      <c r="G133" s="63" t="s">
        <v>8305</v>
      </c>
      <c r="H133" s="63" t="s">
        <v>772</v>
      </c>
      <c r="I133" s="63">
        <v>3</v>
      </c>
      <c r="J133" s="63">
        <v>3</v>
      </c>
      <c r="K133" s="63">
        <v>1</v>
      </c>
      <c r="L133" s="63">
        <v>-0.8</v>
      </c>
      <c r="M133" s="63">
        <v>1</v>
      </c>
      <c r="N133" s="63"/>
      <c r="O133" s="63">
        <v>1</v>
      </c>
      <c r="P133" s="63"/>
      <c r="Q133" s="63"/>
      <c r="R133" s="63"/>
    </row>
    <row r="134" spans="1:18" x14ac:dyDescent="0.2">
      <c r="A134" s="63" t="s">
        <v>254</v>
      </c>
      <c r="B134" s="63" t="s">
        <v>224</v>
      </c>
      <c r="C134" s="63" t="s">
        <v>73</v>
      </c>
      <c r="D134" s="63" t="s">
        <v>72</v>
      </c>
      <c r="E134" s="63" t="s">
        <v>225</v>
      </c>
      <c r="F134" s="63">
        <v>0</v>
      </c>
      <c r="G134" s="63" t="s">
        <v>8305</v>
      </c>
      <c r="H134" s="63" t="s">
        <v>18</v>
      </c>
      <c r="I134" s="63">
        <v>9</v>
      </c>
      <c r="J134" s="63">
        <v>37</v>
      </c>
      <c r="K134" s="63">
        <v>3</v>
      </c>
      <c r="L134" s="63"/>
      <c r="M134" s="63"/>
      <c r="N134" s="63"/>
      <c r="O134" s="63"/>
      <c r="P134" s="63"/>
      <c r="Q134" s="63"/>
      <c r="R134" s="63"/>
    </row>
    <row r="135" spans="1:18" x14ac:dyDescent="0.2">
      <c r="A135" s="63" t="s">
        <v>255</v>
      </c>
      <c r="B135" s="63" t="s">
        <v>227</v>
      </c>
      <c r="C135" s="63" t="s">
        <v>73</v>
      </c>
      <c r="D135" s="63" t="s">
        <v>72</v>
      </c>
      <c r="E135" s="63" t="s">
        <v>225</v>
      </c>
      <c r="F135" s="63">
        <v>1</v>
      </c>
      <c r="G135" s="63" t="s">
        <v>8305</v>
      </c>
      <c r="H135" s="63" t="s">
        <v>772</v>
      </c>
      <c r="I135" s="63">
        <v>7</v>
      </c>
      <c r="J135" s="63">
        <v>36</v>
      </c>
      <c r="K135" s="63">
        <v>3</v>
      </c>
      <c r="L135" s="63">
        <v>-0.8</v>
      </c>
      <c r="M135" s="63">
        <v>1</v>
      </c>
      <c r="N135" s="63"/>
      <c r="O135" s="63">
        <v>1</v>
      </c>
      <c r="P135" s="63"/>
      <c r="Q135" s="63"/>
      <c r="R135" s="63"/>
    </row>
    <row r="136" spans="1:18" x14ac:dyDescent="0.2">
      <c r="A136" s="63" t="s">
        <v>256</v>
      </c>
      <c r="B136" s="63" t="s">
        <v>224</v>
      </c>
      <c r="C136" s="63" t="s">
        <v>77</v>
      </c>
      <c r="D136" s="63" t="s">
        <v>76</v>
      </c>
      <c r="E136" s="63" t="s">
        <v>225</v>
      </c>
      <c r="F136" s="63">
        <v>0</v>
      </c>
      <c r="G136" s="63" t="s">
        <v>8305</v>
      </c>
      <c r="H136" s="63" t="s">
        <v>18</v>
      </c>
      <c r="I136" s="63">
        <v>5</v>
      </c>
      <c r="J136" s="63">
        <v>6</v>
      </c>
      <c r="K136" s="63">
        <v>1</v>
      </c>
      <c r="L136" s="63"/>
      <c r="M136" s="63"/>
      <c r="N136" s="63"/>
      <c r="O136" s="63"/>
      <c r="P136" s="63"/>
      <c r="Q136" s="63"/>
      <c r="R136" s="63"/>
    </row>
    <row r="137" spans="1:18" x14ac:dyDescent="0.2">
      <c r="A137" s="63" t="s">
        <v>257</v>
      </c>
      <c r="B137" s="63" t="s">
        <v>227</v>
      </c>
      <c r="C137" s="63" t="s">
        <v>77</v>
      </c>
      <c r="D137" s="63" t="s">
        <v>76</v>
      </c>
      <c r="E137" s="63" t="s">
        <v>225</v>
      </c>
      <c r="F137" s="63">
        <v>1</v>
      </c>
      <c r="G137" s="63" t="s">
        <v>8305</v>
      </c>
      <c r="H137" s="63" t="s">
        <v>772</v>
      </c>
      <c r="I137" s="63">
        <v>4</v>
      </c>
      <c r="J137" s="63">
        <v>11</v>
      </c>
      <c r="K137" s="63">
        <v>1</v>
      </c>
      <c r="L137" s="63">
        <v>-0.4</v>
      </c>
      <c r="M137" s="63">
        <v>1</v>
      </c>
      <c r="N137" s="63"/>
      <c r="O137" s="63"/>
      <c r="P137" s="63"/>
      <c r="Q137" s="63"/>
      <c r="R137" s="63"/>
    </row>
    <row r="138" spans="1:18" x14ac:dyDescent="0.2">
      <c r="A138" s="63" t="s">
        <v>258</v>
      </c>
      <c r="B138" s="63" t="s">
        <v>224</v>
      </c>
      <c r="C138" s="63" t="s">
        <v>81</v>
      </c>
      <c r="D138" s="63" t="s">
        <v>80</v>
      </c>
      <c r="E138" s="63" t="s">
        <v>225</v>
      </c>
      <c r="F138" s="63">
        <v>0</v>
      </c>
      <c r="G138" s="63" t="s">
        <v>8305</v>
      </c>
      <c r="H138" s="63" t="s">
        <v>18</v>
      </c>
      <c r="I138" s="63">
        <v>7</v>
      </c>
      <c r="J138" s="63">
        <v>27</v>
      </c>
      <c r="K138" s="63">
        <v>3</v>
      </c>
      <c r="L138" s="63"/>
      <c r="M138" s="63"/>
      <c r="N138" s="63"/>
      <c r="O138" s="63"/>
      <c r="P138" s="63"/>
      <c r="Q138" s="63"/>
      <c r="R138" s="63"/>
    </row>
    <row r="139" spans="1:18" x14ac:dyDescent="0.2">
      <c r="A139" s="63" t="s">
        <v>259</v>
      </c>
      <c r="B139" s="63" t="s">
        <v>227</v>
      </c>
      <c r="C139" s="63" t="s">
        <v>81</v>
      </c>
      <c r="D139" s="63" t="s">
        <v>80</v>
      </c>
      <c r="E139" s="63" t="s">
        <v>225</v>
      </c>
      <c r="F139" s="63">
        <v>1</v>
      </c>
      <c r="G139" s="63" t="s">
        <v>8305</v>
      </c>
      <c r="H139" s="63" t="s">
        <v>772</v>
      </c>
      <c r="I139" s="63">
        <v>5</v>
      </c>
      <c r="J139" s="63">
        <v>26</v>
      </c>
      <c r="K139" s="63">
        <v>3</v>
      </c>
      <c r="L139" s="63">
        <v>-0.8</v>
      </c>
      <c r="M139" s="63">
        <v>1</v>
      </c>
      <c r="N139" s="63"/>
      <c r="O139" s="63">
        <v>1</v>
      </c>
      <c r="P139" s="63"/>
      <c r="Q139" s="63"/>
      <c r="R139" s="63"/>
    </row>
    <row r="140" spans="1:18" x14ac:dyDescent="0.2">
      <c r="A140" s="63" t="s">
        <v>260</v>
      </c>
      <c r="B140" s="63" t="s">
        <v>224</v>
      </c>
      <c r="C140" s="63" t="s">
        <v>85</v>
      </c>
      <c r="D140" s="63" t="s">
        <v>84</v>
      </c>
      <c r="E140" s="63" t="s">
        <v>225</v>
      </c>
      <c r="F140" s="63">
        <v>0</v>
      </c>
      <c r="G140" s="63" t="s">
        <v>8305</v>
      </c>
      <c r="H140" s="63" t="s">
        <v>18</v>
      </c>
      <c r="I140" s="63">
        <v>6</v>
      </c>
      <c r="J140" s="63">
        <v>17</v>
      </c>
      <c r="K140" s="63">
        <v>2</v>
      </c>
      <c r="L140" s="63"/>
      <c r="M140" s="63"/>
      <c r="N140" s="63"/>
      <c r="O140" s="63"/>
      <c r="P140" s="63"/>
      <c r="Q140" s="63"/>
      <c r="R140" s="63"/>
    </row>
    <row r="141" spans="1:18" x14ac:dyDescent="0.2">
      <c r="A141" s="63" t="s">
        <v>261</v>
      </c>
      <c r="B141" s="63" t="s">
        <v>227</v>
      </c>
      <c r="C141" s="63" t="s">
        <v>85</v>
      </c>
      <c r="D141" s="63" t="s">
        <v>84</v>
      </c>
      <c r="E141" s="63" t="s">
        <v>225</v>
      </c>
      <c r="F141" s="63">
        <v>1</v>
      </c>
      <c r="G141" s="63" t="s">
        <v>8305</v>
      </c>
      <c r="H141" s="63" t="s">
        <v>772</v>
      </c>
      <c r="I141" s="63">
        <v>4</v>
      </c>
      <c r="J141" s="63">
        <v>11</v>
      </c>
      <c r="K141" s="63">
        <v>1</v>
      </c>
      <c r="L141" s="63">
        <v>-0.8</v>
      </c>
      <c r="M141" s="63">
        <v>1</v>
      </c>
      <c r="N141" s="63"/>
      <c r="O141" s="63">
        <v>1</v>
      </c>
      <c r="P141" s="63"/>
      <c r="Q141" s="63"/>
      <c r="R141" s="63"/>
    </row>
    <row r="142" spans="1:18" x14ac:dyDescent="0.2">
      <c r="A142" s="63" t="s">
        <v>262</v>
      </c>
      <c r="B142" s="63" t="s">
        <v>224</v>
      </c>
      <c r="C142" s="63" t="s">
        <v>89</v>
      </c>
      <c r="D142" s="63" t="s">
        <v>88</v>
      </c>
      <c r="E142" s="63" t="s">
        <v>225</v>
      </c>
      <c r="F142" s="63">
        <v>0</v>
      </c>
      <c r="G142" s="63" t="s">
        <v>8305</v>
      </c>
      <c r="H142" s="63" t="s">
        <v>18</v>
      </c>
      <c r="I142" s="63">
        <v>6</v>
      </c>
      <c r="J142" s="63">
        <v>17</v>
      </c>
      <c r="K142" s="63">
        <v>2</v>
      </c>
      <c r="L142" s="63"/>
      <c r="M142" s="63"/>
      <c r="N142" s="63"/>
      <c r="O142" s="63"/>
      <c r="P142" s="63"/>
      <c r="Q142" s="63"/>
      <c r="R142" s="63"/>
    </row>
    <row r="143" spans="1:18" x14ac:dyDescent="0.2">
      <c r="A143" s="63" t="s">
        <v>263</v>
      </c>
      <c r="B143" s="63" t="s">
        <v>227</v>
      </c>
      <c r="C143" s="63" t="s">
        <v>89</v>
      </c>
      <c r="D143" s="63" t="s">
        <v>88</v>
      </c>
      <c r="E143" s="63" t="s">
        <v>225</v>
      </c>
      <c r="F143" s="63">
        <v>1</v>
      </c>
      <c r="G143" s="63" t="s">
        <v>8305</v>
      </c>
      <c r="H143" s="63" t="s">
        <v>772</v>
      </c>
      <c r="I143" s="63">
        <v>4</v>
      </c>
      <c r="J143" s="63">
        <v>11</v>
      </c>
      <c r="K143" s="63">
        <v>1</v>
      </c>
      <c r="L143" s="63">
        <v>-0.8</v>
      </c>
      <c r="M143" s="63">
        <v>1</v>
      </c>
      <c r="N143" s="63"/>
      <c r="O143" s="63">
        <v>1</v>
      </c>
      <c r="P143" s="63"/>
      <c r="Q143" s="63"/>
      <c r="R143" s="63"/>
    </row>
    <row r="144" spans="1:18" x14ac:dyDescent="0.2">
      <c r="A144" s="63" t="s">
        <v>264</v>
      </c>
      <c r="B144" s="63" t="s">
        <v>224</v>
      </c>
      <c r="C144" s="63" t="s">
        <v>93</v>
      </c>
      <c r="D144" s="63" t="s">
        <v>92</v>
      </c>
      <c r="E144" s="63" t="s">
        <v>225</v>
      </c>
      <c r="F144" s="63">
        <v>0</v>
      </c>
      <c r="G144" s="63" t="s">
        <v>8305</v>
      </c>
      <c r="H144" s="63" t="s">
        <v>18</v>
      </c>
      <c r="I144" s="63">
        <v>5</v>
      </c>
      <c r="J144" s="63">
        <v>6</v>
      </c>
      <c r="K144" s="63">
        <v>1</v>
      </c>
      <c r="L144" s="63"/>
      <c r="M144" s="63"/>
      <c r="N144" s="63"/>
      <c r="O144" s="63"/>
      <c r="P144" s="63"/>
      <c r="Q144" s="63"/>
      <c r="R144" s="63"/>
    </row>
    <row r="145" spans="1:18" x14ac:dyDescent="0.2">
      <c r="A145" s="63" t="s">
        <v>265</v>
      </c>
      <c r="B145" s="63" t="s">
        <v>227</v>
      </c>
      <c r="C145" s="63" t="s">
        <v>93</v>
      </c>
      <c r="D145" s="63" t="s">
        <v>92</v>
      </c>
      <c r="E145" s="63" t="s">
        <v>225</v>
      </c>
      <c r="F145" s="63">
        <v>1</v>
      </c>
      <c r="G145" s="63" t="s">
        <v>8305</v>
      </c>
      <c r="H145" s="63" t="s">
        <v>772</v>
      </c>
      <c r="I145" s="63">
        <v>6</v>
      </c>
      <c r="J145" s="63">
        <v>33</v>
      </c>
      <c r="K145" s="63">
        <v>3</v>
      </c>
      <c r="L145" s="63">
        <v>0.4</v>
      </c>
      <c r="M145" s="63"/>
      <c r="N145" s="63">
        <v>1</v>
      </c>
      <c r="O145" s="63"/>
      <c r="P145" s="63"/>
      <c r="Q145" s="63"/>
      <c r="R145" s="63"/>
    </row>
    <row r="146" spans="1:18" x14ac:dyDescent="0.2">
      <c r="A146" s="63" t="s">
        <v>266</v>
      </c>
      <c r="B146" s="63" t="s">
        <v>224</v>
      </c>
      <c r="C146" s="63" t="s">
        <v>97</v>
      </c>
      <c r="D146" s="63" t="s">
        <v>96</v>
      </c>
      <c r="E146" s="63" t="s">
        <v>225</v>
      </c>
      <c r="F146" s="63">
        <v>0</v>
      </c>
      <c r="G146" s="63" t="s">
        <v>8305</v>
      </c>
      <c r="H146" s="63" t="s">
        <v>18</v>
      </c>
      <c r="I146" s="63">
        <v>5</v>
      </c>
      <c r="J146" s="63">
        <v>6</v>
      </c>
      <c r="K146" s="63">
        <v>1</v>
      </c>
      <c r="L146" s="63"/>
      <c r="M146" s="63"/>
      <c r="N146" s="63"/>
      <c r="O146" s="63"/>
      <c r="P146" s="63"/>
      <c r="Q146" s="63"/>
      <c r="R146" s="63"/>
    </row>
    <row r="147" spans="1:18" x14ac:dyDescent="0.2">
      <c r="A147" s="63" t="s">
        <v>267</v>
      </c>
      <c r="B147" s="63" t="s">
        <v>227</v>
      </c>
      <c r="C147" s="63" t="s">
        <v>97</v>
      </c>
      <c r="D147" s="63" t="s">
        <v>96</v>
      </c>
      <c r="E147" s="63" t="s">
        <v>225</v>
      </c>
      <c r="F147" s="63">
        <v>1</v>
      </c>
      <c r="G147" s="63" t="s">
        <v>8305</v>
      </c>
      <c r="H147" s="63" t="s">
        <v>772</v>
      </c>
      <c r="I147" s="63">
        <v>4</v>
      </c>
      <c r="J147" s="63">
        <v>11</v>
      </c>
      <c r="K147" s="63">
        <v>1</v>
      </c>
      <c r="L147" s="63">
        <v>-0.4</v>
      </c>
      <c r="M147" s="63">
        <v>1</v>
      </c>
      <c r="N147" s="63"/>
      <c r="O147" s="63"/>
      <c r="P147" s="63"/>
      <c r="Q147" s="63"/>
      <c r="R147" s="63"/>
    </row>
    <row r="148" spans="1:18" x14ac:dyDescent="0.2">
      <c r="A148" s="63" t="s">
        <v>268</v>
      </c>
      <c r="B148" s="63" t="s">
        <v>224</v>
      </c>
      <c r="C148" s="63" t="s">
        <v>101</v>
      </c>
      <c r="D148" s="63" t="s">
        <v>100</v>
      </c>
      <c r="E148" s="63" t="s">
        <v>225</v>
      </c>
      <c r="F148" s="63">
        <v>0</v>
      </c>
      <c r="G148" s="63" t="s">
        <v>8305</v>
      </c>
      <c r="H148" s="63" t="s">
        <v>18</v>
      </c>
      <c r="I148" s="63">
        <v>2</v>
      </c>
      <c r="J148" s="63">
        <v>1</v>
      </c>
      <c r="K148" s="63">
        <v>1</v>
      </c>
      <c r="L148" s="63"/>
      <c r="M148" s="63"/>
      <c r="N148" s="63"/>
      <c r="O148" s="63"/>
      <c r="P148" s="63"/>
      <c r="Q148" s="63"/>
      <c r="R148" s="63"/>
    </row>
    <row r="149" spans="1:18" x14ac:dyDescent="0.2">
      <c r="A149" s="63" t="s">
        <v>269</v>
      </c>
      <c r="B149" s="63" t="s">
        <v>227</v>
      </c>
      <c r="C149" s="63" t="s">
        <v>101</v>
      </c>
      <c r="D149" s="63" t="s">
        <v>100</v>
      </c>
      <c r="E149" s="63" t="s">
        <v>225</v>
      </c>
      <c r="F149" s="63">
        <v>1</v>
      </c>
      <c r="G149" s="63" t="s">
        <v>8305</v>
      </c>
      <c r="H149" s="63" t="s">
        <v>772</v>
      </c>
      <c r="I149" s="63">
        <v>1</v>
      </c>
      <c r="J149" s="63">
        <v>1</v>
      </c>
      <c r="K149" s="63">
        <v>1</v>
      </c>
      <c r="L149" s="63">
        <v>-0.4</v>
      </c>
      <c r="M149" s="63">
        <v>1</v>
      </c>
      <c r="N149" s="63"/>
      <c r="O149" s="63"/>
      <c r="P149" s="63"/>
      <c r="Q149" s="63"/>
      <c r="R149" s="63"/>
    </row>
    <row r="150" spans="1:18" x14ac:dyDescent="0.2">
      <c r="A150" s="63" t="s">
        <v>270</v>
      </c>
      <c r="B150" s="63" t="s">
        <v>224</v>
      </c>
      <c r="C150" s="63" t="s">
        <v>105</v>
      </c>
      <c r="D150" s="63" t="s">
        <v>104</v>
      </c>
      <c r="E150" s="63" t="s">
        <v>225</v>
      </c>
      <c r="F150" s="63">
        <v>0</v>
      </c>
      <c r="G150" s="63" t="s">
        <v>8305</v>
      </c>
      <c r="H150" s="63" t="s">
        <v>18</v>
      </c>
      <c r="I150" s="63">
        <v>5</v>
      </c>
      <c r="J150" s="63">
        <v>6</v>
      </c>
      <c r="K150" s="63">
        <v>1</v>
      </c>
      <c r="L150" s="63"/>
      <c r="M150" s="63"/>
      <c r="N150" s="63"/>
      <c r="O150" s="63"/>
      <c r="P150" s="63"/>
      <c r="Q150" s="63"/>
      <c r="R150" s="63"/>
    </row>
    <row r="151" spans="1:18" x14ac:dyDescent="0.2">
      <c r="A151" s="63" t="s">
        <v>271</v>
      </c>
      <c r="B151" s="63" t="s">
        <v>227</v>
      </c>
      <c r="C151" s="63" t="s">
        <v>105</v>
      </c>
      <c r="D151" s="63" t="s">
        <v>104</v>
      </c>
      <c r="E151" s="63" t="s">
        <v>225</v>
      </c>
      <c r="F151" s="63">
        <v>1</v>
      </c>
      <c r="G151" s="63" t="s">
        <v>8305</v>
      </c>
      <c r="H151" s="63" t="s">
        <v>772</v>
      </c>
      <c r="I151" s="63">
        <v>3</v>
      </c>
      <c r="J151" s="63">
        <v>3</v>
      </c>
      <c r="K151" s="63">
        <v>1</v>
      </c>
      <c r="L151" s="63">
        <v>-0.8</v>
      </c>
      <c r="M151" s="63">
        <v>1</v>
      </c>
      <c r="N151" s="63"/>
      <c r="O151" s="63">
        <v>1</v>
      </c>
      <c r="P151" s="63"/>
      <c r="Q151" s="63"/>
      <c r="R151" s="63"/>
    </row>
    <row r="152" spans="1:18" x14ac:dyDescent="0.2">
      <c r="A152" s="63" t="s">
        <v>272</v>
      </c>
      <c r="B152" s="63" t="s">
        <v>224</v>
      </c>
      <c r="C152" s="63" t="s">
        <v>109</v>
      </c>
      <c r="D152" s="63" t="s">
        <v>108</v>
      </c>
      <c r="E152" s="63" t="s">
        <v>225</v>
      </c>
      <c r="F152" s="63">
        <v>0</v>
      </c>
      <c r="G152" s="63" t="s">
        <v>8305</v>
      </c>
      <c r="H152" s="63" t="s">
        <v>18</v>
      </c>
      <c r="I152" s="63">
        <v>6</v>
      </c>
      <c r="J152" s="63">
        <v>17</v>
      </c>
      <c r="K152" s="63">
        <v>2</v>
      </c>
      <c r="L152" s="63"/>
      <c r="M152" s="63"/>
      <c r="N152" s="63"/>
      <c r="O152" s="63"/>
      <c r="P152" s="63"/>
      <c r="Q152" s="63"/>
      <c r="R152" s="63"/>
    </row>
    <row r="153" spans="1:18" x14ac:dyDescent="0.2">
      <c r="A153" s="63" t="s">
        <v>273</v>
      </c>
      <c r="B153" s="63" t="s">
        <v>227</v>
      </c>
      <c r="C153" s="63" t="s">
        <v>109</v>
      </c>
      <c r="D153" s="63" t="s">
        <v>108</v>
      </c>
      <c r="E153" s="63" t="s">
        <v>225</v>
      </c>
      <c r="F153" s="63">
        <v>1</v>
      </c>
      <c r="G153" s="63" t="s">
        <v>8305</v>
      </c>
      <c r="H153" s="63" t="s">
        <v>772</v>
      </c>
      <c r="I153" s="63">
        <v>3</v>
      </c>
      <c r="J153" s="63">
        <v>3</v>
      </c>
      <c r="K153" s="63">
        <v>1</v>
      </c>
      <c r="L153" s="63">
        <v>-1.1000000000000001</v>
      </c>
      <c r="M153" s="63">
        <v>1</v>
      </c>
      <c r="N153" s="63"/>
      <c r="O153" s="63">
        <v>1</v>
      </c>
      <c r="P153" s="63"/>
      <c r="Q153" s="63">
        <v>1</v>
      </c>
      <c r="R153" s="63"/>
    </row>
    <row r="154" spans="1:18" x14ac:dyDescent="0.2">
      <c r="A154" s="63" t="s">
        <v>274</v>
      </c>
      <c r="B154" s="63" t="s">
        <v>224</v>
      </c>
      <c r="C154" s="63" t="s">
        <v>113</v>
      </c>
      <c r="D154" s="63" t="s">
        <v>112</v>
      </c>
      <c r="E154" s="63" t="s">
        <v>225</v>
      </c>
      <c r="F154" s="63">
        <v>0</v>
      </c>
      <c r="G154" s="63" t="s">
        <v>8305</v>
      </c>
      <c r="H154" s="63" t="s">
        <v>18</v>
      </c>
      <c r="I154" s="63">
        <v>8</v>
      </c>
      <c r="J154" s="63">
        <v>34</v>
      </c>
      <c r="K154" s="63">
        <v>3</v>
      </c>
      <c r="L154" s="63"/>
      <c r="M154" s="63"/>
      <c r="N154" s="63"/>
      <c r="O154" s="63"/>
      <c r="P154" s="63"/>
      <c r="Q154" s="63"/>
      <c r="R154" s="63"/>
    </row>
    <row r="155" spans="1:18" x14ac:dyDescent="0.2">
      <c r="A155" s="63" t="s">
        <v>275</v>
      </c>
      <c r="B155" s="63" t="s">
        <v>227</v>
      </c>
      <c r="C155" s="63" t="s">
        <v>113</v>
      </c>
      <c r="D155" s="63" t="s">
        <v>112</v>
      </c>
      <c r="E155" s="63" t="s">
        <v>225</v>
      </c>
      <c r="F155" s="63">
        <v>1</v>
      </c>
      <c r="G155" s="63" t="s">
        <v>8305</v>
      </c>
      <c r="H155" s="63" t="s">
        <v>772</v>
      </c>
      <c r="I155" s="63">
        <v>5</v>
      </c>
      <c r="J155" s="63">
        <v>26</v>
      </c>
      <c r="K155" s="63">
        <v>3</v>
      </c>
      <c r="L155" s="63">
        <v>-1.1000000000000001</v>
      </c>
      <c r="M155" s="63">
        <v>1</v>
      </c>
      <c r="N155" s="63"/>
      <c r="O155" s="63">
        <v>1</v>
      </c>
      <c r="P155" s="63"/>
      <c r="Q155" s="63">
        <v>1</v>
      </c>
      <c r="R155" s="63"/>
    </row>
    <row r="156" spans="1:18" x14ac:dyDescent="0.2">
      <c r="A156" s="63" t="s">
        <v>276</v>
      </c>
      <c r="B156" s="63" t="s">
        <v>224</v>
      </c>
      <c r="C156" s="63" t="s">
        <v>117</v>
      </c>
      <c r="D156" s="63" t="s">
        <v>116</v>
      </c>
      <c r="E156" s="63" t="s">
        <v>225</v>
      </c>
      <c r="F156" s="63">
        <v>0</v>
      </c>
      <c r="G156" s="63" t="s">
        <v>8305</v>
      </c>
      <c r="H156" s="63" t="s">
        <v>18</v>
      </c>
      <c r="I156" s="63">
        <v>7</v>
      </c>
      <c r="J156" s="63">
        <v>27</v>
      </c>
      <c r="K156" s="63">
        <v>3</v>
      </c>
      <c r="L156" s="63"/>
      <c r="M156" s="63"/>
      <c r="N156" s="63"/>
      <c r="O156" s="63"/>
      <c r="P156" s="63"/>
      <c r="Q156" s="63"/>
      <c r="R156" s="63"/>
    </row>
    <row r="157" spans="1:18" x14ac:dyDescent="0.2">
      <c r="A157" s="63" t="s">
        <v>277</v>
      </c>
      <c r="B157" s="63" t="s">
        <v>227</v>
      </c>
      <c r="C157" s="63" t="s">
        <v>117</v>
      </c>
      <c r="D157" s="63" t="s">
        <v>116</v>
      </c>
      <c r="E157" s="63" t="s">
        <v>225</v>
      </c>
      <c r="F157" s="63">
        <v>1</v>
      </c>
      <c r="G157" s="63" t="s">
        <v>8305</v>
      </c>
      <c r="H157" s="63" t="s">
        <v>772</v>
      </c>
      <c r="I157" s="63">
        <v>6</v>
      </c>
      <c r="J157" s="63">
        <v>33</v>
      </c>
      <c r="K157" s="63">
        <v>3</v>
      </c>
      <c r="L157" s="63">
        <v>-0.4</v>
      </c>
      <c r="M157" s="63">
        <v>1</v>
      </c>
      <c r="N157" s="63"/>
      <c r="O157" s="63"/>
      <c r="P157" s="63"/>
      <c r="Q157" s="63"/>
      <c r="R157" s="63"/>
    </row>
    <row r="158" spans="1:18" x14ac:dyDescent="0.2">
      <c r="A158" s="63" t="s">
        <v>278</v>
      </c>
      <c r="B158" s="63" t="s">
        <v>224</v>
      </c>
      <c r="C158" s="63" t="s">
        <v>121</v>
      </c>
      <c r="D158" s="63" t="s">
        <v>120</v>
      </c>
      <c r="E158" s="63" t="s">
        <v>225</v>
      </c>
      <c r="F158" s="63">
        <v>0</v>
      </c>
      <c r="G158" s="63" t="s">
        <v>8305</v>
      </c>
      <c r="H158" s="63" t="s">
        <v>18</v>
      </c>
      <c r="I158" s="63">
        <v>11</v>
      </c>
      <c r="J158" s="63">
        <v>43</v>
      </c>
      <c r="K158" s="63">
        <v>4</v>
      </c>
      <c r="L158" s="63"/>
      <c r="M158" s="63"/>
      <c r="N158" s="63"/>
      <c r="O158" s="63"/>
      <c r="P158" s="63"/>
      <c r="Q158" s="63"/>
      <c r="R158" s="63"/>
    </row>
    <row r="159" spans="1:18" x14ac:dyDescent="0.2">
      <c r="A159" s="63" t="s">
        <v>279</v>
      </c>
      <c r="B159" s="63" t="s">
        <v>227</v>
      </c>
      <c r="C159" s="63" t="s">
        <v>121</v>
      </c>
      <c r="D159" s="63" t="s">
        <v>120</v>
      </c>
      <c r="E159" s="63" t="s">
        <v>225</v>
      </c>
      <c r="F159" s="63">
        <v>1</v>
      </c>
      <c r="G159" s="63" t="s">
        <v>8305</v>
      </c>
      <c r="H159" s="63" t="s">
        <v>772</v>
      </c>
      <c r="I159" s="63">
        <v>7</v>
      </c>
      <c r="J159" s="63">
        <v>36</v>
      </c>
      <c r="K159" s="63">
        <v>3</v>
      </c>
      <c r="L159" s="63">
        <v>-1.5</v>
      </c>
      <c r="M159" s="63">
        <v>1</v>
      </c>
      <c r="N159" s="63"/>
      <c r="O159" s="63">
        <v>1</v>
      </c>
      <c r="P159" s="63"/>
      <c r="Q159" s="63">
        <v>1</v>
      </c>
      <c r="R159" s="63"/>
    </row>
    <row r="160" spans="1:18" x14ac:dyDescent="0.2">
      <c r="A160" s="63" t="s">
        <v>280</v>
      </c>
      <c r="B160" s="63" t="s">
        <v>224</v>
      </c>
      <c r="C160" s="63" t="s">
        <v>125</v>
      </c>
      <c r="D160" s="63" t="s">
        <v>124</v>
      </c>
      <c r="E160" s="63" t="s">
        <v>225</v>
      </c>
      <c r="F160" s="63">
        <v>0</v>
      </c>
      <c r="G160" s="63" t="s">
        <v>8305</v>
      </c>
      <c r="H160" s="63" t="s">
        <v>18</v>
      </c>
      <c r="I160" s="63">
        <v>6</v>
      </c>
      <c r="J160" s="63">
        <v>17</v>
      </c>
      <c r="K160" s="63">
        <v>2</v>
      </c>
      <c r="L160" s="63"/>
      <c r="M160" s="63"/>
      <c r="N160" s="63"/>
      <c r="O160" s="63"/>
      <c r="P160" s="63"/>
      <c r="Q160" s="63"/>
      <c r="R160" s="63"/>
    </row>
    <row r="161" spans="1:18" x14ac:dyDescent="0.2">
      <c r="A161" s="63" t="s">
        <v>281</v>
      </c>
      <c r="B161" s="63" t="s">
        <v>227</v>
      </c>
      <c r="C161" s="63" t="s">
        <v>125</v>
      </c>
      <c r="D161" s="63" t="s">
        <v>124</v>
      </c>
      <c r="E161" s="63" t="s">
        <v>225</v>
      </c>
      <c r="F161" s="63">
        <v>1</v>
      </c>
      <c r="G161" s="63" t="s">
        <v>8305</v>
      </c>
      <c r="H161" s="63" t="s">
        <v>772</v>
      </c>
      <c r="I161" s="63">
        <v>5</v>
      </c>
      <c r="J161" s="63">
        <v>26</v>
      </c>
      <c r="K161" s="63">
        <v>3</v>
      </c>
      <c r="L161" s="63">
        <v>-0.4</v>
      </c>
      <c r="M161" s="63">
        <v>1</v>
      </c>
      <c r="N161" s="63"/>
      <c r="O161" s="63"/>
      <c r="P161" s="63"/>
      <c r="Q161" s="63"/>
      <c r="R161" s="63"/>
    </row>
    <row r="162" spans="1:18" x14ac:dyDescent="0.2">
      <c r="A162" s="63" t="s">
        <v>282</v>
      </c>
      <c r="B162" s="63" t="s">
        <v>224</v>
      </c>
      <c r="C162" s="63" t="s">
        <v>129</v>
      </c>
      <c r="D162" s="63" t="s">
        <v>128</v>
      </c>
      <c r="E162" s="63" t="s">
        <v>225</v>
      </c>
      <c r="F162" s="63">
        <v>0</v>
      </c>
      <c r="G162" s="63" t="s">
        <v>8305</v>
      </c>
      <c r="H162" s="63" t="s">
        <v>18</v>
      </c>
      <c r="I162" s="63">
        <v>14</v>
      </c>
      <c r="J162" s="63">
        <v>49</v>
      </c>
      <c r="K162" s="63">
        <v>4</v>
      </c>
      <c r="L162" s="63"/>
      <c r="M162" s="63"/>
      <c r="N162" s="63"/>
      <c r="O162" s="63"/>
      <c r="P162" s="63"/>
      <c r="Q162" s="63"/>
      <c r="R162" s="63"/>
    </row>
    <row r="163" spans="1:18" x14ac:dyDescent="0.2">
      <c r="A163" s="63" t="s">
        <v>283</v>
      </c>
      <c r="B163" s="63" t="s">
        <v>227</v>
      </c>
      <c r="C163" s="63" t="s">
        <v>129</v>
      </c>
      <c r="D163" s="63" t="s">
        <v>128</v>
      </c>
      <c r="E163" s="63" t="s">
        <v>225</v>
      </c>
      <c r="F163" s="63">
        <v>1</v>
      </c>
      <c r="G163" s="63" t="s">
        <v>8305</v>
      </c>
      <c r="H163" s="63" t="s">
        <v>772</v>
      </c>
      <c r="I163" s="63">
        <v>8</v>
      </c>
      <c r="J163" s="63">
        <v>41</v>
      </c>
      <c r="K163" s="63">
        <v>4</v>
      </c>
      <c r="L163" s="63">
        <v>-2.2999999999999998</v>
      </c>
      <c r="M163" s="63">
        <v>1</v>
      </c>
      <c r="N163" s="63"/>
      <c r="O163" s="63">
        <v>1</v>
      </c>
      <c r="P163" s="63"/>
      <c r="Q163" s="63">
        <v>1</v>
      </c>
      <c r="R163" s="63"/>
    </row>
    <row r="164" spans="1:18" x14ac:dyDescent="0.2">
      <c r="A164" s="63" t="s">
        <v>284</v>
      </c>
      <c r="B164" s="63" t="s">
        <v>224</v>
      </c>
      <c r="C164" s="63" t="s">
        <v>133</v>
      </c>
      <c r="D164" s="63" t="s">
        <v>132</v>
      </c>
      <c r="E164" s="63" t="s">
        <v>225</v>
      </c>
      <c r="F164" s="63">
        <v>0</v>
      </c>
      <c r="G164" s="63" t="s">
        <v>8305</v>
      </c>
      <c r="H164" s="63" t="s">
        <v>18</v>
      </c>
      <c r="I164" s="63">
        <v>4</v>
      </c>
      <c r="J164" s="63">
        <v>3</v>
      </c>
      <c r="K164" s="63">
        <v>1</v>
      </c>
      <c r="L164" s="63"/>
      <c r="M164" s="63"/>
      <c r="N164" s="63"/>
      <c r="O164" s="63"/>
      <c r="P164" s="63"/>
      <c r="Q164" s="63"/>
      <c r="R164" s="63"/>
    </row>
    <row r="165" spans="1:18" x14ac:dyDescent="0.2">
      <c r="A165" s="63" t="s">
        <v>285</v>
      </c>
      <c r="B165" s="63" t="s">
        <v>227</v>
      </c>
      <c r="C165" s="63" t="s">
        <v>133</v>
      </c>
      <c r="D165" s="63" t="s">
        <v>132</v>
      </c>
      <c r="E165" s="63" t="s">
        <v>225</v>
      </c>
      <c r="F165" s="63">
        <v>1</v>
      </c>
      <c r="G165" s="63" t="s">
        <v>8305</v>
      </c>
      <c r="H165" s="63" t="s">
        <v>772</v>
      </c>
      <c r="I165" s="63">
        <v>4</v>
      </c>
      <c r="J165" s="63">
        <v>11</v>
      </c>
      <c r="K165" s="63">
        <v>1</v>
      </c>
      <c r="L165" s="63">
        <v>0</v>
      </c>
      <c r="M165" s="63"/>
      <c r="N165" s="63"/>
      <c r="O165" s="63"/>
      <c r="P165" s="63"/>
      <c r="Q165" s="63"/>
      <c r="R165" s="63"/>
    </row>
    <row r="166" spans="1:18" x14ac:dyDescent="0.2">
      <c r="A166" s="63" t="s">
        <v>286</v>
      </c>
      <c r="B166" s="63" t="s">
        <v>224</v>
      </c>
      <c r="C166" s="63" t="s">
        <v>137</v>
      </c>
      <c r="D166" s="63" t="s">
        <v>136</v>
      </c>
      <c r="E166" s="63" t="s">
        <v>225</v>
      </c>
      <c r="F166" s="63">
        <v>0</v>
      </c>
      <c r="G166" s="63" t="s">
        <v>8305</v>
      </c>
      <c r="H166" s="63" t="s">
        <v>18</v>
      </c>
      <c r="I166" s="63">
        <v>6</v>
      </c>
      <c r="J166" s="63">
        <v>17</v>
      </c>
      <c r="K166" s="63">
        <v>2</v>
      </c>
      <c r="L166" s="63"/>
      <c r="M166" s="63"/>
      <c r="N166" s="63"/>
      <c r="O166" s="63"/>
      <c r="P166" s="63"/>
      <c r="Q166" s="63"/>
      <c r="R166" s="63"/>
    </row>
    <row r="167" spans="1:18" x14ac:dyDescent="0.2">
      <c r="A167" s="63" t="s">
        <v>287</v>
      </c>
      <c r="B167" s="63" t="s">
        <v>227</v>
      </c>
      <c r="C167" s="63" t="s">
        <v>137</v>
      </c>
      <c r="D167" s="63" t="s">
        <v>136</v>
      </c>
      <c r="E167" s="63" t="s">
        <v>225</v>
      </c>
      <c r="F167" s="63">
        <v>1</v>
      </c>
      <c r="G167" s="63" t="s">
        <v>8305</v>
      </c>
      <c r="H167" s="63" t="s">
        <v>772</v>
      </c>
      <c r="I167" s="63">
        <v>4</v>
      </c>
      <c r="J167" s="63">
        <v>11</v>
      </c>
      <c r="K167" s="63">
        <v>1</v>
      </c>
      <c r="L167" s="63">
        <v>-0.8</v>
      </c>
      <c r="M167" s="63">
        <v>1</v>
      </c>
      <c r="N167" s="63"/>
      <c r="O167" s="63">
        <v>1</v>
      </c>
      <c r="P167" s="63"/>
      <c r="Q167" s="63"/>
      <c r="R167" s="63"/>
    </row>
    <row r="168" spans="1:18" x14ac:dyDescent="0.2">
      <c r="A168" s="63" t="s">
        <v>288</v>
      </c>
      <c r="B168" s="63" t="s">
        <v>224</v>
      </c>
      <c r="C168" s="63" t="s">
        <v>141</v>
      </c>
      <c r="D168" s="63" t="s">
        <v>140</v>
      </c>
      <c r="E168" s="63" t="s">
        <v>225</v>
      </c>
      <c r="F168" s="63">
        <v>0</v>
      </c>
      <c r="G168" s="63" t="s">
        <v>8305</v>
      </c>
      <c r="H168" s="63" t="s">
        <v>18</v>
      </c>
      <c r="I168" s="63">
        <v>9</v>
      </c>
      <c r="J168" s="63">
        <v>37</v>
      </c>
      <c r="K168" s="63">
        <v>3</v>
      </c>
      <c r="L168" s="63"/>
      <c r="M168" s="63"/>
      <c r="N168" s="63"/>
      <c r="O168" s="63"/>
      <c r="P168" s="63"/>
      <c r="Q168" s="63"/>
      <c r="R168" s="63"/>
    </row>
    <row r="169" spans="1:18" x14ac:dyDescent="0.2">
      <c r="A169" s="63" t="s">
        <v>289</v>
      </c>
      <c r="B169" s="63" t="s">
        <v>227</v>
      </c>
      <c r="C169" s="63" t="s">
        <v>141</v>
      </c>
      <c r="D169" s="63" t="s">
        <v>140</v>
      </c>
      <c r="E169" s="63" t="s">
        <v>225</v>
      </c>
      <c r="F169" s="63">
        <v>1</v>
      </c>
      <c r="G169" s="63" t="s">
        <v>8305</v>
      </c>
      <c r="H169" s="63" t="s">
        <v>772</v>
      </c>
      <c r="I169" s="63">
        <v>5</v>
      </c>
      <c r="J169" s="63">
        <v>26</v>
      </c>
      <c r="K169" s="63">
        <v>3</v>
      </c>
      <c r="L169" s="63">
        <v>-1.5</v>
      </c>
      <c r="M169" s="63">
        <v>1</v>
      </c>
      <c r="N169" s="63"/>
      <c r="O169" s="63">
        <v>1</v>
      </c>
      <c r="P169" s="63"/>
      <c r="Q169" s="63">
        <v>1</v>
      </c>
      <c r="R169" s="63"/>
    </row>
    <row r="170" spans="1:18" x14ac:dyDescent="0.2">
      <c r="A170" s="63" t="s">
        <v>290</v>
      </c>
      <c r="B170" s="63" t="s">
        <v>224</v>
      </c>
      <c r="C170" s="63" t="s">
        <v>145</v>
      </c>
      <c r="D170" s="63" t="s">
        <v>144</v>
      </c>
      <c r="E170" s="63" t="s">
        <v>225</v>
      </c>
      <c r="F170" s="63">
        <v>0</v>
      </c>
      <c r="G170" s="63" t="s">
        <v>8305</v>
      </c>
      <c r="H170" s="63" t="s">
        <v>18</v>
      </c>
      <c r="I170" s="63">
        <v>4</v>
      </c>
      <c r="J170" s="63">
        <v>3</v>
      </c>
      <c r="K170" s="63">
        <v>1</v>
      </c>
      <c r="L170" s="63"/>
      <c r="M170" s="63"/>
      <c r="N170" s="63"/>
      <c r="O170" s="63"/>
      <c r="P170" s="63"/>
      <c r="Q170" s="63"/>
      <c r="R170" s="63"/>
    </row>
    <row r="171" spans="1:18" x14ac:dyDescent="0.2">
      <c r="A171" s="63" t="s">
        <v>291</v>
      </c>
      <c r="B171" s="63" t="s">
        <v>227</v>
      </c>
      <c r="C171" s="63" t="s">
        <v>145</v>
      </c>
      <c r="D171" s="63" t="s">
        <v>144</v>
      </c>
      <c r="E171" s="63" t="s">
        <v>225</v>
      </c>
      <c r="F171" s="63">
        <v>1</v>
      </c>
      <c r="G171" s="63" t="s">
        <v>8305</v>
      </c>
      <c r="H171" s="63" t="s">
        <v>772</v>
      </c>
      <c r="I171" s="63">
        <v>3</v>
      </c>
      <c r="J171" s="63">
        <v>3</v>
      </c>
      <c r="K171" s="63">
        <v>1</v>
      </c>
      <c r="L171" s="63">
        <v>-0.4</v>
      </c>
      <c r="M171" s="63">
        <v>1</v>
      </c>
      <c r="N171" s="63"/>
      <c r="O171" s="63"/>
      <c r="P171" s="63"/>
      <c r="Q171" s="63"/>
      <c r="R171" s="63"/>
    </row>
    <row r="172" spans="1:18" x14ac:dyDescent="0.2">
      <c r="A172" s="63" t="s">
        <v>292</v>
      </c>
      <c r="B172" s="63" t="s">
        <v>224</v>
      </c>
      <c r="C172" s="63" t="s">
        <v>149</v>
      </c>
      <c r="D172" s="63" t="s">
        <v>148</v>
      </c>
      <c r="E172" s="63" t="s">
        <v>225</v>
      </c>
      <c r="F172" s="63">
        <v>0</v>
      </c>
      <c r="G172" s="63" t="s">
        <v>8305</v>
      </c>
      <c r="H172" s="63" t="s">
        <v>18</v>
      </c>
      <c r="I172" s="63">
        <v>6</v>
      </c>
      <c r="J172" s="63">
        <v>17</v>
      </c>
      <c r="K172" s="63">
        <v>2</v>
      </c>
      <c r="L172" s="63"/>
      <c r="M172" s="63"/>
      <c r="N172" s="63"/>
      <c r="O172" s="63"/>
      <c r="P172" s="63"/>
      <c r="Q172" s="63"/>
      <c r="R172" s="63"/>
    </row>
    <row r="173" spans="1:18" x14ac:dyDescent="0.2">
      <c r="A173" s="63" t="s">
        <v>293</v>
      </c>
      <c r="B173" s="63" t="s">
        <v>227</v>
      </c>
      <c r="C173" s="63" t="s">
        <v>149</v>
      </c>
      <c r="D173" s="63" t="s">
        <v>148</v>
      </c>
      <c r="E173" s="63" t="s">
        <v>225</v>
      </c>
      <c r="F173" s="63">
        <v>1</v>
      </c>
      <c r="G173" s="63" t="s">
        <v>8305</v>
      </c>
      <c r="H173" s="63" t="s">
        <v>772</v>
      </c>
      <c r="I173" s="63">
        <v>5</v>
      </c>
      <c r="J173" s="63">
        <v>26</v>
      </c>
      <c r="K173" s="63">
        <v>3</v>
      </c>
      <c r="L173" s="63">
        <v>-0.4</v>
      </c>
      <c r="M173" s="63">
        <v>1</v>
      </c>
      <c r="N173" s="63"/>
      <c r="O173" s="63"/>
      <c r="P173" s="63"/>
      <c r="Q173" s="63"/>
      <c r="R173" s="63"/>
    </row>
    <row r="174" spans="1:18" x14ac:dyDescent="0.2">
      <c r="A174" s="63" t="s">
        <v>294</v>
      </c>
      <c r="B174" s="63" t="s">
        <v>224</v>
      </c>
      <c r="C174" s="63" t="s">
        <v>153</v>
      </c>
      <c r="D174" s="63" t="s">
        <v>152</v>
      </c>
      <c r="E174" s="63" t="s">
        <v>225</v>
      </c>
      <c r="F174" s="63">
        <v>0</v>
      </c>
      <c r="G174" s="63" t="s">
        <v>8305</v>
      </c>
      <c r="H174" s="63" t="s">
        <v>18</v>
      </c>
      <c r="I174" s="63">
        <v>8</v>
      </c>
      <c r="J174" s="63">
        <v>34</v>
      </c>
      <c r="K174" s="63">
        <v>3</v>
      </c>
      <c r="L174" s="63"/>
      <c r="M174" s="63"/>
      <c r="N174" s="63"/>
      <c r="O174" s="63"/>
      <c r="P174" s="63"/>
      <c r="Q174" s="63"/>
      <c r="R174" s="63"/>
    </row>
    <row r="175" spans="1:18" x14ac:dyDescent="0.2">
      <c r="A175" s="63" t="s">
        <v>295</v>
      </c>
      <c r="B175" s="63" t="s">
        <v>227</v>
      </c>
      <c r="C175" s="63" t="s">
        <v>153</v>
      </c>
      <c r="D175" s="63" t="s">
        <v>152</v>
      </c>
      <c r="E175" s="63" t="s">
        <v>225</v>
      </c>
      <c r="F175" s="63">
        <v>1</v>
      </c>
      <c r="G175" s="63" t="s">
        <v>8305</v>
      </c>
      <c r="H175" s="63" t="s">
        <v>772</v>
      </c>
      <c r="I175" s="63">
        <v>9</v>
      </c>
      <c r="J175" s="63">
        <v>45</v>
      </c>
      <c r="K175" s="63">
        <v>4</v>
      </c>
      <c r="L175" s="63">
        <v>0.4</v>
      </c>
      <c r="M175" s="63"/>
      <c r="N175" s="63">
        <v>1</v>
      </c>
      <c r="O175" s="63"/>
      <c r="P175" s="63"/>
      <c r="Q175" s="63"/>
      <c r="R175" s="63"/>
    </row>
    <row r="176" spans="1:18" x14ac:dyDescent="0.2">
      <c r="A176" s="63" t="s">
        <v>296</v>
      </c>
      <c r="B176" s="63" t="s">
        <v>224</v>
      </c>
      <c r="C176" s="63" t="s">
        <v>157</v>
      </c>
      <c r="D176" s="63" t="s">
        <v>156</v>
      </c>
      <c r="E176" s="63" t="s">
        <v>225</v>
      </c>
      <c r="F176" s="63">
        <v>0</v>
      </c>
      <c r="G176" s="63" t="s">
        <v>8305</v>
      </c>
      <c r="H176" s="63" t="s">
        <v>18</v>
      </c>
      <c r="I176" s="63">
        <v>5</v>
      </c>
      <c r="J176" s="63">
        <v>6</v>
      </c>
      <c r="K176" s="63">
        <v>1</v>
      </c>
      <c r="L176" s="63"/>
      <c r="M176" s="63"/>
      <c r="N176" s="63"/>
      <c r="O176" s="63"/>
      <c r="P176" s="63"/>
      <c r="Q176" s="63"/>
      <c r="R176" s="63"/>
    </row>
    <row r="177" spans="1:18" x14ac:dyDescent="0.2">
      <c r="A177" s="63" t="s">
        <v>297</v>
      </c>
      <c r="B177" s="63" t="s">
        <v>227</v>
      </c>
      <c r="C177" s="63" t="s">
        <v>157</v>
      </c>
      <c r="D177" s="63" t="s">
        <v>156</v>
      </c>
      <c r="E177" s="63" t="s">
        <v>225</v>
      </c>
      <c r="F177" s="63">
        <v>1</v>
      </c>
      <c r="G177" s="63" t="s">
        <v>8305</v>
      </c>
      <c r="H177" s="63" t="s">
        <v>772</v>
      </c>
      <c r="I177" s="63">
        <v>4</v>
      </c>
      <c r="J177" s="63">
        <v>11</v>
      </c>
      <c r="K177" s="63">
        <v>1</v>
      </c>
      <c r="L177" s="63">
        <v>-0.4</v>
      </c>
      <c r="M177" s="63">
        <v>1</v>
      </c>
      <c r="N177" s="63"/>
      <c r="O177" s="63"/>
      <c r="P177" s="63"/>
      <c r="Q177" s="63"/>
      <c r="R177" s="63"/>
    </row>
    <row r="178" spans="1:18" x14ac:dyDescent="0.2">
      <c r="A178" s="63" t="s">
        <v>298</v>
      </c>
      <c r="B178" s="63" t="s">
        <v>224</v>
      </c>
      <c r="C178" s="63" t="s">
        <v>161</v>
      </c>
      <c r="D178" s="63" t="s">
        <v>160</v>
      </c>
      <c r="E178" s="63" t="s">
        <v>225</v>
      </c>
      <c r="F178" s="63">
        <v>0</v>
      </c>
      <c r="G178" s="63" t="s">
        <v>8305</v>
      </c>
      <c r="H178" s="63" t="s">
        <v>18</v>
      </c>
      <c r="I178" s="63">
        <v>11</v>
      </c>
      <c r="J178" s="63">
        <v>43</v>
      </c>
      <c r="K178" s="63">
        <v>4</v>
      </c>
      <c r="L178" s="63"/>
      <c r="M178" s="63"/>
      <c r="N178" s="63"/>
      <c r="O178" s="63"/>
      <c r="P178" s="63"/>
      <c r="Q178" s="63"/>
      <c r="R178" s="63"/>
    </row>
    <row r="179" spans="1:18" x14ac:dyDescent="0.2">
      <c r="A179" s="63" t="s">
        <v>299</v>
      </c>
      <c r="B179" s="63" t="s">
        <v>227</v>
      </c>
      <c r="C179" s="63" t="s">
        <v>161</v>
      </c>
      <c r="D179" s="63" t="s">
        <v>160</v>
      </c>
      <c r="E179" s="63" t="s">
        <v>225</v>
      </c>
      <c r="F179" s="63">
        <v>1</v>
      </c>
      <c r="G179" s="63" t="s">
        <v>8305</v>
      </c>
      <c r="H179" s="63" t="s">
        <v>772</v>
      </c>
      <c r="I179" s="63">
        <v>8</v>
      </c>
      <c r="J179" s="63">
        <v>41</v>
      </c>
      <c r="K179" s="63">
        <v>4</v>
      </c>
      <c r="L179" s="63">
        <v>-1.1000000000000001</v>
      </c>
      <c r="M179" s="63">
        <v>1</v>
      </c>
      <c r="N179" s="63"/>
      <c r="O179" s="63">
        <v>1</v>
      </c>
      <c r="P179" s="63"/>
      <c r="Q179" s="63">
        <v>1</v>
      </c>
      <c r="R179" s="63"/>
    </row>
    <row r="180" spans="1:18" x14ac:dyDescent="0.2">
      <c r="A180" s="63" t="s">
        <v>300</v>
      </c>
      <c r="B180" s="63" t="s">
        <v>224</v>
      </c>
      <c r="C180" s="63" t="s">
        <v>165</v>
      </c>
      <c r="D180" s="63" t="s">
        <v>164</v>
      </c>
      <c r="E180" s="63" t="s">
        <v>225</v>
      </c>
      <c r="F180" s="63">
        <v>0</v>
      </c>
      <c r="G180" s="63" t="s">
        <v>8305</v>
      </c>
      <c r="H180" s="63" t="s">
        <v>18</v>
      </c>
      <c r="I180" s="63">
        <v>7</v>
      </c>
      <c r="J180" s="63">
        <v>27</v>
      </c>
      <c r="K180" s="63">
        <v>3</v>
      </c>
      <c r="L180" s="63"/>
      <c r="M180" s="63"/>
      <c r="N180" s="63"/>
      <c r="O180" s="63"/>
      <c r="P180" s="63"/>
      <c r="Q180" s="63"/>
      <c r="R180" s="63"/>
    </row>
    <row r="181" spans="1:18" x14ac:dyDescent="0.2">
      <c r="A181" s="63" t="s">
        <v>301</v>
      </c>
      <c r="B181" s="63" t="s">
        <v>227</v>
      </c>
      <c r="C181" s="63" t="s">
        <v>165</v>
      </c>
      <c r="D181" s="63" t="s">
        <v>164</v>
      </c>
      <c r="E181" s="63" t="s">
        <v>225</v>
      </c>
      <c r="F181" s="63">
        <v>1</v>
      </c>
      <c r="G181" s="63" t="s">
        <v>8305</v>
      </c>
      <c r="H181" s="63" t="s">
        <v>772</v>
      </c>
      <c r="I181" s="63">
        <v>4</v>
      </c>
      <c r="J181" s="63">
        <v>11</v>
      </c>
      <c r="K181" s="63">
        <v>1</v>
      </c>
      <c r="L181" s="63">
        <v>-1.1000000000000001</v>
      </c>
      <c r="M181" s="63">
        <v>1</v>
      </c>
      <c r="N181" s="63"/>
      <c r="O181" s="63">
        <v>1</v>
      </c>
      <c r="P181" s="63"/>
      <c r="Q181" s="63">
        <v>1</v>
      </c>
      <c r="R181" s="63"/>
    </row>
    <row r="182" spans="1:18" x14ac:dyDescent="0.2">
      <c r="A182" s="63" t="s">
        <v>302</v>
      </c>
      <c r="B182" s="63" t="s">
        <v>224</v>
      </c>
      <c r="C182" s="63" t="s">
        <v>169</v>
      </c>
      <c r="D182" s="63" t="s">
        <v>168</v>
      </c>
      <c r="E182" s="63" t="s">
        <v>225</v>
      </c>
      <c r="F182" s="63">
        <v>0</v>
      </c>
      <c r="G182" s="63" t="s">
        <v>8305</v>
      </c>
      <c r="H182" s="63" t="s">
        <v>18</v>
      </c>
      <c r="I182" s="63">
        <v>5</v>
      </c>
      <c r="J182" s="63">
        <v>6</v>
      </c>
      <c r="K182" s="63">
        <v>1</v>
      </c>
      <c r="L182" s="63"/>
      <c r="M182" s="63"/>
      <c r="N182" s="63"/>
      <c r="O182" s="63"/>
      <c r="P182" s="63"/>
      <c r="Q182" s="63"/>
      <c r="R182" s="63"/>
    </row>
    <row r="183" spans="1:18" x14ac:dyDescent="0.2">
      <c r="A183" s="63" t="s">
        <v>303</v>
      </c>
      <c r="B183" s="63" t="s">
        <v>227</v>
      </c>
      <c r="C183" s="63" t="s">
        <v>169</v>
      </c>
      <c r="D183" s="63" t="s">
        <v>168</v>
      </c>
      <c r="E183" s="63" t="s">
        <v>225</v>
      </c>
      <c r="F183" s="63">
        <v>1</v>
      </c>
      <c r="G183" s="63" t="s">
        <v>8305</v>
      </c>
      <c r="H183" s="63" t="s">
        <v>772</v>
      </c>
      <c r="I183" s="63">
        <v>4</v>
      </c>
      <c r="J183" s="63">
        <v>11</v>
      </c>
      <c r="K183" s="63">
        <v>1</v>
      </c>
      <c r="L183" s="63">
        <v>-0.4</v>
      </c>
      <c r="M183" s="63">
        <v>1</v>
      </c>
      <c r="N183" s="63"/>
      <c r="O183" s="63"/>
      <c r="P183" s="63"/>
      <c r="Q183" s="63"/>
      <c r="R183" s="63"/>
    </row>
    <row r="184" spans="1:18" x14ac:dyDescent="0.2">
      <c r="A184" s="63" t="s">
        <v>304</v>
      </c>
      <c r="B184" s="63" t="s">
        <v>224</v>
      </c>
      <c r="C184" s="63" t="s">
        <v>173</v>
      </c>
      <c r="D184" s="63" t="s">
        <v>172</v>
      </c>
      <c r="E184" s="63" t="s">
        <v>225</v>
      </c>
      <c r="F184" s="63">
        <v>0</v>
      </c>
      <c r="G184" s="63" t="s">
        <v>8305</v>
      </c>
      <c r="H184" s="63" t="s">
        <v>18</v>
      </c>
      <c r="I184" s="63">
        <v>6</v>
      </c>
      <c r="J184" s="63">
        <v>17</v>
      </c>
      <c r="K184" s="63">
        <v>2</v>
      </c>
      <c r="L184" s="63"/>
      <c r="M184" s="63"/>
      <c r="N184" s="63"/>
      <c r="O184" s="63"/>
      <c r="P184" s="63"/>
      <c r="Q184" s="63"/>
      <c r="R184" s="63"/>
    </row>
    <row r="185" spans="1:18" x14ac:dyDescent="0.2">
      <c r="A185" s="63" t="s">
        <v>305</v>
      </c>
      <c r="B185" s="63" t="s">
        <v>227</v>
      </c>
      <c r="C185" s="63" t="s">
        <v>173</v>
      </c>
      <c r="D185" s="63" t="s">
        <v>172</v>
      </c>
      <c r="E185" s="63" t="s">
        <v>225</v>
      </c>
      <c r="F185" s="63">
        <v>1</v>
      </c>
      <c r="G185" s="63" t="s">
        <v>8305</v>
      </c>
      <c r="H185" s="63" t="s">
        <v>772</v>
      </c>
      <c r="I185" s="63">
        <v>3</v>
      </c>
      <c r="J185" s="63">
        <v>3</v>
      </c>
      <c r="K185" s="63">
        <v>1</v>
      </c>
      <c r="L185" s="63">
        <v>-1.1000000000000001</v>
      </c>
      <c r="M185" s="63">
        <v>1</v>
      </c>
      <c r="N185" s="63"/>
      <c r="O185" s="63">
        <v>1</v>
      </c>
      <c r="P185" s="63"/>
      <c r="Q185" s="63">
        <v>1</v>
      </c>
      <c r="R185" s="63"/>
    </row>
    <row r="186" spans="1:18" x14ac:dyDescent="0.2">
      <c r="A186" s="63" t="s">
        <v>306</v>
      </c>
      <c r="B186" s="63" t="s">
        <v>224</v>
      </c>
      <c r="C186" s="63" t="s">
        <v>177</v>
      </c>
      <c r="D186" s="63" t="s">
        <v>176</v>
      </c>
      <c r="E186" s="63" t="s">
        <v>225</v>
      </c>
      <c r="F186" s="63">
        <v>0</v>
      </c>
      <c r="G186" s="63" t="s">
        <v>8305</v>
      </c>
      <c r="H186" s="63" t="s">
        <v>18</v>
      </c>
      <c r="I186" s="63">
        <v>7</v>
      </c>
      <c r="J186" s="63">
        <v>27</v>
      </c>
      <c r="K186" s="63">
        <v>3</v>
      </c>
      <c r="L186" s="63"/>
      <c r="M186" s="63"/>
      <c r="N186" s="63"/>
      <c r="O186" s="63"/>
      <c r="P186" s="63"/>
      <c r="Q186" s="63"/>
      <c r="R186" s="63"/>
    </row>
    <row r="187" spans="1:18" x14ac:dyDescent="0.2">
      <c r="A187" s="63" t="s">
        <v>307</v>
      </c>
      <c r="B187" s="63" t="s">
        <v>227</v>
      </c>
      <c r="C187" s="63" t="s">
        <v>177</v>
      </c>
      <c r="D187" s="63" t="s">
        <v>176</v>
      </c>
      <c r="E187" s="63" t="s">
        <v>225</v>
      </c>
      <c r="F187" s="63">
        <v>1</v>
      </c>
      <c r="G187" s="63" t="s">
        <v>8305</v>
      </c>
      <c r="H187" s="63" t="s">
        <v>772</v>
      </c>
      <c r="I187" s="63">
        <v>4</v>
      </c>
      <c r="J187" s="63">
        <v>11</v>
      </c>
      <c r="K187" s="63">
        <v>1</v>
      </c>
      <c r="L187" s="63">
        <v>-1.1000000000000001</v>
      </c>
      <c r="M187" s="63">
        <v>1</v>
      </c>
      <c r="N187" s="63"/>
      <c r="O187" s="63">
        <v>1</v>
      </c>
      <c r="P187" s="63"/>
      <c r="Q187" s="63">
        <v>1</v>
      </c>
      <c r="R187" s="63"/>
    </row>
    <row r="188" spans="1:18" x14ac:dyDescent="0.2">
      <c r="A188" s="63" t="s">
        <v>308</v>
      </c>
      <c r="B188" s="63" t="s">
        <v>224</v>
      </c>
      <c r="C188" s="63" t="s">
        <v>181</v>
      </c>
      <c r="D188" s="63" t="s">
        <v>180</v>
      </c>
      <c r="E188" s="63" t="s">
        <v>225</v>
      </c>
      <c r="F188" s="63">
        <v>0</v>
      </c>
      <c r="G188" s="63" t="s">
        <v>8305</v>
      </c>
      <c r="H188" s="63" t="s">
        <v>18</v>
      </c>
      <c r="I188" s="63">
        <v>7</v>
      </c>
      <c r="J188" s="63">
        <v>27</v>
      </c>
      <c r="K188" s="63">
        <v>3</v>
      </c>
      <c r="L188" s="63"/>
      <c r="M188" s="63"/>
      <c r="N188" s="63"/>
      <c r="O188" s="63"/>
      <c r="P188" s="63"/>
      <c r="Q188" s="63"/>
      <c r="R188" s="63"/>
    </row>
    <row r="189" spans="1:18" x14ac:dyDescent="0.2">
      <c r="A189" s="63" t="s">
        <v>309</v>
      </c>
      <c r="B189" s="63" t="s">
        <v>227</v>
      </c>
      <c r="C189" s="63" t="s">
        <v>181</v>
      </c>
      <c r="D189" s="63" t="s">
        <v>180</v>
      </c>
      <c r="E189" s="63" t="s">
        <v>225</v>
      </c>
      <c r="F189" s="63">
        <v>1</v>
      </c>
      <c r="G189" s="63" t="s">
        <v>8305</v>
      </c>
      <c r="H189" s="63" t="s">
        <v>772</v>
      </c>
      <c r="I189" s="63">
        <v>8</v>
      </c>
      <c r="J189" s="63">
        <v>41</v>
      </c>
      <c r="K189" s="63">
        <v>4</v>
      </c>
      <c r="L189" s="63">
        <v>0.4</v>
      </c>
      <c r="M189" s="63"/>
      <c r="N189" s="63">
        <v>1</v>
      </c>
      <c r="O189" s="63"/>
      <c r="P189" s="63"/>
      <c r="Q189" s="63"/>
      <c r="R189" s="63"/>
    </row>
    <row r="190" spans="1:18" x14ac:dyDescent="0.2">
      <c r="A190" s="63" t="s">
        <v>310</v>
      </c>
      <c r="B190" s="63" t="s">
        <v>224</v>
      </c>
      <c r="C190" s="63" t="s">
        <v>185</v>
      </c>
      <c r="D190" s="63" t="s">
        <v>184</v>
      </c>
      <c r="E190" s="63" t="s">
        <v>225</v>
      </c>
      <c r="F190" s="63">
        <v>0</v>
      </c>
      <c r="G190" s="63" t="s">
        <v>8305</v>
      </c>
      <c r="H190" s="63" t="s">
        <v>18</v>
      </c>
      <c r="I190" s="63">
        <v>6</v>
      </c>
      <c r="J190" s="63">
        <v>17</v>
      </c>
      <c r="K190" s="63">
        <v>2</v>
      </c>
      <c r="L190" s="63"/>
      <c r="M190" s="63"/>
      <c r="N190" s="63"/>
      <c r="O190" s="63"/>
      <c r="P190" s="63"/>
      <c r="Q190" s="63"/>
      <c r="R190" s="63"/>
    </row>
    <row r="191" spans="1:18" x14ac:dyDescent="0.2">
      <c r="A191" s="63" t="s">
        <v>311</v>
      </c>
      <c r="B191" s="63" t="s">
        <v>227</v>
      </c>
      <c r="C191" s="63" t="s">
        <v>185</v>
      </c>
      <c r="D191" s="63" t="s">
        <v>184</v>
      </c>
      <c r="E191" s="63" t="s">
        <v>225</v>
      </c>
      <c r="F191" s="63">
        <v>1</v>
      </c>
      <c r="G191" s="63" t="s">
        <v>8305</v>
      </c>
      <c r="H191" s="63" t="s">
        <v>772</v>
      </c>
      <c r="I191" s="63">
        <v>4</v>
      </c>
      <c r="J191" s="63">
        <v>11</v>
      </c>
      <c r="K191" s="63">
        <v>1</v>
      </c>
      <c r="L191" s="63">
        <v>-0.8</v>
      </c>
      <c r="M191" s="63">
        <v>1</v>
      </c>
      <c r="N191" s="63"/>
      <c r="O191" s="63">
        <v>1</v>
      </c>
      <c r="P191" s="63"/>
      <c r="Q191" s="63"/>
      <c r="R191" s="63"/>
    </row>
    <row r="192" spans="1:18" x14ac:dyDescent="0.2">
      <c r="A192" s="63" t="s">
        <v>312</v>
      </c>
      <c r="B192" s="63" t="s">
        <v>224</v>
      </c>
      <c r="C192" s="63" t="s">
        <v>189</v>
      </c>
      <c r="D192" s="63" t="s">
        <v>188</v>
      </c>
      <c r="E192" s="63" t="s">
        <v>225</v>
      </c>
      <c r="F192" s="63">
        <v>0</v>
      </c>
      <c r="G192" s="63" t="s">
        <v>8305</v>
      </c>
      <c r="H192" s="63" t="s">
        <v>18</v>
      </c>
      <c r="I192" s="63">
        <v>13</v>
      </c>
      <c r="J192" s="63">
        <v>47</v>
      </c>
      <c r="K192" s="63">
        <v>4</v>
      </c>
      <c r="L192" s="63"/>
      <c r="M192" s="63"/>
      <c r="N192" s="63"/>
      <c r="O192" s="63"/>
      <c r="P192" s="63"/>
      <c r="Q192" s="63"/>
      <c r="R192" s="63"/>
    </row>
    <row r="193" spans="1:18" x14ac:dyDescent="0.2">
      <c r="A193" s="63" t="s">
        <v>313</v>
      </c>
      <c r="B193" s="63" t="s">
        <v>227</v>
      </c>
      <c r="C193" s="63" t="s">
        <v>189</v>
      </c>
      <c r="D193" s="63" t="s">
        <v>188</v>
      </c>
      <c r="E193" s="63" t="s">
        <v>225</v>
      </c>
      <c r="F193" s="63">
        <v>1</v>
      </c>
      <c r="G193" s="63" t="s">
        <v>8305</v>
      </c>
      <c r="H193" s="63" t="s">
        <v>772</v>
      </c>
      <c r="I193" s="63">
        <v>10</v>
      </c>
      <c r="J193" s="63">
        <v>48</v>
      </c>
      <c r="K193" s="63">
        <v>4</v>
      </c>
      <c r="L193" s="63">
        <v>-1.1000000000000001</v>
      </c>
      <c r="M193" s="63">
        <v>1</v>
      </c>
      <c r="N193" s="63"/>
      <c r="O193" s="63">
        <v>1</v>
      </c>
      <c r="P193" s="63"/>
      <c r="Q193" s="63">
        <v>1</v>
      </c>
      <c r="R193" s="63"/>
    </row>
    <row r="194" spans="1:18" x14ac:dyDescent="0.2">
      <c r="A194" s="63" t="s">
        <v>314</v>
      </c>
      <c r="B194" s="63" t="s">
        <v>224</v>
      </c>
      <c r="C194" s="63" t="s">
        <v>193</v>
      </c>
      <c r="D194" s="63" t="s">
        <v>192</v>
      </c>
      <c r="E194" s="63" t="s">
        <v>225</v>
      </c>
      <c r="F194" s="63">
        <v>0</v>
      </c>
      <c r="G194" s="63" t="s">
        <v>8305</v>
      </c>
      <c r="H194" s="63" t="s">
        <v>18</v>
      </c>
      <c r="I194" s="63">
        <v>8</v>
      </c>
      <c r="J194" s="63"/>
      <c r="K194" s="63"/>
      <c r="L194" s="63"/>
      <c r="M194" s="63"/>
      <c r="N194" s="63"/>
      <c r="O194" s="63"/>
      <c r="P194" s="63"/>
      <c r="Q194" s="63"/>
      <c r="R194" s="63"/>
    </row>
    <row r="195" spans="1:18" x14ac:dyDescent="0.2">
      <c r="A195" s="63" t="s">
        <v>315</v>
      </c>
      <c r="B195" s="63" t="s">
        <v>227</v>
      </c>
      <c r="C195" s="63" t="s">
        <v>193</v>
      </c>
      <c r="D195" s="63" t="s">
        <v>192</v>
      </c>
      <c r="E195" s="63" t="s">
        <v>225</v>
      </c>
      <c r="F195" s="63">
        <v>1</v>
      </c>
      <c r="G195" s="63" t="s">
        <v>8305</v>
      </c>
      <c r="H195" s="63" t="s">
        <v>772</v>
      </c>
      <c r="I195" s="63">
        <v>5</v>
      </c>
      <c r="J195" s="63"/>
      <c r="K195" s="63"/>
      <c r="L195" s="63">
        <v>-1.1000000000000001</v>
      </c>
      <c r="M195" s="63">
        <v>1</v>
      </c>
      <c r="N195" s="63"/>
      <c r="O195" s="63">
        <v>1</v>
      </c>
      <c r="P195" s="63"/>
      <c r="Q195" s="63">
        <v>1</v>
      </c>
      <c r="R195" s="63"/>
    </row>
    <row r="196" spans="1:18" x14ac:dyDescent="0.2">
      <c r="A196" s="63" t="s">
        <v>316</v>
      </c>
      <c r="B196" s="63" t="s">
        <v>224</v>
      </c>
      <c r="C196" s="63" t="s">
        <v>197</v>
      </c>
      <c r="D196" s="63" t="s">
        <v>196</v>
      </c>
      <c r="E196" s="63" t="s">
        <v>225</v>
      </c>
      <c r="F196" s="63">
        <v>0</v>
      </c>
      <c r="G196" s="63" t="s">
        <v>8305</v>
      </c>
      <c r="H196" s="63" t="s">
        <v>18</v>
      </c>
      <c r="I196" s="63">
        <v>9</v>
      </c>
      <c r="J196" s="63">
        <v>37</v>
      </c>
      <c r="K196" s="63">
        <v>3</v>
      </c>
      <c r="L196" s="63"/>
      <c r="M196" s="63"/>
      <c r="N196" s="63"/>
      <c r="O196" s="63"/>
      <c r="P196" s="63"/>
      <c r="Q196" s="63"/>
      <c r="R196" s="63"/>
    </row>
    <row r="197" spans="1:18" x14ac:dyDescent="0.2">
      <c r="A197" s="63" t="s">
        <v>317</v>
      </c>
      <c r="B197" s="63" t="s">
        <v>227</v>
      </c>
      <c r="C197" s="63" t="s">
        <v>197</v>
      </c>
      <c r="D197" s="63" t="s">
        <v>196</v>
      </c>
      <c r="E197" s="63" t="s">
        <v>225</v>
      </c>
      <c r="F197" s="63">
        <v>1</v>
      </c>
      <c r="G197" s="63" t="s">
        <v>8305</v>
      </c>
      <c r="H197" s="63" t="s">
        <v>772</v>
      </c>
      <c r="I197" s="63">
        <v>8</v>
      </c>
      <c r="J197" s="63">
        <v>41</v>
      </c>
      <c r="K197" s="63">
        <v>4</v>
      </c>
      <c r="L197" s="63">
        <v>-0.4</v>
      </c>
      <c r="M197" s="63">
        <v>1</v>
      </c>
      <c r="N197" s="63"/>
      <c r="O197" s="63"/>
      <c r="P197" s="63"/>
      <c r="Q197" s="63"/>
      <c r="R197" s="63"/>
    </row>
    <row r="198" spans="1:18" x14ac:dyDescent="0.2">
      <c r="A198" s="63" t="s">
        <v>318</v>
      </c>
      <c r="B198" s="63" t="s">
        <v>224</v>
      </c>
      <c r="C198" s="63" t="s">
        <v>201</v>
      </c>
      <c r="D198" s="63" t="s">
        <v>200</v>
      </c>
      <c r="E198" s="63" t="s">
        <v>225</v>
      </c>
      <c r="F198" s="63">
        <v>0</v>
      </c>
      <c r="G198" s="63" t="s">
        <v>8305</v>
      </c>
      <c r="H198" s="63" t="s">
        <v>18</v>
      </c>
      <c r="I198" s="63"/>
      <c r="J198" s="63"/>
      <c r="K198" s="63"/>
      <c r="L198" s="63"/>
      <c r="M198" s="63"/>
      <c r="N198" s="63"/>
      <c r="O198" s="63"/>
      <c r="P198" s="63"/>
      <c r="Q198" s="63"/>
      <c r="R198" s="63"/>
    </row>
    <row r="199" spans="1:18" x14ac:dyDescent="0.2">
      <c r="A199" s="63" t="s">
        <v>319</v>
      </c>
      <c r="B199" s="63" t="s">
        <v>227</v>
      </c>
      <c r="C199" s="63" t="s">
        <v>201</v>
      </c>
      <c r="D199" s="63" t="s">
        <v>200</v>
      </c>
      <c r="E199" s="63" t="s">
        <v>225</v>
      </c>
      <c r="F199" s="63">
        <v>1</v>
      </c>
      <c r="G199" s="63" t="s">
        <v>8305</v>
      </c>
      <c r="H199" s="63" t="s">
        <v>772</v>
      </c>
      <c r="I199" s="63"/>
      <c r="J199" s="63"/>
      <c r="K199" s="63"/>
      <c r="L199" s="63"/>
      <c r="M199" s="63"/>
      <c r="N199" s="63"/>
      <c r="O199" s="63"/>
      <c r="P199" s="63"/>
      <c r="Q199" s="63"/>
      <c r="R199" s="63"/>
    </row>
    <row r="200" spans="1:18" x14ac:dyDescent="0.2">
      <c r="A200" s="63" t="s">
        <v>320</v>
      </c>
      <c r="B200" s="63" t="s">
        <v>224</v>
      </c>
      <c r="C200" s="63" t="s">
        <v>205</v>
      </c>
      <c r="D200" s="63" t="s">
        <v>204</v>
      </c>
      <c r="E200" s="63" t="s">
        <v>225</v>
      </c>
      <c r="F200" s="63">
        <v>0</v>
      </c>
      <c r="G200" s="63" t="s">
        <v>8305</v>
      </c>
      <c r="H200" s="63" t="s">
        <v>18</v>
      </c>
      <c r="I200" s="63">
        <v>6</v>
      </c>
      <c r="J200" s="63">
        <v>17</v>
      </c>
      <c r="K200" s="63">
        <v>2</v>
      </c>
      <c r="L200" s="63"/>
      <c r="M200" s="63"/>
      <c r="N200" s="63"/>
      <c r="O200" s="63"/>
      <c r="P200" s="63"/>
      <c r="Q200" s="63"/>
      <c r="R200" s="63"/>
    </row>
    <row r="201" spans="1:18" x14ac:dyDescent="0.2">
      <c r="A201" s="63" t="s">
        <v>321</v>
      </c>
      <c r="B201" s="63" t="s">
        <v>227</v>
      </c>
      <c r="C201" s="63" t="s">
        <v>205</v>
      </c>
      <c r="D201" s="63" t="s">
        <v>204</v>
      </c>
      <c r="E201" s="63" t="s">
        <v>225</v>
      </c>
      <c r="F201" s="63">
        <v>1</v>
      </c>
      <c r="G201" s="63" t="s">
        <v>8305</v>
      </c>
      <c r="H201" s="63" t="s">
        <v>772</v>
      </c>
      <c r="I201" s="63">
        <v>5</v>
      </c>
      <c r="J201" s="63">
        <v>26</v>
      </c>
      <c r="K201" s="63">
        <v>3</v>
      </c>
      <c r="L201" s="63">
        <v>-0.4</v>
      </c>
      <c r="M201" s="63">
        <v>1</v>
      </c>
      <c r="N201" s="63"/>
      <c r="O201" s="63"/>
      <c r="P201" s="63"/>
      <c r="Q201" s="63"/>
      <c r="R201" s="63"/>
    </row>
    <row r="202" spans="1:18" x14ac:dyDescent="0.2">
      <c r="A202" s="63" t="s">
        <v>322</v>
      </c>
      <c r="B202" s="63" t="s">
        <v>224</v>
      </c>
      <c r="C202" s="63" t="s">
        <v>209</v>
      </c>
      <c r="D202" s="63" t="s">
        <v>208</v>
      </c>
      <c r="E202" s="63" t="s">
        <v>225</v>
      </c>
      <c r="F202" s="63">
        <v>0</v>
      </c>
      <c r="G202" s="63" t="s">
        <v>8305</v>
      </c>
      <c r="H202" s="63" t="s">
        <v>18</v>
      </c>
      <c r="I202" s="63">
        <v>7</v>
      </c>
      <c r="J202" s="63">
        <v>27</v>
      </c>
      <c r="K202" s="63">
        <v>3</v>
      </c>
      <c r="L202" s="63"/>
      <c r="M202" s="63"/>
      <c r="N202" s="63"/>
      <c r="O202" s="63"/>
      <c r="P202" s="63"/>
      <c r="Q202" s="63"/>
      <c r="R202" s="63"/>
    </row>
    <row r="203" spans="1:18" x14ac:dyDescent="0.2">
      <c r="A203" s="63" t="s">
        <v>323</v>
      </c>
      <c r="B203" s="63" t="s">
        <v>227</v>
      </c>
      <c r="C203" s="63" t="s">
        <v>209</v>
      </c>
      <c r="D203" s="63" t="s">
        <v>208</v>
      </c>
      <c r="E203" s="63" t="s">
        <v>225</v>
      </c>
      <c r="F203" s="63">
        <v>1</v>
      </c>
      <c r="G203" s="63" t="s">
        <v>8305</v>
      </c>
      <c r="H203" s="63" t="s">
        <v>772</v>
      </c>
      <c r="I203" s="63">
        <v>3</v>
      </c>
      <c r="J203" s="63">
        <v>3</v>
      </c>
      <c r="K203" s="63">
        <v>1</v>
      </c>
      <c r="L203" s="63">
        <v>-1.5</v>
      </c>
      <c r="M203" s="63">
        <v>1</v>
      </c>
      <c r="N203" s="63"/>
      <c r="O203" s="63">
        <v>1</v>
      </c>
      <c r="P203" s="63"/>
      <c r="Q203" s="63">
        <v>1</v>
      </c>
      <c r="R203" s="63"/>
    </row>
    <row r="204" spans="1:18" x14ac:dyDescent="0.2">
      <c r="A204" s="63" t="s">
        <v>324</v>
      </c>
      <c r="B204" s="63" t="s">
        <v>224</v>
      </c>
      <c r="C204" s="63" t="s">
        <v>213</v>
      </c>
      <c r="D204" s="63" t="s">
        <v>212</v>
      </c>
      <c r="E204" s="63" t="s">
        <v>225</v>
      </c>
      <c r="F204" s="63">
        <v>0</v>
      </c>
      <c r="G204" s="63" t="s">
        <v>8305</v>
      </c>
      <c r="H204" s="63" t="s">
        <v>18</v>
      </c>
      <c r="I204" s="63">
        <v>5</v>
      </c>
      <c r="J204" s="63">
        <v>6</v>
      </c>
      <c r="K204" s="63">
        <v>1</v>
      </c>
      <c r="L204" s="63"/>
      <c r="M204" s="63"/>
      <c r="N204" s="63"/>
      <c r="O204" s="63"/>
      <c r="P204" s="63"/>
      <c r="Q204" s="63"/>
      <c r="R204" s="63"/>
    </row>
    <row r="205" spans="1:18" x14ac:dyDescent="0.2">
      <c r="A205" s="63" t="s">
        <v>325</v>
      </c>
      <c r="B205" s="63" t="s">
        <v>227</v>
      </c>
      <c r="C205" s="63" t="s">
        <v>213</v>
      </c>
      <c r="D205" s="63" t="s">
        <v>212</v>
      </c>
      <c r="E205" s="63" t="s">
        <v>225</v>
      </c>
      <c r="F205" s="63">
        <v>1</v>
      </c>
      <c r="G205" s="63" t="s">
        <v>8305</v>
      </c>
      <c r="H205" s="63" t="s">
        <v>772</v>
      </c>
      <c r="I205" s="63">
        <v>3</v>
      </c>
      <c r="J205" s="63">
        <v>3</v>
      </c>
      <c r="K205" s="63">
        <v>1</v>
      </c>
      <c r="L205" s="63">
        <v>-0.8</v>
      </c>
      <c r="M205" s="63">
        <v>1</v>
      </c>
      <c r="N205" s="63"/>
      <c r="O205" s="63">
        <v>1</v>
      </c>
      <c r="P205" s="63"/>
      <c r="Q205" s="63"/>
      <c r="R205" s="63"/>
    </row>
    <row r="206" spans="1:18" x14ac:dyDescent="0.2">
      <c r="A206" s="63" t="s">
        <v>326</v>
      </c>
      <c r="B206" s="63" t="s">
        <v>224</v>
      </c>
      <c r="C206" s="63" t="s">
        <v>217</v>
      </c>
      <c r="D206" s="63" t="s">
        <v>216</v>
      </c>
      <c r="E206" s="63" t="s">
        <v>225</v>
      </c>
      <c r="F206" s="63">
        <v>0</v>
      </c>
      <c r="G206" s="63" t="s">
        <v>8305</v>
      </c>
      <c r="H206" s="63" t="s">
        <v>18</v>
      </c>
      <c r="I206" s="63">
        <v>5</v>
      </c>
      <c r="J206" s="63">
        <v>6</v>
      </c>
      <c r="K206" s="63">
        <v>1</v>
      </c>
      <c r="L206" s="63"/>
      <c r="M206" s="63"/>
      <c r="N206" s="63"/>
      <c r="O206" s="63"/>
      <c r="P206" s="63"/>
      <c r="Q206" s="63"/>
      <c r="R206" s="63"/>
    </row>
    <row r="207" spans="1:18" x14ac:dyDescent="0.2">
      <c r="A207" s="63" t="s">
        <v>327</v>
      </c>
      <c r="B207" s="63" t="s">
        <v>227</v>
      </c>
      <c r="C207" s="63" t="s">
        <v>217</v>
      </c>
      <c r="D207" s="63" t="s">
        <v>216</v>
      </c>
      <c r="E207" s="63" t="s">
        <v>225</v>
      </c>
      <c r="F207" s="63">
        <v>1</v>
      </c>
      <c r="G207" s="63" t="s">
        <v>8305</v>
      </c>
      <c r="H207" s="63" t="s">
        <v>772</v>
      </c>
      <c r="I207" s="63">
        <v>4</v>
      </c>
      <c r="J207" s="63">
        <v>11</v>
      </c>
      <c r="K207" s="63">
        <v>1</v>
      </c>
      <c r="L207" s="63">
        <v>-0.4</v>
      </c>
      <c r="M207" s="63">
        <v>1</v>
      </c>
      <c r="N207" s="63"/>
      <c r="O207" s="63"/>
      <c r="P207" s="63"/>
      <c r="Q207" s="63"/>
      <c r="R207" s="63"/>
    </row>
    <row r="208" spans="1:18" x14ac:dyDescent="0.2">
      <c r="A208" s="63" t="s">
        <v>328</v>
      </c>
      <c r="B208" s="63" t="s">
        <v>224</v>
      </c>
      <c r="C208" s="63" t="s">
        <v>221</v>
      </c>
      <c r="D208" s="63" t="s">
        <v>220</v>
      </c>
      <c r="E208" s="63" t="s">
        <v>225</v>
      </c>
      <c r="F208" s="63">
        <v>0</v>
      </c>
      <c r="G208" s="63" t="s">
        <v>8305</v>
      </c>
      <c r="H208" s="63" t="s">
        <v>18</v>
      </c>
      <c r="I208" s="63">
        <v>7</v>
      </c>
      <c r="J208" s="63">
        <v>27</v>
      </c>
      <c r="K208" s="63">
        <v>3</v>
      </c>
      <c r="L208" s="63"/>
      <c r="M208" s="63"/>
      <c r="N208" s="63"/>
      <c r="O208" s="63"/>
      <c r="P208" s="63"/>
      <c r="Q208" s="63"/>
      <c r="R208" s="63"/>
    </row>
    <row r="209" spans="1:18" x14ac:dyDescent="0.2">
      <c r="A209" s="63" t="s">
        <v>329</v>
      </c>
      <c r="B209" s="63" t="s">
        <v>227</v>
      </c>
      <c r="C209" s="63" t="s">
        <v>221</v>
      </c>
      <c r="D209" s="63" t="s">
        <v>220</v>
      </c>
      <c r="E209" s="63" t="s">
        <v>225</v>
      </c>
      <c r="F209" s="63">
        <v>1</v>
      </c>
      <c r="G209" s="63" t="s">
        <v>8305</v>
      </c>
      <c r="H209" s="63" t="s">
        <v>772</v>
      </c>
      <c r="I209" s="63">
        <v>7</v>
      </c>
      <c r="J209" s="63">
        <v>36</v>
      </c>
      <c r="K209" s="63">
        <v>3</v>
      </c>
      <c r="L209" s="63">
        <v>0</v>
      </c>
      <c r="M209" s="63"/>
      <c r="N209" s="63"/>
      <c r="O209" s="63"/>
      <c r="P209" s="63"/>
      <c r="Q209" s="63"/>
      <c r="R209" s="63"/>
    </row>
    <row r="210" spans="1:18" x14ac:dyDescent="0.2">
      <c r="A210" s="63" t="s">
        <v>330</v>
      </c>
      <c r="B210" s="63" t="s">
        <v>331</v>
      </c>
      <c r="C210" s="63" t="s">
        <v>14</v>
      </c>
      <c r="D210" s="63" t="s">
        <v>13</v>
      </c>
      <c r="E210" s="63" t="s">
        <v>332</v>
      </c>
      <c r="F210" s="63">
        <v>0</v>
      </c>
      <c r="G210" s="63" t="s">
        <v>8306</v>
      </c>
      <c r="H210" s="63" t="s">
        <v>334</v>
      </c>
      <c r="I210" s="63">
        <v>18</v>
      </c>
      <c r="J210" s="63">
        <v>41</v>
      </c>
      <c r="K210" s="63">
        <v>4</v>
      </c>
      <c r="L210" s="63"/>
      <c r="M210" s="63"/>
      <c r="N210" s="63"/>
      <c r="O210" s="63"/>
      <c r="P210" s="63"/>
      <c r="Q210" s="63"/>
      <c r="R210" s="63"/>
    </row>
    <row r="211" spans="1:18" x14ac:dyDescent="0.2">
      <c r="A211" s="63" t="s">
        <v>335</v>
      </c>
      <c r="B211" s="63" t="s">
        <v>336</v>
      </c>
      <c r="C211" s="63" t="s">
        <v>14</v>
      </c>
      <c r="D211" s="63" t="s">
        <v>13</v>
      </c>
      <c r="E211" s="63" t="s">
        <v>332</v>
      </c>
      <c r="F211" s="63">
        <v>1</v>
      </c>
      <c r="G211" s="63" t="s">
        <v>8306</v>
      </c>
      <c r="H211" s="63" t="s">
        <v>19</v>
      </c>
      <c r="I211" s="63">
        <v>18</v>
      </c>
      <c r="J211" s="63">
        <v>41</v>
      </c>
      <c r="K211" s="63">
        <v>4</v>
      </c>
      <c r="L211" s="63">
        <v>0</v>
      </c>
      <c r="M211" s="63"/>
      <c r="N211" s="63"/>
      <c r="O211" s="63"/>
      <c r="P211" s="63"/>
      <c r="Q211" s="63"/>
      <c r="R211" s="63"/>
    </row>
    <row r="212" spans="1:18" x14ac:dyDescent="0.2">
      <c r="A212" s="63" t="s">
        <v>337</v>
      </c>
      <c r="B212" s="63" t="s">
        <v>331</v>
      </c>
      <c r="C212" s="63" t="s">
        <v>22</v>
      </c>
      <c r="D212" s="63" t="s">
        <v>21</v>
      </c>
      <c r="E212" s="63" t="s">
        <v>332</v>
      </c>
      <c r="F212" s="63">
        <v>0</v>
      </c>
      <c r="G212" s="63" t="s">
        <v>8306</v>
      </c>
      <c r="H212" s="63" t="s">
        <v>334</v>
      </c>
      <c r="I212" s="63">
        <v>14</v>
      </c>
      <c r="J212" s="63">
        <v>17</v>
      </c>
      <c r="K212" s="63">
        <v>2</v>
      </c>
      <c r="L212" s="63"/>
      <c r="M212" s="63"/>
      <c r="N212" s="63"/>
      <c r="O212" s="63"/>
      <c r="P212" s="63"/>
      <c r="Q212" s="63"/>
      <c r="R212" s="63"/>
    </row>
    <row r="213" spans="1:18" x14ac:dyDescent="0.2">
      <c r="A213" s="63" t="s">
        <v>338</v>
      </c>
      <c r="B213" s="63" t="s">
        <v>336</v>
      </c>
      <c r="C213" s="63" t="s">
        <v>22</v>
      </c>
      <c r="D213" s="63" t="s">
        <v>21</v>
      </c>
      <c r="E213" s="63" t="s">
        <v>332</v>
      </c>
      <c r="F213" s="63">
        <v>1</v>
      </c>
      <c r="G213" s="63" t="s">
        <v>8306</v>
      </c>
      <c r="H213" s="63" t="s">
        <v>19</v>
      </c>
      <c r="I213" s="63">
        <v>16</v>
      </c>
      <c r="J213" s="63">
        <v>27</v>
      </c>
      <c r="K213" s="63">
        <v>3</v>
      </c>
      <c r="L213" s="63">
        <v>0.8</v>
      </c>
      <c r="M213" s="63"/>
      <c r="N213" s="63">
        <v>1</v>
      </c>
      <c r="O213" s="63"/>
      <c r="P213" s="63">
        <v>1</v>
      </c>
      <c r="Q213" s="63"/>
      <c r="R213" s="63"/>
    </row>
    <row r="214" spans="1:18" x14ac:dyDescent="0.2">
      <c r="A214" s="63" t="s">
        <v>339</v>
      </c>
      <c r="B214" s="63" t="s">
        <v>331</v>
      </c>
      <c r="C214" s="63" t="s">
        <v>26</v>
      </c>
      <c r="D214" s="63" t="s">
        <v>25</v>
      </c>
      <c r="E214" s="63" t="s">
        <v>332</v>
      </c>
      <c r="F214" s="63">
        <v>0</v>
      </c>
      <c r="G214" s="63" t="s">
        <v>8306</v>
      </c>
      <c r="H214" s="63" t="s">
        <v>334</v>
      </c>
      <c r="I214" s="63">
        <v>17</v>
      </c>
      <c r="J214" s="63">
        <v>38</v>
      </c>
      <c r="K214" s="63">
        <v>3</v>
      </c>
      <c r="L214" s="63"/>
      <c r="M214" s="63"/>
      <c r="N214" s="63"/>
      <c r="O214" s="63"/>
      <c r="P214" s="63"/>
      <c r="Q214" s="63"/>
      <c r="R214" s="63"/>
    </row>
    <row r="215" spans="1:18" x14ac:dyDescent="0.2">
      <c r="A215" s="63" t="s">
        <v>340</v>
      </c>
      <c r="B215" s="63" t="s">
        <v>336</v>
      </c>
      <c r="C215" s="63" t="s">
        <v>26</v>
      </c>
      <c r="D215" s="63" t="s">
        <v>25</v>
      </c>
      <c r="E215" s="63" t="s">
        <v>332</v>
      </c>
      <c r="F215" s="63">
        <v>1</v>
      </c>
      <c r="G215" s="63" t="s">
        <v>8306</v>
      </c>
      <c r="H215" s="63" t="s">
        <v>19</v>
      </c>
      <c r="I215" s="63">
        <v>18</v>
      </c>
      <c r="J215" s="63">
        <v>41</v>
      </c>
      <c r="K215" s="63">
        <v>4</v>
      </c>
      <c r="L215" s="63">
        <v>0.4</v>
      </c>
      <c r="M215" s="63"/>
      <c r="N215" s="63">
        <v>1</v>
      </c>
      <c r="O215" s="63"/>
      <c r="P215" s="63"/>
      <c r="Q215" s="63"/>
      <c r="R215" s="63"/>
    </row>
    <row r="216" spans="1:18" x14ac:dyDescent="0.2">
      <c r="A216" s="63" t="s">
        <v>341</v>
      </c>
      <c r="B216" s="63" t="s">
        <v>331</v>
      </c>
      <c r="C216" s="63" t="s">
        <v>30</v>
      </c>
      <c r="D216" s="63" t="s">
        <v>29</v>
      </c>
      <c r="E216" s="63" t="s">
        <v>332</v>
      </c>
      <c r="F216" s="63">
        <v>0</v>
      </c>
      <c r="G216" s="63" t="s">
        <v>8306</v>
      </c>
      <c r="H216" s="63" t="s">
        <v>334</v>
      </c>
      <c r="I216" s="63">
        <v>19</v>
      </c>
      <c r="J216" s="63">
        <v>48</v>
      </c>
      <c r="K216" s="63">
        <v>4</v>
      </c>
      <c r="L216" s="63"/>
      <c r="M216" s="63"/>
      <c r="N216" s="63"/>
      <c r="O216" s="63"/>
      <c r="P216" s="63"/>
      <c r="Q216" s="63"/>
      <c r="R216" s="63"/>
    </row>
    <row r="217" spans="1:18" x14ac:dyDescent="0.2">
      <c r="A217" s="63" t="s">
        <v>342</v>
      </c>
      <c r="B217" s="63" t="s">
        <v>336</v>
      </c>
      <c r="C217" s="63" t="s">
        <v>30</v>
      </c>
      <c r="D217" s="63" t="s">
        <v>29</v>
      </c>
      <c r="E217" s="63" t="s">
        <v>332</v>
      </c>
      <c r="F217" s="63">
        <v>1</v>
      </c>
      <c r="G217" s="63" t="s">
        <v>8306</v>
      </c>
      <c r="H217" s="63" t="s">
        <v>19</v>
      </c>
      <c r="I217" s="63">
        <v>18</v>
      </c>
      <c r="J217" s="63">
        <v>41</v>
      </c>
      <c r="K217" s="63">
        <v>4</v>
      </c>
      <c r="L217" s="63">
        <v>-0.4</v>
      </c>
      <c r="M217" s="63">
        <v>1</v>
      </c>
      <c r="N217" s="63"/>
      <c r="O217" s="63"/>
      <c r="P217" s="63"/>
      <c r="Q217" s="63"/>
      <c r="R217" s="63"/>
    </row>
    <row r="218" spans="1:18" x14ac:dyDescent="0.2">
      <c r="A218" s="63" t="s">
        <v>343</v>
      </c>
      <c r="B218" s="63" t="s">
        <v>331</v>
      </c>
      <c r="C218" s="63" t="s">
        <v>34</v>
      </c>
      <c r="D218" s="63" t="s">
        <v>33</v>
      </c>
      <c r="E218" s="63" t="s">
        <v>332</v>
      </c>
      <c r="F218" s="63">
        <v>0</v>
      </c>
      <c r="G218" s="63" t="s">
        <v>8306</v>
      </c>
      <c r="H218" s="63" t="s">
        <v>334</v>
      </c>
      <c r="I218" s="63">
        <v>16</v>
      </c>
      <c r="J218" s="63">
        <v>32</v>
      </c>
      <c r="K218" s="63">
        <v>3</v>
      </c>
      <c r="L218" s="63"/>
      <c r="M218" s="63"/>
      <c r="N218" s="63"/>
      <c r="O218" s="63"/>
      <c r="P218" s="63"/>
      <c r="Q218" s="63"/>
      <c r="R218" s="63"/>
    </row>
    <row r="219" spans="1:18" x14ac:dyDescent="0.2">
      <c r="A219" s="63" t="s">
        <v>344</v>
      </c>
      <c r="B219" s="63" t="s">
        <v>336</v>
      </c>
      <c r="C219" s="63" t="s">
        <v>34</v>
      </c>
      <c r="D219" s="63" t="s">
        <v>33</v>
      </c>
      <c r="E219" s="63" t="s">
        <v>332</v>
      </c>
      <c r="F219" s="63">
        <v>1</v>
      </c>
      <c r="G219" s="63" t="s">
        <v>8306</v>
      </c>
      <c r="H219" s="63" t="s">
        <v>19</v>
      </c>
      <c r="I219" s="63">
        <v>17</v>
      </c>
      <c r="J219" s="63">
        <v>37</v>
      </c>
      <c r="K219" s="63">
        <v>3</v>
      </c>
      <c r="L219" s="63">
        <v>0.4</v>
      </c>
      <c r="M219" s="63"/>
      <c r="N219" s="63">
        <v>1</v>
      </c>
      <c r="O219" s="63"/>
      <c r="P219" s="63"/>
      <c r="Q219" s="63"/>
      <c r="R219" s="63"/>
    </row>
    <row r="220" spans="1:18" x14ac:dyDescent="0.2">
      <c r="A220" s="63" t="s">
        <v>345</v>
      </c>
      <c r="B220" s="63" t="s">
        <v>331</v>
      </c>
      <c r="C220" s="63" t="s">
        <v>38</v>
      </c>
      <c r="D220" s="63" t="s">
        <v>37</v>
      </c>
      <c r="E220" s="63" t="s">
        <v>332</v>
      </c>
      <c r="F220" s="63">
        <v>0</v>
      </c>
      <c r="G220" s="63" t="s">
        <v>8306</v>
      </c>
      <c r="H220" s="63" t="s">
        <v>334</v>
      </c>
      <c r="I220" s="63">
        <v>16</v>
      </c>
      <c r="J220" s="63">
        <v>32</v>
      </c>
      <c r="K220" s="63">
        <v>3</v>
      </c>
      <c r="L220" s="63"/>
      <c r="M220" s="63"/>
      <c r="N220" s="63"/>
      <c r="O220" s="63"/>
      <c r="P220" s="63"/>
      <c r="Q220" s="63"/>
      <c r="R220" s="63"/>
    </row>
    <row r="221" spans="1:18" x14ac:dyDescent="0.2">
      <c r="A221" s="63" t="s">
        <v>346</v>
      </c>
      <c r="B221" s="63" t="s">
        <v>336</v>
      </c>
      <c r="C221" s="63" t="s">
        <v>38</v>
      </c>
      <c r="D221" s="63" t="s">
        <v>37</v>
      </c>
      <c r="E221" s="63" t="s">
        <v>332</v>
      </c>
      <c r="F221" s="63">
        <v>1</v>
      </c>
      <c r="G221" s="63" t="s">
        <v>8306</v>
      </c>
      <c r="H221" s="63" t="s">
        <v>19</v>
      </c>
      <c r="I221" s="63">
        <v>15</v>
      </c>
      <c r="J221" s="63">
        <v>20</v>
      </c>
      <c r="K221" s="63">
        <v>2</v>
      </c>
      <c r="L221" s="63">
        <v>-0.4</v>
      </c>
      <c r="M221" s="63">
        <v>1</v>
      </c>
      <c r="N221" s="63"/>
      <c r="O221" s="63"/>
      <c r="P221" s="63"/>
      <c r="Q221" s="63"/>
      <c r="R221" s="63"/>
    </row>
    <row r="222" spans="1:18" x14ac:dyDescent="0.2">
      <c r="A222" s="63" t="s">
        <v>347</v>
      </c>
      <c r="B222" s="63" t="s">
        <v>331</v>
      </c>
      <c r="C222" s="63" t="s">
        <v>42</v>
      </c>
      <c r="D222" s="63" t="s">
        <v>41</v>
      </c>
      <c r="E222" s="63" t="s">
        <v>332</v>
      </c>
      <c r="F222" s="63">
        <v>0</v>
      </c>
      <c r="G222" s="63" t="s">
        <v>8306</v>
      </c>
      <c r="H222" s="63" t="s">
        <v>334</v>
      </c>
      <c r="I222" s="63">
        <v>11</v>
      </c>
      <c r="J222" s="63">
        <v>2</v>
      </c>
      <c r="K222" s="63">
        <v>1</v>
      </c>
      <c r="L222" s="63"/>
      <c r="M222" s="63"/>
      <c r="N222" s="63"/>
      <c r="O222" s="63"/>
      <c r="P222" s="63"/>
      <c r="Q222" s="63"/>
      <c r="R222" s="63"/>
    </row>
    <row r="223" spans="1:18" x14ac:dyDescent="0.2">
      <c r="A223" s="63" t="s">
        <v>348</v>
      </c>
      <c r="B223" s="63" t="s">
        <v>336</v>
      </c>
      <c r="C223" s="63" t="s">
        <v>42</v>
      </c>
      <c r="D223" s="63" t="s">
        <v>41</v>
      </c>
      <c r="E223" s="63" t="s">
        <v>332</v>
      </c>
      <c r="F223" s="63">
        <v>1</v>
      </c>
      <c r="G223" s="63" t="s">
        <v>8306</v>
      </c>
      <c r="H223" s="63" t="s">
        <v>19</v>
      </c>
      <c r="I223" s="63">
        <v>12</v>
      </c>
      <c r="J223" s="63">
        <v>3</v>
      </c>
      <c r="K223" s="63">
        <v>1</v>
      </c>
      <c r="L223" s="63">
        <v>0.4</v>
      </c>
      <c r="M223" s="63"/>
      <c r="N223" s="63">
        <v>1</v>
      </c>
      <c r="O223" s="63"/>
      <c r="P223" s="63"/>
      <c r="Q223" s="63"/>
      <c r="R223" s="63"/>
    </row>
    <row r="224" spans="1:18" x14ac:dyDescent="0.2">
      <c r="A224" s="63" t="s">
        <v>349</v>
      </c>
      <c r="B224" s="63" t="s">
        <v>331</v>
      </c>
      <c r="C224" s="63" t="s">
        <v>46</v>
      </c>
      <c r="D224" s="63" t="s">
        <v>45</v>
      </c>
      <c r="E224" s="63" t="s">
        <v>332</v>
      </c>
      <c r="F224" s="63">
        <v>0</v>
      </c>
      <c r="G224" s="63" t="s">
        <v>8306</v>
      </c>
      <c r="H224" s="63" t="s">
        <v>334</v>
      </c>
      <c r="I224" s="63">
        <v>12</v>
      </c>
      <c r="J224" s="63">
        <v>7</v>
      </c>
      <c r="K224" s="63">
        <v>1</v>
      </c>
      <c r="L224" s="63"/>
      <c r="M224" s="63"/>
      <c r="N224" s="63"/>
      <c r="O224" s="63"/>
      <c r="P224" s="63"/>
      <c r="Q224" s="63"/>
      <c r="R224" s="63"/>
    </row>
    <row r="225" spans="1:18" x14ac:dyDescent="0.2">
      <c r="A225" s="63" t="s">
        <v>350</v>
      </c>
      <c r="B225" s="63" t="s">
        <v>336</v>
      </c>
      <c r="C225" s="63" t="s">
        <v>46</v>
      </c>
      <c r="D225" s="63" t="s">
        <v>45</v>
      </c>
      <c r="E225" s="63" t="s">
        <v>332</v>
      </c>
      <c r="F225" s="63">
        <v>1</v>
      </c>
      <c r="G225" s="63" t="s">
        <v>8306</v>
      </c>
      <c r="H225" s="63" t="s">
        <v>19</v>
      </c>
      <c r="I225" s="63">
        <v>14</v>
      </c>
      <c r="J225" s="63">
        <v>12</v>
      </c>
      <c r="K225" s="63">
        <v>1</v>
      </c>
      <c r="L225" s="63">
        <v>0.8</v>
      </c>
      <c r="M225" s="63"/>
      <c r="N225" s="63">
        <v>1</v>
      </c>
      <c r="O225" s="63"/>
      <c r="P225" s="63">
        <v>1</v>
      </c>
      <c r="Q225" s="63"/>
      <c r="R225" s="63"/>
    </row>
    <row r="226" spans="1:18" x14ac:dyDescent="0.2">
      <c r="A226" s="63" t="s">
        <v>351</v>
      </c>
      <c r="B226" s="63" t="s">
        <v>331</v>
      </c>
      <c r="C226" s="63" t="s">
        <v>50</v>
      </c>
      <c r="D226" s="63" t="s">
        <v>49</v>
      </c>
      <c r="E226" s="63" t="s">
        <v>332</v>
      </c>
      <c r="F226" s="63">
        <v>0</v>
      </c>
      <c r="G226" s="63" t="s">
        <v>8306</v>
      </c>
      <c r="H226" s="63" t="s">
        <v>334</v>
      </c>
      <c r="I226" s="63">
        <v>16</v>
      </c>
      <c r="J226" s="63">
        <v>32</v>
      </c>
      <c r="K226" s="63">
        <v>3</v>
      </c>
      <c r="L226" s="63"/>
      <c r="M226" s="63"/>
      <c r="N226" s="63"/>
      <c r="O226" s="63"/>
      <c r="P226" s="63"/>
      <c r="Q226" s="63"/>
      <c r="R226" s="63"/>
    </row>
    <row r="227" spans="1:18" x14ac:dyDescent="0.2">
      <c r="A227" s="63" t="s">
        <v>352</v>
      </c>
      <c r="B227" s="63" t="s">
        <v>336</v>
      </c>
      <c r="C227" s="63" t="s">
        <v>50</v>
      </c>
      <c r="D227" s="63" t="s">
        <v>49</v>
      </c>
      <c r="E227" s="63" t="s">
        <v>332</v>
      </c>
      <c r="F227" s="63">
        <v>1</v>
      </c>
      <c r="G227" s="63" t="s">
        <v>8306</v>
      </c>
      <c r="H227" s="63" t="s">
        <v>19</v>
      </c>
      <c r="I227" s="63">
        <v>16</v>
      </c>
      <c r="J227" s="63">
        <v>27</v>
      </c>
      <c r="K227" s="63">
        <v>3</v>
      </c>
      <c r="L227" s="63">
        <v>0</v>
      </c>
      <c r="M227" s="63"/>
      <c r="N227" s="63"/>
      <c r="O227" s="63"/>
      <c r="P227" s="63"/>
      <c r="Q227" s="63"/>
      <c r="R227" s="63"/>
    </row>
    <row r="228" spans="1:18" x14ac:dyDescent="0.2">
      <c r="A228" s="63" t="s">
        <v>353</v>
      </c>
      <c r="B228" s="63" t="s">
        <v>331</v>
      </c>
      <c r="C228" s="63" t="s">
        <v>54</v>
      </c>
      <c r="D228" s="63" t="s">
        <v>53</v>
      </c>
      <c r="E228" s="63" t="s">
        <v>332</v>
      </c>
      <c r="F228" s="63">
        <v>0</v>
      </c>
      <c r="G228" s="63" t="s">
        <v>8306</v>
      </c>
      <c r="H228" s="63" t="s">
        <v>334</v>
      </c>
      <c r="I228" s="63">
        <v>18</v>
      </c>
      <c r="J228" s="63">
        <v>41</v>
      </c>
      <c r="K228" s="63">
        <v>4</v>
      </c>
      <c r="L228" s="63"/>
      <c r="M228" s="63"/>
      <c r="N228" s="63"/>
      <c r="O228" s="63"/>
      <c r="P228" s="63"/>
      <c r="Q228" s="63"/>
      <c r="R228" s="63"/>
    </row>
    <row r="229" spans="1:18" x14ac:dyDescent="0.2">
      <c r="A229" s="63" t="s">
        <v>354</v>
      </c>
      <c r="B229" s="63" t="s">
        <v>336</v>
      </c>
      <c r="C229" s="63" t="s">
        <v>54</v>
      </c>
      <c r="D229" s="63" t="s">
        <v>53</v>
      </c>
      <c r="E229" s="63" t="s">
        <v>332</v>
      </c>
      <c r="F229" s="63">
        <v>1</v>
      </c>
      <c r="G229" s="63" t="s">
        <v>8306</v>
      </c>
      <c r="H229" s="63" t="s">
        <v>19</v>
      </c>
      <c r="I229" s="63">
        <v>17</v>
      </c>
      <c r="J229" s="63">
        <v>37</v>
      </c>
      <c r="K229" s="63">
        <v>3</v>
      </c>
      <c r="L229" s="63">
        <v>-0.4</v>
      </c>
      <c r="M229" s="63">
        <v>1</v>
      </c>
      <c r="N229" s="63"/>
      <c r="O229" s="63"/>
      <c r="P229" s="63"/>
      <c r="Q229" s="63"/>
      <c r="R229" s="63"/>
    </row>
    <row r="230" spans="1:18" x14ac:dyDescent="0.2">
      <c r="A230" s="63" t="s">
        <v>355</v>
      </c>
      <c r="B230" s="63" t="s">
        <v>331</v>
      </c>
      <c r="C230" s="63" t="s">
        <v>58</v>
      </c>
      <c r="D230" s="63" t="s">
        <v>57</v>
      </c>
      <c r="E230" s="63" t="s">
        <v>332</v>
      </c>
      <c r="F230" s="63">
        <v>0</v>
      </c>
      <c r="G230" s="63" t="s">
        <v>8306</v>
      </c>
      <c r="H230" s="63" t="s">
        <v>334</v>
      </c>
      <c r="I230" s="63">
        <v>16</v>
      </c>
      <c r="J230" s="63">
        <v>32</v>
      </c>
      <c r="K230" s="63">
        <v>3</v>
      </c>
      <c r="L230" s="63"/>
      <c r="M230" s="63"/>
      <c r="N230" s="63"/>
      <c r="O230" s="63"/>
      <c r="P230" s="63"/>
      <c r="Q230" s="63"/>
      <c r="R230" s="63"/>
    </row>
    <row r="231" spans="1:18" x14ac:dyDescent="0.2">
      <c r="A231" s="63" t="s">
        <v>356</v>
      </c>
      <c r="B231" s="63" t="s">
        <v>336</v>
      </c>
      <c r="C231" s="63" t="s">
        <v>58</v>
      </c>
      <c r="D231" s="63" t="s">
        <v>57</v>
      </c>
      <c r="E231" s="63" t="s">
        <v>332</v>
      </c>
      <c r="F231" s="63">
        <v>1</v>
      </c>
      <c r="G231" s="63" t="s">
        <v>8306</v>
      </c>
      <c r="H231" s="63" t="s">
        <v>19</v>
      </c>
      <c r="I231" s="63">
        <v>17</v>
      </c>
      <c r="J231" s="63">
        <v>37</v>
      </c>
      <c r="K231" s="63">
        <v>3</v>
      </c>
      <c r="L231" s="63">
        <v>0.4</v>
      </c>
      <c r="M231" s="63"/>
      <c r="N231" s="63">
        <v>1</v>
      </c>
      <c r="O231" s="63"/>
      <c r="P231" s="63"/>
      <c r="Q231" s="63"/>
      <c r="R231" s="63"/>
    </row>
    <row r="232" spans="1:18" x14ac:dyDescent="0.2">
      <c r="A232" s="63" t="s">
        <v>357</v>
      </c>
      <c r="B232" s="63" t="s">
        <v>331</v>
      </c>
      <c r="C232" s="63" t="s">
        <v>62</v>
      </c>
      <c r="D232" s="63" t="s">
        <v>61</v>
      </c>
      <c r="E232" s="63" t="s">
        <v>332</v>
      </c>
      <c r="F232" s="63">
        <v>0</v>
      </c>
      <c r="G232" s="63" t="s">
        <v>8306</v>
      </c>
      <c r="H232" s="63" t="s">
        <v>334</v>
      </c>
      <c r="I232" s="63">
        <v>15</v>
      </c>
      <c r="J232" s="63">
        <v>21</v>
      </c>
      <c r="K232" s="63">
        <v>2</v>
      </c>
      <c r="L232" s="63"/>
      <c r="M232" s="63"/>
      <c r="N232" s="63"/>
      <c r="O232" s="63"/>
      <c r="P232" s="63"/>
      <c r="Q232" s="63"/>
      <c r="R232" s="63"/>
    </row>
    <row r="233" spans="1:18" x14ac:dyDescent="0.2">
      <c r="A233" s="63" t="s">
        <v>358</v>
      </c>
      <c r="B233" s="63" t="s">
        <v>336</v>
      </c>
      <c r="C233" s="63" t="s">
        <v>62</v>
      </c>
      <c r="D233" s="63" t="s">
        <v>61</v>
      </c>
      <c r="E233" s="63" t="s">
        <v>332</v>
      </c>
      <c r="F233" s="63">
        <v>1</v>
      </c>
      <c r="G233" s="63" t="s">
        <v>8306</v>
      </c>
      <c r="H233" s="63" t="s">
        <v>19</v>
      </c>
      <c r="I233" s="63">
        <v>14</v>
      </c>
      <c r="J233" s="63">
        <v>12</v>
      </c>
      <c r="K233" s="63">
        <v>1</v>
      </c>
      <c r="L233" s="63">
        <v>-0.4</v>
      </c>
      <c r="M233" s="63">
        <v>1</v>
      </c>
      <c r="N233" s="63"/>
      <c r="O233" s="63"/>
      <c r="P233" s="63"/>
      <c r="Q233" s="63"/>
      <c r="R233" s="63"/>
    </row>
    <row r="234" spans="1:18" x14ac:dyDescent="0.2">
      <c r="A234" s="63" t="s">
        <v>359</v>
      </c>
      <c r="B234" s="63" t="s">
        <v>331</v>
      </c>
      <c r="C234" s="63" t="s">
        <v>1</v>
      </c>
      <c r="D234" s="63" t="s">
        <v>65</v>
      </c>
      <c r="E234" s="63" t="s">
        <v>332</v>
      </c>
      <c r="F234" s="63">
        <v>0</v>
      </c>
      <c r="G234" s="63" t="s">
        <v>8306</v>
      </c>
      <c r="H234" s="63" t="s">
        <v>334</v>
      </c>
      <c r="I234" s="63">
        <v>13</v>
      </c>
      <c r="J234" s="63">
        <v>12</v>
      </c>
      <c r="K234" s="63">
        <v>1</v>
      </c>
      <c r="L234" s="63"/>
      <c r="M234" s="63"/>
      <c r="N234" s="63"/>
      <c r="O234" s="63"/>
      <c r="P234" s="63"/>
      <c r="Q234" s="63"/>
      <c r="R234" s="63"/>
    </row>
    <row r="235" spans="1:18" x14ac:dyDescent="0.2">
      <c r="A235" s="63" t="s">
        <v>360</v>
      </c>
      <c r="B235" s="63" t="s">
        <v>336</v>
      </c>
      <c r="C235" s="63" t="s">
        <v>1</v>
      </c>
      <c r="D235" s="63" t="s">
        <v>65</v>
      </c>
      <c r="E235" s="63" t="s">
        <v>332</v>
      </c>
      <c r="F235" s="63">
        <v>1</v>
      </c>
      <c r="G235" s="63" t="s">
        <v>8306</v>
      </c>
      <c r="H235" s="63" t="s">
        <v>19</v>
      </c>
      <c r="I235" s="63">
        <v>15</v>
      </c>
      <c r="J235" s="63">
        <v>20</v>
      </c>
      <c r="K235" s="63">
        <v>2</v>
      </c>
      <c r="L235" s="63">
        <v>0.8</v>
      </c>
      <c r="M235" s="63"/>
      <c r="N235" s="63">
        <v>1</v>
      </c>
      <c r="O235" s="63"/>
      <c r="P235" s="63">
        <v>1</v>
      </c>
      <c r="Q235" s="63"/>
      <c r="R235" s="63"/>
    </row>
    <row r="236" spans="1:18" x14ac:dyDescent="0.2">
      <c r="A236" s="63" t="s">
        <v>361</v>
      </c>
      <c r="B236" s="63" t="s">
        <v>331</v>
      </c>
      <c r="C236" s="63" t="s">
        <v>69</v>
      </c>
      <c r="D236" s="63" t="s">
        <v>68</v>
      </c>
      <c r="E236" s="63" t="s">
        <v>332</v>
      </c>
      <c r="F236" s="63">
        <v>0</v>
      </c>
      <c r="G236" s="63" t="s">
        <v>8306</v>
      </c>
      <c r="H236" s="63" t="s">
        <v>334</v>
      </c>
      <c r="I236" s="63">
        <v>15</v>
      </c>
      <c r="J236" s="63">
        <v>21</v>
      </c>
      <c r="K236" s="63">
        <v>2</v>
      </c>
      <c r="L236" s="63"/>
      <c r="M236" s="63"/>
      <c r="N236" s="63"/>
      <c r="O236" s="63"/>
      <c r="P236" s="63"/>
      <c r="Q236" s="63"/>
      <c r="R236" s="63"/>
    </row>
    <row r="237" spans="1:18" x14ac:dyDescent="0.2">
      <c r="A237" s="63" t="s">
        <v>362</v>
      </c>
      <c r="B237" s="63" t="s">
        <v>336</v>
      </c>
      <c r="C237" s="63" t="s">
        <v>69</v>
      </c>
      <c r="D237" s="63" t="s">
        <v>68</v>
      </c>
      <c r="E237" s="63" t="s">
        <v>332</v>
      </c>
      <c r="F237" s="63">
        <v>1</v>
      </c>
      <c r="G237" s="63" t="s">
        <v>8306</v>
      </c>
      <c r="H237" s="63" t="s">
        <v>19</v>
      </c>
      <c r="I237" s="63">
        <v>16</v>
      </c>
      <c r="J237" s="63">
        <v>27</v>
      </c>
      <c r="K237" s="63">
        <v>3</v>
      </c>
      <c r="L237" s="63">
        <v>0.4</v>
      </c>
      <c r="M237" s="63"/>
      <c r="N237" s="63">
        <v>1</v>
      </c>
      <c r="O237" s="63"/>
      <c r="P237" s="63"/>
      <c r="Q237" s="63"/>
      <c r="R237" s="63"/>
    </row>
    <row r="238" spans="1:18" x14ac:dyDescent="0.2">
      <c r="A238" s="63" t="s">
        <v>363</v>
      </c>
      <c r="B238" s="63" t="s">
        <v>331</v>
      </c>
      <c r="C238" s="63" t="s">
        <v>73</v>
      </c>
      <c r="D238" s="63" t="s">
        <v>72</v>
      </c>
      <c r="E238" s="63" t="s">
        <v>332</v>
      </c>
      <c r="F238" s="63">
        <v>0</v>
      </c>
      <c r="G238" s="63" t="s">
        <v>8306</v>
      </c>
      <c r="H238" s="63" t="s">
        <v>334</v>
      </c>
      <c r="I238" s="63">
        <v>15</v>
      </c>
      <c r="J238" s="63">
        <v>21</v>
      </c>
      <c r="K238" s="63">
        <v>2</v>
      </c>
      <c r="L238" s="63"/>
      <c r="M238" s="63"/>
      <c r="N238" s="63"/>
      <c r="O238" s="63"/>
      <c r="P238" s="63"/>
      <c r="Q238" s="63"/>
      <c r="R238" s="63"/>
    </row>
    <row r="239" spans="1:18" x14ac:dyDescent="0.2">
      <c r="A239" s="63" t="s">
        <v>364</v>
      </c>
      <c r="B239" s="63" t="s">
        <v>336</v>
      </c>
      <c r="C239" s="63" t="s">
        <v>73</v>
      </c>
      <c r="D239" s="63" t="s">
        <v>72</v>
      </c>
      <c r="E239" s="63" t="s">
        <v>332</v>
      </c>
      <c r="F239" s="63">
        <v>1</v>
      </c>
      <c r="G239" s="63" t="s">
        <v>8306</v>
      </c>
      <c r="H239" s="63" t="s">
        <v>19</v>
      </c>
      <c r="I239" s="63">
        <v>15</v>
      </c>
      <c r="J239" s="63">
        <v>20</v>
      </c>
      <c r="K239" s="63">
        <v>2</v>
      </c>
      <c r="L239" s="63">
        <v>0</v>
      </c>
      <c r="M239" s="63"/>
      <c r="N239" s="63"/>
      <c r="O239" s="63"/>
      <c r="P239" s="63"/>
      <c r="Q239" s="63"/>
      <c r="R239" s="63"/>
    </row>
    <row r="240" spans="1:18" x14ac:dyDescent="0.2">
      <c r="A240" s="63" t="s">
        <v>365</v>
      </c>
      <c r="B240" s="63" t="s">
        <v>331</v>
      </c>
      <c r="C240" s="63" t="s">
        <v>77</v>
      </c>
      <c r="D240" s="63" t="s">
        <v>76</v>
      </c>
      <c r="E240" s="63" t="s">
        <v>332</v>
      </c>
      <c r="F240" s="63">
        <v>0</v>
      </c>
      <c r="G240" s="63" t="s">
        <v>8306</v>
      </c>
      <c r="H240" s="63" t="s">
        <v>334</v>
      </c>
      <c r="I240" s="63">
        <v>12</v>
      </c>
      <c r="J240" s="63">
        <v>7</v>
      </c>
      <c r="K240" s="63">
        <v>1</v>
      </c>
      <c r="L240" s="63"/>
      <c r="M240" s="63"/>
      <c r="N240" s="63"/>
      <c r="O240" s="63"/>
      <c r="P240" s="63"/>
      <c r="Q240" s="63"/>
      <c r="R240" s="63"/>
    </row>
    <row r="241" spans="1:18" x14ac:dyDescent="0.2">
      <c r="A241" s="63" t="s">
        <v>366</v>
      </c>
      <c r="B241" s="63" t="s">
        <v>336</v>
      </c>
      <c r="C241" s="63" t="s">
        <v>77</v>
      </c>
      <c r="D241" s="63" t="s">
        <v>76</v>
      </c>
      <c r="E241" s="63" t="s">
        <v>332</v>
      </c>
      <c r="F241" s="63">
        <v>1</v>
      </c>
      <c r="G241" s="63" t="s">
        <v>8306</v>
      </c>
      <c r="H241" s="63" t="s">
        <v>19</v>
      </c>
      <c r="I241" s="63">
        <v>13</v>
      </c>
      <c r="J241" s="63">
        <v>8</v>
      </c>
      <c r="K241" s="63">
        <v>1</v>
      </c>
      <c r="L241" s="63">
        <v>0.4</v>
      </c>
      <c r="M241" s="63"/>
      <c r="N241" s="63">
        <v>1</v>
      </c>
      <c r="O241" s="63"/>
      <c r="P241" s="63"/>
      <c r="Q241" s="63"/>
      <c r="R241" s="63"/>
    </row>
    <row r="242" spans="1:18" x14ac:dyDescent="0.2">
      <c r="A242" s="63" t="s">
        <v>367</v>
      </c>
      <c r="B242" s="63" t="s">
        <v>331</v>
      </c>
      <c r="C242" s="63" t="s">
        <v>81</v>
      </c>
      <c r="D242" s="63" t="s">
        <v>80</v>
      </c>
      <c r="E242" s="63" t="s">
        <v>332</v>
      </c>
      <c r="F242" s="63">
        <v>0</v>
      </c>
      <c r="G242" s="63" t="s">
        <v>8306</v>
      </c>
      <c r="H242" s="63" t="s">
        <v>334</v>
      </c>
      <c r="I242" s="63">
        <v>13</v>
      </c>
      <c r="J242" s="63">
        <v>12</v>
      </c>
      <c r="K242" s="63">
        <v>1</v>
      </c>
      <c r="L242" s="63"/>
      <c r="M242" s="63"/>
      <c r="N242" s="63"/>
      <c r="O242" s="63"/>
      <c r="P242" s="63"/>
      <c r="Q242" s="63"/>
      <c r="R242" s="63"/>
    </row>
    <row r="243" spans="1:18" x14ac:dyDescent="0.2">
      <c r="A243" s="63" t="s">
        <v>368</v>
      </c>
      <c r="B243" s="63" t="s">
        <v>336</v>
      </c>
      <c r="C243" s="63" t="s">
        <v>81</v>
      </c>
      <c r="D243" s="63" t="s">
        <v>80</v>
      </c>
      <c r="E243" s="63" t="s">
        <v>332</v>
      </c>
      <c r="F243" s="63">
        <v>1</v>
      </c>
      <c r="G243" s="63" t="s">
        <v>8306</v>
      </c>
      <c r="H243" s="63" t="s">
        <v>19</v>
      </c>
      <c r="I243" s="63">
        <v>13</v>
      </c>
      <c r="J243" s="63">
        <v>8</v>
      </c>
      <c r="K243" s="63">
        <v>1</v>
      </c>
      <c r="L243" s="63">
        <v>0</v>
      </c>
      <c r="M243" s="63"/>
      <c r="N243" s="63"/>
      <c r="O243" s="63"/>
      <c r="P243" s="63"/>
      <c r="Q243" s="63"/>
      <c r="R243" s="63"/>
    </row>
    <row r="244" spans="1:18" x14ac:dyDescent="0.2">
      <c r="A244" s="63" t="s">
        <v>369</v>
      </c>
      <c r="B244" s="63" t="s">
        <v>331</v>
      </c>
      <c r="C244" s="63" t="s">
        <v>85</v>
      </c>
      <c r="D244" s="63" t="s">
        <v>84</v>
      </c>
      <c r="E244" s="63" t="s">
        <v>332</v>
      </c>
      <c r="F244" s="63">
        <v>0</v>
      </c>
      <c r="G244" s="63" t="s">
        <v>8306</v>
      </c>
      <c r="H244" s="63" t="s">
        <v>334</v>
      </c>
      <c r="I244" s="63">
        <v>16</v>
      </c>
      <c r="J244" s="63">
        <v>32</v>
      </c>
      <c r="K244" s="63">
        <v>3</v>
      </c>
      <c r="L244" s="63"/>
      <c r="M244" s="63"/>
      <c r="N244" s="63"/>
      <c r="O244" s="63"/>
      <c r="P244" s="63"/>
      <c r="Q244" s="63"/>
      <c r="R244" s="63"/>
    </row>
    <row r="245" spans="1:18" x14ac:dyDescent="0.2">
      <c r="A245" s="63" t="s">
        <v>370</v>
      </c>
      <c r="B245" s="63" t="s">
        <v>336</v>
      </c>
      <c r="C245" s="63" t="s">
        <v>85</v>
      </c>
      <c r="D245" s="63" t="s">
        <v>84</v>
      </c>
      <c r="E245" s="63" t="s">
        <v>332</v>
      </c>
      <c r="F245" s="63">
        <v>1</v>
      </c>
      <c r="G245" s="63" t="s">
        <v>8306</v>
      </c>
      <c r="H245" s="63" t="s">
        <v>19</v>
      </c>
      <c r="I245" s="63">
        <v>16</v>
      </c>
      <c r="J245" s="63">
        <v>27</v>
      </c>
      <c r="K245" s="63">
        <v>3</v>
      </c>
      <c r="L245" s="63">
        <v>0</v>
      </c>
      <c r="M245" s="63"/>
      <c r="N245" s="63"/>
      <c r="O245" s="63"/>
      <c r="P245" s="63"/>
      <c r="Q245" s="63"/>
      <c r="R245" s="63"/>
    </row>
    <row r="246" spans="1:18" x14ac:dyDescent="0.2">
      <c r="A246" s="63" t="s">
        <v>371</v>
      </c>
      <c r="B246" s="63" t="s">
        <v>331</v>
      </c>
      <c r="C246" s="63" t="s">
        <v>89</v>
      </c>
      <c r="D246" s="63" t="s">
        <v>88</v>
      </c>
      <c r="E246" s="63" t="s">
        <v>332</v>
      </c>
      <c r="F246" s="63">
        <v>0</v>
      </c>
      <c r="G246" s="63" t="s">
        <v>8306</v>
      </c>
      <c r="H246" s="63" t="s">
        <v>334</v>
      </c>
      <c r="I246" s="63">
        <v>20</v>
      </c>
      <c r="J246" s="63">
        <v>50</v>
      </c>
      <c r="K246" s="63">
        <v>4</v>
      </c>
      <c r="L246" s="63"/>
      <c r="M246" s="63"/>
      <c r="N246" s="63"/>
      <c r="O246" s="63"/>
      <c r="P246" s="63"/>
      <c r="Q246" s="63"/>
      <c r="R246" s="63"/>
    </row>
    <row r="247" spans="1:18" x14ac:dyDescent="0.2">
      <c r="A247" s="63" t="s">
        <v>372</v>
      </c>
      <c r="B247" s="63" t="s">
        <v>336</v>
      </c>
      <c r="C247" s="63" t="s">
        <v>89</v>
      </c>
      <c r="D247" s="63" t="s">
        <v>88</v>
      </c>
      <c r="E247" s="63" t="s">
        <v>332</v>
      </c>
      <c r="F247" s="63">
        <v>1</v>
      </c>
      <c r="G247" s="63" t="s">
        <v>8306</v>
      </c>
      <c r="H247" s="63" t="s">
        <v>19</v>
      </c>
      <c r="I247" s="63">
        <v>20</v>
      </c>
      <c r="J247" s="63">
        <v>48</v>
      </c>
      <c r="K247" s="63">
        <v>4</v>
      </c>
      <c r="L247" s="63">
        <v>0</v>
      </c>
      <c r="M247" s="63"/>
      <c r="N247" s="63"/>
      <c r="O247" s="63"/>
      <c r="P247" s="63"/>
      <c r="Q247" s="63"/>
      <c r="R247" s="63"/>
    </row>
    <row r="248" spans="1:18" x14ac:dyDescent="0.2">
      <c r="A248" s="63" t="s">
        <v>373</v>
      </c>
      <c r="B248" s="63" t="s">
        <v>331</v>
      </c>
      <c r="C248" s="63" t="s">
        <v>93</v>
      </c>
      <c r="D248" s="63" t="s">
        <v>92</v>
      </c>
      <c r="E248" s="63" t="s">
        <v>332</v>
      </c>
      <c r="F248" s="63">
        <v>0</v>
      </c>
      <c r="G248" s="63" t="s">
        <v>8306</v>
      </c>
      <c r="H248" s="63" t="s">
        <v>334</v>
      </c>
      <c r="I248" s="63">
        <v>13</v>
      </c>
      <c r="J248" s="63">
        <v>12</v>
      </c>
      <c r="K248" s="63">
        <v>1</v>
      </c>
      <c r="L248" s="63"/>
      <c r="M248" s="63"/>
      <c r="N248" s="63"/>
      <c r="O248" s="63"/>
      <c r="P248" s="63"/>
      <c r="Q248" s="63"/>
      <c r="R248" s="63"/>
    </row>
    <row r="249" spans="1:18" x14ac:dyDescent="0.2">
      <c r="A249" s="63" t="s">
        <v>374</v>
      </c>
      <c r="B249" s="63" t="s">
        <v>336</v>
      </c>
      <c r="C249" s="63" t="s">
        <v>93</v>
      </c>
      <c r="D249" s="63" t="s">
        <v>92</v>
      </c>
      <c r="E249" s="63" t="s">
        <v>332</v>
      </c>
      <c r="F249" s="63">
        <v>1</v>
      </c>
      <c r="G249" s="63" t="s">
        <v>8306</v>
      </c>
      <c r="H249" s="63" t="s">
        <v>19</v>
      </c>
      <c r="I249" s="63">
        <v>13</v>
      </c>
      <c r="J249" s="63">
        <v>8</v>
      </c>
      <c r="K249" s="63">
        <v>1</v>
      </c>
      <c r="L249" s="63">
        <v>0</v>
      </c>
      <c r="M249" s="63"/>
      <c r="N249" s="63"/>
      <c r="O249" s="63"/>
      <c r="P249" s="63"/>
      <c r="Q249" s="63"/>
      <c r="R249" s="63"/>
    </row>
    <row r="250" spans="1:18" x14ac:dyDescent="0.2">
      <c r="A250" s="63" t="s">
        <v>375</v>
      </c>
      <c r="B250" s="63" t="s">
        <v>331</v>
      </c>
      <c r="C250" s="63" t="s">
        <v>97</v>
      </c>
      <c r="D250" s="63" t="s">
        <v>96</v>
      </c>
      <c r="E250" s="63" t="s">
        <v>332</v>
      </c>
      <c r="F250" s="63">
        <v>0</v>
      </c>
      <c r="G250" s="63" t="s">
        <v>8306</v>
      </c>
      <c r="H250" s="63" t="s">
        <v>334</v>
      </c>
      <c r="I250" s="63">
        <v>13</v>
      </c>
      <c r="J250" s="63">
        <v>12</v>
      </c>
      <c r="K250" s="63">
        <v>1</v>
      </c>
      <c r="L250" s="63"/>
      <c r="M250" s="63"/>
      <c r="N250" s="63"/>
      <c r="O250" s="63"/>
      <c r="P250" s="63"/>
      <c r="Q250" s="63"/>
      <c r="R250" s="63"/>
    </row>
    <row r="251" spans="1:18" x14ac:dyDescent="0.2">
      <c r="A251" s="63" t="s">
        <v>376</v>
      </c>
      <c r="B251" s="63" t="s">
        <v>336</v>
      </c>
      <c r="C251" s="63" t="s">
        <v>97</v>
      </c>
      <c r="D251" s="63" t="s">
        <v>96</v>
      </c>
      <c r="E251" s="63" t="s">
        <v>332</v>
      </c>
      <c r="F251" s="63">
        <v>1</v>
      </c>
      <c r="G251" s="63" t="s">
        <v>8306</v>
      </c>
      <c r="H251" s="63" t="s">
        <v>19</v>
      </c>
      <c r="I251" s="63">
        <v>15</v>
      </c>
      <c r="J251" s="63">
        <v>20</v>
      </c>
      <c r="K251" s="63">
        <v>2</v>
      </c>
      <c r="L251" s="63">
        <v>0.8</v>
      </c>
      <c r="M251" s="63"/>
      <c r="N251" s="63">
        <v>1</v>
      </c>
      <c r="O251" s="63"/>
      <c r="P251" s="63">
        <v>1</v>
      </c>
      <c r="Q251" s="63"/>
      <c r="R251" s="63"/>
    </row>
    <row r="252" spans="1:18" x14ac:dyDescent="0.2">
      <c r="A252" s="63" t="s">
        <v>377</v>
      </c>
      <c r="B252" s="63" t="s">
        <v>331</v>
      </c>
      <c r="C252" s="63" t="s">
        <v>101</v>
      </c>
      <c r="D252" s="63" t="s">
        <v>100</v>
      </c>
      <c r="E252" s="63" t="s">
        <v>332</v>
      </c>
      <c r="F252" s="63">
        <v>0</v>
      </c>
      <c r="G252" s="63" t="s">
        <v>8306</v>
      </c>
      <c r="H252" s="63" t="s">
        <v>334</v>
      </c>
      <c r="I252" s="63">
        <v>11</v>
      </c>
      <c r="J252" s="63">
        <v>2</v>
      </c>
      <c r="K252" s="63">
        <v>1</v>
      </c>
      <c r="L252" s="63"/>
      <c r="M252" s="63"/>
      <c r="N252" s="63"/>
      <c r="O252" s="63"/>
      <c r="P252" s="63"/>
      <c r="Q252" s="63"/>
      <c r="R252" s="63"/>
    </row>
    <row r="253" spans="1:18" x14ac:dyDescent="0.2">
      <c r="A253" s="63" t="s">
        <v>378</v>
      </c>
      <c r="B253" s="63" t="s">
        <v>336</v>
      </c>
      <c r="C253" s="63" t="s">
        <v>101</v>
      </c>
      <c r="D253" s="63" t="s">
        <v>100</v>
      </c>
      <c r="E253" s="63" t="s">
        <v>332</v>
      </c>
      <c r="F253" s="63">
        <v>1</v>
      </c>
      <c r="G253" s="63" t="s">
        <v>8306</v>
      </c>
      <c r="H253" s="63" t="s">
        <v>19</v>
      </c>
      <c r="I253" s="63">
        <v>12</v>
      </c>
      <c r="J253" s="63">
        <v>3</v>
      </c>
      <c r="K253" s="63">
        <v>1</v>
      </c>
      <c r="L253" s="63">
        <v>0.4</v>
      </c>
      <c r="M253" s="63"/>
      <c r="N253" s="63">
        <v>1</v>
      </c>
      <c r="O253" s="63"/>
      <c r="P253" s="63"/>
      <c r="Q253" s="63"/>
      <c r="R253" s="63"/>
    </row>
    <row r="254" spans="1:18" x14ac:dyDescent="0.2">
      <c r="A254" s="63" t="s">
        <v>379</v>
      </c>
      <c r="B254" s="63" t="s">
        <v>331</v>
      </c>
      <c r="C254" s="63" t="s">
        <v>105</v>
      </c>
      <c r="D254" s="63" t="s">
        <v>104</v>
      </c>
      <c r="E254" s="63" t="s">
        <v>332</v>
      </c>
      <c r="F254" s="63">
        <v>0</v>
      </c>
      <c r="G254" s="63" t="s">
        <v>8306</v>
      </c>
      <c r="H254" s="63" t="s">
        <v>334</v>
      </c>
      <c r="I254" s="63">
        <v>14</v>
      </c>
      <c r="J254" s="63">
        <v>17</v>
      </c>
      <c r="K254" s="63">
        <v>2</v>
      </c>
      <c r="L254" s="63"/>
      <c r="M254" s="63"/>
      <c r="N254" s="63"/>
      <c r="O254" s="63"/>
      <c r="P254" s="63"/>
      <c r="Q254" s="63"/>
      <c r="R254" s="63"/>
    </row>
    <row r="255" spans="1:18" x14ac:dyDescent="0.2">
      <c r="A255" s="63" t="s">
        <v>380</v>
      </c>
      <c r="B255" s="63" t="s">
        <v>336</v>
      </c>
      <c r="C255" s="63" t="s">
        <v>105</v>
      </c>
      <c r="D255" s="63" t="s">
        <v>104</v>
      </c>
      <c r="E255" s="63" t="s">
        <v>332</v>
      </c>
      <c r="F255" s="63">
        <v>1</v>
      </c>
      <c r="G255" s="63" t="s">
        <v>8306</v>
      </c>
      <c r="H255" s="63" t="s">
        <v>19</v>
      </c>
      <c r="I255" s="63">
        <v>14</v>
      </c>
      <c r="J255" s="63">
        <v>12</v>
      </c>
      <c r="K255" s="63">
        <v>1</v>
      </c>
      <c r="L255" s="63">
        <v>0</v>
      </c>
      <c r="M255" s="63"/>
      <c r="N255" s="63"/>
      <c r="O255" s="63"/>
      <c r="P255" s="63"/>
      <c r="Q255" s="63"/>
      <c r="R255" s="63"/>
    </row>
    <row r="256" spans="1:18" x14ac:dyDescent="0.2">
      <c r="A256" s="63" t="s">
        <v>381</v>
      </c>
      <c r="B256" s="63" t="s">
        <v>331</v>
      </c>
      <c r="C256" s="63" t="s">
        <v>109</v>
      </c>
      <c r="D256" s="63" t="s">
        <v>108</v>
      </c>
      <c r="E256" s="63" t="s">
        <v>332</v>
      </c>
      <c r="F256" s="63">
        <v>0</v>
      </c>
      <c r="G256" s="63" t="s">
        <v>8306</v>
      </c>
      <c r="H256" s="63" t="s">
        <v>334</v>
      </c>
      <c r="I256" s="63">
        <v>11</v>
      </c>
      <c r="J256" s="63">
        <v>2</v>
      </c>
      <c r="K256" s="63">
        <v>1</v>
      </c>
      <c r="L256" s="63"/>
      <c r="M256" s="63"/>
      <c r="N256" s="63"/>
      <c r="O256" s="63"/>
      <c r="P256" s="63"/>
      <c r="Q256" s="63"/>
      <c r="R256" s="63"/>
    </row>
    <row r="257" spans="1:18" x14ac:dyDescent="0.2">
      <c r="A257" s="63" t="s">
        <v>382</v>
      </c>
      <c r="B257" s="63" t="s">
        <v>336</v>
      </c>
      <c r="C257" s="63" t="s">
        <v>109</v>
      </c>
      <c r="D257" s="63" t="s">
        <v>108</v>
      </c>
      <c r="E257" s="63" t="s">
        <v>332</v>
      </c>
      <c r="F257" s="63">
        <v>1</v>
      </c>
      <c r="G257" s="63" t="s">
        <v>8306</v>
      </c>
      <c r="H257" s="63" t="s">
        <v>19</v>
      </c>
      <c r="I257" s="63">
        <v>13</v>
      </c>
      <c r="J257" s="63">
        <v>8</v>
      </c>
      <c r="K257" s="63">
        <v>1</v>
      </c>
      <c r="L257" s="63">
        <v>0.8</v>
      </c>
      <c r="M257" s="63"/>
      <c r="N257" s="63">
        <v>1</v>
      </c>
      <c r="O257" s="63"/>
      <c r="P257" s="63">
        <v>1</v>
      </c>
      <c r="Q257" s="63"/>
      <c r="R257" s="63"/>
    </row>
    <row r="258" spans="1:18" x14ac:dyDescent="0.2">
      <c r="A258" s="63" t="s">
        <v>383</v>
      </c>
      <c r="B258" s="63" t="s">
        <v>331</v>
      </c>
      <c r="C258" s="63" t="s">
        <v>113</v>
      </c>
      <c r="D258" s="63" t="s">
        <v>112</v>
      </c>
      <c r="E258" s="63" t="s">
        <v>332</v>
      </c>
      <c r="F258" s="63">
        <v>0</v>
      </c>
      <c r="G258" s="63" t="s">
        <v>8306</v>
      </c>
      <c r="H258" s="63" t="s">
        <v>334</v>
      </c>
      <c r="I258" s="63">
        <v>19</v>
      </c>
      <c r="J258" s="63">
        <v>48</v>
      </c>
      <c r="K258" s="63">
        <v>4</v>
      </c>
      <c r="L258" s="63"/>
      <c r="M258" s="63"/>
      <c r="N258" s="63"/>
      <c r="O258" s="63"/>
      <c r="P258" s="63"/>
      <c r="Q258" s="63"/>
      <c r="R258" s="63"/>
    </row>
    <row r="259" spans="1:18" x14ac:dyDescent="0.2">
      <c r="A259" s="63" t="s">
        <v>384</v>
      </c>
      <c r="B259" s="63" t="s">
        <v>336</v>
      </c>
      <c r="C259" s="63" t="s">
        <v>113</v>
      </c>
      <c r="D259" s="63" t="s">
        <v>112</v>
      </c>
      <c r="E259" s="63" t="s">
        <v>332</v>
      </c>
      <c r="F259" s="63">
        <v>1</v>
      </c>
      <c r="G259" s="63" t="s">
        <v>8306</v>
      </c>
      <c r="H259" s="63" t="s">
        <v>19</v>
      </c>
      <c r="I259" s="63">
        <v>20</v>
      </c>
      <c r="J259" s="63">
        <v>48</v>
      </c>
      <c r="K259" s="63">
        <v>4</v>
      </c>
      <c r="L259" s="63">
        <v>0.4</v>
      </c>
      <c r="M259" s="63"/>
      <c r="N259" s="63">
        <v>1</v>
      </c>
      <c r="O259" s="63"/>
      <c r="P259" s="63"/>
      <c r="Q259" s="63"/>
      <c r="R259" s="63"/>
    </row>
    <row r="260" spans="1:18" x14ac:dyDescent="0.2">
      <c r="A260" s="63" t="s">
        <v>385</v>
      </c>
      <c r="B260" s="63" t="s">
        <v>331</v>
      </c>
      <c r="C260" s="63" t="s">
        <v>117</v>
      </c>
      <c r="D260" s="63" t="s">
        <v>116</v>
      </c>
      <c r="E260" s="63" t="s">
        <v>332</v>
      </c>
      <c r="F260" s="63">
        <v>0</v>
      </c>
      <c r="G260" s="63" t="s">
        <v>8306</v>
      </c>
      <c r="H260" s="63" t="s">
        <v>334</v>
      </c>
      <c r="I260" s="63">
        <v>15</v>
      </c>
      <c r="J260" s="63">
        <v>21</v>
      </c>
      <c r="K260" s="63">
        <v>2</v>
      </c>
      <c r="L260" s="63"/>
      <c r="M260" s="63"/>
      <c r="N260" s="63"/>
      <c r="O260" s="63"/>
      <c r="P260" s="63"/>
      <c r="Q260" s="63"/>
      <c r="R260" s="63"/>
    </row>
    <row r="261" spans="1:18" x14ac:dyDescent="0.2">
      <c r="A261" s="63" t="s">
        <v>386</v>
      </c>
      <c r="B261" s="63" t="s">
        <v>336</v>
      </c>
      <c r="C261" s="63" t="s">
        <v>117</v>
      </c>
      <c r="D261" s="63" t="s">
        <v>116</v>
      </c>
      <c r="E261" s="63" t="s">
        <v>332</v>
      </c>
      <c r="F261" s="63">
        <v>1</v>
      </c>
      <c r="G261" s="63" t="s">
        <v>8306</v>
      </c>
      <c r="H261" s="63" t="s">
        <v>19</v>
      </c>
      <c r="I261" s="63">
        <v>16</v>
      </c>
      <c r="J261" s="63">
        <v>27</v>
      </c>
      <c r="K261" s="63">
        <v>3</v>
      </c>
      <c r="L261" s="63">
        <v>0.4</v>
      </c>
      <c r="M261" s="63"/>
      <c r="N261" s="63">
        <v>1</v>
      </c>
      <c r="O261" s="63"/>
      <c r="P261" s="63"/>
      <c r="Q261" s="63"/>
      <c r="R261" s="63"/>
    </row>
    <row r="262" spans="1:18" x14ac:dyDescent="0.2">
      <c r="A262" s="63" t="s">
        <v>387</v>
      </c>
      <c r="B262" s="63" t="s">
        <v>331</v>
      </c>
      <c r="C262" s="63" t="s">
        <v>121</v>
      </c>
      <c r="D262" s="63" t="s">
        <v>120</v>
      </c>
      <c r="E262" s="63" t="s">
        <v>332</v>
      </c>
      <c r="F262" s="63">
        <v>0</v>
      </c>
      <c r="G262" s="63" t="s">
        <v>8306</v>
      </c>
      <c r="H262" s="63" t="s">
        <v>334</v>
      </c>
      <c r="I262" s="63">
        <v>17</v>
      </c>
      <c r="J262" s="63">
        <v>38</v>
      </c>
      <c r="K262" s="63">
        <v>3</v>
      </c>
      <c r="L262" s="63"/>
      <c r="M262" s="63"/>
      <c r="N262" s="63"/>
      <c r="O262" s="63"/>
      <c r="P262" s="63"/>
      <c r="Q262" s="63"/>
      <c r="R262" s="63"/>
    </row>
    <row r="263" spans="1:18" x14ac:dyDescent="0.2">
      <c r="A263" s="63" t="s">
        <v>388</v>
      </c>
      <c r="B263" s="63" t="s">
        <v>336</v>
      </c>
      <c r="C263" s="63" t="s">
        <v>121</v>
      </c>
      <c r="D263" s="63" t="s">
        <v>120</v>
      </c>
      <c r="E263" s="63" t="s">
        <v>332</v>
      </c>
      <c r="F263" s="63">
        <v>1</v>
      </c>
      <c r="G263" s="63" t="s">
        <v>8306</v>
      </c>
      <c r="H263" s="63" t="s">
        <v>19</v>
      </c>
      <c r="I263" s="63">
        <v>16</v>
      </c>
      <c r="J263" s="63">
        <v>27</v>
      </c>
      <c r="K263" s="63">
        <v>3</v>
      </c>
      <c r="L263" s="63">
        <v>-0.4</v>
      </c>
      <c r="M263" s="63">
        <v>1</v>
      </c>
      <c r="N263" s="63"/>
      <c r="O263" s="63"/>
      <c r="P263" s="63"/>
      <c r="Q263" s="63"/>
      <c r="R263" s="63"/>
    </row>
    <row r="264" spans="1:18" x14ac:dyDescent="0.2">
      <c r="A264" s="63" t="s">
        <v>389</v>
      </c>
      <c r="B264" s="63" t="s">
        <v>331</v>
      </c>
      <c r="C264" s="63" t="s">
        <v>125</v>
      </c>
      <c r="D264" s="63" t="s">
        <v>124</v>
      </c>
      <c r="E264" s="63" t="s">
        <v>332</v>
      </c>
      <c r="F264" s="63">
        <v>0</v>
      </c>
      <c r="G264" s="63" t="s">
        <v>8306</v>
      </c>
      <c r="H264" s="63" t="s">
        <v>334</v>
      </c>
      <c r="I264" s="63">
        <v>15</v>
      </c>
      <c r="J264" s="63">
        <v>21</v>
      </c>
      <c r="K264" s="63">
        <v>2</v>
      </c>
      <c r="L264" s="63"/>
      <c r="M264" s="63"/>
      <c r="N264" s="63"/>
      <c r="O264" s="63"/>
      <c r="P264" s="63"/>
      <c r="Q264" s="63"/>
      <c r="R264" s="63"/>
    </row>
    <row r="265" spans="1:18" x14ac:dyDescent="0.2">
      <c r="A265" s="63" t="s">
        <v>390</v>
      </c>
      <c r="B265" s="63" t="s">
        <v>336</v>
      </c>
      <c r="C265" s="63" t="s">
        <v>125</v>
      </c>
      <c r="D265" s="63" t="s">
        <v>124</v>
      </c>
      <c r="E265" s="63" t="s">
        <v>332</v>
      </c>
      <c r="F265" s="63">
        <v>1</v>
      </c>
      <c r="G265" s="63" t="s">
        <v>8306</v>
      </c>
      <c r="H265" s="63" t="s">
        <v>19</v>
      </c>
      <c r="I265" s="63">
        <v>16</v>
      </c>
      <c r="J265" s="63">
        <v>27</v>
      </c>
      <c r="K265" s="63">
        <v>3</v>
      </c>
      <c r="L265" s="63">
        <v>0.4</v>
      </c>
      <c r="M265" s="63"/>
      <c r="N265" s="63">
        <v>1</v>
      </c>
      <c r="O265" s="63"/>
      <c r="P265" s="63"/>
      <c r="Q265" s="63"/>
      <c r="R265" s="63"/>
    </row>
    <row r="266" spans="1:18" x14ac:dyDescent="0.2">
      <c r="A266" s="63" t="s">
        <v>391</v>
      </c>
      <c r="B266" s="63" t="s">
        <v>331</v>
      </c>
      <c r="C266" s="63" t="s">
        <v>129</v>
      </c>
      <c r="D266" s="63" t="s">
        <v>128</v>
      </c>
      <c r="E266" s="63" t="s">
        <v>332</v>
      </c>
      <c r="F266" s="63">
        <v>0</v>
      </c>
      <c r="G266" s="63" t="s">
        <v>8306</v>
      </c>
      <c r="H266" s="63" t="s">
        <v>334</v>
      </c>
      <c r="I266" s="63">
        <v>20</v>
      </c>
      <c r="J266" s="63">
        <v>50</v>
      </c>
      <c r="K266" s="63">
        <v>4</v>
      </c>
      <c r="L266" s="63"/>
      <c r="M266" s="63"/>
      <c r="N266" s="63"/>
      <c r="O266" s="63"/>
      <c r="P266" s="63"/>
      <c r="Q266" s="63"/>
      <c r="R266" s="63"/>
    </row>
    <row r="267" spans="1:18" x14ac:dyDescent="0.2">
      <c r="A267" s="63" t="s">
        <v>392</v>
      </c>
      <c r="B267" s="63" t="s">
        <v>336</v>
      </c>
      <c r="C267" s="63" t="s">
        <v>129</v>
      </c>
      <c r="D267" s="63" t="s">
        <v>128</v>
      </c>
      <c r="E267" s="63" t="s">
        <v>332</v>
      </c>
      <c r="F267" s="63">
        <v>1</v>
      </c>
      <c r="G267" s="63" t="s">
        <v>8306</v>
      </c>
      <c r="H267" s="63" t="s">
        <v>19</v>
      </c>
      <c r="I267" s="63">
        <v>19</v>
      </c>
      <c r="J267" s="63">
        <v>47</v>
      </c>
      <c r="K267" s="63">
        <v>4</v>
      </c>
      <c r="L267" s="63">
        <v>-0.4</v>
      </c>
      <c r="M267" s="63">
        <v>1</v>
      </c>
      <c r="N267" s="63"/>
      <c r="O267" s="63"/>
      <c r="P267" s="63"/>
      <c r="Q267" s="63"/>
      <c r="R267" s="63"/>
    </row>
    <row r="268" spans="1:18" x14ac:dyDescent="0.2">
      <c r="A268" s="63" t="s">
        <v>393</v>
      </c>
      <c r="B268" s="63" t="s">
        <v>331</v>
      </c>
      <c r="C268" s="63" t="s">
        <v>133</v>
      </c>
      <c r="D268" s="63" t="s">
        <v>132</v>
      </c>
      <c r="E268" s="63" t="s">
        <v>332</v>
      </c>
      <c r="F268" s="63">
        <v>0</v>
      </c>
      <c r="G268" s="63" t="s">
        <v>8306</v>
      </c>
      <c r="H268" s="63" t="s">
        <v>334</v>
      </c>
      <c r="I268" s="63">
        <v>10</v>
      </c>
      <c r="J268" s="63">
        <v>1</v>
      </c>
      <c r="K268" s="63">
        <v>1</v>
      </c>
      <c r="L268" s="63"/>
      <c r="M268" s="63"/>
      <c r="N268" s="63"/>
      <c r="O268" s="63"/>
      <c r="P268" s="63"/>
      <c r="Q268" s="63"/>
      <c r="R268" s="63"/>
    </row>
    <row r="269" spans="1:18" x14ac:dyDescent="0.2">
      <c r="A269" s="63" t="s">
        <v>394</v>
      </c>
      <c r="B269" s="63" t="s">
        <v>336</v>
      </c>
      <c r="C269" s="63" t="s">
        <v>133</v>
      </c>
      <c r="D269" s="63" t="s">
        <v>132</v>
      </c>
      <c r="E269" s="63" t="s">
        <v>332</v>
      </c>
      <c r="F269" s="63">
        <v>1</v>
      </c>
      <c r="G269" s="63" t="s">
        <v>8306</v>
      </c>
      <c r="H269" s="63" t="s">
        <v>19</v>
      </c>
      <c r="I269" s="63">
        <v>12</v>
      </c>
      <c r="J269" s="63">
        <v>3</v>
      </c>
      <c r="K269" s="63">
        <v>1</v>
      </c>
      <c r="L269" s="63">
        <v>0.8</v>
      </c>
      <c r="M269" s="63"/>
      <c r="N269" s="63">
        <v>1</v>
      </c>
      <c r="O269" s="63"/>
      <c r="P269" s="63">
        <v>1</v>
      </c>
      <c r="Q269" s="63"/>
      <c r="R269" s="63"/>
    </row>
    <row r="270" spans="1:18" x14ac:dyDescent="0.2">
      <c r="A270" s="63" t="s">
        <v>395</v>
      </c>
      <c r="B270" s="63" t="s">
        <v>331</v>
      </c>
      <c r="C270" s="63" t="s">
        <v>137</v>
      </c>
      <c r="D270" s="63" t="s">
        <v>136</v>
      </c>
      <c r="E270" s="63" t="s">
        <v>332</v>
      </c>
      <c r="F270" s="63">
        <v>0</v>
      </c>
      <c r="G270" s="63" t="s">
        <v>8306</v>
      </c>
      <c r="H270" s="63" t="s">
        <v>334</v>
      </c>
      <c r="I270" s="63">
        <v>15</v>
      </c>
      <c r="J270" s="63">
        <v>21</v>
      </c>
      <c r="K270" s="63">
        <v>2</v>
      </c>
      <c r="L270" s="63"/>
      <c r="M270" s="63"/>
      <c r="N270" s="63"/>
      <c r="O270" s="63"/>
      <c r="P270" s="63"/>
      <c r="Q270" s="63"/>
      <c r="R270" s="63"/>
    </row>
    <row r="271" spans="1:18" x14ac:dyDescent="0.2">
      <c r="A271" s="63" t="s">
        <v>396</v>
      </c>
      <c r="B271" s="63" t="s">
        <v>336</v>
      </c>
      <c r="C271" s="63" t="s">
        <v>137</v>
      </c>
      <c r="D271" s="63" t="s">
        <v>136</v>
      </c>
      <c r="E271" s="63" t="s">
        <v>332</v>
      </c>
      <c r="F271" s="63">
        <v>1</v>
      </c>
      <c r="G271" s="63" t="s">
        <v>8306</v>
      </c>
      <c r="H271" s="63" t="s">
        <v>19</v>
      </c>
      <c r="I271" s="63">
        <v>16</v>
      </c>
      <c r="J271" s="63">
        <v>27</v>
      </c>
      <c r="K271" s="63">
        <v>3</v>
      </c>
      <c r="L271" s="63">
        <v>0.4</v>
      </c>
      <c r="M271" s="63"/>
      <c r="N271" s="63">
        <v>1</v>
      </c>
      <c r="O271" s="63"/>
      <c r="P271" s="63"/>
      <c r="Q271" s="63"/>
      <c r="R271" s="63"/>
    </row>
    <row r="272" spans="1:18" x14ac:dyDescent="0.2">
      <c r="A272" s="63" t="s">
        <v>397</v>
      </c>
      <c r="B272" s="63" t="s">
        <v>331</v>
      </c>
      <c r="C272" s="63" t="s">
        <v>141</v>
      </c>
      <c r="D272" s="63" t="s">
        <v>140</v>
      </c>
      <c r="E272" s="63" t="s">
        <v>332</v>
      </c>
      <c r="F272" s="63">
        <v>0</v>
      </c>
      <c r="G272" s="63" t="s">
        <v>8306</v>
      </c>
      <c r="H272" s="63" t="s">
        <v>334</v>
      </c>
      <c r="I272" s="63">
        <v>18</v>
      </c>
      <c r="J272" s="63">
        <v>41</v>
      </c>
      <c r="K272" s="63">
        <v>4</v>
      </c>
      <c r="L272" s="63"/>
      <c r="M272" s="63"/>
      <c r="N272" s="63"/>
      <c r="O272" s="63"/>
      <c r="P272" s="63"/>
      <c r="Q272" s="63"/>
      <c r="R272" s="63"/>
    </row>
    <row r="273" spans="1:18" x14ac:dyDescent="0.2">
      <c r="A273" s="63" t="s">
        <v>398</v>
      </c>
      <c r="B273" s="63" t="s">
        <v>336</v>
      </c>
      <c r="C273" s="63" t="s">
        <v>141</v>
      </c>
      <c r="D273" s="63" t="s">
        <v>140</v>
      </c>
      <c r="E273" s="63" t="s">
        <v>332</v>
      </c>
      <c r="F273" s="63">
        <v>1</v>
      </c>
      <c r="G273" s="63" t="s">
        <v>8306</v>
      </c>
      <c r="H273" s="63" t="s">
        <v>19</v>
      </c>
      <c r="I273" s="63">
        <v>18</v>
      </c>
      <c r="J273" s="63">
        <v>41</v>
      </c>
      <c r="K273" s="63">
        <v>4</v>
      </c>
      <c r="L273" s="63">
        <v>0</v>
      </c>
      <c r="M273" s="63"/>
      <c r="N273" s="63"/>
      <c r="O273" s="63"/>
      <c r="P273" s="63"/>
      <c r="Q273" s="63"/>
      <c r="R273" s="63"/>
    </row>
    <row r="274" spans="1:18" x14ac:dyDescent="0.2">
      <c r="A274" s="63" t="s">
        <v>399</v>
      </c>
      <c r="B274" s="63" t="s">
        <v>331</v>
      </c>
      <c r="C274" s="63" t="s">
        <v>145</v>
      </c>
      <c r="D274" s="63" t="s">
        <v>144</v>
      </c>
      <c r="E274" s="63" t="s">
        <v>332</v>
      </c>
      <c r="F274" s="63">
        <v>0</v>
      </c>
      <c r="G274" s="63" t="s">
        <v>8306</v>
      </c>
      <c r="H274" s="63" t="s">
        <v>334</v>
      </c>
      <c r="I274" s="63">
        <v>15</v>
      </c>
      <c r="J274" s="63">
        <v>21</v>
      </c>
      <c r="K274" s="63">
        <v>2</v>
      </c>
      <c r="L274" s="63"/>
      <c r="M274" s="63"/>
      <c r="N274" s="63"/>
      <c r="O274" s="63"/>
      <c r="P274" s="63"/>
      <c r="Q274" s="63"/>
      <c r="R274" s="63"/>
    </row>
    <row r="275" spans="1:18" x14ac:dyDescent="0.2">
      <c r="A275" s="63" t="s">
        <v>400</v>
      </c>
      <c r="B275" s="63" t="s">
        <v>336</v>
      </c>
      <c r="C275" s="63" t="s">
        <v>145</v>
      </c>
      <c r="D275" s="63" t="s">
        <v>144</v>
      </c>
      <c r="E275" s="63" t="s">
        <v>332</v>
      </c>
      <c r="F275" s="63">
        <v>1</v>
      </c>
      <c r="G275" s="63" t="s">
        <v>8306</v>
      </c>
      <c r="H275" s="63" t="s">
        <v>19</v>
      </c>
      <c r="I275" s="63">
        <v>16</v>
      </c>
      <c r="J275" s="63">
        <v>27</v>
      </c>
      <c r="K275" s="63">
        <v>3</v>
      </c>
      <c r="L275" s="63">
        <v>0.4</v>
      </c>
      <c r="M275" s="63"/>
      <c r="N275" s="63">
        <v>1</v>
      </c>
      <c r="O275" s="63"/>
      <c r="P275" s="63"/>
      <c r="Q275" s="63"/>
      <c r="R275" s="63"/>
    </row>
    <row r="276" spans="1:18" x14ac:dyDescent="0.2">
      <c r="A276" s="63" t="s">
        <v>401</v>
      </c>
      <c r="B276" s="63" t="s">
        <v>331</v>
      </c>
      <c r="C276" s="63" t="s">
        <v>149</v>
      </c>
      <c r="D276" s="63" t="s">
        <v>148</v>
      </c>
      <c r="E276" s="63" t="s">
        <v>332</v>
      </c>
      <c r="F276" s="63">
        <v>0</v>
      </c>
      <c r="G276" s="63" t="s">
        <v>8306</v>
      </c>
      <c r="H276" s="63" t="s">
        <v>334</v>
      </c>
      <c r="I276" s="63">
        <v>15</v>
      </c>
      <c r="J276" s="63">
        <v>21</v>
      </c>
      <c r="K276" s="63">
        <v>2</v>
      </c>
      <c r="L276" s="63"/>
      <c r="M276" s="63"/>
      <c r="N276" s="63"/>
      <c r="O276" s="63"/>
      <c r="P276" s="63"/>
      <c r="Q276" s="63"/>
      <c r="R276" s="63"/>
    </row>
    <row r="277" spans="1:18" x14ac:dyDescent="0.2">
      <c r="A277" s="63" t="s">
        <v>402</v>
      </c>
      <c r="B277" s="63" t="s">
        <v>336</v>
      </c>
      <c r="C277" s="63" t="s">
        <v>149</v>
      </c>
      <c r="D277" s="63" t="s">
        <v>148</v>
      </c>
      <c r="E277" s="63" t="s">
        <v>332</v>
      </c>
      <c r="F277" s="63">
        <v>1</v>
      </c>
      <c r="G277" s="63" t="s">
        <v>8306</v>
      </c>
      <c r="H277" s="63" t="s">
        <v>19</v>
      </c>
      <c r="I277" s="63">
        <v>14</v>
      </c>
      <c r="J277" s="63">
        <v>12</v>
      </c>
      <c r="K277" s="63">
        <v>1</v>
      </c>
      <c r="L277" s="63">
        <v>-0.4</v>
      </c>
      <c r="M277" s="63">
        <v>1</v>
      </c>
      <c r="N277" s="63"/>
      <c r="O277" s="63"/>
      <c r="P277" s="63"/>
      <c r="Q277" s="63"/>
      <c r="R277" s="63"/>
    </row>
    <row r="278" spans="1:18" x14ac:dyDescent="0.2">
      <c r="A278" s="63" t="s">
        <v>403</v>
      </c>
      <c r="B278" s="63" t="s">
        <v>331</v>
      </c>
      <c r="C278" s="63" t="s">
        <v>153</v>
      </c>
      <c r="D278" s="63" t="s">
        <v>152</v>
      </c>
      <c r="E278" s="63" t="s">
        <v>332</v>
      </c>
      <c r="F278" s="63">
        <v>0</v>
      </c>
      <c r="G278" s="63" t="s">
        <v>8306</v>
      </c>
      <c r="H278" s="63" t="s">
        <v>334</v>
      </c>
      <c r="I278" s="63">
        <v>15</v>
      </c>
      <c r="J278" s="63">
        <v>21</v>
      </c>
      <c r="K278" s="63">
        <v>2</v>
      </c>
      <c r="L278" s="63"/>
      <c r="M278" s="63"/>
      <c r="N278" s="63"/>
      <c r="O278" s="63"/>
      <c r="P278" s="63"/>
      <c r="Q278" s="63"/>
      <c r="R278" s="63"/>
    </row>
    <row r="279" spans="1:18" x14ac:dyDescent="0.2">
      <c r="A279" s="63" t="s">
        <v>404</v>
      </c>
      <c r="B279" s="63" t="s">
        <v>336</v>
      </c>
      <c r="C279" s="63" t="s">
        <v>153</v>
      </c>
      <c r="D279" s="63" t="s">
        <v>152</v>
      </c>
      <c r="E279" s="63" t="s">
        <v>332</v>
      </c>
      <c r="F279" s="63">
        <v>1</v>
      </c>
      <c r="G279" s="63" t="s">
        <v>8306</v>
      </c>
      <c r="H279" s="63" t="s">
        <v>19</v>
      </c>
      <c r="I279" s="63">
        <v>16</v>
      </c>
      <c r="J279" s="63">
        <v>27</v>
      </c>
      <c r="K279" s="63">
        <v>3</v>
      </c>
      <c r="L279" s="63">
        <v>0.4</v>
      </c>
      <c r="M279" s="63"/>
      <c r="N279" s="63">
        <v>1</v>
      </c>
      <c r="O279" s="63"/>
      <c r="P279" s="63"/>
      <c r="Q279" s="63"/>
      <c r="R279" s="63"/>
    </row>
    <row r="280" spans="1:18" x14ac:dyDescent="0.2">
      <c r="A280" s="63" t="s">
        <v>405</v>
      </c>
      <c r="B280" s="63" t="s">
        <v>331</v>
      </c>
      <c r="C280" s="63" t="s">
        <v>157</v>
      </c>
      <c r="D280" s="63" t="s">
        <v>156</v>
      </c>
      <c r="E280" s="63" t="s">
        <v>332</v>
      </c>
      <c r="F280" s="63">
        <v>0</v>
      </c>
      <c r="G280" s="63" t="s">
        <v>8306</v>
      </c>
      <c r="H280" s="63" t="s">
        <v>334</v>
      </c>
      <c r="I280" s="63">
        <v>14</v>
      </c>
      <c r="J280" s="63">
        <v>17</v>
      </c>
      <c r="K280" s="63">
        <v>2</v>
      </c>
      <c r="L280" s="63"/>
      <c r="M280" s="63"/>
      <c r="N280" s="63"/>
      <c r="O280" s="63"/>
      <c r="P280" s="63"/>
      <c r="Q280" s="63"/>
      <c r="R280" s="63"/>
    </row>
    <row r="281" spans="1:18" x14ac:dyDescent="0.2">
      <c r="A281" s="63" t="s">
        <v>406</v>
      </c>
      <c r="B281" s="63" t="s">
        <v>336</v>
      </c>
      <c r="C281" s="63" t="s">
        <v>157</v>
      </c>
      <c r="D281" s="63" t="s">
        <v>156</v>
      </c>
      <c r="E281" s="63" t="s">
        <v>332</v>
      </c>
      <c r="F281" s="63">
        <v>1</v>
      </c>
      <c r="G281" s="63" t="s">
        <v>8306</v>
      </c>
      <c r="H281" s="63" t="s">
        <v>19</v>
      </c>
      <c r="I281" s="63">
        <v>15</v>
      </c>
      <c r="J281" s="63">
        <v>20</v>
      </c>
      <c r="K281" s="63">
        <v>2</v>
      </c>
      <c r="L281" s="63">
        <v>0.4</v>
      </c>
      <c r="M281" s="63"/>
      <c r="N281" s="63">
        <v>1</v>
      </c>
      <c r="O281" s="63"/>
      <c r="P281" s="63"/>
      <c r="Q281" s="63"/>
      <c r="R281" s="63"/>
    </row>
    <row r="282" spans="1:18" x14ac:dyDescent="0.2">
      <c r="A282" s="63" t="s">
        <v>407</v>
      </c>
      <c r="B282" s="63" t="s">
        <v>331</v>
      </c>
      <c r="C282" s="63" t="s">
        <v>161</v>
      </c>
      <c r="D282" s="63" t="s">
        <v>160</v>
      </c>
      <c r="E282" s="63" t="s">
        <v>332</v>
      </c>
      <c r="F282" s="63">
        <v>0</v>
      </c>
      <c r="G282" s="63" t="s">
        <v>8306</v>
      </c>
      <c r="H282" s="63" t="s">
        <v>334</v>
      </c>
      <c r="I282" s="63">
        <v>18</v>
      </c>
      <c r="J282" s="63">
        <v>41</v>
      </c>
      <c r="K282" s="63">
        <v>4</v>
      </c>
      <c r="L282" s="63"/>
      <c r="M282" s="63"/>
      <c r="N282" s="63"/>
      <c r="O282" s="63"/>
      <c r="P282" s="63"/>
      <c r="Q282" s="63"/>
      <c r="R282" s="63"/>
    </row>
    <row r="283" spans="1:18" x14ac:dyDescent="0.2">
      <c r="A283" s="63" t="s">
        <v>408</v>
      </c>
      <c r="B283" s="63" t="s">
        <v>336</v>
      </c>
      <c r="C283" s="63" t="s">
        <v>161</v>
      </c>
      <c r="D283" s="63" t="s">
        <v>160</v>
      </c>
      <c r="E283" s="63" t="s">
        <v>332</v>
      </c>
      <c r="F283" s="63">
        <v>1</v>
      </c>
      <c r="G283" s="63" t="s">
        <v>8306</v>
      </c>
      <c r="H283" s="63" t="s">
        <v>19</v>
      </c>
      <c r="I283" s="63">
        <v>17</v>
      </c>
      <c r="J283" s="63">
        <v>37</v>
      </c>
      <c r="K283" s="63">
        <v>3</v>
      </c>
      <c r="L283" s="63">
        <v>-0.4</v>
      </c>
      <c r="M283" s="63">
        <v>1</v>
      </c>
      <c r="N283" s="63"/>
      <c r="O283" s="63"/>
      <c r="P283" s="63"/>
      <c r="Q283" s="63"/>
      <c r="R283" s="63"/>
    </row>
    <row r="284" spans="1:18" x14ac:dyDescent="0.2">
      <c r="A284" s="63" t="s">
        <v>409</v>
      </c>
      <c r="B284" s="63" t="s">
        <v>331</v>
      </c>
      <c r="C284" s="63" t="s">
        <v>165</v>
      </c>
      <c r="D284" s="63" t="s">
        <v>164</v>
      </c>
      <c r="E284" s="63" t="s">
        <v>332</v>
      </c>
      <c r="F284" s="63">
        <v>0</v>
      </c>
      <c r="G284" s="63" t="s">
        <v>8306</v>
      </c>
      <c r="H284" s="63" t="s">
        <v>334</v>
      </c>
      <c r="I284" s="63">
        <v>15</v>
      </c>
      <c r="J284" s="63">
        <v>21</v>
      </c>
      <c r="K284" s="63">
        <v>2</v>
      </c>
      <c r="L284" s="63"/>
      <c r="M284" s="63"/>
      <c r="N284" s="63"/>
      <c r="O284" s="63"/>
      <c r="P284" s="63"/>
      <c r="Q284" s="63"/>
      <c r="R284" s="63"/>
    </row>
    <row r="285" spans="1:18" x14ac:dyDescent="0.2">
      <c r="A285" s="63" t="s">
        <v>410</v>
      </c>
      <c r="B285" s="63" t="s">
        <v>336</v>
      </c>
      <c r="C285" s="63" t="s">
        <v>165</v>
      </c>
      <c r="D285" s="63" t="s">
        <v>164</v>
      </c>
      <c r="E285" s="63" t="s">
        <v>332</v>
      </c>
      <c r="F285" s="63">
        <v>1</v>
      </c>
      <c r="G285" s="63" t="s">
        <v>8306</v>
      </c>
      <c r="H285" s="63" t="s">
        <v>19</v>
      </c>
      <c r="I285" s="63">
        <v>14</v>
      </c>
      <c r="J285" s="63">
        <v>12</v>
      </c>
      <c r="K285" s="63">
        <v>1</v>
      </c>
      <c r="L285" s="63">
        <v>-0.4</v>
      </c>
      <c r="M285" s="63">
        <v>1</v>
      </c>
      <c r="N285" s="63"/>
      <c r="O285" s="63"/>
      <c r="P285" s="63"/>
      <c r="Q285" s="63"/>
      <c r="R285" s="63"/>
    </row>
    <row r="286" spans="1:18" x14ac:dyDescent="0.2">
      <c r="A286" s="63" t="s">
        <v>411</v>
      </c>
      <c r="B286" s="63" t="s">
        <v>331</v>
      </c>
      <c r="C286" s="63" t="s">
        <v>169</v>
      </c>
      <c r="D286" s="63" t="s">
        <v>168</v>
      </c>
      <c r="E286" s="63" t="s">
        <v>332</v>
      </c>
      <c r="F286" s="63">
        <v>0</v>
      </c>
      <c r="G286" s="63" t="s">
        <v>8306</v>
      </c>
      <c r="H286" s="63" t="s">
        <v>334</v>
      </c>
      <c r="I286" s="63">
        <v>13</v>
      </c>
      <c r="J286" s="63">
        <v>12</v>
      </c>
      <c r="K286" s="63">
        <v>1</v>
      </c>
      <c r="L286" s="63"/>
      <c r="M286" s="63"/>
      <c r="N286" s="63"/>
      <c r="O286" s="63"/>
      <c r="P286" s="63"/>
      <c r="Q286" s="63"/>
      <c r="R286" s="63"/>
    </row>
    <row r="287" spans="1:18" x14ac:dyDescent="0.2">
      <c r="A287" s="63" t="s">
        <v>412</v>
      </c>
      <c r="B287" s="63" t="s">
        <v>336</v>
      </c>
      <c r="C287" s="63" t="s">
        <v>169</v>
      </c>
      <c r="D287" s="63" t="s">
        <v>168</v>
      </c>
      <c r="E287" s="63" t="s">
        <v>332</v>
      </c>
      <c r="F287" s="63">
        <v>1</v>
      </c>
      <c r="G287" s="63" t="s">
        <v>8306</v>
      </c>
      <c r="H287" s="63" t="s">
        <v>19</v>
      </c>
      <c r="I287" s="63">
        <v>14</v>
      </c>
      <c r="J287" s="63">
        <v>12</v>
      </c>
      <c r="K287" s="63">
        <v>1</v>
      </c>
      <c r="L287" s="63">
        <v>0.4</v>
      </c>
      <c r="M287" s="63"/>
      <c r="N287" s="63">
        <v>1</v>
      </c>
      <c r="O287" s="63"/>
      <c r="P287" s="63"/>
      <c r="Q287" s="63"/>
      <c r="R287" s="63"/>
    </row>
    <row r="288" spans="1:18" x14ac:dyDescent="0.2">
      <c r="A288" s="63" t="s">
        <v>413</v>
      </c>
      <c r="B288" s="63" t="s">
        <v>331</v>
      </c>
      <c r="C288" s="63" t="s">
        <v>173</v>
      </c>
      <c r="D288" s="63" t="s">
        <v>172</v>
      </c>
      <c r="E288" s="63" t="s">
        <v>332</v>
      </c>
      <c r="F288" s="63">
        <v>0</v>
      </c>
      <c r="G288" s="63" t="s">
        <v>8306</v>
      </c>
      <c r="H288" s="63" t="s">
        <v>334</v>
      </c>
      <c r="I288" s="63">
        <v>12</v>
      </c>
      <c r="J288" s="63">
        <v>7</v>
      </c>
      <c r="K288" s="63">
        <v>1</v>
      </c>
      <c r="L288" s="63"/>
      <c r="M288" s="63"/>
      <c r="N288" s="63"/>
      <c r="O288" s="63"/>
      <c r="P288" s="63"/>
      <c r="Q288" s="63"/>
      <c r="R288" s="63"/>
    </row>
    <row r="289" spans="1:18" x14ac:dyDescent="0.2">
      <c r="A289" s="63" t="s">
        <v>414</v>
      </c>
      <c r="B289" s="63" t="s">
        <v>336</v>
      </c>
      <c r="C289" s="63" t="s">
        <v>173</v>
      </c>
      <c r="D289" s="63" t="s">
        <v>172</v>
      </c>
      <c r="E289" s="63" t="s">
        <v>332</v>
      </c>
      <c r="F289" s="63">
        <v>1</v>
      </c>
      <c r="G289" s="63" t="s">
        <v>8306</v>
      </c>
      <c r="H289" s="63" t="s">
        <v>19</v>
      </c>
      <c r="I289" s="63">
        <v>12</v>
      </c>
      <c r="J289" s="63">
        <v>3</v>
      </c>
      <c r="K289" s="63">
        <v>1</v>
      </c>
      <c r="L289" s="63">
        <v>0</v>
      </c>
      <c r="M289" s="63"/>
      <c r="N289" s="63"/>
      <c r="O289" s="63"/>
      <c r="P289" s="63"/>
      <c r="Q289" s="63"/>
      <c r="R289" s="63"/>
    </row>
    <row r="290" spans="1:18" x14ac:dyDescent="0.2">
      <c r="A290" s="63" t="s">
        <v>415</v>
      </c>
      <c r="B290" s="63" t="s">
        <v>331</v>
      </c>
      <c r="C290" s="63" t="s">
        <v>177</v>
      </c>
      <c r="D290" s="63" t="s">
        <v>176</v>
      </c>
      <c r="E290" s="63" t="s">
        <v>332</v>
      </c>
      <c r="F290" s="63">
        <v>0</v>
      </c>
      <c r="G290" s="63" t="s">
        <v>8306</v>
      </c>
      <c r="H290" s="63" t="s">
        <v>334</v>
      </c>
      <c r="I290" s="63">
        <v>18</v>
      </c>
      <c r="J290" s="63">
        <v>41</v>
      </c>
      <c r="K290" s="63">
        <v>4</v>
      </c>
      <c r="L290" s="63"/>
      <c r="M290" s="63"/>
      <c r="N290" s="63"/>
      <c r="O290" s="63"/>
      <c r="P290" s="63"/>
      <c r="Q290" s="63"/>
      <c r="R290" s="63"/>
    </row>
    <row r="291" spans="1:18" x14ac:dyDescent="0.2">
      <c r="A291" s="63" t="s">
        <v>416</v>
      </c>
      <c r="B291" s="63" t="s">
        <v>336</v>
      </c>
      <c r="C291" s="63" t="s">
        <v>177</v>
      </c>
      <c r="D291" s="63" t="s">
        <v>176</v>
      </c>
      <c r="E291" s="63" t="s">
        <v>332</v>
      </c>
      <c r="F291" s="63">
        <v>1</v>
      </c>
      <c r="G291" s="63" t="s">
        <v>8306</v>
      </c>
      <c r="H291" s="63" t="s">
        <v>19</v>
      </c>
      <c r="I291" s="63">
        <v>18</v>
      </c>
      <c r="J291" s="63">
        <v>41</v>
      </c>
      <c r="K291" s="63">
        <v>4</v>
      </c>
      <c r="L291" s="63">
        <v>0</v>
      </c>
      <c r="M291" s="63"/>
      <c r="N291" s="63"/>
      <c r="O291" s="63"/>
      <c r="P291" s="63"/>
      <c r="Q291" s="63"/>
      <c r="R291" s="63"/>
    </row>
    <row r="292" spans="1:18" x14ac:dyDescent="0.2">
      <c r="A292" s="63" t="s">
        <v>417</v>
      </c>
      <c r="B292" s="63" t="s">
        <v>331</v>
      </c>
      <c r="C292" s="63" t="s">
        <v>181</v>
      </c>
      <c r="D292" s="63" t="s">
        <v>180</v>
      </c>
      <c r="E292" s="63" t="s">
        <v>332</v>
      </c>
      <c r="F292" s="63">
        <v>0</v>
      </c>
      <c r="G292" s="63" t="s">
        <v>8306</v>
      </c>
      <c r="H292" s="63" t="s">
        <v>334</v>
      </c>
      <c r="I292" s="63">
        <v>11</v>
      </c>
      <c r="J292" s="63">
        <v>2</v>
      </c>
      <c r="K292" s="63">
        <v>1</v>
      </c>
      <c r="L292" s="63"/>
      <c r="M292" s="63"/>
      <c r="N292" s="63"/>
      <c r="O292" s="63"/>
      <c r="P292" s="63"/>
      <c r="Q292" s="63"/>
      <c r="R292" s="63"/>
    </row>
    <row r="293" spans="1:18" x14ac:dyDescent="0.2">
      <c r="A293" s="63" t="s">
        <v>418</v>
      </c>
      <c r="B293" s="63" t="s">
        <v>336</v>
      </c>
      <c r="C293" s="63" t="s">
        <v>181</v>
      </c>
      <c r="D293" s="63" t="s">
        <v>180</v>
      </c>
      <c r="E293" s="63" t="s">
        <v>332</v>
      </c>
      <c r="F293" s="63">
        <v>1</v>
      </c>
      <c r="G293" s="63" t="s">
        <v>8306</v>
      </c>
      <c r="H293" s="63" t="s">
        <v>19</v>
      </c>
      <c r="I293" s="63">
        <v>11</v>
      </c>
      <c r="J293" s="63">
        <v>1</v>
      </c>
      <c r="K293" s="63">
        <v>1</v>
      </c>
      <c r="L293" s="63">
        <v>0</v>
      </c>
      <c r="M293" s="63"/>
      <c r="N293" s="63"/>
      <c r="O293" s="63"/>
      <c r="P293" s="63"/>
      <c r="Q293" s="63"/>
      <c r="R293" s="63"/>
    </row>
    <row r="294" spans="1:18" x14ac:dyDescent="0.2">
      <c r="A294" s="63" t="s">
        <v>419</v>
      </c>
      <c r="B294" s="63" t="s">
        <v>331</v>
      </c>
      <c r="C294" s="63" t="s">
        <v>185</v>
      </c>
      <c r="D294" s="63" t="s">
        <v>184</v>
      </c>
      <c r="E294" s="63" t="s">
        <v>332</v>
      </c>
      <c r="F294" s="63">
        <v>0</v>
      </c>
      <c r="G294" s="63" t="s">
        <v>8306</v>
      </c>
      <c r="H294" s="63" t="s">
        <v>334</v>
      </c>
      <c r="I294" s="63">
        <v>17</v>
      </c>
      <c r="J294" s="63">
        <v>38</v>
      </c>
      <c r="K294" s="63">
        <v>3</v>
      </c>
      <c r="L294" s="63"/>
      <c r="M294" s="63"/>
      <c r="N294" s="63"/>
      <c r="O294" s="63"/>
      <c r="P294" s="63"/>
      <c r="Q294" s="63"/>
      <c r="R294" s="63"/>
    </row>
    <row r="295" spans="1:18" x14ac:dyDescent="0.2">
      <c r="A295" s="63" t="s">
        <v>420</v>
      </c>
      <c r="B295" s="63" t="s">
        <v>336</v>
      </c>
      <c r="C295" s="63" t="s">
        <v>185</v>
      </c>
      <c r="D295" s="63" t="s">
        <v>184</v>
      </c>
      <c r="E295" s="63" t="s">
        <v>332</v>
      </c>
      <c r="F295" s="63">
        <v>1</v>
      </c>
      <c r="G295" s="63" t="s">
        <v>8306</v>
      </c>
      <c r="H295" s="63" t="s">
        <v>19</v>
      </c>
      <c r="I295" s="63">
        <v>18</v>
      </c>
      <c r="J295" s="63">
        <v>41</v>
      </c>
      <c r="K295" s="63">
        <v>4</v>
      </c>
      <c r="L295" s="63">
        <v>0.4</v>
      </c>
      <c r="M295" s="63"/>
      <c r="N295" s="63">
        <v>1</v>
      </c>
      <c r="O295" s="63"/>
      <c r="P295" s="63"/>
      <c r="Q295" s="63"/>
      <c r="R295" s="63"/>
    </row>
    <row r="296" spans="1:18" x14ac:dyDescent="0.2">
      <c r="A296" s="63" t="s">
        <v>421</v>
      </c>
      <c r="B296" s="63" t="s">
        <v>331</v>
      </c>
      <c r="C296" s="63" t="s">
        <v>189</v>
      </c>
      <c r="D296" s="63" t="s">
        <v>188</v>
      </c>
      <c r="E296" s="63" t="s">
        <v>332</v>
      </c>
      <c r="F296" s="63">
        <v>0</v>
      </c>
      <c r="G296" s="63" t="s">
        <v>8306</v>
      </c>
      <c r="H296" s="63" t="s">
        <v>334</v>
      </c>
      <c r="I296" s="63">
        <v>18</v>
      </c>
      <c r="J296" s="63">
        <v>41</v>
      </c>
      <c r="K296" s="63">
        <v>4</v>
      </c>
      <c r="L296" s="63"/>
      <c r="M296" s="63"/>
      <c r="N296" s="63"/>
      <c r="O296" s="63"/>
      <c r="P296" s="63"/>
      <c r="Q296" s="63"/>
      <c r="R296" s="63"/>
    </row>
    <row r="297" spans="1:18" x14ac:dyDescent="0.2">
      <c r="A297" s="63" t="s">
        <v>422</v>
      </c>
      <c r="B297" s="63" t="s">
        <v>336</v>
      </c>
      <c r="C297" s="63" t="s">
        <v>189</v>
      </c>
      <c r="D297" s="63" t="s">
        <v>188</v>
      </c>
      <c r="E297" s="63" t="s">
        <v>332</v>
      </c>
      <c r="F297" s="63">
        <v>1</v>
      </c>
      <c r="G297" s="63" t="s">
        <v>8306</v>
      </c>
      <c r="H297" s="63" t="s">
        <v>19</v>
      </c>
      <c r="I297" s="63">
        <v>20</v>
      </c>
      <c r="J297" s="63">
        <v>48</v>
      </c>
      <c r="K297" s="63">
        <v>4</v>
      </c>
      <c r="L297" s="63">
        <v>0.8</v>
      </c>
      <c r="M297" s="63"/>
      <c r="N297" s="63">
        <v>1</v>
      </c>
      <c r="O297" s="63"/>
      <c r="P297" s="63">
        <v>1</v>
      </c>
      <c r="Q297" s="63"/>
      <c r="R297" s="63"/>
    </row>
    <row r="298" spans="1:18" x14ac:dyDescent="0.2">
      <c r="A298" s="63" t="s">
        <v>423</v>
      </c>
      <c r="B298" s="63" t="s">
        <v>331</v>
      </c>
      <c r="C298" s="63" t="s">
        <v>193</v>
      </c>
      <c r="D298" s="63" t="s">
        <v>192</v>
      </c>
      <c r="E298" s="63" t="s">
        <v>332</v>
      </c>
      <c r="F298" s="63">
        <v>0</v>
      </c>
      <c r="G298" s="63" t="s">
        <v>8306</v>
      </c>
      <c r="H298" s="63" t="s">
        <v>334</v>
      </c>
      <c r="I298" s="63">
        <v>15</v>
      </c>
      <c r="J298" s="63"/>
      <c r="K298" s="63"/>
      <c r="L298" s="63"/>
      <c r="M298" s="63"/>
      <c r="N298" s="63"/>
      <c r="O298" s="63"/>
      <c r="P298" s="63"/>
      <c r="Q298" s="63"/>
      <c r="R298" s="63"/>
    </row>
    <row r="299" spans="1:18" x14ac:dyDescent="0.2">
      <c r="A299" s="63" t="s">
        <v>424</v>
      </c>
      <c r="B299" s="63" t="s">
        <v>336</v>
      </c>
      <c r="C299" s="63" t="s">
        <v>193</v>
      </c>
      <c r="D299" s="63" t="s">
        <v>192</v>
      </c>
      <c r="E299" s="63" t="s">
        <v>332</v>
      </c>
      <c r="F299" s="63">
        <v>1</v>
      </c>
      <c r="G299" s="63" t="s">
        <v>8306</v>
      </c>
      <c r="H299" s="63" t="s">
        <v>19</v>
      </c>
      <c r="I299" s="63">
        <v>16</v>
      </c>
      <c r="J299" s="63"/>
      <c r="K299" s="63"/>
      <c r="L299" s="63">
        <v>0.4</v>
      </c>
      <c r="M299" s="63"/>
      <c r="N299" s="63">
        <v>1</v>
      </c>
      <c r="O299" s="63"/>
      <c r="P299" s="63"/>
      <c r="Q299" s="63"/>
      <c r="R299" s="63"/>
    </row>
    <row r="300" spans="1:18" x14ac:dyDescent="0.2">
      <c r="A300" s="63" t="s">
        <v>425</v>
      </c>
      <c r="B300" s="63" t="s">
        <v>331</v>
      </c>
      <c r="C300" s="63" t="s">
        <v>197</v>
      </c>
      <c r="D300" s="63" t="s">
        <v>196</v>
      </c>
      <c r="E300" s="63" t="s">
        <v>332</v>
      </c>
      <c r="F300" s="63">
        <v>0</v>
      </c>
      <c r="G300" s="63" t="s">
        <v>8306</v>
      </c>
      <c r="H300" s="63" t="s">
        <v>334</v>
      </c>
      <c r="I300" s="63">
        <v>16</v>
      </c>
      <c r="J300" s="63">
        <v>32</v>
      </c>
      <c r="K300" s="63">
        <v>3</v>
      </c>
      <c r="L300" s="63"/>
      <c r="M300" s="63"/>
      <c r="N300" s="63"/>
      <c r="O300" s="63"/>
      <c r="P300" s="63"/>
      <c r="Q300" s="63"/>
      <c r="R300" s="63"/>
    </row>
    <row r="301" spans="1:18" x14ac:dyDescent="0.2">
      <c r="A301" s="63" t="s">
        <v>426</v>
      </c>
      <c r="B301" s="63" t="s">
        <v>336</v>
      </c>
      <c r="C301" s="63" t="s">
        <v>197</v>
      </c>
      <c r="D301" s="63" t="s">
        <v>196</v>
      </c>
      <c r="E301" s="63" t="s">
        <v>332</v>
      </c>
      <c r="F301" s="63">
        <v>1</v>
      </c>
      <c r="G301" s="63" t="s">
        <v>8306</v>
      </c>
      <c r="H301" s="63" t="s">
        <v>19</v>
      </c>
      <c r="I301" s="63">
        <v>15</v>
      </c>
      <c r="J301" s="63">
        <v>20</v>
      </c>
      <c r="K301" s="63">
        <v>2</v>
      </c>
      <c r="L301" s="63">
        <v>-0.4</v>
      </c>
      <c r="M301" s="63">
        <v>1</v>
      </c>
      <c r="N301" s="63"/>
      <c r="O301" s="63"/>
      <c r="P301" s="63"/>
      <c r="Q301" s="63"/>
      <c r="R301" s="63"/>
    </row>
    <row r="302" spans="1:18" x14ac:dyDescent="0.2">
      <c r="A302" s="63" t="s">
        <v>427</v>
      </c>
      <c r="B302" s="63" t="s">
        <v>331</v>
      </c>
      <c r="C302" s="63" t="s">
        <v>201</v>
      </c>
      <c r="D302" s="63" t="s">
        <v>200</v>
      </c>
      <c r="E302" s="63" t="s">
        <v>332</v>
      </c>
      <c r="F302" s="63">
        <v>0</v>
      </c>
      <c r="G302" s="63" t="s">
        <v>8306</v>
      </c>
      <c r="H302" s="63" t="s">
        <v>334</v>
      </c>
      <c r="I302" s="63">
        <v>11</v>
      </c>
      <c r="J302" s="63">
        <v>2</v>
      </c>
      <c r="K302" s="63">
        <v>1</v>
      </c>
      <c r="L302" s="63"/>
      <c r="M302" s="63"/>
      <c r="N302" s="63"/>
      <c r="O302" s="63"/>
      <c r="P302" s="63"/>
      <c r="Q302" s="63"/>
      <c r="R302" s="63"/>
    </row>
    <row r="303" spans="1:18" x14ac:dyDescent="0.2">
      <c r="A303" s="63" t="s">
        <v>428</v>
      </c>
      <c r="B303" s="63" t="s">
        <v>336</v>
      </c>
      <c r="C303" s="63" t="s">
        <v>201</v>
      </c>
      <c r="D303" s="63" t="s">
        <v>200</v>
      </c>
      <c r="E303" s="63" t="s">
        <v>332</v>
      </c>
      <c r="F303" s="63">
        <v>1</v>
      </c>
      <c r="G303" s="63" t="s">
        <v>8306</v>
      </c>
      <c r="H303" s="63" t="s">
        <v>19</v>
      </c>
      <c r="I303" s="63">
        <v>11</v>
      </c>
      <c r="J303" s="63">
        <v>1</v>
      </c>
      <c r="K303" s="63">
        <v>1</v>
      </c>
      <c r="L303" s="63">
        <v>0</v>
      </c>
      <c r="M303" s="63"/>
      <c r="N303" s="63"/>
      <c r="O303" s="63"/>
      <c r="P303" s="63"/>
      <c r="Q303" s="63"/>
      <c r="R303" s="63"/>
    </row>
    <row r="304" spans="1:18" x14ac:dyDescent="0.2">
      <c r="A304" s="63" t="s">
        <v>429</v>
      </c>
      <c r="B304" s="63" t="s">
        <v>331</v>
      </c>
      <c r="C304" s="63" t="s">
        <v>205</v>
      </c>
      <c r="D304" s="63" t="s">
        <v>204</v>
      </c>
      <c r="E304" s="63" t="s">
        <v>332</v>
      </c>
      <c r="F304" s="63">
        <v>0</v>
      </c>
      <c r="G304" s="63" t="s">
        <v>8306</v>
      </c>
      <c r="H304" s="63" t="s">
        <v>334</v>
      </c>
      <c r="I304" s="63">
        <v>12</v>
      </c>
      <c r="J304" s="63">
        <v>7</v>
      </c>
      <c r="K304" s="63">
        <v>1</v>
      </c>
      <c r="L304" s="63"/>
      <c r="M304" s="63"/>
      <c r="N304" s="63"/>
      <c r="O304" s="63"/>
      <c r="P304" s="63"/>
      <c r="Q304" s="63"/>
      <c r="R304" s="63"/>
    </row>
    <row r="305" spans="1:18" x14ac:dyDescent="0.2">
      <c r="A305" s="63" t="s">
        <v>430</v>
      </c>
      <c r="B305" s="63" t="s">
        <v>336</v>
      </c>
      <c r="C305" s="63" t="s">
        <v>205</v>
      </c>
      <c r="D305" s="63" t="s">
        <v>204</v>
      </c>
      <c r="E305" s="63" t="s">
        <v>332</v>
      </c>
      <c r="F305" s="63">
        <v>1</v>
      </c>
      <c r="G305" s="63" t="s">
        <v>8306</v>
      </c>
      <c r="H305" s="63" t="s">
        <v>19</v>
      </c>
      <c r="I305" s="63">
        <v>14</v>
      </c>
      <c r="J305" s="63">
        <v>12</v>
      </c>
      <c r="K305" s="63">
        <v>1</v>
      </c>
      <c r="L305" s="63">
        <v>0.8</v>
      </c>
      <c r="M305" s="63"/>
      <c r="N305" s="63">
        <v>1</v>
      </c>
      <c r="O305" s="63"/>
      <c r="P305" s="63">
        <v>1</v>
      </c>
      <c r="Q305" s="63"/>
      <c r="R305" s="63"/>
    </row>
    <row r="306" spans="1:18" x14ac:dyDescent="0.2">
      <c r="A306" s="63" t="s">
        <v>431</v>
      </c>
      <c r="B306" s="63" t="s">
        <v>331</v>
      </c>
      <c r="C306" s="63" t="s">
        <v>209</v>
      </c>
      <c r="D306" s="63" t="s">
        <v>208</v>
      </c>
      <c r="E306" s="63" t="s">
        <v>332</v>
      </c>
      <c r="F306" s="63">
        <v>0</v>
      </c>
      <c r="G306" s="63" t="s">
        <v>8306</v>
      </c>
      <c r="H306" s="63" t="s">
        <v>334</v>
      </c>
      <c r="I306" s="63">
        <v>14</v>
      </c>
      <c r="J306" s="63">
        <v>17</v>
      </c>
      <c r="K306" s="63">
        <v>2</v>
      </c>
      <c r="L306" s="63"/>
      <c r="M306" s="63"/>
      <c r="N306" s="63"/>
      <c r="O306" s="63"/>
      <c r="P306" s="63"/>
      <c r="Q306" s="63"/>
      <c r="R306" s="63"/>
    </row>
    <row r="307" spans="1:18" x14ac:dyDescent="0.2">
      <c r="A307" s="63" t="s">
        <v>432</v>
      </c>
      <c r="B307" s="63" t="s">
        <v>336</v>
      </c>
      <c r="C307" s="63" t="s">
        <v>209</v>
      </c>
      <c r="D307" s="63" t="s">
        <v>208</v>
      </c>
      <c r="E307" s="63" t="s">
        <v>332</v>
      </c>
      <c r="F307" s="63">
        <v>1</v>
      </c>
      <c r="G307" s="63" t="s">
        <v>8306</v>
      </c>
      <c r="H307" s="63" t="s">
        <v>19</v>
      </c>
      <c r="I307" s="63">
        <v>14</v>
      </c>
      <c r="J307" s="63">
        <v>12</v>
      </c>
      <c r="K307" s="63">
        <v>1</v>
      </c>
      <c r="L307" s="63">
        <v>0</v>
      </c>
      <c r="M307" s="63"/>
      <c r="N307" s="63"/>
      <c r="O307" s="63"/>
      <c r="P307" s="63"/>
      <c r="Q307" s="63"/>
      <c r="R307" s="63"/>
    </row>
    <row r="308" spans="1:18" x14ac:dyDescent="0.2">
      <c r="A308" s="63" t="s">
        <v>433</v>
      </c>
      <c r="B308" s="63" t="s">
        <v>331</v>
      </c>
      <c r="C308" s="63" t="s">
        <v>213</v>
      </c>
      <c r="D308" s="63" t="s">
        <v>212</v>
      </c>
      <c r="E308" s="63" t="s">
        <v>332</v>
      </c>
      <c r="F308" s="63">
        <v>0</v>
      </c>
      <c r="G308" s="63" t="s">
        <v>8306</v>
      </c>
      <c r="H308" s="63" t="s">
        <v>334</v>
      </c>
      <c r="I308" s="63">
        <v>18</v>
      </c>
      <c r="J308" s="63">
        <v>41</v>
      </c>
      <c r="K308" s="63">
        <v>4</v>
      </c>
      <c r="L308" s="63"/>
      <c r="M308" s="63"/>
      <c r="N308" s="63"/>
      <c r="O308" s="63"/>
      <c r="P308" s="63"/>
      <c r="Q308" s="63"/>
      <c r="R308" s="63"/>
    </row>
    <row r="309" spans="1:18" x14ac:dyDescent="0.2">
      <c r="A309" s="63" t="s">
        <v>434</v>
      </c>
      <c r="B309" s="63" t="s">
        <v>336</v>
      </c>
      <c r="C309" s="63" t="s">
        <v>213</v>
      </c>
      <c r="D309" s="63" t="s">
        <v>212</v>
      </c>
      <c r="E309" s="63" t="s">
        <v>332</v>
      </c>
      <c r="F309" s="63">
        <v>1</v>
      </c>
      <c r="G309" s="63" t="s">
        <v>8306</v>
      </c>
      <c r="H309" s="63" t="s">
        <v>19</v>
      </c>
      <c r="I309" s="63">
        <v>20</v>
      </c>
      <c r="J309" s="63">
        <v>48</v>
      </c>
      <c r="K309" s="63">
        <v>4</v>
      </c>
      <c r="L309" s="63">
        <v>0.8</v>
      </c>
      <c r="M309" s="63"/>
      <c r="N309" s="63">
        <v>1</v>
      </c>
      <c r="O309" s="63"/>
      <c r="P309" s="63">
        <v>1</v>
      </c>
      <c r="Q309" s="63"/>
      <c r="R309" s="63"/>
    </row>
    <row r="310" spans="1:18" x14ac:dyDescent="0.2">
      <c r="A310" s="63" t="s">
        <v>435</v>
      </c>
      <c r="B310" s="63" t="s">
        <v>331</v>
      </c>
      <c r="C310" s="63" t="s">
        <v>217</v>
      </c>
      <c r="D310" s="63" t="s">
        <v>216</v>
      </c>
      <c r="E310" s="63" t="s">
        <v>332</v>
      </c>
      <c r="F310" s="63">
        <v>0</v>
      </c>
      <c r="G310" s="63" t="s">
        <v>8306</v>
      </c>
      <c r="H310" s="63" t="s">
        <v>334</v>
      </c>
      <c r="I310" s="63">
        <v>12</v>
      </c>
      <c r="J310" s="63">
        <v>7</v>
      </c>
      <c r="K310" s="63">
        <v>1</v>
      </c>
      <c r="L310" s="63"/>
      <c r="M310" s="63"/>
      <c r="N310" s="63"/>
      <c r="O310" s="63"/>
      <c r="P310" s="63"/>
      <c r="Q310" s="63"/>
      <c r="R310" s="63"/>
    </row>
    <row r="311" spans="1:18" x14ac:dyDescent="0.2">
      <c r="A311" s="63" t="s">
        <v>436</v>
      </c>
      <c r="B311" s="63" t="s">
        <v>336</v>
      </c>
      <c r="C311" s="63" t="s">
        <v>217</v>
      </c>
      <c r="D311" s="63" t="s">
        <v>216</v>
      </c>
      <c r="E311" s="63" t="s">
        <v>332</v>
      </c>
      <c r="F311" s="63">
        <v>1</v>
      </c>
      <c r="G311" s="63" t="s">
        <v>8306</v>
      </c>
      <c r="H311" s="63" t="s">
        <v>19</v>
      </c>
      <c r="I311" s="63">
        <v>12</v>
      </c>
      <c r="J311" s="63">
        <v>3</v>
      </c>
      <c r="K311" s="63">
        <v>1</v>
      </c>
      <c r="L311" s="63">
        <v>0</v>
      </c>
      <c r="M311" s="63"/>
      <c r="N311" s="63"/>
      <c r="O311" s="63"/>
      <c r="P311" s="63"/>
      <c r="Q311" s="63"/>
      <c r="R311" s="63"/>
    </row>
    <row r="312" spans="1:18" x14ac:dyDescent="0.2">
      <c r="A312" s="63" t="s">
        <v>437</v>
      </c>
      <c r="B312" s="63" t="s">
        <v>331</v>
      </c>
      <c r="C312" s="63" t="s">
        <v>221</v>
      </c>
      <c r="D312" s="63" t="s">
        <v>220</v>
      </c>
      <c r="E312" s="63" t="s">
        <v>332</v>
      </c>
      <c r="F312" s="63">
        <v>0</v>
      </c>
      <c r="G312" s="63" t="s">
        <v>8306</v>
      </c>
      <c r="H312" s="63" t="s">
        <v>334</v>
      </c>
      <c r="I312" s="63">
        <v>15</v>
      </c>
      <c r="J312" s="63">
        <v>21</v>
      </c>
      <c r="K312" s="63">
        <v>2</v>
      </c>
      <c r="L312" s="63"/>
      <c r="M312" s="63"/>
      <c r="N312" s="63"/>
      <c r="O312" s="63"/>
      <c r="P312" s="63"/>
      <c r="Q312" s="63"/>
      <c r="R312" s="63"/>
    </row>
    <row r="313" spans="1:18" x14ac:dyDescent="0.2">
      <c r="A313" s="63" t="s">
        <v>438</v>
      </c>
      <c r="B313" s="63" t="s">
        <v>336</v>
      </c>
      <c r="C313" s="63" t="s">
        <v>221</v>
      </c>
      <c r="D313" s="63" t="s">
        <v>220</v>
      </c>
      <c r="E313" s="63" t="s">
        <v>332</v>
      </c>
      <c r="F313" s="63">
        <v>1</v>
      </c>
      <c r="G313" s="63" t="s">
        <v>8306</v>
      </c>
      <c r="H313" s="63" t="s">
        <v>19</v>
      </c>
      <c r="I313" s="63">
        <v>15</v>
      </c>
      <c r="J313" s="63">
        <v>20</v>
      </c>
      <c r="K313" s="63">
        <v>2</v>
      </c>
      <c r="L313" s="63">
        <v>0</v>
      </c>
      <c r="M313" s="63"/>
      <c r="N313" s="63"/>
      <c r="O313" s="63"/>
      <c r="P313" s="63"/>
      <c r="Q313" s="63"/>
      <c r="R313" s="63"/>
    </row>
    <row r="314" spans="1:18" x14ac:dyDescent="0.2">
      <c r="A314" s="63" t="s">
        <v>439</v>
      </c>
      <c r="B314" s="63" t="s">
        <v>440</v>
      </c>
      <c r="C314" s="63" t="s">
        <v>14</v>
      </c>
      <c r="D314" s="63" t="s">
        <v>13</v>
      </c>
      <c r="E314" s="63" t="s">
        <v>441</v>
      </c>
      <c r="F314" s="63">
        <v>0</v>
      </c>
      <c r="G314" s="63" t="s">
        <v>442</v>
      </c>
      <c r="H314" s="63" t="s">
        <v>18</v>
      </c>
      <c r="I314" s="63">
        <v>16</v>
      </c>
      <c r="J314" s="63">
        <v>31</v>
      </c>
      <c r="K314" s="63">
        <v>3</v>
      </c>
      <c r="L314" s="63"/>
      <c r="M314" s="63"/>
      <c r="N314" s="63"/>
      <c r="O314" s="63"/>
      <c r="P314" s="63"/>
      <c r="Q314" s="63"/>
      <c r="R314" s="63"/>
    </row>
    <row r="315" spans="1:18" x14ac:dyDescent="0.2">
      <c r="A315" s="63" t="s">
        <v>444</v>
      </c>
      <c r="B315" s="63" t="s">
        <v>445</v>
      </c>
      <c r="C315" s="63" t="s">
        <v>14</v>
      </c>
      <c r="D315" s="63" t="s">
        <v>13</v>
      </c>
      <c r="E315" s="63" t="s">
        <v>441</v>
      </c>
      <c r="F315" s="63">
        <v>1</v>
      </c>
      <c r="G315" s="63" t="s">
        <v>442</v>
      </c>
      <c r="H315" s="63" t="s">
        <v>772</v>
      </c>
      <c r="I315" s="63">
        <v>17</v>
      </c>
      <c r="J315" s="63">
        <v>48</v>
      </c>
      <c r="K315" s="63">
        <v>4</v>
      </c>
      <c r="L315" s="63">
        <v>0.3</v>
      </c>
      <c r="M315" s="63"/>
      <c r="N315" s="63">
        <v>1</v>
      </c>
      <c r="O315" s="63"/>
      <c r="P315" s="63"/>
      <c r="Q315" s="63"/>
      <c r="R315" s="63"/>
    </row>
    <row r="316" spans="1:18" x14ac:dyDescent="0.2">
      <c r="A316" s="63" t="s">
        <v>446</v>
      </c>
      <c r="B316" s="63" t="s">
        <v>440</v>
      </c>
      <c r="C316" s="63" t="s">
        <v>22</v>
      </c>
      <c r="D316" s="63" t="s">
        <v>21</v>
      </c>
      <c r="E316" s="63" t="s">
        <v>441</v>
      </c>
      <c r="F316" s="63">
        <v>0</v>
      </c>
      <c r="G316" s="63" t="s">
        <v>442</v>
      </c>
      <c r="H316" s="63" t="s">
        <v>18</v>
      </c>
      <c r="I316" s="63">
        <v>14</v>
      </c>
      <c r="J316" s="63">
        <v>17</v>
      </c>
      <c r="K316" s="63">
        <v>2</v>
      </c>
      <c r="L316" s="63"/>
      <c r="M316" s="63"/>
      <c r="N316" s="63"/>
      <c r="O316" s="63"/>
      <c r="P316" s="63"/>
      <c r="Q316" s="63"/>
      <c r="R316" s="63"/>
    </row>
    <row r="317" spans="1:18" x14ac:dyDescent="0.2">
      <c r="A317" s="63" t="s">
        <v>447</v>
      </c>
      <c r="B317" s="63" t="s">
        <v>445</v>
      </c>
      <c r="C317" s="63" t="s">
        <v>22</v>
      </c>
      <c r="D317" s="63" t="s">
        <v>21</v>
      </c>
      <c r="E317" s="63" t="s">
        <v>441</v>
      </c>
      <c r="F317" s="63">
        <v>1</v>
      </c>
      <c r="G317" s="63" t="s">
        <v>442</v>
      </c>
      <c r="H317" s="63" t="s">
        <v>772</v>
      </c>
      <c r="I317" s="63">
        <v>14</v>
      </c>
      <c r="J317" s="63">
        <v>33</v>
      </c>
      <c r="K317" s="63">
        <v>3</v>
      </c>
      <c r="L317" s="63">
        <v>0</v>
      </c>
      <c r="M317" s="63"/>
      <c r="N317" s="63"/>
      <c r="O317" s="63"/>
      <c r="P317" s="63"/>
      <c r="Q317" s="63"/>
      <c r="R317" s="63"/>
    </row>
    <row r="318" spans="1:18" x14ac:dyDescent="0.2">
      <c r="A318" s="63" t="s">
        <v>448</v>
      </c>
      <c r="B318" s="63" t="s">
        <v>440</v>
      </c>
      <c r="C318" s="63" t="s">
        <v>26</v>
      </c>
      <c r="D318" s="63" t="s">
        <v>25</v>
      </c>
      <c r="E318" s="63" t="s">
        <v>441</v>
      </c>
      <c r="F318" s="63">
        <v>0</v>
      </c>
      <c r="G318" s="63" t="s">
        <v>442</v>
      </c>
      <c r="H318" s="63" t="s">
        <v>18</v>
      </c>
      <c r="I318" s="63">
        <v>17</v>
      </c>
      <c r="J318" s="63">
        <v>36</v>
      </c>
      <c r="K318" s="63">
        <v>3</v>
      </c>
      <c r="L318" s="63"/>
      <c r="M318" s="63"/>
      <c r="N318" s="63"/>
      <c r="O318" s="63"/>
      <c r="P318" s="63"/>
      <c r="Q318" s="63"/>
      <c r="R318" s="63"/>
    </row>
    <row r="319" spans="1:18" x14ac:dyDescent="0.2">
      <c r="A319" s="63" t="s">
        <v>449</v>
      </c>
      <c r="B319" s="63" t="s">
        <v>445</v>
      </c>
      <c r="C319" s="63" t="s">
        <v>26</v>
      </c>
      <c r="D319" s="63" t="s">
        <v>25</v>
      </c>
      <c r="E319" s="63" t="s">
        <v>441</v>
      </c>
      <c r="F319" s="63">
        <v>1</v>
      </c>
      <c r="G319" s="63" t="s">
        <v>442</v>
      </c>
      <c r="H319" s="63" t="s">
        <v>772</v>
      </c>
      <c r="I319" s="63">
        <v>15</v>
      </c>
      <c r="J319" s="63">
        <v>39</v>
      </c>
      <c r="K319" s="63">
        <v>4</v>
      </c>
      <c r="L319" s="63">
        <v>-0.6</v>
      </c>
      <c r="M319" s="63">
        <v>1</v>
      </c>
      <c r="N319" s="63"/>
      <c r="O319" s="63">
        <v>1</v>
      </c>
      <c r="P319" s="63"/>
      <c r="Q319" s="63"/>
      <c r="R319" s="63"/>
    </row>
    <row r="320" spans="1:18" x14ac:dyDescent="0.2">
      <c r="A320" s="63" t="s">
        <v>450</v>
      </c>
      <c r="B320" s="63" t="s">
        <v>440</v>
      </c>
      <c r="C320" s="63" t="s">
        <v>30</v>
      </c>
      <c r="D320" s="63" t="s">
        <v>29</v>
      </c>
      <c r="E320" s="63" t="s">
        <v>441</v>
      </c>
      <c r="F320" s="63">
        <v>0</v>
      </c>
      <c r="G320" s="63" t="s">
        <v>442</v>
      </c>
      <c r="H320" s="63" t="s">
        <v>18</v>
      </c>
      <c r="I320" s="63">
        <v>21</v>
      </c>
      <c r="J320" s="63">
        <v>49</v>
      </c>
      <c r="K320" s="63">
        <v>4</v>
      </c>
      <c r="L320" s="63"/>
      <c r="M320" s="63"/>
      <c r="N320" s="63"/>
      <c r="O320" s="63"/>
      <c r="P320" s="63"/>
      <c r="Q320" s="63"/>
      <c r="R320" s="63"/>
    </row>
    <row r="321" spans="1:18" x14ac:dyDescent="0.2">
      <c r="A321" s="63" t="s">
        <v>451</v>
      </c>
      <c r="B321" s="63" t="s">
        <v>445</v>
      </c>
      <c r="C321" s="63" t="s">
        <v>30</v>
      </c>
      <c r="D321" s="63" t="s">
        <v>29</v>
      </c>
      <c r="E321" s="63" t="s">
        <v>441</v>
      </c>
      <c r="F321" s="63">
        <v>1</v>
      </c>
      <c r="G321" s="63" t="s">
        <v>442</v>
      </c>
      <c r="H321" s="63" t="s">
        <v>772</v>
      </c>
      <c r="I321" s="63">
        <v>16</v>
      </c>
      <c r="J321" s="63">
        <v>43</v>
      </c>
      <c r="K321" s="63">
        <v>4</v>
      </c>
      <c r="L321" s="63">
        <v>-1.4</v>
      </c>
      <c r="M321" s="63">
        <v>1</v>
      </c>
      <c r="N321" s="63"/>
      <c r="O321" s="63">
        <v>1</v>
      </c>
      <c r="P321" s="63"/>
      <c r="Q321" s="63">
        <v>1</v>
      </c>
      <c r="R321" s="63"/>
    </row>
    <row r="322" spans="1:18" x14ac:dyDescent="0.2">
      <c r="A322" s="63" t="s">
        <v>452</v>
      </c>
      <c r="B322" s="63" t="s">
        <v>440</v>
      </c>
      <c r="C322" s="63" t="s">
        <v>34</v>
      </c>
      <c r="D322" s="63" t="s">
        <v>33</v>
      </c>
      <c r="E322" s="63" t="s">
        <v>441</v>
      </c>
      <c r="F322" s="63">
        <v>0</v>
      </c>
      <c r="G322" s="63" t="s">
        <v>442</v>
      </c>
      <c r="H322" s="63" t="s">
        <v>18</v>
      </c>
      <c r="I322" s="63">
        <v>16</v>
      </c>
      <c r="J322" s="63">
        <v>31</v>
      </c>
      <c r="K322" s="63">
        <v>3</v>
      </c>
      <c r="L322" s="63"/>
      <c r="M322" s="63"/>
      <c r="N322" s="63"/>
      <c r="O322" s="63"/>
      <c r="P322" s="63"/>
      <c r="Q322" s="63"/>
      <c r="R322" s="63"/>
    </row>
    <row r="323" spans="1:18" x14ac:dyDescent="0.2">
      <c r="A323" s="63" t="s">
        <v>453</v>
      </c>
      <c r="B323" s="63" t="s">
        <v>445</v>
      </c>
      <c r="C323" s="63" t="s">
        <v>34</v>
      </c>
      <c r="D323" s="63" t="s">
        <v>33</v>
      </c>
      <c r="E323" s="63" t="s">
        <v>441</v>
      </c>
      <c r="F323" s="63">
        <v>1</v>
      </c>
      <c r="G323" s="63" t="s">
        <v>442</v>
      </c>
      <c r="H323" s="63" t="s">
        <v>772</v>
      </c>
      <c r="I323" s="63">
        <v>12</v>
      </c>
      <c r="J323" s="63">
        <v>21</v>
      </c>
      <c r="K323" s="63">
        <v>2</v>
      </c>
      <c r="L323" s="63">
        <v>-1.2</v>
      </c>
      <c r="M323" s="63">
        <v>1</v>
      </c>
      <c r="N323" s="63"/>
      <c r="O323" s="63">
        <v>1</v>
      </c>
      <c r="P323" s="63"/>
      <c r="Q323" s="63">
        <v>1</v>
      </c>
      <c r="R323" s="63"/>
    </row>
    <row r="324" spans="1:18" x14ac:dyDescent="0.2">
      <c r="A324" s="63" t="s">
        <v>454</v>
      </c>
      <c r="B324" s="63" t="s">
        <v>440</v>
      </c>
      <c r="C324" s="63" t="s">
        <v>38</v>
      </c>
      <c r="D324" s="63" t="s">
        <v>37</v>
      </c>
      <c r="E324" s="63" t="s">
        <v>441</v>
      </c>
      <c r="F324" s="63">
        <v>0</v>
      </c>
      <c r="G324" s="63" t="s">
        <v>442</v>
      </c>
      <c r="H324" s="63" t="s">
        <v>18</v>
      </c>
      <c r="I324" s="63">
        <v>15</v>
      </c>
      <c r="J324" s="63">
        <v>23</v>
      </c>
      <c r="K324" s="63">
        <v>2</v>
      </c>
      <c r="L324" s="63"/>
      <c r="M324" s="63"/>
      <c r="N324" s="63"/>
      <c r="O324" s="63"/>
      <c r="P324" s="63"/>
      <c r="Q324" s="63"/>
      <c r="R324" s="63"/>
    </row>
    <row r="325" spans="1:18" x14ac:dyDescent="0.2">
      <c r="A325" s="63" t="s">
        <v>455</v>
      </c>
      <c r="B325" s="63" t="s">
        <v>445</v>
      </c>
      <c r="C325" s="63" t="s">
        <v>38</v>
      </c>
      <c r="D325" s="63" t="s">
        <v>37</v>
      </c>
      <c r="E325" s="63" t="s">
        <v>441</v>
      </c>
      <c r="F325" s="63">
        <v>1</v>
      </c>
      <c r="G325" s="63" t="s">
        <v>442</v>
      </c>
      <c r="H325" s="63" t="s">
        <v>772</v>
      </c>
      <c r="I325" s="63">
        <v>12</v>
      </c>
      <c r="J325" s="63">
        <v>21</v>
      </c>
      <c r="K325" s="63">
        <v>2</v>
      </c>
      <c r="L325" s="63">
        <v>-0.9</v>
      </c>
      <c r="M325" s="63">
        <v>1</v>
      </c>
      <c r="N325" s="63"/>
      <c r="O325" s="63">
        <v>1</v>
      </c>
      <c r="P325" s="63"/>
      <c r="Q325" s="63"/>
      <c r="R325" s="63"/>
    </row>
    <row r="326" spans="1:18" x14ac:dyDescent="0.2">
      <c r="A326" s="63" t="s">
        <v>456</v>
      </c>
      <c r="B326" s="63" t="s">
        <v>440</v>
      </c>
      <c r="C326" s="63" t="s">
        <v>42</v>
      </c>
      <c r="D326" s="63" t="s">
        <v>41</v>
      </c>
      <c r="E326" s="63" t="s">
        <v>441</v>
      </c>
      <c r="F326" s="63">
        <v>0</v>
      </c>
      <c r="G326" s="63" t="s">
        <v>442</v>
      </c>
      <c r="H326" s="63" t="s">
        <v>18</v>
      </c>
      <c r="I326" s="63">
        <v>12</v>
      </c>
      <c r="J326" s="63">
        <v>10</v>
      </c>
      <c r="K326" s="63">
        <v>1</v>
      </c>
      <c r="L326" s="63"/>
      <c r="M326" s="63"/>
      <c r="N326" s="63"/>
      <c r="O326" s="63"/>
      <c r="P326" s="63"/>
      <c r="Q326" s="63"/>
      <c r="R326" s="63"/>
    </row>
    <row r="327" spans="1:18" x14ac:dyDescent="0.2">
      <c r="A327" s="63" t="s">
        <v>457</v>
      </c>
      <c r="B327" s="63" t="s">
        <v>445</v>
      </c>
      <c r="C327" s="63" t="s">
        <v>42</v>
      </c>
      <c r="D327" s="63" t="s">
        <v>41</v>
      </c>
      <c r="E327" s="63" t="s">
        <v>441</v>
      </c>
      <c r="F327" s="63">
        <v>1</v>
      </c>
      <c r="G327" s="63" t="s">
        <v>442</v>
      </c>
      <c r="H327" s="63" t="s">
        <v>772</v>
      </c>
      <c r="I327" s="63">
        <v>11</v>
      </c>
      <c r="J327" s="63">
        <v>13</v>
      </c>
      <c r="K327" s="63">
        <v>2</v>
      </c>
      <c r="L327" s="63">
        <v>-0.3</v>
      </c>
      <c r="M327" s="63">
        <v>1</v>
      </c>
      <c r="N327" s="63"/>
      <c r="O327" s="63"/>
      <c r="P327" s="63"/>
      <c r="Q327" s="63"/>
      <c r="R327" s="63"/>
    </row>
    <row r="328" spans="1:18" x14ac:dyDescent="0.2">
      <c r="A328" s="63" t="s">
        <v>458</v>
      </c>
      <c r="B328" s="63" t="s">
        <v>440</v>
      </c>
      <c r="C328" s="63" t="s">
        <v>46</v>
      </c>
      <c r="D328" s="63" t="s">
        <v>45</v>
      </c>
      <c r="E328" s="63" t="s">
        <v>441</v>
      </c>
      <c r="F328" s="63">
        <v>0</v>
      </c>
      <c r="G328" s="63" t="s">
        <v>442</v>
      </c>
      <c r="H328" s="63" t="s">
        <v>18</v>
      </c>
      <c r="I328" s="63">
        <v>12</v>
      </c>
      <c r="J328" s="63">
        <v>10</v>
      </c>
      <c r="K328" s="63">
        <v>1</v>
      </c>
      <c r="L328" s="63"/>
      <c r="M328" s="63"/>
      <c r="N328" s="63"/>
      <c r="O328" s="63"/>
      <c r="P328" s="63"/>
      <c r="Q328" s="63"/>
      <c r="R328" s="63"/>
    </row>
    <row r="329" spans="1:18" x14ac:dyDescent="0.2">
      <c r="A329" s="63" t="s">
        <v>459</v>
      </c>
      <c r="B329" s="63" t="s">
        <v>445</v>
      </c>
      <c r="C329" s="63" t="s">
        <v>46</v>
      </c>
      <c r="D329" s="63" t="s">
        <v>45</v>
      </c>
      <c r="E329" s="63" t="s">
        <v>441</v>
      </c>
      <c r="F329" s="63">
        <v>1</v>
      </c>
      <c r="G329" s="63" t="s">
        <v>442</v>
      </c>
      <c r="H329" s="63" t="s">
        <v>772</v>
      </c>
      <c r="I329" s="63">
        <v>11</v>
      </c>
      <c r="J329" s="63">
        <v>13</v>
      </c>
      <c r="K329" s="63">
        <v>2</v>
      </c>
      <c r="L329" s="63">
        <v>-0.3</v>
      </c>
      <c r="M329" s="63">
        <v>1</v>
      </c>
      <c r="N329" s="63"/>
      <c r="O329" s="63"/>
      <c r="P329" s="63"/>
      <c r="Q329" s="63"/>
      <c r="R329" s="63"/>
    </row>
    <row r="330" spans="1:18" x14ac:dyDescent="0.2">
      <c r="A330" s="63" t="s">
        <v>460</v>
      </c>
      <c r="B330" s="63" t="s">
        <v>440</v>
      </c>
      <c r="C330" s="63" t="s">
        <v>50</v>
      </c>
      <c r="D330" s="63" t="s">
        <v>49</v>
      </c>
      <c r="E330" s="63" t="s">
        <v>441</v>
      </c>
      <c r="F330" s="63">
        <v>0</v>
      </c>
      <c r="G330" s="63" t="s">
        <v>442</v>
      </c>
      <c r="H330" s="63" t="s">
        <v>18</v>
      </c>
      <c r="I330" s="63">
        <v>11</v>
      </c>
      <c r="J330" s="63">
        <v>9</v>
      </c>
      <c r="K330" s="63">
        <v>1</v>
      </c>
      <c r="L330" s="63"/>
      <c r="M330" s="63"/>
      <c r="N330" s="63"/>
      <c r="O330" s="63"/>
      <c r="P330" s="63"/>
      <c r="Q330" s="63"/>
      <c r="R330" s="63"/>
    </row>
    <row r="331" spans="1:18" x14ac:dyDescent="0.2">
      <c r="A331" s="63" t="s">
        <v>461</v>
      </c>
      <c r="B331" s="63" t="s">
        <v>445</v>
      </c>
      <c r="C331" s="63" t="s">
        <v>50</v>
      </c>
      <c r="D331" s="63" t="s">
        <v>49</v>
      </c>
      <c r="E331" s="63" t="s">
        <v>441</v>
      </c>
      <c r="F331" s="63">
        <v>1</v>
      </c>
      <c r="G331" s="63" t="s">
        <v>442</v>
      </c>
      <c r="H331" s="63" t="s">
        <v>772</v>
      </c>
      <c r="I331" s="63">
        <v>9</v>
      </c>
      <c r="J331" s="63">
        <v>7</v>
      </c>
      <c r="K331" s="63">
        <v>1</v>
      </c>
      <c r="L331" s="63">
        <v>-0.6</v>
      </c>
      <c r="M331" s="63">
        <v>1</v>
      </c>
      <c r="N331" s="63"/>
      <c r="O331" s="63">
        <v>1</v>
      </c>
      <c r="P331" s="63"/>
      <c r="Q331" s="63"/>
      <c r="R331" s="63"/>
    </row>
    <row r="332" spans="1:18" x14ac:dyDescent="0.2">
      <c r="A332" s="63" t="s">
        <v>462</v>
      </c>
      <c r="B332" s="63" t="s">
        <v>440</v>
      </c>
      <c r="C332" s="63" t="s">
        <v>54</v>
      </c>
      <c r="D332" s="63" t="s">
        <v>53</v>
      </c>
      <c r="E332" s="63" t="s">
        <v>441</v>
      </c>
      <c r="F332" s="63">
        <v>0</v>
      </c>
      <c r="G332" s="63" t="s">
        <v>442</v>
      </c>
      <c r="H332" s="63" t="s">
        <v>18</v>
      </c>
      <c r="I332" s="63">
        <v>21</v>
      </c>
      <c r="J332" s="63">
        <v>49</v>
      </c>
      <c r="K332" s="63">
        <v>4</v>
      </c>
      <c r="L332" s="63"/>
      <c r="M332" s="63"/>
      <c r="N332" s="63"/>
      <c r="O332" s="63"/>
      <c r="P332" s="63"/>
      <c r="Q332" s="63"/>
      <c r="R332" s="63"/>
    </row>
    <row r="333" spans="1:18" x14ac:dyDescent="0.2">
      <c r="A333" s="63" t="s">
        <v>463</v>
      </c>
      <c r="B333" s="63" t="s">
        <v>445</v>
      </c>
      <c r="C333" s="63" t="s">
        <v>54</v>
      </c>
      <c r="D333" s="63" t="s">
        <v>53</v>
      </c>
      <c r="E333" s="63" t="s">
        <v>441</v>
      </c>
      <c r="F333" s="63">
        <v>1</v>
      </c>
      <c r="G333" s="63" t="s">
        <v>442</v>
      </c>
      <c r="H333" s="63" t="s">
        <v>772</v>
      </c>
      <c r="I333" s="63">
        <v>17</v>
      </c>
      <c r="J333" s="63">
        <v>48</v>
      </c>
      <c r="K333" s="63">
        <v>4</v>
      </c>
      <c r="L333" s="63">
        <v>-1.2</v>
      </c>
      <c r="M333" s="63">
        <v>1</v>
      </c>
      <c r="N333" s="63"/>
      <c r="O333" s="63">
        <v>1</v>
      </c>
      <c r="P333" s="63"/>
      <c r="Q333" s="63">
        <v>1</v>
      </c>
      <c r="R333" s="63"/>
    </row>
    <row r="334" spans="1:18" x14ac:dyDescent="0.2">
      <c r="A334" s="63" t="s">
        <v>464</v>
      </c>
      <c r="B334" s="63" t="s">
        <v>440</v>
      </c>
      <c r="C334" s="63" t="s">
        <v>58</v>
      </c>
      <c r="D334" s="63" t="s">
        <v>57</v>
      </c>
      <c r="E334" s="63" t="s">
        <v>441</v>
      </c>
      <c r="F334" s="63">
        <v>0</v>
      </c>
      <c r="G334" s="63" t="s">
        <v>442</v>
      </c>
      <c r="H334" s="63" t="s">
        <v>18</v>
      </c>
      <c r="I334" s="63">
        <v>20</v>
      </c>
      <c r="J334" s="63">
        <v>47</v>
      </c>
      <c r="K334" s="63">
        <v>4</v>
      </c>
      <c r="L334" s="63"/>
      <c r="M334" s="63"/>
      <c r="N334" s="63"/>
      <c r="O334" s="63"/>
      <c r="P334" s="63"/>
      <c r="Q334" s="63"/>
      <c r="R334" s="63"/>
    </row>
    <row r="335" spans="1:18" x14ac:dyDescent="0.2">
      <c r="A335" s="63" t="s">
        <v>465</v>
      </c>
      <c r="B335" s="63" t="s">
        <v>445</v>
      </c>
      <c r="C335" s="63" t="s">
        <v>58</v>
      </c>
      <c r="D335" s="63" t="s">
        <v>57</v>
      </c>
      <c r="E335" s="63" t="s">
        <v>441</v>
      </c>
      <c r="F335" s="63">
        <v>1</v>
      </c>
      <c r="G335" s="63" t="s">
        <v>442</v>
      </c>
      <c r="H335" s="63" t="s">
        <v>772</v>
      </c>
      <c r="I335" s="63">
        <v>16</v>
      </c>
      <c r="J335" s="63">
        <v>43</v>
      </c>
      <c r="K335" s="63">
        <v>4</v>
      </c>
      <c r="L335" s="63">
        <v>-1.2</v>
      </c>
      <c r="M335" s="63">
        <v>1</v>
      </c>
      <c r="N335" s="63"/>
      <c r="O335" s="63">
        <v>1</v>
      </c>
      <c r="P335" s="63"/>
      <c r="Q335" s="63">
        <v>1</v>
      </c>
      <c r="R335" s="63"/>
    </row>
    <row r="336" spans="1:18" x14ac:dyDescent="0.2">
      <c r="A336" s="63" t="s">
        <v>466</v>
      </c>
      <c r="B336" s="63" t="s">
        <v>440</v>
      </c>
      <c r="C336" s="63" t="s">
        <v>62</v>
      </c>
      <c r="D336" s="63" t="s">
        <v>61</v>
      </c>
      <c r="E336" s="63" t="s">
        <v>441</v>
      </c>
      <c r="F336" s="63">
        <v>0</v>
      </c>
      <c r="G336" s="63" t="s">
        <v>442</v>
      </c>
      <c r="H336" s="63" t="s">
        <v>18</v>
      </c>
      <c r="I336" s="63">
        <v>9</v>
      </c>
      <c r="J336" s="63">
        <v>2</v>
      </c>
      <c r="K336" s="63">
        <v>1</v>
      </c>
      <c r="L336" s="63"/>
      <c r="M336" s="63"/>
      <c r="N336" s="63"/>
      <c r="O336" s="63"/>
      <c r="P336" s="63"/>
      <c r="Q336" s="63"/>
      <c r="R336" s="63"/>
    </row>
    <row r="337" spans="1:18" x14ac:dyDescent="0.2">
      <c r="A337" s="63" t="s">
        <v>467</v>
      </c>
      <c r="B337" s="63" t="s">
        <v>445</v>
      </c>
      <c r="C337" s="63" t="s">
        <v>62</v>
      </c>
      <c r="D337" s="63" t="s">
        <v>61</v>
      </c>
      <c r="E337" s="63" t="s">
        <v>441</v>
      </c>
      <c r="F337" s="63">
        <v>1</v>
      </c>
      <c r="G337" s="63" t="s">
        <v>442</v>
      </c>
      <c r="H337" s="63" t="s">
        <v>772</v>
      </c>
      <c r="I337" s="63">
        <v>8</v>
      </c>
      <c r="J337" s="63">
        <v>2</v>
      </c>
      <c r="K337" s="63">
        <v>1</v>
      </c>
      <c r="L337" s="63">
        <v>-0.3</v>
      </c>
      <c r="M337" s="63">
        <v>1</v>
      </c>
      <c r="N337" s="63"/>
      <c r="O337" s="63"/>
      <c r="P337" s="63"/>
      <c r="Q337" s="63"/>
      <c r="R337" s="63"/>
    </row>
    <row r="338" spans="1:18" x14ac:dyDescent="0.2">
      <c r="A338" s="63" t="s">
        <v>468</v>
      </c>
      <c r="B338" s="63" t="s">
        <v>440</v>
      </c>
      <c r="C338" s="63" t="s">
        <v>1</v>
      </c>
      <c r="D338" s="63" t="s">
        <v>65</v>
      </c>
      <c r="E338" s="63" t="s">
        <v>441</v>
      </c>
      <c r="F338" s="63">
        <v>0</v>
      </c>
      <c r="G338" s="63" t="s">
        <v>442</v>
      </c>
      <c r="H338" s="63" t="s">
        <v>18</v>
      </c>
      <c r="I338" s="63">
        <v>16</v>
      </c>
      <c r="J338" s="63">
        <v>31</v>
      </c>
      <c r="K338" s="63">
        <v>3</v>
      </c>
      <c r="L338" s="63"/>
      <c r="M338" s="63"/>
      <c r="N338" s="63"/>
      <c r="O338" s="63"/>
      <c r="P338" s="63"/>
      <c r="Q338" s="63"/>
      <c r="R338" s="63"/>
    </row>
    <row r="339" spans="1:18" x14ac:dyDescent="0.2">
      <c r="A339" s="63" t="s">
        <v>469</v>
      </c>
      <c r="B339" s="63" t="s">
        <v>445</v>
      </c>
      <c r="C339" s="63" t="s">
        <v>1</v>
      </c>
      <c r="D339" s="63" t="s">
        <v>65</v>
      </c>
      <c r="E339" s="63" t="s">
        <v>441</v>
      </c>
      <c r="F339" s="63">
        <v>1</v>
      </c>
      <c r="G339" s="63" t="s">
        <v>442</v>
      </c>
      <c r="H339" s="63" t="s">
        <v>772</v>
      </c>
      <c r="I339" s="63">
        <v>14</v>
      </c>
      <c r="J339" s="63">
        <v>33</v>
      </c>
      <c r="K339" s="63">
        <v>3</v>
      </c>
      <c r="L339" s="63">
        <v>-0.6</v>
      </c>
      <c r="M339" s="63">
        <v>1</v>
      </c>
      <c r="N339" s="63"/>
      <c r="O339" s="63">
        <v>1</v>
      </c>
      <c r="P339" s="63"/>
      <c r="Q339" s="63"/>
      <c r="R339" s="63"/>
    </row>
    <row r="340" spans="1:18" x14ac:dyDescent="0.2">
      <c r="A340" s="63" t="s">
        <v>470</v>
      </c>
      <c r="B340" s="63" t="s">
        <v>440</v>
      </c>
      <c r="C340" s="63" t="s">
        <v>69</v>
      </c>
      <c r="D340" s="63" t="s">
        <v>68</v>
      </c>
      <c r="E340" s="63" t="s">
        <v>441</v>
      </c>
      <c r="F340" s="63">
        <v>0</v>
      </c>
      <c r="G340" s="63" t="s">
        <v>442</v>
      </c>
      <c r="H340" s="63" t="s">
        <v>18</v>
      </c>
      <c r="I340" s="63">
        <v>14</v>
      </c>
      <c r="J340" s="63">
        <v>17</v>
      </c>
      <c r="K340" s="63">
        <v>2</v>
      </c>
      <c r="L340" s="63"/>
      <c r="M340" s="63"/>
      <c r="N340" s="63"/>
      <c r="O340" s="63"/>
      <c r="P340" s="63"/>
      <c r="Q340" s="63"/>
      <c r="R340" s="63"/>
    </row>
    <row r="341" spans="1:18" x14ac:dyDescent="0.2">
      <c r="A341" s="63" t="s">
        <v>471</v>
      </c>
      <c r="B341" s="63" t="s">
        <v>445</v>
      </c>
      <c r="C341" s="63" t="s">
        <v>69</v>
      </c>
      <c r="D341" s="63" t="s">
        <v>68</v>
      </c>
      <c r="E341" s="63" t="s">
        <v>441</v>
      </c>
      <c r="F341" s="63">
        <v>1</v>
      </c>
      <c r="G341" s="63" t="s">
        <v>442</v>
      </c>
      <c r="H341" s="63" t="s">
        <v>772</v>
      </c>
      <c r="I341" s="63">
        <v>11</v>
      </c>
      <c r="J341" s="63">
        <v>13</v>
      </c>
      <c r="K341" s="63">
        <v>2</v>
      </c>
      <c r="L341" s="63">
        <v>-0.9</v>
      </c>
      <c r="M341" s="63">
        <v>1</v>
      </c>
      <c r="N341" s="63"/>
      <c r="O341" s="63">
        <v>1</v>
      </c>
      <c r="P341" s="63"/>
      <c r="Q341" s="63"/>
      <c r="R341" s="63"/>
    </row>
    <row r="342" spans="1:18" x14ac:dyDescent="0.2">
      <c r="A342" s="63" t="s">
        <v>472</v>
      </c>
      <c r="B342" s="63" t="s">
        <v>440</v>
      </c>
      <c r="C342" s="63" t="s">
        <v>73</v>
      </c>
      <c r="D342" s="63" t="s">
        <v>72</v>
      </c>
      <c r="E342" s="63" t="s">
        <v>441</v>
      </c>
      <c r="F342" s="63">
        <v>0</v>
      </c>
      <c r="G342" s="63" t="s">
        <v>442</v>
      </c>
      <c r="H342" s="63" t="s">
        <v>18</v>
      </c>
      <c r="I342" s="63">
        <v>16</v>
      </c>
      <c r="J342" s="63">
        <v>31</v>
      </c>
      <c r="K342" s="63">
        <v>3</v>
      </c>
      <c r="L342" s="63"/>
      <c r="M342" s="63"/>
      <c r="N342" s="63"/>
      <c r="O342" s="63"/>
      <c r="P342" s="63"/>
      <c r="Q342" s="63"/>
      <c r="R342" s="63"/>
    </row>
    <row r="343" spans="1:18" x14ac:dyDescent="0.2">
      <c r="A343" s="63" t="s">
        <v>473</v>
      </c>
      <c r="B343" s="63" t="s">
        <v>445</v>
      </c>
      <c r="C343" s="63" t="s">
        <v>73</v>
      </c>
      <c r="D343" s="63" t="s">
        <v>72</v>
      </c>
      <c r="E343" s="63" t="s">
        <v>441</v>
      </c>
      <c r="F343" s="63">
        <v>1</v>
      </c>
      <c r="G343" s="63" t="s">
        <v>442</v>
      </c>
      <c r="H343" s="63" t="s">
        <v>772</v>
      </c>
      <c r="I343" s="63">
        <v>14</v>
      </c>
      <c r="J343" s="63">
        <v>33</v>
      </c>
      <c r="K343" s="63">
        <v>3</v>
      </c>
      <c r="L343" s="63">
        <v>-0.6</v>
      </c>
      <c r="M343" s="63">
        <v>1</v>
      </c>
      <c r="N343" s="63"/>
      <c r="O343" s="63">
        <v>1</v>
      </c>
      <c r="P343" s="63"/>
      <c r="Q343" s="63"/>
      <c r="R343" s="63"/>
    </row>
    <row r="344" spans="1:18" x14ac:dyDescent="0.2">
      <c r="A344" s="63" t="s">
        <v>474</v>
      </c>
      <c r="B344" s="63" t="s">
        <v>440</v>
      </c>
      <c r="C344" s="63" t="s">
        <v>77</v>
      </c>
      <c r="D344" s="63" t="s">
        <v>76</v>
      </c>
      <c r="E344" s="63" t="s">
        <v>441</v>
      </c>
      <c r="F344" s="63">
        <v>0</v>
      </c>
      <c r="G344" s="63" t="s">
        <v>442</v>
      </c>
      <c r="H344" s="63" t="s">
        <v>18</v>
      </c>
      <c r="I344" s="63">
        <v>10</v>
      </c>
      <c r="J344" s="63">
        <v>5</v>
      </c>
      <c r="K344" s="63">
        <v>1</v>
      </c>
      <c r="L344" s="63"/>
      <c r="M344" s="63"/>
      <c r="N344" s="63"/>
      <c r="O344" s="63"/>
      <c r="P344" s="63"/>
      <c r="Q344" s="63"/>
      <c r="R344" s="63"/>
    </row>
    <row r="345" spans="1:18" x14ac:dyDescent="0.2">
      <c r="A345" s="63" t="s">
        <v>475</v>
      </c>
      <c r="B345" s="63" t="s">
        <v>445</v>
      </c>
      <c r="C345" s="63" t="s">
        <v>77</v>
      </c>
      <c r="D345" s="63" t="s">
        <v>76</v>
      </c>
      <c r="E345" s="63" t="s">
        <v>441</v>
      </c>
      <c r="F345" s="63">
        <v>1</v>
      </c>
      <c r="G345" s="63" t="s">
        <v>442</v>
      </c>
      <c r="H345" s="63" t="s">
        <v>772</v>
      </c>
      <c r="I345" s="63">
        <v>7</v>
      </c>
      <c r="J345" s="63">
        <v>1</v>
      </c>
      <c r="K345" s="63">
        <v>1</v>
      </c>
      <c r="L345" s="63">
        <v>-0.9</v>
      </c>
      <c r="M345" s="63">
        <v>1</v>
      </c>
      <c r="N345" s="63"/>
      <c r="O345" s="63">
        <v>1</v>
      </c>
      <c r="P345" s="63"/>
      <c r="Q345" s="63"/>
      <c r="R345" s="63"/>
    </row>
    <row r="346" spans="1:18" x14ac:dyDescent="0.2">
      <c r="A346" s="63" t="s">
        <v>476</v>
      </c>
      <c r="B346" s="63" t="s">
        <v>440</v>
      </c>
      <c r="C346" s="63" t="s">
        <v>81</v>
      </c>
      <c r="D346" s="63" t="s">
        <v>80</v>
      </c>
      <c r="E346" s="63" t="s">
        <v>441</v>
      </c>
      <c r="F346" s="63">
        <v>0</v>
      </c>
      <c r="G346" s="63" t="s">
        <v>442</v>
      </c>
      <c r="H346" s="63" t="s">
        <v>18</v>
      </c>
      <c r="I346" s="63">
        <v>14</v>
      </c>
      <c r="J346" s="63">
        <v>17</v>
      </c>
      <c r="K346" s="63">
        <v>2</v>
      </c>
      <c r="L346" s="63"/>
      <c r="M346" s="63"/>
      <c r="N346" s="63"/>
      <c r="O346" s="63"/>
      <c r="P346" s="63"/>
      <c r="Q346" s="63"/>
      <c r="R346" s="63"/>
    </row>
    <row r="347" spans="1:18" x14ac:dyDescent="0.2">
      <c r="A347" s="63" t="s">
        <v>477</v>
      </c>
      <c r="B347" s="63" t="s">
        <v>445</v>
      </c>
      <c r="C347" s="63" t="s">
        <v>81</v>
      </c>
      <c r="D347" s="63" t="s">
        <v>80</v>
      </c>
      <c r="E347" s="63" t="s">
        <v>441</v>
      </c>
      <c r="F347" s="63">
        <v>1</v>
      </c>
      <c r="G347" s="63" t="s">
        <v>442</v>
      </c>
      <c r="H347" s="63" t="s">
        <v>772</v>
      </c>
      <c r="I347" s="63">
        <v>11</v>
      </c>
      <c r="J347" s="63">
        <v>13</v>
      </c>
      <c r="K347" s="63">
        <v>2</v>
      </c>
      <c r="L347" s="63">
        <v>-0.9</v>
      </c>
      <c r="M347" s="63">
        <v>1</v>
      </c>
      <c r="N347" s="63"/>
      <c r="O347" s="63">
        <v>1</v>
      </c>
      <c r="P347" s="63"/>
      <c r="Q347" s="63"/>
      <c r="R347" s="63"/>
    </row>
    <row r="348" spans="1:18" x14ac:dyDescent="0.2">
      <c r="A348" s="63" t="s">
        <v>478</v>
      </c>
      <c r="B348" s="63" t="s">
        <v>440</v>
      </c>
      <c r="C348" s="63" t="s">
        <v>85</v>
      </c>
      <c r="D348" s="63" t="s">
        <v>84</v>
      </c>
      <c r="E348" s="63" t="s">
        <v>441</v>
      </c>
      <c r="F348" s="63">
        <v>0</v>
      </c>
      <c r="G348" s="63" t="s">
        <v>442</v>
      </c>
      <c r="H348" s="63" t="s">
        <v>18</v>
      </c>
      <c r="I348" s="63">
        <v>19</v>
      </c>
      <c r="J348" s="63">
        <v>44</v>
      </c>
      <c r="K348" s="63">
        <v>4</v>
      </c>
      <c r="L348" s="63"/>
      <c r="M348" s="63"/>
      <c r="N348" s="63"/>
      <c r="O348" s="63"/>
      <c r="P348" s="63"/>
      <c r="Q348" s="63"/>
      <c r="R348" s="63"/>
    </row>
    <row r="349" spans="1:18" x14ac:dyDescent="0.2">
      <c r="A349" s="63" t="s">
        <v>479</v>
      </c>
      <c r="B349" s="63" t="s">
        <v>445</v>
      </c>
      <c r="C349" s="63" t="s">
        <v>85</v>
      </c>
      <c r="D349" s="63" t="s">
        <v>84</v>
      </c>
      <c r="E349" s="63" t="s">
        <v>441</v>
      </c>
      <c r="F349" s="63">
        <v>1</v>
      </c>
      <c r="G349" s="63" t="s">
        <v>442</v>
      </c>
      <c r="H349" s="63" t="s">
        <v>772</v>
      </c>
      <c r="I349" s="63">
        <v>12</v>
      </c>
      <c r="J349" s="63">
        <v>21</v>
      </c>
      <c r="K349" s="63">
        <v>2</v>
      </c>
      <c r="L349" s="63">
        <v>-2</v>
      </c>
      <c r="M349" s="63">
        <v>1</v>
      </c>
      <c r="N349" s="63"/>
      <c r="O349" s="63">
        <v>1</v>
      </c>
      <c r="P349" s="63"/>
      <c r="Q349" s="63">
        <v>1</v>
      </c>
      <c r="R349" s="63"/>
    </row>
    <row r="350" spans="1:18" x14ac:dyDescent="0.2">
      <c r="A350" s="63" t="s">
        <v>480</v>
      </c>
      <c r="B350" s="63" t="s">
        <v>440</v>
      </c>
      <c r="C350" s="63" t="s">
        <v>89</v>
      </c>
      <c r="D350" s="63" t="s">
        <v>88</v>
      </c>
      <c r="E350" s="63" t="s">
        <v>441</v>
      </c>
      <c r="F350" s="63">
        <v>0</v>
      </c>
      <c r="G350" s="63" t="s">
        <v>442</v>
      </c>
      <c r="H350" s="63" t="s">
        <v>18</v>
      </c>
      <c r="I350" s="63">
        <v>20</v>
      </c>
      <c r="J350" s="63">
        <v>47</v>
      </c>
      <c r="K350" s="63">
        <v>4</v>
      </c>
      <c r="L350" s="63"/>
      <c r="M350" s="63"/>
      <c r="N350" s="63"/>
      <c r="O350" s="63"/>
      <c r="P350" s="63"/>
      <c r="Q350" s="63"/>
      <c r="R350" s="63"/>
    </row>
    <row r="351" spans="1:18" x14ac:dyDescent="0.2">
      <c r="A351" s="63" t="s">
        <v>481</v>
      </c>
      <c r="B351" s="63" t="s">
        <v>445</v>
      </c>
      <c r="C351" s="63" t="s">
        <v>89</v>
      </c>
      <c r="D351" s="63" t="s">
        <v>88</v>
      </c>
      <c r="E351" s="63" t="s">
        <v>441</v>
      </c>
      <c r="F351" s="63">
        <v>1</v>
      </c>
      <c r="G351" s="63" t="s">
        <v>442</v>
      </c>
      <c r="H351" s="63" t="s">
        <v>772</v>
      </c>
      <c r="I351" s="63">
        <v>16</v>
      </c>
      <c r="J351" s="63">
        <v>43</v>
      </c>
      <c r="K351" s="63">
        <v>4</v>
      </c>
      <c r="L351" s="63">
        <v>-1.2</v>
      </c>
      <c r="M351" s="63">
        <v>1</v>
      </c>
      <c r="N351" s="63"/>
      <c r="O351" s="63">
        <v>1</v>
      </c>
      <c r="P351" s="63"/>
      <c r="Q351" s="63">
        <v>1</v>
      </c>
      <c r="R351" s="63"/>
    </row>
    <row r="352" spans="1:18" x14ac:dyDescent="0.2">
      <c r="A352" s="63" t="s">
        <v>482</v>
      </c>
      <c r="B352" s="63" t="s">
        <v>440</v>
      </c>
      <c r="C352" s="63" t="s">
        <v>93</v>
      </c>
      <c r="D352" s="63" t="s">
        <v>92</v>
      </c>
      <c r="E352" s="63" t="s">
        <v>441</v>
      </c>
      <c r="F352" s="63">
        <v>0</v>
      </c>
      <c r="G352" s="63" t="s">
        <v>442</v>
      </c>
      <c r="H352" s="63" t="s">
        <v>18</v>
      </c>
      <c r="I352" s="63">
        <v>10</v>
      </c>
      <c r="J352" s="63">
        <v>5</v>
      </c>
      <c r="K352" s="63">
        <v>1</v>
      </c>
      <c r="L352" s="63"/>
      <c r="M352" s="63"/>
      <c r="N352" s="63"/>
      <c r="O352" s="63"/>
      <c r="P352" s="63"/>
      <c r="Q352" s="63"/>
      <c r="R352" s="63"/>
    </row>
    <row r="353" spans="1:18" x14ac:dyDescent="0.2">
      <c r="A353" s="63" t="s">
        <v>483</v>
      </c>
      <c r="B353" s="63" t="s">
        <v>445</v>
      </c>
      <c r="C353" s="63" t="s">
        <v>93</v>
      </c>
      <c r="D353" s="63" t="s">
        <v>92</v>
      </c>
      <c r="E353" s="63" t="s">
        <v>441</v>
      </c>
      <c r="F353" s="63">
        <v>1</v>
      </c>
      <c r="G353" s="63" t="s">
        <v>442</v>
      </c>
      <c r="H353" s="63" t="s">
        <v>772</v>
      </c>
      <c r="I353" s="63">
        <v>9</v>
      </c>
      <c r="J353" s="63">
        <v>7</v>
      </c>
      <c r="K353" s="63">
        <v>1</v>
      </c>
      <c r="L353" s="63">
        <v>-0.3</v>
      </c>
      <c r="M353" s="63">
        <v>1</v>
      </c>
      <c r="N353" s="63"/>
      <c r="O353" s="63"/>
      <c r="P353" s="63"/>
      <c r="Q353" s="63"/>
      <c r="R353" s="63"/>
    </row>
    <row r="354" spans="1:18" x14ac:dyDescent="0.2">
      <c r="A354" s="63" t="s">
        <v>484</v>
      </c>
      <c r="B354" s="63" t="s">
        <v>440</v>
      </c>
      <c r="C354" s="63" t="s">
        <v>97</v>
      </c>
      <c r="D354" s="63" t="s">
        <v>96</v>
      </c>
      <c r="E354" s="63" t="s">
        <v>441</v>
      </c>
      <c r="F354" s="63">
        <v>0</v>
      </c>
      <c r="G354" s="63" t="s">
        <v>442</v>
      </c>
      <c r="H354" s="63" t="s">
        <v>18</v>
      </c>
      <c r="I354" s="63">
        <v>13</v>
      </c>
      <c r="J354" s="63">
        <v>15</v>
      </c>
      <c r="K354" s="63">
        <v>2</v>
      </c>
      <c r="L354" s="63"/>
      <c r="M354" s="63"/>
      <c r="N354" s="63"/>
      <c r="O354" s="63"/>
      <c r="P354" s="63"/>
      <c r="Q354" s="63"/>
      <c r="R354" s="63"/>
    </row>
    <row r="355" spans="1:18" x14ac:dyDescent="0.2">
      <c r="A355" s="63" t="s">
        <v>485</v>
      </c>
      <c r="B355" s="63" t="s">
        <v>445</v>
      </c>
      <c r="C355" s="63" t="s">
        <v>97</v>
      </c>
      <c r="D355" s="63" t="s">
        <v>96</v>
      </c>
      <c r="E355" s="63" t="s">
        <v>441</v>
      </c>
      <c r="F355" s="63">
        <v>1</v>
      </c>
      <c r="G355" s="63" t="s">
        <v>442</v>
      </c>
      <c r="H355" s="63" t="s">
        <v>772</v>
      </c>
      <c r="I355" s="63">
        <v>11</v>
      </c>
      <c r="J355" s="63">
        <v>13</v>
      </c>
      <c r="K355" s="63">
        <v>2</v>
      </c>
      <c r="L355" s="63">
        <v>-0.6</v>
      </c>
      <c r="M355" s="63">
        <v>1</v>
      </c>
      <c r="N355" s="63"/>
      <c r="O355" s="63">
        <v>1</v>
      </c>
      <c r="P355" s="63"/>
      <c r="Q355" s="63"/>
      <c r="R355" s="63"/>
    </row>
    <row r="356" spans="1:18" x14ac:dyDescent="0.2">
      <c r="A356" s="63" t="s">
        <v>486</v>
      </c>
      <c r="B356" s="63" t="s">
        <v>440</v>
      </c>
      <c r="C356" s="63" t="s">
        <v>101</v>
      </c>
      <c r="D356" s="63" t="s">
        <v>100</v>
      </c>
      <c r="E356" s="63" t="s">
        <v>441</v>
      </c>
      <c r="F356" s="63">
        <v>0</v>
      </c>
      <c r="G356" s="63" t="s">
        <v>442</v>
      </c>
      <c r="H356" s="63" t="s">
        <v>18</v>
      </c>
      <c r="I356" s="63">
        <v>9</v>
      </c>
      <c r="J356" s="63">
        <v>2</v>
      </c>
      <c r="K356" s="63">
        <v>1</v>
      </c>
      <c r="L356" s="63"/>
      <c r="M356" s="63"/>
      <c r="N356" s="63"/>
      <c r="O356" s="63"/>
      <c r="P356" s="63"/>
      <c r="Q356" s="63"/>
      <c r="R356" s="63"/>
    </row>
    <row r="357" spans="1:18" x14ac:dyDescent="0.2">
      <c r="A357" s="63" t="s">
        <v>487</v>
      </c>
      <c r="B357" s="63" t="s">
        <v>445</v>
      </c>
      <c r="C357" s="63" t="s">
        <v>101</v>
      </c>
      <c r="D357" s="63" t="s">
        <v>100</v>
      </c>
      <c r="E357" s="63" t="s">
        <v>441</v>
      </c>
      <c r="F357" s="63">
        <v>1</v>
      </c>
      <c r="G357" s="63" t="s">
        <v>442</v>
      </c>
      <c r="H357" s="63" t="s">
        <v>772</v>
      </c>
      <c r="I357" s="63">
        <v>9</v>
      </c>
      <c r="J357" s="63">
        <v>7</v>
      </c>
      <c r="K357" s="63">
        <v>1</v>
      </c>
      <c r="L357" s="63">
        <v>0</v>
      </c>
      <c r="M357" s="63"/>
      <c r="N357" s="63"/>
      <c r="O357" s="63"/>
      <c r="P357" s="63"/>
      <c r="Q357" s="63"/>
      <c r="R357" s="63"/>
    </row>
    <row r="358" spans="1:18" x14ac:dyDescent="0.2">
      <c r="A358" s="63" t="s">
        <v>488</v>
      </c>
      <c r="B358" s="63" t="s">
        <v>440</v>
      </c>
      <c r="C358" s="63" t="s">
        <v>105</v>
      </c>
      <c r="D358" s="63" t="s">
        <v>104</v>
      </c>
      <c r="E358" s="63" t="s">
        <v>441</v>
      </c>
      <c r="F358" s="63">
        <v>0</v>
      </c>
      <c r="G358" s="63" t="s">
        <v>442</v>
      </c>
      <c r="H358" s="63" t="s">
        <v>18</v>
      </c>
      <c r="I358" s="63">
        <v>15</v>
      </c>
      <c r="J358" s="63">
        <v>23</v>
      </c>
      <c r="K358" s="63">
        <v>2</v>
      </c>
      <c r="L358" s="63"/>
      <c r="M358" s="63"/>
      <c r="N358" s="63"/>
      <c r="O358" s="63"/>
      <c r="P358" s="63"/>
      <c r="Q358" s="63"/>
      <c r="R358" s="63"/>
    </row>
    <row r="359" spans="1:18" x14ac:dyDescent="0.2">
      <c r="A359" s="63" t="s">
        <v>489</v>
      </c>
      <c r="B359" s="63" t="s">
        <v>445</v>
      </c>
      <c r="C359" s="63" t="s">
        <v>105</v>
      </c>
      <c r="D359" s="63" t="s">
        <v>104</v>
      </c>
      <c r="E359" s="63" t="s">
        <v>441</v>
      </c>
      <c r="F359" s="63">
        <v>1</v>
      </c>
      <c r="G359" s="63" t="s">
        <v>442</v>
      </c>
      <c r="H359" s="63" t="s">
        <v>772</v>
      </c>
      <c r="I359" s="63">
        <v>13</v>
      </c>
      <c r="J359" s="63">
        <v>30</v>
      </c>
      <c r="K359" s="63">
        <v>3</v>
      </c>
      <c r="L359" s="63">
        <v>-0.6</v>
      </c>
      <c r="M359" s="63">
        <v>1</v>
      </c>
      <c r="N359" s="63"/>
      <c r="O359" s="63">
        <v>1</v>
      </c>
      <c r="P359" s="63"/>
      <c r="Q359" s="63"/>
      <c r="R359" s="63"/>
    </row>
    <row r="360" spans="1:18" x14ac:dyDescent="0.2">
      <c r="A360" s="63" t="s">
        <v>490</v>
      </c>
      <c r="B360" s="63" t="s">
        <v>440</v>
      </c>
      <c r="C360" s="63" t="s">
        <v>109</v>
      </c>
      <c r="D360" s="63" t="s">
        <v>108</v>
      </c>
      <c r="E360" s="63" t="s">
        <v>441</v>
      </c>
      <c r="F360" s="63">
        <v>0</v>
      </c>
      <c r="G360" s="63" t="s">
        <v>442</v>
      </c>
      <c r="H360" s="63" t="s">
        <v>18</v>
      </c>
      <c r="I360" s="63">
        <v>10</v>
      </c>
      <c r="J360" s="63">
        <v>5</v>
      </c>
      <c r="K360" s="63">
        <v>1</v>
      </c>
      <c r="L360" s="63"/>
      <c r="M360" s="63"/>
      <c r="N360" s="63"/>
      <c r="O360" s="63"/>
      <c r="P360" s="63"/>
      <c r="Q360" s="63"/>
      <c r="R360" s="63"/>
    </row>
    <row r="361" spans="1:18" x14ac:dyDescent="0.2">
      <c r="A361" s="63" t="s">
        <v>491</v>
      </c>
      <c r="B361" s="63" t="s">
        <v>445</v>
      </c>
      <c r="C361" s="63" t="s">
        <v>109</v>
      </c>
      <c r="D361" s="63" t="s">
        <v>108</v>
      </c>
      <c r="E361" s="63" t="s">
        <v>441</v>
      </c>
      <c r="F361" s="63">
        <v>1</v>
      </c>
      <c r="G361" s="63" t="s">
        <v>442</v>
      </c>
      <c r="H361" s="63" t="s">
        <v>772</v>
      </c>
      <c r="I361" s="63">
        <v>8</v>
      </c>
      <c r="J361" s="63">
        <v>2</v>
      </c>
      <c r="K361" s="63">
        <v>1</v>
      </c>
      <c r="L361" s="63">
        <v>-0.6</v>
      </c>
      <c r="M361" s="63">
        <v>1</v>
      </c>
      <c r="N361" s="63"/>
      <c r="O361" s="63">
        <v>1</v>
      </c>
      <c r="P361" s="63"/>
      <c r="Q361" s="63"/>
      <c r="R361" s="63"/>
    </row>
    <row r="362" spans="1:18" x14ac:dyDescent="0.2">
      <c r="A362" s="63" t="s">
        <v>492</v>
      </c>
      <c r="B362" s="63" t="s">
        <v>440</v>
      </c>
      <c r="C362" s="63" t="s">
        <v>113</v>
      </c>
      <c r="D362" s="63" t="s">
        <v>112</v>
      </c>
      <c r="E362" s="63" t="s">
        <v>441</v>
      </c>
      <c r="F362" s="63">
        <v>0</v>
      </c>
      <c r="G362" s="63" t="s">
        <v>442</v>
      </c>
      <c r="H362" s="63" t="s">
        <v>18</v>
      </c>
      <c r="I362" s="63">
        <v>22</v>
      </c>
      <c r="J362" s="63">
        <v>51</v>
      </c>
      <c r="K362" s="63">
        <v>4</v>
      </c>
      <c r="L362" s="63"/>
      <c r="M362" s="63"/>
      <c r="N362" s="63"/>
      <c r="O362" s="63"/>
      <c r="P362" s="63"/>
      <c r="Q362" s="63"/>
      <c r="R362" s="63"/>
    </row>
    <row r="363" spans="1:18" x14ac:dyDescent="0.2">
      <c r="A363" s="63" t="s">
        <v>493</v>
      </c>
      <c r="B363" s="63" t="s">
        <v>445</v>
      </c>
      <c r="C363" s="63" t="s">
        <v>113</v>
      </c>
      <c r="D363" s="63" t="s">
        <v>112</v>
      </c>
      <c r="E363" s="63" t="s">
        <v>441</v>
      </c>
      <c r="F363" s="63">
        <v>1</v>
      </c>
      <c r="G363" s="63" t="s">
        <v>442</v>
      </c>
      <c r="H363" s="63" t="s">
        <v>772</v>
      </c>
      <c r="I363" s="63">
        <v>19</v>
      </c>
      <c r="J363" s="63">
        <v>51</v>
      </c>
      <c r="K363" s="63">
        <v>4</v>
      </c>
      <c r="L363" s="63">
        <v>-0.9</v>
      </c>
      <c r="M363" s="63">
        <v>1</v>
      </c>
      <c r="N363" s="63"/>
      <c r="O363" s="63">
        <v>1</v>
      </c>
      <c r="P363" s="63"/>
      <c r="Q363" s="63"/>
      <c r="R363" s="63"/>
    </row>
    <row r="364" spans="1:18" x14ac:dyDescent="0.2">
      <c r="A364" s="63" t="s">
        <v>494</v>
      </c>
      <c r="B364" s="63" t="s">
        <v>440</v>
      </c>
      <c r="C364" s="63" t="s">
        <v>117</v>
      </c>
      <c r="D364" s="63" t="s">
        <v>116</v>
      </c>
      <c r="E364" s="63" t="s">
        <v>441</v>
      </c>
      <c r="F364" s="63">
        <v>0</v>
      </c>
      <c r="G364" s="63" t="s">
        <v>442</v>
      </c>
      <c r="H364" s="63" t="s">
        <v>18</v>
      </c>
      <c r="I364" s="63">
        <v>16</v>
      </c>
      <c r="J364" s="63">
        <v>31</v>
      </c>
      <c r="K364" s="63">
        <v>3</v>
      </c>
      <c r="L364" s="63"/>
      <c r="M364" s="63"/>
      <c r="N364" s="63"/>
      <c r="O364" s="63"/>
      <c r="P364" s="63"/>
      <c r="Q364" s="63"/>
      <c r="R364" s="63"/>
    </row>
    <row r="365" spans="1:18" x14ac:dyDescent="0.2">
      <c r="A365" s="63" t="s">
        <v>495</v>
      </c>
      <c r="B365" s="63" t="s">
        <v>445</v>
      </c>
      <c r="C365" s="63" t="s">
        <v>117</v>
      </c>
      <c r="D365" s="63" t="s">
        <v>116</v>
      </c>
      <c r="E365" s="63" t="s">
        <v>441</v>
      </c>
      <c r="F365" s="63">
        <v>1</v>
      </c>
      <c r="G365" s="63" t="s">
        <v>442</v>
      </c>
      <c r="H365" s="63" t="s">
        <v>772</v>
      </c>
      <c r="I365" s="63">
        <v>14</v>
      </c>
      <c r="J365" s="63">
        <v>33</v>
      </c>
      <c r="K365" s="63">
        <v>3</v>
      </c>
      <c r="L365" s="63">
        <v>-0.6</v>
      </c>
      <c r="M365" s="63">
        <v>1</v>
      </c>
      <c r="N365" s="63"/>
      <c r="O365" s="63">
        <v>1</v>
      </c>
      <c r="P365" s="63"/>
      <c r="Q365" s="63"/>
      <c r="R365" s="63"/>
    </row>
    <row r="366" spans="1:18" x14ac:dyDescent="0.2">
      <c r="A366" s="63" t="s">
        <v>496</v>
      </c>
      <c r="B366" s="63" t="s">
        <v>440</v>
      </c>
      <c r="C366" s="63" t="s">
        <v>121</v>
      </c>
      <c r="D366" s="63" t="s">
        <v>120</v>
      </c>
      <c r="E366" s="63" t="s">
        <v>441</v>
      </c>
      <c r="F366" s="63">
        <v>0</v>
      </c>
      <c r="G366" s="63" t="s">
        <v>442</v>
      </c>
      <c r="H366" s="63" t="s">
        <v>18</v>
      </c>
      <c r="I366" s="63">
        <v>14</v>
      </c>
      <c r="J366" s="63">
        <v>17</v>
      </c>
      <c r="K366" s="63">
        <v>2</v>
      </c>
      <c r="L366" s="63"/>
      <c r="M366" s="63"/>
      <c r="N366" s="63"/>
      <c r="O366" s="63"/>
      <c r="P366" s="63"/>
      <c r="Q366" s="63"/>
      <c r="R366" s="63"/>
    </row>
    <row r="367" spans="1:18" x14ac:dyDescent="0.2">
      <c r="A367" s="63" t="s">
        <v>497</v>
      </c>
      <c r="B367" s="63" t="s">
        <v>445</v>
      </c>
      <c r="C367" s="63" t="s">
        <v>121</v>
      </c>
      <c r="D367" s="63" t="s">
        <v>120</v>
      </c>
      <c r="E367" s="63" t="s">
        <v>441</v>
      </c>
      <c r="F367" s="63">
        <v>1</v>
      </c>
      <c r="G367" s="63" t="s">
        <v>442</v>
      </c>
      <c r="H367" s="63" t="s">
        <v>772</v>
      </c>
      <c r="I367" s="63">
        <v>11</v>
      </c>
      <c r="J367" s="63">
        <v>13</v>
      </c>
      <c r="K367" s="63">
        <v>2</v>
      </c>
      <c r="L367" s="63">
        <v>-0.9</v>
      </c>
      <c r="M367" s="63">
        <v>1</v>
      </c>
      <c r="N367" s="63"/>
      <c r="O367" s="63">
        <v>1</v>
      </c>
      <c r="P367" s="63"/>
      <c r="Q367" s="63"/>
      <c r="R367" s="63"/>
    </row>
    <row r="368" spans="1:18" x14ac:dyDescent="0.2">
      <c r="A368" s="63" t="s">
        <v>498</v>
      </c>
      <c r="B368" s="63" t="s">
        <v>440</v>
      </c>
      <c r="C368" s="63" t="s">
        <v>125</v>
      </c>
      <c r="D368" s="63" t="s">
        <v>124</v>
      </c>
      <c r="E368" s="63" t="s">
        <v>441</v>
      </c>
      <c r="F368" s="63">
        <v>0</v>
      </c>
      <c r="G368" s="63" t="s">
        <v>442</v>
      </c>
      <c r="H368" s="63" t="s">
        <v>18</v>
      </c>
      <c r="I368" s="63">
        <v>13</v>
      </c>
      <c r="J368" s="63">
        <v>15</v>
      </c>
      <c r="K368" s="63">
        <v>2</v>
      </c>
      <c r="L368" s="63"/>
      <c r="M368" s="63"/>
      <c r="N368" s="63"/>
      <c r="O368" s="63"/>
      <c r="P368" s="63"/>
      <c r="Q368" s="63"/>
      <c r="R368" s="63"/>
    </row>
    <row r="369" spans="1:18" x14ac:dyDescent="0.2">
      <c r="A369" s="63" t="s">
        <v>499</v>
      </c>
      <c r="B369" s="63" t="s">
        <v>445</v>
      </c>
      <c r="C369" s="63" t="s">
        <v>125</v>
      </c>
      <c r="D369" s="63" t="s">
        <v>124</v>
      </c>
      <c r="E369" s="63" t="s">
        <v>441</v>
      </c>
      <c r="F369" s="63">
        <v>1</v>
      </c>
      <c r="G369" s="63" t="s">
        <v>442</v>
      </c>
      <c r="H369" s="63" t="s">
        <v>772</v>
      </c>
      <c r="I369" s="63">
        <v>12</v>
      </c>
      <c r="J369" s="63">
        <v>21</v>
      </c>
      <c r="K369" s="63">
        <v>2</v>
      </c>
      <c r="L369" s="63">
        <v>-0.3</v>
      </c>
      <c r="M369" s="63">
        <v>1</v>
      </c>
      <c r="N369" s="63"/>
      <c r="O369" s="63"/>
      <c r="P369" s="63"/>
      <c r="Q369" s="63"/>
      <c r="R369" s="63"/>
    </row>
    <row r="370" spans="1:18" x14ac:dyDescent="0.2">
      <c r="A370" s="63" t="s">
        <v>500</v>
      </c>
      <c r="B370" s="63" t="s">
        <v>440</v>
      </c>
      <c r="C370" s="63" t="s">
        <v>129</v>
      </c>
      <c r="D370" s="63" t="s">
        <v>128</v>
      </c>
      <c r="E370" s="63" t="s">
        <v>441</v>
      </c>
      <c r="F370" s="63">
        <v>0</v>
      </c>
      <c r="G370" s="63" t="s">
        <v>442</v>
      </c>
      <c r="H370" s="63" t="s">
        <v>18</v>
      </c>
      <c r="I370" s="63">
        <v>17</v>
      </c>
      <c r="J370" s="63">
        <v>36</v>
      </c>
      <c r="K370" s="63">
        <v>3</v>
      </c>
      <c r="L370" s="63"/>
      <c r="M370" s="63"/>
      <c r="N370" s="63"/>
      <c r="O370" s="63"/>
      <c r="P370" s="63"/>
      <c r="Q370" s="63"/>
      <c r="R370" s="63"/>
    </row>
    <row r="371" spans="1:18" x14ac:dyDescent="0.2">
      <c r="A371" s="63" t="s">
        <v>501</v>
      </c>
      <c r="B371" s="63" t="s">
        <v>445</v>
      </c>
      <c r="C371" s="63" t="s">
        <v>129</v>
      </c>
      <c r="D371" s="63" t="s">
        <v>128</v>
      </c>
      <c r="E371" s="63" t="s">
        <v>441</v>
      </c>
      <c r="F371" s="63">
        <v>1</v>
      </c>
      <c r="G371" s="63" t="s">
        <v>442</v>
      </c>
      <c r="H371" s="63" t="s">
        <v>772</v>
      </c>
      <c r="I371" s="63">
        <v>15</v>
      </c>
      <c r="J371" s="63">
        <v>39</v>
      </c>
      <c r="K371" s="63">
        <v>4</v>
      </c>
      <c r="L371" s="63">
        <v>-0.6</v>
      </c>
      <c r="M371" s="63">
        <v>1</v>
      </c>
      <c r="N371" s="63"/>
      <c r="O371" s="63">
        <v>1</v>
      </c>
      <c r="P371" s="63"/>
      <c r="Q371" s="63"/>
      <c r="R371" s="63"/>
    </row>
    <row r="372" spans="1:18" x14ac:dyDescent="0.2">
      <c r="A372" s="63" t="s">
        <v>502</v>
      </c>
      <c r="B372" s="63" t="s">
        <v>440</v>
      </c>
      <c r="C372" s="63" t="s">
        <v>133</v>
      </c>
      <c r="D372" s="63" t="s">
        <v>132</v>
      </c>
      <c r="E372" s="63" t="s">
        <v>441</v>
      </c>
      <c r="F372" s="63">
        <v>0</v>
      </c>
      <c r="G372" s="63" t="s">
        <v>442</v>
      </c>
      <c r="H372" s="63" t="s">
        <v>18</v>
      </c>
      <c r="I372" s="63">
        <v>12</v>
      </c>
      <c r="J372" s="63">
        <v>10</v>
      </c>
      <c r="K372" s="63">
        <v>1</v>
      </c>
      <c r="L372" s="63"/>
      <c r="M372" s="63"/>
      <c r="N372" s="63"/>
      <c r="O372" s="63"/>
      <c r="P372" s="63"/>
      <c r="Q372" s="63"/>
      <c r="R372" s="63"/>
    </row>
    <row r="373" spans="1:18" x14ac:dyDescent="0.2">
      <c r="A373" s="63" t="s">
        <v>503</v>
      </c>
      <c r="B373" s="63" t="s">
        <v>445</v>
      </c>
      <c r="C373" s="63" t="s">
        <v>133</v>
      </c>
      <c r="D373" s="63" t="s">
        <v>132</v>
      </c>
      <c r="E373" s="63" t="s">
        <v>441</v>
      </c>
      <c r="F373" s="63">
        <v>1</v>
      </c>
      <c r="G373" s="63" t="s">
        <v>442</v>
      </c>
      <c r="H373" s="63" t="s">
        <v>772</v>
      </c>
      <c r="I373" s="63">
        <v>9</v>
      </c>
      <c r="J373" s="63">
        <v>7</v>
      </c>
      <c r="K373" s="63">
        <v>1</v>
      </c>
      <c r="L373" s="63">
        <v>-0.9</v>
      </c>
      <c r="M373" s="63">
        <v>1</v>
      </c>
      <c r="N373" s="63"/>
      <c r="O373" s="63">
        <v>1</v>
      </c>
      <c r="P373" s="63"/>
      <c r="Q373" s="63"/>
      <c r="R373" s="63"/>
    </row>
    <row r="374" spans="1:18" x14ac:dyDescent="0.2">
      <c r="A374" s="63" t="s">
        <v>504</v>
      </c>
      <c r="B374" s="63" t="s">
        <v>440</v>
      </c>
      <c r="C374" s="63" t="s">
        <v>137</v>
      </c>
      <c r="D374" s="63" t="s">
        <v>136</v>
      </c>
      <c r="E374" s="63" t="s">
        <v>441</v>
      </c>
      <c r="F374" s="63">
        <v>0</v>
      </c>
      <c r="G374" s="63" t="s">
        <v>442</v>
      </c>
      <c r="H374" s="63" t="s">
        <v>18</v>
      </c>
      <c r="I374" s="63">
        <v>15</v>
      </c>
      <c r="J374" s="63">
        <v>23</v>
      </c>
      <c r="K374" s="63">
        <v>2</v>
      </c>
      <c r="L374" s="63"/>
      <c r="M374" s="63"/>
      <c r="N374" s="63"/>
      <c r="O374" s="63"/>
      <c r="P374" s="63"/>
      <c r="Q374" s="63"/>
      <c r="R374" s="63"/>
    </row>
    <row r="375" spans="1:18" x14ac:dyDescent="0.2">
      <c r="A375" s="63" t="s">
        <v>505</v>
      </c>
      <c r="B375" s="63" t="s">
        <v>445</v>
      </c>
      <c r="C375" s="63" t="s">
        <v>137</v>
      </c>
      <c r="D375" s="63" t="s">
        <v>136</v>
      </c>
      <c r="E375" s="63" t="s">
        <v>441</v>
      </c>
      <c r="F375" s="63">
        <v>1</v>
      </c>
      <c r="G375" s="63" t="s">
        <v>442</v>
      </c>
      <c r="H375" s="63" t="s">
        <v>772</v>
      </c>
      <c r="I375" s="63">
        <v>12</v>
      </c>
      <c r="J375" s="63">
        <v>21</v>
      </c>
      <c r="K375" s="63">
        <v>2</v>
      </c>
      <c r="L375" s="63">
        <v>-0.9</v>
      </c>
      <c r="M375" s="63">
        <v>1</v>
      </c>
      <c r="N375" s="63"/>
      <c r="O375" s="63">
        <v>1</v>
      </c>
      <c r="P375" s="63"/>
      <c r="Q375" s="63"/>
      <c r="R375" s="63"/>
    </row>
    <row r="376" spans="1:18" x14ac:dyDescent="0.2">
      <c r="A376" s="63" t="s">
        <v>506</v>
      </c>
      <c r="B376" s="63" t="s">
        <v>440</v>
      </c>
      <c r="C376" s="63" t="s">
        <v>141</v>
      </c>
      <c r="D376" s="63" t="s">
        <v>140</v>
      </c>
      <c r="E376" s="63" t="s">
        <v>441</v>
      </c>
      <c r="F376" s="63">
        <v>0</v>
      </c>
      <c r="G376" s="63" t="s">
        <v>442</v>
      </c>
      <c r="H376" s="63" t="s">
        <v>18</v>
      </c>
      <c r="I376" s="63">
        <v>18</v>
      </c>
      <c r="J376" s="63">
        <v>39</v>
      </c>
      <c r="K376" s="63">
        <v>4</v>
      </c>
      <c r="L376" s="63"/>
      <c r="M376" s="63"/>
      <c r="N376" s="63"/>
      <c r="O376" s="63"/>
      <c r="P376" s="63"/>
      <c r="Q376" s="63"/>
      <c r="R376" s="63"/>
    </row>
    <row r="377" spans="1:18" x14ac:dyDescent="0.2">
      <c r="A377" s="63" t="s">
        <v>507</v>
      </c>
      <c r="B377" s="63" t="s">
        <v>445</v>
      </c>
      <c r="C377" s="63" t="s">
        <v>141</v>
      </c>
      <c r="D377" s="63" t="s">
        <v>140</v>
      </c>
      <c r="E377" s="63" t="s">
        <v>441</v>
      </c>
      <c r="F377" s="63">
        <v>1</v>
      </c>
      <c r="G377" s="63" t="s">
        <v>442</v>
      </c>
      <c r="H377" s="63" t="s">
        <v>772</v>
      </c>
      <c r="I377" s="63">
        <v>14</v>
      </c>
      <c r="J377" s="63">
        <v>33</v>
      </c>
      <c r="K377" s="63">
        <v>3</v>
      </c>
      <c r="L377" s="63">
        <v>-1.2</v>
      </c>
      <c r="M377" s="63">
        <v>1</v>
      </c>
      <c r="N377" s="63"/>
      <c r="O377" s="63">
        <v>1</v>
      </c>
      <c r="P377" s="63"/>
      <c r="Q377" s="63">
        <v>1</v>
      </c>
      <c r="R377" s="63"/>
    </row>
    <row r="378" spans="1:18" x14ac:dyDescent="0.2">
      <c r="A378" s="63" t="s">
        <v>508</v>
      </c>
      <c r="B378" s="63" t="s">
        <v>440</v>
      </c>
      <c r="C378" s="63" t="s">
        <v>145</v>
      </c>
      <c r="D378" s="63" t="s">
        <v>144</v>
      </c>
      <c r="E378" s="63" t="s">
        <v>441</v>
      </c>
      <c r="F378" s="63">
        <v>0</v>
      </c>
      <c r="G378" s="63" t="s">
        <v>442</v>
      </c>
      <c r="H378" s="63" t="s">
        <v>18</v>
      </c>
      <c r="I378" s="63">
        <v>15</v>
      </c>
      <c r="J378" s="63">
        <v>23</v>
      </c>
      <c r="K378" s="63">
        <v>2</v>
      </c>
      <c r="L378" s="63"/>
      <c r="M378" s="63"/>
      <c r="N378" s="63"/>
      <c r="O378" s="63"/>
      <c r="P378" s="63"/>
      <c r="Q378" s="63"/>
      <c r="R378" s="63"/>
    </row>
    <row r="379" spans="1:18" x14ac:dyDescent="0.2">
      <c r="A379" s="63" t="s">
        <v>509</v>
      </c>
      <c r="B379" s="63" t="s">
        <v>445</v>
      </c>
      <c r="C379" s="63" t="s">
        <v>145</v>
      </c>
      <c r="D379" s="63" t="s">
        <v>144</v>
      </c>
      <c r="E379" s="63" t="s">
        <v>441</v>
      </c>
      <c r="F379" s="63">
        <v>1</v>
      </c>
      <c r="G379" s="63" t="s">
        <v>442</v>
      </c>
      <c r="H379" s="63" t="s">
        <v>772</v>
      </c>
      <c r="I379" s="63">
        <v>12</v>
      </c>
      <c r="J379" s="63">
        <v>21</v>
      </c>
      <c r="K379" s="63">
        <v>2</v>
      </c>
      <c r="L379" s="63">
        <v>-0.9</v>
      </c>
      <c r="M379" s="63">
        <v>1</v>
      </c>
      <c r="N379" s="63"/>
      <c r="O379" s="63">
        <v>1</v>
      </c>
      <c r="P379" s="63"/>
      <c r="Q379" s="63"/>
      <c r="R379" s="63"/>
    </row>
    <row r="380" spans="1:18" x14ac:dyDescent="0.2">
      <c r="A380" s="63" t="s">
        <v>510</v>
      </c>
      <c r="B380" s="63" t="s">
        <v>440</v>
      </c>
      <c r="C380" s="63" t="s">
        <v>149</v>
      </c>
      <c r="D380" s="63" t="s">
        <v>148</v>
      </c>
      <c r="E380" s="63" t="s">
        <v>441</v>
      </c>
      <c r="F380" s="63">
        <v>0</v>
      </c>
      <c r="G380" s="63" t="s">
        <v>442</v>
      </c>
      <c r="H380" s="63" t="s">
        <v>18</v>
      </c>
      <c r="I380" s="63">
        <v>18</v>
      </c>
      <c r="J380" s="63">
        <v>39</v>
      </c>
      <c r="K380" s="63">
        <v>4</v>
      </c>
      <c r="L380" s="63"/>
      <c r="M380" s="63"/>
      <c r="N380" s="63"/>
      <c r="O380" s="63"/>
      <c r="P380" s="63"/>
      <c r="Q380" s="63"/>
      <c r="R380" s="63"/>
    </row>
    <row r="381" spans="1:18" x14ac:dyDescent="0.2">
      <c r="A381" s="63" t="s">
        <v>511</v>
      </c>
      <c r="B381" s="63" t="s">
        <v>445</v>
      </c>
      <c r="C381" s="63" t="s">
        <v>149</v>
      </c>
      <c r="D381" s="63" t="s">
        <v>148</v>
      </c>
      <c r="E381" s="63" t="s">
        <v>441</v>
      </c>
      <c r="F381" s="63">
        <v>1</v>
      </c>
      <c r="G381" s="63" t="s">
        <v>442</v>
      </c>
      <c r="H381" s="63" t="s">
        <v>772</v>
      </c>
      <c r="I381" s="63">
        <v>15</v>
      </c>
      <c r="J381" s="63">
        <v>39</v>
      </c>
      <c r="K381" s="63">
        <v>4</v>
      </c>
      <c r="L381" s="63">
        <v>-0.9</v>
      </c>
      <c r="M381" s="63">
        <v>1</v>
      </c>
      <c r="N381" s="63"/>
      <c r="O381" s="63">
        <v>1</v>
      </c>
      <c r="P381" s="63"/>
      <c r="Q381" s="63"/>
      <c r="R381" s="63"/>
    </row>
    <row r="382" spans="1:18" x14ac:dyDescent="0.2">
      <c r="A382" s="63" t="s">
        <v>512</v>
      </c>
      <c r="B382" s="63" t="s">
        <v>440</v>
      </c>
      <c r="C382" s="63" t="s">
        <v>153</v>
      </c>
      <c r="D382" s="63" t="s">
        <v>152</v>
      </c>
      <c r="E382" s="63" t="s">
        <v>441</v>
      </c>
      <c r="F382" s="63">
        <v>0</v>
      </c>
      <c r="G382" s="63" t="s">
        <v>442</v>
      </c>
      <c r="H382" s="63" t="s">
        <v>18</v>
      </c>
      <c r="I382" s="63">
        <v>7</v>
      </c>
      <c r="J382" s="63">
        <v>1</v>
      </c>
      <c r="K382" s="63">
        <v>1</v>
      </c>
      <c r="L382" s="63"/>
      <c r="M382" s="63"/>
      <c r="N382" s="63"/>
      <c r="O382" s="63"/>
      <c r="P382" s="63"/>
      <c r="Q382" s="63"/>
      <c r="R382" s="63"/>
    </row>
    <row r="383" spans="1:18" x14ac:dyDescent="0.2">
      <c r="A383" s="63" t="s">
        <v>513</v>
      </c>
      <c r="B383" s="63" t="s">
        <v>445</v>
      </c>
      <c r="C383" s="63" t="s">
        <v>153</v>
      </c>
      <c r="D383" s="63" t="s">
        <v>152</v>
      </c>
      <c r="E383" s="63" t="s">
        <v>441</v>
      </c>
      <c r="F383" s="63">
        <v>1</v>
      </c>
      <c r="G383" s="63" t="s">
        <v>442</v>
      </c>
      <c r="H383" s="63" t="s">
        <v>772</v>
      </c>
      <c r="I383" s="63">
        <v>8</v>
      </c>
      <c r="J383" s="63">
        <v>2</v>
      </c>
      <c r="K383" s="63">
        <v>1</v>
      </c>
      <c r="L383" s="63">
        <v>0.3</v>
      </c>
      <c r="M383" s="63"/>
      <c r="N383" s="63">
        <v>1</v>
      </c>
      <c r="O383" s="63"/>
      <c r="P383" s="63"/>
      <c r="Q383" s="63"/>
      <c r="R383" s="63"/>
    </row>
    <row r="384" spans="1:18" x14ac:dyDescent="0.2">
      <c r="A384" s="63" t="s">
        <v>514</v>
      </c>
      <c r="B384" s="63" t="s">
        <v>440</v>
      </c>
      <c r="C384" s="63" t="s">
        <v>157</v>
      </c>
      <c r="D384" s="63" t="s">
        <v>156</v>
      </c>
      <c r="E384" s="63" t="s">
        <v>441</v>
      </c>
      <c r="F384" s="63">
        <v>0</v>
      </c>
      <c r="G384" s="63" t="s">
        <v>442</v>
      </c>
      <c r="H384" s="63" t="s">
        <v>18</v>
      </c>
      <c r="I384" s="63">
        <v>15</v>
      </c>
      <c r="J384" s="63">
        <v>23</v>
      </c>
      <c r="K384" s="63">
        <v>2</v>
      </c>
      <c r="L384" s="63"/>
      <c r="M384" s="63"/>
      <c r="N384" s="63"/>
      <c r="O384" s="63"/>
      <c r="P384" s="63"/>
      <c r="Q384" s="63"/>
      <c r="R384" s="63"/>
    </row>
    <row r="385" spans="1:18" x14ac:dyDescent="0.2">
      <c r="A385" s="63" t="s">
        <v>515</v>
      </c>
      <c r="B385" s="63" t="s">
        <v>445</v>
      </c>
      <c r="C385" s="63" t="s">
        <v>157</v>
      </c>
      <c r="D385" s="63" t="s">
        <v>156</v>
      </c>
      <c r="E385" s="63" t="s">
        <v>441</v>
      </c>
      <c r="F385" s="63">
        <v>1</v>
      </c>
      <c r="G385" s="63" t="s">
        <v>442</v>
      </c>
      <c r="H385" s="63" t="s">
        <v>772</v>
      </c>
      <c r="I385" s="63">
        <v>11</v>
      </c>
      <c r="J385" s="63">
        <v>13</v>
      </c>
      <c r="K385" s="63">
        <v>2</v>
      </c>
      <c r="L385" s="63">
        <v>-1.2</v>
      </c>
      <c r="M385" s="63">
        <v>1</v>
      </c>
      <c r="N385" s="63"/>
      <c r="O385" s="63">
        <v>1</v>
      </c>
      <c r="P385" s="63"/>
      <c r="Q385" s="63">
        <v>1</v>
      </c>
      <c r="R385" s="63"/>
    </row>
    <row r="386" spans="1:18" x14ac:dyDescent="0.2">
      <c r="A386" s="63" t="s">
        <v>516</v>
      </c>
      <c r="B386" s="63" t="s">
        <v>440</v>
      </c>
      <c r="C386" s="63" t="s">
        <v>161</v>
      </c>
      <c r="D386" s="63" t="s">
        <v>160</v>
      </c>
      <c r="E386" s="63" t="s">
        <v>441</v>
      </c>
      <c r="F386" s="63">
        <v>0</v>
      </c>
      <c r="G386" s="63" t="s">
        <v>442</v>
      </c>
      <c r="H386" s="63" t="s">
        <v>18</v>
      </c>
      <c r="I386" s="63">
        <v>17</v>
      </c>
      <c r="J386" s="63">
        <v>36</v>
      </c>
      <c r="K386" s="63">
        <v>3</v>
      </c>
      <c r="L386" s="63"/>
      <c r="M386" s="63"/>
      <c r="N386" s="63"/>
      <c r="O386" s="63"/>
      <c r="P386" s="63"/>
      <c r="Q386" s="63"/>
      <c r="R386" s="63"/>
    </row>
    <row r="387" spans="1:18" x14ac:dyDescent="0.2">
      <c r="A387" s="63" t="s">
        <v>517</v>
      </c>
      <c r="B387" s="63" t="s">
        <v>445</v>
      </c>
      <c r="C387" s="63" t="s">
        <v>161</v>
      </c>
      <c r="D387" s="63" t="s">
        <v>160</v>
      </c>
      <c r="E387" s="63" t="s">
        <v>441</v>
      </c>
      <c r="F387" s="63">
        <v>1</v>
      </c>
      <c r="G387" s="63" t="s">
        <v>442</v>
      </c>
      <c r="H387" s="63" t="s">
        <v>772</v>
      </c>
      <c r="I387" s="63">
        <v>15</v>
      </c>
      <c r="J387" s="63">
        <v>39</v>
      </c>
      <c r="K387" s="63">
        <v>4</v>
      </c>
      <c r="L387" s="63">
        <v>-0.6</v>
      </c>
      <c r="M387" s="63">
        <v>1</v>
      </c>
      <c r="N387" s="63"/>
      <c r="O387" s="63">
        <v>1</v>
      </c>
      <c r="P387" s="63"/>
      <c r="Q387" s="63"/>
      <c r="R387" s="63"/>
    </row>
    <row r="388" spans="1:18" x14ac:dyDescent="0.2">
      <c r="A388" s="63" t="s">
        <v>518</v>
      </c>
      <c r="B388" s="63" t="s">
        <v>440</v>
      </c>
      <c r="C388" s="63" t="s">
        <v>165</v>
      </c>
      <c r="D388" s="63" t="s">
        <v>164</v>
      </c>
      <c r="E388" s="63" t="s">
        <v>441</v>
      </c>
      <c r="F388" s="63">
        <v>0</v>
      </c>
      <c r="G388" s="63" t="s">
        <v>442</v>
      </c>
      <c r="H388" s="63" t="s">
        <v>18</v>
      </c>
      <c r="I388" s="63">
        <v>18</v>
      </c>
      <c r="J388" s="63">
        <v>39</v>
      </c>
      <c r="K388" s="63">
        <v>4</v>
      </c>
      <c r="L388" s="63"/>
      <c r="M388" s="63"/>
      <c r="N388" s="63"/>
      <c r="O388" s="63"/>
      <c r="P388" s="63"/>
      <c r="Q388" s="63"/>
      <c r="R388" s="63"/>
    </row>
    <row r="389" spans="1:18" x14ac:dyDescent="0.2">
      <c r="A389" s="63" t="s">
        <v>519</v>
      </c>
      <c r="B389" s="63" t="s">
        <v>445</v>
      </c>
      <c r="C389" s="63" t="s">
        <v>165</v>
      </c>
      <c r="D389" s="63" t="s">
        <v>164</v>
      </c>
      <c r="E389" s="63" t="s">
        <v>441</v>
      </c>
      <c r="F389" s="63">
        <v>1</v>
      </c>
      <c r="G389" s="63" t="s">
        <v>442</v>
      </c>
      <c r="H389" s="63" t="s">
        <v>772</v>
      </c>
      <c r="I389" s="63">
        <v>13</v>
      </c>
      <c r="J389" s="63">
        <v>30</v>
      </c>
      <c r="K389" s="63">
        <v>3</v>
      </c>
      <c r="L389" s="63">
        <v>-1.4</v>
      </c>
      <c r="M389" s="63">
        <v>1</v>
      </c>
      <c r="N389" s="63"/>
      <c r="O389" s="63">
        <v>1</v>
      </c>
      <c r="P389" s="63"/>
      <c r="Q389" s="63">
        <v>1</v>
      </c>
      <c r="R389" s="63"/>
    </row>
    <row r="390" spans="1:18" x14ac:dyDescent="0.2">
      <c r="A390" s="63" t="s">
        <v>520</v>
      </c>
      <c r="B390" s="63" t="s">
        <v>440</v>
      </c>
      <c r="C390" s="63" t="s">
        <v>169</v>
      </c>
      <c r="D390" s="63" t="s">
        <v>168</v>
      </c>
      <c r="E390" s="63" t="s">
        <v>441</v>
      </c>
      <c r="F390" s="63">
        <v>0</v>
      </c>
      <c r="G390" s="63" t="s">
        <v>442</v>
      </c>
      <c r="H390" s="63" t="s">
        <v>18</v>
      </c>
      <c r="I390" s="63">
        <v>12</v>
      </c>
      <c r="J390" s="63">
        <v>10</v>
      </c>
      <c r="K390" s="63">
        <v>1</v>
      </c>
      <c r="L390" s="63"/>
      <c r="M390" s="63"/>
      <c r="N390" s="63"/>
      <c r="O390" s="63"/>
      <c r="P390" s="63"/>
      <c r="Q390" s="63"/>
      <c r="R390" s="63"/>
    </row>
    <row r="391" spans="1:18" x14ac:dyDescent="0.2">
      <c r="A391" s="63" t="s">
        <v>521</v>
      </c>
      <c r="B391" s="63" t="s">
        <v>445</v>
      </c>
      <c r="C391" s="63" t="s">
        <v>169</v>
      </c>
      <c r="D391" s="63" t="s">
        <v>168</v>
      </c>
      <c r="E391" s="63" t="s">
        <v>441</v>
      </c>
      <c r="F391" s="63">
        <v>1</v>
      </c>
      <c r="G391" s="63" t="s">
        <v>442</v>
      </c>
      <c r="H391" s="63" t="s">
        <v>772</v>
      </c>
      <c r="I391" s="63">
        <v>12</v>
      </c>
      <c r="J391" s="63">
        <v>21</v>
      </c>
      <c r="K391" s="63">
        <v>2</v>
      </c>
      <c r="L391" s="63">
        <v>0</v>
      </c>
      <c r="M391" s="63"/>
      <c r="N391" s="63"/>
      <c r="O391" s="63"/>
      <c r="P391" s="63"/>
      <c r="Q391" s="63"/>
      <c r="R391" s="63"/>
    </row>
    <row r="392" spans="1:18" x14ac:dyDescent="0.2">
      <c r="A392" s="63" t="s">
        <v>522</v>
      </c>
      <c r="B392" s="63" t="s">
        <v>440</v>
      </c>
      <c r="C392" s="63" t="s">
        <v>173</v>
      </c>
      <c r="D392" s="63" t="s">
        <v>172</v>
      </c>
      <c r="E392" s="63" t="s">
        <v>441</v>
      </c>
      <c r="F392" s="63">
        <v>0</v>
      </c>
      <c r="G392" s="63" t="s">
        <v>442</v>
      </c>
      <c r="H392" s="63" t="s">
        <v>18</v>
      </c>
      <c r="I392" s="63">
        <v>14</v>
      </c>
      <c r="J392" s="63">
        <v>17</v>
      </c>
      <c r="K392" s="63">
        <v>2</v>
      </c>
      <c r="L392" s="63"/>
      <c r="M392" s="63"/>
      <c r="N392" s="63"/>
      <c r="O392" s="63"/>
      <c r="P392" s="63"/>
      <c r="Q392" s="63"/>
      <c r="R392" s="63"/>
    </row>
    <row r="393" spans="1:18" x14ac:dyDescent="0.2">
      <c r="A393" s="63" t="s">
        <v>523</v>
      </c>
      <c r="B393" s="63" t="s">
        <v>445</v>
      </c>
      <c r="C393" s="63" t="s">
        <v>173</v>
      </c>
      <c r="D393" s="63" t="s">
        <v>172</v>
      </c>
      <c r="E393" s="63" t="s">
        <v>441</v>
      </c>
      <c r="F393" s="63">
        <v>1</v>
      </c>
      <c r="G393" s="63" t="s">
        <v>442</v>
      </c>
      <c r="H393" s="63" t="s">
        <v>772</v>
      </c>
      <c r="I393" s="63">
        <v>10</v>
      </c>
      <c r="J393" s="63">
        <v>12</v>
      </c>
      <c r="K393" s="63">
        <v>1</v>
      </c>
      <c r="L393" s="63">
        <v>-1.2</v>
      </c>
      <c r="M393" s="63">
        <v>1</v>
      </c>
      <c r="N393" s="63"/>
      <c r="O393" s="63">
        <v>1</v>
      </c>
      <c r="P393" s="63"/>
      <c r="Q393" s="63">
        <v>1</v>
      </c>
      <c r="R393" s="63"/>
    </row>
    <row r="394" spans="1:18" x14ac:dyDescent="0.2">
      <c r="A394" s="63" t="s">
        <v>524</v>
      </c>
      <c r="B394" s="63" t="s">
        <v>440</v>
      </c>
      <c r="C394" s="63" t="s">
        <v>177</v>
      </c>
      <c r="D394" s="63" t="s">
        <v>176</v>
      </c>
      <c r="E394" s="63" t="s">
        <v>441</v>
      </c>
      <c r="F394" s="63">
        <v>0</v>
      </c>
      <c r="G394" s="63" t="s">
        <v>442</v>
      </c>
      <c r="H394" s="63" t="s">
        <v>18</v>
      </c>
      <c r="I394" s="63">
        <v>19</v>
      </c>
      <c r="J394" s="63">
        <v>44</v>
      </c>
      <c r="K394" s="63">
        <v>4</v>
      </c>
      <c r="L394" s="63"/>
      <c r="M394" s="63"/>
      <c r="N394" s="63"/>
      <c r="O394" s="63"/>
      <c r="P394" s="63"/>
      <c r="Q394" s="63"/>
      <c r="R394" s="63"/>
    </row>
    <row r="395" spans="1:18" x14ac:dyDescent="0.2">
      <c r="A395" s="63" t="s">
        <v>525</v>
      </c>
      <c r="B395" s="63" t="s">
        <v>445</v>
      </c>
      <c r="C395" s="63" t="s">
        <v>177</v>
      </c>
      <c r="D395" s="63" t="s">
        <v>176</v>
      </c>
      <c r="E395" s="63" t="s">
        <v>441</v>
      </c>
      <c r="F395" s="63">
        <v>1</v>
      </c>
      <c r="G395" s="63" t="s">
        <v>442</v>
      </c>
      <c r="H395" s="63" t="s">
        <v>772</v>
      </c>
      <c r="I395" s="63">
        <v>16</v>
      </c>
      <c r="J395" s="63">
        <v>43</v>
      </c>
      <c r="K395" s="63">
        <v>4</v>
      </c>
      <c r="L395" s="63">
        <v>-0.9</v>
      </c>
      <c r="M395" s="63">
        <v>1</v>
      </c>
      <c r="N395" s="63"/>
      <c r="O395" s="63">
        <v>1</v>
      </c>
      <c r="P395" s="63"/>
      <c r="Q395" s="63"/>
      <c r="R395" s="63"/>
    </row>
    <row r="396" spans="1:18" x14ac:dyDescent="0.2">
      <c r="A396" s="63" t="s">
        <v>526</v>
      </c>
      <c r="B396" s="63" t="s">
        <v>440</v>
      </c>
      <c r="C396" s="63" t="s">
        <v>181</v>
      </c>
      <c r="D396" s="63" t="s">
        <v>180</v>
      </c>
      <c r="E396" s="63" t="s">
        <v>441</v>
      </c>
      <c r="F396" s="63">
        <v>0</v>
      </c>
      <c r="G396" s="63" t="s">
        <v>442</v>
      </c>
      <c r="H396" s="63" t="s">
        <v>18</v>
      </c>
      <c r="I396" s="63">
        <v>10</v>
      </c>
      <c r="J396" s="63">
        <v>5</v>
      </c>
      <c r="K396" s="63">
        <v>1</v>
      </c>
      <c r="L396" s="63"/>
      <c r="M396" s="63"/>
      <c r="N396" s="63"/>
      <c r="O396" s="63"/>
      <c r="P396" s="63"/>
      <c r="Q396" s="63"/>
      <c r="R396" s="63"/>
    </row>
    <row r="397" spans="1:18" x14ac:dyDescent="0.2">
      <c r="A397" s="63" t="s">
        <v>527</v>
      </c>
      <c r="B397" s="63" t="s">
        <v>445</v>
      </c>
      <c r="C397" s="63" t="s">
        <v>181</v>
      </c>
      <c r="D397" s="63" t="s">
        <v>180</v>
      </c>
      <c r="E397" s="63" t="s">
        <v>441</v>
      </c>
      <c r="F397" s="63">
        <v>1</v>
      </c>
      <c r="G397" s="63" t="s">
        <v>442</v>
      </c>
      <c r="H397" s="63" t="s">
        <v>772</v>
      </c>
      <c r="I397" s="63">
        <v>8</v>
      </c>
      <c r="J397" s="63">
        <v>2</v>
      </c>
      <c r="K397" s="63">
        <v>1</v>
      </c>
      <c r="L397" s="63">
        <v>-0.6</v>
      </c>
      <c r="M397" s="63">
        <v>1</v>
      </c>
      <c r="N397" s="63"/>
      <c r="O397" s="63">
        <v>1</v>
      </c>
      <c r="P397" s="63"/>
      <c r="Q397" s="63"/>
      <c r="R397" s="63"/>
    </row>
    <row r="398" spans="1:18" x14ac:dyDescent="0.2">
      <c r="A398" s="63" t="s">
        <v>528</v>
      </c>
      <c r="B398" s="63" t="s">
        <v>440</v>
      </c>
      <c r="C398" s="63" t="s">
        <v>185</v>
      </c>
      <c r="D398" s="63" t="s">
        <v>184</v>
      </c>
      <c r="E398" s="63" t="s">
        <v>441</v>
      </c>
      <c r="F398" s="63">
        <v>0</v>
      </c>
      <c r="G398" s="63" t="s">
        <v>442</v>
      </c>
      <c r="H398" s="63" t="s">
        <v>18</v>
      </c>
      <c r="I398" s="63">
        <v>18</v>
      </c>
      <c r="J398" s="63">
        <v>39</v>
      </c>
      <c r="K398" s="63">
        <v>4</v>
      </c>
      <c r="L398" s="63"/>
      <c r="M398" s="63"/>
      <c r="N398" s="63"/>
      <c r="O398" s="63"/>
      <c r="P398" s="63"/>
      <c r="Q398" s="63"/>
      <c r="R398" s="63"/>
    </row>
    <row r="399" spans="1:18" x14ac:dyDescent="0.2">
      <c r="A399" s="63" t="s">
        <v>529</v>
      </c>
      <c r="B399" s="63" t="s">
        <v>445</v>
      </c>
      <c r="C399" s="63" t="s">
        <v>185</v>
      </c>
      <c r="D399" s="63" t="s">
        <v>184</v>
      </c>
      <c r="E399" s="63" t="s">
        <v>441</v>
      </c>
      <c r="F399" s="63">
        <v>1</v>
      </c>
      <c r="G399" s="63" t="s">
        <v>442</v>
      </c>
      <c r="H399" s="63" t="s">
        <v>772</v>
      </c>
      <c r="I399" s="63">
        <v>16</v>
      </c>
      <c r="J399" s="63">
        <v>43</v>
      </c>
      <c r="K399" s="63">
        <v>4</v>
      </c>
      <c r="L399" s="63">
        <v>-0.6</v>
      </c>
      <c r="M399" s="63">
        <v>1</v>
      </c>
      <c r="N399" s="63"/>
      <c r="O399" s="63">
        <v>1</v>
      </c>
      <c r="P399" s="63"/>
      <c r="Q399" s="63"/>
      <c r="R399" s="63"/>
    </row>
    <row r="400" spans="1:18" x14ac:dyDescent="0.2">
      <c r="A400" s="63" t="s">
        <v>530</v>
      </c>
      <c r="B400" s="63" t="s">
        <v>440</v>
      </c>
      <c r="C400" s="63" t="s">
        <v>189</v>
      </c>
      <c r="D400" s="63" t="s">
        <v>188</v>
      </c>
      <c r="E400" s="63" t="s">
        <v>441</v>
      </c>
      <c r="F400" s="63">
        <v>0</v>
      </c>
      <c r="G400" s="63" t="s">
        <v>442</v>
      </c>
      <c r="H400" s="63" t="s">
        <v>18</v>
      </c>
      <c r="I400" s="63">
        <v>19</v>
      </c>
      <c r="J400" s="63">
        <v>44</v>
      </c>
      <c r="K400" s="63">
        <v>4</v>
      </c>
      <c r="L400" s="63"/>
      <c r="M400" s="63"/>
      <c r="N400" s="63"/>
      <c r="O400" s="63"/>
      <c r="P400" s="63"/>
      <c r="Q400" s="63"/>
      <c r="R400" s="63"/>
    </row>
    <row r="401" spans="1:18" x14ac:dyDescent="0.2">
      <c r="A401" s="63" t="s">
        <v>531</v>
      </c>
      <c r="B401" s="63" t="s">
        <v>445</v>
      </c>
      <c r="C401" s="63" t="s">
        <v>189</v>
      </c>
      <c r="D401" s="63" t="s">
        <v>188</v>
      </c>
      <c r="E401" s="63" t="s">
        <v>441</v>
      </c>
      <c r="F401" s="63">
        <v>1</v>
      </c>
      <c r="G401" s="63" t="s">
        <v>442</v>
      </c>
      <c r="H401" s="63" t="s">
        <v>772</v>
      </c>
      <c r="I401" s="63">
        <v>18</v>
      </c>
      <c r="J401" s="63">
        <v>50</v>
      </c>
      <c r="K401" s="63">
        <v>4</v>
      </c>
      <c r="L401" s="63">
        <v>-0.3</v>
      </c>
      <c r="M401" s="63">
        <v>1</v>
      </c>
      <c r="N401" s="63"/>
      <c r="O401" s="63"/>
      <c r="P401" s="63"/>
      <c r="Q401" s="63"/>
      <c r="R401" s="63"/>
    </row>
    <row r="402" spans="1:18" x14ac:dyDescent="0.2">
      <c r="A402" s="63" t="s">
        <v>532</v>
      </c>
      <c r="B402" s="63" t="s">
        <v>440</v>
      </c>
      <c r="C402" s="63" t="s">
        <v>193</v>
      </c>
      <c r="D402" s="63" t="s">
        <v>192</v>
      </c>
      <c r="E402" s="63" t="s">
        <v>441</v>
      </c>
      <c r="F402" s="63">
        <v>0</v>
      </c>
      <c r="G402" s="63" t="s">
        <v>442</v>
      </c>
      <c r="H402" s="63" t="s">
        <v>18</v>
      </c>
      <c r="I402" s="63">
        <v>16</v>
      </c>
      <c r="J402" s="63"/>
      <c r="K402" s="63"/>
      <c r="L402" s="63"/>
      <c r="M402" s="63"/>
      <c r="N402" s="63"/>
      <c r="O402" s="63"/>
      <c r="P402" s="63"/>
      <c r="Q402" s="63"/>
      <c r="R402" s="63"/>
    </row>
    <row r="403" spans="1:18" x14ac:dyDescent="0.2">
      <c r="A403" s="63" t="s">
        <v>533</v>
      </c>
      <c r="B403" s="63" t="s">
        <v>445</v>
      </c>
      <c r="C403" s="63" t="s">
        <v>193</v>
      </c>
      <c r="D403" s="63" t="s">
        <v>192</v>
      </c>
      <c r="E403" s="63" t="s">
        <v>441</v>
      </c>
      <c r="F403" s="63">
        <v>1</v>
      </c>
      <c r="G403" s="63" t="s">
        <v>442</v>
      </c>
      <c r="H403" s="63" t="s">
        <v>772</v>
      </c>
      <c r="I403" s="63">
        <v>13</v>
      </c>
      <c r="J403" s="63"/>
      <c r="K403" s="63"/>
      <c r="L403" s="63">
        <v>-0.9</v>
      </c>
      <c r="M403" s="63">
        <v>1</v>
      </c>
      <c r="N403" s="63"/>
      <c r="O403" s="63">
        <v>1</v>
      </c>
      <c r="P403" s="63"/>
      <c r="Q403" s="63"/>
      <c r="R403" s="63"/>
    </row>
    <row r="404" spans="1:18" x14ac:dyDescent="0.2">
      <c r="A404" s="63" t="s">
        <v>534</v>
      </c>
      <c r="B404" s="63" t="s">
        <v>440</v>
      </c>
      <c r="C404" s="63" t="s">
        <v>197</v>
      </c>
      <c r="D404" s="63" t="s">
        <v>196</v>
      </c>
      <c r="E404" s="63" t="s">
        <v>441</v>
      </c>
      <c r="F404" s="63">
        <v>0</v>
      </c>
      <c r="G404" s="63" t="s">
        <v>442</v>
      </c>
      <c r="H404" s="63" t="s">
        <v>18</v>
      </c>
      <c r="I404" s="63">
        <v>15</v>
      </c>
      <c r="J404" s="63">
        <v>23</v>
      </c>
      <c r="K404" s="63">
        <v>2</v>
      </c>
      <c r="L404" s="63"/>
      <c r="M404" s="63"/>
      <c r="N404" s="63"/>
      <c r="O404" s="63"/>
      <c r="P404" s="63"/>
      <c r="Q404" s="63"/>
      <c r="R404" s="63"/>
    </row>
    <row r="405" spans="1:18" x14ac:dyDescent="0.2">
      <c r="A405" s="63" t="s">
        <v>535</v>
      </c>
      <c r="B405" s="63" t="s">
        <v>445</v>
      </c>
      <c r="C405" s="63" t="s">
        <v>197</v>
      </c>
      <c r="D405" s="63" t="s">
        <v>196</v>
      </c>
      <c r="E405" s="63" t="s">
        <v>441</v>
      </c>
      <c r="F405" s="63">
        <v>1</v>
      </c>
      <c r="G405" s="63" t="s">
        <v>442</v>
      </c>
      <c r="H405" s="63" t="s">
        <v>772</v>
      </c>
      <c r="I405" s="63">
        <v>13</v>
      </c>
      <c r="J405" s="63">
        <v>30</v>
      </c>
      <c r="K405" s="63">
        <v>3</v>
      </c>
      <c r="L405" s="63">
        <v>-0.6</v>
      </c>
      <c r="M405" s="63">
        <v>1</v>
      </c>
      <c r="N405" s="63"/>
      <c r="O405" s="63">
        <v>1</v>
      </c>
      <c r="P405" s="63"/>
      <c r="Q405" s="63"/>
      <c r="R405" s="63"/>
    </row>
    <row r="406" spans="1:18" x14ac:dyDescent="0.2">
      <c r="A406" s="63" t="s">
        <v>536</v>
      </c>
      <c r="B406" s="63" t="s">
        <v>440</v>
      </c>
      <c r="C406" s="63" t="s">
        <v>201</v>
      </c>
      <c r="D406" s="63" t="s">
        <v>200</v>
      </c>
      <c r="E406" s="63" t="s">
        <v>441</v>
      </c>
      <c r="F406" s="63">
        <v>0</v>
      </c>
      <c r="G406" s="63" t="s">
        <v>442</v>
      </c>
      <c r="H406" s="63" t="s">
        <v>18</v>
      </c>
      <c r="I406" s="63">
        <v>9</v>
      </c>
      <c r="J406" s="63">
        <v>2</v>
      </c>
      <c r="K406" s="63">
        <v>1</v>
      </c>
      <c r="L406" s="63"/>
      <c r="M406" s="63"/>
      <c r="N406" s="63"/>
      <c r="O406" s="63"/>
      <c r="P406" s="63"/>
      <c r="Q406" s="63"/>
      <c r="R406" s="63"/>
    </row>
    <row r="407" spans="1:18" x14ac:dyDescent="0.2">
      <c r="A407" s="63" t="s">
        <v>537</v>
      </c>
      <c r="B407" s="63" t="s">
        <v>445</v>
      </c>
      <c r="C407" s="63" t="s">
        <v>201</v>
      </c>
      <c r="D407" s="63" t="s">
        <v>200</v>
      </c>
      <c r="E407" s="63" t="s">
        <v>441</v>
      </c>
      <c r="F407" s="63">
        <v>1</v>
      </c>
      <c r="G407" s="63" t="s">
        <v>442</v>
      </c>
      <c r="H407" s="63" t="s">
        <v>772</v>
      </c>
      <c r="I407" s="63">
        <v>8</v>
      </c>
      <c r="J407" s="63">
        <v>2</v>
      </c>
      <c r="K407" s="63">
        <v>1</v>
      </c>
      <c r="L407" s="63">
        <v>-0.3</v>
      </c>
      <c r="M407" s="63">
        <v>1</v>
      </c>
      <c r="N407" s="63"/>
      <c r="O407" s="63"/>
      <c r="P407" s="63"/>
      <c r="Q407" s="63"/>
      <c r="R407" s="63"/>
    </row>
    <row r="408" spans="1:18" x14ac:dyDescent="0.2">
      <c r="A408" s="63" t="s">
        <v>538</v>
      </c>
      <c r="B408" s="63" t="s">
        <v>440</v>
      </c>
      <c r="C408" s="63" t="s">
        <v>205</v>
      </c>
      <c r="D408" s="63" t="s">
        <v>204</v>
      </c>
      <c r="E408" s="63" t="s">
        <v>441</v>
      </c>
      <c r="F408" s="63">
        <v>0</v>
      </c>
      <c r="G408" s="63" t="s">
        <v>442</v>
      </c>
      <c r="H408" s="63" t="s">
        <v>18</v>
      </c>
      <c r="I408" s="63">
        <v>15</v>
      </c>
      <c r="J408" s="63">
        <v>23</v>
      </c>
      <c r="K408" s="63">
        <v>2</v>
      </c>
      <c r="L408" s="63"/>
      <c r="M408" s="63"/>
      <c r="N408" s="63"/>
      <c r="O408" s="63"/>
      <c r="P408" s="63"/>
      <c r="Q408" s="63"/>
      <c r="R408" s="63"/>
    </row>
    <row r="409" spans="1:18" x14ac:dyDescent="0.2">
      <c r="A409" s="63" t="s">
        <v>539</v>
      </c>
      <c r="B409" s="63" t="s">
        <v>445</v>
      </c>
      <c r="C409" s="63" t="s">
        <v>205</v>
      </c>
      <c r="D409" s="63" t="s">
        <v>204</v>
      </c>
      <c r="E409" s="63" t="s">
        <v>441</v>
      </c>
      <c r="F409" s="63">
        <v>1</v>
      </c>
      <c r="G409" s="63" t="s">
        <v>442</v>
      </c>
      <c r="H409" s="63" t="s">
        <v>772</v>
      </c>
      <c r="I409" s="63">
        <v>12</v>
      </c>
      <c r="J409" s="63">
        <v>21</v>
      </c>
      <c r="K409" s="63">
        <v>2</v>
      </c>
      <c r="L409" s="63">
        <v>-0.9</v>
      </c>
      <c r="M409" s="63">
        <v>1</v>
      </c>
      <c r="N409" s="63"/>
      <c r="O409" s="63">
        <v>1</v>
      </c>
      <c r="P409" s="63"/>
      <c r="Q409" s="63"/>
      <c r="R409" s="63"/>
    </row>
    <row r="410" spans="1:18" x14ac:dyDescent="0.2">
      <c r="A410" s="63" t="s">
        <v>540</v>
      </c>
      <c r="B410" s="63" t="s">
        <v>440</v>
      </c>
      <c r="C410" s="63" t="s">
        <v>209</v>
      </c>
      <c r="D410" s="63" t="s">
        <v>208</v>
      </c>
      <c r="E410" s="63" t="s">
        <v>441</v>
      </c>
      <c r="F410" s="63">
        <v>0</v>
      </c>
      <c r="G410" s="63" t="s">
        <v>442</v>
      </c>
      <c r="H410" s="63" t="s">
        <v>18</v>
      </c>
      <c r="I410" s="63">
        <v>15</v>
      </c>
      <c r="J410" s="63">
        <v>23</v>
      </c>
      <c r="K410" s="63">
        <v>2</v>
      </c>
      <c r="L410" s="63"/>
      <c r="M410" s="63"/>
      <c r="N410" s="63"/>
      <c r="O410" s="63"/>
      <c r="P410" s="63"/>
      <c r="Q410" s="63"/>
      <c r="R410" s="63"/>
    </row>
    <row r="411" spans="1:18" x14ac:dyDescent="0.2">
      <c r="A411" s="63" t="s">
        <v>541</v>
      </c>
      <c r="B411" s="63" t="s">
        <v>445</v>
      </c>
      <c r="C411" s="63" t="s">
        <v>209</v>
      </c>
      <c r="D411" s="63" t="s">
        <v>208</v>
      </c>
      <c r="E411" s="63" t="s">
        <v>441</v>
      </c>
      <c r="F411" s="63">
        <v>1</v>
      </c>
      <c r="G411" s="63" t="s">
        <v>442</v>
      </c>
      <c r="H411" s="63" t="s">
        <v>772</v>
      </c>
      <c r="I411" s="63">
        <v>11</v>
      </c>
      <c r="J411" s="63">
        <v>13</v>
      </c>
      <c r="K411" s="63">
        <v>2</v>
      </c>
      <c r="L411" s="63">
        <v>-1.2</v>
      </c>
      <c r="M411" s="63">
        <v>1</v>
      </c>
      <c r="N411" s="63"/>
      <c r="O411" s="63">
        <v>1</v>
      </c>
      <c r="P411" s="63"/>
      <c r="Q411" s="63">
        <v>1</v>
      </c>
      <c r="R411" s="63"/>
    </row>
    <row r="412" spans="1:18" x14ac:dyDescent="0.2">
      <c r="A412" s="63" t="s">
        <v>542</v>
      </c>
      <c r="B412" s="63" t="s">
        <v>440</v>
      </c>
      <c r="C412" s="63" t="s">
        <v>213</v>
      </c>
      <c r="D412" s="63" t="s">
        <v>212</v>
      </c>
      <c r="E412" s="63" t="s">
        <v>441</v>
      </c>
      <c r="F412" s="63">
        <v>0</v>
      </c>
      <c r="G412" s="63" t="s">
        <v>442</v>
      </c>
      <c r="H412" s="63" t="s">
        <v>18</v>
      </c>
      <c r="I412" s="63">
        <v>18</v>
      </c>
      <c r="J412" s="63">
        <v>39</v>
      </c>
      <c r="K412" s="63">
        <v>4</v>
      </c>
      <c r="L412" s="63"/>
      <c r="M412" s="63"/>
      <c r="N412" s="63"/>
      <c r="O412" s="63"/>
      <c r="P412" s="63"/>
      <c r="Q412" s="63"/>
      <c r="R412" s="63"/>
    </row>
    <row r="413" spans="1:18" x14ac:dyDescent="0.2">
      <c r="A413" s="63" t="s">
        <v>543</v>
      </c>
      <c r="B413" s="63" t="s">
        <v>445</v>
      </c>
      <c r="C413" s="63" t="s">
        <v>213</v>
      </c>
      <c r="D413" s="63" t="s">
        <v>212</v>
      </c>
      <c r="E413" s="63" t="s">
        <v>441</v>
      </c>
      <c r="F413" s="63">
        <v>1</v>
      </c>
      <c r="G413" s="63" t="s">
        <v>442</v>
      </c>
      <c r="H413" s="63" t="s">
        <v>772</v>
      </c>
      <c r="I413" s="63">
        <v>14</v>
      </c>
      <c r="J413" s="63">
        <v>33</v>
      </c>
      <c r="K413" s="63">
        <v>3</v>
      </c>
      <c r="L413" s="63">
        <v>-1.2</v>
      </c>
      <c r="M413" s="63">
        <v>1</v>
      </c>
      <c r="N413" s="63"/>
      <c r="O413" s="63">
        <v>1</v>
      </c>
      <c r="P413" s="63"/>
      <c r="Q413" s="63">
        <v>1</v>
      </c>
      <c r="R413" s="63"/>
    </row>
    <row r="414" spans="1:18" x14ac:dyDescent="0.2">
      <c r="A414" s="63" t="s">
        <v>544</v>
      </c>
      <c r="B414" s="63" t="s">
        <v>440</v>
      </c>
      <c r="C414" s="63" t="s">
        <v>217</v>
      </c>
      <c r="D414" s="63" t="s">
        <v>216</v>
      </c>
      <c r="E414" s="63" t="s">
        <v>441</v>
      </c>
      <c r="F414" s="63">
        <v>0</v>
      </c>
      <c r="G414" s="63" t="s">
        <v>442</v>
      </c>
      <c r="H414" s="63" t="s">
        <v>18</v>
      </c>
      <c r="I414" s="63">
        <v>12</v>
      </c>
      <c r="J414" s="63">
        <v>10</v>
      </c>
      <c r="K414" s="63">
        <v>1</v>
      </c>
      <c r="L414" s="63"/>
      <c r="M414" s="63"/>
      <c r="N414" s="63"/>
      <c r="O414" s="63"/>
      <c r="P414" s="63"/>
      <c r="Q414" s="63"/>
      <c r="R414" s="63"/>
    </row>
    <row r="415" spans="1:18" x14ac:dyDescent="0.2">
      <c r="A415" s="63" t="s">
        <v>545</v>
      </c>
      <c r="B415" s="63" t="s">
        <v>445</v>
      </c>
      <c r="C415" s="63" t="s">
        <v>217</v>
      </c>
      <c r="D415" s="63" t="s">
        <v>216</v>
      </c>
      <c r="E415" s="63" t="s">
        <v>441</v>
      </c>
      <c r="F415" s="63">
        <v>1</v>
      </c>
      <c r="G415" s="63" t="s">
        <v>442</v>
      </c>
      <c r="H415" s="63" t="s">
        <v>772</v>
      </c>
      <c r="I415" s="63">
        <v>9</v>
      </c>
      <c r="J415" s="63">
        <v>7</v>
      </c>
      <c r="K415" s="63">
        <v>1</v>
      </c>
      <c r="L415" s="63">
        <v>-0.9</v>
      </c>
      <c r="M415" s="63">
        <v>1</v>
      </c>
      <c r="N415" s="63"/>
      <c r="O415" s="63">
        <v>1</v>
      </c>
      <c r="P415" s="63"/>
      <c r="Q415" s="63"/>
      <c r="R415" s="63"/>
    </row>
    <row r="416" spans="1:18" x14ac:dyDescent="0.2">
      <c r="A416" s="63" t="s">
        <v>546</v>
      </c>
      <c r="B416" s="63" t="s">
        <v>440</v>
      </c>
      <c r="C416" s="63" t="s">
        <v>221</v>
      </c>
      <c r="D416" s="63" t="s">
        <v>220</v>
      </c>
      <c r="E416" s="63" t="s">
        <v>441</v>
      </c>
      <c r="F416" s="63">
        <v>0</v>
      </c>
      <c r="G416" s="63" t="s">
        <v>442</v>
      </c>
      <c r="H416" s="63" t="s">
        <v>18</v>
      </c>
      <c r="I416" s="63">
        <v>14</v>
      </c>
      <c r="J416" s="63">
        <v>17</v>
      </c>
      <c r="K416" s="63">
        <v>2</v>
      </c>
      <c r="L416" s="63"/>
      <c r="M416" s="63"/>
      <c r="N416" s="63"/>
      <c r="O416" s="63"/>
      <c r="P416" s="63"/>
      <c r="Q416" s="63"/>
      <c r="R416" s="63"/>
    </row>
    <row r="417" spans="1:18" x14ac:dyDescent="0.2">
      <c r="A417" s="63" t="s">
        <v>547</v>
      </c>
      <c r="B417" s="63" t="s">
        <v>445</v>
      </c>
      <c r="C417" s="63" t="s">
        <v>221</v>
      </c>
      <c r="D417" s="63" t="s">
        <v>220</v>
      </c>
      <c r="E417" s="63" t="s">
        <v>441</v>
      </c>
      <c r="F417" s="63">
        <v>1</v>
      </c>
      <c r="G417" s="63" t="s">
        <v>442</v>
      </c>
      <c r="H417" s="63" t="s">
        <v>772</v>
      </c>
      <c r="I417" s="63">
        <v>12</v>
      </c>
      <c r="J417" s="63">
        <v>21</v>
      </c>
      <c r="K417" s="63">
        <v>2</v>
      </c>
      <c r="L417" s="63">
        <v>-0.6</v>
      </c>
      <c r="M417" s="63">
        <v>1</v>
      </c>
      <c r="N417" s="63"/>
      <c r="O417" s="63">
        <v>1</v>
      </c>
      <c r="P417" s="63"/>
      <c r="Q417" s="63"/>
      <c r="R417" s="63"/>
    </row>
    <row r="418" spans="1:18" x14ac:dyDescent="0.2">
      <c r="A418" s="63" t="s">
        <v>548</v>
      </c>
      <c r="B418" s="63" t="s">
        <v>549</v>
      </c>
      <c r="C418" s="63" t="s">
        <v>14</v>
      </c>
      <c r="D418" s="63" t="s">
        <v>13</v>
      </c>
      <c r="E418" s="63" t="s">
        <v>550</v>
      </c>
      <c r="F418" s="63">
        <v>0</v>
      </c>
      <c r="G418" s="63" t="s">
        <v>551</v>
      </c>
      <c r="H418" s="63" t="s">
        <v>8284</v>
      </c>
      <c r="I418" s="63">
        <v>17</v>
      </c>
      <c r="J418" s="63">
        <v>41</v>
      </c>
      <c r="K418" s="63">
        <v>4</v>
      </c>
      <c r="L418" s="63"/>
      <c r="M418" s="63"/>
      <c r="N418" s="63"/>
      <c r="O418" s="63"/>
      <c r="P418" s="63"/>
      <c r="Q418" s="63"/>
      <c r="R418" s="63"/>
    </row>
    <row r="419" spans="1:18" x14ac:dyDescent="0.2">
      <c r="A419" s="63" t="s">
        <v>553</v>
      </c>
      <c r="B419" s="63" t="s">
        <v>554</v>
      </c>
      <c r="C419" s="63" t="s">
        <v>14</v>
      </c>
      <c r="D419" s="63" t="s">
        <v>13</v>
      </c>
      <c r="E419" s="63" t="s">
        <v>550</v>
      </c>
      <c r="F419" s="63">
        <v>1</v>
      </c>
      <c r="G419" s="63" t="s">
        <v>551</v>
      </c>
      <c r="H419" s="63" t="s">
        <v>8284</v>
      </c>
      <c r="I419" s="63">
        <v>17</v>
      </c>
      <c r="J419" s="63">
        <v>41</v>
      </c>
      <c r="K419" s="63">
        <v>4</v>
      </c>
      <c r="L419" s="63"/>
      <c r="M419" s="63"/>
      <c r="N419" s="63"/>
      <c r="O419" s="63"/>
      <c r="P419" s="63"/>
      <c r="Q419" s="63"/>
      <c r="R419" s="63"/>
    </row>
    <row r="420" spans="1:18" x14ac:dyDescent="0.2">
      <c r="A420" s="63" t="s">
        <v>556</v>
      </c>
      <c r="B420" s="63" t="s">
        <v>549</v>
      </c>
      <c r="C420" s="63" t="s">
        <v>22</v>
      </c>
      <c r="D420" s="63" t="s">
        <v>21</v>
      </c>
      <c r="E420" s="63" t="s">
        <v>550</v>
      </c>
      <c r="F420" s="63">
        <v>0</v>
      </c>
      <c r="G420" s="63" t="s">
        <v>551</v>
      </c>
      <c r="H420" s="63" t="s">
        <v>8284</v>
      </c>
      <c r="I420" s="63">
        <v>13</v>
      </c>
      <c r="J420" s="63">
        <v>15</v>
      </c>
      <c r="K420" s="63">
        <v>2</v>
      </c>
      <c r="L420" s="63"/>
      <c r="M420" s="63"/>
      <c r="N420" s="63"/>
      <c r="O420" s="63"/>
      <c r="P420" s="63"/>
      <c r="Q420" s="63"/>
      <c r="R420" s="63"/>
    </row>
    <row r="421" spans="1:18" x14ac:dyDescent="0.2">
      <c r="A421" s="63" t="s">
        <v>557</v>
      </c>
      <c r="B421" s="63" t="s">
        <v>554</v>
      </c>
      <c r="C421" s="63" t="s">
        <v>22</v>
      </c>
      <c r="D421" s="63" t="s">
        <v>21</v>
      </c>
      <c r="E421" s="63" t="s">
        <v>550</v>
      </c>
      <c r="F421" s="63">
        <v>1</v>
      </c>
      <c r="G421" s="63" t="s">
        <v>551</v>
      </c>
      <c r="H421" s="63" t="s">
        <v>8284</v>
      </c>
      <c r="I421" s="63">
        <v>13</v>
      </c>
      <c r="J421" s="63">
        <v>15</v>
      </c>
      <c r="K421" s="63">
        <v>2</v>
      </c>
      <c r="L421" s="63"/>
      <c r="M421" s="63"/>
      <c r="N421" s="63"/>
      <c r="O421" s="63"/>
      <c r="P421" s="63"/>
      <c r="Q421" s="63"/>
      <c r="R421" s="63"/>
    </row>
    <row r="422" spans="1:18" x14ac:dyDescent="0.2">
      <c r="A422" s="63" t="s">
        <v>558</v>
      </c>
      <c r="B422" s="63" t="s">
        <v>549</v>
      </c>
      <c r="C422" s="63" t="s">
        <v>26</v>
      </c>
      <c r="D422" s="63" t="s">
        <v>25</v>
      </c>
      <c r="E422" s="63" t="s">
        <v>550</v>
      </c>
      <c r="F422" s="63">
        <v>0</v>
      </c>
      <c r="G422" s="63" t="s">
        <v>551</v>
      </c>
      <c r="H422" s="63" t="s">
        <v>8284</v>
      </c>
      <c r="I422" s="63">
        <v>15</v>
      </c>
      <c r="J422" s="63">
        <v>27</v>
      </c>
      <c r="K422" s="63">
        <v>3</v>
      </c>
      <c r="L422" s="63"/>
      <c r="M422" s="63"/>
      <c r="N422" s="63"/>
      <c r="O422" s="63"/>
      <c r="P422" s="63"/>
      <c r="Q422" s="63"/>
      <c r="R422" s="63"/>
    </row>
    <row r="423" spans="1:18" x14ac:dyDescent="0.2">
      <c r="A423" s="63" t="s">
        <v>559</v>
      </c>
      <c r="B423" s="63" t="s">
        <v>554</v>
      </c>
      <c r="C423" s="63" t="s">
        <v>26</v>
      </c>
      <c r="D423" s="63" t="s">
        <v>25</v>
      </c>
      <c r="E423" s="63" t="s">
        <v>550</v>
      </c>
      <c r="F423" s="63">
        <v>1</v>
      </c>
      <c r="G423" s="63" t="s">
        <v>551</v>
      </c>
      <c r="H423" s="63" t="s">
        <v>8284</v>
      </c>
      <c r="I423" s="63">
        <v>15</v>
      </c>
      <c r="J423" s="63">
        <v>27</v>
      </c>
      <c r="K423" s="63">
        <v>3</v>
      </c>
      <c r="L423" s="63"/>
      <c r="M423" s="63"/>
      <c r="N423" s="63"/>
      <c r="O423" s="63"/>
      <c r="P423" s="63"/>
      <c r="Q423" s="63"/>
      <c r="R423" s="63"/>
    </row>
    <row r="424" spans="1:18" x14ac:dyDescent="0.2">
      <c r="A424" s="63" t="s">
        <v>560</v>
      </c>
      <c r="B424" s="63" t="s">
        <v>549</v>
      </c>
      <c r="C424" s="63" t="s">
        <v>30</v>
      </c>
      <c r="D424" s="63" t="s">
        <v>29</v>
      </c>
      <c r="E424" s="63" t="s">
        <v>550</v>
      </c>
      <c r="F424" s="63">
        <v>0</v>
      </c>
      <c r="G424" s="63" t="s">
        <v>551</v>
      </c>
      <c r="H424" s="63" t="s">
        <v>8284</v>
      </c>
      <c r="I424" s="63">
        <v>19</v>
      </c>
      <c r="J424" s="63">
        <v>51</v>
      </c>
      <c r="K424" s="63">
        <v>4</v>
      </c>
      <c r="L424" s="63"/>
      <c r="M424" s="63"/>
      <c r="N424" s="63"/>
      <c r="O424" s="63"/>
      <c r="P424" s="63"/>
      <c r="Q424" s="63"/>
      <c r="R424" s="63"/>
    </row>
    <row r="425" spans="1:18" x14ac:dyDescent="0.2">
      <c r="A425" s="63" t="s">
        <v>561</v>
      </c>
      <c r="B425" s="63" t="s">
        <v>554</v>
      </c>
      <c r="C425" s="63" t="s">
        <v>30</v>
      </c>
      <c r="D425" s="63" t="s">
        <v>29</v>
      </c>
      <c r="E425" s="63" t="s">
        <v>550</v>
      </c>
      <c r="F425" s="63">
        <v>1</v>
      </c>
      <c r="G425" s="63" t="s">
        <v>551</v>
      </c>
      <c r="H425" s="63" t="s">
        <v>8284</v>
      </c>
      <c r="I425" s="63">
        <v>19</v>
      </c>
      <c r="J425" s="63">
        <v>51</v>
      </c>
      <c r="K425" s="63">
        <v>4</v>
      </c>
      <c r="L425" s="63"/>
      <c r="M425" s="63"/>
      <c r="N425" s="63"/>
      <c r="O425" s="63"/>
      <c r="P425" s="63"/>
      <c r="Q425" s="63"/>
      <c r="R425" s="63"/>
    </row>
    <row r="426" spans="1:18" x14ac:dyDescent="0.2">
      <c r="A426" s="63" t="s">
        <v>562</v>
      </c>
      <c r="B426" s="63" t="s">
        <v>549</v>
      </c>
      <c r="C426" s="63" t="s">
        <v>34</v>
      </c>
      <c r="D426" s="63" t="s">
        <v>33</v>
      </c>
      <c r="E426" s="63" t="s">
        <v>550</v>
      </c>
      <c r="F426" s="63">
        <v>0</v>
      </c>
      <c r="G426" s="63" t="s">
        <v>551</v>
      </c>
      <c r="H426" s="63" t="s">
        <v>8284</v>
      </c>
      <c r="I426" s="63">
        <v>13</v>
      </c>
      <c r="J426" s="63">
        <v>15</v>
      </c>
      <c r="K426" s="63">
        <v>2</v>
      </c>
      <c r="L426" s="63"/>
      <c r="M426" s="63"/>
      <c r="N426" s="63"/>
      <c r="O426" s="63"/>
      <c r="P426" s="63"/>
      <c r="Q426" s="63"/>
      <c r="R426" s="63"/>
    </row>
    <row r="427" spans="1:18" x14ac:dyDescent="0.2">
      <c r="A427" s="63" t="s">
        <v>563</v>
      </c>
      <c r="B427" s="63" t="s">
        <v>554</v>
      </c>
      <c r="C427" s="63" t="s">
        <v>34</v>
      </c>
      <c r="D427" s="63" t="s">
        <v>33</v>
      </c>
      <c r="E427" s="63" t="s">
        <v>550</v>
      </c>
      <c r="F427" s="63">
        <v>1</v>
      </c>
      <c r="G427" s="63" t="s">
        <v>551</v>
      </c>
      <c r="H427" s="63" t="s">
        <v>8284</v>
      </c>
      <c r="I427" s="63">
        <v>13</v>
      </c>
      <c r="J427" s="63">
        <v>15</v>
      </c>
      <c r="K427" s="63">
        <v>2</v>
      </c>
      <c r="L427" s="63"/>
      <c r="M427" s="63"/>
      <c r="N427" s="63"/>
      <c r="O427" s="63"/>
      <c r="P427" s="63"/>
      <c r="Q427" s="63"/>
      <c r="R427" s="63"/>
    </row>
    <row r="428" spans="1:18" x14ac:dyDescent="0.2">
      <c r="A428" s="63" t="s">
        <v>564</v>
      </c>
      <c r="B428" s="63" t="s">
        <v>549</v>
      </c>
      <c r="C428" s="63" t="s">
        <v>38</v>
      </c>
      <c r="D428" s="63" t="s">
        <v>37</v>
      </c>
      <c r="E428" s="63" t="s">
        <v>550</v>
      </c>
      <c r="F428" s="63">
        <v>0</v>
      </c>
      <c r="G428" s="63" t="s">
        <v>551</v>
      </c>
      <c r="H428" s="63" t="s">
        <v>8284</v>
      </c>
      <c r="I428" s="63">
        <v>14</v>
      </c>
      <c r="J428" s="63">
        <v>20</v>
      </c>
      <c r="K428" s="63">
        <v>2</v>
      </c>
      <c r="L428" s="63"/>
      <c r="M428" s="63"/>
      <c r="N428" s="63"/>
      <c r="O428" s="63"/>
      <c r="P428" s="63"/>
      <c r="Q428" s="63"/>
      <c r="R428" s="63"/>
    </row>
    <row r="429" spans="1:18" x14ac:dyDescent="0.2">
      <c r="A429" s="63" t="s">
        <v>565</v>
      </c>
      <c r="B429" s="63" t="s">
        <v>554</v>
      </c>
      <c r="C429" s="63" t="s">
        <v>38</v>
      </c>
      <c r="D429" s="63" t="s">
        <v>37</v>
      </c>
      <c r="E429" s="63" t="s">
        <v>550</v>
      </c>
      <c r="F429" s="63">
        <v>1</v>
      </c>
      <c r="G429" s="63" t="s">
        <v>551</v>
      </c>
      <c r="H429" s="63" t="s">
        <v>8284</v>
      </c>
      <c r="I429" s="63">
        <v>14</v>
      </c>
      <c r="J429" s="63">
        <v>20</v>
      </c>
      <c r="K429" s="63">
        <v>2</v>
      </c>
      <c r="L429" s="63"/>
      <c r="M429" s="63"/>
      <c r="N429" s="63"/>
      <c r="O429" s="63"/>
      <c r="P429" s="63"/>
      <c r="Q429" s="63"/>
      <c r="R429" s="63"/>
    </row>
    <row r="430" spans="1:18" x14ac:dyDescent="0.2">
      <c r="A430" s="63" t="s">
        <v>566</v>
      </c>
      <c r="B430" s="63" t="s">
        <v>549</v>
      </c>
      <c r="C430" s="63" t="s">
        <v>42</v>
      </c>
      <c r="D430" s="63" t="s">
        <v>41</v>
      </c>
      <c r="E430" s="63" t="s">
        <v>550</v>
      </c>
      <c r="F430" s="63">
        <v>0</v>
      </c>
      <c r="G430" s="63" t="s">
        <v>551</v>
      </c>
      <c r="H430" s="63" t="s">
        <v>8284</v>
      </c>
      <c r="I430" s="63">
        <v>11</v>
      </c>
      <c r="J430" s="63">
        <v>6</v>
      </c>
      <c r="K430" s="63">
        <v>1</v>
      </c>
      <c r="L430" s="63"/>
      <c r="M430" s="63"/>
      <c r="N430" s="63"/>
      <c r="O430" s="63"/>
      <c r="P430" s="63"/>
      <c r="Q430" s="63"/>
      <c r="R430" s="63"/>
    </row>
    <row r="431" spans="1:18" x14ac:dyDescent="0.2">
      <c r="A431" s="63" t="s">
        <v>567</v>
      </c>
      <c r="B431" s="63" t="s">
        <v>554</v>
      </c>
      <c r="C431" s="63" t="s">
        <v>42</v>
      </c>
      <c r="D431" s="63" t="s">
        <v>41</v>
      </c>
      <c r="E431" s="63" t="s">
        <v>550</v>
      </c>
      <c r="F431" s="63">
        <v>1</v>
      </c>
      <c r="G431" s="63" t="s">
        <v>551</v>
      </c>
      <c r="H431" s="63" t="s">
        <v>8284</v>
      </c>
      <c r="I431" s="63">
        <v>11</v>
      </c>
      <c r="J431" s="63">
        <v>6</v>
      </c>
      <c r="K431" s="63">
        <v>1</v>
      </c>
      <c r="L431" s="63"/>
      <c r="M431" s="63"/>
      <c r="N431" s="63"/>
      <c r="O431" s="63"/>
      <c r="P431" s="63"/>
      <c r="Q431" s="63"/>
      <c r="R431" s="63"/>
    </row>
    <row r="432" spans="1:18" x14ac:dyDescent="0.2">
      <c r="A432" s="63" t="s">
        <v>568</v>
      </c>
      <c r="B432" s="63" t="s">
        <v>549</v>
      </c>
      <c r="C432" s="63" t="s">
        <v>46</v>
      </c>
      <c r="D432" s="63" t="s">
        <v>45</v>
      </c>
      <c r="E432" s="63" t="s">
        <v>550</v>
      </c>
      <c r="F432" s="63">
        <v>0</v>
      </c>
      <c r="G432" s="63" t="s">
        <v>551</v>
      </c>
      <c r="H432" s="63" t="s">
        <v>8284</v>
      </c>
      <c r="I432" s="63">
        <v>10</v>
      </c>
      <c r="J432" s="63">
        <v>1</v>
      </c>
      <c r="K432" s="63">
        <v>1</v>
      </c>
      <c r="L432" s="63"/>
      <c r="M432" s="63"/>
      <c r="N432" s="63"/>
      <c r="O432" s="63"/>
      <c r="P432" s="63"/>
      <c r="Q432" s="63"/>
      <c r="R432" s="63"/>
    </row>
    <row r="433" spans="1:18" x14ac:dyDescent="0.2">
      <c r="A433" s="63" t="s">
        <v>569</v>
      </c>
      <c r="B433" s="63" t="s">
        <v>554</v>
      </c>
      <c r="C433" s="63" t="s">
        <v>46</v>
      </c>
      <c r="D433" s="63" t="s">
        <v>45</v>
      </c>
      <c r="E433" s="63" t="s">
        <v>550</v>
      </c>
      <c r="F433" s="63">
        <v>1</v>
      </c>
      <c r="G433" s="63" t="s">
        <v>551</v>
      </c>
      <c r="H433" s="63" t="s">
        <v>8284</v>
      </c>
      <c r="I433" s="63">
        <v>10</v>
      </c>
      <c r="J433" s="63">
        <v>1</v>
      </c>
      <c r="K433" s="63">
        <v>1</v>
      </c>
      <c r="L433" s="63"/>
      <c r="M433" s="63"/>
      <c r="N433" s="63"/>
      <c r="O433" s="63"/>
      <c r="P433" s="63"/>
      <c r="Q433" s="63"/>
      <c r="R433" s="63"/>
    </row>
    <row r="434" spans="1:18" x14ac:dyDescent="0.2">
      <c r="A434" s="63" t="s">
        <v>570</v>
      </c>
      <c r="B434" s="63" t="s">
        <v>549</v>
      </c>
      <c r="C434" s="63" t="s">
        <v>50</v>
      </c>
      <c r="D434" s="63" t="s">
        <v>49</v>
      </c>
      <c r="E434" s="63" t="s">
        <v>550</v>
      </c>
      <c r="F434" s="63">
        <v>0</v>
      </c>
      <c r="G434" s="63" t="s">
        <v>551</v>
      </c>
      <c r="H434" s="63" t="s">
        <v>8284</v>
      </c>
      <c r="I434" s="63">
        <v>10</v>
      </c>
      <c r="J434" s="63">
        <v>1</v>
      </c>
      <c r="K434" s="63">
        <v>1</v>
      </c>
      <c r="L434" s="63"/>
      <c r="M434" s="63"/>
      <c r="N434" s="63"/>
      <c r="O434" s="63"/>
      <c r="P434" s="63"/>
      <c r="Q434" s="63"/>
      <c r="R434" s="63"/>
    </row>
    <row r="435" spans="1:18" x14ac:dyDescent="0.2">
      <c r="A435" s="63" t="s">
        <v>571</v>
      </c>
      <c r="B435" s="63" t="s">
        <v>554</v>
      </c>
      <c r="C435" s="63" t="s">
        <v>50</v>
      </c>
      <c r="D435" s="63" t="s">
        <v>49</v>
      </c>
      <c r="E435" s="63" t="s">
        <v>550</v>
      </c>
      <c r="F435" s="63">
        <v>1</v>
      </c>
      <c r="G435" s="63" t="s">
        <v>551</v>
      </c>
      <c r="H435" s="63" t="s">
        <v>8284</v>
      </c>
      <c r="I435" s="63">
        <v>10</v>
      </c>
      <c r="J435" s="63">
        <v>1</v>
      </c>
      <c r="K435" s="63">
        <v>1</v>
      </c>
      <c r="L435" s="63"/>
      <c r="M435" s="63"/>
      <c r="N435" s="63"/>
      <c r="O435" s="63"/>
      <c r="P435" s="63"/>
      <c r="Q435" s="63"/>
      <c r="R435" s="63"/>
    </row>
    <row r="436" spans="1:18" x14ac:dyDescent="0.2">
      <c r="A436" s="63" t="s">
        <v>572</v>
      </c>
      <c r="B436" s="63" t="s">
        <v>549</v>
      </c>
      <c r="C436" s="63" t="s">
        <v>54</v>
      </c>
      <c r="D436" s="63" t="s">
        <v>53</v>
      </c>
      <c r="E436" s="63" t="s">
        <v>550</v>
      </c>
      <c r="F436" s="63">
        <v>0</v>
      </c>
      <c r="G436" s="63" t="s">
        <v>551</v>
      </c>
      <c r="H436" s="63" t="s">
        <v>8284</v>
      </c>
      <c r="I436" s="63">
        <v>15</v>
      </c>
      <c r="J436" s="63">
        <v>27</v>
      </c>
      <c r="K436" s="63">
        <v>3</v>
      </c>
      <c r="L436" s="63"/>
      <c r="M436" s="63"/>
      <c r="N436" s="63"/>
      <c r="O436" s="63"/>
      <c r="P436" s="63"/>
      <c r="Q436" s="63"/>
      <c r="R436" s="63"/>
    </row>
    <row r="437" spans="1:18" x14ac:dyDescent="0.2">
      <c r="A437" s="63" t="s">
        <v>573</v>
      </c>
      <c r="B437" s="63" t="s">
        <v>554</v>
      </c>
      <c r="C437" s="63" t="s">
        <v>54</v>
      </c>
      <c r="D437" s="63" t="s">
        <v>53</v>
      </c>
      <c r="E437" s="63" t="s">
        <v>550</v>
      </c>
      <c r="F437" s="63">
        <v>1</v>
      </c>
      <c r="G437" s="63" t="s">
        <v>551</v>
      </c>
      <c r="H437" s="63" t="s">
        <v>8284</v>
      </c>
      <c r="I437" s="63">
        <v>15</v>
      </c>
      <c r="J437" s="63">
        <v>27</v>
      </c>
      <c r="K437" s="63">
        <v>3</v>
      </c>
      <c r="L437" s="63"/>
      <c r="M437" s="63"/>
      <c r="N437" s="63"/>
      <c r="O437" s="63"/>
      <c r="P437" s="63"/>
      <c r="Q437" s="63"/>
      <c r="R437" s="63"/>
    </row>
    <row r="438" spans="1:18" x14ac:dyDescent="0.2">
      <c r="A438" s="63" t="s">
        <v>574</v>
      </c>
      <c r="B438" s="63" t="s">
        <v>549</v>
      </c>
      <c r="C438" s="63" t="s">
        <v>58</v>
      </c>
      <c r="D438" s="63" t="s">
        <v>57</v>
      </c>
      <c r="E438" s="63" t="s">
        <v>550</v>
      </c>
      <c r="F438" s="63">
        <v>0</v>
      </c>
      <c r="G438" s="63" t="s">
        <v>551</v>
      </c>
      <c r="H438" s="63" t="s">
        <v>8284</v>
      </c>
      <c r="I438" s="63">
        <v>15</v>
      </c>
      <c r="J438" s="63">
        <v>27</v>
      </c>
      <c r="K438" s="63">
        <v>3</v>
      </c>
      <c r="L438" s="63"/>
      <c r="M438" s="63"/>
      <c r="N438" s="63"/>
      <c r="O438" s="63"/>
      <c r="P438" s="63"/>
      <c r="Q438" s="63"/>
      <c r="R438" s="63"/>
    </row>
    <row r="439" spans="1:18" x14ac:dyDescent="0.2">
      <c r="A439" s="63" t="s">
        <v>575</v>
      </c>
      <c r="B439" s="63" t="s">
        <v>554</v>
      </c>
      <c r="C439" s="63" t="s">
        <v>58</v>
      </c>
      <c r="D439" s="63" t="s">
        <v>57</v>
      </c>
      <c r="E439" s="63" t="s">
        <v>550</v>
      </c>
      <c r="F439" s="63">
        <v>1</v>
      </c>
      <c r="G439" s="63" t="s">
        <v>551</v>
      </c>
      <c r="H439" s="63" t="s">
        <v>8284</v>
      </c>
      <c r="I439" s="63">
        <v>15</v>
      </c>
      <c r="J439" s="63">
        <v>27</v>
      </c>
      <c r="K439" s="63">
        <v>3</v>
      </c>
      <c r="L439" s="63"/>
      <c r="M439" s="63"/>
      <c r="N439" s="63"/>
      <c r="O439" s="63"/>
      <c r="P439" s="63"/>
      <c r="Q439" s="63"/>
      <c r="R439" s="63"/>
    </row>
    <row r="440" spans="1:18" x14ac:dyDescent="0.2">
      <c r="A440" s="63" t="s">
        <v>576</v>
      </c>
      <c r="B440" s="63" t="s">
        <v>549</v>
      </c>
      <c r="C440" s="63" t="s">
        <v>62</v>
      </c>
      <c r="D440" s="63" t="s">
        <v>61</v>
      </c>
      <c r="E440" s="63" t="s">
        <v>550</v>
      </c>
      <c r="F440" s="63">
        <v>0</v>
      </c>
      <c r="G440" s="63" t="s">
        <v>551</v>
      </c>
      <c r="H440" s="63" t="s">
        <v>8284</v>
      </c>
      <c r="I440" s="63">
        <v>12</v>
      </c>
      <c r="J440" s="63">
        <v>10</v>
      </c>
      <c r="K440" s="63">
        <v>1</v>
      </c>
      <c r="L440" s="63"/>
      <c r="M440" s="63"/>
      <c r="N440" s="63"/>
      <c r="O440" s="63"/>
      <c r="P440" s="63"/>
      <c r="Q440" s="63"/>
      <c r="R440" s="63"/>
    </row>
    <row r="441" spans="1:18" x14ac:dyDescent="0.2">
      <c r="A441" s="63" t="s">
        <v>577</v>
      </c>
      <c r="B441" s="63" t="s">
        <v>554</v>
      </c>
      <c r="C441" s="63" t="s">
        <v>62</v>
      </c>
      <c r="D441" s="63" t="s">
        <v>61</v>
      </c>
      <c r="E441" s="63" t="s">
        <v>550</v>
      </c>
      <c r="F441" s="63">
        <v>1</v>
      </c>
      <c r="G441" s="63" t="s">
        <v>551</v>
      </c>
      <c r="H441" s="63" t="s">
        <v>8284</v>
      </c>
      <c r="I441" s="63">
        <v>12</v>
      </c>
      <c r="J441" s="63">
        <v>10</v>
      </c>
      <c r="K441" s="63">
        <v>1</v>
      </c>
      <c r="L441" s="63"/>
      <c r="M441" s="63"/>
      <c r="N441" s="63"/>
      <c r="O441" s="63"/>
      <c r="P441" s="63"/>
      <c r="Q441" s="63"/>
      <c r="R441" s="63"/>
    </row>
    <row r="442" spans="1:18" x14ac:dyDescent="0.2">
      <c r="A442" s="63" t="s">
        <v>578</v>
      </c>
      <c r="B442" s="63" t="s">
        <v>549</v>
      </c>
      <c r="C442" s="63" t="s">
        <v>1</v>
      </c>
      <c r="D442" s="63" t="s">
        <v>65</v>
      </c>
      <c r="E442" s="63" t="s">
        <v>550</v>
      </c>
      <c r="F442" s="63">
        <v>0</v>
      </c>
      <c r="G442" s="63" t="s">
        <v>551</v>
      </c>
      <c r="H442" s="63" t="s">
        <v>8284</v>
      </c>
      <c r="I442" s="63">
        <v>18</v>
      </c>
      <c r="J442" s="63">
        <v>45</v>
      </c>
      <c r="K442" s="63">
        <v>4</v>
      </c>
      <c r="L442" s="63"/>
      <c r="M442" s="63"/>
      <c r="N442" s="63"/>
      <c r="O442" s="63"/>
      <c r="P442" s="63"/>
      <c r="Q442" s="63"/>
      <c r="R442" s="63"/>
    </row>
    <row r="443" spans="1:18" x14ac:dyDescent="0.2">
      <c r="A443" s="63" t="s">
        <v>579</v>
      </c>
      <c r="B443" s="63" t="s">
        <v>554</v>
      </c>
      <c r="C443" s="63" t="s">
        <v>1</v>
      </c>
      <c r="D443" s="63" t="s">
        <v>65</v>
      </c>
      <c r="E443" s="63" t="s">
        <v>550</v>
      </c>
      <c r="F443" s="63">
        <v>1</v>
      </c>
      <c r="G443" s="63" t="s">
        <v>551</v>
      </c>
      <c r="H443" s="63" t="s">
        <v>8284</v>
      </c>
      <c r="I443" s="63">
        <v>18</v>
      </c>
      <c r="J443" s="63">
        <v>45</v>
      </c>
      <c r="K443" s="63">
        <v>4</v>
      </c>
      <c r="L443" s="63"/>
      <c r="M443" s="63"/>
      <c r="N443" s="63"/>
      <c r="O443" s="63"/>
      <c r="P443" s="63"/>
      <c r="Q443" s="63"/>
      <c r="R443" s="63"/>
    </row>
    <row r="444" spans="1:18" x14ac:dyDescent="0.2">
      <c r="A444" s="63" t="s">
        <v>580</v>
      </c>
      <c r="B444" s="63" t="s">
        <v>549</v>
      </c>
      <c r="C444" s="63" t="s">
        <v>69</v>
      </c>
      <c r="D444" s="63" t="s">
        <v>68</v>
      </c>
      <c r="E444" s="63" t="s">
        <v>550</v>
      </c>
      <c r="F444" s="63">
        <v>0</v>
      </c>
      <c r="G444" s="63" t="s">
        <v>551</v>
      </c>
      <c r="H444" s="63" t="s">
        <v>8284</v>
      </c>
      <c r="I444" s="63">
        <v>14</v>
      </c>
      <c r="J444" s="63">
        <v>20</v>
      </c>
      <c r="K444" s="63">
        <v>2</v>
      </c>
      <c r="L444" s="63"/>
      <c r="M444" s="63"/>
      <c r="N444" s="63"/>
      <c r="O444" s="63"/>
      <c r="P444" s="63"/>
      <c r="Q444" s="63"/>
      <c r="R444" s="63"/>
    </row>
    <row r="445" spans="1:18" x14ac:dyDescent="0.2">
      <c r="A445" s="63" t="s">
        <v>581</v>
      </c>
      <c r="B445" s="63" t="s">
        <v>554</v>
      </c>
      <c r="C445" s="63" t="s">
        <v>69</v>
      </c>
      <c r="D445" s="63" t="s">
        <v>68</v>
      </c>
      <c r="E445" s="63" t="s">
        <v>550</v>
      </c>
      <c r="F445" s="63">
        <v>1</v>
      </c>
      <c r="G445" s="63" t="s">
        <v>551</v>
      </c>
      <c r="H445" s="63" t="s">
        <v>8284</v>
      </c>
      <c r="I445" s="63">
        <v>14</v>
      </c>
      <c r="J445" s="63">
        <v>20</v>
      </c>
      <c r="K445" s="63">
        <v>2</v>
      </c>
      <c r="L445" s="63"/>
      <c r="M445" s="63"/>
      <c r="N445" s="63"/>
      <c r="O445" s="63"/>
      <c r="P445" s="63"/>
      <c r="Q445" s="63"/>
      <c r="R445" s="63"/>
    </row>
    <row r="446" spans="1:18" x14ac:dyDescent="0.2">
      <c r="A446" s="63" t="s">
        <v>582</v>
      </c>
      <c r="B446" s="63" t="s">
        <v>549</v>
      </c>
      <c r="C446" s="63" t="s">
        <v>73</v>
      </c>
      <c r="D446" s="63" t="s">
        <v>72</v>
      </c>
      <c r="E446" s="63" t="s">
        <v>550</v>
      </c>
      <c r="F446" s="63">
        <v>0</v>
      </c>
      <c r="G446" s="63" t="s">
        <v>551</v>
      </c>
      <c r="H446" s="63" t="s">
        <v>8284</v>
      </c>
      <c r="I446" s="63">
        <v>15</v>
      </c>
      <c r="J446" s="63">
        <v>27</v>
      </c>
      <c r="K446" s="63">
        <v>3</v>
      </c>
      <c r="L446" s="63"/>
      <c r="M446" s="63"/>
      <c r="N446" s="63"/>
      <c r="O446" s="63"/>
      <c r="P446" s="63"/>
      <c r="Q446" s="63"/>
      <c r="R446" s="63"/>
    </row>
    <row r="447" spans="1:18" x14ac:dyDescent="0.2">
      <c r="A447" s="63" t="s">
        <v>583</v>
      </c>
      <c r="B447" s="63" t="s">
        <v>554</v>
      </c>
      <c r="C447" s="63" t="s">
        <v>73</v>
      </c>
      <c r="D447" s="63" t="s">
        <v>72</v>
      </c>
      <c r="E447" s="63" t="s">
        <v>550</v>
      </c>
      <c r="F447" s="63">
        <v>1</v>
      </c>
      <c r="G447" s="63" t="s">
        <v>551</v>
      </c>
      <c r="H447" s="63" t="s">
        <v>8284</v>
      </c>
      <c r="I447" s="63">
        <v>15</v>
      </c>
      <c r="J447" s="63">
        <v>27</v>
      </c>
      <c r="K447" s="63">
        <v>3</v>
      </c>
      <c r="L447" s="63"/>
      <c r="M447" s="63"/>
      <c r="N447" s="63"/>
      <c r="O447" s="63"/>
      <c r="P447" s="63"/>
      <c r="Q447" s="63"/>
      <c r="R447" s="63"/>
    </row>
    <row r="448" spans="1:18" x14ac:dyDescent="0.2">
      <c r="A448" s="63" t="s">
        <v>584</v>
      </c>
      <c r="B448" s="63" t="s">
        <v>549</v>
      </c>
      <c r="C448" s="63" t="s">
        <v>77</v>
      </c>
      <c r="D448" s="63" t="s">
        <v>76</v>
      </c>
      <c r="E448" s="63" t="s">
        <v>550</v>
      </c>
      <c r="F448" s="63">
        <v>0</v>
      </c>
      <c r="G448" s="63" t="s">
        <v>551</v>
      </c>
      <c r="H448" s="63" t="s">
        <v>8284</v>
      </c>
      <c r="I448" s="63">
        <v>12</v>
      </c>
      <c r="J448" s="63">
        <v>10</v>
      </c>
      <c r="K448" s="63">
        <v>1</v>
      </c>
      <c r="L448" s="63"/>
      <c r="M448" s="63"/>
      <c r="N448" s="63"/>
      <c r="O448" s="63"/>
      <c r="P448" s="63"/>
      <c r="Q448" s="63"/>
      <c r="R448" s="63"/>
    </row>
    <row r="449" spans="1:18" x14ac:dyDescent="0.2">
      <c r="A449" s="63" t="s">
        <v>585</v>
      </c>
      <c r="B449" s="63" t="s">
        <v>554</v>
      </c>
      <c r="C449" s="63" t="s">
        <v>77</v>
      </c>
      <c r="D449" s="63" t="s">
        <v>76</v>
      </c>
      <c r="E449" s="63" t="s">
        <v>550</v>
      </c>
      <c r="F449" s="63">
        <v>1</v>
      </c>
      <c r="G449" s="63" t="s">
        <v>551</v>
      </c>
      <c r="H449" s="63" t="s">
        <v>8284</v>
      </c>
      <c r="I449" s="63">
        <v>12</v>
      </c>
      <c r="J449" s="63">
        <v>10</v>
      </c>
      <c r="K449" s="63">
        <v>1</v>
      </c>
      <c r="L449" s="63"/>
      <c r="M449" s="63"/>
      <c r="N449" s="63"/>
      <c r="O449" s="63"/>
      <c r="P449" s="63"/>
      <c r="Q449" s="63"/>
      <c r="R449" s="63"/>
    </row>
    <row r="450" spans="1:18" x14ac:dyDescent="0.2">
      <c r="A450" s="63" t="s">
        <v>586</v>
      </c>
      <c r="B450" s="63" t="s">
        <v>549</v>
      </c>
      <c r="C450" s="63" t="s">
        <v>81</v>
      </c>
      <c r="D450" s="63" t="s">
        <v>80</v>
      </c>
      <c r="E450" s="63" t="s">
        <v>550</v>
      </c>
      <c r="F450" s="63">
        <v>0</v>
      </c>
      <c r="G450" s="63" t="s">
        <v>551</v>
      </c>
      <c r="H450" s="63" t="s">
        <v>8284</v>
      </c>
      <c r="I450" s="63">
        <v>16</v>
      </c>
      <c r="J450" s="63">
        <v>35</v>
      </c>
      <c r="K450" s="63">
        <v>3</v>
      </c>
      <c r="L450" s="63"/>
      <c r="M450" s="63"/>
      <c r="N450" s="63"/>
      <c r="O450" s="63"/>
      <c r="P450" s="63"/>
      <c r="Q450" s="63"/>
      <c r="R450" s="63"/>
    </row>
    <row r="451" spans="1:18" x14ac:dyDescent="0.2">
      <c r="A451" s="63" t="s">
        <v>587</v>
      </c>
      <c r="B451" s="63" t="s">
        <v>554</v>
      </c>
      <c r="C451" s="63" t="s">
        <v>81</v>
      </c>
      <c r="D451" s="63" t="s">
        <v>80</v>
      </c>
      <c r="E451" s="63" t="s">
        <v>550</v>
      </c>
      <c r="F451" s="63">
        <v>1</v>
      </c>
      <c r="G451" s="63" t="s">
        <v>551</v>
      </c>
      <c r="H451" s="63" t="s">
        <v>8284</v>
      </c>
      <c r="I451" s="63">
        <v>16</v>
      </c>
      <c r="J451" s="63">
        <v>35</v>
      </c>
      <c r="K451" s="63">
        <v>3</v>
      </c>
      <c r="L451" s="63"/>
      <c r="M451" s="63"/>
      <c r="N451" s="63"/>
      <c r="O451" s="63"/>
      <c r="P451" s="63"/>
      <c r="Q451" s="63"/>
      <c r="R451" s="63"/>
    </row>
    <row r="452" spans="1:18" x14ac:dyDescent="0.2">
      <c r="A452" s="63" t="s">
        <v>588</v>
      </c>
      <c r="B452" s="63" t="s">
        <v>549</v>
      </c>
      <c r="C452" s="63" t="s">
        <v>85</v>
      </c>
      <c r="D452" s="63" t="s">
        <v>84</v>
      </c>
      <c r="E452" s="63" t="s">
        <v>550</v>
      </c>
      <c r="F452" s="63">
        <v>0</v>
      </c>
      <c r="G452" s="63" t="s">
        <v>551</v>
      </c>
      <c r="H452" s="63" t="s">
        <v>8284</v>
      </c>
      <c r="I452" s="63">
        <v>15</v>
      </c>
      <c r="J452" s="63">
        <v>27</v>
      </c>
      <c r="K452" s="63">
        <v>3</v>
      </c>
      <c r="L452" s="63"/>
      <c r="M452" s="63"/>
      <c r="N452" s="63"/>
      <c r="O452" s="63"/>
      <c r="P452" s="63"/>
      <c r="Q452" s="63"/>
      <c r="R452" s="63"/>
    </row>
    <row r="453" spans="1:18" x14ac:dyDescent="0.2">
      <c r="A453" s="63" t="s">
        <v>589</v>
      </c>
      <c r="B453" s="63" t="s">
        <v>554</v>
      </c>
      <c r="C453" s="63" t="s">
        <v>85</v>
      </c>
      <c r="D453" s="63" t="s">
        <v>84</v>
      </c>
      <c r="E453" s="63" t="s">
        <v>550</v>
      </c>
      <c r="F453" s="63">
        <v>1</v>
      </c>
      <c r="G453" s="63" t="s">
        <v>551</v>
      </c>
      <c r="H453" s="63" t="s">
        <v>8284</v>
      </c>
      <c r="I453" s="63">
        <v>15</v>
      </c>
      <c r="J453" s="63">
        <v>27</v>
      </c>
      <c r="K453" s="63">
        <v>3</v>
      </c>
      <c r="L453" s="63"/>
      <c r="M453" s="63"/>
      <c r="N453" s="63"/>
      <c r="O453" s="63"/>
      <c r="P453" s="63"/>
      <c r="Q453" s="63"/>
      <c r="R453" s="63"/>
    </row>
    <row r="454" spans="1:18" x14ac:dyDescent="0.2">
      <c r="A454" s="63" t="s">
        <v>590</v>
      </c>
      <c r="B454" s="63" t="s">
        <v>549</v>
      </c>
      <c r="C454" s="63" t="s">
        <v>89</v>
      </c>
      <c r="D454" s="63" t="s">
        <v>88</v>
      </c>
      <c r="E454" s="63" t="s">
        <v>550</v>
      </c>
      <c r="F454" s="63">
        <v>0</v>
      </c>
      <c r="G454" s="63" t="s">
        <v>551</v>
      </c>
      <c r="H454" s="63" t="s">
        <v>8284</v>
      </c>
      <c r="I454" s="63">
        <v>18</v>
      </c>
      <c r="J454" s="63">
        <v>45</v>
      </c>
      <c r="K454" s="63">
        <v>4</v>
      </c>
      <c r="L454" s="63"/>
      <c r="M454" s="63"/>
      <c r="N454" s="63"/>
      <c r="O454" s="63"/>
      <c r="P454" s="63"/>
      <c r="Q454" s="63"/>
      <c r="R454" s="63"/>
    </row>
    <row r="455" spans="1:18" x14ac:dyDescent="0.2">
      <c r="A455" s="63" t="s">
        <v>591</v>
      </c>
      <c r="B455" s="63" t="s">
        <v>554</v>
      </c>
      <c r="C455" s="63" t="s">
        <v>89</v>
      </c>
      <c r="D455" s="63" t="s">
        <v>88</v>
      </c>
      <c r="E455" s="63" t="s">
        <v>550</v>
      </c>
      <c r="F455" s="63">
        <v>1</v>
      </c>
      <c r="G455" s="63" t="s">
        <v>551</v>
      </c>
      <c r="H455" s="63" t="s">
        <v>8284</v>
      </c>
      <c r="I455" s="63">
        <v>18</v>
      </c>
      <c r="J455" s="63">
        <v>45</v>
      </c>
      <c r="K455" s="63">
        <v>4</v>
      </c>
      <c r="L455" s="63"/>
      <c r="M455" s="63"/>
      <c r="N455" s="63"/>
      <c r="O455" s="63"/>
      <c r="P455" s="63"/>
      <c r="Q455" s="63"/>
      <c r="R455" s="63"/>
    </row>
    <row r="456" spans="1:18" x14ac:dyDescent="0.2">
      <c r="A456" s="63" t="s">
        <v>592</v>
      </c>
      <c r="B456" s="63" t="s">
        <v>549</v>
      </c>
      <c r="C456" s="63" t="s">
        <v>93</v>
      </c>
      <c r="D456" s="63" t="s">
        <v>92</v>
      </c>
      <c r="E456" s="63" t="s">
        <v>550</v>
      </c>
      <c r="F456" s="63">
        <v>0</v>
      </c>
      <c r="G456" s="63" t="s">
        <v>551</v>
      </c>
      <c r="H456" s="63" t="s">
        <v>8284</v>
      </c>
      <c r="I456" s="63">
        <v>16</v>
      </c>
      <c r="J456" s="63">
        <v>35</v>
      </c>
      <c r="K456" s="63">
        <v>3</v>
      </c>
      <c r="L456" s="63"/>
      <c r="M456" s="63"/>
      <c r="N456" s="63"/>
      <c r="O456" s="63"/>
      <c r="P456" s="63"/>
      <c r="Q456" s="63"/>
      <c r="R456" s="63"/>
    </row>
    <row r="457" spans="1:18" x14ac:dyDescent="0.2">
      <c r="A457" s="63" t="s">
        <v>593</v>
      </c>
      <c r="B457" s="63" t="s">
        <v>554</v>
      </c>
      <c r="C457" s="63" t="s">
        <v>93</v>
      </c>
      <c r="D457" s="63" t="s">
        <v>92</v>
      </c>
      <c r="E457" s="63" t="s">
        <v>550</v>
      </c>
      <c r="F457" s="63">
        <v>1</v>
      </c>
      <c r="G457" s="63" t="s">
        <v>551</v>
      </c>
      <c r="H457" s="63" t="s">
        <v>8284</v>
      </c>
      <c r="I457" s="63">
        <v>16</v>
      </c>
      <c r="J457" s="63">
        <v>35</v>
      </c>
      <c r="K457" s="63">
        <v>3</v>
      </c>
      <c r="L457" s="63"/>
      <c r="M457" s="63"/>
      <c r="N457" s="63"/>
      <c r="O457" s="63"/>
      <c r="P457" s="63"/>
      <c r="Q457" s="63"/>
      <c r="R457" s="63"/>
    </row>
    <row r="458" spans="1:18" x14ac:dyDescent="0.2">
      <c r="A458" s="63" t="s">
        <v>594</v>
      </c>
      <c r="B458" s="63" t="s">
        <v>549</v>
      </c>
      <c r="C458" s="63" t="s">
        <v>97</v>
      </c>
      <c r="D458" s="63" t="s">
        <v>96</v>
      </c>
      <c r="E458" s="63" t="s">
        <v>550</v>
      </c>
      <c r="F458" s="63">
        <v>0</v>
      </c>
      <c r="G458" s="63" t="s">
        <v>551</v>
      </c>
      <c r="H458" s="63" t="s">
        <v>8284</v>
      </c>
      <c r="I458" s="63">
        <v>10</v>
      </c>
      <c r="J458" s="63">
        <v>1</v>
      </c>
      <c r="K458" s="63">
        <v>1</v>
      </c>
      <c r="L458" s="63"/>
      <c r="M458" s="63"/>
      <c r="N458" s="63"/>
      <c r="O458" s="63"/>
      <c r="P458" s="63"/>
      <c r="Q458" s="63"/>
      <c r="R458" s="63"/>
    </row>
    <row r="459" spans="1:18" x14ac:dyDescent="0.2">
      <c r="A459" s="63" t="s">
        <v>595</v>
      </c>
      <c r="B459" s="63" t="s">
        <v>554</v>
      </c>
      <c r="C459" s="63" t="s">
        <v>97</v>
      </c>
      <c r="D459" s="63" t="s">
        <v>96</v>
      </c>
      <c r="E459" s="63" t="s">
        <v>550</v>
      </c>
      <c r="F459" s="63">
        <v>1</v>
      </c>
      <c r="G459" s="63" t="s">
        <v>551</v>
      </c>
      <c r="H459" s="63" t="s">
        <v>8284</v>
      </c>
      <c r="I459" s="63">
        <v>10</v>
      </c>
      <c r="J459" s="63">
        <v>1</v>
      </c>
      <c r="K459" s="63">
        <v>1</v>
      </c>
      <c r="L459" s="63"/>
      <c r="M459" s="63"/>
      <c r="N459" s="63"/>
      <c r="O459" s="63"/>
      <c r="P459" s="63"/>
      <c r="Q459" s="63"/>
      <c r="R459" s="63"/>
    </row>
    <row r="460" spans="1:18" x14ac:dyDescent="0.2">
      <c r="A460" s="63" t="s">
        <v>596</v>
      </c>
      <c r="B460" s="63" t="s">
        <v>549</v>
      </c>
      <c r="C460" s="63" t="s">
        <v>101</v>
      </c>
      <c r="D460" s="63" t="s">
        <v>100</v>
      </c>
      <c r="E460" s="63" t="s">
        <v>550</v>
      </c>
      <c r="F460" s="63">
        <v>0</v>
      </c>
      <c r="G460" s="63" t="s">
        <v>551</v>
      </c>
      <c r="H460" s="63" t="s">
        <v>8284</v>
      </c>
      <c r="I460" s="63">
        <v>11</v>
      </c>
      <c r="J460" s="63">
        <v>6</v>
      </c>
      <c r="K460" s="63">
        <v>1</v>
      </c>
      <c r="L460" s="63"/>
      <c r="M460" s="63"/>
      <c r="N460" s="63"/>
      <c r="O460" s="63"/>
      <c r="P460" s="63"/>
      <c r="Q460" s="63"/>
      <c r="R460" s="63"/>
    </row>
    <row r="461" spans="1:18" x14ac:dyDescent="0.2">
      <c r="A461" s="63" t="s">
        <v>597</v>
      </c>
      <c r="B461" s="63" t="s">
        <v>554</v>
      </c>
      <c r="C461" s="63" t="s">
        <v>101</v>
      </c>
      <c r="D461" s="63" t="s">
        <v>100</v>
      </c>
      <c r="E461" s="63" t="s">
        <v>550</v>
      </c>
      <c r="F461" s="63">
        <v>1</v>
      </c>
      <c r="G461" s="63" t="s">
        <v>551</v>
      </c>
      <c r="H461" s="63" t="s">
        <v>8284</v>
      </c>
      <c r="I461" s="63">
        <v>11</v>
      </c>
      <c r="J461" s="63">
        <v>6</v>
      </c>
      <c r="K461" s="63">
        <v>1</v>
      </c>
      <c r="L461" s="63"/>
      <c r="M461" s="63"/>
      <c r="N461" s="63"/>
      <c r="O461" s="63"/>
      <c r="P461" s="63"/>
      <c r="Q461" s="63"/>
      <c r="R461" s="63"/>
    </row>
    <row r="462" spans="1:18" x14ac:dyDescent="0.2">
      <c r="A462" s="63" t="s">
        <v>598</v>
      </c>
      <c r="B462" s="63" t="s">
        <v>549</v>
      </c>
      <c r="C462" s="63" t="s">
        <v>105</v>
      </c>
      <c r="D462" s="63" t="s">
        <v>104</v>
      </c>
      <c r="E462" s="63" t="s">
        <v>550</v>
      </c>
      <c r="F462" s="63">
        <v>0</v>
      </c>
      <c r="G462" s="63" t="s">
        <v>551</v>
      </c>
      <c r="H462" s="63" t="s">
        <v>8284</v>
      </c>
      <c r="I462" s="63">
        <v>13</v>
      </c>
      <c r="J462" s="63">
        <v>15</v>
      </c>
      <c r="K462" s="63">
        <v>2</v>
      </c>
      <c r="L462" s="63"/>
      <c r="M462" s="63"/>
      <c r="N462" s="63"/>
      <c r="O462" s="63"/>
      <c r="P462" s="63"/>
      <c r="Q462" s="63"/>
      <c r="R462" s="63"/>
    </row>
    <row r="463" spans="1:18" x14ac:dyDescent="0.2">
      <c r="A463" s="63" t="s">
        <v>599</v>
      </c>
      <c r="B463" s="63" t="s">
        <v>554</v>
      </c>
      <c r="C463" s="63" t="s">
        <v>105</v>
      </c>
      <c r="D463" s="63" t="s">
        <v>104</v>
      </c>
      <c r="E463" s="63" t="s">
        <v>550</v>
      </c>
      <c r="F463" s="63">
        <v>1</v>
      </c>
      <c r="G463" s="63" t="s">
        <v>551</v>
      </c>
      <c r="H463" s="63" t="s">
        <v>8284</v>
      </c>
      <c r="I463" s="63">
        <v>13</v>
      </c>
      <c r="J463" s="63">
        <v>15</v>
      </c>
      <c r="K463" s="63">
        <v>2</v>
      </c>
      <c r="L463" s="63"/>
      <c r="M463" s="63"/>
      <c r="N463" s="63"/>
      <c r="O463" s="63"/>
      <c r="P463" s="63"/>
      <c r="Q463" s="63"/>
      <c r="R463" s="63"/>
    </row>
    <row r="464" spans="1:18" x14ac:dyDescent="0.2">
      <c r="A464" s="63" t="s">
        <v>600</v>
      </c>
      <c r="B464" s="63" t="s">
        <v>549</v>
      </c>
      <c r="C464" s="63" t="s">
        <v>109</v>
      </c>
      <c r="D464" s="63" t="s">
        <v>108</v>
      </c>
      <c r="E464" s="63" t="s">
        <v>550</v>
      </c>
      <c r="F464" s="63">
        <v>0</v>
      </c>
      <c r="G464" s="63" t="s">
        <v>551</v>
      </c>
      <c r="H464" s="63" t="s">
        <v>8284</v>
      </c>
      <c r="I464" s="63">
        <v>10</v>
      </c>
      <c r="J464" s="63">
        <v>1</v>
      </c>
      <c r="K464" s="63">
        <v>1</v>
      </c>
      <c r="L464" s="63"/>
      <c r="M464" s="63"/>
      <c r="N464" s="63"/>
      <c r="O464" s="63"/>
      <c r="P464" s="63"/>
      <c r="Q464" s="63"/>
      <c r="R464" s="63"/>
    </row>
    <row r="465" spans="1:18" x14ac:dyDescent="0.2">
      <c r="A465" s="63" t="s">
        <v>601</v>
      </c>
      <c r="B465" s="63" t="s">
        <v>554</v>
      </c>
      <c r="C465" s="63" t="s">
        <v>109</v>
      </c>
      <c r="D465" s="63" t="s">
        <v>108</v>
      </c>
      <c r="E465" s="63" t="s">
        <v>550</v>
      </c>
      <c r="F465" s="63">
        <v>1</v>
      </c>
      <c r="G465" s="63" t="s">
        <v>551</v>
      </c>
      <c r="H465" s="63" t="s">
        <v>8284</v>
      </c>
      <c r="I465" s="63">
        <v>10</v>
      </c>
      <c r="J465" s="63">
        <v>1</v>
      </c>
      <c r="K465" s="63">
        <v>1</v>
      </c>
      <c r="L465" s="63"/>
      <c r="M465" s="63"/>
      <c r="N465" s="63"/>
      <c r="O465" s="63"/>
      <c r="P465" s="63"/>
      <c r="Q465" s="63"/>
      <c r="R465" s="63"/>
    </row>
    <row r="466" spans="1:18" x14ac:dyDescent="0.2">
      <c r="A466" s="63" t="s">
        <v>602</v>
      </c>
      <c r="B466" s="63" t="s">
        <v>549</v>
      </c>
      <c r="C466" s="63" t="s">
        <v>113</v>
      </c>
      <c r="D466" s="63" t="s">
        <v>112</v>
      </c>
      <c r="E466" s="63" t="s">
        <v>550</v>
      </c>
      <c r="F466" s="63">
        <v>0</v>
      </c>
      <c r="G466" s="63" t="s">
        <v>551</v>
      </c>
      <c r="H466" s="63" t="s">
        <v>8284</v>
      </c>
      <c r="I466" s="63">
        <v>18</v>
      </c>
      <c r="J466" s="63">
        <v>45</v>
      </c>
      <c r="K466" s="63">
        <v>4</v>
      </c>
      <c r="L466" s="63"/>
      <c r="M466" s="63"/>
      <c r="N466" s="63"/>
      <c r="O466" s="63"/>
      <c r="P466" s="63"/>
      <c r="Q466" s="63"/>
      <c r="R466" s="63"/>
    </row>
    <row r="467" spans="1:18" x14ac:dyDescent="0.2">
      <c r="A467" s="63" t="s">
        <v>603</v>
      </c>
      <c r="B467" s="63" t="s">
        <v>554</v>
      </c>
      <c r="C467" s="63" t="s">
        <v>113</v>
      </c>
      <c r="D467" s="63" t="s">
        <v>112</v>
      </c>
      <c r="E467" s="63" t="s">
        <v>550</v>
      </c>
      <c r="F467" s="63">
        <v>1</v>
      </c>
      <c r="G467" s="63" t="s">
        <v>551</v>
      </c>
      <c r="H467" s="63" t="s">
        <v>8284</v>
      </c>
      <c r="I467" s="63">
        <v>18</v>
      </c>
      <c r="J467" s="63">
        <v>45</v>
      </c>
      <c r="K467" s="63">
        <v>4</v>
      </c>
      <c r="L467" s="63"/>
      <c r="M467" s="63"/>
      <c r="N467" s="63"/>
      <c r="O467" s="63"/>
      <c r="P467" s="63"/>
      <c r="Q467" s="63"/>
      <c r="R467" s="63"/>
    </row>
    <row r="468" spans="1:18" x14ac:dyDescent="0.2">
      <c r="A468" s="63" t="s">
        <v>604</v>
      </c>
      <c r="B468" s="63" t="s">
        <v>549</v>
      </c>
      <c r="C468" s="63" t="s">
        <v>117</v>
      </c>
      <c r="D468" s="63" t="s">
        <v>116</v>
      </c>
      <c r="E468" s="63" t="s">
        <v>550</v>
      </c>
      <c r="F468" s="63">
        <v>0</v>
      </c>
      <c r="G468" s="63" t="s">
        <v>551</v>
      </c>
      <c r="H468" s="63" t="s">
        <v>8284</v>
      </c>
      <c r="I468" s="63">
        <v>13</v>
      </c>
      <c r="J468" s="63">
        <v>15</v>
      </c>
      <c r="K468" s="63">
        <v>2</v>
      </c>
      <c r="L468" s="63"/>
      <c r="M468" s="63"/>
      <c r="N468" s="63"/>
      <c r="O468" s="63"/>
      <c r="P468" s="63"/>
      <c r="Q468" s="63"/>
      <c r="R468" s="63"/>
    </row>
    <row r="469" spans="1:18" x14ac:dyDescent="0.2">
      <c r="A469" s="63" t="s">
        <v>605</v>
      </c>
      <c r="B469" s="63" t="s">
        <v>554</v>
      </c>
      <c r="C469" s="63" t="s">
        <v>117</v>
      </c>
      <c r="D469" s="63" t="s">
        <v>116</v>
      </c>
      <c r="E469" s="63" t="s">
        <v>550</v>
      </c>
      <c r="F469" s="63">
        <v>1</v>
      </c>
      <c r="G469" s="63" t="s">
        <v>551</v>
      </c>
      <c r="H469" s="63" t="s">
        <v>8284</v>
      </c>
      <c r="I469" s="63">
        <v>13</v>
      </c>
      <c r="J469" s="63">
        <v>15</v>
      </c>
      <c r="K469" s="63">
        <v>2</v>
      </c>
      <c r="L469" s="63"/>
      <c r="M469" s="63"/>
      <c r="N469" s="63"/>
      <c r="O469" s="63"/>
      <c r="P469" s="63"/>
      <c r="Q469" s="63"/>
      <c r="R469" s="63"/>
    </row>
    <row r="470" spans="1:18" x14ac:dyDescent="0.2">
      <c r="A470" s="63" t="s">
        <v>606</v>
      </c>
      <c r="B470" s="63" t="s">
        <v>549</v>
      </c>
      <c r="C470" s="63" t="s">
        <v>121</v>
      </c>
      <c r="D470" s="63" t="s">
        <v>120</v>
      </c>
      <c r="E470" s="63" t="s">
        <v>550</v>
      </c>
      <c r="F470" s="63">
        <v>0</v>
      </c>
      <c r="G470" s="63" t="s">
        <v>551</v>
      </c>
      <c r="H470" s="63" t="s">
        <v>8284</v>
      </c>
      <c r="I470" s="63">
        <v>18</v>
      </c>
      <c r="J470" s="63">
        <v>45</v>
      </c>
      <c r="K470" s="63">
        <v>4</v>
      </c>
      <c r="L470" s="63"/>
      <c r="M470" s="63"/>
      <c r="N470" s="63"/>
      <c r="O470" s="63"/>
      <c r="P470" s="63"/>
      <c r="Q470" s="63"/>
      <c r="R470" s="63"/>
    </row>
    <row r="471" spans="1:18" x14ac:dyDescent="0.2">
      <c r="A471" s="63" t="s">
        <v>607</v>
      </c>
      <c r="B471" s="63" t="s">
        <v>554</v>
      </c>
      <c r="C471" s="63" t="s">
        <v>121</v>
      </c>
      <c r="D471" s="63" t="s">
        <v>120</v>
      </c>
      <c r="E471" s="63" t="s">
        <v>550</v>
      </c>
      <c r="F471" s="63">
        <v>1</v>
      </c>
      <c r="G471" s="63" t="s">
        <v>551</v>
      </c>
      <c r="H471" s="63" t="s">
        <v>8284</v>
      </c>
      <c r="I471" s="63">
        <v>18</v>
      </c>
      <c r="J471" s="63">
        <v>45</v>
      </c>
      <c r="K471" s="63">
        <v>4</v>
      </c>
      <c r="L471" s="63"/>
      <c r="M471" s="63"/>
      <c r="N471" s="63"/>
      <c r="O471" s="63"/>
      <c r="P471" s="63"/>
      <c r="Q471" s="63"/>
      <c r="R471" s="63"/>
    </row>
    <row r="472" spans="1:18" x14ac:dyDescent="0.2">
      <c r="A472" s="63" t="s">
        <v>608</v>
      </c>
      <c r="B472" s="63" t="s">
        <v>549</v>
      </c>
      <c r="C472" s="63" t="s">
        <v>125</v>
      </c>
      <c r="D472" s="63" t="s">
        <v>124</v>
      </c>
      <c r="E472" s="63" t="s">
        <v>550</v>
      </c>
      <c r="F472" s="63">
        <v>0</v>
      </c>
      <c r="G472" s="63" t="s">
        <v>551</v>
      </c>
      <c r="H472" s="63" t="s">
        <v>8284</v>
      </c>
      <c r="I472" s="63">
        <v>13</v>
      </c>
      <c r="J472" s="63">
        <v>15</v>
      </c>
      <c r="K472" s="63">
        <v>2</v>
      </c>
      <c r="L472" s="63"/>
      <c r="M472" s="63"/>
      <c r="N472" s="63"/>
      <c r="O472" s="63"/>
      <c r="P472" s="63"/>
      <c r="Q472" s="63"/>
      <c r="R472" s="63"/>
    </row>
    <row r="473" spans="1:18" x14ac:dyDescent="0.2">
      <c r="A473" s="63" t="s">
        <v>609</v>
      </c>
      <c r="B473" s="63" t="s">
        <v>554</v>
      </c>
      <c r="C473" s="63" t="s">
        <v>125</v>
      </c>
      <c r="D473" s="63" t="s">
        <v>124</v>
      </c>
      <c r="E473" s="63" t="s">
        <v>550</v>
      </c>
      <c r="F473" s="63">
        <v>1</v>
      </c>
      <c r="G473" s="63" t="s">
        <v>551</v>
      </c>
      <c r="H473" s="63" t="s">
        <v>8284</v>
      </c>
      <c r="I473" s="63">
        <v>13</v>
      </c>
      <c r="J473" s="63">
        <v>15</v>
      </c>
      <c r="K473" s="63">
        <v>2</v>
      </c>
      <c r="L473" s="63"/>
      <c r="M473" s="63"/>
      <c r="N473" s="63"/>
      <c r="O473" s="63"/>
      <c r="P473" s="63"/>
      <c r="Q473" s="63"/>
      <c r="R473" s="63"/>
    </row>
    <row r="474" spans="1:18" x14ac:dyDescent="0.2">
      <c r="A474" s="63" t="s">
        <v>610</v>
      </c>
      <c r="B474" s="63" t="s">
        <v>549</v>
      </c>
      <c r="C474" s="63" t="s">
        <v>129</v>
      </c>
      <c r="D474" s="63" t="s">
        <v>128</v>
      </c>
      <c r="E474" s="63" t="s">
        <v>550</v>
      </c>
      <c r="F474" s="63">
        <v>0</v>
      </c>
      <c r="G474" s="63" t="s">
        <v>551</v>
      </c>
      <c r="H474" s="63" t="s">
        <v>8284</v>
      </c>
      <c r="I474" s="63">
        <v>14</v>
      </c>
      <c r="J474" s="63">
        <v>20</v>
      </c>
      <c r="K474" s="63">
        <v>2</v>
      </c>
      <c r="L474" s="63"/>
      <c r="M474" s="63"/>
      <c r="N474" s="63"/>
      <c r="O474" s="63"/>
      <c r="P474" s="63"/>
      <c r="Q474" s="63"/>
      <c r="R474" s="63"/>
    </row>
    <row r="475" spans="1:18" x14ac:dyDescent="0.2">
      <c r="A475" s="63" t="s">
        <v>611</v>
      </c>
      <c r="B475" s="63" t="s">
        <v>554</v>
      </c>
      <c r="C475" s="63" t="s">
        <v>129</v>
      </c>
      <c r="D475" s="63" t="s">
        <v>128</v>
      </c>
      <c r="E475" s="63" t="s">
        <v>550</v>
      </c>
      <c r="F475" s="63">
        <v>1</v>
      </c>
      <c r="G475" s="63" t="s">
        <v>551</v>
      </c>
      <c r="H475" s="63" t="s">
        <v>8284</v>
      </c>
      <c r="I475" s="63">
        <v>14</v>
      </c>
      <c r="J475" s="63">
        <v>20</v>
      </c>
      <c r="K475" s="63">
        <v>2</v>
      </c>
      <c r="L475" s="63"/>
      <c r="M475" s="63"/>
      <c r="N475" s="63"/>
      <c r="O475" s="63"/>
      <c r="P475" s="63"/>
      <c r="Q475" s="63"/>
      <c r="R475" s="63"/>
    </row>
    <row r="476" spans="1:18" x14ac:dyDescent="0.2">
      <c r="A476" s="63" t="s">
        <v>612</v>
      </c>
      <c r="B476" s="63" t="s">
        <v>549</v>
      </c>
      <c r="C476" s="63" t="s">
        <v>133</v>
      </c>
      <c r="D476" s="63" t="s">
        <v>132</v>
      </c>
      <c r="E476" s="63" t="s">
        <v>550</v>
      </c>
      <c r="F476" s="63">
        <v>0</v>
      </c>
      <c r="G476" s="63" t="s">
        <v>551</v>
      </c>
      <c r="H476" s="63" t="s">
        <v>8284</v>
      </c>
      <c r="I476" s="63">
        <v>12</v>
      </c>
      <c r="J476" s="63">
        <v>10</v>
      </c>
      <c r="K476" s="63">
        <v>1</v>
      </c>
      <c r="L476" s="63"/>
      <c r="M476" s="63"/>
      <c r="N476" s="63"/>
      <c r="O476" s="63"/>
      <c r="P476" s="63"/>
      <c r="Q476" s="63"/>
      <c r="R476" s="63"/>
    </row>
    <row r="477" spans="1:18" x14ac:dyDescent="0.2">
      <c r="A477" s="63" t="s">
        <v>613</v>
      </c>
      <c r="B477" s="63" t="s">
        <v>554</v>
      </c>
      <c r="C477" s="63" t="s">
        <v>133</v>
      </c>
      <c r="D477" s="63" t="s">
        <v>132</v>
      </c>
      <c r="E477" s="63" t="s">
        <v>550</v>
      </c>
      <c r="F477" s="63">
        <v>1</v>
      </c>
      <c r="G477" s="63" t="s">
        <v>551</v>
      </c>
      <c r="H477" s="63" t="s">
        <v>8284</v>
      </c>
      <c r="I477" s="63">
        <v>12</v>
      </c>
      <c r="J477" s="63">
        <v>10</v>
      </c>
      <c r="K477" s="63">
        <v>1</v>
      </c>
      <c r="L477" s="63"/>
      <c r="M477" s="63"/>
      <c r="N477" s="63"/>
      <c r="O477" s="63"/>
      <c r="P477" s="63"/>
      <c r="Q477" s="63"/>
      <c r="R477" s="63"/>
    </row>
    <row r="478" spans="1:18" x14ac:dyDescent="0.2">
      <c r="A478" s="63" t="s">
        <v>614</v>
      </c>
      <c r="B478" s="63" t="s">
        <v>549</v>
      </c>
      <c r="C478" s="63" t="s">
        <v>137</v>
      </c>
      <c r="D478" s="63" t="s">
        <v>136</v>
      </c>
      <c r="E478" s="63" t="s">
        <v>550</v>
      </c>
      <c r="F478" s="63">
        <v>0</v>
      </c>
      <c r="G478" s="63" t="s">
        <v>551</v>
      </c>
      <c r="H478" s="63" t="s">
        <v>8284</v>
      </c>
      <c r="I478" s="63">
        <v>12</v>
      </c>
      <c r="J478" s="63">
        <v>10</v>
      </c>
      <c r="K478" s="63">
        <v>1</v>
      </c>
      <c r="L478" s="63"/>
      <c r="M478" s="63"/>
      <c r="N478" s="63"/>
      <c r="O478" s="63"/>
      <c r="P478" s="63"/>
      <c r="Q478" s="63"/>
      <c r="R478" s="63"/>
    </row>
    <row r="479" spans="1:18" x14ac:dyDescent="0.2">
      <c r="A479" s="63" t="s">
        <v>615</v>
      </c>
      <c r="B479" s="63" t="s">
        <v>554</v>
      </c>
      <c r="C479" s="63" t="s">
        <v>137</v>
      </c>
      <c r="D479" s="63" t="s">
        <v>136</v>
      </c>
      <c r="E479" s="63" t="s">
        <v>550</v>
      </c>
      <c r="F479" s="63">
        <v>1</v>
      </c>
      <c r="G479" s="63" t="s">
        <v>551</v>
      </c>
      <c r="H479" s="63" t="s">
        <v>8284</v>
      </c>
      <c r="I479" s="63">
        <v>12</v>
      </c>
      <c r="J479" s="63">
        <v>10</v>
      </c>
      <c r="K479" s="63">
        <v>1</v>
      </c>
      <c r="L479" s="63"/>
      <c r="M479" s="63"/>
      <c r="N479" s="63"/>
      <c r="O479" s="63"/>
      <c r="P479" s="63"/>
      <c r="Q479" s="63"/>
      <c r="R479" s="63"/>
    </row>
    <row r="480" spans="1:18" x14ac:dyDescent="0.2">
      <c r="A480" s="63" t="s">
        <v>616</v>
      </c>
      <c r="B480" s="63" t="s">
        <v>549</v>
      </c>
      <c r="C480" s="63" t="s">
        <v>141</v>
      </c>
      <c r="D480" s="63" t="s">
        <v>140</v>
      </c>
      <c r="E480" s="63" t="s">
        <v>550</v>
      </c>
      <c r="F480" s="63">
        <v>0</v>
      </c>
      <c r="G480" s="63" t="s">
        <v>551</v>
      </c>
      <c r="H480" s="63" t="s">
        <v>8284</v>
      </c>
      <c r="I480" s="63">
        <v>14</v>
      </c>
      <c r="J480" s="63">
        <v>20</v>
      </c>
      <c r="K480" s="63">
        <v>2</v>
      </c>
      <c r="L480" s="63"/>
      <c r="M480" s="63"/>
      <c r="N480" s="63"/>
      <c r="O480" s="63"/>
      <c r="P480" s="63"/>
      <c r="Q480" s="63"/>
      <c r="R480" s="63"/>
    </row>
    <row r="481" spans="1:18" x14ac:dyDescent="0.2">
      <c r="A481" s="63" t="s">
        <v>617</v>
      </c>
      <c r="B481" s="63" t="s">
        <v>554</v>
      </c>
      <c r="C481" s="63" t="s">
        <v>141</v>
      </c>
      <c r="D481" s="63" t="s">
        <v>140</v>
      </c>
      <c r="E481" s="63" t="s">
        <v>550</v>
      </c>
      <c r="F481" s="63">
        <v>1</v>
      </c>
      <c r="G481" s="63" t="s">
        <v>551</v>
      </c>
      <c r="H481" s="63" t="s">
        <v>8284</v>
      </c>
      <c r="I481" s="63">
        <v>14</v>
      </c>
      <c r="J481" s="63">
        <v>20</v>
      </c>
      <c r="K481" s="63">
        <v>2</v>
      </c>
      <c r="L481" s="63"/>
      <c r="M481" s="63"/>
      <c r="N481" s="63"/>
      <c r="O481" s="63"/>
      <c r="P481" s="63"/>
      <c r="Q481" s="63"/>
      <c r="R481" s="63"/>
    </row>
    <row r="482" spans="1:18" x14ac:dyDescent="0.2">
      <c r="A482" s="63" t="s">
        <v>618</v>
      </c>
      <c r="B482" s="63" t="s">
        <v>549</v>
      </c>
      <c r="C482" s="63" t="s">
        <v>145</v>
      </c>
      <c r="D482" s="63" t="s">
        <v>144</v>
      </c>
      <c r="E482" s="63" t="s">
        <v>550</v>
      </c>
      <c r="F482" s="63">
        <v>0</v>
      </c>
      <c r="G482" s="63" t="s">
        <v>551</v>
      </c>
      <c r="H482" s="63" t="s">
        <v>8284</v>
      </c>
      <c r="I482" s="63">
        <v>11</v>
      </c>
      <c r="J482" s="63">
        <v>6</v>
      </c>
      <c r="K482" s="63">
        <v>1</v>
      </c>
      <c r="L482" s="63"/>
      <c r="M482" s="63"/>
      <c r="N482" s="63"/>
      <c r="O482" s="63"/>
      <c r="P482" s="63"/>
      <c r="Q482" s="63"/>
      <c r="R482" s="63"/>
    </row>
    <row r="483" spans="1:18" x14ac:dyDescent="0.2">
      <c r="A483" s="63" t="s">
        <v>619</v>
      </c>
      <c r="B483" s="63" t="s">
        <v>554</v>
      </c>
      <c r="C483" s="63" t="s">
        <v>145</v>
      </c>
      <c r="D483" s="63" t="s">
        <v>144</v>
      </c>
      <c r="E483" s="63" t="s">
        <v>550</v>
      </c>
      <c r="F483" s="63">
        <v>1</v>
      </c>
      <c r="G483" s="63" t="s">
        <v>551</v>
      </c>
      <c r="H483" s="63" t="s">
        <v>8284</v>
      </c>
      <c r="I483" s="63">
        <v>11</v>
      </c>
      <c r="J483" s="63">
        <v>6</v>
      </c>
      <c r="K483" s="63">
        <v>1</v>
      </c>
      <c r="L483" s="63"/>
      <c r="M483" s="63"/>
      <c r="N483" s="63"/>
      <c r="O483" s="63"/>
      <c r="P483" s="63"/>
      <c r="Q483" s="63"/>
      <c r="R483" s="63"/>
    </row>
    <row r="484" spans="1:18" x14ac:dyDescent="0.2">
      <c r="A484" s="63" t="s">
        <v>620</v>
      </c>
      <c r="B484" s="63" t="s">
        <v>549</v>
      </c>
      <c r="C484" s="63" t="s">
        <v>149</v>
      </c>
      <c r="D484" s="63" t="s">
        <v>148</v>
      </c>
      <c r="E484" s="63" t="s">
        <v>550</v>
      </c>
      <c r="F484" s="63">
        <v>0</v>
      </c>
      <c r="G484" s="63" t="s">
        <v>551</v>
      </c>
      <c r="H484" s="63" t="s">
        <v>8284</v>
      </c>
      <c r="I484" s="63">
        <v>17</v>
      </c>
      <c r="J484" s="63">
        <v>41</v>
      </c>
      <c r="K484" s="63">
        <v>4</v>
      </c>
      <c r="L484" s="63"/>
      <c r="M484" s="63"/>
      <c r="N484" s="63"/>
      <c r="O484" s="63"/>
      <c r="P484" s="63"/>
      <c r="Q484" s="63"/>
      <c r="R484" s="63"/>
    </row>
    <row r="485" spans="1:18" x14ac:dyDescent="0.2">
      <c r="A485" s="63" t="s">
        <v>621</v>
      </c>
      <c r="B485" s="63" t="s">
        <v>554</v>
      </c>
      <c r="C485" s="63" t="s">
        <v>149</v>
      </c>
      <c r="D485" s="63" t="s">
        <v>148</v>
      </c>
      <c r="E485" s="63" t="s">
        <v>550</v>
      </c>
      <c r="F485" s="63">
        <v>1</v>
      </c>
      <c r="G485" s="63" t="s">
        <v>551</v>
      </c>
      <c r="H485" s="63" t="s">
        <v>8284</v>
      </c>
      <c r="I485" s="63">
        <v>17</v>
      </c>
      <c r="J485" s="63">
        <v>41</v>
      </c>
      <c r="K485" s="63">
        <v>4</v>
      </c>
      <c r="L485" s="63"/>
      <c r="M485" s="63"/>
      <c r="N485" s="63"/>
      <c r="O485" s="63"/>
      <c r="P485" s="63"/>
      <c r="Q485" s="63"/>
      <c r="R485" s="63"/>
    </row>
    <row r="486" spans="1:18" x14ac:dyDescent="0.2">
      <c r="A486" s="63" t="s">
        <v>622</v>
      </c>
      <c r="B486" s="63" t="s">
        <v>549</v>
      </c>
      <c r="C486" s="63" t="s">
        <v>153</v>
      </c>
      <c r="D486" s="63" t="s">
        <v>152</v>
      </c>
      <c r="E486" s="63" t="s">
        <v>550</v>
      </c>
      <c r="F486" s="63">
        <v>0</v>
      </c>
      <c r="G486" s="63" t="s">
        <v>551</v>
      </c>
      <c r="H486" s="63" t="s">
        <v>8284</v>
      </c>
      <c r="I486" s="63">
        <v>15</v>
      </c>
      <c r="J486" s="63">
        <v>27</v>
      </c>
      <c r="K486" s="63">
        <v>3</v>
      </c>
      <c r="L486" s="63"/>
      <c r="M486" s="63"/>
      <c r="N486" s="63"/>
      <c r="O486" s="63"/>
      <c r="P486" s="63"/>
      <c r="Q486" s="63"/>
      <c r="R486" s="63"/>
    </row>
    <row r="487" spans="1:18" x14ac:dyDescent="0.2">
      <c r="A487" s="63" t="s">
        <v>623</v>
      </c>
      <c r="B487" s="63" t="s">
        <v>554</v>
      </c>
      <c r="C487" s="63" t="s">
        <v>153</v>
      </c>
      <c r="D487" s="63" t="s">
        <v>152</v>
      </c>
      <c r="E487" s="63" t="s">
        <v>550</v>
      </c>
      <c r="F487" s="63">
        <v>1</v>
      </c>
      <c r="G487" s="63" t="s">
        <v>551</v>
      </c>
      <c r="H487" s="63" t="s">
        <v>8284</v>
      </c>
      <c r="I487" s="63">
        <v>15</v>
      </c>
      <c r="J487" s="63">
        <v>27</v>
      </c>
      <c r="K487" s="63">
        <v>3</v>
      </c>
      <c r="L487" s="63"/>
      <c r="M487" s="63"/>
      <c r="N487" s="63"/>
      <c r="O487" s="63"/>
      <c r="P487" s="63"/>
      <c r="Q487" s="63"/>
      <c r="R487" s="63"/>
    </row>
    <row r="488" spans="1:18" x14ac:dyDescent="0.2">
      <c r="A488" s="63" t="s">
        <v>624</v>
      </c>
      <c r="B488" s="63" t="s">
        <v>549</v>
      </c>
      <c r="C488" s="63" t="s">
        <v>157</v>
      </c>
      <c r="D488" s="63" t="s">
        <v>156</v>
      </c>
      <c r="E488" s="63" t="s">
        <v>550</v>
      </c>
      <c r="F488" s="63">
        <v>0</v>
      </c>
      <c r="G488" s="63" t="s">
        <v>551</v>
      </c>
      <c r="H488" s="63" t="s">
        <v>8284</v>
      </c>
      <c r="I488" s="63">
        <v>14</v>
      </c>
      <c r="J488" s="63">
        <v>20</v>
      </c>
      <c r="K488" s="63">
        <v>2</v>
      </c>
      <c r="L488" s="63"/>
      <c r="M488" s="63"/>
      <c r="N488" s="63"/>
      <c r="O488" s="63"/>
      <c r="P488" s="63"/>
      <c r="Q488" s="63"/>
      <c r="R488" s="63"/>
    </row>
    <row r="489" spans="1:18" x14ac:dyDescent="0.2">
      <c r="A489" s="63" t="s">
        <v>625</v>
      </c>
      <c r="B489" s="63" t="s">
        <v>554</v>
      </c>
      <c r="C489" s="63" t="s">
        <v>157</v>
      </c>
      <c r="D489" s="63" t="s">
        <v>156</v>
      </c>
      <c r="E489" s="63" t="s">
        <v>550</v>
      </c>
      <c r="F489" s="63">
        <v>1</v>
      </c>
      <c r="G489" s="63" t="s">
        <v>551</v>
      </c>
      <c r="H489" s="63" t="s">
        <v>8284</v>
      </c>
      <c r="I489" s="63">
        <v>14</v>
      </c>
      <c r="J489" s="63">
        <v>20</v>
      </c>
      <c r="K489" s="63">
        <v>2</v>
      </c>
      <c r="L489" s="63"/>
      <c r="M489" s="63"/>
      <c r="N489" s="63"/>
      <c r="O489" s="63"/>
      <c r="P489" s="63"/>
      <c r="Q489" s="63"/>
      <c r="R489" s="63"/>
    </row>
    <row r="490" spans="1:18" x14ac:dyDescent="0.2">
      <c r="A490" s="63" t="s">
        <v>626</v>
      </c>
      <c r="B490" s="63" t="s">
        <v>549</v>
      </c>
      <c r="C490" s="63" t="s">
        <v>161</v>
      </c>
      <c r="D490" s="63" t="s">
        <v>160</v>
      </c>
      <c r="E490" s="63" t="s">
        <v>550</v>
      </c>
      <c r="F490" s="63">
        <v>0</v>
      </c>
      <c r="G490" s="63" t="s">
        <v>551</v>
      </c>
      <c r="H490" s="63" t="s">
        <v>8284</v>
      </c>
      <c r="I490" s="63">
        <v>18</v>
      </c>
      <c r="J490" s="63">
        <v>45</v>
      </c>
      <c r="K490" s="63">
        <v>4</v>
      </c>
      <c r="L490" s="63"/>
      <c r="M490" s="63"/>
      <c r="N490" s="63"/>
      <c r="O490" s="63"/>
      <c r="P490" s="63"/>
      <c r="Q490" s="63"/>
      <c r="R490" s="63"/>
    </row>
    <row r="491" spans="1:18" x14ac:dyDescent="0.2">
      <c r="A491" s="63" t="s">
        <v>627</v>
      </c>
      <c r="B491" s="63" t="s">
        <v>554</v>
      </c>
      <c r="C491" s="63" t="s">
        <v>161</v>
      </c>
      <c r="D491" s="63" t="s">
        <v>160</v>
      </c>
      <c r="E491" s="63" t="s">
        <v>550</v>
      </c>
      <c r="F491" s="63">
        <v>1</v>
      </c>
      <c r="G491" s="63" t="s">
        <v>551</v>
      </c>
      <c r="H491" s="63" t="s">
        <v>8284</v>
      </c>
      <c r="I491" s="63">
        <v>18</v>
      </c>
      <c r="J491" s="63">
        <v>45</v>
      </c>
      <c r="K491" s="63">
        <v>4</v>
      </c>
      <c r="L491" s="63"/>
      <c r="M491" s="63"/>
      <c r="N491" s="63"/>
      <c r="O491" s="63"/>
      <c r="P491" s="63"/>
      <c r="Q491" s="63"/>
      <c r="R491" s="63"/>
    </row>
    <row r="492" spans="1:18" x14ac:dyDescent="0.2">
      <c r="A492" s="63" t="s">
        <v>628</v>
      </c>
      <c r="B492" s="63" t="s">
        <v>549</v>
      </c>
      <c r="C492" s="63" t="s">
        <v>165</v>
      </c>
      <c r="D492" s="63" t="s">
        <v>164</v>
      </c>
      <c r="E492" s="63" t="s">
        <v>550</v>
      </c>
      <c r="F492" s="63">
        <v>0</v>
      </c>
      <c r="G492" s="63" t="s">
        <v>551</v>
      </c>
      <c r="H492" s="63" t="s">
        <v>8284</v>
      </c>
      <c r="I492" s="63">
        <v>16</v>
      </c>
      <c r="J492" s="63">
        <v>35</v>
      </c>
      <c r="K492" s="63">
        <v>3</v>
      </c>
      <c r="L492" s="63"/>
      <c r="M492" s="63"/>
      <c r="N492" s="63"/>
      <c r="O492" s="63"/>
      <c r="P492" s="63"/>
      <c r="Q492" s="63"/>
      <c r="R492" s="63"/>
    </row>
    <row r="493" spans="1:18" x14ac:dyDescent="0.2">
      <c r="A493" s="63" t="s">
        <v>629</v>
      </c>
      <c r="B493" s="63" t="s">
        <v>554</v>
      </c>
      <c r="C493" s="63" t="s">
        <v>165</v>
      </c>
      <c r="D493" s="63" t="s">
        <v>164</v>
      </c>
      <c r="E493" s="63" t="s">
        <v>550</v>
      </c>
      <c r="F493" s="63">
        <v>1</v>
      </c>
      <c r="G493" s="63" t="s">
        <v>551</v>
      </c>
      <c r="H493" s="63" t="s">
        <v>8284</v>
      </c>
      <c r="I493" s="63">
        <v>16</v>
      </c>
      <c r="J493" s="63">
        <v>35</v>
      </c>
      <c r="K493" s="63">
        <v>3</v>
      </c>
      <c r="L493" s="63"/>
      <c r="M493" s="63"/>
      <c r="N493" s="63"/>
      <c r="O493" s="63"/>
      <c r="P493" s="63"/>
      <c r="Q493" s="63"/>
      <c r="R493" s="63"/>
    </row>
    <row r="494" spans="1:18" x14ac:dyDescent="0.2">
      <c r="A494" s="63" t="s">
        <v>630</v>
      </c>
      <c r="B494" s="63" t="s">
        <v>549</v>
      </c>
      <c r="C494" s="63" t="s">
        <v>169</v>
      </c>
      <c r="D494" s="63" t="s">
        <v>168</v>
      </c>
      <c r="E494" s="63" t="s">
        <v>550</v>
      </c>
      <c r="F494" s="63">
        <v>0</v>
      </c>
      <c r="G494" s="63" t="s">
        <v>551</v>
      </c>
      <c r="H494" s="63" t="s">
        <v>8284</v>
      </c>
      <c r="I494" s="63">
        <v>12</v>
      </c>
      <c r="J494" s="63">
        <v>10</v>
      </c>
      <c r="K494" s="63">
        <v>1</v>
      </c>
      <c r="L494" s="63"/>
      <c r="M494" s="63"/>
      <c r="N494" s="63"/>
      <c r="O494" s="63"/>
      <c r="P494" s="63"/>
      <c r="Q494" s="63"/>
      <c r="R494" s="63"/>
    </row>
    <row r="495" spans="1:18" x14ac:dyDescent="0.2">
      <c r="A495" s="63" t="s">
        <v>631</v>
      </c>
      <c r="B495" s="63" t="s">
        <v>554</v>
      </c>
      <c r="C495" s="63" t="s">
        <v>169</v>
      </c>
      <c r="D495" s="63" t="s">
        <v>168</v>
      </c>
      <c r="E495" s="63" t="s">
        <v>550</v>
      </c>
      <c r="F495" s="63">
        <v>1</v>
      </c>
      <c r="G495" s="63" t="s">
        <v>551</v>
      </c>
      <c r="H495" s="63" t="s">
        <v>8284</v>
      </c>
      <c r="I495" s="63">
        <v>12</v>
      </c>
      <c r="J495" s="63">
        <v>10</v>
      </c>
      <c r="K495" s="63">
        <v>1</v>
      </c>
      <c r="L495" s="63"/>
      <c r="M495" s="63"/>
      <c r="N495" s="63"/>
      <c r="O495" s="63"/>
      <c r="P495" s="63"/>
      <c r="Q495" s="63"/>
      <c r="R495" s="63"/>
    </row>
    <row r="496" spans="1:18" x14ac:dyDescent="0.2">
      <c r="A496" s="63" t="s">
        <v>632</v>
      </c>
      <c r="B496" s="63" t="s">
        <v>549</v>
      </c>
      <c r="C496" s="63" t="s">
        <v>173</v>
      </c>
      <c r="D496" s="63" t="s">
        <v>172</v>
      </c>
      <c r="E496" s="63" t="s">
        <v>550</v>
      </c>
      <c r="F496" s="63">
        <v>0</v>
      </c>
      <c r="G496" s="63" t="s">
        <v>551</v>
      </c>
      <c r="H496" s="63" t="s">
        <v>8284</v>
      </c>
      <c r="I496" s="63">
        <v>11</v>
      </c>
      <c r="J496" s="63">
        <v>6</v>
      </c>
      <c r="K496" s="63">
        <v>1</v>
      </c>
      <c r="L496" s="63"/>
      <c r="M496" s="63"/>
      <c r="N496" s="63"/>
      <c r="O496" s="63"/>
      <c r="P496" s="63"/>
      <c r="Q496" s="63"/>
      <c r="R496" s="63"/>
    </row>
    <row r="497" spans="1:18" x14ac:dyDescent="0.2">
      <c r="A497" s="63" t="s">
        <v>633</v>
      </c>
      <c r="B497" s="63" t="s">
        <v>554</v>
      </c>
      <c r="C497" s="63" t="s">
        <v>173</v>
      </c>
      <c r="D497" s="63" t="s">
        <v>172</v>
      </c>
      <c r="E497" s="63" t="s">
        <v>550</v>
      </c>
      <c r="F497" s="63">
        <v>1</v>
      </c>
      <c r="G497" s="63" t="s">
        <v>551</v>
      </c>
      <c r="H497" s="63" t="s">
        <v>8284</v>
      </c>
      <c r="I497" s="63">
        <v>11</v>
      </c>
      <c r="J497" s="63">
        <v>6</v>
      </c>
      <c r="K497" s="63">
        <v>1</v>
      </c>
      <c r="L497" s="63"/>
      <c r="M497" s="63"/>
      <c r="N497" s="63"/>
      <c r="O497" s="63"/>
      <c r="P497" s="63"/>
      <c r="Q497" s="63"/>
      <c r="R497" s="63"/>
    </row>
    <row r="498" spans="1:18" x14ac:dyDescent="0.2">
      <c r="A498" s="63" t="s">
        <v>634</v>
      </c>
      <c r="B498" s="63" t="s">
        <v>549</v>
      </c>
      <c r="C498" s="63" t="s">
        <v>177</v>
      </c>
      <c r="D498" s="63" t="s">
        <v>176</v>
      </c>
      <c r="E498" s="63" t="s">
        <v>550</v>
      </c>
      <c r="F498" s="63">
        <v>0</v>
      </c>
      <c r="G498" s="63" t="s">
        <v>551</v>
      </c>
      <c r="H498" s="63" t="s">
        <v>8284</v>
      </c>
      <c r="I498" s="63">
        <v>16</v>
      </c>
      <c r="J498" s="63">
        <v>35</v>
      </c>
      <c r="K498" s="63">
        <v>3</v>
      </c>
      <c r="L498" s="63"/>
      <c r="M498" s="63"/>
      <c r="N498" s="63"/>
      <c r="O498" s="63"/>
      <c r="P498" s="63"/>
      <c r="Q498" s="63"/>
      <c r="R498" s="63"/>
    </row>
    <row r="499" spans="1:18" x14ac:dyDescent="0.2">
      <c r="A499" s="63" t="s">
        <v>635</v>
      </c>
      <c r="B499" s="63" t="s">
        <v>554</v>
      </c>
      <c r="C499" s="63" t="s">
        <v>177</v>
      </c>
      <c r="D499" s="63" t="s">
        <v>176</v>
      </c>
      <c r="E499" s="63" t="s">
        <v>550</v>
      </c>
      <c r="F499" s="63">
        <v>1</v>
      </c>
      <c r="G499" s="63" t="s">
        <v>551</v>
      </c>
      <c r="H499" s="63" t="s">
        <v>8284</v>
      </c>
      <c r="I499" s="63">
        <v>16</v>
      </c>
      <c r="J499" s="63">
        <v>35</v>
      </c>
      <c r="K499" s="63">
        <v>3</v>
      </c>
      <c r="L499" s="63"/>
      <c r="M499" s="63"/>
      <c r="N499" s="63"/>
      <c r="O499" s="63"/>
      <c r="P499" s="63"/>
      <c r="Q499" s="63"/>
      <c r="R499" s="63"/>
    </row>
    <row r="500" spans="1:18" x14ac:dyDescent="0.2">
      <c r="A500" s="63" t="s">
        <v>636</v>
      </c>
      <c r="B500" s="63" t="s">
        <v>549</v>
      </c>
      <c r="C500" s="63" t="s">
        <v>181</v>
      </c>
      <c r="D500" s="63" t="s">
        <v>180</v>
      </c>
      <c r="E500" s="63" t="s">
        <v>550</v>
      </c>
      <c r="F500" s="63">
        <v>0</v>
      </c>
      <c r="G500" s="63" t="s">
        <v>551</v>
      </c>
      <c r="H500" s="63" t="s">
        <v>8284</v>
      </c>
      <c r="I500" s="63">
        <v>16</v>
      </c>
      <c r="J500" s="63">
        <v>35</v>
      </c>
      <c r="K500" s="63">
        <v>3</v>
      </c>
      <c r="L500" s="63"/>
      <c r="M500" s="63"/>
      <c r="N500" s="63"/>
      <c r="O500" s="63"/>
      <c r="P500" s="63"/>
      <c r="Q500" s="63"/>
      <c r="R500" s="63"/>
    </row>
    <row r="501" spans="1:18" x14ac:dyDescent="0.2">
      <c r="A501" s="63" t="s">
        <v>637</v>
      </c>
      <c r="B501" s="63" t="s">
        <v>554</v>
      </c>
      <c r="C501" s="63" t="s">
        <v>181</v>
      </c>
      <c r="D501" s="63" t="s">
        <v>180</v>
      </c>
      <c r="E501" s="63" t="s">
        <v>550</v>
      </c>
      <c r="F501" s="63">
        <v>1</v>
      </c>
      <c r="G501" s="63" t="s">
        <v>551</v>
      </c>
      <c r="H501" s="63" t="s">
        <v>8284</v>
      </c>
      <c r="I501" s="63">
        <v>16</v>
      </c>
      <c r="J501" s="63">
        <v>35</v>
      </c>
      <c r="K501" s="63">
        <v>3</v>
      </c>
      <c r="L501" s="63"/>
      <c r="M501" s="63"/>
      <c r="N501" s="63"/>
      <c r="O501" s="63"/>
      <c r="P501" s="63"/>
      <c r="Q501" s="63"/>
      <c r="R501" s="63"/>
    </row>
    <row r="502" spans="1:18" x14ac:dyDescent="0.2">
      <c r="A502" s="63" t="s">
        <v>638</v>
      </c>
      <c r="B502" s="63" t="s">
        <v>549</v>
      </c>
      <c r="C502" s="63" t="s">
        <v>185</v>
      </c>
      <c r="D502" s="63" t="s">
        <v>184</v>
      </c>
      <c r="E502" s="63" t="s">
        <v>550</v>
      </c>
      <c r="F502" s="63">
        <v>0</v>
      </c>
      <c r="G502" s="63" t="s">
        <v>551</v>
      </c>
      <c r="H502" s="63" t="s">
        <v>8284</v>
      </c>
      <c r="I502" s="63">
        <v>18</v>
      </c>
      <c r="J502" s="63">
        <v>45</v>
      </c>
      <c r="K502" s="63">
        <v>4</v>
      </c>
      <c r="L502" s="63"/>
      <c r="M502" s="63"/>
      <c r="N502" s="63"/>
      <c r="O502" s="63"/>
      <c r="P502" s="63"/>
      <c r="Q502" s="63"/>
      <c r="R502" s="63"/>
    </row>
    <row r="503" spans="1:18" x14ac:dyDescent="0.2">
      <c r="A503" s="63" t="s">
        <v>639</v>
      </c>
      <c r="B503" s="63" t="s">
        <v>554</v>
      </c>
      <c r="C503" s="63" t="s">
        <v>185</v>
      </c>
      <c r="D503" s="63" t="s">
        <v>184</v>
      </c>
      <c r="E503" s="63" t="s">
        <v>550</v>
      </c>
      <c r="F503" s="63">
        <v>1</v>
      </c>
      <c r="G503" s="63" t="s">
        <v>551</v>
      </c>
      <c r="H503" s="63" t="s">
        <v>8284</v>
      </c>
      <c r="I503" s="63">
        <v>18</v>
      </c>
      <c r="J503" s="63">
        <v>45</v>
      </c>
      <c r="K503" s="63">
        <v>4</v>
      </c>
      <c r="L503" s="63"/>
      <c r="M503" s="63"/>
      <c r="N503" s="63"/>
      <c r="O503" s="63"/>
      <c r="P503" s="63"/>
      <c r="Q503" s="63"/>
      <c r="R503" s="63"/>
    </row>
    <row r="504" spans="1:18" x14ac:dyDescent="0.2">
      <c r="A504" s="63" t="s">
        <v>640</v>
      </c>
      <c r="B504" s="63" t="s">
        <v>549</v>
      </c>
      <c r="C504" s="63" t="s">
        <v>189</v>
      </c>
      <c r="D504" s="63" t="s">
        <v>188</v>
      </c>
      <c r="E504" s="63" t="s">
        <v>550</v>
      </c>
      <c r="F504" s="63">
        <v>0</v>
      </c>
      <c r="G504" s="63" t="s">
        <v>551</v>
      </c>
      <c r="H504" s="63" t="s">
        <v>8284</v>
      </c>
      <c r="I504" s="63">
        <v>15</v>
      </c>
      <c r="J504" s="63">
        <v>27</v>
      </c>
      <c r="K504" s="63">
        <v>3</v>
      </c>
      <c r="L504" s="63"/>
      <c r="M504" s="63"/>
      <c r="N504" s="63"/>
      <c r="O504" s="63"/>
      <c r="P504" s="63"/>
      <c r="Q504" s="63"/>
      <c r="R504" s="63"/>
    </row>
    <row r="505" spans="1:18" x14ac:dyDescent="0.2">
      <c r="A505" s="63" t="s">
        <v>641</v>
      </c>
      <c r="B505" s="63" t="s">
        <v>554</v>
      </c>
      <c r="C505" s="63" t="s">
        <v>189</v>
      </c>
      <c r="D505" s="63" t="s">
        <v>188</v>
      </c>
      <c r="E505" s="63" t="s">
        <v>550</v>
      </c>
      <c r="F505" s="63">
        <v>1</v>
      </c>
      <c r="G505" s="63" t="s">
        <v>551</v>
      </c>
      <c r="H505" s="63" t="s">
        <v>8284</v>
      </c>
      <c r="I505" s="63">
        <v>15</v>
      </c>
      <c r="J505" s="63">
        <v>27</v>
      </c>
      <c r="K505" s="63">
        <v>3</v>
      </c>
      <c r="L505" s="63"/>
      <c r="M505" s="63"/>
      <c r="N505" s="63"/>
      <c r="O505" s="63"/>
      <c r="P505" s="63"/>
      <c r="Q505" s="63"/>
      <c r="R505" s="63"/>
    </row>
    <row r="506" spans="1:18" x14ac:dyDescent="0.2">
      <c r="A506" s="63" t="s">
        <v>642</v>
      </c>
      <c r="B506" s="63" t="s">
        <v>549</v>
      </c>
      <c r="C506" s="63" t="s">
        <v>193</v>
      </c>
      <c r="D506" s="63" t="s">
        <v>192</v>
      </c>
      <c r="E506" s="63" t="s">
        <v>550</v>
      </c>
      <c r="F506" s="63">
        <v>0</v>
      </c>
      <c r="G506" s="63" t="s">
        <v>551</v>
      </c>
      <c r="H506" s="63" t="s">
        <v>8284</v>
      </c>
      <c r="I506" s="63">
        <v>14</v>
      </c>
      <c r="J506" s="63"/>
      <c r="K506" s="63"/>
      <c r="L506" s="63"/>
      <c r="M506" s="63"/>
      <c r="N506" s="63"/>
      <c r="O506" s="63"/>
      <c r="P506" s="63"/>
      <c r="Q506" s="63"/>
      <c r="R506" s="63"/>
    </row>
    <row r="507" spans="1:18" x14ac:dyDescent="0.2">
      <c r="A507" s="63" t="s">
        <v>643</v>
      </c>
      <c r="B507" s="63" t="s">
        <v>554</v>
      </c>
      <c r="C507" s="63" t="s">
        <v>193</v>
      </c>
      <c r="D507" s="63" t="s">
        <v>192</v>
      </c>
      <c r="E507" s="63" t="s">
        <v>550</v>
      </c>
      <c r="F507" s="63">
        <v>1</v>
      </c>
      <c r="G507" s="63" t="s">
        <v>551</v>
      </c>
      <c r="H507" s="63" t="s">
        <v>8284</v>
      </c>
      <c r="I507" s="63">
        <v>14</v>
      </c>
      <c r="J507" s="63"/>
      <c r="K507" s="63"/>
      <c r="L507" s="63"/>
      <c r="M507" s="63"/>
      <c r="N507" s="63"/>
      <c r="O507" s="63"/>
      <c r="P507" s="63"/>
      <c r="Q507" s="63"/>
      <c r="R507" s="63"/>
    </row>
    <row r="508" spans="1:18" x14ac:dyDescent="0.2">
      <c r="A508" s="63" t="s">
        <v>644</v>
      </c>
      <c r="B508" s="63" t="s">
        <v>549</v>
      </c>
      <c r="C508" s="63" t="s">
        <v>197</v>
      </c>
      <c r="D508" s="63" t="s">
        <v>196</v>
      </c>
      <c r="E508" s="63" t="s">
        <v>550</v>
      </c>
      <c r="F508" s="63">
        <v>0</v>
      </c>
      <c r="G508" s="63" t="s">
        <v>551</v>
      </c>
      <c r="H508" s="63" t="s">
        <v>8284</v>
      </c>
      <c r="I508" s="63">
        <v>17</v>
      </c>
      <c r="J508" s="63">
        <v>41</v>
      </c>
      <c r="K508" s="63">
        <v>4</v>
      </c>
      <c r="L508" s="63"/>
      <c r="M508" s="63"/>
      <c r="N508" s="63"/>
      <c r="O508" s="63"/>
      <c r="P508" s="63"/>
      <c r="Q508" s="63"/>
      <c r="R508" s="63"/>
    </row>
    <row r="509" spans="1:18" x14ac:dyDescent="0.2">
      <c r="A509" s="63" t="s">
        <v>645</v>
      </c>
      <c r="B509" s="63" t="s">
        <v>554</v>
      </c>
      <c r="C509" s="63" t="s">
        <v>197</v>
      </c>
      <c r="D509" s="63" t="s">
        <v>196</v>
      </c>
      <c r="E509" s="63" t="s">
        <v>550</v>
      </c>
      <c r="F509" s="63">
        <v>1</v>
      </c>
      <c r="G509" s="63" t="s">
        <v>551</v>
      </c>
      <c r="H509" s="63" t="s">
        <v>8284</v>
      </c>
      <c r="I509" s="63">
        <v>17</v>
      </c>
      <c r="J509" s="63">
        <v>41</v>
      </c>
      <c r="K509" s="63">
        <v>4</v>
      </c>
      <c r="L509" s="63"/>
      <c r="M509" s="63"/>
      <c r="N509" s="63"/>
      <c r="O509" s="63"/>
      <c r="P509" s="63"/>
      <c r="Q509" s="63"/>
      <c r="R509" s="63"/>
    </row>
    <row r="510" spans="1:18" x14ac:dyDescent="0.2">
      <c r="A510" s="63" t="s">
        <v>646</v>
      </c>
      <c r="B510" s="63" t="s">
        <v>549</v>
      </c>
      <c r="C510" s="63" t="s">
        <v>201</v>
      </c>
      <c r="D510" s="63" t="s">
        <v>200</v>
      </c>
      <c r="E510" s="63" t="s">
        <v>550</v>
      </c>
      <c r="F510" s="63">
        <v>0</v>
      </c>
      <c r="G510" s="63" t="s">
        <v>551</v>
      </c>
      <c r="H510" s="63" t="s">
        <v>8284</v>
      </c>
      <c r="I510" s="63">
        <v>10</v>
      </c>
      <c r="J510" s="63">
        <v>1</v>
      </c>
      <c r="K510" s="63">
        <v>1</v>
      </c>
      <c r="L510" s="63"/>
      <c r="M510" s="63"/>
      <c r="N510" s="63"/>
      <c r="O510" s="63"/>
      <c r="P510" s="63"/>
      <c r="Q510" s="63"/>
      <c r="R510" s="63"/>
    </row>
    <row r="511" spans="1:18" x14ac:dyDescent="0.2">
      <c r="A511" s="63" t="s">
        <v>647</v>
      </c>
      <c r="B511" s="63" t="s">
        <v>554</v>
      </c>
      <c r="C511" s="63" t="s">
        <v>201</v>
      </c>
      <c r="D511" s="63" t="s">
        <v>200</v>
      </c>
      <c r="E511" s="63" t="s">
        <v>550</v>
      </c>
      <c r="F511" s="63">
        <v>1</v>
      </c>
      <c r="G511" s="63" t="s">
        <v>551</v>
      </c>
      <c r="H511" s="63" t="s">
        <v>8284</v>
      </c>
      <c r="I511" s="63">
        <v>10</v>
      </c>
      <c r="J511" s="63">
        <v>1</v>
      </c>
      <c r="K511" s="63">
        <v>1</v>
      </c>
      <c r="L511" s="63"/>
      <c r="M511" s="63"/>
      <c r="N511" s="63"/>
      <c r="O511" s="63"/>
      <c r="P511" s="63"/>
      <c r="Q511" s="63"/>
      <c r="R511" s="63"/>
    </row>
    <row r="512" spans="1:18" x14ac:dyDescent="0.2">
      <c r="A512" s="63" t="s">
        <v>648</v>
      </c>
      <c r="B512" s="63" t="s">
        <v>549</v>
      </c>
      <c r="C512" s="63" t="s">
        <v>205</v>
      </c>
      <c r="D512" s="63" t="s">
        <v>204</v>
      </c>
      <c r="E512" s="63" t="s">
        <v>550</v>
      </c>
      <c r="F512" s="63">
        <v>0</v>
      </c>
      <c r="G512" s="63" t="s">
        <v>551</v>
      </c>
      <c r="H512" s="63" t="s">
        <v>8284</v>
      </c>
      <c r="I512" s="63">
        <v>14</v>
      </c>
      <c r="J512" s="63">
        <v>20</v>
      </c>
      <c r="K512" s="63">
        <v>2</v>
      </c>
      <c r="L512" s="63"/>
      <c r="M512" s="63"/>
      <c r="N512" s="63"/>
      <c r="O512" s="63"/>
      <c r="P512" s="63"/>
      <c r="Q512" s="63"/>
      <c r="R512" s="63"/>
    </row>
    <row r="513" spans="1:18" x14ac:dyDescent="0.2">
      <c r="A513" s="63" t="s">
        <v>649</v>
      </c>
      <c r="B513" s="63" t="s">
        <v>554</v>
      </c>
      <c r="C513" s="63" t="s">
        <v>205</v>
      </c>
      <c r="D513" s="63" t="s">
        <v>204</v>
      </c>
      <c r="E513" s="63" t="s">
        <v>550</v>
      </c>
      <c r="F513" s="63">
        <v>1</v>
      </c>
      <c r="G513" s="63" t="s">
        <v>551</v>
      </c>
      <c r="H513" s="63" t="s">
        <v>8284</v>
      </c>
      <c r="I513" s="63">
        <v>14</v>
      </c>
      <c r="J513" s="63">
        <v>20</v>
      </c>
      <c r="K513" s="63">
        <v>2</v>
      </c>
      <c r="L513" s="63"/>
      <c r="M513" s="63"/>
      <c r="N513" s="63"/>
      <c r="O513" s="63"/>
      <c r="P513" s="63"/>
      <c r="Q513" s="63"/>
      <c r="R513" s="63"/>
    </row>
    <row r="514" spans="1:18" x14ac:dyDescent="0.2">
      <c r="A514" s="63" t="s">
        <v>650</v>
      </c>
      <c r="B514" s="63" t="s">
        <v>549</v>
      </c>
      <c r="C514" s="63" t="s">
        <v>209</v>
      </c>
      <c r="D514" s="63" t="s">
        <v>208</v>
      </c>
      <c r="E514" s="63" t="s">
        <v>550</v>
      </c>
      <c r="F514" s="63">
        <v>0</v>
      </c>
      <c r="G514" s="63" t="s">
        <v>551</v>
      </c>
      <c r="H514" s="63" t="s">
        <v>8284</v>
      </c>
      <c r="I514" s="63">
        <v>14</v>
      </c>
      <c r="J514" s="63">
        <v>20</v>
      </c>
      <c r="K514" s="63">
        <v>2</v>
      </c>
      <c r="L514" s="63"/>
      <c r="M514" s="63"/>
      <c r="N514" s="63"/>
      <c r="O514" s="63"/>
      <c r="P514" s="63"/>
      <c r="Q514" s="63"/>
      <c r="R514" s="63"/>
    </row>
    <row r="515" spans="1:18" x14ac:dyDescent="0.2">
      <c r="A515" s="63" t="s">
        <v>651</v>
      </c>
      <c r="B515" s="63" t="s">
        <v>554</v>
      </c>
      <c r="C515" s="63" t="s">
        <v>209</v>
      </c>
      <c r="D515" s="63" t="s">
        <v>208</v>
      </c>
      <c r="E515" s="63" t="s">
        <v>550</v>
      </c>
      <c r="F515" s="63">
        <v>1</v>
      </c>
      <c r="G515" s="63" t="s">
        <v>551</v>
      </c>
      <c r="H515" s="63" t="s">
        <v>8284</v>
      </c>
      <c r="I515" s="63">
        <v>14</v>
      </c>
      <c r="J515" s="63">
        <v>20</v>
      </c>
      <c r="K515" s="63">
        <v>2</v>
      </c>
      <c r="L515" s="63"/>
      <c r="M515" s="63"/>
      <c r="N515" s="63"/>
      <c r="O515" s="63"/>
      <c r="P515" s="63"/>
      <c r="Q515" s="63"/>
      <c r="R515" s="63"/>
    </row>
    <row r="516" spans="1:18" x14ac:dyDescent="0.2">
      <c r="A516" s="63" t="s">
        <v>652</v>
      </c>
      <c r="B516" s="63" t="s">
        <v>549</v>
      </c>
      <c r="C516" s="63" t="s">
        <v>213</v>
      </c>
      <c r="D516" s="63" t="s">
        <v>212</v>
      </c>
      <c r="E516" s="63" t="s">
        <v>550</v>
      </c>
      <c r="F516" s="63">
        <v>0</v>
      </c>
      <c r="G516" s="63" t="s">
        <v>551</v>
      </c>
      <c r="H516" s="63" t="s">
        <v>8284</v>
      </c>
      <c r="I516" s="63">
        <v>17</v>
      </c>
      <c r="J516" s="63">
        <v>41</v>
      </c>
      <c r="K516" s="63">
        <v>4</v>
      </c>
      <c r="L516" s="63"/>
      <c r="M516" s="63"/>
      <c r="N516" s="63"/>
      <c r="O516" s="63"/>
      <c r="P516" s="63"/>
      <c r="Q516" s="63"/>
      <c r="R516" s="63"/>
    </row>
    <row r="517" spans="1:18" x14ac:dyDescent="0.2">
      <c r="A517" s="63" t="s">
        <v>653</v>
      </c>
      <c r="B517" s="63" t="s">
        <v>554</v>
      </c>
      <c r="C517" s="63" t="s">
        <v>213</v>
      </c>
      <c r="D517" s="63" t="s">
        <v>212</v>
      </c>
      <c r="E517" s="63" t="s">
        <v>550</v>
      </c>
      <c r="F517" s="63">
        <v>1</v>
      </c>
      <c r="G517" s="63" t="s">
        <v>551</v>
      </c>
      <c r="H517" s="63" t="s">
        <v>8284</v>
      </c>
      <c r="I517" s="63">
        <v>17</v>
      </c>
      <c r="J517" s="63">
        <v>41</v>
      </c>
      <c r="K517" s="63">
        <v>4</v>
      </c>
      <c r="L517" s="63"/>
      <c r="M517" s="63"/>
      <c r="N517" s="63"/>
      <c r="O517" s="63"/>
      <c r="P517" s="63"/>
      <c r="Q517" s="63"/>
      <c r="R517" s="63"/>
    </row>
    <row r="518" spans="1:18" x14ac:dyDescent="0.2">
      <c r="A518" s="63" t="s">
        <v>654</v>
      </c>
      <c r="B518" s="63" t="s">
        <v>549</v>
      </c>
      <c r="C518" s="63" t="s">
        <v>217</v>
      </c>
      <c r="D518" s="63" t="s">
        <v>216</v>
      </c>
      <c r="E518" s="63" t="s">
        <v>550</v>
      </c>
      <c r="F518" s="63">
        <v>0</v>
      </c>
      <c r="G518" s="63" t="s">
        <v>551</v>
      </c>
      <c r="H518" s="63" t="s">
        <v>8284</v>
      </c>
      <c r="I518" s="63">
        <v>15</v>
      </c>
      <c r="J518" s="63">
        <v>27</v>
      </c>
      <c r="K518" s="63">
        <v>3</v>
      </c>
      <c r="L518" s="63"/>
      <c r="M518" s="63"/>
      <c r="N518" s="63"/>
      <c r="O518" s="63"/>
      <c r="P518" s="63"/>
      <c r="Q518" s="63"/>
      <c r="R518" s="63"/>
    </row>
    <row r="519" spans="1:18" x14ac:dyDescent="0.2">
      <c r="A519" s="63" t="s">
        <v>655</v>
      </c>
      <c r="B519" s="63" t="s">
        <v>554</v>
      </c>
      <c r="C519" s="63" t="s">
        <v>217</v>
      </c>
      <c r="D519" s="63" t="s">
        <v>216</v>
      </c>
      <c r="E519" s="63" t="s">
        <v>550</v>
      </c>
      <c r="F519" s="63">
        <v>1</v>
      </c>
      <c r="G519" s="63" t="s">
        <v>551</v>
      </c>
      <c r="H519" s="63" t="s">
        <v>8284</v>
      </c>
      <c r="I519" s="63">
        <v>15</v>
      </c>
      <c r="J519" s="63">
        <v>27</v>
      </c>
      <c r="K519" s="63">
        <v>3</v>
      </c>
      <c r="L519" s="63"/>
      <c r="M519" s="63"/>
      <c r="N519" s="63"/>
      <c r="O519" s="63"/>
      <c r="P519" s="63"/>
      <c r="Q519" s="63"/>
      <c r="R519" s="63"/>
    </row>
    <row r="520" spans="1:18" x14ac:dyDescent="0.2">
      <c r="A520" s="63" t="s">
        <v>656</v>
      </c>
      <c r="B520" s="63" t="s">
        <v>549</v>
      </c>
      <c r="C520" s="63" t="s">
        <v>221</v>
      </c>
      <c r="D520" s="63" t="s">
        <v>220</v>
      </c>
      <c r="E520" s="63" t="s">
        <v>550</v>
      </c>
      <c r="F520" s="63">
        <v>0</v>
      </c>
      <c r="G520" s="63" t="s">
        <v>551</v>
      </c>
      <c r="H520" s="63" t="s">
        <v>8284</v>
      </c>
      <c r="I520" s="63">
        <v>16</v>
      </c>
      <c r="J520" s="63">
        <v>35</v>
      </c>
      <c r="K520" s="63">
        <v>3</v>
      </c>
      <c r="L520" s="63"/>
      <c r="M520" s="63"/>
      <c r="N520" s="63"/>
      <c r="O520" s="63"/>
      <c r="P520" s="63"/>
      <c r="Q520" s="63"/>
      <c r="R520" s="63"/>
    </row>
    <row r="521" spans="1:18" x14ac:dyDescent="0.2">
      <c r="A521" s="63" t="s">
        <v>657</v>
      </c>
      <c r="B521" s="63" t="s">
        <v>554</v>
      </c>
      <c r="C521" s="63" t="s">
        <v>221</v>
      </c>
      <c r="D521" s="63" t="s">
        <v>220</v>
      </c>
      <c r="E521" s="63" t="s">
        <v>550</v>
      </c>
      <c r="F521" s="63">
        <v>1</v>
      </c>
      <c r="G521" s="63" t="s">
        <v>551</v>
      </c>
      <c r="H521" s="63" t="s">
        <v>8284</v>
      </c>
      <c r="I521" s="63">
        <v>16</v>
      </c>
      <c r="J521" s="63">
        <v>35</v>
      </c>
      <c r="K521" s="63">
        <v>3</v>
      </c>
      <c r="L521" s="63"/>
      <c r="M521" s="63"/>
      <c r="N521" s="63"/>
      <c r="O521" s="63"/>
      <c r="P521" s="63"/>
      <c r="Q521" s="63"/>
      <c r="R521" s="63"/>
    </row>
    <row r="522" spans="1:18" x14ac:dyDescent="0.2">
      <c r="A522" s="63" t="s">
        <v>658</v>
      </c>
      <c r="B522" s="63" t="s">
        <v>659</v>
      </c>
      <c r="C522" s="63" t="s">
        <v>14</v>
      </c>
      <c r="D522" s="63" t="s">
        <v>13</v>
      </c>
      <c r="E522" s="63" t="s">
        <v>660</v>
      </c>
      <c r="F522" s="63">
        <v>0</v>
      </c>
      <c r="G522" s="63" t="s">
        <v>661</v>
      </c>
      <c r="H522" s="63" t="s">
        <v>18</v>
      </c>
      <c r="I522" s="63">
        <v>12</v>
      </c>
      <c r="J522" s="63">
        <v>13</v>
      </c>
      <c r="K522" s="63">
        <v>2</v>
      </c>
      <c r="L522" s="63"/>
      <c r="M522" s="63"/>
      <c r="N522" s="63"/>
      <c r="O522" s="63"/>
      <c r="P522" s="63"/>
      <c r="Q522" s="63"/>
      <c r="R522" s="63"/>
    </row>
    <row r="523" spans="1:18" x14ac:dyDescent="0.2">
      <c r="A523" s="63" t="s">
        <v>662</v>
      </c>
      <c r="B523" s="63" t="s">
        <v>663</v>
      </c>
      <c r="C523" s="63" t="s">
        <v>14</v>
      </c>
      <c r="D523" s="63" t="s">
        <v>13</v>
      </c>
      <c r="E523" s="63" t="s">
        <v>660</v>
      </c>
      <c r="F523" s="63">
        <v>1</v>
      </c>
      <c r="G523" s="63" t="s">
        <v>661</v>
      </c>
      <c r="H523" s="63" t="s">
        <v>772</v>
      </c>
      <c r="I523" s="63">
        <v>12</v>
      </c>
      <c r="J523" s="63">
        <v>19</v>
      </c>
      <c r="K523" s="63">
        <v>2</v>
      </c>
      <c r="L523" s="63">
        <v>0</v>
      </c>
      <c r="M523" s="63"/>
      <c r="N523" s="63"/>
      <c r="O523" s="63"/>
      <c r="P523" s="63"/>
      <c r="Q523" s="63"/>
      <c r="R523" s="63"/>
    </row>
    <row r="524" spans="1:18" x14ac:dyDescent="0.2">
      <c r="A524" s="63" t="s">
        <v>664</v>
      </c>
      <c r="B524" s="63" t="s">
        <v>659</v>
      </c>
      <c r="C524" s="63" t="s">
        <v>22</v>
      </c>
      <c r="D524" s="63" t="s">
        <v>21</v>
      </c>
      <c r="E524" s="63" t="s">
        <v>660</v>
      </c>
      <c r="F524" s="63">
        <v>0</v>
      </c>
      <c r="G524" s="63" t="s">
        <v>661</v>
      </c>
      <c r="H524" s="63" t="s">
        <v>18</v>
      </c>
      <c r="I524" s="63">
        <v>23</v>
      </c>
      <c r="J524" s="63">
        <v>51</v>
      </c>
      <c r="K524" s="63">
        <v>4</v>
      </c>
      <c r="L524" s="63"/>
      <c r="M524" s="63"/>
      <c r="N524" s="63"/>
      <c r="O524" s="63"/>
      <c r="P524" s="63"/>
      <c r="Q524" s="63"/>
      <c r="R524" s="63"/>
    </row>
    <row r="525" spans="1:18" x14ac:dyDescent="0.2">
      <c r="A525" s="63" t="s">
        <v>665</v>
      </c>
      <c r="B525" s="63" t="s">
        <v>663</v>
      </c>
      <c r="C525" s="63" t="s">
        <v>22</v>
      </c>
      <c r="D525" s="63" t="s">
        <v>21</v>
      </c>
      <c r="E525" s="63" t="s">
        <v>660</v>
      </c>
      <c r="F525" s="63">
        <v>1</v>
      </c>
      <c r="G525" s="63" t="s">
        <v>661</v>
      </c>
      <c r="H525" s="63" t="s">
        <v>772</v>
      </c>
      <c r="I525" s="63">
        <v>24</v>
      </c>
      <c r="J525" s="63">
        <v>51</v>
      </c>
      <c r="K525" s="63">
        <v>4</v>
      </c>
      <c r="L525" s="63">
        <v>0.3</v>
      </c>
      <c r="M525" s="63"/>
      <c r="N525" s="63">
        <v>1</v>
      </c>
      <c r="O525" s="63"/>
      <c r="P525" s="63"/>
      <c r="Q525" s="63"/>
      <c r="R525" s="63"/>
    </row>
    <row r="526" spans="1:18" x14ac:dyDescent="0.2">
      <c r="A526" s="63" t="s">
        <v>666</v>
      </c>
      <c r="B526" s="63" t="s">
        <v>659</v>
      </c>
      <c r="C526" s="63" t="s">
        <v>26</v>
      </c>
      <c r="D526" s="63" t="s">
        <v>25</v>
      </c>
      <c r="E526" s="63" t="s">
        <v>660</v>
      </c>
      <c r="F526" s="63">
        <v>0</v>
      </c>
      <c r="G526" s="63" t="s">
        <v>661</v>
      </c>
      <c r="H526" s="63" t="s">
        <v>18</v>
      </c>
      <c r="I526" s="63">
        <v>19</v>
      </c>
      <c r="J526" s="63">
        <v>44</v>
      </c>
      <c r="K526" s="63">
        <v>4</v>
      </c>
      <c r="L526" s="63"/>
      <c r="M526" s="63"/>
      <c r="N526" s="63"/>
      <c r="O526" s="63"/>
      <c r="P526" s="63"/>
      <c r="Q526" s="63"/>
      <c r="R526" s="63"/>
    </row>
    <row r="527" spans="1:18" x14ac:dyDescent="0.2">
      <c r="A527" s="63" t="s">
        <v>667</v>
      </c>
      <c r="B527" s="63" t="s">
        <v>663</v>
      </c>
      <c r="C527" s="63" t="s">
        <v>26</v>
      </c>
      <c r="D527" s="63" t="s">
        <v>25</v>
      </c>
      <c r="E527" s="63" t="s">
        <v>660</v>
      </c>
      <c r="F527" s="63">
        <v>1</v>
      </c>
      <c r="G527" s="63" t="s">
        <v>661</v>
      </c>
      <c r="H527" s="63" t="s">
        <v>772</v>
      </c>
      <c r="I527" s="63">
        <v>16</v>
      </c>
      <c r="J527" s="63">
        <v>36</v>
      </c>
      <c r="K527" s="63">
        <v>3</v>
      </c>
      <c r="L527" s="63">
        <v>-0.8</v>
      </c>
      <c r="M527" s="63">
        <v>1</v>
      </c>
      <c r="N527" s="63"/>
      <c r="O527" s="63">
        <v>1</v>
      </c>
      <c r="P527" s="63"/>
      <c r="Q527" s="63"/>
      <c r="R527" s="63"/>
    </row>
    <row r="528" spans="1:18" x14ac:dyDescent="0.2">
      <c r="A528" s="63" t="s">
        <v>668</v>
      </c>
      <c r="B528" s="63" t="s">
        <v>659</v>
      </c>
      <c r="C528" s="63" t="s">
        <v>30</v>
      </c>
      <c r="D528" s="63" t="s">
        <v>29</v>
      </c>
      <c r="E528" s="63" t="s">
        <v>660</v>
      </c>
      <c r="F528" s="63">
        <v>0</v>
      </c>
      <c r="G528" s="63" t="s">
        <v>661</v>
      </c>
      <c r="H528" s="63" t="s">
        <v>18</v>
      </c>
      <c r="I528" s="63">
        <v>18</v>
      </c>
      <c r="J528" s="63">
        <v>41</v>
      </c>
      <c r="K528" s="63">
        <v>4</v>
      </c>
      <c r="L528" s="63"/>
      <c r="M528" s="63"/>
      <c r="N528" s="63"/>
      <c r="O528" s="63"/>
      <c r="P528" s="63"/>
      <c r="Q528" s="63"/>
      <c r="R528" s="63"/>
    </row>
    <row r="529" spans="1:18" x14ac:dyDescent="0.2">
      <c r="A529" s="63" t="s">
        <v>669</v>
      </c>
      <c r="B529" s="63" t="s">
        <v>663</v>
      </c>
      <c r="C529" s="63" t="s">
        <v>30</v>
      </c>
      <c r="D529" s="63" t="s">
        <v>29</v>
      </c>
      <c r="E529" s="63" t="s">
        <v>660</v>
      </c>
      <c r="F529" s="63">
        <v>1</v>
      </c>
      <c r="G529" s="63" t="s">
        <v>661</v>
      </c>
      <c r="H529" s="63" t="s">
        <v>772</v>
      </c>
      <c r="I529" s="63">
        <v>15</v>
      </c>
      <c r="J529" s="63">
        <v>31</v>
      </c>
      <c r="K529" s="63">
        <v>3</v>
      </c>
      <c r="L529" s="63">
        <v>-0.8</v>
      </c>
      <c r="M529" s="63">
        <v>1</v>
      </c>
      <c r="N529" s="63"/>
      <c r="O529" s="63">
        <v>1</v>
      </c>
      <c r="P529" s="63"/>
      <c r="Q529" s="63"/>
      <c r="R529" s="63"/>
    </row>
    <row r="530" spans="1:18" x14ac:dyDescent="0.2">
      <c r="A530" s="63" t="s">
        <v>670</v>
      </c>
      <c r="B530" s="63" t="s">
        <v>659</v>
      </c>
      <c r="C530" s="63" t="s">
        <v>34</v>
      </c>
      <c r="D530" s="63" t="s">
        <v>33</v>
      </c>
      <c r="E530" s="63" t="s">
        <v>660</v>
      </c>
      <c r="F530" s="63">
        <v>0</v>
      </c>
      <c r="G530" s="63" t="s">
        <v>661</v>
      </c>
      <c r="H530" s="63" t="s">
        <v>18</v>
      </c>
      <c r="I530" s="63">
        <v>17</v>
      </c>
      <c r="J530" s="63">
        <v>36</v>
      </c>
      <c r="K530" s="63">
        <v>3</v>
      </c>
      <c r="L530" s="63"/>
      <c r="M530" s="63"/>
      <c r="N530" s="63"/>
      <c r="O530" s="63"/>
      <c r="P530" s="63"/>
      <c r="Q530" s="63"/>
      <c r="R530" s="63"/>
    </row>
    <row r="531" spans="1:18" x14ac:dyDescent="0.2">
      <c r="A531" s="63" t="s">
        <v>671</v>
      </c>
      <c r="B531" s="63" t="s">
        <v>663</v>
      </c>
      <c r="C531" s="63" t="s">
        <v>34</v>
      </c>
      <c r="D531" s="63" t="s">
        <v>33</v>
      </c>
      <c r="E531" s="63" t="s">
        <v>660</v>
      </c>
      <c r="F531" s="63">
        <v>1</v>
      </c>
      <c r="G531" s="63" t="s">
        <v>661</v>
      </c>
      <c r="H531" s="63" t="s">
        <v>772</v>
      </c>
      <c r="I531" s="63">
        <v>14</v>
      </c>
      <c r="J531" s="63">
        <v>27</v>
      </c>
      <c r="K531" s="63">
        <v>3</v>
      </c>
      <c r="L531" s="63">
        <v>-0.8</v>
      </c>
      <c r="M531" s="63">
        <v>1</v>
      </c>
      <c r="N531" s="63"/>
      <c r="O531" s="63">
        <v>1</v>
      </c>
      <c r="P531" s="63"/>
      <c r="Q531" s="63"/>
      <c r="R531" s="63"/>
    </row>
    <row r="532" spans="1:18" x14ac:dyDescent="0.2">
      <c r="A532" s="63" t="s">
        <v>672</v>
      </c>
      <c r="B532" s="63" t="s">
        <v>659</v>
      </c>
      <c r="C532" s="63" t="s">
        <v>38</v>
      </c>
      <c r="D532" s="63" t="s">
        <v>37</v>
      </c>
      <c r="E532" s="63" t="s">
        <v>660</v>
      </c>
      <c r="F532" s="63">
        <v>0</v>
      </c>
      <c r="G532" s="63" t="s">
        <v>661</v>
      </c>
      <c r="H532" s="63" t="s">
        <v>18</v>
      </c>
      <c r="I532" s="63">
        <v>18</v>
      </c>
      <c r="J532" s="63">
        <v>41</v>
      </c>
      <c r="K532" s="63">
        <v>4</v>
      </c>
      <c r="L532" s="63"/>
      <c r="M532" s="63"/>
      <c r="N532" s="63"/>
      <c r="O532" s="63"/>
      <c r="P532" s="63"/>
      <c r="Q532" s="63"/>
      <c r="R532" s="63"/>
    </row>
    <row r="533" spans="1:18" x14ac:dyDescent="0.2">
      <c r="A533" s="63" t="s">
        <v>673</v>
      </c>
      <c r="B533" s="63" t="s">
        <v>663</v>
      </c>
      <c r="C533" s="63" t="s">
        <v>38</v>
      </c>
      <c r="D533" s="63" t="s">
        <v>37</v>
      </c>
      <c r="E533" s="63" t="s">
        <v>660</v>
      </c>
      <c r="F533" s="63">
        <v>1</v>
      </c>
      <c r="G533" s="63" t="s">
        <v>661</v>
      </c>
      <c r="H533" s="63" t="s">
        <v>772</v>
      </c>
      <c r="I533" s="63">
        <v>17</v>
      </c>
      <c r="J533" s="63">
        <v>39</v>
      </c>
      <c r="K533" s="63">
        <v>4</v>
      </c>
      <c r="L533" s="63">
        <v>-0.3</v>
      </c>
      <c r="M533" s="63">
        <v>1</v>
      </c>
      <c r="N533" s="63"/>
      <c r="O533" s="63"/>
      <c r="P533" s="63"/>
      <c r="Q533" s="63"/>
      <c r="R533" s="63"/>
    </row>
    <row r="534" spans="1:18" x14ac:dyDescent="0.2">
      <c r="A534" s="63" t="s">
        <v>674</v>
      </c>
      <c r="B534" s="63" t="s">
        <v>659</v>
      </c>
      <c r="C534" s="63" t="s">
        <v>42</v>
      </c>
      <c r="D534" s="63" t="s">
        <v>41</v>
      </c>
      <c r="E534" s="63" t="s">
        <v>660</v>
      </c>
      <c r="F534" s="63">
        <v>0</v>
      </c>
      <c r="G534" s="63" t="s">
        <v>661</v>
      </c>
      <c r="H534" s="63" t="s">
        <v>18</v>
      </c>
      <c r="I534" s="63">
        <v>10</v>
      </c>
      <c r="J534" s="63">
        <v>4</v>
      </c>
      <c r="K534" s="63">
        <v>1</v>
      </c>
      <c r="L534" s="63"/>
      <c r="M534" s="63"/>
      <c r="N534" s="63"/>
      <c r="O534" s="63"/>
      <c r="P534" s="63"/>
      <c r="Q534" s="63"/>
      <c r="R534" s="63"/>
    </row>
    <row r="535" spans="1:18" x14ac:dyDescent="0.2">
      <c r="A535" s="63" t="s">
        <v>675</v>
      </c>
      <c r="B535" s="63" t="s">
        <v>663</v>
      </c>
      <c r="C535" s="63" t="s">
        <v>42</v>
      </c>
      <c r="D535" s="63" t="s">
        <v>41</v>
      </c>
      <c r="E535" s="63" t="s">
        <v>660</v>
      </c>
      <c r="F535" s="63">
        <v>1</v>
      </c>
      <c r="G535" s="63" t="s">
        <v>661</v>
      </c>
      <c r="H535" s="63" t="s">
        <v>772</v>
      </c>
      <c r="I535" s="63">
        <v>10</v>
      </c>
      <c r="J535" s="63">
        <v>7</v>
      </c>
      <c r="K535" s="63">
        <v>1</v>
      </c>
      <c r="L535" s="63">
        <v>0</v>
      </c>
      <c r="M535" s="63"/>
      <c r="N535" s="63"/>
      <c r="O535" s="63"/>
      <c r="P535" s="63"/>
      <c r="Q535" s="63"/>
      <c r="R535" s="63"/>
    </row>
    <row r="536" spans="1:18" x14ac:dyDescent="0.2">
      <c r="A536" s="63" t="s">
        <v>676</v>
      </c>
      <c r="B536" s="63" t="s">
        <v>659</v>
      </c>
      <c r="C536" s="63" t="s">
        <v>46</v>
      </c>
      <c r="D536" s="63" t="s">
        <v>45</v>
      </c>
      <c r="E536" s="63" t="s">
        <v>660</v>
      </c>
      <c r="F536" s="63">
        <v>0</v>
      </c>
      <c r="G536" s="63" t="s">
        <v>661</v>
      </c>
      <c r="H536" s="63" t="s">
        <v>18</v>
      </c>
      <c r="I536" s="63">
        <v>9</v>
      </c>
      <c r="J536" s="63">
        <v>2</v>
      </c>
      <c r="K536" s="63">
        <v>1</v>
      </c>
      <c r="L536" s="63"/>
      <c r="M536" s="63"/>
      <c r="N536" s="63"/>
      <c r="O536" s="63"/>
      <c r="P536" s="63"/>
      <c r="Q536" s="63"/>
      <c r="R536" s="63"/>
    </row>
    <row r="537" spans="1:18" x14ac:dyDescent="0.2">
      <c r="A537" s="63" t="s">
        <v>677</v>
      </c>
      <c r="B537" s="63" t="s">
        <v>663</v>
      </c>
      <c r="C537" s="63" t="s">
        <v>46</v>
      </c>
      <c r="D537" s="63" t="s">
        <v>45</v>
      </c>
      <c r="E537" s="63" t="s">
        <v>660</v>
      </c>
      <c r="F537" s="63">
        <v>1</v>
      </c>
      <c r="G537" s="63" t="s">
        <v>661</v>
      </c>
      <c r="H537" s="63" t="s">
        <v>772</v>
      </c>
      <c r="I537" s="63">
        <v>9</v>
      </c>
      <c r="J537" s="63">
        <v>6</v>
      </c>
      <c r="K537" s="63">
        <v>1</v>
      </c>
      <c r="L537" s="63">
        <v>0</v>
      </c>
      <c r="M537" s="63"/>
      <c r="N537" s="63"/>
      <c r="O537" s="63"/>
      <c r="P537" s="63"/>
      <c r="Q537" s="63"/>
      <c r="R537" s="63"/>
    </row>
    <row r="538" spans="1:18" x14ac:dyDescent="0.2">
      <c r="A538" s="63" t="s">
        <v>678</v>
      </c>
      <c r="B538" s="63" t="s">
        <v>659</v>
      </c>
      <c r="C538" s="63" t="s">
        <v>50</v>
      </c>
      <c r="D538" s="63" t="s">
        <v>49</v>
      </c>
      <c r="E538" s="63" t="s">
        <v>660</v>
      </c>
      <c r="F538" s="63">
        <v>0</v>
      </c>
      <c r="G538" s="63" t="s">
        <v>661</v>
      </c>
      <c r="H538" s="63" t="s">
        <v>18</v>
      </c>
      <c r="I538" s="63">
        <v>9</v>
      </c>
      <c r="J538" s="63">
        <v>2</v>
      </c>
      <c r="K538" s="63">
        <v>1</v>
      </c>
      <c r="L538" s="63"/>
      <c r="M538" s="63"/>
      <c r="N538" s="63"/>
      <c r="O538" s="63"/>
      <c r="P538" s="63"/>
      <c r="Q538" s="63"/>
      <c r="R538" s="63"/>
    </row>
    <row r="539" spans="1:18" x14ac:dyDescent="0.2">
      <c r="A539" s="63" t="s">
        <v>679</v>
      </c>
      <c r="B539" s="63" t="s">
        <v>663</v>
      </c>
      <c r="C539" s="63" t="s">
        <v>50</v>
      </c>
      <c r="D539" s="63" t="s">
        <v>49</v>
      </c>
      <c r="E539" s="63" t="s">
        <v>660</v>
      </c>
      <c r="F539" s="63">
        <v>1</v>
      </c>
      <c r="G539" s="63" t="s">
        <v>661</v>
      </c>
      <c r="H539" s="63" t="s">
        <v>772</v>
      </c>
      <c r="I539" s="63">
        <v>6</v>
      </c>
      <c r="J539" s="63">
        <v>1</v>
      </c>
      <c r="K539" s="63">
        <v>1</v>
      </c>
      <c r="L539" s="63">
        <v>-0.8</v>
      </c>
      <c r="M539" s="63">
        <v>1</v>
      </c>
      <c r="N539" s="63"/>
      <c r="O539" s="63">
        <v>1</v>
      </c>
      <c r="P539" s="63"/>
      <c r="Q539" s="63"/>
      <c r="R539" s="63"/>
    </row>
    <row r="540" spans="1:18" x14ac:dyDescent="0.2">
      <c r="A540" s="63" t="s">
        <v>680</v>
      </c>
      <c r="B540" s="63" t="s">
        <v>659</v>
      </c>
      <c r="C540" s="63" t="s">
        <v>54</v>
      </c>
      <c r="D540" s="63" t="s">
        <v>53</v>
      </c>
      <c r="E540" s="63" t="s">
        <v>660</v>
      </c>
      <c r="F540" s="63">
        <v>0</v>
      </c>
      <c r="G540" s="63" t="s">
        <v>661</v>
      </c>
      <c r="H540" s="63" t="s">
        <v>18</v>
      </c>
      <c r="I540" s="63">
        <v>14</v>
      </c>
      <c r="J540" s="63">
        <v>23</v>
      </c>
      <c r="K540" s="63">
        <v>2</v>
      </c>
      <c r="L540" s="63"/>
      <c r="M540" s="63"/>
      <c r="N540" s="63"/>
      <c r="O540" s="63"/>
      <c r="P540" s="63"/>
      <c r="Q540" s="63"/>
      <c r="R540" s="63"/>
    </row>
    <row r="541" spans="1:18" x14ac:dyDescent="0.2">
      <c r="A541" s="63" t="s">
        <v>681</v>
      </c>
      <c r="B541" s="63" t="s">
        <v>663</v>
      </c>
      <c r="C541" s="63" t="s">
        <v>54</v>
      </c>
      <c r="D541" s="63" t="s">
        <v>53</v>
      </c>
      <c r="E541" s="63" t="s">
        <v>660</v>
      </c>
      <c r="F541" s="63">
        <v>1</v>
      </c>
      <c r="G541" s="63" t="s">
        <v>661</v>
      </c>
      <c r="H541" s="63" t="s">
        <v>772</v>
      </c>
      <c r="I541" s="63">
        <v>12</v>
      </c>
      <c r="J541" s="63">
        <v>19</v>
      </c>
      <c r="K541" s="63">
        <v>2</v>
      </c>
      <c r="L541" s="63">
        <v>-0.5</v>
      </c>
      <c r="M541" s="63">
        <v>1</v>
      </c>
      <c r="N541" s="63"/>
      <c r="O541" s="63">
        <v>1</v>
      </c>
      <c r="P541" s="63"/>
      <c r="Q541" s="63"/>
      <c r="R541" s="63"/>
    </row>
    <row r="542" spans="1:18" x14ac:dyDescent="0.2">
      <c r="A542" s="63" t="s">
        <v>682</v>
      </c>
      <c r="B542" s="63" t="s">
        <v>659</v>
      </c>
      <c r="C542" s="63" t="s">
        <v>58</v>
      </c>
      <c r="D542" s="63" t="s">
        <v>57</v>
      </c>
      <c r="E542" s="63" t="s">
        <v>660</v>
      </c>
      <c r="F542" s="63">
        <v>0</v>
      </c>
      <c r="G542" s="63" t="s">
        <v>661</v>
      </c>
      <c r="H542" s="63" t="s">
        <v>18</v>
      </c>
      <c r="I542" s="63">
        <v>14</v>
      </c>
      <c r="J542" s="63">
        <v>23</v>
      </c>
      <c r="K542" s="63">
        <v>2</v>
      </c>
      <c r="L542" s="63"/>
      <c r="M542" s="63"/>
      <c r="N542" s="63"/>
      <c r="O542" s="63"/>
      <c r="P542" s="63"/>
      <c r="Q542" s="63"/>
      <c r="R542" s="63"/>
    </row>
    <row r="543" spans="1:18" x14ac:dyDescent="0.2">
      <c r="A543" s="63" t="s">
        <v>683</v>
      </c>
      <c r="B543" s="63" t="s">
        <v>663</v>
      </c>
      <c r="C543" s="63" t="s">
        <v>58</v>
      </c>
      <c r="D543" s="63" t="s">
        <v>57</v>
      </c>
      <c r="E543" s="63" t="s">
        <v>660</v>
      </c>
      <c r="F543" s="63">
        <v>1</v>
      </c>
      <c r="G543" s="63" t="s">
        <v>661</v>
      </c>
      <c r="H543" s="63" t="s">
        <v>772</v>
      </c>
      <c r="I543" s="63">
        <v>14</v>
      </c>
      <c r="J543" s="63">
        <v>27</v>
      </c>
      <c r="K543" s="63">
        <v>3</v>
      </c>
      <c r="L543" s="63">
        <v>0</v>
      </c>
      <c r="M543" s="63"/>
      <c r="N543" s="63"/>
      <c r="O543" s="63"/>
      <c r="P543" s="63"/>
      <c r="Q543" s="63"/>
      <c r="R543" s="63"/>
    </row>
    <row r="544" spans="1:18" x14ac:dyDescent="0.2">
      <c r="A544" s="63" t="s">
        <v>684</v>
      </c>
      <c r="B544" s="63" t="s">
        <v>659</v>
      </c>
      <c r="C544" s="63" t="s">
        <v>62</v>
      </c>
      <c r="D544" s="63" t="s">
        <v>61</v>
      </c>
      <c r="E544" s="63" t="s">
        <v>660</v>
      </c>
      <c r="F544" s="63">
        <v>0</v>
      </c>
      <c r="G544" s="63" t="s">
        <v>661</v>
      </c>
      <c r="H544" s="63" t="s">
        <v>18</v>
      </c>
      <c r="I544" s="63">
        <v>14</v>
      </c>
      <c r="J544" s="63">
        <v>23</v>
      </c>
      <c r="K544" s="63">
        <v>2</v>
      </c>
      <c r="L544" s="63"/>
      <c r="M544" s="63"/>
      <c r="N544" s="63"/>
      <c r="O544" s="63"/>
      <c r="P544" s="63"/>
      <c r="Q544" s="63"/>
      <c r="R544" s="63"/>
    </row>
    <row r="545" spans="1:18" x14ac:dyDescent="0.2">
      <c r="A545" s="63" t="s">
        <v>685</v>
      </c>
      <c r="B545" s="63" t="s">
        <v>663</v>
      </c>
      <c r="C545" s="63" t="s">
        <v>62</v>
      </c>
      <c r="D545" s="63" t="s">
        <v>61</v>
      </c>
      <c r="E545" s="63" t="s">
        <v>660</v>
      </c>
      <c r="F545" s="63">
        <v>1</v>
      </c>
      <c r="G545" s="63" t="s">
        <v>661</v>
      </c>
      <c r="H545" s="63" t="s">
        <v>772</v>
      </c>
      <c r="I545" s="63">
        <v>15</v>
      </c>
      <c r="J545" s="63">
        <v>31</v>
      </c>
      <c r="K545" s="63">
        <v>3</v>
      </c>
      <c r="L545" s="63">
        <v>0.3</v>
      </c>
      <c r="M545" s="63"/>
      <c r="N545" s="63">
        <v>1</v>
      </c>
      <c r="O545" s="63"/>
      <c r="P545" s="63"/>
      <c r="Q545" s="63"/>
      <c r="R545" s="63"/>
    </row>
    <row r="546" spans="1:18" x14ac:dyDescent="0.2">
      <c r="A546" s="63" t="s">
        <v>686</v>
      </c>
      <c r="B546" s="63" t="s">
        <v>659</v>
      </c>
      <c r="C546" s="63" t="s">
        <v>1</v>
      </c>
      <c r="D546" s="63" t="s">
        <v>65</v>
      </c>
      <c r="E546" s="63" t="s">
        <v>660</v>
      </c>
      <c r="F546" s="63">
        <v>0</v>
      </c>
      <c r="G546" s="63" t="s">
        <v>661</v>
      </c>
      <c r="H546" s="63" t="s">
        <v>18</v>
      </c>
      <c r="I546" s="63">
        <v>21</v>
      </c>
      <c r="J546" s="63">
        <v>48</v>
      </c>
      <c r="K546" s="63">
        <v>4</v>
      </c>
      <c r="L546" s="63"/>
      <c r="M546" s="63"/>
      <c r="N546" s="63"/>
      <c r="O546" s="63"/>
      <c r="P546" s="63"/>
      <c r="Q546" s="63"/>
      <c r="R546" s="63"/>
    </row>
    <row r="547" spans="1:18" x14ac:dyDescent="0.2">
      <c r="A547" s="63" t="s">
        <v>687</v>
      </c>
      <c r="B547" s="63" t="s">
        <v>663</v>
      </c>
      <c r="C547" s="63" t="s">
        <v>1</v>
      </c>
      <c r="D547" s="63" t="s">
        <v>65</v>
      </c>
      <c r="E547" s="63" t="s">
        <v>660</v>
      </c>
      <c r="F547" s="63">
        <v>1</v>
      </c>
      <c r="G547" s="63" t="s">
        <v>661</v>
      </c>
      <c r="H547" s="63" t="s">
        <v>772</v>
      </c>
      <c r="I547" s="63">
        <v>20</v>
      </c>
      <c r="J547" s="63">
        <v>49</v>
      </c>
      <c r="K547" s="63">
        <v>4</v>
      </c>
      <c r="L547" s="63">
        <v>-0.3</v>
      </c>
      <c r="M547" s="63">
        <v>1</v>
      </c>
      <c r="N547" s="63"/>
      <c r="O547" s="63"/>
      <c r="P547" s="63"/>
      <c r="Q547" s="63"/>
      <c r="R547" s="63"/>
    </row>
    <row r="548" spans="1:18" x14ac:dyDescent="0.2">
      <c r="A548" s="63" t="s">
        <v>688</v>
      </c>
      <c r="B548" s="63" t="s">
        <v>659</v>
      </c>
      <c r="C548" s="63" t="s">
        <v>69</v>
      </c>
      <c r="D548" s="63" t="s">
        <v>68</v>
      </c>
      <c r="E548" s="63" t="s">
        <v>660</v>
      </c>
      <c r="F548" s="63">
        <v>0</v>
      </c>
      <c r="G548" s="63" t="s">
        <v>661</v>
      </c>
      <c r="H548" s="63" t="s">
        <v>18</v>
      </c>
      <c r="I548" s="63">
        <v>14</v>
      </c>
      <c r="J548" s="63">
        <v>23</v>
      </c>
      <c r="K548" s="63">
        <v>2</v>
      </c>
      <c r="L548" s="63"/>
      <c r="M548" s="63"/>
      <c r="N548" s="63"/>
      <c r="O548" s="63"/>
      <c r="P548" s="63"/>
      <c r="Q548" s="63"/>
      <c r="R548" s="63"/>
    </row>
    <row r="549" spans="1:18" x14ac:dyDescent="0.2">
      <c r="A549" s="63" t="s">
        <v>689</v>
      </c>
      <c r="B549" s="63" t="s">
        <v>663</v>
      </c>
      <c r="C549" s="63" t="s">
        <v>69</v>
      </c>
      <c r="D549" s="63" t="s">
        <v>68</v>
      </c>
      <c r="E549" s="63" t="s">
        <v>660</v>
      </c>
      <c r="F549" s="63">
        <v>1</v>
      </c>
      <c r="G549" s="63" t="s">
        <v>661</v>
      </c>
      <c r="H549" s="63" t="s">
        <v>772</v>
      </c>
      <c r="I549" s="63">
        <v>12</v>
      </c>
      <c r="J549" s="63">
        <v>19</v>
      </c>
      <c r="K549" s="63">
        <v>2</v>
      </c>
      <c r="L549" s="63">
        <v>-0.5</v>
      </c>
      <c r="M549" s="63">
        <v>1</v>
      </c>
      <c r="N549" s="63"/>
      <c r="O549" s="63">
        <v>1</v>
      </c>
      <c r="P549" s="63"/>
      <c r="Q549" s="63"/>
      <c r="R549" s="63"/>
    </row>
    <row r="550" spans="1:18" x14ac:dyDescent="0.2">
      <c r="A550" s="63" t="s">
        <v>690</v>
      </c>
      <c r="B550" s="63" t="s">
        <v>659</v>
      </c>
      <c r="C550" s="63" t="s">
        <v>73</v>
      </c>
      <c r="D550" s="63" t="s">
        <v>72</v>
      </c>
      <c r="E550" s="63" t="s">
        <v>660</v>
      </c>
      <c r="F550" s="63">
        <v>0</v>
      </c>
      <c r="G550" s="63" t="s">
        <v>661</v>
      </c>
      <c r="H550" s="63" t="s">
        <v>18</v>
      </c>
      <c r="I550" s="63">
        <v>17</v>
      </c>
      <c r="J550" s="63">
        <v>36</v>
      </c>
      <c r="K550" s="63">
        <v>3</v>
      </c>
      <c r="L550" s="63"/>
      <c r="M550" s="63"/>
      <c r="N550" s="63"/>
      <c r="O550" s="63"/>
      <c r="P550" s="63"/>
      <c r="Q550" s="63"/>
      <c r="R550" s="63"/>
    </row>
    <row r="551" spans="1:18" x14ac:dyDescent="0.2">
      <c r="A551" s="63" t="s">
        <v>691</v>
      </c>
      <c r="B551" s="63" t="s">
        <v>663</v>
      </c>
      <c r="C551" s="63" t="s">
        <v>73</v>
      </c>
      <c r="D551" s="63" t="s">
        <v>72</v>
      </c>
      <c r="E551" s="63" t="s">
        <v>660</v>
      </c>
      <c r="F551" s="63">
        <v>1</v>
      </c>
      <c r="G551" s="63" t="s">
        <v>661</v>
      </c>
      <c r="H551" s="63" t="s">
        <v>772</v>
      </c>
      <c r="I551" s="63">
        <v>17</v>
      </c>
      <c r="J551" s="63">
        <v>39</v>
      </c>
      <c r="K551" s="63">
        <v>4</v>
      </c>
      <c r="L551" s="63">
        <v>0</v>
      </c>
      <c r="M551" s="63"/>
      <c r="N551" s="63"/>
      <c r="O551" s="63"/>
      <c r="P551" s="63"/>
      <c r="Q551" s="63"/>
      <c r="R551" s="63"/>
    </row>
    <row r="552" spans="1:18" x14ac:dyDescent="0.2">
      <c r="A552" s="63" t="s">
        <v>692</v>
      </c>
      <c r="B552" s="63" t="s">
        <v>659</v>
      </c>
      <c r="C552" s="63" t="s">
        <v>77</v>
      </c>
      <c r="D552" s="63" t="s">
        <v>76</v>
      </c>
      <c r="E552" s="63" t="s">
        <v>660</v>
      </c>
      <c r="F552" s="63">
        <v>0</v>
      </c>
      <c r="G552" s="63" t="s">
        <v>661</v>
      </c>
      <c r="H552" s="63" t="s">
        <v>18</v>
      </c>
      <c r="I552" s="63">
        <v>14</v>
      </c>
      <c r="J552" s="63">
        <v>23</v>
      </c>
      <c r="K552" s="63">
        <v>2</v>
      </c>
      <c r="L552" s="63"/>
      <c r="M552" s="63"/>
      <c r="N552" s="63"/>
      <c r="O552" s="63"/>
      <c r="P552" s="63"/>
      <c r="Q552" s="63"/>
      <c r="R552" s="63"/>
    </row>
    <row r="553" spans="1:18" x14ac:dyDescent="0.2">
      <c r="A553" s="63" t="s">
        <v>693</v>
      </c>
      <c r="B553" s="63" t="s">
        <v>663</v>
      </c>
      <c r="C553" s="63" t="s">
        <v>77</v>
      </c>
      <c r="D553" s="63" t="s">
        <v>76</v>
      </c>
      <c r="E553" s="63" t="s">
        <v>660</v>
      </c>
      <c r="F553" s="63">
        <v>1</v>
      </c>
      <c r="G553" s="63" t="s">
        <v>661</v>
      </c>
      <c r="H553" s="63" t="s">
        <v>772</v>
      </c>
      <c r="I553" s="63">
        <v>12</v>
      </c>
      <c r="J553" s="63">
        <v>19</v>
      </c>
      <c r="K553" s="63">
        <v>2</v>
      </c>
      <c r="L553" s="63">
        <v>-0.5</v>
      </c>
      <c r="M553" s="63">
        <v>1</v>
      </c>
      <c r="N553" s="63"/>
      <c r="O553" s="63">
        <v>1</v>
      </c>
      <c r="P553" s="63"/>
      <c r="Q553" s="63"/>
      <c r="R553" s="63"/>
    </row>
    <row r="554" spans="1:18" x14ac:dyDescent="0.2">
      <c r="A554" s="63" t="s">
        <v>694</v>
      </c>
      <c r="B554" s="63" t="s">
        <v>659</v>
      </c>
      <c r="C554" s="63" t="s">
        <v>81</v>
      </c>
      <c r="D554" s="63" t="s">
        <v>80</v>
      </c>
      <c r="E554" s="63" t="s">
        <v>660</v>
      </c>
      <c r="F554" s="63">
        <v>0</v>
      </c>
      <c r="G554" s="63" t="s">
        <v>661</v>
      </c>
      <c r="H554" s="63" t="s">
        <v>18</v>
      </c>
      <c r="I554" s="63">
        <v>14</v>
      </c>
      <c r="J554" s="63">
        <v>23</v>
      </c>
      <c r="K554" s="63">
        <v>2</v>
      </c>
      <c r="L554" s="63"/>
      <c r="M554" s="63"/>
      <c r="N554" s="63"/>
      <c r="O554" s="63"/>
      <c r="P554" s="63"/>
      <c r="Q554" s="63"/>
      <c r="R554" s="63"/>
    </row>
    <row r="555" spans="1:18" x14ac:dyDescent="0.2">
      <c r="A555" s="63" t="s">
        <v>695</v>
      </c>
      <c r="B555" s="63" t="s">
        <v>663</v>
      </c>
      <c r="C555" s="63" t="s">
        <v>81</v>
      </c>
      <c r="D555" s="63" t="s">
        <v>80</v>
      </c>
      <c r="E555" s="63" t="s">
        <v>660</v>
      </c>
      <c r="F555" s="63">
        <v>1</v>
      </c>
      <c r="G555" s="63" t="s">
        <v>661</v>
      </c>
      <c r="H555" s="63" t="s">
        <v>772</v>
      </c>
      <c r="I555" s="63">
        <v>15</v>
      </c>
      <c r="J555" s="63">
        <v>31</v>
      </c>
      <c r="K555" s="63">
        <v>3</v>
      </c>
      <c r="L555" s="63">
        <v>0.3</v>
      </c>
      <c r="M555" s="63"/>
      <c r="N555" s="63">
        <v>1</v>
      </c>
      <c r="O555" s="63"/>
      <c r="P555" s="63"/>
      <c r="Q555" s="63"/>
      <c r="R555" s="63"/>
    </row>
    <row r="556" spans="1:18" x14ac:dyDescent="0.2">
      <c r="A556" s="63" t="s">
        <v>696</v>
      </c>
      <c r="B556" s="63" t="s">
        <v>659</v>
      </c>
      <c r="C556" s="63" t="s">
        <v>85</v>
      </c>
      <c r="D556" s="63" t="s">
        <v>84</v>
      </c>
      <c r="E556" s="63" t="s">
        <v>660</v>
      </c>
      <c r="F556" s="63">
        <v>0</v>
      </c>
      <c r="G556" s="63" t="s">
        <v>661</v>
      </c>
      <c r="H556" s="63" t="s">
        <v>18</v>
      </c>
      <c r="I556" s="63">
        <v>15</v>
      </c>
      <c r="J556" s="63">
        <v>30</v>
      </c>
      <c r="K556" s="63">
        <v>3</v>
      </c>
      <c r="L556" s="63"/>
      <c r="M556" s="63"/>
      <c r="N556" s="63"/>
      <c r="O556" s="63"/>
      <c r="P556" s="63"/>
      <c r="Q556" s="63"/>
      <c r="R556" s="63"/>
    </row>
    <row r="557" spans="1:18" x14ac:dyDescent="0.2">
      <c r="A557" s="63" t="s">
        <v>697</v>
      </c>
      <c r="B557" s="63" t="s">
        <v>663</v>
      </c>
      <c r="C557" s="63" t="s">
        <v>85</v>
      </c>
      <c r="D557" s="63" t="s">
        <v>84</v>
      </c>
      <c r="E557" s="63" t="s">
        <v>660</v>
      </c>
      <c r="F557" s="63">
        <v>1</v>
      </c>
      <c r="G557" s="63" t="s">
        <v>661</v>
      </c>
      <c r="H557" s="63" t="s">
        <v>772</v>
      </c>
      <c r="I557" s="63">
        <v>11</v>
      </c>
      <c r="J557" s="63">
        <v>10</v>
      </c>
      <c r="K557" s="63">
        <v>1</v>
      </c>
      <c r="L557" s="63">
        <v>-1.1000000000000001</v>
      </c>
      <c r="M557" s="63">
        <v>1</v>
      </c>
      <c r="N557" s="63"/>
      <c r="O557" s="63">
        <v>1</v>
      </c>
      <c r="P557" s="63"/>
      <c r="Q557" s="63">
        <v>1</v>
      </c>
      <c r="R557" s="63"/>
    </row>
    <row r="558" spans="1:18" x14ac:dyDescent="0.2">
      <c r="A558" s="63" t="s">
        <v>698</v>
      </c>
      <c r="B558" s="63" t="s">
        <v>659</v>
      </c>
      <c r="C558" s="63" t="s">
        <v>89</v>
      </c>
      <c r="D558" s="63" t="s">
        <v>88</v>
      </c>
      <c r="E558" s="63" t="s">
        <v>660</v>
      </c>
      <c r="F558" s="63">
        <v>0</v>
      </c>
      <c r="G558" s="63" t="s">
        <v>661</v>
      </c>
      <c r="H558" s="63" t="s">
        <v>18</v>
      </c>
      <c r="I558" s="63">
        <v>10</v>
      </c>
      <c r="J558" s="63">
        <v>4</v>
      </c>
      <c r="K558" s="63">
        <v>1</v>
      </c>
      <c r="L558" s="63"/>
      <c r="M558" s="63"/>
      <c r="N558" s="63"/>
      <c r="O558" s="63"/>
      <c r="P558" s="63"/>
      <c r="Q558" s="63"/>
      <c r="R558" s="63"/>
    </row>
    <row r="559" spans="1:18" x14ac:dyDescent="0.2">
      <c r="A559" s="63" t="s">
        <v>699</v>
      </c>
      <c r="B559" s="63" t="s">
        <v>663</v>
      </c>
      <c r="C559" s="63" t="s">
        <v>89</v>
      </c>
      <c r="D559" s="63" t="s">
        <v>88</v>
      </c>
      <c r="E559" s="63" t="s">
        <v>660</v>
      </c>
      <c r="F559" s="63">
        <v>1</v>
      </c>
      <c r="G559" s="63" t="s">
        <v>661</v>
      </c>
      <c r="H559" s="63" t="s">
        <v>772</v>
      </c>
      <c r="I559" s="63">
        <v>13</v>
      </c>
      <c r="J559" s="63">
        <v>25</v>
      </c>
      <c r="K559" s="63">
        <v>2</v>
      </c>
      <c r="L559" s="63">
        <v>0.8</v>
      </c>
      <c r="M559" s="63"/>
      <c r="N559" s="63">
        <v>1</v>
      </c>
      <c r="O559" s="63"/>
      <c r="P559" s="63">
        <v>1</v>
      </c>
      <c r="Q559" s="63"/>
      <c r="R559" s="63"/>
    </row>
    <row r="560" spans="1:18" x14ac:dyDescent="0.2">
      <c r="A560" s="63" t="s">
        <v>700</v>
      </c>
      <c r="B560" s="63" t="s">
        <v>659</v>
      </c>
      <c r="C560" s="63" t="s">
        <v>93</v>
      </c>
      <c r="D560" s="63" t="s">
        <v>92</v>
      </c>
      <c r="E560" s="63" t="s">
        <v>660</v>
      </c>
      <c r="F560" s="63">
        <v>0</v>
      </c>
      <c r="G560" s="63" t="s">
        <v>661</v>
      </c>
      <c r="H560" s="63" t="s">
        <v>18</v>
      </c>
      <c r="I560" s="63">
        <v>12</v>
      </c>
      <c r="J560" s="63">
        <v>13</v>
      </c>
      <c r="K560" s="63">
        <v>2</v>
      </c>
      <c r="L560" s="63"/>
      <c r="M560" s="63"/>
      <c r="N560" s="63"/>
      <c r="O560" s="63"/>
      <c r="P560" s="63"/>
      <c r="Q560" s="63"/>
      <c r="R560" s="63"/>
    </row>
    <row r="561" spans="1:18" x14ac:dyDescent="0.2">
      <c r="A561" s="63" t="s">
        <v>701</v>
      </c>
      <c r="B561" s="63" t="s">
        <v>663</v>
      </c>
      <c r="C561" s="63" t="s">
        <v>93</v>
      </c>
      <c r="D561" s="63" t="s">
        <v>92</v>
      </c>
      <c r="E561" s="63" t="s">
        <v>660</v>
      </c>
      <c r="F561" s="63">
        <v>1</v>
      </c>
      <c r="G561" s="63" t="s">
        <v>661</v>
      </c>
      <c r="H561" s="63" t="s">
        <v>772</v>
      </c>
      <c r="I561" s="63">
        <v>11</v>
      </c>
      <c r="J561" s="63">
        <v>10</v>
      </c>
      <c r="K561" s="63">
        <v>1</v>
      </c>
      <c r="L561" s="63">
        <v>-0.3</v>
      </c>
      <c r="M561" s="63">
        <v>1</v>
      </c>
      <c r="N561" s="63"/>
      <c r="O561" s="63"/>
      <c r="P561" s="63"/>
      <c r="Q561" s="63"/>
      <c r="R561" s="63"/>
    </row>
    <row r="562" spans="1:18" x14ac:dyDescent="0.2">
      <c r="A562" s="63" t="s">
        <v>702</v>
      </c>
      <c r="B562" s="63" t="s">
        <v>659</v>
      </c>
      <c r="C562" s="63" t="s">
        <v>97</v>
      </c>
      <c r="D562" s="63" t="s">
        <v>96</v>
      </c>
      <c r="E562" s="63" t="s">
        <v>660</v>
      </c>
      <c r="F562" s="63">
        <v>0</v>
      </c>
      <c r="G562" s="63" t="s">
        <v>661</v>
      </c>
      <c r="H562" s="63" t="s">
        <v>18</v>
      </c>
      <c r="I562" s="63">
        <v>10</v>
      </c>
      <c r="J562" s="63">
        <v>4</v>
      </c>
      <c r="K562" s="63">
        <v>1</v>
      </c>
      <c r="L562" s="63"/>
      <c r="M562" s="63"/>
      <c r="N562" s="63"/>
      <c r="O562" s="63"/>
      <c r="P562" s="63"/>
      <c r="Q562" s="63"/>
      <c r="R562" s="63"/>
    </row>
    <row r="563" spans="1:18" x14ac:dyDescent="0.2">
      <c r="A563" s="63" t="s">
        <v>703</v>
      </c>
      <c r="B563" s="63" t="s">
        <v>663</v>
      </c>
      <c r="C563" s="63" t="s">
        <v>97</v>
      </c>
      <c r="D563" s="63" t="s">
        <v>96</v>
      </c>
      <c r="E563" s="63" t="s">
        <v>660</v>
      </c>
      <c r="F563" s="63">
        <v>1</v>
      </c>
      <c r="G563" s="63" t="s">
        <v>661</v>
      </c>
      <c r="H563" s="63" t="s">
        <v>772</v>
      </c>
      <c r="I563" s="63">
        <v>8</v>
      </c>
      <c r="J563" s="63">
        <v>4</v>
      </c>
      <c r="K563" s="63">
        <v>1</v>
      </c>
      <c r="L563" s="63">
        <v>-0.5</v>
      </c>
      <c r="M563" s="63">
        <v>1</v>
      </c>
      <c r="N563" s="63"/>
      <c r="O563" s="63">
        <v>1</v>
      </c>
      <c r="P563" s="63"/>
      <c r="Q563" s="63"/>
      <c r="R563" s="63"/>
    </row>
    <row r="564" spans="1:18" x14ac:dyDescent="0.2">
      <c r="A564" s="63" t="s">
        <v>704</v>
      </c>
      <c r="B564" s="63" t="s">
        <v>659</v>
      </c>
      <c r="C564" s="63" t="s">
        <v>101</v>
      </c>
      <c r="D564" s="63" t="s">
        <v>100</v>
      </c>
      <c r="E564" s="63" t="s">
        <v>660</v>
      </c>
      <c r="F564" s="63">
        <v>0</v>
      </c>
      <c r="G564" s="63" t="s">
        <v>661</v>
      </c>
      <c r="H564" s="63" t="s">
        <v>18</v>
      </c>
      <c r="I564" s="63">
        <v>7</v>
      </c>
      <c r="J564" s="63">
        <v>1</v>
      </c>
      <c r="K564" s="63">
        <v>1</v>
      </c>
      <c r="L564" s="63"/>
      <c r="M564" s="63"/>
      <c r="N564" s="63"/>
      <c r="O564" s="63"/>
      <c r="P564" s="63"/>
      <c r="Q564" s="63"/>
      <c r="R564" s="63"/>
    </row>
    <row r="565" spans="1:18" x14ac:dyDescent="0.2">
      <c r="A565" s="63" t="s">
        <v>705</v>
      </c>
      <c r="B565" s="63" t="s">
        <v>663</v>
      </c>
      <c r="C565" s="63" t="s">
        <v>101</v>
      </c>
      <c r="D565" s="63" t="s">
        <v>100</v>
      </c>
      <c r="E565" s="63" t="s">
        <v>660</v>
      </c>
      <c r="F565" s="63">
        <v>1</v>
      </c>
      <c r="G565" s="63" t="s">
        <v>661</v>
      </c>
      <c r="H565" s="63" t="s">
        <v>772</v>
      </c>
      <c r="I565" s="63">
        <v>7</v>
      </c>
      <c r="J565" s="63">
        <v>3</v>
      </c>
      <c r="K565" s="63">
        <v>1</v>
      </c>
      <c r="L565" s="63">
        <v>0</v>
      </c>
      <c r="M565" s="63"/>
      <c r="N565" s="63"/>
      <c r="O565" s="63"/>
      <c r="P565" s="63"/>
      <c r="Q565" s="63"/>
      <c r="R565" s="63"/>
    </row>
    <row r="566" spans="1:18" x14ac:dyDescent="0.2">
      <c r="A566" s="63" t="s">
        <v>706</v>
      </c>
      <c r="B566" s="63" t="s">
        <v>659</v>
      </c>
      <c r="C566" s="63" t="s">
        <v>105</v>
      </c>
      <c r="D566" s="63" t="s">
        <v>104</v>
      </c>
      <c r="E566" s="63" t="s">
        <v>660</v>
      </c>
      <c r="F566" s="63">
        <v>0</v>
      </c>
      <c r="G566" s="63" t="s">
        <v>661</v>
      </c>
      <c r="H566" s="63" t="s">
        <v>18</v>
      </c>
      <c r="I566" s="63">
        <v>13</v>
      </c>
      <c r="J566" s="63">
        <v>20</v>
      </c>
      <c r="K566" s="63">
        <v>2</v>
      </c>
      <c r="L566" s="63"/>
      <c r="M566" s="63"/>
      <c r="N566" s="63"/>
      <c r="O566" s="63"/>
      <c r="P566" s="63"/>
      <c r="Q566" s="63"/>
      <c r="R566" s="63"/>
    </row>
    <row r="567" spans="1:18" x14ac:dyDescent="0.2">
      <c r="A567" s="63" t="s">
        <v>707</v>
      </c>
      <c r="B567" s="63" t="s">
        <v>663</v>
      </c>
      <c r="C567" s="63" t="s">
        <v>105</v>
      </c>
      <c r="D567" s="63" t="s">
        <v>104</v>
      </c>
      <c r="E567" s="63" t="s">
        <v>660</v>
      </c>
      <c r="F567" s="63">
        <v>1</v>
      </c>
      <c r="G567" s="63" t="s">
        <v>661</v>
      </c>
      <c r="H567" s="63" t="s">
        <v>772</v>
      </c>
      <c r="I567" s="63">
        <v>11</v>
      </c>
      <c r="J567" s="63">
        <v>10</v>
      </c>
      <c r="K567" s="63">
        <v>1</v>
      </c>
      <c r="L567" s="63">
        <v>-0.5</v>
      </c>
      <c r="M567" s="63">
        <v>1</v>
      </c>
      <c r="N567" s="63"/>
      <c r="O567" s="63">
        <v>1</v>
      </c>
      <c r="P567" s="63"/>
      <c r="Q567" s="63"/>
      <c r="R567" s="63"/>
    </row>
    <row r="568" spans="1:18" x14ac:dyDescent="0.2">
      <c r="A568" s="63" t="s">
        <v>708</v>
      </c>
      <c r="B568" s="63" t="s">
        <v>659</v>
      </c>
      <c r="C568" s="63" t="s">
        <v>109</v>
      </c>
      <c r="D568" s="63" t="s">
        <v>108</v>
      </c>
      <c r="E568" s="63" t="s">
        <v>660</v>
      </c>
      <c r="F568" s="63">
        <v>0</v>
      </c>
      <c r="G568" s="63" t="s">
        <v>661</v>
      </c>
      <c r="H568" s="63" t="s">
        <v>18</v>
      </c>
      <c r="I568" s="63">
        <v>12</v>
      </c>
      <c r="J568" s="63">
        <v>13</v>
      </c>
      <c r="K568" s="63">
        <v>2</v>
      </c>
      <c r="L568" s="63"/>
      <c r="M568" s="63"/>
      <c r="N568" s="63"/>
      <c r="O568" s="63"/>
      <c r="P568" s="63"/>
      <c r="Q568" s="63"/>
      <c r="R568" s="63"/>
    </row>
    <row r="569" spans="1:18" x14ac:dyDescent="0.2">
      <c r="A569" s="63" t="s">
        <v>709</v>
      </c>
      <c r="B569" s="63" t="s">
        <v>663</v>
      </c>
      <c r="C569" s="63" t="s">
        <v>109</v>
      </c>
      <c r="D569" s="63" t="s">
        <v>108</v>
      </c>
      <c r="E569" s="63" t="s">
        <v>660</v>
      </c>
      <c r="F569" s="63">
        <v>1</v>
      </c>
      <c r="G569" s="63" t="s">
        <v>661</v>
      </c>
      <c r="H569" s="63" t="s">
        <v>772</v>
      </c>
      <c r="I569" s="63">
        <v>11</v>
      </c>
      <c r="J569" s="63">
        <v>10</v>
      </c>
      <c r="K569" s="63">
        <v>1</v>
      </c>
      <c r="L569" s="63">
        <v>-0.3</v>
      </c>
      <c r="M569" s="63">
        <v>1</v>
      </c>
      <c r="N569" s="63"/>
      <c r="O569" s="63"/>
      <c r="P569" s="63"/>
      <c r="Q569" s="63"/>
      <c r="R569" s="63"/>
    </row>
    <row r="570" spans="1:18" x14ac:dyDescent="0.2">
      <c r="A570" s="63" t="s">
        <v>710</v>
      </c>
      <c r="B570" s="63" t="s">
        <v>659</v>
      </c>
      <c r="C570" s="63" t="s">
        <v>113</v>
      </c>
      <c r="D570" s="63" t="s">
        <v>112</v>
      </c>
      <c r="E570" s="63" t="s">
        <v>660</v>
      </c>
      <c r="F570" s="63">
        <v>0</v>
      </c>
      <c r="G570" s="63" t="s">
        <v>661</v>
      </c>
      <c r="H570" s="63" t="s">
        <v>18</v>
      </c>
      <c r="I570" s="63">
        <v>15</v>
      </c>
      <c r="J570" s="63">
        <v>30</v>
      </c>
      <c r="K570" s="63">
        <v>3</v>
      </c>
      <c r="L570" s="63"/>
      <c r="M570" s="63"/>
      <c r="N570" s="63"/>
      <c r="O570" s="63"/>
      <c r="P570" s="63"/>
      <c r="Q570" s="63"/>
      <c r="R570" s="63"/>
    </row>
    <row r="571" spans="1:18" x14ac:dyDescent="0.2">
      <c r="A571" s="63" t="s">
        <v>711</v>
      </c>
      <c r="B571" s="63" t="s">
        <v>663</v>
      </c>
      <c r="C571" s="63" t="s">
        <v>113</v>
      </c>
      <c r="D571" s="63" t="s">
        <v>112</v>
      </c>
      <c r="E571" s="63" t="s">
        <v>660</v>
      </c>
      <c r="F571" s="63">
        <v>1</v>
      </c>
      <c r="G571" s="63" t="s">
        <v>661</v>
      </c>
      <c r="H571" s="63" t="s">
        <v>772</v>
      </c>
      <c r="I571" s="63">
        <v>12</v>
      </c>
      <c r="J571" s="63">
        <v>19</v>
      </c>
      <c r="K571" s="63">
        <v>2</v>
      </c>
      <c r="L571" s="63">
        <v>-0.8</v>
      </c>
      <c r="M571" s="63">
        <v>1</v>
      </c>
      <c r="N571" s="63"/>
      <c r="O571" s="63">
        <v>1</v>
      </c>
      <c r="P571" s="63"/>
      <c r="Q571" s="63"/>
      <c r="R571" s="63"/>
    </row>
    <row r="572" spans="1:18" x14ac:dyDescent="0.2">
      <c r="A572" s="63" t="s">
        <v>712</v>
      </c>
      <c r="B572" s="63" t="s">
        <v>659</v>
      </c>
      <c r="C572" s="63" t="s">
        <v>117</v>
      </c>
      <c r="D572" s="63" t="s">
        <v>116</v>
      </c>
      <c r="E572" s="63" t="s">
        <v>660</v>
      </c>
      <c r="F572" s="63">
        <v>0</v>
      </c>
      <c r="G572" s="63" t="s">
        <v>661</v>
      </c>
      <c r="H572" s="63" t="s">
        <v>18</v>
      </c>
      <c r="I572" s="63">
        <v>16</v>
      </c>
      <c r="J572" s="63">
        <v>34</v>
      </c>
      <c r="K572" s="63">
        <v>3</v>
      </c>
      <c r="L572" s="63"/>
      <c r="M572" s="63"/>
      <c r="N572" s="63"/>
      <c r="O572" s="63"/>
      <c r="P572" s="63"/>
      <c r="Q572" s="63"/>
      <c r="R572" s="63"/>
    </row>
    <row r="573" spans="1:18" x14ac:dyDescent="0.2">
      <c r="A573" s="63" t="s">
        <v>713</v>
      </c>
      <c r="B573" s="63" t="s">
        <v>663</v>
      </c>
      <c r="C573" s="63" t="s">
        <v>117</v>
      </c>
      <c r="D573" s="63" t="s">
        <v>116</v>
      </c>
      <c r="E573" s="63" t="s">
        <v>660</v>
      </c>
      <c r="F573" s="63">
        <v>1</v>
      </c>
      <c r="G573" s="63" t="s">
        <v>661</v>
      </c>
      <c r="H573" s="63" t="s">
        <v>772</v>
      </c>
      <c r="I573" s="63">
        <v>15</v>
      </c>
      <c r="J573" s="63">
        <v>31</v>
      </c>
      <c r="K573" s="63">
        <v>3</v>
      </c>
      <c r="L573" s="63">
        <v>-0.3</v>
      </c>
      <c r="M573" s="63">
        <v>1</v>
      </c>
      <c r="N573" s="63"/>
      <c r="O573" s="63"/>
      <c r="P573" s="63"/>
      <c r="Q573" s="63"/>
      <c r="R573" s="63"/>
    </row>
    <row r="574" spans="1:18" x14ac:dyDescent="0.2">
      <c r="A574" s="63" t="s">
        <v>714</v>
      </c>
      <c r="B574" s="63" t="s">
        <v>659</v>
      </c>
      <c r="C574" s="63" t="s">
        <v>121</v>
      </c>
      <c r="D574" s="63" t="s">
        <v>120</v>
      </c>
      <c r="E574" s="63" t="s">
        <v>660</v>
      </c>
      <c r="F574" s="63">
        <v>0</v>
      </c>
      <c r="G574" s="63" t="s">
        <v>661</v>
      </c>
      <c r="H574" s="63" t="s">
        <v>18</v>
      </c>
      <c r="I574" s="63">
        <v>19</v>
      </c>
      <c r="J574" s="63">
        <v>44</v>
      </c>
      <c r="K574" s="63">
        <v>4</v>
      </c>
      <c r="L574" s="63"/>
      <c r="M574" s="63"/>
      <c r="N574" s="63"/>
      <c r="O574" s="63"/>
      <c r="P574" s="63"/>
      <c r="Q574" s="63"/>
      <c r="R574" s="63"/>
    </row>
    <row r="575" spans="1:18" x14ac:dyDescent="0.2">
      <c r="A575" s="63" t="s">
        <v>715</v>
      </c>
      <c r="B575" s="63" t="s">
        <v>663</v>
      </c>
      <c r="C575" s="63" t="s">
        <v>121</v>
      </c>
      <c r="D575" s="63" t="s">
        <v>120</v>
      </c>
      <c r="E575" s="63" t="s">
        <v>660</v>
      </c>
      <c r="F575" s="63">
        <v>1</v>
      </c>
      <c r="G575" s="63" t="s">
        <v>661</v>
      </c>
      <c r="H575" s="63" t="s">
        <v>772</v>
      </c>
      <c r="I575" s="63">
        <v>18</v>
      </c>
      <c r="J575" s="63">
        <v>45</v>
      </c>
      <c r="K575" s="63">
        <v>4</v>
      </c>
      <c r="L575" s="63">
        <v>-0.3</v>
      </c>
      <c r="M575" s="63">
        <v>1</v>
      </c>
      <c r="N575" s="63"/>
      <c r="O575" s="63"/>
      <c r="P575" s="63"/>
      <c r="Q575" s="63"/>
      <c r="R575" s="63"/>
    </row>
    <row r="576" spans="1:18" x14ac:dyDescent="0.2">
      <c r="A576" s="63" t="s">
        <v>716</v>
      </c>
      <c r="B576" s="63" t="s">
        <v>659</v>
      </c>
      <c r="C576" s="63" t="s">
        <v>125</v>
      </c>
      <c r="D576" s="63" t="s">
        <v>124</v>
      </c>
      <c r="E576" s="63" t="s">
        <v>660</v>
      </c>
      <c r="F576" s="63">
        <v>0</v>
      </c>
      <c r="G576" s="63" t="s">
        <v>661</v>
      </c>
      <c r="H576" s="63" t="s">
        <v>18</v>
      </c>
      <c r="I576" s="63">
        <v>18</v>
      </c>
      <c r="J576" s="63">
        <v>41</v>
      </c>
      <c r="K576" s="63">
        <v>4</v>
      </c>
      <c r="L576" s="63"/>
      <c r="M576" s="63"/>
      <c r="N576" s="63"/>
      <c r="O576" s="63"/>
      <c r="P576" s="63"/>
      <c r="Q576" s="63"/>
      <c r="R576" s="63"/>
    </row>
    <row r="577" spans="1:18" x14ac:dyDescent="0.2">
      <c r="A577" s="63" t="s">
        <v>717</v>
      </c>
      <c r="B577" s="63" t="s">
        <v>663</v>
      </c>
      <c r="C577" s="63" t="s">
        <v>125</v>
      </c>
      <c r="D577" s="63" t="s">
        <v>124</v>
      </c>
      <c r="E577" s="63" t="s">
        <v>660</v>
      </c>
      <c r="F577" s="63">
        <v>1</v>
      </c>
      <c r="G577" s="63" t="s">
        <v>661</v>
      </c>
      <c r="H577" s="63" t="s">
        <v>772</v>
      </c>
      <c r="I577" s="63">
        <v>16</v>
      </c>
      <c r="J577" s="63">
        <v>36</v>
      </c>
      <c r="K577" s="63">
        <v>3</v>
      </c>
      <c r="L577" s="63">
        <v>-0.5</v>
      </c>
      <c r="M577" s="63">
        <v>1</v>
      </c>
      <c r="N577" s="63"/>
      <c r="O577" s="63">
        <v>1</v>
      </c>
      <c r="P577" s="63"/>
      <c r="Q577" s="63"/>
      <c r="R577" s="63"/>
    </row>
    <row r="578" spans="1:18" x14ac:dyDescent="0.2">
      <c r="A578" s="63" t="s">
        <v>718</v>
      </c>
      <c r="B578" s="63" t="s">
        <v>659</v>
      </c>
      <c r="C578" s="63" t="s">
        <v>129</v>
      </c>
      <c r="D578" s="63" t="s">
        <v>128</v>
      </c>
      <c r="E578" s="63" t="s">
        <v>660</v>
      </c>
      <c r="F578" s="63">
        <v>0</v>
      </c>
      <c r="G578" s="63" t="s">
        <v>661</v>
      </c>
      <c r="H578" s="63" t="s">
        <v>18</v>
      </c>
      <c r="I578" s="63">
        <v>15</v>
      </c>
      <c r="J578" s="63">
        <v>30</v>
      </c>
      <c r="K578" s="63">
        <v>3</v>
      </c>
      <c r="L578" s="63"/>
      <c r="M578" s="63"/>
      <c r="N578" s="63"/>
      <c r="O578" s="63"/>
      <c r="P578" s="63"/>
      <c r="Q578" s="63"/>
      <c r="R578" s="63"/>
    </row>
    <row r="579" spans="1:18" x14ac:dyDescent="0.2">
      <c r="A579" s="63" t="s">
        <v>719</v>
      </c>
      <c r="B579" s="63" t="s">
        <v>663</v>
      </c>
      <c r="C579" s="63" t="s">
        <v>129</v>
      </c>
      <c r="D579" s="63" t="s">
        <v>128</v>
      </c>
      <c r="E579" s="63" t="s">
        <v>660</v>
      </c>
      <c r="F579" s="63">
        <v>1</v>
      </c>
      <c r="G579" s="63" t="s">
        <v>661</v>
      </c>
      <c r="H579" s="63" t="s">
        <v>772</v>
      </c>
      <c r="I579" s="63">
        <v>17</v>
      </c>
      <c r="J579" s="63">
        <v>39</v>
      </c>
      <c r="K579" s="63">
        <v>4</v>
      </c>
      <c r="L579" s="63">
        <v>0.5</v>
      </c>
      <c r="M579" s="63"/>
      <c r="N579" s="63">
        <v>1</v>
      </c>
      <c r="O579" s="63"/>
      <c r="P579" s="63">
        <v>1</v>
      </c>
      <c r="Q579" s="63"/>
      <c r="R579" s="63"/>
    </row>
    <row r="580" spans="1:18" x14ac:dyDescent="0.2">
      <c r="A580" s="63" t="s">
        <v>720</v>
      </c>
      <c r="B580" s="63" t="s">
        <v>659</v>
      </c>
      <c r="C580" s="63" t="s">
        <v>133</v>
      </c>
      <c r="D580" s="63" t="s">
        <v>132</v>
      </c>
      <c r="E580" s="63" t="s">
        <v>660</v>
      </c>
      <c r="F580" s="63">
        <v>0</v>
      </c>
      <c r="G580" s="63" t="s">
        <v>661</v>
      </c>
      <c r="H580" s="63" t="s">
        <v>18</v>
      </c>
      <c r="I580" s="63">
        <v>11</v>
      </c>
      <c r="J580" s="63">
        <v>10</v>
      </c>
      <c r="K580" s="63">
        <v>1</v>
      </c>
      <c r="L580" s="63"/>
      <c r="M580" s="63"/>
      <c r="N580" s="63"/>
      <c r="O580" s="63"/>
      <c r="P580" s="63"/>
      <c r="Q580" s="63"/>
      <c r="R580" s="63"/>
    </row>
    <row r="581" spans="1:18" x14ac:dyDescent="0.2">
      <c r="A581" s="63" t="s">
        <v>721</v>
      </c>
      <c r="B581" s="63" t="s">
        <v>663</v>
      </c>
      <c r="C581" s="63" t="s">
        <v>133</v>
      </c>
      <c r="D581" s="63" t="s">
        <v>132</v>
      </c>
      <c r="E581" s="63" t="s">
        <v>660</v>
      </c>
      <c r="F581" s="63">
        <v>1</v>
      </c>
      <c r="G581" s="63" t="s">
        <v>661</v>
      </c>
      <c r="H581" s="63" t="s">
        <v>772</v>
      </c>
      <c r="I581" s="63">
        <v>10</v>
      </c>
      <c r="J581" s="63">
        <v>7</v>
      </c>
      <c r="K581" s="63">
        <v>1</v>
      </c>
      <c r="L581" s="63">
        <v>-0.3</v>
      </c>
      <c r="M581" s="63">
        <v>1</v>
      </c>
      <c r="N581" s="63"/>
      <c r="O581" s="63"/>
      <c r="P581" s="63"/>
      <c r="Q581" s="63"/>
      <c r="R581" s="63"/>
    </row>
    <row r="582" spans="1:18" x14ac:dyDescent="0.2">
      <c r="A582" s="63" t="s">
        <v>722</v>
      </c>
      <c r="B582" s="63" t="s">
        <v>659</v>
      </c>
      <c r="C582" s="63" t="s">
        <v>137</v>
      </c>
      <c r="D582" s="63" t="s">
        <v>136</v>
      </c>
      <c r="E582" s="63" t="s">
        <v>660</v>
      </c>
      <c r="F582" s="63">
        <v>0</v>
      </c>
      <c r="G582" s="63" t="s">
        <v>661</v>
      </c>
      <c r="H582" s="63" t="s">
        <v>18</v>
      </c>
      <c r="I582" s="63">
        <v>10</v>
      </c>
      <c r="J582" s="63">
        <v>4</v>
      </c>
      <c r="K582" s="63">
        <v>1</v>
      </c>
      <c r="L582" s="63"/>
      <c r="M582" s="63"/>
      <c r="N582" s="63"/>
      <c r="O582" s="63"/>
      <c r="P582" s="63"/>
      <c r="Q582" s="63"/>
      <c r="R582" s="63"/>
    </row>
    <row r="583" spans="1:18" x14ac:dyDescent="0.2">
      <c r="A583" s="63" t="s">
        <v>723</v>
      </c>
      <c r="B583" s="63" t="s">
        <v>663</v>
      </c>
      <c r="C583" s="63" t="s">
        <v>137</v>
      </c>
      <c r="D583" s="63" t="s">
        <v>136</v>
      </c>
      <c r="E583" s="63" t="s">
        <v>660</v>
      </c>
      <c r="F583" s="63">
        <v>1</v>
      </c>
      <c r="G583" s="63" t="s">
        <v>661</v>
      </c>
      <c r="H583" s="63" t="s">
        <v>772</v>
      </c>
      <c r="I583" s="63">
        <v>8</v>
      </c>
      <c r="J583" s="63">
        <v>4</v>
      </c>
      <c r="K583" s="63">
        <v>1</v>
      </c>
      <c r="L583" s="63">
        <v>-0.5</v>
      </c>
      <c r="M583" s="63">
        <v>1</v>
      </c>
      <c r="N583" s="63"/>
      <c r="O583" s="63">
        <v>1</v>
      </c>
      <c r="P583" s="63"/>
      <c r="Q583" s="63"/>
      <c r="R583" s="63"/>
    </row>
    <row r="584" spans="1:18" x14ac:dyDescent="0.2">
      <c r="A584" s="63" t="s">
        <v>724</v>
      </c>
      <c r="B584" s="63" t="s">
        <v>659</v>
      </c>
      <c r="C584" s="63" t="s">
        <v>141</v>
      </c>
      <c r="D584" s="63" t="s">
        <v>140</v>
      </c>
      <c r="E584" s="63" t="s">
        <v>660</v>
      </c>
      <c r="F584" s="63">
        <v>0</v>
      </c>
      <c r="G584" s="63" t="s">
        <v>661</v>
      </c>
      <c r="H584" s="63" t="s">
        <v>18</v>
      </c>
      <c r="I584" s="63">
        <v>17</v>
      </c>
      <c r="J584" s="63">
        <v>36</v>
      </c>
      <c r="K584" s="63">
        <v>3</v>
      </c>
      <c r="L584" s="63"/>
      <c r="M584" s="63"/>
      <c r="N584" s="63"/>
      <c r="O584" s="63"/>
      <c r="P584" s="63"/>
      <c r="Q584" s="63"/>
      <c r="R584" s="63"/>
    </row>
    <row r="585" spans="1:18" x14ac:dyDescent="0.2">
      <c r="A585" s="63" t="s">
        <v>725</v>
      </c>
      <c r="B585" s="63" t="s">
        <v>663</v>
      </c>
      <c r="C585" s="63" t="s">
        <v>141</v>
      </c>
      <c r="D585" s="63" t="s">
        <v>140</v>
      </c>
      <c r="E585" s="63" t="s">
        <v>660</v>
      </c>
      <c r="F585" s="63">
        <v>1</v>
      </c>
      <c r="G585" s="63" t="s">
        <v>661</v>
      </c>
      <c r="H585" s="63" t="s">
        <v>772</v>
      </c>
      <c r="I585" s="63">
        <v>18</v>
      </c>
      <c r="J585" s="63">
        <v>45</v>
      </c>
      <c r="K585" s="63">
        <v>4</v>
      </c>
      <c r="L585" s="63">
        <v>0.3</v>
      </c>
      <c r="M585" s="63"/>
      <c r="N585" s="63">
        <v>1</v>
      </c>
      <c r="O585" s="63"/>
      <c r="P585" s="63"/>
      <c r="Q585" s="63"/>
      <c r="R585" s="63"/>
    </row>
    <row r="586" spans="1:18" x14ac:dyDescent="0.2">
      <c r="A586" s="63" t="s">
        <v>726</v>
      </c>
      <c r="B586" s="63" t="s">
        <v>659</v>
      </c>
      <c r="C586" s="63" t="s">
        <v>145</v>
      </c>
      <c r="D586" s="63" t="s">
        <v>144</v>
      </c>
      <c r="E586" s="63" t="s">
        <v>660</v>
      </c>
      <c r="F586" s="63">
        <v>0</v>
      </c>
      <c r="G586" s="63" t="s">
        <v>661</v>
      </c>
      <c r="H586" s="63" t="s">
        <v>18</v>
      </c>
      <c r="I586" s="63">
        <v>10</v>
      </c>
      <c r="J586" s="63">
        <v>4</v>
      </c>
      <c r="K586" s="63">
        <v>1</v>
      </c>
      <c r="L586" s="63"/>
      <c r="M586" s="63"/>
      <c r="N586" s="63"/>
      <c r="O586" s="63"/>
      <c r="P586" s="63"/>
      <c r="Q586" s="63"/>
      <c r="R586" s="63"/>
    </row>
    <row r="587" spans="1:18" x14ac:dyDescent="0.2">
      <c r="A587" s="63" t="s">
        <v>727</v>
      </c>
      <c r="B587" s="63" t="s">
        <v>663</v>
      </c>
      <c r="C587" s="63" t="s">
        <v>145</v>
      </c>
      <c r="D587" s="63" t="s">
        <v>144</v>
      </c>
      <c r="E587" s="63" t="s">
        <v>660</v>
      </c>
      <c r="F587" s="63">
        <v>1</v>
      </c>
      <c r="G587" s="63" t="s">
        <v>661</v>
      </c>
      <c r="H587" s="63" t="s">
        <v>772</v>
      </c>
      <c r="I587" s="63">
        <v>11</v>
      </c>
      <c r="J587" s="63">
        <v>10</v>
      </c>
      <c r="K587" s="63">
        <v>1</v>
      </c>
      <c r="L587" s="63">
        <v>0.3</v>
      </c>
      <c r="M587" s="63"/>
      <c r="N587" s="63">
        <v>1</v>
      </c>
      <c r="O587" s="63"/>
      <c r="P587" s="63"/>
      <c r="Q587" s="63"/>
      <c r="R587" s="63"/>
    </row>
    <row r="588" spans="1:18" x14ac:dyDescent="0.2">
      <c r="A588" s="63" t="s">
        <v>728</v>
      </c>
      <c r="B588" s="63" t="s">
        <v>659</v>
      </c>
      <c r="C588" s="63" t="s">
        <v>149</v>
      </c>
      <c r="D588" s="63" t="s">
        <v>148</v>
      </c>
      <c r="E588" s="63" t="s">
        <v>660</v>
      </c>
      <c r="F588" s="63">
        <v>0</v>
      </c>
      <c r="G588" s="63" t="s">
        <v>661</v>
      </c>
      <c r="H588" s="63" t="s">
        <v>18</v>
      </c>
      <c r="I588" s="63">
        <v>12</v>
      </c>
      <c r="J588" s="63">
        <v>13</v>
      </c>
      <c r="K588" s="63">
        <v>2</v>
      </c>
      <c r="L588" s="63"/>
      <c r="M588" s="63"/>
      <c r="N588" s="63"/>
      <c r="O588" s="63"/>
      <c r="P588" s="63"/>
      <c r="Q588" s="63"/>
      <c r="R588" s="63"/>
    </row>
    <row r="589" spans="1:18" x14ac:dyDescent="0.2">
      <c r="A589" s="63" t="s">
        <v>729</v>
      </c>
      <c r="B589" s="63" t="s">
        <v>663</v>
      </c>
      <c r="C589" s="63" t="s">
        <v>149</v>
      </c>
      <c r="D589" s="63" t="s">
        <v>148</v>
      </c>
      <c r="E589" s="63" t="s">
        <v>660</v>
      </c>
      <c r="F589" s="63">
        <v>1</v>
      </c>
      <c r="G589" s="63" t="s">
        <v>661</v>
      </c>
      <c r="H589" s="63" t="s">
        <v>772</v>
      </c>
      <c r="I589" s="63">
        <v>11</v>
      </c>
      <c r="J589" s="63">
        <v>10</v>
      </c>
      <c r="K589" s="63">
        <v>1</v>
      </c>
      <c r="L589" s="63">
        <v>-0.3</v>
      </c>
      <c r="M589" s="63">
        <v>1</v>
      </c>
      <c r="N589" s="63"/>
      <c r="O589" s="63"/>
      <c r="P589" s="63"/>
      <c r="Q589" s="63"/>
      <c r="R589" s="63"/>
    </row>
    <row r="590" spans="1:18" x14ac:dyDescent="0.2">
      <c r="A590" s="63" t="s">
        <v>730</v>
      </c>
      <c r="B590" s="63" t="s">
        <v>659</v>
      </c>
      <c r="C590" s="63" t="s">
        <v>153</v>
      </c>
      <c r="D590" s="63" t="s">
        <v>152</v>
      </c>
      <c r="E590" s="63" t="s">
        <v>660</v>
      </c>
      <c r="F590" s="63">
        <v>0</v>
      </c>
      <c r="G590" s="63" t="s">
        <v>661</v>
      </c>
      <c r="H590" s="63" t="s">
        <v>18</v>
      </c>
      <c r="I590" s="63">
        <v>17</v>
      </c>
      <c r="J590" s="63">
        <v>36</v>
      </c>
      <c r="K590" s="63">
        <v>3</v>
      </c>
      <c r="L590" s="63"/>
      <c r="M590" s="63"/>
      <c r="N590" s="63"/>
      <c r="O590" s="63"/>
      <c r="P590" s="63"/>
      <c r="Q590" s="63"/>
      <c r="R590" s="63"/>
    </row>
    <row r="591" spans="1:18" x14ac:dyDescent="0.2">
      <c r="A591" s="63" t="s">
        <v>731</v>
      </c>
      <c r="B591" s="63" t="s">
        <v>663</v>
      </c>
      <c r="C591" s="63" t="s">
        <v>153</v>
      </c>
      <c r="D591" s="63" t="s">
        <v>152</v>
      </c>
      <c r="E591" s="63" t="s">
        <v>660</v>
      </c>
      <c r="F591" s="63">
        <v>1</v>
      </c>
      <c r="G591" s="63" t="s">
        <v>661</v>
      </c>
      <c r="H591" s="63" t="s">
        <v>772</v>
      </c>
      <c r="I591" s="63">
        <v>17</v>
      </c>
      <c r="J591" s="63">
        <v>39</v>
      </c>
      <c r="K591" s="63">
        <v>4</v>
      </c>
      <c r="L591" s="63">
        <v>0</v>
      </c>
      <c r="M591" s="63"/>
      <c r="N591" s="63"/>
      <c r="O591" s="63"/>
      <c r="P591" s="63"/>
      <c r="Q591" s="63"/>
      <c r="R591" s="63"/>
    </row>
    <row r="592" spans="1:18" x14ac:dyDescent="0.2">
      <c r="A592" s="63" t="s">
        <v>732</v>
      </c>
      <c r="B592" s="63" t="s">
        <v>659</v>
      </c>
      <c r="C592" s="63" t="s">
        <v>157</v>
      </c>
      <c r="D592" s="63" t="s">
        <v>156</v>
      </c>
      <c r="E592" s="63" t="s">
        <v>660</v>
      </c>
      <c r="F592" s="63">
        <v>0</v>
      </c>
      <c r="G592" s="63" t="s">
        <v>661</v>
      </c>
      <c r="H592" s="63" t="s">
        <v>18</v>
      </c>
      <c r="I592" s="63">
        <v>13</v>
      </c>
      <c r="J592" s="63">
        <v>20</v>
      </c>
      <c r="K592" s="63">
        <v>2</v>
      </c>
      <c r="L592" s="63"/>
      <c r="M592" s="63"/>
      <c r="N592" s="63"/>
      <c r="O592" s="63"/>
      <c r="P592" s="63"/>
      <c r="Q592" s="63"/>
      <c r="R592" s="63"/>
    </row>
    <row r="593" spans="1:18" x14ac:dyDescent="0.2">
      <c r="A593" s="63" t="s">
        <v>733</v>
      </c>
      <c r="B593" s="63" t="s">
        <v>663</v>
      </c>
      <c r="C593" s="63" t="s">
        <v>157</v>
      </c>
      <c r="D593" s="63" t="s">
        <v>156</v>
      </c>
      <c r="E593" s="63" t="s">
        <v>660</v>
      </c>
      <c r="F593" s="63">
        <v>1</v>
      </c>
      <c r="G593" s="63" t="s">
        <v>661</v>
      </c>
      <c r="H593" s="63" t="s">
        <v>772</v>
      </c>
      <c r="I593" s="63">
        <v>12</v>
      </c>
      <c r="J593" s="63">
        <v>19</v>
      </c>
      <c r="K593" s="63">
        <v>2</v>
      </c>
      <c r="L593" s="63">
        <v>-0.3</v>
      </c>
      <c r="M593" s="63">
        <v>1</v>
      </c>
      <c r="N593" s="63"/>
      <c r="O593" s="63"/>
      <c r="P593" s="63"/>
      <c r="Q593" s="63"/>
      <c r="R593" s="63"/>
    </row>
    <row r="594" spans="1:18" x14ac:dyDescent="0.2">
      <c r="A594" s="63" t="s">
        <v>734</v>
      </c>
      <c r="B594" s="63" t="s">
        <v>659</v>
      </c>
      <c r="C594" s="63" t="s">
        <v>161</v>
      </c>
      <c r="D594" s="63" t="s">
        <v>160</v>
      </c>
      <c r="E594" s="63" t="s">
        <v>660</v>
      </c>
      <c r="F594" s="63">
        <v>0</v>
      </c>
      <c r="G594" s="63" t="s">
        <v>661</v>
      </c>
      <c r="H594" s="63" t="s">
        <v>18</v>
      </c>
      <c r="I594" s="63">
        <v>21</v>
      </c>
      <c r="J594" s="63">
        <v>48</v>
      </c>
      <c r="K594" s="63">
        <v>4</v>
      </c>
      <c r="L594" s="63"/>
      <c r="M594" s="63"/>
      <c r="N594" s="63"/>
      <c r="O594" s="63"/>
      <c r="P594" s="63"/>
      <c r="Q594" s="63"/>
      <c r="R594" s="63"/>
    </row>
    <row r="595" spans="1:18" x14ac:dyDescent="0.2">
      <c r="A595" s="63" t="s">
        <v>735</v>
      </c>
      <c r="B595" s="63" t="s">
        <v>663</v>
      </c>
      <c r="C595" s="63" t="s">
        <v>161</v>
      </c>
      <c r="D595" s="63" t="s">
        <v>160</v>
      </c>
      <c r="E595" s="63" t="s">
        <v>660</v>
      </c>
      <c r="F595" s="63">
        <v>1</v>
      </c>
      <c r="G595" s="63" t="s">
        <v>661</v>
      </c>
      <c r="H595" s="63" t="s">
        <v>772</v>
      </c>
      <c r="I595" s="63">
        <v>17</v>
      </c>
      <c r="J595" s="63">
        <v>39</v>
      </c>
      <c r="K595" s="63">
        <v>4</v>
      </c>
      <c r="L595" s="63">
        <v>-1.1000000000000001</v>
      </c>
      <c r="M595" s="63">
        <v>1</v>
      </c>
      <c r="N595" s="63"/>
      <c r="O595" s="63">
        <v>1</v>
      </c>
      <c r="P595" s="63"/>
      <c r="Q595" s="63">
        <v>1</v>
      </c>
      <c r="R595" s="63"/>
    </row>
    <row r="596" spans="1:18" x14ac:dyDescent="0.2">
      <c r="A596" s="63" t="s">
        <v>736</v>
      </c>
      <c r="B596" s="63" t="s">
        <v>659</v>
      </c>
      <c r="C596" s="63" t="s">
        <v>165</v>
      </c>
      <c r="D596" s="63" t="s">
        <v>164</v>
      </c>
      <c r="E596" s="63" t="s">
        <v>660</v>
      </c>
      <c r="F596" s="63">
        <v>0</v>
      </c>
      <c r="G596" s="63" t="s">
        <v>661</v>
      </c>
      <c r="H596" s="63" t="s">
        <v>18</v>
      </c>
      <c r="I596" s="63">
        <v>20</v>
      </c>
      <c r="J596" s="63">
        <v>47</v>
      </c>
      <c r="K596" s="63">
        <v>4</v>
      </c>
      <c r="L596" s="63"/>
      <c r="M596" s="63"/>
      <c r="N596" s="63"/>
      <c r="O596" s="63"/>
      <c r="P596" s="63"/>
      <c r="Q596" s="63"/>
      <c r="R596" s="63"/>
    </row>
    <row r="597" spans="1:18" x14ac:dyDescent="0.2">
      <c r="A597" s="63" t="s">
        <v>737</v>
      </c>
      <c r="B597" s="63" t="s">
        <v>663</v>
      </c>
      <c r="C597" s="63" t="s">
        <v>165</v>
      </c>
      <c r="D597" s="63" t="s">
        <v>164</v>
      </c>
      <c r="E597" s="63" t="s">
        <v>660</v>
      </c>
      <c r="F597" s="63">
        <v>1</v>
      </c>
      <c r="G597" s="63" t="s">
        <v>661</v>
      </c>
      <c r="H597" s="63" t="s">
        <v>772</v>
      </c>
      <c r="I597" s="63">
        <v>18</v>
      </c>
      <c r="J597" s="63">
        <v>45</v>
      </c>
      <c r="K597" s="63">
        <v>4</v>
      </c>
      <c r="L597" s="63">
        <v>-0.5</v>
      </c>
      <c r="M597" s="63">
        <v>1</v>
      </c>
      <c r="N597" s="63"/>
      <c r="O597" s="63">
        <v>1</v>
      </c>
      <c r="P597" s="63"/>
      <c r="Q597" s="63"/>
      <c r="R597" s="63"/>
    </row>
    <row r="598" spans="1:18" x14ac:dyDescent="0.2">
      <c r="A598" s="63" t="s">
        <v>738</v>
      </c>
      <c r="B598" s="63" t="s">
        <v>659</v>
      </c>
      <c r="C598" s="63" t="s">
        <v>169</v>
      </c>
      <c r="D598" s="63" t="s">
        <v>168</v>
      </c>
      <c r="E598" s="63" t="s">
        <v>660</v>
      </c>
      <c r="F598" s="63">
        <v>0</v>
      </c>
      <c r="G598" s="63" t="s">
        <v>661</v>
      </c>
      <c r="H598" s="63" t="s">
        <v>18</v>
      </c>
      <c r="I598" s="63">
        <v>12</v>
      </c>
      <c r="J598" s="63">
        <v>13</v>
      </c>
      <c r="K598" s="63">
        <v>2</v>
      </c>
      <c r="L598" s="63"/>
      <c r="M598" s="63"/>
      <c r="N598" s="63"/>
      <c r="O598" s="63"/>
      <c r="P598" s="63"/>
      <c r="Q598" s="63"/>
      <c r="R598" s="63"/>
    </row>
    <row r="599" spans="1:18" x14ac:dyDescent="0.2">
      <c r="A599" s="63" t="s">
        <v>739</v>
      </c>
      <c r="B599" s="63" t="s">
        <v>663</v>
      </c>
      <c r="C599" s="63" t="s">
        <v>169</v>
      </c>
      <c r="D599" s="63" t="s">
        <v>168</v>
      </c>
      <c r="E599" s="63" t="s">
        <v>660</v>
      </c>
      <c r="F599" s="63">
        <v>1</v>
      </c>
      <c r="G599" s="63" t="s">
        <v>661</v>
      </c>
      <c r="H599" s="63" t="s">
        <v>772</v>
      </c>
      <c r="I599" s="63">
        <v>11</v>
      </c>
      <c r="J599" s="63">
        <v>10</v>
      </c>
      <c r="K599" s="63">
        <v>1</v>
      </c>
      <c r="L599" s="63">
        <v>-0.3</v>
      </c>
      <c r="M599" s="63">
        <v>1</v>
      </c>
      <c r="N599" s="63"/>
      <c r="O599" s="63"/>
      <c r="P599" s="63"/>
      <c r="Q599" s="63"/>
      <c r="R599" s="63"/>
    </row>
    <row r="600" spans="1:18" x14ac:dyDescent="0.2">
      <c r="A600" s="63" t="s">
        <v>740</v>
      </c>
      <c r="B600" s="63" t="s">
        <v>659</v>
      </c>
      <c r="C600" s="63" t="s">
        <v>173</v>
      </c>
      <c r="D600" s="63" t="s">
        <v>172</v>
      </c>
      <c r="E600" s="63" t="s">
        <v>660</v>
      </c>
      <c r="F600" s="63">
        <v>0</v>
      </c>
      <c r="G600" s="63" t="s">
        <v>661</v>
      </c>
      <c r="H600" s="63" t="s">
        <v>18</v>
      </c>
      <c r="I600" s="63">
        <v>10</v>
      </c>
      <c r="J600" s="63">
        <v>4</v>
      </c>
      <c r="K600" s="63">
        <v>1</v>
      </c>
      <c r="L600" s="63"/>
      <c r="M600" s="63"/>
      <c r="N600" s="63"/>
      <c r="O600" s="63"/>
      <c r="P600" s="63"/>
      <c r="Q600" s="63"/>
      <c r="R600" s="63"/>
    </row>
    <row r="601" spans="1:18" x14ac:dyDescent="0.2">
      <c r="A601" s="63" t="s">
        <v>741</v>
      </c>
      <c r="B601" s="63" t="s">
        <v>663</v>
      </c>
      <c r="C601" s="63" t="s">
        <v>173</v>
      </c>
      <c r="D601" s="63" t="s">
        <v>172</v>
      </c>
      <c r="E601" s="63" t="s">
        <v>660</v>
      </c>
      <c r="F601" s="63">
        <v>1</v>
      </c>
      <c r="G601" s="63" t="s">
        <v>661</v>
      </c>
      <c r="H601" s="63" t="s">
        <v>772</v>
      </c>
      <c r="I601" s="63">
        <v>6</v>
      </c>
      <c r="J601" s="63">
        <v>1</v>
      </c>
      <c r="K601" s="63">
        <v>1</v>
      </c>
      <c r="L601" s="63">
        <v>-1.1000000000000001</v>
      </c>
      <c r="M601" s="63">
        <v>1</v>
      </c>
      <c r="N601" s="63"/>
      <c r="O601" s="63">
        <v>1</v>
      </c>
      <c r="P601" s="63"/>
      <c r="Q601" s="63">
        <v>1</v>
      </c>
      <c r="R601" s="63"/>
    </row>
    <row r="602" spans="1:18" x14ac:dyDescent="0.2">
      <c r="A602" s="63" t="s">
        <v>742</v>
      </c>
      <c r="B602" s="63" t="s">
        <v>659</v>
      </c>
      <c r="C602" s="63" t="s">
        <v>177</v>
      </c>
      <c r="D602" s="63" t="s">
        <v>176</v>
      </c>
      <c r="E602" s="63" t="s">
        <v>660</v>
      </c>
      <c r="F602" s="63">
        <v>0</v>
      </c>
      <c r="G602" s="63" t="s">
        <v>661</v>
      </c>
      <c r="H602" s="63" t="s">
        <v>18</v>
      </c>
      <c r="I602" s="63">
        <v>16</v>
      </c>
      <c r="J602" s="63">
        <v>34</v>
      </c>
      <c r="K602" s="63">
        <v>3</v>
      </c>
      <c r="L602" s="63"/>
      <c r="M602" s="63"/>
      <c r="N602" s="63"/>
      <c r="O602" s="63"/>
      <c r="P602" s="63"/>
      <c r="Q602" s="63"/>
      <c r="R602" s="63"/>
    </row>
    <row r="603" spans="1:18" x14ac:dyDescent="0.2">
      <c r="A603" s="63" t="s">
        <v>743</v>
      </c>
      <c r="B603" s="63" t="s">
        <v>663</v>
      </c>
      <c r="C603" s="63" t="s">
        <v>177</v>
      </c>
      <c r="D603" s="63" t="s">
        <v>176</v>
      </c>
      <c r="E603" s="63" t="s">
        <v>660</v>
      </c>
      <c r="F603" s="63">
        <v>1</v>
      </c>
      <c r="G603" s="63" t="s">
        <v>661</v>
      </c>
      <c r="H603" s="63" t="s">
        <v>772</v>
      </c>
      <c r="I603" s="63">
        <v>15</v>
      </c>
      <c r="J603" s="63">
        <v>31</v>
      </c>
      <c r="K603" s="63">
        <v>3</v>
      </c>
      <c r="L603" s="63">
        <v>-0.3</v>
      </c>
      <c r="M603" s="63">
        <v>1</v>
      </c>
      <c r="N603" s="63"/>
      <c r="O603" s="63"/>
      <c r="P603" s="63"/>
      <c r="Q603" s="63"/>
      <c r="R603" s="63"/>
    </row>
    <row r="604" spans="1:18" x14ac:dyDescent="0.2">
      <c r="A604" s="63" t="s">
        <v>744</v>
      </c>
      <c r="B604" s="63" t="s">
        <v>659</v>
      </c>
      <c r="C604" s="63" t="s">
        <v>181</v>
      </c>
      <c r="D604" s="63" t="s">
        <v>180</v>
      </c>
      <c r="E604" s="63" t="s">
        <v>660</v>
      </c>
      <c r="F604" s="63">
        <v>0</v>
      </c>
      <c r="G604" s="63" t="s">
        <v>661</v>
      </c>
      <c r="H604" s="63" t="s">
        <v>18</v>
      </c>
      <c r="I604" s="63">
        <v>14</v>
      </c>
      <c r="J604" s="63">
        <v>23</v>
      </c>
      <c r="K604" s="63">
        <v>2</v>
      </c>
      <c r="L604" s="63"/>
      <c r="M604" s="63"/>
      <c r="N604" s="63"/>
      <c r="O604" s="63"/>
      <c r="P604" s="63"/>
      <c r="Q604" s="63"/>
      <c r="R604" s="63"/>
    </row>
    <row r="605" spans="1:18" x14ac:dyDescent="0.2">
      <c r="A605" s="63" t="s">
        <v>745</v>
      </c>
      <c r="B605" s="63" t="s">
        <v>663</v>
      </c>
      <c r="C605" s="63" t="s">
        <v>181</v>
      </c>
      <c r="D605" s="63" t="s">
        <v>180</v>
      </c>
      <c r="E605" s="63" t="s">
        <v>660</v>
      </c>
      <c r="F605" s="63">
        <v>1</v>
      </c>
      <c r="G605" s="63" t="s">
        <v>661</v>
      </c>
      <c r="H605" s="63" t="s">
        <v>772</v>
      </c>
      <c r="I605" s="63">
        <v>14</v>
      </c>
      <c r="J605" s="63">
        <v>27</v>
      </c>
      <c r="K605" s="63">
        <v>3</v>
      </c>
      <c r="L605" s="63">
        <v>0</v>
      </c>
      <c r="M605" s="63"/>
      <c r="N605" s="63"/>
      <c r="O605" s="63"/>
      <c r="P605" s="63"/>
      <c r="Q605" s="63"/>
      <c r="R605" s="63"/>
    </row>
    <row r="606" spans="1:18" x14ac:dyDescent="0.2">
      <c r="A606" s="63" t="s">
        <v>746</v>
      </c>
      <c r="B606" s="63" t="s">
        <v>659</v>
      </c>
      <c r="C606" s="63" t="s">
        <v>185</v>
      </c>
      <c r="D606" s="63" t="s">
        <v>184</v>
      </c>
      <c r="E606" s="63" t="s">
        <v>660</v>
      </c>
      <c r="F606" s="63">
        <v>0</v>
      </c>
      <c r="G606" s="63" t="s">
        <v>661</v>
      </c>
      <c r="H606" s="63" t="s">
        <v>18</v>
      </c>
      <c r="I606" s="63">
        <v>11</v>
      </c>
      <c r="J606" s="63">
        <v>10</v>
      </c>
      <c r="K606" s="63">
        <v>1</v>
      </c>
      <c r="L606" s="63"/>
      <c r="M606" s="63"/>
      <c r="N606" s="63"/>
      <c r="O606" s="63"/>
      <c r="P606" s="63"/>
      <c r="Q606" s="63"/>
      <c r="R606" s="63"/>
    </row>
    <row r="607" spans="1:18" x14ac:dyDescent="0.2">
      <c r="A607" s="63" t="s">
        <v>747</v>
      </c>
      <c r="B607" s="63" t="s">
        <v>663</v>
      </c>
      <c r="C607" s="63" t="s">
        <v>185</v>
      </c>
      <c r="D607" s="63" t="s">
        <v>184</v>
      </c>
      <c r="E607" s="63" t="s">
        <v>660</v>
      </c>
      <c r="F607" s="63">
        <v>1</v>
      </c>
      <c r="G607" s="63" t="s">
        <v>661</v>
      </c>
      <c r="H607" s="63" t="s">
        <v>772</v>
      </c>
      <c r="I607" s="63">
        <v>14</v>
      </c>
      <c r="J607" s="63">
        <v>27</v>
      </c>
      <c r="K607" s="63">
        <v>3</v>
      </c>
      <c r="L607" s="63">
        <v>0.8</v>
      </c>
      <c r="M607" s="63"/>
      <c r="N607" s="63">
        <v>1</v>
      </c>
      <c r="O607" s="63"/>
      <c r="P607" s="63">
        <v>1</v>
      </c>
      <c r="Q607" s="63"/>
      <c r="R607" s="63"/>
    </row>
    <row r="608" spans="1:18" x14ac:dyDescent="0.2">
      <c r="A608" s="63" t="s">
        <v>748</v>
      </c>
      <c r="B608" s="63" t="s">
        <v>659</v>
      </c>
      <c r="C608" s="63" t="s">
        <v>189</v>
      </c>
      <c r="D608" s="63" t="s">
        <v>188</v>
      </c>
      <c r="E608" s="63" t="s">
        <v>660</v>
      </c>
      <c r="F608" s="63">
        <v>0</v>
      </c>
      <c r="G608" s="63" t="s">
        <v>661</v>
      </c>
      <c r="H608" s="63" t="s">
        <v>18</v>
      </c>
      <c r="I608" s="63">
        <v>15</v>
      </c>
      <c r="J608" s="63">
        <v>30</v>
      </c>
      <c r="K608" s="63">
        <v>3</v>
      </c>
      <c r="L608" s="63"/>
      <c r="M608" s="63"/>
      <c r="N608" s="63"/>
      <c r="O608" s="63"/>
      <c r="P608" s="63"/>
      <c r="Q608" s="63"/>
      <c r="R608" s="63"/>
    </row>
    <row r="609" spans="1:18" x14ac:dyDescent="0.2">
      <c r="A609" s="63" t="s">
        <v>749</v>
      </c>
      <c r="B609" s="63" t="s">
        <v>663</v>
      </c>
      <c r="C609" s="63" t="s">
        <v>189</v>
      </c>
      <c r="D609" s="63" t="s">
        <v>188</v>
      </c>
      <c r="E609" s="63" t="s">
        <v>660</v>
      </c>
      <c r="F609" s="63">
        <v>1</v>
      </c>
      <c r="G609" s="63" t="s">
        <v>661</v>
      </c>
      <c r="H609" s="63" t="s">
        <v>772</v>
      </c>
      <c r="I609" s="63">
        <v>16</v>
      </c>
      <c r="J609" s="63">
        <v>36</v>
      </c>
      <c r="K609" s="63">
        <v>3</v>
      </c>
      <c r="L609" s="63">
        <v>0.3</v>
      </c>
      <c r="M609" s="63"/>
      <c r="N609" s="63">
        <v>1</v>
      </c>
      <c r="O609" s="63"/>
      <c r="P609" s="63"/>
      <c r="Q609" s="63"/>
      <c r="R609" s="63"/>
    </row>
    <row r="610" spans="1:18" x14ac:dyDescent="0.2">
      <c r="A610" s="63" t="s">
        <v>750</v>
      </c>
      <c r="B610" s="63" t="s">
        <v>659</v>
      </c>
      <c r="C610" s="63" t="s">
        <v>193</v>
      </c>
      <c r="D610" s="63" t="s">
        <v>192</v>
      </c>
      <c r="E610" s="63" t="s">
        <v>660</v>
      </c>
      <c r="F610" s="63">
        <v>0</v>
      </c>
      <c r="G610" s="63" t="s">
        <v>661</v>
      </c>
      <c r="H610" s="63" t="s">
        <v>18</v>
      </c>
      <c r="I610" s="63">
        <v>14</v>
      </c>
      <c r="J610" s="63"/>
      <c r="K610" s="63"/>
      <c r="L610" s="63"/>
      <c r="M610" s="63"/>
      <c r="N610" s="63"/>
      <c r="O610" s="63"/>
      <c r="P610" s="63"/>
      <c r="Q610" s="63"/>
      <c r="R610" s="63"/>
    </row>
    <row r="611" spans="1:18" x14ac:dyDescent="0.2">
      <c r="A611" s="63" t="s">
        <v>751</v>
      </c>
      <c r="B611" s="63" t="s">
        <v>663</v>
      </c>
      <c r="C611" s="63" t="s">
        <v>193</v>
      </c>
      <c r="D611" s="63" t="s">
        <v>192</v>
      </c>
      <c r="E611" s="63" t="s">
        <v>660</v>
      </c>
      <c r="F611" s="63">
        <v>1</v>
      </c>
      <c r="G611" s="63" t="s">
        <v>661</v>
      </c>
      <c r="H611" s="63" t="s">
        <v>772</v>
      </c>
      <c r="I611" s="63">
        <v>13</v>
      </c>
      <c r="J611" s="63"/>
      <c r="K611" s="63"/>
      <c r="L611" s="63">
        <v>-0.3</v>
      </c>
      <c r="M611" s="63">
        <v>1</v>
      </c>
      <c r="N611" s="63"/>
      <c r="O611" s="63"/>
      <c r="P611" s="63"/>
      <c r="Q611" s="63"/>
      <c r="R611" s="63"/>
    </row>
    <row r="612" spans="1:18" x14ac:dyDescent="0.2">
      <c r="A612" s="63" t="s">
        <v>752</v>
      </c>
      <c r="B612" s="63" t="s">
        <v>659</v>
      </c>
      <c r="C612" s="63" t="s">
        <v>197</v>
      </c>
      <c r="D612" s="63" t="s">
        <v>196</v>
      </c>
      <c r="E612" s="63" t="s">
        <v>660</v>
      </c>
      <c r="F612" s="63">
        <v>0</v>
      </c>
      <c r="G612" s="63" t="s">
        <v>661</v>
      </c>
      <c r="H612" s="63" t="s">
        <v>18</v>
      </c>
      <c r="I612" s="63">
        <v>19</v>
      </c>
      <c r="J612" s="63">
        <v>44</v>
      </c>
      <c r="K612" s="63">
        <v>4</v>
      </c>
      <c r="L612" s="63"/>
      <c r="M612" s="63"/>
      <c r="N612" s="63"/>
      <c r="O612" s="63"/>
      <c r="P612" s="63"/>
      <c r="Q612" s="63"/>
      <c r="R612" s="63"/>
    </row>
    <row r="613" spans="1:18" x14ac:dyDescent="0.2">
      <c r="A613" s="63" t="s">
        <v>753</v>
      </c>
      <c r="B613" s="63" t="s">
        <v>663</v>
      </c>
      <c r="C613" s="63" t="s">
        <v>197</v>
      </c>
      <c r="D613" s="63" t="s">
        <v>196</v>
      </c>
      <c r="E613" s="63" t="s">
        <v>660</v>
      </c>
      <c r="F613" s="63">
        <v>1</v>
      </c>
      <c r="G613" s="63" t="s">
        <v>661</v>
      </c>
      <c r="H613" s="63" t="s">
        <v>772</v>
      </c>
      <c r="I613" s="63">
        <v>19</v>
      </c>
      <c r="J613" s="63">
        <v>48</v>
      </c>
      <c r="K613" s="63">
        <v>4</v>
      </c>
      <c r="L613" s="63">
        <v>0</v>
      </c>
      <c r="M613" s="63"/>
      <c r="N613" s="63"/>
      <c r="O613" s="63"/>
      <c r="P613" s="63"/>
      <c r="Q613" s="63"/>
      <c r="R613" s="63"/>
    </row>
    <row r="614" spans="1:18" x14ac:dyDescent="0.2">
      <c r="A614" s="63" t="s">
        <v>754</v>
      </c>
      <c r="B614" s="63" t="s">
        <v>659</v>
      </c>
      <c r="C614" s="63" t="s">
        <v>201</v>
      </c>
      <c r="D614" s="63" t="s">
        <v>200</v>
      </c>
      <c r="E614" s="63" t="s">
        <v>660</v>
      </c>
      <c r="F614" s="63">
        <v>0</v>
      </c>
      <c r="G614" s="63" t="s">
        <v>661</v>
      </c>
      <c r="H614" s="63" t="s">
        <v>18</v>
      </c>
      <c r="I614" s="63">
        <v>11</v>
      </c>
      <c r="J614" s="63">
        <v>10</v>
      </c>
      <c r="K614" s="63">
        <v>1</v>
      </c>
      <c r="L614" s="63"/>
      <c r="M614" s="63"/>
      <c r="N614" s="63"/>
      <c r="O614" s="63"/>
      <c r="P614" s="63"/>
      <c r="Q614" s="63"/>
      <c r="R614" s="63"/>
    </row>
    <row r="615" spans="1:18" x14ac:dyDescent="0.2">
      <c r="A615" s="63" t="s">
        <v>755</v>
      </c>
      <c r="B615" s="63" t="s">
        <v>663</v>
      </c>
      <c r="C615" s="63" t="s">
        <v>201</v>
      </c>
      <c r="D615" s="63" t="s">
        <v>200</v>
      </c>
      <c r="E615" s="63" t="s">
        <v>660</v>
      </c>
      <c r="F615" s="63">
        <v>1</v>
      </c>
      <c r="G615" s="63" t="s">
        <v>661</v>
      </c>
      <c r="H615" s="63" t="s">
        <v>772</v>
      </c>
      <c r="I615" s="63">
        <v>11</v>
      </c>
      <c r="J615" s="63">
        <v>10</v>
      </c>
      <c r="K615" s="63">
        <v>1</v>
      </c>
      <c r="L615" s="63">
        <v>0</v>
      </c>
      <c r="M615" s="63"/>
      <c r="N615" s="63"/>
      <c r="O615" s="63"/>
      <c r="P615" s="63"/>
      <c r="Q615" s="63"/>
      <c r="R615" s="63"/>
    </row>
    <row r="616" spans="1:18" x14ac:dyDescent="0.2">
      <c r="A616" s="63" t="s">
        <v>756</v>
      </c>
      <c r="B616" s="63" t="s">
        <v>659</v>
      </c>
      <c r="C616" s="63" t="s">
        <v>205</v>
      </c>
      <c r="D616" s="63" t="s">
        <v>204</v>
      </c>
      <c r="E616" s="63" t="s">
        <v>660</v>
      </c>
      <c r="F616" s="63">
        <v>0</v>
      </c>
      <c r="G616" s="63" t="s">
        <v>661</v>
      </c>
      <c r="H616" s="63" t="s">
        <v>18</v>
      </c>
      <c r="I616" s="63">
        <v>12</v>
      </c>
      <c r="J616" s="63">
        <v>13</v>
      </c>
      <c r="K616" s="63">
        <v>2</v>
      </c>
      <c r="L616" s="63"/>
      <c r="M616" s="63"/>
      <c r="N616" s="63"/>
      <c r="O616" s="63"/>
      <c r="P616" s="63"/>
      <c r="Q616" s="63"/>
      <c r="R616" s="63"/>
    </row>
    <row r="617" spans="1:18" x14ac:dyDescent="0.2">
      <c r="A617" s="63" t="s">
        <v>757</v>
      </c>
      <c r="B617" s="63" t="s">
        <v>663</v>
      </c>
      <c r="C617" s="63" t="s">
        <v>205</v>
      </c>
      <c r="D617" s="63" t="s">
        <v>204</v>
      </c>
      <c r="E617" s="63" t="s">
        <v>660</v>
      </c>
      <c r="F617" s="63">
        <v>1</v>
      </c>
      <c r="G617" s="63" t="s">
        <v>661</v>
      </c>
      <c r="H617" s="63" t="s">
        <v>772</v>
      </c>
      <c r="I617" s="63">
        <v>11</v>
      </c>
      <c r="J617" s="63">
        <v>10</v>
      </c>
      <c r="K617" s="63">
        <v>1</v>
      </c>
      <c r="L617" s="63">
        <v>-0.3</v>
      </c>
      <c r="M617" s="63">
        <v>1</v>
      </c>
      <c r="N617" s="63"/>
      <c r="O617" s="63"/>
      <c r="P617" s="63"/>
      <c r="Q617" s="63"/>
      <c r="R617" s="63"/>
    </row>
    <row r="618" spans="1:18" x14ac:dyDescent="0.2">
      <c r="A618" s="63" t="s">
        <v>758</v>
      </c>
      <c r="B618" s="63" t="s">
        <v>659</v>
      </c>
      <c r="C618" s="63" t="s">
        <v>209</v>
      </c>
      <c r="D618" s="63" t="s">
        <v>208</v>
      </c>
      <c r="E618" s="63" t="s">
        <v>660</v>
      </c>
      <c r="F618" s="63">
        <v>0</v>
      </c>
      <c r="G618" s="63" t="s">
        <v>661</v>
      </c>
      <c r="H618" s="63" t="s">
        <v>18</v>
      </c>
      <c r="I618" s="63">
        <v>17</v>
      </c>
      <c r="J618" s="63">
        <v>36</v>
      </c>
      <c r="K618" s="63">
        <v>3</v>
      </c>
      <c r="L618" s="63"/>
      <c r="M618" s="63"/>
      <c r="N618" s="63"/>
      <c r="O618" s="63"/>
      <c r="P618" s="63"/>
      <c r="Q618" s="63"/>
      <c r="R618" s="63"/>
    </row>
    <row r="619" spans="1:18" x14ac:dyDescent="0.2">
      <c r="A619" s="63" t="s">
        <v>759</v>
      </c>
      <c r="B619" s="63" t="s">
        <v>663</v>
      </c>
      <c r="C619" s="63" t="s">
        <v>209</v>
      </c>
      <c r="D619" s="63" t="s">
        <v>208</v>
      </c>
      <c r="E619" s="63" t="s">
        <v>660</v>
      </c>
      <c r="F619" s="63">
        <v>1</v>
      </c>
      <c r="G619" s="63" t="s">
        <v>661</v>
      </c>
      <c r="H619" s="63" t="s">
        <v>772</v>
      </c>
      <c r="I619" s="63">
        <v>17</v>
      </c>
      <c r="J619" s="63">
        <v>39</v>
      </c>
      <c r="K619" s="63">
        <v>4</v>
      </c>
      <c r="L619" s="63">
        <v>0</v>
      </c>
      <c r="M619" s="63"/>
      <c r="N619" s="63"/>
      <c r="O619" s="63"/>
      <c r="P619" s="63"/>
      <c r="Q619" s="63"/>
      <c r="R619" s="63"/>
    </row>
    <row r="620" spans="1:18" x14ac:dyDescent="0.2">
      <c r="A620" s="63" t="s">
        <v>760</v>
      </c>
      <c r="B620" s="63" t="s">
        <v>659</v>
      </c>
      <c r="C620" s="63" t="s">
        <v>213</v>
      </c>
      <c r="D620" s="63" t="s">
        <v>212</v>
      </c>
      <c r="E620" s="63" t="s">
        <v>660</v>
      </c>
      <c r="F620" s="63">
        <v>0</v>
      </c>
      <c r="G620" s="63" t="s">
        <v>661</v>
      </c>
      <c r="H620" s="63" t="s">
        <v>18</v>
      </c>
      <c r="I620" s="63">
        <v>12</v>
      </c>
      <c r="J620" s="63">
        <v>13</v>
      </c>
      <c r="K620" s="63">
        <v>2</v>
      </c>
      <c r="L620" s="63"/>
      <c r="M620" s="63"/>
      <c r="N620" s="63"/>
      <c r="O620" s="63"/>
      <c r="P620" s="63"/>
      <c r="Q620" s="63"/>
      <c r="R620" s="63"/>
    </row>
    <row r="621" spans="1:18" x14ac:dyDescent="0.2">
      <c r="A621" s="63" t="s">
        <v>761</v>
      </c>
      <c r="B621" s="63" t="s">
        <v>663</v>
      </c>
      <c r="C621" s="63" t="s">
        <v>213</v>
      </c>
      <c r="D621" s="63" t="s">
        <v>212</v>
      </c>
      <c r="E621" s="63" t="s">
        <v>660</v>
      </c>
      <c r="F621" s="63">
        <v>1</v>
      </c>
      <c r="G621" s="63" t="s">
        <v>661</v>
      </c>
      <c r="H621" s="63" t="s">
        <v>772</v>
      </c>
      <c r="I621" s="63">
        <v>10</v>
      </c>
      <c r="J621" s="63">
        <v>7</v>
      </c>
      <c r="K621" s="63">
        <v>1</v>
      </c>
      <c r="L621" s="63">
        <v>-0.5</v>
      </c>
      <c r="M621" s="63">
        <v>1</v>
      </c>
      <c r="N621" s="63"/>
      <c r="O621" s="63">
        <v>1</v>
      </c>
      <c r="P621" s="63"/>
      <c r="Q621" s="63"/>
      <c r="R621" s="63"/>
    </row>
    <row r="622" spans="1:18" x14ac:dyDescent="0.2">
      <c r="A622" s="63" t="s">
        <v>762</v>
      </c>
      <c r="B622" s="63" t="s">
        <v>659</v>
      </c>
      <c r="C622" s="63" t="s">
        <v>217</v>
      </c>
      <c r="D622" s="63" t="s">
        <v>216</v>
      </c>
      <c r="E622" s="63" t="s">
        <v>660</v>
      </c>
      <c r="F622" s="63">
        <v>0</v>
      </c>
      <c r="G622" s="63" t="s">
        <v>661</v>
      </c>
      <c r="H622" s="63" t="s">
        <v>18</v>
      </c>
      <c r="I622" s="63">
        <v>13</v>
      </c>
      <c r="J622" s="63">
        <v>20</v>
      </c>
      <c r="K622" s="63">
        <v>2</v>
      </c>
      <c r="L622" s="63"/>
      <c r="M622" s="63"/>
      <c r="N622" s="63"/>
      <c r="O622" s="63"/>
      <c r="P622" s="63"/>
      <c r="Q622" s="63"/>
      <c r="R622" s="63"/>
    </row>
    <row r="623" spans="1:18" x14ac:dyDescent="0.2">
      <c r="A623" s="63" t="s">
        <v>763</v>
      </c>
      <c r="B623" s="63" t="s">
        <v>663</v>
      </c>
      <c r="C623" s="63" t="s">
        <v>217</v>
      </c>
      <c r="D623" s="63" t="s">
        <v>216</v>
      </c>
      <c r="E623" s="63" t="s">
        <v>660</v>
      </c>
      <c r="F623" s="63">
        <v>1</v>
      </c>
      <c r="G623" s="63" t="s">
        <v>661</v>
      </c>
      <c r="H623" s="63" t="s">
        <v>772</v>
      </c>
      <c r="I623" s="63">
        <v>13</v>
      </c>
      <c r="J623" s="63">
        <v>25</v>
      </c>
      <c r="K623" s="63">
        <v>2</v>
      </c>
      <c r="L623" s="63">
        <v>0</v>
      </c>
      <c r="M623" s="63"/>
      <c r="N623" s="63"/>
      <c r="O623" s="63"/>
      <c r="P623" s="63"/>
      <c r="Q623" s="63"/>
      <c r="R623" s="63"/>
    </row>
    <row r="624" spans="1:18" x14ac:dyDescent="0.2">
      <c r="A624" s="63" t="s">
        <v>764</v>
      </c>
      <c r="B624" s="63" t="s">
        <v>659</v>
      </c>
      <c r="C624" s="63" t="s">
        <v>221</v>
      </c>
      <c r="D624" s="63" t="s">
        <v>220</v>
      </c>
      <c r="E624" s="63" t="s">
        <v>660</v>
      </c>
      <c r="F624" s="63">
        <v>0</v>
      </c>
      <c r="G624" s="63" t="s">
        <v>661</v>
      </c>
      <c r="H624" s="63" t="s">
        <v>18</v>
      </c>
      <c r="I624" s="63">
        <v>21</v>
      </c>
      <c r="J624" s="63">
        <v>48</v>
      </c>
      <c r="K624" s="63">
        <v>4</v>
      </c>
      <c r="L624" s="63"/>
      <c r="M624" s="63"/>
      <c r="N624" s="63"/>
      <c r="O624" s="63"/>
      <c r="P624" s="63"/>
      <c r="Q624" s="63"/>
      <c r="R624" s="63"/>
    </row>
    <row r="625" spans="1:18" x14ac:dyDescent="0.2">
      <c r="A625" s="63" t="s">
        <v>765</v>
      </c>
      <c r="B625" s="63" t="s">
        <v>663</v>
      </c>
      <c r="C625" s="63" t="s">
        <v>221</v>
      </c>
      <c r="D625" s="63" t="s">
        <v>220</v>
      </c>
      <c r="E625" s="63" t="s">
        <v>660</v>
      </c>
      <c r="F625" s="63">
        <v>1</v>
      </c>
      <c r="G625" s="63" t="s">
        <v>661</v>
      </c>
      <c r="H625" s="63" t="s">
        <v>772</v>
      </c>
      <c r="I625" s="63">
        <v>21</v>
      </c>
      <c r="J625" s="63">
        <v>50</v>
      </c>
      <c r="K625" s="63">
        <v>4</v>
      </c>
      <c r="L625" s="63">
        <v>0</v>
      </c>
      <c r="M625" s="63"/>
      <c r="N625" s="63"/>
      <c r="O625" s="63"/>
      <c r="P625" s="63"/>
      <c r="Q625" s="63"/>
      <c r="R625" s="63"/>
    </row>
    <row r="626" spans="1:18" x14ac:dyDescent="0.2">
      <c r="A626" s="63" t="s">
        <v>766</v>
      </c>
      <c r="B626" s="63" t="s">
        <v>767</v>
      </c>
      <c r="C626" s="63" t="s">
        <v>14</v>
      </c>
      <c r="D626" s="63" t="s">
        <v>13</v>
      </c>
      <c r="E626" s="63" t="s">
        <v>768</v>
      </c>
      <c r="F626" s="63">
        <v>0</v>
      </c>
      <c r="G626" s="63" t="s">
        <v>8809</v>
      </c>
      <c r="H626" s="63" t="s">
        <v>769</v>
      </c>
      <c r="I626" s="63"/>
      <c r="J626" s="63">
        <v>27</v>
      </c>
      <c r="K626" s="63">
        <v>3</v>
      </c>
      <c r="L626" s="63"/>
      <c r="M626" s="63"/>
      <c r="N626" s="63"/>
      <c r="O626" s="63"/>
      <c r="P626" s="63"/>
      <c r="Q626" s="63"/>
      <c r="R626" s="63"/>
    </row>
    <row r="627" spans="1:18" x14ac:dyDescent="0.2">
      <c r="A627" s="63" t="s">
        <v>770</v>
      </c>
      <c r="B627" s="63" t="s">
        <v>771</v>
      </c>
      <c r="C627" s="63" t="s">
        <v>14</v>
      </c>
      <c r="D627" s="63" t="s">
        <v>13</v>
      </c>
      <c r="E627" s="63" t="s">
        <v>768</v>
      </c>
      <c r="F627" s="63">
        <v>1</v>
      </c>
      <c r="G627" s="63" t="s">
        <v>8809</v>
      </c>
      <c r="H627" s="63" t="s">
        <v>772</v>
      </c>
      <c r="I627" s="63"/>
      <c r="J627" s="63">
        <v>34</v>
      </c>
      <c r="K627" s="63">
        <v>3</v>
      </c>
      <c r="L627" s="63"/>
      <c r="M627" s="63"/>
      <c r="N627" s="63"/>
      <c r="O627" s="63"/>
      <c r="P627" s="63"/>
      <c r="Q627" s="63"/>
      <c r="R627" s="63"/>
    </row>
    <row r="628" spans="1:18" x14ac:dyDescent="0.2">
      <c r="A628" s="63" t="s">
        <v>773</v>
      </c>
      <c r="B628" s="63" t="s">
        <v>767</v>
      </c>
      <c r="C628" s="63" t="s">
        <v>22</v>
      </c>
      <c r="D628" s="63" t="s">
        <v>21</v>
      </c>
      <c r="E628" s="63" t="s">
        <v>768</v>
      </c>
      <c r="F628" s="63">
        <v>0</v>
      </c>
      <c r="G628" s="63" t="s">
        <v>8809</v>
      </c>
      <c r="H628" s="63" t="s">
        <v>769</v>
      </c>
      <c r="I628" s="63"/>
      <c r="J628" s="63">
        <v>34</v>
      </c>
      <c r="K628" s="63">
        <v>3</v>
      </c>
      <c r="L628" s="63"/>
      <c r="M628" s="63"/>
      <c r="N628" s="63"/>
      <c r="O628" s="63"/>
      <c r="P628" s="63"/>
      <c r="Q628" s="63"/>
      <c r="R628" s="63"/>
    </row>
    <row r="629" spans="1:18" x14ac:dyDescent="0.2">
      <c r="A629" s="63" t="s">
        <v>774</v>
      </c>
      <c r="B629" s="63" t="s">
        <v>771</v>
      </c>
      <c r="C629" s="63" t="s">
        <v>22</v>
      </c>
      <c r="D629" s="63" t="s">
        <v>21</v>
      </c>
      <c r="E629" s="63" t="s">
        <v>768</v>
      </c>
      <c r="F629" s="63">
        <v>1</v>
      </c>
      <c r="G629" s="63" t="s">
        <v>8809</v>
      </c>
      <c r="H629" s="63" t="s">
        <v>772</v>
      </c>
      <c r="I629" s="63"/>
      <c r="J629" s="63">
        <v>41</v>
      </c>
      <c r="K629" s="63">
        <v>4</v>
      </c>
      <c r="L629" s="63"/>
      <c r="M629" s="63"/>
      <c r="N629" s="63"/>
      <c r="O629" s="63"/>
      <c r="P629" s="63"/>
      <c r="Q629" s="63"/>
      <c r="R629" s="63"/>
    </row>
    <row r="630" spans="1:18" x14ac:dyDescent="0.2">
      <c r="A630" s="63" t="s">
        <v>775</v>
      </c>
      <c r="B630" s="63" t="s">
        <v>767</v>
      </c>
      <c r="C630" s="63" t="s">
        <v>26</v>
      </c>
      <c r="D630" s="63" t="s">
        <v>25</v>
      </c>
      <c r="E630" s="63" t="s">
        <v>768</v>
      </c>
      <c r="F630" s="63">
        <v>0</v>
      </c>
      <c r="G630" s="63" t="s">
        <v>8809</v>
      </c>
      <c r="H630" s="63" t="s">
        <v>769</v>
      </c>
      <c r="I630" s="63"/>
      <c r="J630" s="63">
        <v>45</v>
      </c>
      <c r="K630" s="63">
        <v>4</v>
      </c>
      <c r="L630" s="63"/>
      <c r="M630" s="63"/>
      <c r="N630" s="63"/>
      <c r="O630" s="63"/>
      <c r="P630" s="63"/>
      <c r="Q630" s="63"/>
      <c r="R630" s="63"/>
    </row>
    <row r="631" spans="1:18" x14ac:dyDescent="0.2">
      <c r="A631" s="63" t="s">
        <v>776</v>
      </c>
      <c r="B631" s="63" t="s">
        <v>771</v>
      </c>
      <c r="C631" s="63" t="s">
        <v>26</v>
      </c>
      <c r="D631" s="63" t="s">
        <v>25</v>
      </c>
      <c r="E631" s="63" t="s">
        <v>768</v>
      </c>
      <c r="F631" s="63">
        <v>1</v>
      </c>
      <c r="G631" s="63" t="s">
        <v>8809</v>
      </c>
      <c r="H631" s="63" t="s">
        <v>772</v>
      </c>
      <c r="I631" s="63"/>
      <c r="J631" s="63">
        <v>45</v>
      </c>
      <c r="K631" s="63">
        <v>4</v>
      </c>
      <c r="L631" s="63"/>
      <c r="M631" s="63"/>
      <c r="N631" s="63"/>
      <c r="O631" s="63"/>
      <c r="P631" s="63"/>
      <c r="Q631" s="63"/>
      <c r="R631" s="63"/>
    </row>
    <row r="632" spans="1:18" x14ac:dyDescent="0.2">
      <c r="A632" s="63" t="s">
        <v>777</v>
      </c>
      <c r="B632" s="63" t="s">
        <v>767</v>
      </c>
      <c r="C632" s="63" t="s">
        <v>30</v>
      </c>
      <c r="D632" s="63" t="s">
        <v>29</v>
      </c>
      <c r="E632" s="63" t="s">
        <v>768</v>
      </c>
      <c r="F632" s="63">
        <v>0</v>
      </c>
      <c r="G632" s="63" t="s">
        <v>8809</v>
      </c>
      <c r="H632" s="63" t="s">
        <v>769</v>
      </c>
      <c r="I632" s="63"/>
      <c r="J632" s="63">
        <v>49</v>
      </c>
      <c r="K632" s="63">
        <v>4</v>
      </c>
      <c r="L632" s="63"/>
      <c r="M632" s="63"/>
      <c r="N632" s="63"/>
      <c r="O632" s="63"/>
      <c r="P632" s="63"/>
      <c r="Q632" s="63"/>
      <c r="R632" s="63"/>
    </row>
    <row r="633" spans="1:18" x14ac:dyDescent="0.2">
      <c r="A633" s="63" t="s">
        <v>778</v>
      </c>
      <c r="B633" s="63" t="s">
        <v>771</v>
      </c>
      <c r="C633" s="63" t="s">
        <v>30</v>
      </c>
      <c r="D633" s="63" t="s">
        <v>29</v>
      </c>
      <c r="E633" s="63" t="s">
        <v>768</v>
      </c>
      <c r="F633" s="63">
        <v>1</v>
      </c>
      <c r="G633" s="63" t="s">
        <v>8809</v>
      </c>
      <c r="H633" s="63" t="s">
        <v>772</v>
      </c>
      <c r="I633" s="63"/>
      <c r="J633" s="63">
        <v>45</v>
      </c>
      <c r="K633" s="63">
        <v>4</v>
      </c>
      <c r="L633" s="63"/>
      <c r="M633" s="63"/>
      <c r="N633" s="63"/>
      <c r="O633" s="63"/>
      <c r="P633" s="63"/>
      <c r="Q633" s="63"/>
      <c r="R633" s="63"/>
    </row>
    <row r="634" spans="1:18" x14ac:dyDescent="0.2">
      <c r="A634" s="63" t="s">
        <v>779</v>
      </c>
      <c r="B634" s="63" t="s">
        <v>767</v>
      </c>
      <c r="C634" s="63" t="s">
        <v>34</v>
      </c>
      <c r="D634" s="63" t="s">
        <v>33</v>
      </c>
      <c r="E634" s="63" t="s">
        <v>768</v>
      </c>
      <c r="F634" s="63">
        <v>0</v>
      </c>
      <c r="G634" s="63" t="s">
        <v>8809</v>
      </c>
      <c r="H634" s="63" t="s">
        <v>769</v>
      </c>
      <c r="I634" s="63"/>
      <c r="J634" s="63">
        <v>34</v>
      </c>
      <c r="K634" s="63">
        <v>3</v>
      </c>
      <c r="L634" s="63"/>
      <c r="M634" s="63"/>
      <c r="N634" s="63"/>
      <c r="O634" s="63"/>
      <c r="P634" s="63"/>
      <c r="Q634" s="63"/>
      <c r="R634" s="63"/>
    </row>
    <row r="635" spans="1:18" x14ac:dyDescent="0.2">
      <c r="A635" s="63" t="s">
        <v>780</v>
      </c>
      <c r="B635" s="63" t="s">
        <v>771</v>
      </c>
      <c r="C635" s="63" t="s">
        <v>34</v>
      </c>
      <c r="D635" s="63" t="s">
        <v>33</v>
      </c>
      <c r="E635" s="63" t="s">
        <v>768</v>
      </c>
      <c r="F635" s="63">
        <v>1</v>
      </c>
      <c r="G635" s="63" t="s">
        <v>8809</v>
      </c>
      <c r="H635" s="63" t="s">
        <v>772</v>
      </c>
      <c r="I635" s="63"/>
      <c r="J635" s="63">
        <v>24</v>
      </c>
      <c r="K635" s="63">
        <v>2</v>
      </c>
      <c r="L635" s="63"/>
      <c r="M635" s="63"/>
      <c r="N635" s="63"/>
      <c r="O635" s="63"/>
      <c r="P635" s="63"/>
      <c r="Q635" s="63"/>
      <c r="R635" s="63"/>
    </row>
    <row r="636" spans="1:18" x14ac:dyDescent="0.2">
      <c r="A636" s="63" t="s">
        <v>781</v>
      </c>
      <c r="B636" s="63" t="s">
        <v>767</v>
      </c>
      <c r="C636" s="63" t="s">
        <v>38</v>
      </c>
      <c r="D636" s="63" t="s">
        <v>37</v>
      </c>
      <c r="E636" s="63" t="s">
        <v>768</v>
      </c>
      <c r="F636" s="63">
        <v>0</v>
      </c>
      <c r="G636" s="63" t="s">
        <v>8809</v>
      </c>
      <c r="H636" s="63" t="s">
        <v>769</v>
      </c>
      <c r="I636" s="63"/>
      <c r="J636" s="63">
        <v>31</v>
      </c>
      <c r="K636" s="63">
        <v>3</v>
      </c>
      <c r="L636" s="63"/>
      <c r="M636" s="63"/>
      <c r="N636" s="63"/>
      <c r="O636" s="63"/>
      <c r="P636" s="63"/>
      <c r="Q636" s="63"/>
      <c r="R636" s="63"/>
    </row>
    <row r="637" spans="1:18" x14ac:dyDescent="0.2">
      <c r="A637" s="63" t="s">
        <v>782</v>
      </c>
      <c r="B637" s="63" t="s">
        <v>771</v>
      </c>
      <c r="C637" s="63" t="s">
        <v>38</v>
      </c>
      <c r="D637" s="63" t="s">
        <v>37</v>
      </c>
      <c r="E637" s="63" t="s">
        <v>768</v>
      </c>
      <c r="F637" s="63">
        <v>1</v>
      </c>
      <c r="G637" s="63" t="s">
        <v>8809</v>
      </c>
      <c r="H637" s="63" t="s">
        <v>772</v>
      </c>
      <c r="I637" s="63"/>
      <c r="J637" s="63">
        <v>23</v>
      </c>
      <c r="K637" s="63">
        <v>2</v>
      </c>
      <c r="L637" s="63"/>
      <c r="M637" s="63"/>
      <c r="N637" s="63"/>
      <c r="O637" s="63"/>
      <c r="P637" s="63"/>
      <c r="Q637" s="63"/>
      <c r="R637" s="63"/>
    </row>
    <row r="638" spans="1:18" x14ac:dyDescent="0.2">
      <c r="A638" s="63" t="s">
        <v>783</v>
      </c>
      <c r="B638" s="63" t="s">
        <v>767</v>
      </c>
      <c r="C638" s="63" t="s">
        <v>42</v>
      </c>
      <c r="D638" s="63" t="s">
        <v>41</v>
      </c>
      <c r="E638" s="63" t="s">
        <v>768</v>
      </c>
      <c r="F638" s="63">
        <v>0</v>
      </c>
      <c r="G638" s="63" t="s">
        <v>8809</v>
      </c>
      <c r="H638" s="63" t="s">
        <v>769</v>
      </c>
      <c r="I638" s="63"/>
      <c r="J638" s="63">
        <v>3</v>
      </c>
      <c r="K638" s="63">
        <v>1</v>
      </c>
      <c r="L638" s="63"/>
      <c r="M638" s="63"/>
      <c r="N638" s="63"/>
      <c r="O638" s="63"/>
      <c r="P638" s="63"/>
      <c r="Q638" s="63"/>
      <c r="R638" s="63"/>
    </row>
    <row r="639" spans="1:18" x14ac:dyDescent="0.2">
      <c r="A639" s="63" t="s">
        <v>784</v>
      </c>
      <c r="B639" s="63" t="s">
        <v>771</v>
      </c>
      <c r="C639" s="63" t="s">
        <v>42</v>
      </c>
      <c r="D639" s="63" t="s">
        <v>41</v>
      </c>
      <c r="E639" s="63" t="s">
        <v>768</v>
      </c>
      <c r="F639" s="63">
        <v>1</v>
      </c>
      <c r="G639" s="63" t="s">
        <v>8809</v>
      </c>
      <c r="H639" s="63" t="s">
        <v>772</v>
      </c>
      <c r="I639" s="63"/>
      <c r="J639" s="63">
        <v>5</v>
      </c>
      <c r="K639" s="63">
        <v>1</v>
      </c>
      <c r="L639" s="63"/>
      <c r="M639" s="63"/>
      <c r="N639" s="63"/>
      <c r="O639" s="63"/>
      <c r="P639" s="63"/>
      <c r="Q639" s="63"/>
      <c r="R639" s="63"/>
    </row>
    <row r="640" spans="1:18" x14ac:dyDescent="0.2">
      <c r="A640" s="63" t="s">
        <v>785</v>
      </c>
      <c r="B640" s="63" t="s">
        <v>767</v>
      </c>
      <c r="C640" s="63" t="s">
        <v>46</v>
      </c>
      <c r="D640" s="63" t="s">
        <v>45</v>
      </c>
      <c r="E640" s="63" t="s">
        <v>768</v>
      </c>
      <c r="F640" s="63">
        <v>0</v>
      </c>
      <c r="G640" s="63" t="s">
        <v>8809</v>
      </c>
      <c r="H640" s="63" t="s">
        <v>769</v>
      </c>
      <c r="I640" s="63"/>
      <c r="J640" s="63">
        <v>4</v>
      </c>
      <c r="K640" s="63">
        <v>1</v>
      </c>
      <c r="L640" s="63"/>
      <c r="M640" s="63"/>
      <c r="N640" s="63"/>
      <c r="O640" s="63"/>
      <c r="P640" s="63"/>
      <c r="Q640" s="63"/>
      <c r="R640" s="63"/>
    </row>
    <row r="641" spans="1:18" x14ac:dyDescent="0.2">
      <c r="A641" s="63" t="s">
        <v>786</v>
      </c>
      <c r="B641" s="63" t="s">
        <v>771</v>
      </c>
      <c r="C641" s="63" t="s">
        <v>46</v>
      </c>
      <c r="D641" s="63" t="s">
        <v>45</v>
      </c>
      <c r="E641" s="63" t="s">
        <v>768</v>
      </c>
      <c r="F641" s="63">
        <v>1</v>
      </c>
      <c r="G641" s="63" t="s">
        <v>8809</v>
      </c>
      <c r="H641" s="63" t="s">
        <v>772</v>
      </c>
      <c r="I641" s="63"/>
      <c r="J641" s="63">
        <v>5</v>
      </c>
      <c r="K641" s="63">
        <v>1</v>
      </c>
      <c r="L641" s="63"/>
      <c r="M641" s="63"/>
      <c r="N641" s="63"/>
      <c r="O641" s="63"/>
      <c r="P641" s="63"/>
      <c r="Q641" s="63"/>
      <c r="R641" s="63"/>
    </row>
    <row r="642" spans="1:18" x14ac:dyDescent="0.2">
      <c r="A642" s="63" t="s">
        <v>787</v>
      </c>
      <c r="B642" s="63" t="s">
        <v>767</v>
      </c>
      <c r="C642" s="63" t="s">
        <v>50</v>
      </c>
      <c r="D642" s="63" t="s">
        <v>49</v>
      </c>
      <c r="E642" s="63" t="s">
        <v>768</v>
      </c>
      <c r="F642" s="63">
        <v>0</v>
      </c>
      <c r="G642" s="63" t="s">
        <v>8809</v>
      </c>
      <c r="H642" s="63" t="s">
        <v>769</v>
      </c>
      <c r="I642" s="63"/>
      <c r="J642" s="63">
        <v>8</v>
      </c>
      <c r="K642" s="63">
        <v>1</v>
      </c>
      <c r="L642" s="63"/>
      <c r="M642" s="63"/>
      <c r="N642" s="63"/>
      <c r="O642" s="63"/>
      <c r="P642" s="63"/>
      <c r="Q642" s="63"/>
      <c r="R642" s="63"/>
    </row>
    <row r="643" spans="1:18" x14ac:dyDescent="0.2">
      <c r="A643" s="63" t="s">
        <v>788</v>
      </c>
      <c r="B643" s="63" t="s">
        <v>771</v>
      </c>
      <c r="C643" s="63" t="s">
        <v>50</v>
      </c>
      <c r="D643" s="63" t="s">
        <v>49</v>
      </c>
      <c r="E643" s="63" t="s">
        <v>768</v>
      </c>
      <c r="F643" s="63">
        <v>1</v>
      </c>
      <c r="G643" s="63" t="s">
        <v>8809</v>
      </c>
      <c r="H643" s="63" t="s">
        <v>772</v>
      </c>
      <c r="I643" s="63"/>
      <c r="J643" s="63">
        <v>5</v>
      </c>
      <c r="K643" s="63">
        <v>1</v>
      </c>
      <c r="L643" s="63"/>
      <c r="M643" s="63"/>
      <c r="N643" s="63"/>
      <c r="O643" s="63"/>
      <c r="P643" s="63"/>
      <c r="Q643" s="63"/>
      <c r="R643" s="63"/>
    </row>
    <row r="644" spans="1:18" x14ac:dyDescent="0.2">
      <c r="A644" s="63" t="s">
        <v>789</v>
      </c>
      <c r="B644" s="63" t="s">
        <v>767</v>
      </c>
      <c r="C644" s="63" t="s">
        <v>54</v>
      </c>
      <c r="D644" s="63" t="s">
        <v>53</v>
      </c>
      <c r="E644" s="63" t="s">
        <v>768</v>
      </c>
      <c r="F644" s="63">
        <v>0</v>
      </c>
      <c r="G644" s="63" t="s">
        <v>8809</v>
      </c>
      <c r="H644" s="63" t="s">
        <v>769</v>
      </c>
      <c r="I644" s="63"/>
      <c r="J644" s="63">
        <v>45</v>
      </c>
      <c r="K644" s="63">
        <v>4</v>
      </c>
      <c r="L644" s="63"/>
      <c r="M644" s="63"/>
      <c r="N644" s="63"/>
      <c r="O644" s="63"/>
      <c r="P644" s="63"/>
      <c r="Q644" s="63"/>
      <c r="R644" s="63"/>
    </row>
    <row r="645" spans="1:18" x14ac:dyDescent="0.2">
      <c r="A645" s="63" t="s">
        <v>790</v>
      </c>
      <c r="B645" s="63" t="s">
        <v>771</v>
      </c>
      <c r="C645" s="63" t="s">
        <v>54</v>
      </c>
      <c r="D645" s="63" t="s">
        <v>53</v>
      </c>
      <c r="E645" s="63" t="s">
        <v>768</v>
      </c>
      <c r="F645" s="63">
        <v>1</v>
      </c>
      <c r="G645" s="63" t="s">
        <v>8809</v>
      </c>
      <c r="H645" s="63" t="s">
        <v>772</v>
      </c>
      <c r="I645" s="63"/>
      <c r="J645" s="63">
        <v>41</v>
      </c>
      <c r="K645" s="63">
        <v>4</v>
      </c>
      <c r="L645" s="63"/>
      <c r="M645" s="63"/>
      <c r="N645" s="63"/>
      <c r="O645" s="63"/>
      <c r="P645" s="63"/>
      <c r="Q645" s="63"/>
      <c r="R645" s="63"/>
    </row>
    <row r="646" spans="1:18" x14ac:dyDescent="0.2">
      <c r="A646" s="63" t="s">
        <v>791</v>
      </c>
      <c r="B646" s="63" t="s">
        <v>767</v>
      </c>
      <c r="C646" s="63" t="s">
        <v>58</v>
      </c>
      <c r="D646" s="63" t="s">
        <v>57</v>
      </c>
      <c r="E646" s="63" t="s">
        <v>768</v>
      </c>
      <c r="F646" s="63">
        <v>0</v>
      </c>
      <c r="G646" s="63" t="s">
        <v>8809</v>
      </c>
      <c r="H646" s="63" t="s">
        <v>769</v>
      </c>
      <c r="I646" s="63"/>
      <c r="J646" s="63">
        <v>41</v>
      </c>
      <c r="K646" s="63">
        <v>4</v>
      </c>
      <c r="L646" s="63"/>
      <c r="M646" s="63"/>
      <c r="N646" s="63"/>
      <c r="O646" s="63"/>
      <c r="P646" s="63"/>
      <c r="Q646" s="63"/>
      <c r="R646" s="63"/>
    </row>
    <row r="647" spans="1:18" x14ac:dyDescent="0.2">
      <c r="A647" s="63" t="s">
        <v>792</v>
      </c>
      <c r="B647" s="63" t="s">
        <v>771</v>
      </c>
      <c r="C647" s="63" t="s">
        <v>58</v>
      </c>
      <c r="D647" s="63" t="s">
        <v>57</v>
      </c>
      <c r="E647" s="63" t="s">
        <v>768</v>
      </c>
      <c r="F647" s="63">
        <v>1</v>
      </c>
      <c r="G647" s="63" t="s">
        <v>8809</v>
      </c>
      <c r="H647" s="63" t="s">
        <v>772</v>
      </c>
      <c r="I647" s="63"/>
      <c r="J647" s="63">
        <v>41</v>
      </c>
      <c r="K647" s="63">
        <v>4</v>
      </c>
      <c r="L647" s="63"/>
      <c r="M647" s="63"/>
      <c r="N647" s="63"/>
      <c r="O647" s="63"/>
      <c r="P647" s="63"/>
      <c r="Q647" s="63"/>
      <c r="R647" s="63"/>
    </row>
    <row r="648" spans="1:18" x14ac:dyDescent="0.2">
      <c r="A648" s="63" t="s">
        <v>793</v>
      </c>
      <c r="B648" s="63" t="s">
        <v>767</v>
      </c>
      <c r="C648" s="63" t="s">
        <v>62</v>
      </c>
      <c r="D648" s="63" t="s">
        <v>61</v>
      </c>
      <c r="E648" s="63" t="s">
        <v>768</v>
      </c>
      <c r="F648" s="63">
        <v>0</v>
      </c>
      <c r="G648" s="63" t="s">
        <v>8809</v>
      </c>
      <c r="H648" s="63" t="s">
        <v>769</v>
      </c>
      <c r="I648" s="63"/>
      <c r="J648" s="63">
        <v>9</v>
      </c>
      <c r="K648" s="63">
        <v>1</v>
      </c>
      <c r="L648" s="63"/>
      <c r="M648" s="63"/>
      <c r="N648" s="63"/>
      <c r="O648" s="63"/>
      <c r="P648" s="63"/>
      <c r="Q648" s="63"/>
      <c r="R648" s="63"/>
    </row>
    <row r="649" spans="1:18" x14ac:dyDescent="0.2">
      <c r="A649" s="63" t="s">
        <v>794</v>
      </c>
      <c r="B649" s="63" t="s">
        <v>771</v>
      </c>
      <c r="C649" s="63" t="s">
        <v>62</v>
      </c>
      <c r="D649" s="63" t="s">
        <v>61</v>
      </c>
      <c r="E649" s="63" t="s">
        <v>768</v>
      </c>
      <c r="F649" s="63">
        <v>1</v>
      </c>
      <c r="G649" s="63" t="s">
        <v>8809</v>
      </c>
      <c r="H649" s="63" t="s">
        <v>772</v>
      </c>
      <c r="I649" s="63"/>
      <c r="J649" s="63">
        <v>9</v>
      </c>
      <c r="K649" s="63">
        <v>1</v>
      </c>
      <c r="L649" s="63"/>
      <c r="M649" s="63"/>
      <c r="N649" s="63"/>
      <c r="O649" s="63"/>
      <c r="P649" s="63"/>
      <c r="Q649" s="63"/>
      <c r="R649" s="63"/>
    </row>
    <row r="650" spans="1:18" x14ac:dyDescent="0.2">
      <c r="A650" s="63" t="s">
        <v>795</v>
      </c>
      <c r="B650" s="63" t="s">
        <v>767</v>
      </c>
      <c r="C650" s="63" t="s">
        <v>1</v>
      </c>
      <c r="D650" s="63" t="s">
        <v>65</v>
      </c>
      <c r="E650" s="63" t="s">
        <v>768</v>
      </c>
      <c r="F650" s="63">
        <v>0</v>
      </c>
      <c r="G650" s="63" t="s">
        <v>8809</v>
      </c>
      <c r="H650" s="63" t="s">
        <v>769</v>
      </c>
      <c r="I650" s="63"/>
      <c r="J650" s="63">
        <v>39</v>
      </c>
      <c r="K650" s="63">
        <v>4</v>
      </c>
      <c r="L650" s="63"/>
      <c r="M650" s="63"/>
      <c r="N650" s="63"/>
      <c r="O650" s="63"/>
      <c r="P650" s="63"/>
      <c r="Q650" s="63"/>
      <c r="R650" s="63"/>
    </row>
    <row r="651" spans="1:18" x14ac:dyDescent="0.2">
      <c r="A651" s="63" t="s">
        <v>796</v>
      </c>
      <c r="B651" s="63" t="s">
        <v>771</v>
      </c>
      <c r="C651" s="63" t="s">
        <v>1</v>
      </c>
      <c r="D651" s="63" t="s">
        <v>65</v>
      </c>
      <c r="E651" s="63" t="s">
        <v>768</v>
      </c>
      <c r="F651" s="63">
        <v>1</v>
      </c>
      <c r="G651" s="63" t="s">
        <v>8809</v>
      </c>
      <c r="H651" s="63" t="s">
        <v>772</v>
      </c>
      <c r="I651" s="63"/>
      <c r="J651" s="63">
        <v>45</v>
      </c>
      <c r="K651" s="63">
        <v>4</v>
      </c>
      <c r="L651" s="63"/>
      <c r="M651" s="63"/>
      <c r="N651" s="63"/>
      <c r="O651" s="63"/>
      <c r="P651" s="63"/>
      <c r="Q651" s="63"/>
      <c r="R651" s="63"/>
    </row>
    <row r="652" spans="1:18" x14ac:dyDescent="0.2">
      <c r="A652" s="63" t="s">
        <v>797</v>
      </c>
      <c r="B652" s="63" t="s">
        <v>767</v>
      </c>
      <c r="C652" s="63" t="s">
        <v>69</v>
      </c>
      <c r="D652" s="63" t="s">
        <v>68</v>
      </c>
      <c r="E652" s="63" t="s">
        <v>768</v>
      </c>
      <c r="F652" s="63">
        <v>0</v>
      </c>
      <c r="G652" s="63" t="s">
        <v>8809</v>
      </c>
      <c r="H652" s="63" t="s">
        <v>769</v>
      </c>
      <c r="I652" s="63"/>
      <c r="J652" s="63">
        <v>20</v>
      </c>
      <c r="K652" s="63">
        <v>2</v>
      </c>
      <c r="L652" s="63"/>
      <c r="M652" s="63"/>
      <c r="N652" s="63"/>
      <c r="O652" s="63"/>
      <c r="P652" s="63"/>
      <c r="Q652" s="63"/>
      <c r="R652" s="63"/>
    </row>
    <row r="653" spans="1:18" x14ac:dyDescent="0.2">
      <c r="A653" s="63" t="s">
        <v>798</v>
      </c>
      <c r="B653" s="63" t="s">
        <v>771</v>
      </c>
      <c r="C653" s="63" t="s">
        <v>69</v>
      </c>
      <c r="D653" s="63" t="s">
        <v>68</v>
      </c>
      <c r="E653" s="63" t="s">
        <v>768</v>
      </c>
      <c r="F653" s="63">
        <v>1</v>
      </c>
      <c r="G653" s="63" t="s">
        <v>8809</v>
      </c>
      <c r="H653" s="63" t="s">
        <v>772</v>
      </c>
      <c r="I653" s="63"/>
      <c r="J653" s="63">
        <v>18</v>
      </c>
      <c r="K653" s="63">
        <v>2</v>
      </c>
      <c r="L653" s="63"/>
      <c r="M653" s="63"/>
      <c r="N653" s="63"/>
      <c r="O653" s="63"/>
      <c r="P653" s="63"/>
      <c r="Q653" s="63"/>
      <c r="R653" s="63"/>
    </row>
    <row r="654" spans="1:18" x14ac:dyDescent="0.2">
      <c r="A654" s="63" t="s">
        <v>799</v>
      </c>
      <c r="B654" s="63" t="s">
        <v>767</v>
      </c>
      <c r="C654" s="63" t="s">
        <v>73</v>
      </c>
      <c r="D654" s="63" t="s">
        <v>72</v>
      </c>
      <c r="E654" s="63" t="s">
        <v>768</v>
      </c>
      <c r="F654" s="63">
        <v>0</v>
      </c>
      <c r="G654" s="63" t="s">
        <v>8809</v>
      </c>
      <c r="H654" s="63" t="s">
        <v>769</v>
      </c>
      <c r="I654" s="63"/>
      <c r="J654" s="63">
        <v>31</v>
      </c>
      <c r="K654" s="63">
        <v>3</v>
      </c>
      <c r="L654" s="63"/>
      <c r="M654" s="63"/>
      <c r="N654" s="63"/>
      <c r="O654" s="63"/>
      <c r="P654" s="63"/>
      <c r="Q654" s="63"/>
      <c r="R654" s="63"/>
    </row>
    <row r="655" spans="1:18" x14ac:dyDescent="0.2">
      <c r="A655" s="63" t="s">
        <v>800</v>
      </c>
      <c r="B655" s="63" t="s">
        <v>771</v>
      </c>
      <c r="C655" s="63" t="s">
        <v>73</v>
      </c>
      <c r="D655" s="63" t="s">
        <v>72</v>
      </c>
      <c r="E655" s="63" t="s">
        <v>768</v>
      </c>
      <c r="F655" s="63">
        <v>1</v>
      </c>
      <c r="G655" s="63" t="s">
        <v>8809</v>
      </c>
      <c r="H655" s="63" t="s">
        <v>772</v>
      </c>
      <c r="I655" s="63"/>
      <c r="J655" s="63">
        <v>33</v>
      </c>
      <c r="K655" s="63">
        <v>3</v>
      </c>
      <c r="L655" s="63"/>
      <c r="M655" s="63"/>
      <c r="N655" s="63"/>
      <c r="O655" s="63"/>
      <c r="P655" s="63"/>
      <c r="Q655" s="63"/>
      <c r="R655" s="63"/>
    </row>
    <row r="656" spans="1:18" x14ac:dyDescent="0.2">
      <c r="A656" s="63" t="s">
        <v>801</v>
      </c>
      <c r="B656" s="63" t="s">
        <v>767</v>
      </c>
      <c r="C656" s="63" t="s">
        <v>77</v>
      </c>
      <c r="D656" s="63" t="s">
        <v>76</v>
      </c>
      <c r="E656" s="63" t="s">
        <v>768</v>
      </c>
      <c r="F656" s="63">
        <v>0</v>
      </c>
      <c r="G656" s="63" t="s">
        <v>8809</v>
      </c>
      <c r="H656" s="63" t="s">
        <v>769</v>
      </c>
      <c r="I656" s="63"/>
      <c r="J656" s="63">
        <v>9</v>
      </c>
      <c r="K656" s="63">
        <v>1</v>
      </c>
      <c r="L656" s="63"/>
      <c r="M656" s="63"/>
      <c r="N656" s="63"/>
      <c r="O656" s="63"/>
      <c r="P656" s="63"/>
      <c r="Q656" s="63"/>
      <c r="R656" s="63"/>
    </row>
    <row r="657" spans="1:18" x14ac:dyDescent="0.2">
      <c r="A657" s="63" t="s">
        <v>802</v>
      </c>
      <c r="B657" s="63" t="s">
        <v>771</v>
      </c>
      <c r="C657" s="63" t="s">
        <v>77</v>
      </c>
      <c r="D657" s="63" t="s">
        <v>76</v>
      </c>
      <c r="E657" s="63" t="s">
        <v>768</v>
      </c>
      <c r="F657" s="63">
        <v>1</v>
      </c>
      <c r="G657" s="63" t="s">
        <v>8809</v>
      </c>
      <c r="H657" s="63" t="s">
        <v>772</v>
      </c>
      <c r="I657" s="63"/>
      <c r="J657" s="63">
        <v>8</v>
      </c>
      <c r="K657" s="63">
        <v>1</v>
      </c>
      <c r="L657" s="63"/>
      <c r="M657" s="63"/>
      <c r="N657" s="63"/>
      <c r="O657" s="63"/>
      <c r="P657" s="63"/>
      <c r="Q657" s="63"/>
      <c r="R657" s="63"/>
    </row>
    <row r="658" spans="1:18" x14ac:dyDescent="0.2">
      <c r="A658" s="63" t="s">
        <v>803</v>
      </c>
      <c r="B658" s="63" t="s">
        <v>767</v>
      </c>
      <c r="C658" s="63" t="s">
        <v>81</v>
      </c>
      <c r="D658" s="63" t="s">
        <v>80</v>
      </c>
      <c r="E658" s="63" t="s">
        <v>768</v>
      </c>
      <c r="F658" s="63">
        <v>0</v>
      </c>
      <c r="G658" s="63" t="s">
        <v>8809</v>
      </c>
      <c r="H658" s="63" t="s">
        <v>769</v>
      </c>
      <c r="I658" s="63"/>
      <c r="J658" s="63">
        <v>24</v>
      </c>
      <c r="K658" s="63">
        <v>2</v>
      </c>
      <c r="L658" s="63"/>
      <c r="M658" s="63"/>
      <c r="N658" s="63"/>
      <c r="O658" s="63"/>
      <c r="P658" s="63"/>
      <c r="Q658" s="63"/>
      <c r="R658" s="63"/>
    </row>
    <row r="659" spans="1:18" x14ac:dyDescent="0.2">
      <c r="A659" s="63" t="s">
        <v>804</v>
      </c>
      <c r="B659" s="63" t="s">
        <v>771</v>
      </c>
      <c r="C659" s="63" t="s">
        <v>81</v>
      </c>
      <c r="D659" s="63" t="s">
        <v>80</v>
      </c>
      <c r="E659" s="63" t="s">
        <v>768</v>
      </c>
      <c r="F659" s="63">
        <v>1</v>
      </c>
      <c r="G659" s="63" t="s">
        <v>8809</v>
      </c>
      <c r="H659" s="63" t="s">
        <v>772</v>
      </c>
      <c r="I659" s="63"/>
      <c r="J659" s="63">
        <v>26</v>
      </c>
      <c r="K659" s="63">
        <v>3</v>
      </c>
      <c r="L659" s="63"/>
      <c r="M659" s="63"/>
      <c r="N659" s="63"/>
      <c r="O659" s="63"/>
      <c r="P659" s="63"/>
      <c r="Q659" s="63"/>
      <c r="R659" s="63"/>
    </row>
    <row r="660" spans="1:18" x14ac:dyDescent="0.2">
      <c r="A660" s="63" t="s">
        <v>805</v>
      </c>
      <c r="B660" s="63" t="s">
        <v>767</v>
      </c>
      <c r="C660" s="63" t="s">
        <v>85</v>
      </c>
      <c r="D660" s="63" t="s">
        <v>84</v>
      </c>
      <c r="E660" s="63" t="s">
        <v>768</v>
      </c>
      <c r="F660" s="63">
        <v>0</v>
      </c>
      <c r="G660" s="63" t="s">
        <v>8809</v>
      </c>
      <c r="H660" s="63" t="s">
        <v>769</v>
      </c>
      <c r="I660" s="63"/>
      <c r="J660" s="63">
        <v>34</v>
      </c>
      <c r="K660" s="63">
        <v>3</v>
      </c>
      <c r="L660" s="63"/>
      <c r="M660" s="63"/>
      <c r="N660" s="63"/>
      <c r="O660" s="63"/>
      <c r="P660" s="63"/>
      <c r="Q660" s="63"/>
      <c r="R660" s="63"/>
    </row>
    <row r="661" spans="1:18" x14ac:dyDescent="0.2">
      <c r="A661" s="63" t="s">
        <v>806</v>
      </c>
      <c r="B661" s="63" t="s">
        <v>771</v>
      </c>
      <c r="C661" s="63" t="s">
        <v>85</v>
      </c>
      <c r="D661" s="63" t="s">
        <v>84</v>
      </c>
      <c r="E661" s="63" t="s">
        <v>768</v>
      </c>
      <c r="F661" s="63">
        <v>1</v>
      </c>
      <c r="G661" s="63" t="s">
        <v>8809</v>
      </c>
      <c r="H661" s="63" t="s">
        <v>772</v>
      </c>
      <c r="I661" s="63"/>
      <c r="J661" s="63">
        <v>18</v>
      </c>
      <c r="K661" s="63">
        <v>2</v>
      </c>
      <c r="L661" s="63"/>
      <c r="M661" s="63"/>
      <c r="N661" s="63"/>
      <c r="O661" s="63"/>
      <c r="P661" s="63"/>
      <c r="Q661" s="63"/>
      <c r="R661" s="63"/>
    </row>
    <row r="662" spans="1:18" x14ac:dyDescent="0.2">
      <c r="A662" s="63" t="s">
        <v>807</v>
      </c>
      <c r="B662" s="63" t="s">
        <v>767</v>
      </c>
      <c r="C662" s="63" t="s">
        <v>89</v>
      </c>
      <c r="D662" s="63" t="s">
        <v>88</v>
      </c>
      <c r="E662" s="63" t="s">
        <v>768</v>
      </c>
      <c r="F662" s="63">
        <v>0</v>
      </c>
      <c r="G662" s="63" t="s">
        <v>8809</v>
      </c>
      <c r="H662" s="63" t="s">
        <v>769</v>
      </c>
      <c r="I662" s="63"/>
      <c r="J662" s="63">
        <v>39</v>
      </c>
      <c r="K662" s="63">
        <v>4</v>
      </c>
      <c r="L662" s="63"/>
      <c r="M662" s="63"/>
      <c r="N662" s="63"/>
      <c r="O662" s="63"/>
      <c r="P662" s="63"/>
      <c r="Q662" s="63"/>
      <c r="R662" s="63"/>
    </row>
    <row r="663" spans="1:18" x14ac:dyDescent="0.2">
      <c r="A663" s="63" t="s">
        <v>808</v>
      </c>
      <c r="B663" s="63" t="s">
        <v>771</v>
      </c>
      <c r="C663" s="63" t="s">
        <v>89</v>
      </c>
      <c r="D663" s="63" t="s">
        <v>88</v>
      </c>
      <c r="E663" s="63" t="s">
        <v>768</v>
      </c>
      <c r="F663" s="63">
        <v>1</v>
      </c>
      <c r="G663" s="63" t="s">
        <v>8809</v>
      </c>
      <c r="H663" s="63" t="s">
        <v>772</v>
      </c>
      <c r="I663" s="63"/>
      <c r="J663" s="63">
        <v>41</v>
      </c>
      <c r="K663" s="63">
        <v>4</v>
      </c>
      <c r="L663" s="63"/>
      <c r="M663" s="63"/>
      <c r="N663" s="63"/>
      <c r="O663" s="63"/>
      <c r="P663" s="63"/>
      <c r="Q663" s="63"/>
      <c r="R663" s="63"/>
    </row>
    <row r="664" spans="1:18" x14ac:dyDescent="0.2">
      <c r="A664" s="63" t="s">
        <v>809</v>
      </c>
      <c r="B664" s="63" t="s">
        <v>767</v>
      </c>
      <c r="C664" s="63" t="s">
        <v>93</v>
      </c>
      <c r="D664" s="63" t="s">
        <v>92</v>
      </c>
      <c r="E664" s="63" t="s">
        <v>768</v>
      </c>
      <c r="F664" s="63">
        <v>0</v>
      </c>
      <c r="G664" s="63" t="s">
        <v>8809</v>
      </c>
      <c r="H664" s="63" t="s">
        <v>769</v>
      </c>
      <c r="I664" s="63"/>
      <c r="J664" s="63">
        <v>15</v>
      </c>
      <c r="K664" s="63">
        <v>2</v>
      </c>
      <c r="L664" s="63"/>
      <c r="M664" s="63"/>
      <c r="N664" s="63"/>
      <c r="O664" s="63"/>
      <c r="P664" s="63"/>
      <c r="Q664" s="63"/>
      <c r="R664" s="63"/>
    </row>
    <row r="665" spans="1:18" x14ac:dyDescent="0.2">
      <c r="A665" s="63" t="s">
        <v>810</v>
      </c>
      <c r="B665" s="63" t="s">
        <v>771</v>
      </c>
      <c r="C665" s="63" t="s">
        <v>93</v>
      </c>
      <c r="D665" s="63" t="s">
        <v>92</v>
      </c>
      <c r="E665" s="63" t="s">
        <v>768</v>
      </c>
      <c r="F665" s="63">
        <v>1</v>
      </c>
      <c r="G665" s="63" t="s">
        <v>8809</v>
      </c>
      <c r="H665" s="63" t="s">
        <v>772</v>
      </c>
      <c r="I665" s="63"/>
      <c r="J665" s="63">
        <v>21</v>
      </c>
      <c r="K665" s="63">
        <v>2</v>
      </c>
      <c r="L665" s="63"/>
      <c r="M665" s="63"/>
      <c r="N665" s="63"/>
      <c r="O665" s="63"/>
      <c r="P665" s="63"/>
      <c r="Q665" s="63"/>
      <c r="R665" s="63"/>
    </row>
    <row r="666" spans="1:18" x14ac:dyDescent="0.2">
      <c r="A666" s="63" t="s">
        <v>811</v>
      </c>
      <c r="B666" s="63" t="s">
        <v>767</v>
      </c>
      <c r="C666" s="63" t="s">
        <v>97</v>
      </c>
      <c r="D666" s="63" t="s">
        <v>96</v>
      </c>
      <c r="E666" s="63" t="s">
        <v>768</v>
      </c>
      <c r="F666" s="63">
        <v>0</v>
      </c>
      <c r="G666" s="63" t="s">
        <v>8809</v>
      </c>
      <c r="H666" s="63" t="s">
        <v>769</v>
      </c>
      <c r="I666" s="63"/>
      <c r="J666" s="63">
        <v>6</v>
      </c>
      <c r="K666" s="63">
        <v>1</v>
      </c>
      <c r="L666" s="63"/>
      <c r="M666" s="63"/>
      <c r="N666" s="63"/>
      <c r="O666" s="63"/>
      <c r="P666" s="63"/>
      <c r="Q666" s="63"/>
      <c r="R666" s="63"/>
    </row>
    <row r="667" spans="1:18" x14ac:dyDescent="0.2">
      <c r="A667" s="63" t="s">
        <v>812</v>
      </c>
      <c r="B667" s="63" t="s">
        <v>771</v>
      </c>
      <c r="C667" s="63" t="s">
        <v>97</v>
      </c>
      <c r="D667" s="63" t="s">
        <v>96</v>
      </c>
      <c r="E667" s="63" t="s">
        <v>768</v>
      </c>
      <c r="F667" s="63">
        <v>1</v>
      </c>
      <c r="G667" s="63" t="s">
        <v>8809</v>
      </c>
      <c r="H667" s="63" t="s">
        <v>772</v>
      </c>
      <c r="I667" s="63"/>
      <c r="J667" s="63">
        <v>9</v>
      </c>
      <c r="K667" s="63">
        <v>1</v>
      </c>
      <c r="L667" s="63"/>
      <c r="M667" s="63"/>
      <c r="N667" s="63"/>
      <c r="O667" s="63"/>
      <c r="P667" s="63"/>
      <c r="Q667" s="63"/>
      <c r="R667" s="63"/>
    </row>
    <row r="668" spans="1:18" x14ac:dyDescent="0.2">
      <c r="A668" s="63" t="s">
        <v>813</v>
      </c>
      <c r="B668" s="63" t="s">
        <v>767</v>
      </c>
      <c r="C668" s="63" t="s">
        <v>101</v>
      </c>
      <c r="D668" s="63" t="s">
        <v>100</v>
      </c>
      <c r="E668" s="63" t="s">
        <v>768</v>
      </c>
      <c r="F668" s="63">
        <v>0</v>
      </c>
      <c r="G668" s="63" t="s">
        <v>8809</v>
      </c>
      <c r="H668" s="63" t="s">
        <v>769</v>
      </c>
      <c r="I668" s="63"/>
      <c r="J668" s="63">
        <v>1</v>
      </c>
      <c r="K668" s="63">
        <v>1</v>
      </c>
      <c r="L668" s="63"/>
      <c r="M668" s="63"/>
      <c r="N668" s="63"/>
      <c r="O668" s="63"/>
      <c r="P668" s="63"/>
      <c r="Q668" s="63"/>
      <c r="R668" s="63"/>
    </row>
    <row r="669" spans="1:18" x14ac:dyDescent="0.2">
      <c r="A669" s="63" t="s">
        <v>814</v>
      </c>
      <c r="B669" s="63" t="s">
        <v>771</v>
      </c>
      <c r="C669" s="63" t="s">
        <v>101</v>
      </c>
      <c r="D669" s="63" t="s">
        <v>100</v>
      </c>
      <c r="E669" s="63" t="s">
        <v>768</v>
      </c>
      <c r="F669" s="63">
        <v>1</v>
      </c>
      <c r="G669" s="63" t="s">
        <v>8809</v>
      </c>
      <c r="H669" s="63" t="s">
        <v>772</v>
      </c>
      <c r="I669" s="63"/>
      <c r="J669" s="63">
        <v>2</v>
      </c>
      <c r="K669" s="63">
        <v>1</v>
      </c>
      <c r="L669" s="63"/>
      <c r="M669" s="63"/>
      <c r="N669" s="63"/>
      <c r="O669" s="63"/>
      <c r="P669" s="63"/>
      <c r="Q669" s="63"/>
      <c r="R669" s="63"/>
    </row>
    <row r="670" spans="1:18" x14ac:dyDescent="0.2">
      <c r="A670" s="63" t="s">
        <v>815</v>
      </c>
      <c r="B670" s="63" t="s">
        <v>767</v>
      </c>
      <c r="C670" s="63" t="s">
        <v>105</v>
      </c>
      <c r="D670" s="63" t="s">
        <v>104</v>
      </c>
      <c r="E670" s="63" t="s">
        <v>768</v>
      </c>
      <c r="F670" s="63">
        <v>0</v>
      </c>
      <c r="G670" s="63" t="s">
        <v>8809</v>
      </c>
      <c r="H670" s="63" t="s">
        <v>769</v>
      </c>
      <c r="I670" s="63"/>
      <c r="J670" s="63">
        <v>16</v>
      </c>
      <c r="K670" s="63">
        <v>2</v>
      </c>
      <c r="L670" s="63"/>
      <c r="M670" s="63"/>
      <c r="N670" s="63"/>
      <c r="O670" s="63"/>
      <c r="P670" s="63"/>
      <c r="Q670" s="63"/>
      <c r="R670" s="63"/>
    </row>
    <row r="671" spans="1:18" x14ac:dyDescent="0.2">
      <c r="A671" s="63" t="s">
        <v>816</v>
      </c>
      <c r="B671" s="63" t="s">
        <v>771</v>
      </c>
      <c r="C671" s="63" t="s">
        <v>105</v>
      </c>
      <c r="D671" s="63" t="s">
        <v>104</v>
      </c>
      <c r="E671" s="63" t="s">
        <v>768</v>
      </c>
      <c r="F671" s="63">
        <v>1</v>
      </c>
      <c r="G671" s="63" t="s">
        <v>8809</v>
      </c>
      <c r="H671" s="63" t="s">
        <v>772</v>
      </c>
      <c r="I671" s="63"/>
      <c r="J671" s="63">
        <v>13</v>
      </c>
      <c r="K671" s="63">
        <v>2</v>
      </c>
      <c r="L671" s="63"/>
      <c r="M671" s="63"/>
      <c r="N671" s="63"/>
      <c r="O671" s="63"/>
      <c r="P671" s="63"/>
      <c r="Q671" s="63"/>
      <c r="R671" s="63"/>
    </row>
    <row r="672" spans="1:18" x14ac:dyDescent="0.2">
      <c r="A672" s="63" t="s">
        <v>817</v>
      </c>
      <c r="B672" s="63" t="s">
        <v>767</v>
      </c>
      <c r="C672" s="63" t="s">
        <v>109</v>
      </c>
      <c r="D672" s="63" t="s">
        <v>108</v>
      </c>
      <c r="E672" s="63" t="s">
        <v>768</v>
      </c>
      <c r="F672" s="63">
        <v>0</v>
      </c>
      <c r="G672" s="63" t="s">
        <v>8809</v>
      </c>
      <c r="H672" s="63" t="s">
        <v>769</v>
      </c>
      <c r="I672" s="63"/>
      <c r="J672" s="63">
        <v>5</v>
      </c>
      <c r="K672" s="63">
        <v>1</v>
      </c>
      <c r="L672" s="63"/>
      <c r="M672" s="63"/>
      <c r="N672" s="63"/>
      <c r="O672" s="63"/>
      <c r="P672" s="63"/>
      <c r="Q672" s="63"/>
      <c r="R672" s="63"/>
    </row>
    <row r="673" spans="1:18" x14ac:dyDescent="0.2">
      <c r="A673" s="63" t="s">
        <v>818</v>
      </c>
      <c r="B673" s="63" t="s">
        <v>771</v>
      </c>
      <c r="C673" s="63" t="s">
        <v>109</v>
      </c>
      <c r="D673" s="63" t="s">
        <v>108</v>
      </c>
      <c r="E673" s="63" t="s">
        <v>768</v>
      </c>
      <c r="F673" s="63">
        <v>1</v>
      </c>
      <c r="G673" s="63" t="s">
        <v>8809</v>
      </c>
      <c r="H673" s="63" t="s">
        <v>772</v>
      </c>
      <c r="I673" s="63"/>
      <c r="J673" s="63">
        <v>3</v>
      </c>
      <c r="K673" s="63">
        <v>1</v>
      </c>
      <c r="L673" s="63"/>
      <c r="M673" s="63"/>
      <c r="N673" s="63"/>
      <c r="O673" s="63"/>
      <c r="P673" s="63"/>
      <c r="Q673" s="63"/>
      <c r="R673" s="63"/>
    </row>
    <row r="674" spans="1:18" x14ac:dyDescent="0.2">
      <c r="A674" s="63" t="s">
        <v>819</v>
      </c>
      <c r="B674" s="63" t="s">
        <v>767</v>
      </c>
      <c r="C674" s="63" t="s">
        <v>113</v>
      </c>
      <c r="D674" s="63" t="s">
        <v>112</v>
      </c>
      <c r="E674" s="63" t="s">
        <v>768</v>
      </c>
      <c r="F674" s="63">
        <v>0</v>
      </c>
      <c r="G674" s="63" t="s">
        <v>8809</v>
      </c>
      <c r="H674" s="63" t="s">
        <v>769</v>
      </c>
      <c r="I674" s="63"/>
      <c r="J674" s="63">
        <v>50</v>
      </c>
      <c r="K674" s="63">
        <v>4</v>
      </c>
      <c r="L674" s="63"/>
      <c r="M674" s="63"/>
      <c r="N674" s="63"/>
      <c r="O674" s="63"/>
      <c r="P674" s="63"/>
      <c r="Q674" s="63"/>
      <c r="R674" s="63"/>
    </row>
    <row r="675" spans="1:18" x14ac:dyDescent="0.2">
      <c r="A675" s="63" t="s">
        <v>820</v>
      </c>
      <c r="B675" s="63" t="s">
        <v>771</v>
      </c>
      <c r="C675" s="63" t="s">
        <v>113</v>
      </c>
      <c r="D675" s="63" t="s">
        <v>112</v>
      </c>
      <c r="E675" s="63" t="s">
        <v>768</v>
      </c>
      <c r="F675" s="63">
        <v>1</v>
      </c>
      <c r="G675" s="63" t="s">
        <v>8809</v>
      </c>
      <c r="H675" s="63" t="s">
        <v>772</v>
      </c>
      <c r="I675" s="63"/>
      <c r="J675" s="63">
        <v>49</v>
      </c>
      <c r="K675" s="63">
        <v>4</v>
      </c>
      <c r="L675" s="63"/>
      <c r="M675" s="63"/>
      <c r="N675" s="63"/>
      <c r="O675" s="63"/>
      <c r="P675" s="63"/>
      <c r="Q675" s="63"/>
      <c r="R675" s="63"/>
    </row>
    <row r="676" spans="1:18" x14ac:dyDescent="0.2">
      <c r="A676" s="63" t="s">
        <v>821</v>
      </c>
      <c r="B676" s="63" t="s">
        <v>767</v>
      </c>
      <c r="C676" s="63" t="s">
        <v>117</v>
      </c>
      <c r="D676" s="63" t="s">
        <v>116</v>
      </c>
      <c r="E676" s="63" t="s">
        <v>768</v>
      </c>
      <c r="F676" s="63">
        <v>0</v>
      </c>
      <c r="G676" s="63" t="s">
        <v>8809</v>
      </c>
      <c r="H676" s="63" t="s">
        <v>769</v>
      </c>
      <c r="I676" s="63"/>
      <c r="J676" s="63">
        <v>25</v>
      </c>
      <c r="K676" s="63">
        <v>2</v>
      </c>
      <c r="L676" s="63"/>
      <c r="M676" s="63"/>
      <c r="N676" s="63"/>
      <c r="O676" s="63"/>
      <c r="P676" s="63"/>
      <c r="Q676" s="63"/>
      <c r="R676" s="63"/>
    </row>
    <row r="677" spans="1:18" x14ac:dyDescent="0.2">
      <c r="A677" s="63" t="s">
        <v>822</v>
      </c>
      <c r="B677" s="63" t="s">
        <v>771</v>
      </c>
      <c r="C677" s="63" t="s">
        <v>117</v>
      </c>
      <c r="D677" s="63" t="s">
        <v>116</v>
      </c>
      <c r="E677" s="63" t="s">
        <v>768</v>
      </c>
      <c r="F677" s="63">
        <v>1</v>
      </c>
      <c r="G677" s="63" t="s">
        <v>8809</v>
      </c>
      <c r="H677" s="63" t="s">
        <v>772</v>
      </c>
      <c r="I677" s="63"/>
      <c r="J677" s="63">
        <v>31</v>
      </c>
      <c r="K677" s="63">
        <v>3</v>
      </c>
      <c r="L677" s="63"/>
      <c r="M677" s="63"/>
      <c r="N677" s="63"/>
      <c r="O677" s="63"/>
      <c r="P677" s="63"/>
      <c r="Q677" s="63"/>
      <c r="R677" s="63"/>
    </row>
    <row r="678" spans="1:18" x14ac:dyDescent="0.2">
      <c r="A678" s="63" t="s">
        <v>823</v>
      </c>
      <c r="B678" s="63" t="s">
        <v>767</v>
      </c>
      <c r="C678" s="63" t="s">
        <v>121</v>
      </c>
      <c r="D678" s="63" t="s">
        <v>120</v>
      </c>
      <c r="E678" s="63" t="s">
        <v>768</v>
      </c>
      <c r="F678" s="63">
        <v>0</v>
      </c>
      <c r="G678" s="63" t="s">
        <v>8809</v>
      </c>
      <c r="H678" s="63" t="s">
        <v>769</v>
      </c>
      <c r="I678" s="63"/>
      <c r="J678" s="63">
        <v>43</v>
      </c>
      <c r="K678" s="63">
        <v>4</v>
      </c>
      <c r="L678" s="63"/>
      <c r="M678" s="63"/>
      <c r="N678" s="63"/>
      <c r="O678" s="63"/>
      <c r="P678" s="63"/>
      <c r="Q678" s="63"/>
      <c r="R678" s="63"/>
    </row>
    <row r="679" spans="1:18" x14ac:dyDescent="0.2">
      <c r="A679" s="63" t="s">
        <v>824</v>
      </c>
      <c r="B679" s="63" t="s">
        <v>771</v>
      </c>
      <c r="C679" s="63" t="s">
        <v>121</v>
      </c>
      <c r="D679" s="63" t="s">
        <v>120</v>
      </c>
      <c r="E679" s="63" t="s">
        <v>768</v>
      </c>
      <c r="F679" s="63">
        <v>1</v>
      </c>
      <c r="G679" s="63" t="s">
        <v>8809</v>
      </c>
      <c r="H679" s="63" t="s">
        <v>772</v>
      </c>
      <c r="I679" s="63"/>
      <c r="J679" s="63">
        <v>37</v>
      </c>
      <c r="K679" s="63">
        <v>3</v>
      </c>
      <c r="L679" s="63"/>
      <c r="M679" s="63"/>
      <c r="N679" s="63"/>
      <c r="O679" s="63"/>
      <c r="P679" s="63"/>
      <c r="Q679" s="63"/>
      <c r="R679" s="63"/>
    </row>
    <row r="680" spans="1:18" x14ac:dyDescent="0.2">
      <c r="A680" s="63" t="s">
        <v>825</v>
      </c>
      <c r="B680" s="63" t="s">
        <v>767</v>
      </c>
      <c r="C680" s="63" t="s">
        <v>125</v>
      </c>
      <c r="D680" s="63" t="s">
        <v>124</v>
      </c>
      <c r="E680" s="63" t="s">
        <v>768</v>
      </c>
      <c r="F680" s="63">
        <v>0</v>
      </c>
      <c r="G680" s="63" t="s">
        <v>8809</v>
      </c>
      <c r="H680" s="63" t="s">
        <v>769</v>
      </c>
      <c r="I680" s="63"/>
      <c r="J680" s="63">
        <v>22</v>
      </c>
      <c r="K680" s="63">
        <v>2</v>
      </c>
      <c r="L680" s="63"/>
      <c r="M680" s="63"/>
      <c r="N680" s="63"/>
      <c r="O680" s="63"/>
      <c r="P680" s="63"/>
      <c r="Q680" s="63"/>
      <c r="R680" s="63"/>
    </row>
    <row r="681" spans="1:18" x14ac:dyDescent="0.2">
      <c r="A681" s="63" t="s">
        <v>826</v>
      </c>
      <c r="B681" s="63" t="s">
        <v>771</v>
      </c>
      <c r="C681" s="63" t="s">
        <v>125</v>
      </c>
      <c r="D681" s="63" t="s">
        <v>124</v>
      </c>
      <c r="E681" s="63" t="s">
        <v>768</v>
      </c>
      <c r="F681" s="63">
        <v>1</v>
      </c>
      <c r="G681" s="63" t="s">
        <v>8809</v>
      </c>
      <c r="H681" s="63" t="s">
        <v>772</v>
      </c>
      <c r="I681" s="63"/>
      <c r="J681" s="63">
        <v>28</v>
      </c>
      <c r="K681" s="63">
        <v>3</v>
      </c>
      <c r="L681" s="63"/>
      <c r="M681" s="63"/>
      <c r="N681" s="63"/>
      <c r="O681" s="63"/>
      <c r="P681" s="63"/>
      <c r="Q681" s="63"/>
      <c r="R681" s="63"/>
    </row>
    <row r="682" spans="1:18" x14ac:dyDescent="0.2">
      <c r="A682" s="63" t="s">
        <v>827</v>
      </c>
      <c r="B682" s="63" t="s">
        <v>767</v>
      </c>
      <c r="C682" s="63" t="s">
        <v>129</v>
      </c>
      <c r="D682" s="63" t="s">
        <v>128</v>
      </c>
      <c r="E682" s="63" t="s">
        <v>768</v>
      </c>
      <c r="F682" s="63">
        <v>0</v>
      </c>
      <c r="G682" s="63" t="s">
        <v>8809</v>
      </c>
      <c r="H682" s="63" t="s">
        <v>769</v>
      </c>
      <c r="I682" s="63"/>
      <c r="J682" s="63">
        <v>45</v>
      </c>
      <c r="K682" s="63">
        <v>4</v>
      </c>
      <c r="L682" s="63"/>
      <c r="M682" s="63"/>
      <c r="N682" s="63"/>
      <c r="O682" s="63"/>
      <c r="P682" s="63"/>
      <c r="Q682" s="63"/>
      <c r="R682" s="63"/>
    </row>
    <row r="683" spans="1:18" x14ac:dyDescent="0.2">
      <c r="A683" s="63" t="s">
        <v>828</v>
      </c>
      <c r="B683" s="63" t="s">
        <v>771</v>
      </c>
      <c r="C683" s="63" t="s">
        <v>129</v>
      </c>
      <c r="D683" s="63" t="s">
        <v>128</v>
      </c>
      <c r="E683" s="63" t="s">
        <v>768</v>
      </c>
      <c r="F683" s="63">
        <v>1</v>
      </c>
      <c r="G683" s="63" t="s">
        <v>8809</v>
      </c>
      <c r="H683" s="63" t="s">
        <v>772</v>
      </c>
      <c r="I683" s="63"/>
      <c r="J683" s="63">
        <v>48</v>
      </c>
      <c r="K683" s="63">
        <v>4</v>
      </c>
      <c r="L683" s="63"/>
      <c r="M683" s="63"/>
      <c r="N683" s="63"/>
      <c r="O683" s="63"/>
      <c r="P683" s="63"/>
      <c r="Q683" s="63"/>
      <c r="R683" s="63"/>
    </row>
    <row r="684" spans="1:18" x14ac:dyDescent="0.2">
      <c r="A684" s="63" t="s">
        <v>829</v>
      </c>
      <c r="B684" s="63" t="s">
        <v>767</v>
      </c>
      <c r="C684" s="63" t="s">
        <v>133</v>
      </c>
      <c r="D684" s="63" t="s">
        <v>132</v>
      </c>
      <c r="E684" s="63" t="s">
        <v>768</v>
      </c>
      <c r="F684" s="63">
        <v>0</v>
      </c>
      <c r="G684" s="63" t="s">
        <v>8809</v>
      </c>
      <c r="H684" s="63" t="s">
        <v>769</v>
      </c>
      <c r="I684" s="63"/>
      <c r="J684" s="63">
        <v>6</v>
      </c>
      <c r="K684" s="63">
        <v>1</v>
      </c>
      <c r="L684" s="63"/>
      <c r="M684" s="63"/>
      <c r="N684" s="63"/>
      <c r="O684" s="63"/>
      <c r="P684" s="63"/>
      <c r="Q684" s="63"/>
      <c r="R684" s="63"/>
    </row>
    <row r="685" spans="1:18" x14ac:dyDescent="0.2">
      <c r="A685" s="63" t="s">
        <v>830</v>
      </c>
      <c r="B685" s="63" t="s">
        <v>771</v>
      </c>
      <c r="C685" s="63" t="s">
        <v>133</v>
      </c>
      <c r="D685" s="63" t="s">
        <v>132</v>
      </c>
      <c r="E685" s="63" t="s">
        <v>768</v>
      </c>
      <c r="F685" s="63">
        <v>1</v>
      </c>
      <c r="G685" s="63" t="s">
        <v>8809</v>
      </c>
      <c r="H685" s="63" t="s">
        <v>772</v>
      </c>
      <c r="I685" s="63"/>
      <c r="J685" s="63">
        <v>9</v>
      </c>
      <c r="K685" s="63">
        <v>1</v>
      </c>
      <c r="L685" s="63"/>
      <c r="M685" s="63"/>
      <c r="N685" s="63"/>
      <c r="O685" s="63"/>
      <c r="P685" s="63"/>
      <c r="Q685" s="63"/>
      <c r="R685" s="63"/>
    </row>
    <row r="686" spans="1:18" x14ac:dyDescent="0.2">
      <c r="A686" s="63" t="s">
        <v>831</v>
      </c>
      <c r="B686" s="63" t="s">
        <v>767</v>
      </c>
      <c r="C686" s="63" t="s">
        <v>137</v>
      </c>
      <c r="D686" s="63" t="s">
        <v>136</v>
      </c>
      <c r="E686" s="63" t="s">
        <v>768</v>
      </c>
      <c r="F686" s="63">
        <v>0</v>
      </c>
      <c r="G686" s="63" t="s">
        <v>8809</v>
      </c>
      <c r="H686" s="63" t="s">
        <v>769</v>
      </c>
      <c r="I686" s="63"/>
      <c r="J686" s="63">
        <v>17</v>
      </c>
      <c r="K686" s="63">
        <v>2</v>
      </c>
      <c r="L686" s="63"/>
      <c r="M686" s="63"/>
      <c r="N686" s="63"/>
      <c r="O686" s="63"/>
      <c r="P686" s="63"/>
      <c r="Q686" s="63"/>
      <c r="R686" s="63"/>
    </row>
    <row r="687" spans="1:18" x14ac:dyDescent="0.2">
      <c r="A687" s="63" t="s">
        <v>832</v>
      </c>
      <c r="B687" s="63" t="s">
        <v>771</v>
      </c>
      <c r="C687" s="63" t="s">
        <v>137</v>
      </c>
      <c r="D687" s="63" t="s">
        <v>136</v>
      </c>
      <c r="E687" s="63" t="s">
        <v>768</v>
      </c>
      <c r="F687" s="63">
        <v>1</v>
      </c>
      <c r="G687" s="63" t="s">
        <v>8809</v>
      </c>
      <c r="H687" s="63" t="s">
        <v>772</v>
      </c>
      <c r="I687" s="63"/>
      <c r="J687" s="63">
        <v>16</v>
      </c>
      <c r="K687" s="63">
        <v>2</v>
      </c>
      <c r="L687" s="63"/>
      <c r="M687" s="63"/>
      <c r="N687" s="63"/>
      <c r="O687" s="63"/>
      <c r="P687" s="63"/>
      <c r="Q687" s="63"/>
      <c r="R687" s="63"/>
    </row>
    <row r="688" spans="1:18" x14ac:dyDescent="0.2">
      <c r="A688" s="63" t="s">
        <v>833</v>
      </c>
      <c r="B688" s="63" t="s">
        <v>767</v>
      </c>
      <c r="C688" s="63" t="s">
        <v>141</v>
      </c>
      <c r="D688" s="63" t="s">
        <v>140</v>
      </c>
      <c r="E688" s="63" t="s">
        <v>768</v>
      </c>
      <c r="F688" s="63">
        <v>0</v>
      </c>
      <c r="G688" s="63" t="s">
        <v>8809</v>
      </c>
      <c r="H688" s="63" t="s">
        <v>769</v>
      </c>
      <c r="I688" s="63"/>
      <c r="J688" s="63">
        <v>43</v>
      </c>
      <c r="K688" s="63">
        <v>4</v>
      </c>
      <c r="L688" s="63"/>
      <c r="M688" s="63"/>
      <c r="N688" s="63"/>
      <c r="O688" s="63"/>
      <c r="P688" s="63"/>
      <c r="Q688" s="63"/>
      <c r="R688" s="63"/>
    </row>
    <row r="689" spans="1:18" x14ac:dyDescent="0.2">
      <c r="A689" s="63" t="s">
        <v>834</v>
      </c>
      <c r="B689" s="63" t="s">
        <v>771</v>
      </c>
      <c r="C689" s="63" t="s">
        <v>141</v>
      </c>
      <c r="D689" s="63" t="s">
        <v>140</v>
      </c>
      <c r="E689" s="63" t="s">
        <v>768</v>
      </c>
      <c r="F689" s="63">
        <v>1</v>
      </c>
      <c r="G689" s="63" t="s">
        <v>8809</v>
      </c>
      <c r="H689" s="63" t="s">
        <v>772</v>
      </c>
      <c r="I689" s="63"/>
      <c r="J689" s="63">
        <v>37</v>
      </c>
      <c r="K689" s="63">
        <v>3</v>
      </c>
      <c r="L689" s="63"/>
      <c r="M689" s="63"/>
      <c r="N689" s="63"/>
      <c r="O689" s="63"/>
      <c r="P689" s="63"/>
      <c r="Q689" s="63"/>
      <c r="R689" s="63"/>
    </row>
    <row r="690" spans="1:18" x14ac:dyDescent="0.2">
      <c r="A690" s="63" t="s">
        <v>835</v>
      </c>
      <c r="B690" s="63" t="s">
        <v>767</v>
      </c>
      <c r="C690" s="63" t="s">
        <v>145</v>
      </c>
      <c r="D690" s="63" t="s">
        <v>144</v>
      </c>
      <c r="E690" s="63" t="s">
        <v>768</v>
      </c>
      <c r="F690" s="63">
        <v>0</v>
      </c>
      <c r="G690" s="63" t="s">
        <v>8809</v>
      </c>
      <c r="H690" s="63" t="s">
        <v>769</v>
      </c>
      <c r="I690" s="63"/>
      <c r="J690" s="63">
        <v>12</v>
      </c>
      <c r="K690" s="63">
        <v>1</v>
      </c>
      <c r="L690" s="63"/>
      <c r="M690" s="63"/>
      <c r="N690" s="63"/>
      <c r="O690" s="63"/>
      <c r="P690" s="63"/>
      <c r="Q690" s="63"/>
      <c r="R690" s="63"/>
    </row>
    <row r="691" spans="1:18" x14ac:dyDescent="0.2">
      <c r="A691" s="63" t="s">
        <v>836</v>
      </c>
      <c r="B691" s="63" t="s">
        <v>771</v>
      </c>
      <c r="C691" s="63" t="s">
        <v>145</v>
      </c>
      <c r="D691" s="63" t="s">
        <v>144</v>
      </c>
      <c r="E691" s="63" t="s">
        <v>768</v>
      </c>
      <c r="F691" s="63">
        <v>1</v>
      </c>
      <c r="G691" s="63" t="s">
        <v>8809</v>
      </c>
      <c r="H691" s="63" t="s">
        <v>772</v>
      </c>
      <c r="I691" s="63"/>
      <c r="J691" s="63">
        <v>13</v>
      </c>
      <c r="K691" s="63">
        <v>2</v>
      </c>
      <c r="L691" s="63"/>
      <c r="M691" s="63"/>
      <c r="N691" s="63"/>
      <c r="O691" s="63"/>
      <c r="P691" s="63"/>
      <c r="Q691" s="63"/>
      <c r="R691" s="63"/>
    </row>
    <row r="692" spans="1:18" x14ac:dyDescent="0.2">
      <c r="A692" s="63" t="s">
        <v>837</v>
      </c>
      <c r="B692" s="63" t="s">
        <v>767</v>
      </c>
      <c r="C692" s="63" t="s">
        <v>149</v>
      </c>
      <c r="D692" s="63" t="s">
        <v>148</v>
      </c>
      <c r="E692" s="63" t="s">
        <v>768</v>
      </c>
      <c r="F692" s="63">
        <v>0</v>
      </c>
      <c r="G692" s="63" t="s">
        <v>8809</v>
      </c>
      <c r="H692" s="63" t="s">
        <v>769</v>
      </c>
      <c r="I692" s="63"/>
      <c r="J692" s="63">
        <v>28</v>
      </c>
      <c r="K692" s="63">
        <v>3</v>
      </c>
      <c r="L692" s="63"/>
      <c r="M692" s="63"/>
      <c r="N692" s="63"/>
      <c r="O692" s="63"/>
      <c r="P692" s="63"/>
      <c r="Q692" s="63"/>
      <c r="R692" s="63"/>
    </row>
    <row r="693" spans="1:18" x14ac:dyDescent="0.2">
      <c r="A693" s="63" t="s">
        <v>838</v>
      </c>
      <c r="B693" s="63" t="s">
        <v>771</v>
      </c>
      <c r="C693" s="63" t="s">
        <v>149</v>
      </c>
      <c r="D693" s="63" t="s">
        <v>148</v>
      </c>
      <c r="E693" s="63" t="s">
        <v>768</v>
      </c>
      <c r="F693" s="63">
        <v>1</v>
      </c>
      <c r="G693" s="63" t="s">
        <v>8809</v>
      </c>
      <c r="H693" s="63" t="s">
        <v>772</v>
      </c>
      <c r="I693" s="63"/>
      <c r="J693" s="63">
        <v>31</v>
      </c>
      <c r="K693" s="63">
        <v>3</v>
      </c>
      <c r="L693" s="63"/>
      <c r="M693" s="63"/>
      <c r="N693" s="63"/>
      <c r="O693" s="63"/>
      <c r="P693" s="63"/>
      <c r="Q693" s="63"/>
      <c r="R693" s="63"/>
    </row>
    <row r="694" spans="1:18" x14ac:dyDescent="0.2">
      <c r="A694" s="63" t="s">
        <v>839</v>
      </c>
      <c r="B694" s="63" t="s">
        <v>767</v>
      </c>
      <c r="C694" s="63" t="s">
        <v>153</v>
      </c>
      <c r="D694" s="63" t="s">
        <v>152</v>
      </c>
      <c r="E694" s="63" t="s">
        <v>768</v>
      </c>
      <c r="F694" s="63">
        <v>0</v>
      </c>
      <c r="G694" s="63" t="s">
        <v>8809</v>
      </c>
      <c r="H694" s="63" t="s">
        <v>769</v>
      </c>
      <c r="I694" s="63"/>
      <c r="J694" s="63">
        <v>23</v>
      </c>
      <c r="K694" s="63">
        <v>2</v>
      </c>
      <c r="L694" s="63"/>
      <c r="M694" s="63"/>
      <c r="N694" s="63"/>
      <c r="O694" s="63"/>
      <c r="P694" s="63"/>
      <c r="Q694" s="63"/>
      <c r="R694" s="63"/>
    </row>
    <row r="695" spans="1:18" x14ac:dyDescent="0.2">
      <c r="A695" s="63" t="s">
        <v>840</v>
      </c>
      <c r="B695" s="63" t="s">
        <v>771</v>
      </c>
      <c r="C695" s="63" t="s">
        <v>153</v>
      </c>
      <c r="D695" s="63" t="s">
        <v>152</v>
      </c>
      <c r="E695" s="63" t="s">
        <v>768</v>
      </c>
      <c r="F695" s="63">
        <v>1</v>
      </c>
      <c r="G695" s="63" t="s">
        <v>8809</v>
      </c>
      <c r="H695" s="63" t="s">
        <v>772</v>
      </c>
      <c r="I695" s="63"/>
      <c r="J695" s="63">
        <v>30</v>
      </c>
      <c r="K695" s="63">
        <v>3</v>
      </c>
      <c r="L695" s="63"/>
      <c r="M695" s="63"/>
      <c r="N695" s="63"/>
      <c r="O695" s="63"/>
      <c r="P695" s="63"/>
      <c r="Q695" s="63"/>
      <c r="R695" s="63"/>
    </row>
    <row r="696" spans="1:18" x14ac:dyDescent="0.2">
      <c r="A696" s="63" t="s">
        <v>841</v>
      </c>
      <c r="B696" s="63" t="s">
        <v>767</v>
      </c>
      <c r="C696" s="63" t="s">
        <v>157</v>
      </c>
      <c r="D696" s="63" t="s">
        <v>156</v>
      </c>
      <c r="E696" s="63" t="s">
        <v>768</v>
      </c>
      <c r="F696" s="63">
        <v>0</v>
      </c>
      <c r="G696" s="63" t="s">
        <v>8809</v>
      </c>
      <c r="H696" s="63" t="s">
        <v>769</v>
      </c>
      <c r="I696" s="63"/>
      <c r="J696" s="63">
        <v>17</v>
      </c>
      <c r="K696" s="63">
        <v>2</v>
      </c>
      <c r="L696" s="63"/>
      <c r="M696" s="63"/>
      <c r="N696" s="63"/>
      <c r="O696" s="63"/>
      <c r="P696" s="63"/>
      <c r="Q696" s="63"/>
      <c r="R696" s="63"/>
    </row>
    <row r="697" spans="1:18" x14ac:dyDescent="0.2">
      <c r="A697" s="63" t="s">
        <v>842</v>
      </c>
      <c r="B697" s="63" t="s">
        <v>771</v>
      </c>
      <c r="C697" s="63" t="s">
        <v>157</v>
      </c>
      <c r="D697" s="63" t="s">
        <v>156</v>
      </c>
      <c r="E697" s="63" t="s">
        <v>768</v>
      </c>
      <c r="F697" s="63">
        <v>1</v>
      </c>
      <c r="G697" s="63" t="s">
        <v>8809</v>
      </c>
      <c r="H697" s="63" t="s">
        <v>772</v>
      </c>
      <c r="I697" s="63"/>
      <c r="J697" s="63">
        <v>16</v>
      </c>
      <c r="K697" s="63">
        <v>2</v>
      </c>
      <c r="L697" s="63"/>
      <c r="M697" s="63"/>
      <c r="N697" s="63"/>
      <c r="O697" s="63"/>
      <c r="P697" s="63"/>
      <c r="Q697" s="63"/>
      <c r="R697" s="63"/>
    </row>
    <row r="698" spans="1:18" x14ac:dyDescent="0.2">
      <c r="A698" s="63" t="s">
        <v>843</v>
      </c>
      <c r="B698" s="63" t="s">
        <v>767</v>
      </c>
      <c r="C698" s="63" t="s">
        <v>161</v>
      </c>
      <c r="D698" s="63" t="s">
        <v>160</v>
      </c>
      <c r="E698" s="63" t="s">
        <v>768</v>
      </c>
      <c r="F698" s="63">
        <v>0</v>
      </c>
      <c r="G698" s="63" t="s">
        <v>8809</v>
      </c>
      <c r="H698" s="63" t="s">
        <v>769</v>
      </c>
      <c r="I698" s="63"/>
      <c r="J698" s="63">
        <v>51</v>
      </c>
      <c r="K698" s="63">
        <v>4</v>
      </c>
      <c r="L698" s="63"/>
      <c r="M698" s="63"/>
      <c r="N698" s="63"/>
      <c r="O698" s="63"/>
      <c r="P698" s="63"/>
      <c r="Q698" s="63"/>
      <c r="R698" s="63"/>
    </row>
    <row r="699" spans="1:18" x14ac:dyDescent="0.2">
      <c r="A699" s="63" t="s">
        <v>844</v>
      </c>
      <c r="B699" s="63" t="s">
        <v>771</v>
      </c>
      <c r="C699" s="63" t="s">
        <v>161</v>
      </c>
      <c r="D699" s="63" t="s">
        <v>160</v>
      </c>
      <c r="E699" s="63" t="s">
        <v>768</v>
      </c>
      <c r="F699" s="63">
        <v>1</v>
      </c>
      <c r="G699" s="63" t="s">
        <v>8809</v>
      </c>
      <c r="H699" s="63" t="s">
        <v>772</v>
      </c>
      <c r="I699" s="63"/>
      <c r="J699" s="63">
        <v>50</v>
      </c>
      <c r="K699" s="63">
        <v>4</v>
      </c>
      <c r="L699" s="63"/>
      <c r="M699" s="63"/>
      <c r="N699" s="63"/>
      <c r="O699" s="63"/>
      <c r="P699" s="63"/>
      <c r="Q699" s="63"/>
      <c r="R699" s="63"/>
    </row>
    <row r="700" spans="1:18" x14ac:dyDescent="0.2">
      <c r="A700" s="63" t="s">
        <v>845</v>
      </c>
      <c r="B700" s="63" t="s">
        <v>767</v>
      </c>
      <c r="C700" s="63" t="s">
        <v>165</v>
      </c>
      <c r="D700" s="63" t="s">
        <v>164</v>
      </c>
      <c r="E700" s="63" t="s">
        <v>768</v>
      </c>
      <c r="F700" s="63">
        <v>0</v>
      </c>
      <c r="G700" s="63" t="s">
        <v>8809</v>
      </c>
      <c r="H700" s="63" t="s">
        <v>769</v>
      </c>
      <c r="I700" s="63"/>
      <c r="J700" s="63">
        <v>38</v>
      </c>
      <c r="K700" s="63">
        <v>3</v>
      </c>
      <c r="L700" s="63"/>
      <c r="M700" s="63"/>
      <c r="N700" s="63"/>
      <c r="O700" s="63"/>
      <c r="P700" s="63"/>
      <c r="Q700" s="63"/>
      <c r="R700" s="63"/>
    </row>
    <row r="701" spans="1:18" x14ac:dyDescent="0.2">
      <c r="A701" s="63" t="s">
        <v>846</v>
      </c>
      <c r="B701" s="63" t="s">
        <v>771</v>
      </c>
      <c r="C701" s="63" t="s">
        <v>165</v>
      </c>
      <c r="D701" s="63" t="s">
        <v>164</v>
      </c>
      <c r="E701" s="63" t="s">
        <v>768</v>
      </c>
      <c r="F701" s="63">
        <v>1</v>
      </c>
      <c r="G701" s="63" t="s">
        <v>8809</v>
      </c>
      <c r="H701" s="63" t="s">
        <v>772</v>
      </c>
      <c r="I701" s="63"/>
      <c r="J701" s="63">
        <v>28</v>
      </c>
      <c r="K701" s="63">
        <v>3</v>
      </c>
      <c r="L701" s="63"/>
      <c r="M701" s="63"/>
      <c r="N701" s="63"/>
      <c r="O701" s="63"/>
      <c r="P701" s="63"/>
      <c r="Q701" s="63"/>
      <c r="R701" s="63"/>
    </row>
    <row r="702" spans="1:18" x14ac:dyDescent="0.2">
      <c r="A702" s="63" t="s">
        <v>847</v>
      </c>
      <c r="B702" s="63" t="s">
        <v>767</v>
      </c>
      <c r="C702" s="63" t="s">
        <v>169</v>
      </c>
      <c r="D702" s="63" t="s">
        <v>168</v>
      </c>
      <c r="E702" s="63" t="s">
        <v>768</v>
      </c>
      <c r="F702" s="63">
        <v>0</v>
      </c>
      <c r="G702" s="63" t="s">
        <v>8809</v>
      </c>
      <c r="H702" s="63" t="s">
        <v>769</v>
      </c>
      <c r="I702" s="63"/>
      <c r="J702" s="63">
        <v>9</v>
      </c>
      <c r="K702" s="63">
        <v>1</v>
      </c>
      <c r="L702" s="63"/>
      <c r="M702" s="63"/>
      <c r="N702" s="63"/>
      <c r="O702" s="63"/>
      <c r="P702" s="63"/>
      <c r="Q702" s="63"/>
      <c r="R702" s="63"/>
    </row>
    <row r="703" spans="1:18" x14ac:dyDescent="0.2">
      <c r="A703" s="63" t="s">
        <v>848</v>
      </c>
      <c r="B703" s="63" t="s">
        <v>771</v>
      </c>
      <c r="C703" s="63" t="s">
        <v>169</v>
      </c>
      <c r="D703" s="63" t="s">
        <v>168</v>
      </c>
      <c r="E703" s="63" t="s">
        <v>768</v>
      </c>
      <c r="F703" s="63">
        <v>1</v>
      </c>
      <c r="G703" s="63" t="s">
        <v>8809</v>
      </c>
      <c r="H703" s="63" t="s">
        <v>772</v>
      </c>
      <c r="I703" s="63"/>
      <c r="J703" s="63">
        <v>12</v>
      </c>
      <c r="K703" s="63">
        <v>1</v>
      </c>
      <c r="L703" s="63"/>
      <c r="M703" s="63"/>
      <c r="N703" s="63"/>
      <c r="O703" s="63"/>
      <c r="P703" s="63"/>
      <c r="Q703" s="63"/>
      <c r="R703" s="63"/>
    </row>
    <row r="704" spans="1:18" x14ac:dyDescent="0.2">
      <c r="A704" s="63" t="s">
        <v>849</v>
      </c>
      <c r="B704" s="63" t="s">
        <v>767</v>
      </c>
      <c r="C704" s="63" t="s">
        <v>173</v>
      </c>
      <c r="D704" s="63" t="s">
        <v>172</v>
      </c>
      <c r="E704" s="63" t="s">
        <v>768</v>
      </c>
      <c r="F704" s="63">
        <v>0</v>
      </c>
      <c r="G704" s="63" t="s">
        <v>8809</v>
      </c>
      <c r="H704" s="63" t="s">
        <v>769</v>
      </c>
      <c r="I704" s="63"/>
      <c r="J704" s="63">
        <v>12</v>
      </c>
      <c r="K704" s="63">
        <v>1</v>
      </c>
      <c r="L704" s="63"/>
      <c r="M704" s="63"/>
      <c r="N704" s="63"/>
      <c r="O704" s="63"/>
      <c r="P704" s="63"/>
      <c r="Q704" s="63"/>
      <c r="R704" s="63"/>
    </row>
    <row r="705" spans="1:18" x14ac:dyDescent="0.2">
      <c r="A705" s="63" t="s">
        <v>850</v>
      </c>
      <c r="B705" s="63" t="s">
        <v>771</v>
      </c>
      <c r="C705" s="63" t="s">
        <v>173</v>
      </c>
      <c r="D705" s="63" t="s">
        <v>172</v>
      </c>
      <c r="E705" s="63" t="s">
        <v>768</v>
      </c>
      <c r="F705" s="63">
        <v>1</v>
      </c>
      <c r="G705" s="63" t="s">
        <v>8809</v>
      </c>
      <c r="H705" s="63" t="s">
        <v>772</v>
      </c>
      <c r="I705" s="63"/>
      <c r="J705" s="63">
        <v>3</v>
      </c>
      <c r="K705" s="63">
        <v>1</v>
      </c>
      <c r="L705" s="63"/>
      <c r="M705" s="63"/>
      <c r="N705" s="63"/>
      <c r="O705" s="63"/>
      <c r="P705" s="63"/>
      <c r="Q705" s="63"/>
      <c r="R705" s="63"/>
    </row>
    <row r="706" spans="1:18" x14ac:dyDescent="0.2">
      <c r="A706" s="63" t="s">
        <v>851</v>
      </c>
      <c r="B706" s="63" t="s">
        <v>767</v>
      </c>
      <c r="C706" s="63" t="s">
        <v>177</v>
      </c>
      <c r="D706" s="63" t="s">
        <v>176</v>
      </c>
      <c r="E706" s="63" t="s">
        <v>768</v>
      </c>
      <c r="F706" s="63">
        <v>0</v>
      </c>
      <c r="G706" s="63" t="s">
        <v>8809</v>
      </c>
      <c r="H706" s="63" t="s">
        <v>769</v>
      </c>
      <c r="I706" s="63"/>
      <c r="J706" s="63">
        <v>41</v>
      </c>
      <c r="K706" s="63">
        <v>4</v>
      </c>
      <c r="L706" s="63"/>
      <c r="M706" s="63"/>
      <c r="N706" s="63"/>
      <c r="O706" s="63"/>
      <c r="P706" s="63"/>
      <c r="Q706" s="63"/>
      <c r="R706" s="63"/>
    </row>
    <row r="707" spans="1:18" x14ac:dyDescent="0.2">
      <c r="A707" s="63" t="s">
        <v>852</v>
      </c>
      <c r="B707" s="63" t="s">
        <v>771</v>
      </c>
      <c r="C707" s="63" t="s">
        <v>177</v>
      </c>
      <c r="D707" s="63" t="s">
        <v>176</v>
      </c>
      <c r="E707" s="63" t="s">
        <v>768</v>
      </c>
      <c r="F707" s="63">
        <v>1</v>
      </c>
      <c r="G707" s="63" t="s">
        <v>8809</v>
      </c>
      <c r="H707" s="63" t="s">
        <v>772</v>
      </c>
      <c r="I707" s="63"/>
      <c r="J707" s="63">
        <v>36</v>
      </c>
      <c r="K707" s="63">
        <v>3</v>
      </c>
      <c r="L707" s="63"/>
      <c r="M707" s="63"/>
      <c r="N707" s="63"/>
      <c r="O707" s="63"/>
      <c r="P707" s="63"/>
      <c r="Q707" s="63"/>
      <c r="R707" s="63"/>
    </row>
    <row r="708" spans="1:18" x14ac:dyDescent="0.2">
      <c r="A708" s="63" t="s">
        <v>853</v>
      </c>
      <c r="B708" s="63" t="s">
        <v>767</v>
      </c>
      <c r="C708" s="63" t="s">
        <v>181</v>
      </c>
      <c r="D708" s="63" t="s">
        <v>180</v>
      </c>
      <c r="E708" s="63" t="s">
        <v>768</v>
      </c>
      <c r="F708" s="63">
        <v>0</v>
      </c>
      <c r="G708" s="63" t="s">
        <v>8809</v>
      </c>
      <c r="H708" s="63" t="s">
        <v>769</v>
      </c>
      <c r="I708" s="63"/>
      <c r="J708" s="63">
        <v>21</v>
      </c>
      <c r="K708" s="63">
        <v>2</v>
      </c>
      <c r="L708" s="63"/>
      <c r="M708" s="63"/>
      <c r="N708" s="63"/>
      <c r="O708" s="63"/>
      <c r="P708" s="63"/>
      <c r="Q708" s="63"/>
      <c r="R708" s="63"/>
    </row>
    <row r="709" spans="1:18" x14ac:dyDescent="0.2">
      <c r="A709" s="63" t="s">
        <v>854</v>
      </c>
      <c r="B709" s="63" t="s">
        <v>771</v>
      </c>
      <c r="C709" s="63" t="s">
        <v>181</v>
      </c>
      <c r="D709" s="63" t="s">
        <v>180</v>
      </c>
      <c r="E709" s="63" t="s">
        <v>768</v>
      </c>
      <c r="F709" s="63">
        <v>1</v>
      </c>
      <c r="G709" s="63" t="s">
        <v>8809</v>
      </c>
      <c r="H709" s="63" t="s">
        <v>772</v>
      </c>
      <c r="I709" s="63"/>
      <c r="J709" s="63">
        <v>26</v>
      </c>
      <c r="K709" s="63">
        <v>3</v>
      </c>
      <c r="L709" s="63"/>
      <c r="M709" s="63"/>
      <c r="N709" s="63"/>
      <c r="O709" s="63"/>
      <c r="P709" s="63"/>
      <c r="Q709" s="63"/>
      <c r="R709" s="63"/>
    </row>
    <row r="710" spans="1:18" x14ac:dyDescent="0.2">
      <c r="A710" s="63" t="s">
        <v>855</v>
      </c>
      <c r="B710" s="63" t="s">
        <v>767</v>
      </c>
      <c r="C710" s="63" t="s">
        <v>185</v>
      </c>
      <c r="D710" s="63" t="s">
        <v>184</v>
      </c>
      <c r="E710" s="63" t="s">
        <v>768</v>
      </c>
      <c r="F710" s="63">
        <v>0</v>
      </c>
      <c r="G710" s="63" t="s">
        <v>8809</v>
      </c>
      <c r="H710" s="63" t="s">
        <v>769</v>
      </c>
      <c r="I710" s="63"/>
      <c r="J710" s="63">
        <v>31</v>
      </c>
      <c r="K710" s="63">
        <v>3</v>
      </c>
      <c r="L710" s="63"/>
      <c r="M710" s="63"/>
      <c r="N710" s="63"/>
      <c r="O710" s="63"/>
      <c r="P710" s="63"/>
      <c r="Q710" s="63"/>
      <c r="R710" s="63"/>
    </row>
    <row r="711" spans="1:18" x14ac:dyDescent="0.2">
      <c r="A711" s="63" t="s">
        <v>856</v>
      </c>
      <c r="B711" s="63" t="s">
        <v>771</v>
      </c>
      <c r="C711" s="63" t="s">
        <v>185</v>
      </c>
      <c r="D711" s="63" t="s">
        <v>184</v>
      </c>
      <c r="E711" s="63" t="s">
        <v>768</v>
      </c>
      <c r="F711" s="63">
        <v>1</v>
      </c>
      <c r="G711" s="63" t="s">
        <v>8809</v>
      </c>
      <c r="H711" s="63" t="s">
        <v>772</v>
      </c>
      <c r="I711" s="63"/>
      <c r="J711" s="63">
        <v>37</v>
      </c>
      <c r="K711" s="63">
        <v>3</v>
      </c>
      <c r="L711" s="63"/>
      <c r="M711" s="63"/>
      <c r="N711" s="63"/>
      <c r="O711" s="63"/>
      <c r="P711" s="63"/>
      <c r="Q711" s="63"/>
      <c r="R711" s="63"/>
    </row>
    <row r="712" spans="1:18" x14ac:dyDescent="0.2">
      <c r="A712" s="63" t="s">
        <v>857</v>
      </c>
      <c r="B712" s="63" t="s">
        <v>767</v>
      </c>
      <c r="C712" s="63" t="s">
        <v>189</v>
      </c>
      <c r="D712" s="63" t="s">
        <v>188</v>
      </c>
      <c r="E712" s="63" t="s">
        <v>768</v>
      </c>
      <c r="F712" s="63">
        <v>0</v>
      </c>
      <c r="G712" s="63" t="s">
        <v>8809</v>
      </c>
      <c r="H712" s="63" t="s">
        <v>769</v>
      </c>
      <c r="I712" s="63"/>
      <c r="J712" s="63">
        <v>48</v>
      </c>
      <c r="K712" s="63">
        <v>4</v>
      </c>
      <c r="L712" s="63"/>
      <c r="M712" s="63"/>
      <c r="N712" s="63"/>
      <c r="O712" s="63"/>
      <c r="P712" s="63"/>
      <c r="Q712" s="63"/>
      <c r="R712" s="63"/>
    </row>
    <row r="713" spans="1:18" x14ac:dyDescent="0.2">
      <c r="A713" s="63" t="s">
        <v>858</v>
      </c>
      <c r="B713" s="63" t="s">
        <v>771</v>
      </c>
      <c r="C713" s="63" t="s">
        <v>189</v>
      </c>
      <c r="D713" s="63" t="s">
        <v>188</v>
      </c>
      <c r="E713" s="63" t="s">
        <v>768</v>
      </c>
      <c r="F713" s="63">
        <v>1</v>
      </c>
      <c r="G713" s="63" t="s">
        <v>8809</v>
      </c>
      <c r="H713" s="63" t="s">
        <v>772</v>
      </c>
      <c r="I713" s="63"/>
      <c r="J713" s="63">
        <v>51</v>
      </c>
      <c r="K713" s="63">
        <v>4</v>
      </c>
      <c r="L713" s="63"/>
      <c r="M713" s="63"/>
      <c r="N713" s="63"/>
      <c r="O713" s="63"/>
      <c r="P713" s="63"/>
      <c r="Q713" s="63"/>
      <c r="R713" s="63"/>
    </row>
    <row r="714" spans="1:18" x14ac:dyDescent="0.2">
      <c r="A714" s="63" t="s">
        <v>859</v>
      </c>
      <c r="B714" s="63" t="s">
        <v>767</v>
      </c>
      <c r="C714" s="63" t="s">
        <v>193</v>
      </c>
      <c r="D714" s="63" t="s">
        <v>192</v>
      </c>
      <c r="E714" s="63" t="s">
        <v>768</v>
      </c>
      <c r="F714" s="63">
        <v>0</v>
      </c>
      <c r="G714" s="63" t="s">
        <v>8278</v>
      </c>
      <c r="H714" s="63" t="s">
        <v>8278</v>
      </c>
      <c r="I714" s="63"/>
      <c r="J714" s="63"/>
      <c r="K714" s="63"/>
      <c r="L714" s="63"/>
      <c r="M714" s="63"/>
      <c r="N714" s="63"/>
      <c r="O714" s="63"/>
      <c r="P714" s="63"/>
      <c r="Q714" s="63"/>
      <c r="R714" s="63"/>
    </row>
    <row r="715" spans="1:18" x14ac:dyDescent="0.2">
      <c r="A715" s="63" t="s">
        <v>860</v>
      </c>
      <c r="B715" s="63" t="s">
        <v>771</v>
      </c>
      <c r="C715" s="63" t="s">
        <v>193</v>
      </c>
      <c r="D715" s="63" t="s">
        <v>192</v>
      </c>
      <c r="E715" s="63" t="s">
        <v>768</v>
      </c>
      <c r="F715" s="63">
        <v>1</v>
      </c>
      <c r="G715" s="63" t="s">
        <v>8278</v>
      </c>
      <c r="H715" s="63" t="s">
        <v>8278</v>
      </c>
      <c r="I715" s="63"/>
      <c r="J715" s="63"/>
      <c r="K715" s="63"/>
      <c r="L715" s="63"/>
      <c r="M715" s="63"/>
      <c r="N715" s="63"/>
      <c r="O715" s="63"/>
      <c r="P715" s="63"/>
      <c r="Q715" s="63"/>
      <c r="R715" s="63"/>
    </row>
    <row r="716" spans="1:18" x14ac:dyDescent="0.2">
      <c r="A716" s="63" t="s">
        <v>861</v>
      </c>
      <c r="B716" s="63" t="s">
        <v>767</v>
      </c>
      <c r="C716" s="63" t="s">
        <v>197</v>
      </c>
      <c r="D716" s="63" t="s">
        <v>196</v>
      </c>
      <c r="E716" s="63" t="s">
        <v>768</v>
      </c>
      <c r="F716" s="63">
        <v>0</v>
      </c>
      <c r="G716" s="63" t="s">
        <v>8809</v>
      </c>
      <c r="H716" s="63" t="s">
        <v>769</v>
      </c>
      <c r="I716" s="63"/>
      <c r="J716" s="63">
        <v>37</v>
      </c>
      <c r="K716" s="63">
        <v>3</v>
      </c>
      <c r="L716" s="63"/>
      <c r="M716" s="63"/>
      <c r="N716" s="63"/>
      <c r="O716" s="63"/>
      <c r="P716" s="63"/>
      <c r="Q716" s="63"/>
      <c r="R716" s="63"/>
    </row>
    <row r="717" spans="1:18" x14ac:dyDescent="0.2">
      <c r="A717" s="63" t="s">
        <v>862</v>
      </c>
      <c r="B717" s="63" t="s">
        <v>771</v>
      </c>
      <c r="C717" s="63" t="s">
        <v>197</v>
      </c>
      <c r="D717" s="63" t="s">
        <v>196</v>
      </c>
      <c r="E717" s="63" t="s">
        <v>768</v>
      </c>
      <c r="F717" s="63">
        <v>1</v>
      </c>
      <c r="G717" s="63" t="s">
        <v>8809</v>
      </c>
      <c r="H717" s="63" t="s">
        <v>772</v>
      </c>
      <c r="I717" s="63"/>
      <c r="J717" s="63">
        <v>40</v>
      </c>
      <c r="K717" s="63">
        <v>4</v>
      </c>
      <c r="L717" s="63"/>
      <c r="M717" s="63"/>
      <c r="N717" s="63"/>
      <c r="O717" s="63"/>
      <c r="P717" s="63"/>
      <c r="Q717" s="63"/>
      <c r="R717" s="63"/>
    </row>
    <row r="718" spans="1:18" x14ac:dyDescent="0.2">
      <c r="A718" s="63" t="s">
        <v>863</v>
      </c>
      <c r="B718" s="63" t="s">
        <v>767</v>
      </c>
      <c r="C718" s="63" t="s">
        <v>201</v>
      </c>
      <c r="D718" s="63" t="s">
        <v>200</v>
      </c>
      <c r="E718" s="63" t="s">
        <v>768</v>
      </c>
      <c r="F718" s="63">
        <v>0</v>
      </c>
      <c r="G718" s="63" t="s">
        <v>8809</v>
      </c>
      <c r="H718" s="63" t="s">
        <v>769</v>
      </c>
      <c r="I718" s="63"/>
      <c r="J718" s="63">
        <v>2</v>
      </c>
      <c r="K718" s="63">
        <v>1</v>
      </c>
      <c r="L718" s="63"/>
      <c r="M718" s="63"/>
      <c r="N718" s="63"/>
      <c r="O718" s="63"/>
      <c r="P718" s="63"/>
      <c r="Q718" s="63"/>
      <c r="R718" s="63"/>
    </row>
    <row r="719" spans="1:18" x14ac:dyDescent="0.2">
      <c r="A719" s="63" t="s">
        <v>864</v>
      </c>
      <c r="B719" s="63" t="s">
        <v>771</v>
      </c>
      <c r="C719" s="63" t="s">
        <v>201</v>
      </c>
      <c r="D719" s="63" t="s">
        <v>200</v>
      </c>
      <c r="E719" s="63" t="s">
        <v>768</v>
      </c>
      <c r="F719" s="63">
        <v>1</v>
      </c>
      <c r="G719" s="63" t="s">
        <v>8809</v>
      </c>
      <c r="H719" s="63" t="s">
        <v>772</v>
      </c>
      <c r="I719" s="63"/>
      <c r="J719" s="63">
        <v>1</v>
      </c>
      <c r="K719" s="63">
        <v>1</v>
      </c>
      <c r="L719" s="63"/>
      <c r="M719" s="63"/>
      <c r="N719" s="63"/>
      <c r="O719" s="63"/>
      <c r="P719" s="63"/>
      <c r="Q719" s="63"/>
      <c r="R719" s="63"/>
    </row>
    <row r="720" spans="1:18" x14ac:dyDescent="0.2">
      <c r="A720" s="63" t="s">
        <v>865</v>
      </c>
      <c r="B720" s="63" t="s">
        <v>767</v>
      </c>
      <c r="C720" s="63" t="s">
        <v>205</v>
      </c>
      <c r="D720" s="63" t="s">
        <v>204</v>
      </c>
      <c r="E720" s="63" t="s">
        <v>768</v>
      </c>
      <c r="F720" s="63">
        <v>0</v>
      </c>
      <c r="G720" s="63" t="s">
        <v>8809</v>
      </c>
      <c r="H720" s="63" t="s">
        <v>769</v>
      </c>
      <c r="I720" s="63"/>
      <c r="J720" s="63">
        <v>17</v>
      </c>
      <c r="K720" s="63">
        <v>2</v>
      </c>
      <c r="L720" s="63"/>
      <c r="M720" s="63"/>
      <c r="N720" s="63"/>
      <c r="O720" s="63"/>
      <c r="P720" s="63"/>
      <c r="Q720" s="63"/>
      <c r="R720" s="63"/>
    </row>
    <row r="721" spans="1:18" x14ac:dyDescent="0.2">
      <c r="A721" s="63" t="s">
        <v>866</v>
      </c>
      <c r="B721" s="63" t="s">
        <v>771</v>
      </c>
      <c r="C721" s="63" t="s">
        <v>205</v>
      </c>
      <c r="D721" s="63" t="s">
        <v>204</v>
      </c>
      <c r="E721" s="63" t="s">
        <v>768</v>
      </c>
      <c r="F721" s="63">
        <v>1</v>
      </c>
      <c r="G721" s="63" t="s">
        <v>8809</v>
      </c>
      <c r="H721" s="63" t="s">
        <v>772</v>
      </c>
      <c r="I721" s="63"/>
      <c r="J721" s="63">
        <v>21</v>
      </c>
      <c r="K721" s="63">
        <v>2</v>
      </c>
      <c r="L721" s="63"/>
      <c r="M721" s="63"/>
      <c r="N721" s="63"/>
      <c r="O721" s="63"/>
      <c r="P721" s="63"/>
      <c r="Q721" s="63"/>
      <c r="R721" s="63"/>
    </row>
    <row r="722" spans="1:18" x14ac:dyDescent="0.2">
      <c r="A722" s="63" t="s">
        <v>867</v>
      </c>
      <c r="B722" s="63" t="s">
        <v>767</v>
      </c>
      <c r="C722" s="63" t="s">
        <v>209</v>
      </c>
      <c r="D722" s="63" t="s">
        <v>208</v>
      </c>
      <c r="E722" s="63" t="s">
        <v>768</v>
      </c>
      <c r="F722" s="63">
        <v>0</v>
      </c>
      <c r="G722" s="63" t="s">
        <v>8809</v>
      </c>
      <c r="H722" s="63" t="s">
        <v>769</v>
      </c>
      <c r="I722" s="63"/>
      <c r="J722" s="63">
        <v>26</v>
      </c>
      <c r="K722" s="63">
        <v>3</v>
      </c>
      <c r="L722" s="63"/>
      <c r="M722" s="63"/>
      <c r="N722" s="63"/>
      <c r="O722" s="63"/>
      <c r="P722" s="63"/>
      <c r="Q722" s="63"/>
      <c r="R722" s="63"/>
    </row>
    <row r="723" spans="1:18" x14ac:dyDescent="0.2">
      <c r="A723" s="63" t="s">
        <v>868</v>
      </c>
      <c r="B723" s="63" t="s">
        <v>771</v>
      </c>
      <c r="C723" s="63" t="s">
        <v>209</v>
      </c>
      <c r="D723" s="63" t="s">
        <v>208</v>
      </c>
      <c r="E723" s="63" t="s">
        <v>768</v>
      </c>
      <c r="F723" s="63">
        <v>1</v>
      </c>
      <c r="G723" s="63" t="s">
        <v>8809</v>
      </c>
      <c r="H723" s="63" t="s">
        <v>772</v>
      </c>
      <c r="I723" s="63"/>
      <c r="J723" s="63">
        <v>18</v>
      </c>
      <c r="K723" s="63">
        <v>2</v>
      </c>
      <c r="L723" s="63"/>
      <c r="M723" s="63"/>
      <c r="N723" s="63"/>
      <c r="O723" s="63"/>
      <c r="P723" s="63"/>
      <c r="Q723" s="63"/>
      <c r="R723" s="63"/>
    </row>
    <row r="724" spans="1:18" x14ac:dyDescent="0.2">
      <c r="A724" s="63" t="s">
        <v>869</v>
      </c>
      <c r="B724" s="63" t="s">
        <v>767</v>
      </c>
      <c r="C724" s="63" t="s">
        <v>213</v>
      </c>
      <c r="D724" s="63" t="s">
        <v>212</v>
      </c>
      <c r="E724" s="63" t="s">
        <v>768</v>
      </c>
      <c r="F724" s="63">
        <v>0</v>
      </c>
      <c r="G724" s="63" t="s">
        <v>8809</v>
      </c>
      <c r="H724" s="63" t="s">
        <v>769</v>
      </c>
      <c r="I724" s="63"/>
      <c r="J724" s="63">
        <v>28</v>
      </c>
      <c r="K724" s="63">
        <v>3</v>
      </c>
      <c r="L724" s="63"/>
      <c r="M724" s="63"/>
      <c r="N724" s="63"/>
      <c r="O724" s="63"/>
      <c r="P724" s="63"/>
      <c r="Q724" s="63"/>
      <c r="R724" s="63"/>
    </row>
    <row r="725" spans="1:18" x14ac:dyDescent="0.2">
      <c r="A725" s="63" t="s">
        <v>870</v>
      </c>
      <c r="B725" s="63" t="s">
        <v>771</v>
      </c>
      <c r="C725" s="63" t="s">
        <v>213</v>
      </c>
      <c r="D725" s="63" t="s">
        <v>212</v>
      </c>
      <c r="E725" s="63" t="s">
        <v>768</v>
      </c>
      <c r="F725" s="63">
        <v>1</v>
      </c>
      <c r="G725" s="63" t="s">
        <v>8809</v>
      </c>
      <c r="H725" s="63" t="s">
        <v>772</v>
      </c>
      <c r="I725" s="63"/>
      <c r="J725" s="63">
        <v>24</v>
      </c>
      <c r="K725" s="63">
        <v>2</v>
      </c>
      <c r="L725" s="63"/>
      <c r="M725" s="63"/>
      <c r="N725" s="63"/>
      <c r="O725" s="63"/>
      <c r="P725" s="63"/>
      <c r="Q725" s="63"/>
      <c r="R725" s="63"/>
    </row>
    <row r="726" spans="1:18" x14ac:dyDescent="0.2">
      <c r="A726" s="63" t="s">
        <v>871</v>
      </c>
      <c r="B726" s="63" t="s">
        <v>767</v>
      </c>
      <c r="C726" s="63" t="s">
        <v>217</v>
      </c>
      <c r="D726" s="63" t="s">
        <v>216</v>
      </c>
      <c r="E726" s="63" t="s">
        <v>768</v>
      </c>
      <c r="F726" s="63">
        <v>0</v>
      </c>
      <c r="G726" s="63" t="s">
        <v>8809</v>
      </c>
      <c r="H726" s="63" t="s">
        <v>769</v>
      </c>
      <c r="I726" s="63"/>
      <c r="J726" s="63">
        <v>14</v>
      </c>
      <c r="K726" s="63">
        <v>2</v>
      </c>
      <c r="L726" s="63"/>
      <c r="M726" s="63"/>
      <c r="N726" s="63"/>
      <c r="O726" s="63"/>
      <c r="P726" s="63"/>
      <c r="Q726" s="63"/>
      <c r="R726" s="63"/>
    </row>
    <row r="727" spans="1:18" x14ac:dyDescent="0.2">
      <c r="A727" s="63" t="s">
        <v>872</v>
      </c>
      <c r="B727" s="63" t="s">
        <v>771</v>
      </c>
      <c r="C727" s="63" t="s">
        <v>217</v>
      </c>
      <c r="D727" s="63" t="s">
        <v>216</v>
      </c>
      <c r="E727" s="63" t="s">
        <v>768</v>
      </c>
      <c r="F727" s="63">
        <v>1</v>
      </c>
      <c r="G727" s="63" t="s">
        <v>8809</v>
      </c>
      <c r="H727" s="63" t="s">
        <v>772</v>
      </c>
      <c r="I727" s="63"/>
      <c r="J727" s="63">
        <v>13</v>
      </c>
      <c r="K727" s="63">
        <v>2</v>
      </c>
      <c r="L727" s="63"/>
      <c r="M727" s="63"/>
      <c r="N727" s="63"/>
      <c r="O727" s="63"/>
      <c r="P727" s="63"/>
      <c r="Q727" s="63"/>
      <c r="R727" s="63"/>
    </row>
    <row r="728" spans="1:18" x14ac:dyDescent="0.2">
      <c r="A728" s="63" t="s">
        <v>873</v>
      </c>
      <c r="B728" s="63" t="s">
        <v>767</v>
      </c>
      <c r="C728" s="63" t="s">
        <v>221</v>
      </c>
      <c r="D728" s="63" t="s">
        <v>220</v>
      </c>
      <c r="E728" s="63" t="s">
        <v>768</v>
      </c>
      <c r="F728" s="63">
        <v>0</v>
      </c>
      <c r="G728" s="63" t="s">
        <v>8809</v>
      </c>
      <c r="H728" s="63" t="s">
        <v>769</v>
      </c>
      <c r="I728" s="63"/>
      <c r="J728" s="63">
        <v>28</v>
      </c>
      <c r="K728" s="63">
        <v>3</v>
      </c>
      <c r="L728" s="63"/>
      <c r="M728" s="63"/>
      <c r="N728" s="63"/>
      <c r="O728" s="63"/>
      <c r="P728" s="63"/>
      <c r="Q728" s="63"/>
      <c r="R728" s="63"/>
    </row>
    <row r="729" spans="1:18" x14ac:dyDescent="0.2">
      <c r="A729" s="63" t="s">
        <v>874</v>
      </c>
      <c r="B729" s="63" t="s">
        <v>771</v>
      </c>
      <c r="C729" s="63" t="s">
        <v>221</v>
      </c>
      <c r="D729" s="63" t="s">
        <v>220</v>
      </c>
      <c r="E729" s="63" t="s">
        <v>768</v>
      </c>
      <c r="F729" s="63">
        <v>1</v>
      </c>
      <c r="G729" s="63" t="s">
        <v>8809</v>
      </c>
      <c r="H729" s="63" t="s">
        <v>772</v>
      </c>
      <c r="I729" s="63"/>
      <c r="J729" s="63">
        <v>34</v>
      </c>
      <c r="K729" s="63">
        <v>3</v>
      </c>
      <c r="L729" s="63"/>
      <c r="M729" s="63"/>
      <c r="N729" s="63"/>
      <c r="O729" s="63"/>
      <c r="P729" s="63"/>
      <c r="Q729" s="63"/>
      <c r="R729" s="63"/>
    </row>
    <row r="730" spans="1:18" x14ac:dyDescent="0.2">
      <c r="A730" s="63" t="s">
        <v>875</v>
      </c>
      <c r="B730" s="63" t="s">
        <v>876</v>
      </c>
      <c r="C730" s="63" t="s">
        <v>14</v>
      </c>
      <c r="D730" s="63" t="s">
        <v>13</v>
      </c>
      <c r="E730" s="63" t="s">
        <v>877</v>
      </c>
      <c r="F730" s="63">
        <v>0</v>
      </c>
      <c r="G730" s="63" t="s">
        <v>8810</v>
      </c>
      <c r="H730" s="63" t="s">
        <v>769</v>
      </c>
      <c r="I730" s="63"/>
      <c r="J730" s="63">
        <v>32</v>
      </c>
      <c r="K730" s="63">
        <v>3</v>
      </c>
      <c r="L730" s="63"/>
      <c r="M730" s="63"/>
      <c r="N730" s="63"/>
      <c r="O730" s="63"/>
      <c r="P730" s="63"/>
      <c r="Q730" s="63"/>
      <c r="R730" s="63"/>
    </row>
    <row r="731" spans="1:18" x14ac:dyDescent="0.2">
      <c r="A731" s="63" t="s">
        <v>878</v>
      </c>
      <c r="B731" s="63" t="s">
        <v>879</v>
      </c>
      <c r="C731" s="63" t="s">
        <v>14</v>
      </c>
      <c r="D731" s="63" t="s">
        <v>13</v>
      </c>
      <c r="E731" s="63" t="s">
        <v>877</v>
      </c>
      <c r="F731" s="63">
        <v>1</v>
      </c>
      <c r="G731" s="63" t="s">
        <v>8810</v>
      </c>
      <c r="H731" s="63" t="s">
        <v>772</v>
      </c>
      <c r="I731" s="63"/>
      <c r="J731" s="63">
        <v>46</v>
      </c>
      <c r="K731" s="63">
        <v>4</v>
      </c>
      <c r="L731" s="63"/>
      <c r="M731" s="63"/>
      <c r="N731" s="63"/>
      <c r="O731" s="63"/>
      <c r="P731" s="63"/>
      <c r="Q731" s="63"/>
      <c r="R731" s="63"/>
    </row>
    <row r="732" spans="1:18" x14ac:dyDescent="0.2">
      <c r="A732" s="63" t="s">
        <v>880</v>
      </c>
      <c r="B732" s="63" t="s">
        <v>876</v>
      </c>
      <c r="C732" s="63" t="s">
        <v>22</v>
      </c>
      <c r="D732" s="63" t="s">
        <v>21</v>
      </c>
      <c r="E732" s="63" t="s">
        <v>877</v>
      </c>
      <c r="F732" s="63">
        <v>0</v>
      </c>
      <c r="G732" s="63" t="s">
        <v>8810</v>
      </c>
      <c r="H732" s="63" t="s">
        <v>769</v>
      </c>
      <c r="I732" s="63"/>
      <c r="J732" s="63">
        <v>34</v>
      </c>
      <c r="K732" s="63">
        <v>3</v>
      </c>
      <c r="L732" s="63"/>
      <c r="M732" s="63"/>
      <c r="N732" s="63"/>
      <c r="O732" s="63"/>
      <c r="P732" s="63"/>
      <c r="Q732" s="63"/>
      <c r="R732" s="63"/>
    </row>
    <row r="733" spans="1:18" x14ac:dyDescent="0.2">
      <c r="A733" s="63" t="s">
        <v>881</v>
      </c>
      <c r="B733" s="63" t="s">
        <v>879</v>
      </c>
      <c r="C733" s="63" t="s">
        <v>22</v>
      </c>
      <c r="D733" s="63" t="s">
        <v>21</v>
      </c>
      <c r="E733" s="63" t="s">
        <v>877</v>
      </c>
      <c r="F733" s="63">
        <v>1</v>
      </c>
      <c r="G733" s="63" t="s">
        <v>8810</v>
      </c>
      <c r="H733" s="63" t="s">
        <v>772</v>
      </c>
      <c r="I733" s="63"/>
      <c r="J733" s="63">
        <v>30</v>
      </c>
      <c r="K733" s="63">
        <v>3</v>
      </c>
      <c r="L733" s="63"/>
      <c r="M733" s="63"/>
      <c r="N733" s="63"/>
      <c r="O733" s="63"/>
      <c r="P733" s="63"/>
      <c r="Q733" s="63"/>
      <c r="R733" s="63"/>
    </row>
    <row r="734" spans="1:18" x14ac:dyDescent="0.2">
      <c r="A734" s="63" t="s">
        <v>882</v>
      </c>
      <c r="B734" s="63" t="s">
        <v>876</v>
      </c>
      <c r="C734" s="63" t="s">
        <v>26</v>
      </c>
      <c r="D734" s="63" t="s">
        <v>25</v>
      </c>
      <c r="E734" s="63" t="s">
        <v>877</v>
      </c>
      <c r="F734" s="63">
        <v>0</v>
      </c>
      <c r="G734" s="63" t="s">
        <v>8810</v>
      </c>
      <c r="H734" s="63" t="s">
        <v>769</v>
      </c>
      <c r="I734" s="63"/>
      <c r="J734" s="63">
        <v>36</v>
      </c>
      <c r="K734" s="63">
        <v>3</v>
      </c>
      <c r="L734" s="63"/>
      <c r="M734" s="63"/>
      <c r="N734" s="63"/>
      <c r="O734" s="63"/>
      <c r="P734" s="63"/>
      <c r="Q734" s="63"/>
      <c r="R734" s="63"/>
    </row>
    <row r="735" spans="1:18" x14ac:dyDescent="0.2">
      <c r="A735" s="63" t="s">
        <v>883</v>
      </c>
      <c r="B735" s="63" t="s">
        <v>879</v>
      </c>
      <c r="C735" s="63" t="s">
        <v>26</v>
      </c>
      <c r="D735" s="63" t="s">
        <v>25</v>
      </c>
      <c r="E735" s="63" t="s">
        <v>877</v>
      </c>
      <c r="F735" s="63">
        <v>1</v>
      </c>
      <c r="G735" s="63" t="s">
        <v>8810</v>
      </c>
      <c r="H735" s="63" t="s">
        <v>772</v>
      </c>
      <c r="I735" s="63"/>
      <c r="J735" s="63">
        <v>21</v>
      </c>
      <c r="K735" s="63">
        <v>2</v>
      </c>
      <c r="L735" s="63"/>
      <c r="M735" s="63"/>
      <c r="N735" s="63"/>
      <c r="O735" s="63"/>
      <c r="P735" s="63"/>
      <c r="Q735" s="63"/>
      <c r="R735" s="63"/>
    </row>
    <row r="736" spans="1:18" x14ac:dyDescent="0.2">
      <c r="A736" s="63" t="s">
        <v>884</v>
      </c>
      <c r="B736" s="63" t="s">
        <v>876</v>
      </c>
      <c r="C736" s="63" t="s">
        <v>30</v>
      </c>
      <c r="D736" s="63" t="s">
        <v>29</v>
      </c>
      <c r="E736" s="63" t="s">
        <v>877</v>
      </c>
      <c r="F736" s="63">
        <v>0</v>
      </c>
      <c r="G736" s="63" t="s">
        <v>8810</v>
      </c>
      <c r="H736" s="63" t="s">
        <v>769</v>
      </c>
      <c r="I736" s="63"/>
      <c r="J736" s="63">
        <v>51</v>
      </c>
      <c r="K736" s="63">
        <v>4</v>
      </c>
      <c r="L736" s="63"/>
      <c r="M736" s="63"/>
      <c r="N736" s="63"/>
      <c r="O736" s="63"/>
      <c r="P736" s="63"/>
      <c r="Q736" s="63"/>
      <c r="R736" s="63"/>
    </row>
    <row r="737" spans="1:18" x14ac:dyDescent="0.2">
      <c r="A737" s="63" t="s">
        <v>885</v>
      </c>
      <c r="B737" s="63" t="s">
        <v>879</v>
      </c>
      <c r="C737" s="63" t="s">
        <v>30</v>
      </c>
      <c r="D737" s="63" t="s">
        <v>29</v>
      </c>
      <c r="E737" s="63" t="s">
        <v>877</v>
      </c>
      <c r="F737" s="63">
        <v>1</v>
      </c>
      <c r="G737" s="63" t="s">
        <v>8810</v>
      </c>
      <c r="H737" s="63" t="s">
        <v>772</v>
      </c>
      <c r="I737" s="63"/>
      <c r="J737" s="63">
        <v>48</v>
      </c>
      <c r="K737" s="63">
        <v>4</v>
      </c>
      <c r="L737" s="63"/>
      <c r="M737" s="63"/>
      <c r="N737" s="63"/>
      <c r="O737" s="63"/>
      <c r="P737" s="63"/>
      <c r="Q737" s="63"/>
      <c r="R737" s="63"/>
    </row>
    <row r="738" spans="1:18" x14ac:dyDescent="0.2">
      <c r="A738" s="63" t="s">
        <v>886</v>
      </c>
      <c r="B738" s="63" t="s">
        <v>876</v>
      </c>
      <c r="C738" s="63" t="s">
        <v>34</v>
      </c>
      <c r="D738" s="63" t="s">
        <v>33</v>
      </c>
      <c r="E738" s="63" t="s">
        <v>877</v>
      </c>
      <c r="F738" s="63">
        <v>0</v>
      </c>
      <c r="G738" s="63" t="s">
        <v>8810</v>
      </c>
      <c r="H738" s="63" t="s">
        <v>769</v>
      </c>
      <c r="I738" s="63"/>
      <c r="J738" s="63">
        <v>20</v>
      </c>
      <c r="K738" s="63">
        <v>2</v>
      </c>
      <c r="L738" s="63"/>
      <c r="M738" s="63"/>
      <c r="N738" s="63"/>
      <c r="O738" s="63"/>
      <c r="P738" s="63"/>
      <c r="Q738" s="63"/>
      <c r="R738" s="63"/>
    </row>
    <row r="739" spans="1:18" x14ac:dyDescent="0.2">
      <c r="A739" s="63" t="s">
        <v>887</v>
      </c>
      <c r="B739" s="63" t="s">
        <v>879</v>
      </c>
      <c r="C739" s="63" t="s">
        <v>34</v>
      </c>
      <c r="D739" s="63" t="s">
        <v>33</v>
      </c>
      <c r="E739" s="63" t="s">
        <v>877</v>
      </c>
      <c r="F739" s="63">
        <v>1</v>
      </c>
      <c r="G739" s="63" t="s">
        <v>8810</v>
      </c>
      <c r="H739" s="63" t="s">
        <v>772</v>
      </c>
      <c r="I739" s="63"/>
      <c r="J739" s="63">
        <v>10</v>
      </c>
      <c r="K739" s="63">
        <v>1</v>
      </c>
      <c r="L739" s="63"/>
      <c r="M739" s="63"/>
      <c r="N739" s="63"/>
      <c r="O739" s="63"/>
      <c r="P739" s="63"/>
      <c r="Q739" s="63"/>
      <c r="R739" s="63"/>
    </row>
    <row r="740" spans="1:18" x14ac:dyDescent="0.2">
      <c r="A740" s="63" t="s">
        <v>888</v>
      </c>
      <c r="B740" s="63" t="s">
        <v>876</v>
      </c>
      <c r="C740" s="63" t="s">
        <v>38</v>
      </c>
      <c r="D740" s="63" t="s">
        <v>37</v>
      </c>
      <c r="E740" s="63" t="s">
        <v>877</v>
      </c>
      <c r="F740" s="63">
        <v>0</v>
      </c>
      <c r="G740" s="63" t="s">
        <v>8810</v>
      </c>
      <c r="H740" s="63" t="s">
        <v>769</v>
      </c>
      <c r="I740" s="63"/>
      <c r="J740" s="63">
        <v>16</v>
      </c>
      <c r="K740" s="63">
        <v>2</v>
      </c>
      <c r="L740" s="63"/>
      <c r="M740" s="63"/>
      <c r="N740" s="63"/>
      <c r="O740" s="63"/>
      <c r="P740" s="63"/>
      <c r="Q740" s="63"/>
      <c r="R740" s="63"/>
    </row>
    <row r="741" spans="1:18" x14ac:dyDescent="0.2">
      <c r="A741" s="63" t="s">
        <v>889</v>
      </c>
      <c r="B741" s="63" t="s">
        <v>879</v>
      </c>
      <c r="C741" s="63" t="s">
        <v>38</v>
      </c>
      <c r="D741" s="63" t="s">
        <v>37</v>
      </c>
      <c r="E741" s="63" t="s">
        <v>877</v>
      </c>
      <c r="F741" s="63">
        <v>1</v>
      </c>
      <c r="G741" s="63" t="s">
        <v>8810</v>
      </c>
      <c r="H741" s="63" t="s">
        <v>772</v>
      </c>
      <c r="I741" s="63"/>
      <c r="J741" s="63">
        <v>8</v>
      </c>
      <c r="K741" s="63">
        <v>1</v>
      </c>
      <c r="L741" s="63"/>
      <c r="M741" s="63"/>
      <c r="N741" s="63"/>
      <c r="O741" s="63"/>
      <c r="P741" s="63"/>
      <c r="Q741" s="63"/>
      <c r="R741" s="63"/>
    </row>
    <row r="742" spans="1:18" x14ac:dyDescent="0.2">
      <c r="A742" s="63" t="s">
        <v>890</v>
      </c>
      <c r="B742" s="63" t="s">
        <v>876</v>
      </c>
      <c r="C742" s="63" t="s">
        <v>42</v>
      </c>
      <c r="D742" s="63" t="s">
        <v>41</v>
      </c>
      <c r="E742" s="63" t="s">
        <v>877</v>
      </c>
      <c r="F742" s="63">
        <v>0</v>
      </c>
      <c r="G742" s="63" t="s">
        <v>8810</v>
      </c>
      <c r="H742" s="63" t="s">
        <v>769</v>
      </c>
      <c r="I742" s="63"/>
      <c r="J742" s="63">
        <v>4</v>
      </c>
      <c r="K742" s="63">
        <v>1</v>
      </c>
      <c r="L742" s="63"/>
      <c r="M742" s="63"/>
      <c r="N742" s="63"/>
      <c r="O742" s="63"/>
      <c r="P742" s="63"/>
      <c r="Q742" s="63"/>
      <c r="R742" s="63"/>
    </row>
    <row r="743" spans="1:18" x14ac:dyDescent="0.2">
      <c r="A743" s="63" t="s">
        <v>891</v>
      </c>
      <c r="B743" s="63" t="s">
        <v>879</v>
      </c>
      <c r="C743" s="63" t="s">
        <v>42</v>
      </c>
      <c r="D743" s="63" t="s">
        <v>41</v>
      </c>
      <c r="E743" s="63" t="s">
        <v>877</v>
      </c>
      <c r="F743" s="63">
        <v>1</v>
      </c>
      <c r="G743" s="63" t="s">
        <v>8810</v>
      </c>
      <c r="H743" s="63" t="s">
        <v>772</v>
      </c>
      <c r="I743" s="63"/>
      <c r="J743" s="63">
        <v>8</v>
      </c>
      <c r="K743" s="63">
        <v>1</v>
      </c>
      <c r="L743" s="63"/>
      <c r="M743" s="63"/>
      <c r="N743" s="63"/>
      <c r="O743" s="63"/>
      <c r="P743" s="63"/>
      <c r="Q743" s="63"/>
      <c r="R743" s="63"/>
    </row>
    <row r="744" spans="1:18" x14ac:dyDescent="0.2">
      <c r="A744" s="63" t="s">
        <v>892</v>
      </c>
      <c r="B744" s="63" t="s">
        <v>876</v>
      </c>
      <c r="C744" s="63" t="s">
        <v>46</v>
      </c>
      <c r="D744" s="63" t="s">
        <v>45</v>
      </c>
      <c r="E744" s="63" t="s">
        <v>877</v>
      </c>
      <c r="F744" s="63">
        <v>0</v>
      </c>
      <c r="G744" s="63" t="s">
        <v>8810</v>
      </c>
      <c r="H744" s="63" t="s">
        <v>769</v>
      </c>
      <c r="I744" s="63"/>
      <c r="J744" s="63">
        <v>7</v>
      </c>
      <c r="K744" s="63">
        <v>1</v>
      </c>
      <c r="L744" s="63"/>
      <c r="M744" s="63"/>
      <c r="N744" s="63"/>
      <c r="O744" s="63"/>
      <c r="P744" s="63"/>
      <c r="Q744" s="63"/>
      <c r="R744" s="63"/>
    </row>
    <row r="745" spans="1:18" x14ac:dyDescent="0.2">
      <c r="A745" s="63" t="s">
        <v>893</v>
      </c>
      <c r="B745" s="63" t="s">
        <v>879</v>
      </c>
      <c r="C745" s="63" t="s">
        <v>46</v>
      </c>
      <c r="D745" s="63" t="s">
        <v>45</v>
      </c>
      <c r="E745" s="63" t="s">
        <v>877</v>
      </c>
      <c r="F745" s="63">
        <v>1</v>
      </c>
      <c r="G745" s="63" t="s">
        <v>8810</v>
      </c>
      <c r="H745" s="63" t="s">
        <v>772</v>
      </c>
      <c r="I745" s="63"/>
      <c r="J745" s="63">
        <v>21</v>
      </c>
      <c r="K745" s="63">
        <v>2</v>
      </c>
      <c r="L745" s="63"/>
      <c r="M745" s="63"/>
      <c r="N745" s="63"/>
      <c r="O745" s="63"/>
      <c r="P745" s="63"/>
      <c r="Q745" s="63"/>
      <c r="R745" s="63"/>
    </row>
    <row r="746" spans="1:18" x14ac:dyDescent="0.2">
      <c r="A746" s="63" t="s">
        <v>894</v>
      </c>
      <c r="B746" s="63" t="s">
        <v>876</v>
      </c>
      <c r="C746" s="63" t="s">
        <v>50</v>
      </c>
      <c r="D746" s="63" t="s">
        <v>49</v>
      </c>
      <c r="E746" s="63" t="s">
        <v>877</v>
      </c>
      <c r="F746" s="63">
        <v>0</v>
      </c>
      <c r="G746" s="63" t="s">
        <v>8810</v>
      </c>
      <c r="H746" s="63" t="s">
        <v>769</v>
      </c>
      <c r="I746" s="63"/>
      <c r="J746" s="63">
        <v>13</v>
      </c>
      <c r="K746" s="63">
        <v>2</v>
      </c>
      <c r="L746" s="63"/>
      <c r="M746" s="63"/>
      <c r="N746" s="63"/>
      <c r="O746" s="63"/>
      <c r="P746" s="63"/>
      <c r="Q746" s="63"/>
      <c r="R746" s="63"/>
    </row>
    <row r="747" spans="1:18" x14ac:dyDescent="0.2">
      <c r="A747" s="63" t="s">
        <v>895</v>
      </c>
      <c r="B747" s="63" t="s">
        <v>879</v>
      </c>
      <c r="C747" s="63" t="s">
        <v>50</v>
      </c>
      <c r="D747" s="63" t="s">
        <v>49</v>
      </c>
      <c r="E747" s="63" t="s">
        <v>877</v>
      </c>
      <c r="F747" s="63">
        <v>1</v>
      </c>
      <c r="G747" s="63" t="s">
        <v>8810</v>
      </c>
      <c r="H747" s="63" t="s">
        <v>772</v>
      </c>
      <c r="I747" s="63"/>
      <c r="J747" s="63">
        <v>13</v>
      </c>
      <c r="K747" s="63">
        <v>2</v>
      </c>
      <c r="L747" s="63"/>
      <c r="M747" s="63"/>
      <c r="N747" s="63"/>
      <c r="O747" s="63"/>
      <c r="P747" s="63"/>
      <c r="Q747" s="63"/>
      <c r="R747" s="63"/>
    </row>
    <row r="748" spans="1:18" x14ac:dyDescent="0.2">
      <c r="A748" s="63" t="s">
        <v>896</v>
      </c>
      <c r="B748" s="63" t="s">
        <v>876</v>
      </c>
      <c r="C748" s="63" t="s">
        <v>54</v>
      </c>
      <c r="D748" s="63" t="s">
        <v>53</v>
      </c>
      <c r="E748" s="63" t="s">
        <v>877</v>
      </c>
      <c r="F748" s="63">
        <v>0</v>
      </c>
      <c r="G748" s="63" t="s">
        <v>8810</v>
      </c>
      <c r="H748" s="63" t="s">
        <v>769</v>
      </c>
      <c r="I748" s="63"/>
      <c r="J748" s="63">
        <v>42</v>
      </c>
      <c r="K748" s="63">
        <v>4</v>
      </c>
      <c r="L748" s="63"/>
      <c r="M748" s="63"/>
      <c r="N748" s="63"/>
      <c r="O748" s="63"/>
      <c r="P748" s="63"/>
      <c r="Q748" s="63"/>
      <c r="R748" s="63"/>
    </row>
    <row r="749" spans="1:18" x14ac:dyDescent="0.2">
      <c r="A749" s="63" t="s">
        <v>897</v>
      </c>
      <c r="B749" s="63" t="s">
        <v>879</v>
      </c>
      <c r="C749" s="63" t="s">
        <v>54</v>
      </c>
      <c r="D749" s="63" t="s">
        <v>53</v>
      </c>
      <c r="E749" s="63" t="s">
        <v>877</v>
      </c>
      <c r="F749" s="63">
        <v>1</v>
      </c>
      <c r="G749" s="63" t="s">
        <v>8810</v>
      </c>
      <c r="H749" s="63" t="s">
        <v>772</v>
      </c>
      <c r="I749" s="63"/>
      <c r="J749" s="63">
        <v>33</v>
      </c>
      <c r="K749" s="63">
        <v>3</v>
      </c>
      <c r="L749" s="63"/>
      <c r="M749" s="63"/>
      <c r="N749" s="63"/>
      <c r="O749" s="63"/>
      <c r="P749" s="63"/>
      <c r="Q749" s="63"/>
      <c r="R749" s="63"/>
    </row>
    <row r="750" spans="1:18" x14ac:dyDescent="0.2">
      <c r="A750" s="63" t="s">
        <v>898</v>
      </c>
      <c r="B750" s="63" t="s">
        <v>876</v>
      </c>
      <c r="C750" s="63" t="s">
        <v>58</v>
      </c>
      <c r="D750" s="63" t="s">
        <v>57</v>
      </c>
      <c r="E750" s="63" t="s">
        <v>877</v>
      </c>
      <c r="F750" s="63">
        <v>0</v>
      </c>
      <c r="G750" s="63" t="s">
        <v>8810</v>
      </c>
      <c r="H750" s="63" t="s">
        <v>769</v>
      </c>
      <c r="I750" s="63"/>
      <c r="J750" s="63">
        <v>43</v>
      </c>
      <c r="K750" s="63">
        <v>4</v>
      </c>
      <c r="L750" s="63"/>
      <c r="M750" s="63"/>
      <c r="N750" s="63"/>
      <c r="O750" s="63"/>
      <c r="P750" s="63"/>
      <c r="Q750" s="63"/>
      <c r="R750" s="63"/>
    </row>
    <row r="751" spans="1:18" x14ac:dyDescent="0.2">
      <c r="A751" s="63" t="s">
        <v>899</v>
      </c>
      <c r="B751" s="63" t="s">
        <v>879</v>
      </c>
      <c r="C751" s="63" t="s">
        <v>58</v>
      </c>
      <c r="D751" s="63" t="s">
        <v>57</v>
      </c>
      <c r="E751" s="63" t="s">
        <v>877</v>
      </c>
      <c r="F751" s="63">
        <v>1</v>
      </c>
      <c r="G751" s="63" t="s">
        <v>8810</v>
      </c>
      <c r="H751" s="63" t="s">
        <v>772</v>
      </c>
      <c r="I751" s="63"/>
      <c r="J751" s="63">
        <v>40</v>
      </c>
      <c r="K751" s="63">
        <v>4</v>
      </c>
      <c r="L751" s="63"/>
      <c r="M751" s="63"/>
      <c r="N751" s="63"/>
      <c r="O751" s="63"/>
      <c r="P751" s="63"/>
      <c r="Q751" s="63"/>
      <c r="R751" s="63"/>
    </row>
    <row r="752" spans="1:18" x14ac:dyDescent="0.2">
      <c r="A752" s="63" t="s">
        <v>900</v>
      </c>
      <c r="B752" s="63" t="s">
        <v>876</v>
      </c>
      <c r="C752" s="63" t="s">
        <v>62</v>
      </c>
      <c r="D752" s="63" t="s">
        <v>61</v>
      </c>
      <c r="E752" s="63" t="s">
        <v>877</v>
      </c>
      <c r="F752" s="63">
        <v>0</v>
      </c>
      <c r="G752" s="63" t="s">
        <v>8810</v>
      </c>
      <c r="H752" s="63" t="s">
        <v>769</v>
      </c>
      <c r="I752" s="63"/>
      <c r="J752" s="63">
        <v>1</v>
      </c>
      <c r="K752" s="63">
        <v>1</v>
      </c>
      <c r="L752" s="63"/>
      <c r="M752" s="63"/>
      <c r="N752" s="63"/>
      <c r="O752" s="63"/>
      <c r="P752" s="63"/>
      <c r="Q752" s="63"/>
      <c r="R752" s="63"/>
    </row>
    <row r="753" spans="1:18" x14ac:dyDescent="0.2">
      <c r="A753" s="63" t="s">
        <v>901</v>
      </c>
      <c r="B753" s="63" t="s">
        <v>879</v>
      </c>
      <c r="C753" s="63" t="s">
        <v>62</v>
      </c>
      <c r="D753" s="63" t="s">
        <v>61</v>
      </c>
      <c r="E753" s="63" t="s">
        <v>877</v>
      </c>
      <c r="F753" s="63">
        <v>1</v>
      </c>
      <c r="G753" s="63" t="s">
        <v>8810</v>
      </c>
      <c r="H753" s="63" t="s">
        <v>772</v>
      </c>
      <c r="I753" s="63"/>
      <c r="J753" s="63">
        <v>1</v>
      </c>
      <c r="K753" s="63">
        <v>1</v>
      </c>
      <c r="L753" s="63"/>
      <c r="M753" s="63"/>
      <c r="N753" s="63"/>
      <c r="O753" s="63"/>
      <c r="P753" s="63"/>
      <c r="Q753" s="63"/>
      <c r="R753" s="63"/>
    </row>
    <row r="754" spans="1:18" x14ac:dyDescent="0.2">
      <c r="A754" s="63" t="s">
        <v>902</v>
      </c>
      <c r="B754" s="63" t="s">
        <v>876</v>
      </c>
      <c r="C754" s="63" t="s">
        <v>1</v>
      </c>
      <c r="D754" s="63" t="s">
        <v>65</v>
      </c>
      <c r="E754" s="63" t="s">
        <v>877</v>
      </c>
      <c r="F754" s="63">
        <v>0</v>
      </c>
      <c r="G754" s="63" t="s">
        <v>8810</v>
      </c>
      <c r="H754" s="63" t="s">
        <v>769</v>
      </c>
      <c r="I754" s="63"/>
      <c r="J754" s="63">
        <v>23</v>
      </c>
      <c r="K754" s="63">
        <v>2</v>
      </c>
      <c r="L754" s="63"/>
      <c r="M754" s="63"/>
      <c r="N754" s="63"/>
      <c r="O754" s="63"/>
      <c r="P754" s="63"/>
      <c r="Q754" s="63"/>
      <c r="R754" s="63"/>
    </row>
    <row r="755" spans="1:18" x14ac:dyDescent="0.2">
      <c r="A755" s="63" t="s">
        <v>903</v>
      </c>
      <c r="B755" s="63" t="s">
        <v>879</v>
      </c>
      <c r="C755" s="63" t="s">
        <v>1</v>
      </c>
      <c r="D755" s="63" t="s">
        <v>65</v>
      </c>
      <c r="E755" s="63" t="s">
        <v>877</v>
      </c>
      <c r="F755" s="63">
        <v>1</v>
      </c>
      <c r="G755" s="63" t="s">
        <v>8810</v>
      </c>
      <c r="H755" s="63" t="s">
        <v>772</v>
      </c>
      <c r="I755" s="63"/>
      <c r="J755" s="63">
        <v>28</v>
      </c>
      <c r="K755" s="63">
        <v>3</v>
      </c>
      <c r="L755" s="63"/>
      <c r="M755" s="63"/>
      <c r="N755" s="63"/>
      <c r="O755" s="63"/>
      <c r="P755" s="63"/>
      <c r="Q755" s="63"/>
      <c r="R755" s="63"/>
    </row>
    <row r="756" spans="1:18" x14ac:dyDescent="0.2">
      <c r="A756" s="63" t="s">
        <v>904</v>
      </c>
      <c r="B756" s="63" t="s">
        <v>876</v>
      </c>
      <c r="C756" s="63" t="s">
        <v>69</v>
      </c>
      <c r="D756" s="63" t="s">
        <v>68</v>
      </c>
      <c r="E756" s="63" t="s">
        <v>877</v>
      </c>
      <c r="F756" s="63">
        <v>0</v>
      </c>
      <c r="G756" s="63" t="s">
        <v>8810</v>
      </c>
      <c r="H756" s="63" t="s">
        <v>769</v>
      </c>
      <c r="I756" s="63"/>
      <c r="J756" s="63">
        <v>28</v>
      </c>
      <c r="K756" s="63">
        <v>3</v>
      </c>
      <c r="L756" s="63"/>
      <c r="M756" s="63"/>
      <c r="N756" s="63"/>
      <c r="O756" s="63"/>
      <c r="P756" s="63"/>
      <c r="Q756" s="63"/>
      <c r="R756" s="63"/>
    </row>
    <row r="757" spans="1:18" x14ac:dyDescent="0.2">
      <c r="A757" s="63" t="s">
        <v>905</v>
      </c>
      <c r="B757" s="63" t="s">
        <v>879</v>
      </c>
      <c r="C757" s="63" t="s">
        <v>69</v>
      </c>
      <c r="D757" s="63" t="s">
        <v>68</v>
      </c>
      <c r="E757" s="63" t="s">
        <v>877</v>
      </c>
      <c r="F757" s="63">
        <v>1</v>
      </c>
      <c r="G757" s="63" t="s">
        <v>8810</v>
      </c>
      <c r="H757" s="63" t="s">
        <v>772</v>
      </c>
      <c r="I757" s="63"/>
      <c r="J757" s="63">
        <v>25</v>
      </c>
      <c r="K757" s="63">
        <v>2</v>
      </c>
      <c r="L757" s="63"/>
      <c r="M757" s="63"/>
      <c r="N757" s="63"/>
      <c r="O757" s="63"/>
      <c r="P757" s="63"/>
      <c r="Q757" s="63"/>
      <c r="R757" s="63"/>
    </row>
    <row r="758" spans="1:18" x14ac:dyDescent="0.2">
      <c r="A758" s="63" t="s">
        <v>906</v>
      </c>
      <c r="B758" s="63" t="s">
        <v>876</v>
      </c>
      <c r="C758" s="63" t="s">
        <v>73</v>
      </c>
      <c r="D758" s="63" t="s">
        <v>72</v>
      </c>
      <c r="E758" s="63" t="s">
        <v>877</v>
      </c>
      <c r="F758" s="63">
        <v>0</v>
      </c>
      <c r="G758" s="63" t="s">
        <v>8810</v>
      </c>
      <c r="H758" s="63" t="s">
        <v>769</v>
      </c>
      <c r="I758" s="63"/>
      <c r="J758" s="63">
        <v>48</v>
      </c>
      <c r="K758" s="63">
        <v>4</v>
      </c>
      <c r="L758" s="63"/>
      <c r="M758" s="63"/>
      <c r="N758" s="63"/>
      <c r="O758" s="63"/>
      <c r="P758" s="63"/>
      <c r="Q758" s="63"/>
      <c r="R758" s="63"/>
    </row>
    <row r="759" spans="1:18" x14ac:dyDescent="0.2">
      <c r="A759" s="63" t="s">
        <v>907</v>
      </c>
      <c r="B759" s="63" t="s">
        <v>879</v>
      </c>
      <c r="C759" s="63" t="s">
        <v>73</v>
      </c>
      <c r="D759" s="63" t="s">
        <v>72</v>
      </c>
      <c r="E759" s="63" t="s">
        <v>877</v>
      </c>
      <c r="F759" s="63">
        <v>1</v>
      </c>
      <c r="G759" s="63" t="s">
        <v>8810</v>
      </c>
      <c r="H759" s="63" t="s">
        <v>772</v>
      </c>
      <c r="I759" s="63"/>
      <c r="J759" s="63">
        <v>48</v>
      </c>
      <c r="K759" s="63">
        <v>4</v>
      </c>
      <c r="L759" s="63"/>
      <c r="M759" s="63"/>
      <c r="N759" s="63"/>
      <c r="O759" s="63"/>
      <c r="P759" s="63"/>
      <c r="Q759" s="63"/>
      <c r="R759" s="63"/>
    </row>
    <row r="760" spans="1:18" x14ac:dyDescent="0.2">
      <c r="A760" s="63" t="s">
        <v>908</v>
      </c>
      <c r="B760" s="63" t="s">
        <v>876</v>
      </c>
      <c r="C760" s="63" t="s">
        <v>77</v>
      </c>
      <c r="D760" s="63" t="s">
        <v>76</v>
      </c>
      <c r="E760" s="63" t="s">
        <v>877</v>
      </c>
      <c r="F760" s="63">
        <v>0</v>
      </c>
      <c r="G760" s="63" t="s">
        <v>8810</v>
      </c>
      <c r="H760" s="63" t="s">
        <v>769</v>
      </c>
      <c r="I760" s="63"/>
      <c r="J760" s="63">
        <v>7</v>
      </c>
      <c r="K760" s="63">
        <v>1</v>
      </c>
      <c r="L760" s="63"/>
      <c r="M760" s="63"/>
      <c r="N760" s="63"/>
      <c r="O760" s="63"/>
      <c r="P760" s="63"/>
      <c r="Q760" s="63"/>
      <c r="R760" s="63"/>
    </row>
    <row r="761" spans="1:18" x14ac:dyDescent="0.2">
      <c r="A761" s="63" t="s">
        <v>909</v>
      </c>
      <c r="B761" s="63" t="s">
        <v>879</v>
      </c>
      <c r="C761" s="63" t="s">
        <v>77</v>
      </c>
      <c r="D761" s="63" t="s">
        <v>76</v>
      </c>
      <c r="E761" s="63" t="s">
        <v>877</v>
      </c>
      <c r="F761" s="63">
        <v>1</v>
      </c>
      <c r="G761" s="63" t="s">
        <v>8810</v>
      </c>
      <c r="H761" s="63" t="s">
        <v>772</v>
      </c>
      <c r="I761" s="63"/>
      <c r="J761" s="63">
        <v>10</v>
      </c>
      <c r="K761" s="63">
        <v>1</v>
      </c>
      <c r="L761" s="63"/>
      <c r="M761" s="63"/>
      <c r="N761" s="63"/>
      <c r="O761" s="63"/>
      <c r="P761" s="63"/>
      <c r="Q761" s="63"/>
      <c r="R761" s="63"/>
    </row>
    <row r="762" spans="1:18" x14ac:dyDescent="0.2">
      <c r="A762" s="63" t="s">
        <v>910</v>
      </c>
      <c r="B762" s="63" t="s">
        <v>876</v>
      </c>
      <c r="C762" s="63" t="s">
        <v>81</v>
      </c>
      <c r="D762" s="63" t="s">
        <v>80</v>
      </c>
      <c r="E762" s="63" t="s">
        <v>877</v>
      </c>
      <c r="F762" s="63">
        <v>0</v>
      </c>
      <c r="G762" s="63" t="s">
        <v>8810</v>
      </c>
      <c r="H762" s="63" t="s">
        <v>769</v>
      </c>
      <c r="I762" s="63"/>
      <c r="J762" s="63">
        <v>28</v>
      </c>
      <c r="K762" s="63">
        <v>3</v>
      </c>
      <c r="L762" s="63"/>
      <c r="M762" s="63"/>
      <c r="N762" s="63"/>
      <c r="O762" s="63"/>
      <c r="P762" s="63"/>
      <c r="Q762" s="63"/>
      <c r="R762" s="63"/>
    </row>
    <row r="763" spans="1:18" x14ac:dyDescent="0.2">
      <c r="A763" s="63" t="s">
        <v>911</v>
      </c>
      <c r="B763" s="63" t="s">
        <v>879</v>
      </c>
      <c r="C763" s="63" t="s">
        <v>81</v>
      </c>
      <c r="D763" s="63" t="s">
        <v>80</v>
      </c>
      <c r="E763" s="63" t="s">
        <v>877</v>
      </c>
      <c r="F763" s="63">
        <v>1</v>
      </c>
      <c r="G763" s="63" t="s">
        <v>8810</v>
      </c>
      <c r="H763" s="63" t="s">
        <v>772</v>
      </c>
      <c r="I763" s="63"/>
      <c r="J763" s="63">
        <v>31</v>
      </c>
      <c r="K763" s="63">
        <v>3</v>
      </c>
      <c r="L763" s="63"/>
      <c r="M763" s="63"/>
      <c r="N763" s="63"/>
      <c r="O763" s="63"/>
      <c r="P763" s="63"/>
      <c r="Q763" s="63"/>
      <c r="R763" s="63"/>
    </row>
    <row r="764" spans="1:18" x14ac:dyDescent="0.2">
      <c r="A764" s="63" t="s">
        <v>912</v>
      </c>
      <c r="B764" s="63" t="s">
        <v>876</v>
      </c>
      <c r="C764" s="63" t="s">
        <v>85</v>
      </c>
      <c r="D764" s="63" t="s">
        <v>84</v>
      </c>
      <c r="E764" s="63" t="s">
        <v>877</v>
      </c>
      <c r="F764" s="63">
        <v>0</v>
      </c>
      <c r="G764" s="63" t="s">
        <v>8810</v>
      </c>
      <c r="H764" s="63" t="s">
        <v>769</v>
      </c>
      <c r="I764" s="63"/>
      <c r="J764" s="63">
        <v>45</v>
      </c>
      <c r="K764" s="63">
        <v>4</v>
      </c>
      <c r="L764" s="63"/>
      <c r="M764" s="63"/>
      <c r="N764" s="63"/>
      <c r="O764" s="63"/>
      <c r="P764" s="63"/>
      <c r="Q764" s="63"/>
      <c r="R764" s="63"/>
    </row>
    <row r="765" spans="1:18" x14ac:dyDescent="0.2">
      <c r="A765" s="63" t="s">
        <v>913</v>
      </c>
      <c r="B765" s="63" t="s">
        <v>879</v>
      </c>
      <c r="C765" s="63" t="s">
        <v>85</v>
      </c>
      <c r="D765" s="63" t="s">
        <v>84</v>
      </c>
      <c r="E765" s="63" t="s">
        <v>877</v>
      </c>
      <c r="F765" s="63">
        <v>1</v>
      </c>
      <c r="G765" s="63" t="s">
        <v>8810</v>
      </c>
      <c r="H765" s="63" t="s">
        <v>772</v>
      </c>
      <c r="I765" s="63"/>
      <c r="J765" s="63">
        <v>43</v>
      </c>
      <c r="K765" s="63">
        <v>4</v>
      </c>
      <c r="L765" s="63"/>
      <c r="M765" s="63"/>
      <c r="N765" s="63"/>
      <c r="O765" s="63"/>
      <c r="P765" s="63"/>
      <c r="Q765" s="63"/>
      <c r="R765" s="63"/>
    </row>
    <row r="766" spans="1:18" x14ac:dyDescent="0.2">
      <c r="A766" s="63" t="s">
        <v>914</v>
      </c>
      <c r="B766" s="63" t="s">
        <v>876</v>
      </c>
      <c r="C766" s="63" t="s">
        <v>89</v>
      </c>
      <c r="D766" s="63" t="s">
        <v>88</v>
      </c>
      <c r="E766" s="63" t="s">
        <v>877</v>
      </c>
      <c r="F766" s="63">
        <v>0</v>
      </c>
      <c r="G766" s="63" t="s">
        <v>8810</v>
      </c>
      <c r="H766" s="63" t="s">
        <v>769</v>
      </c>
      <c r="I766" s="63"/>
      <c r="J766" s="63">
        <v>45</v>
      </c>
      <c r="K766" s="63">
        <v>4</v>
      </c>
      <c r="L766" s="63"/>
      <c r="M766" s="63"/>
      <c r="N766" s="63"/>
      <c r="O766" s="63"/>
      <c r="P766" s="63"/>
      <c r="Q766" s="63"/>
      <c r="R766" s="63"/>
    </row>
    <row r="767" spans="1:18" x14ac:dyDescent="0.2">
      <c r="A767" s="63" t="s">
        <v>915</v>
      </c>
      <c r="B767" s="63" t="s">
        <v>879</v>
      </c>
      <c r="C767" s="63" t="s">
        <v>89</v>
      </c>
      <c r="D767" s="63" t="s">
        <v>88</v>
      </c>
      <c r="E767" s="63" t="s">
        <v>877</v>
      </c>
      <c r="F767" s="63">
        <v>1</v>
      </c>
      <c r="G767" s="63" t="s">
        <v>8810</v>
      </c>
      <c r="H767" s="63" t="s">
        <v>772</v>
      </c>
      <c r="I767" s="63"/>
      <c r="J767" s="63">
        <v>44</v>
      </c>
      <c r="K767" s="63">
        <v>4</v>
      </c>
      <c r="L767" s="63"/>
      <c r="M767" s="63"/>
      <c r="N767" s="63"/>
      <c r="O767" s="63"/>
      <c r="P767" s="63"/>
      <c r="Q767" s="63"/>
      <c r="R767" s="63"/>
    </row>
    <row r="768" spans="1:18" x14ac:dyDescent="0.2">
      <c r="A768" s="63" t="s">
        <v>916</v>
      </c>
      <c r="B768" s="63" t="s">
        <v>876</v>
      </c>
      <c r="C768" s="63" t="s">
        <v>93</v>
      </c>
      <c r="D768" s="63" t="s">
        <v>92</v>
      </c>
      <c r="E768" s="63" t="s">
        <v>877</v>
      </c>
      <c r="F768" s="63">
        <v>0</v>
      </c>
      <c r="G768" s="63" t="s">
        <v>8810</v>
      </c>
      <c r="H768" s="63" t="s">
        <v>769</v>
      </c>
      <c r="I768" s="63"/>
      <c r="J768" s="63">
        <v>5</v>
      </c>
      <c r="K768" s="63">
        <v>1</v>
      </c>
      <c r="L768" s="63"/>
      <c r="M768" s="63"/>
      <c r="N768" s="63"/>
      <c r="O768" s="63"/>
      <c r="P768" s="63"/>
      <c r="Q768" s="63"/>
      <c r="R768" s="63"/>
    </row>
    <row r="769" spans="1:18" x14ac:dyDescent="0.2">
      <c r="A769" s="63" t="s">
        <v>917</v>
      </c>
      <c r="B769" s="63" t="s">
        <v>879</v>
      </c>
      <c r="C769" s="63" t="s">
        <v>93</v>
      </c>
      <c r="D769" s="63" t="s">
        <v>92</v>
      </c>
      <c r="E769" s="63" t="s">
        <v>877</v>
      </c>
      <c r="F769" s="63">
        <v>1</v>
      </c>
      <c r="G769" s="63" t="s">
        <v>8810</v>
      </c>
      <c r="H769" s="63" t="s">
        <v>772</v>
      </c>
      <c r="I769" s="63"/>
      <c r="J769" s="63">
        <v>18</v>
      </c>
      <c r="K769" s="63">
        <v>2</v>
      </c>
      <c r="L769" s="63"/>
      <c r="M769" s="63"/>
      <c r="N769" s="63"/>
      <c r="O769" s="63"/>
      <c r="P769" s="63"/>
      <c r="Q769" s="63"/>
      <c r="R769" s="63"/>
    </row>
    <row r="770" spans="1:18" x14ac:dyDescent="0.2">
      <c r="A770" s="63" t="s">
        <v>918</v>
      </c>
      <c r="B770" s="63" t="s">
        <v>876</v>
      </c>
      <c r="C770" s="63" t="s">
        <v>97</v>
      </c>
      <c r="D770" s="63" t="s">
        <v>96</v>
      </c>
      <c r="E770" s="63" t="s">
        <v>877</v>
      </c>
      <c r="F770" s="63">
        <v>0</v>
      </c>
      <c r="G770" s="63" t="s">
        <v>8810</v>
      </c>
      <c r="H770" s="63" t="s">
        <v>769</v>
      </c>
      <c r="I770" s="63"/>
      <c r="J770" s="63">
        <v>16</v>
      </c>
      <c r="K770" s="63">
        <v>2</v>
      </c>
      <c r="L770" s="63"/>
      <c r="M770" s="63"/>
      <c r="N770" s="63"/>
      <c r="O770" s="63"/>
      <c r="P770" s="63"/>
      <c r="Q770" s="63"/>
      <c r="R770" s="63"/>
    </row>
    <row r="771" spans="1:18" x14ac:dyDescent="0.2">
      <c r="A771" s="63" t="s">
        <v>919</v>
      </c>
      <c r="B771" s="63" t="s">
        <v>879</v>
      </c>
      <c r="C771" s="63" t="s">
        <v>97</v>
      </c>
      <c r="D771" s="63" t="s">
        <v>96</v>
      </c>
      <c r="E771" s="63" t="s">
        <v>877</v>
      </c>
      <c r="F771" s="63">
        <v>1</v>
      </c>
      <c r="G771" s="63" t="s">
        <v>8810</v>
      </c>
      <c r="H771" s="63" t="s">
        <v>772</v>
      </c>
      <c r="I771" s="63"/>
      <c r="J771" s="63">
        <v>13</v>
      </c>
      <c r="K771" s="63">
        <v>2</v>
      </c>
      <c r="L771" s="63"/>
      <c r="M771" s="63"/>
      <c r="N771" s="63"/>
      <c r="O771" s="63"/>
      <c r="P771" s="63"/>
      <c r="Q771" s="63"/>
      <c r="R771" s="63"/>
    </row>
    <row r="772" spans="1:18" x14ac:dyDescent="0.2">
      <c r="A772" s="63" t="s">
        <v>920</v>
      </c>
      <c r="B772" s="63" t="s">
        <v>876</v>
      </c>
      <c r="C772" s="63" t="s">
        <v>101</v>
      </c>
      <c r="D772" s="63" t="s">
        <v>100</v>
      </c>
      <c r="E772" s="63" t="s">
        <v>877</v>
      </c>
      <c r="F772" s="63">
        <v>0</v>
      </c>
      <c r="G772" s="63" t="s">
        <v>8810</v>
      </c>
      <c r="H772" s="63" t="s">
        <v>769</v>
      </c>
      <c r="I772" s="63"/>
      <c r="J772" s="63">
        <v>2</v>
      </c>
      <c r="K772" s="63">
        <v>1</v>
      </c>
      <c r="L772" s="63"/>
      <c r="M772" s="63"/>
      <c r="N772" s="63"/>
      <c r="O772" s="63"/>
      <c r="P772" s="63"/>
      <c r="Q772" s="63"/>
      <c r="R772" s="63"/>
    </row>
    <row r="773" spans="1:18" x14ac:dyDescent="0.2">
      <c r="A773" s="63" t="s">
        <v>921</v>
      </c>
      <c r="B773" s="63" t="s">
        <v>879</v>
      </c>
      <c r="C773" s="63" t="s">
        <v>101</v>
      </c>
      <c r="D773" s="63" t="s">
        <v>100</v>
      </c>
      <c r="E773" s="63" t="s">
        <v>877</v>
      </c>
      <c r="F773" s="63">
        <v>1</v>
      </c>
      <c r="G773" s="63" t="s">
        <v>8810</v>
      </c>
      <c r="H773" s="63" t="s">
        <v>772</v>
      </c>
      <c r="I773" s="63"/>
      <c r="J773" s="63">
        <v>4</v>
      </c>
      <c r="K773" s="63">
        <v>1</v>
      </c>
      <c r="L773" s="63"/>
      <c r="M773" s="63"/>
      <c r="N773" s="63"/>
      <c r="O773" s="63"/>
      <c r="P773" s="63"/>
      <c r="Q773" s="63"/>
      <c r="R773" s="63"/>
    </row>
    <row r="774" spans="1:18" x14ac:dyDescent="0.2">
      <c r="A774" s="63" t="s">
        <v>922</v>
      </c>
      <c r="B774" s="63" t="s">
        <v>876</v>
      </c>
      <c r="C774" s="63" t="s">
        <v>105</v>
      </c>
      <c r="D774" s="63" t="s">
        <v>104</v>
      </c>
      <c r="E774" s="63" t="s">
        <v>877</v>
      </c>
      <c r="F774" s="63">
        <v>0</v>
      </c>
      <c r="G774" s="63" t="s">
        <v>8810</v>
      </c>
      <c r="H774" s="63" t="s">
        <v>769</v>
      </c>
      <c r="I774" s="63"/>
      <c r="J774" s="63">
        <v>36</v>
      </c>
      <c r="K774" s="63">
        <v>3</v>
      </c>
      <c r="L774" s="63"/>
      <c r="M774" s="63"/>
      <c r="N774" s="63"/>
      <c r="O774" s="63"/>
      <c r="P774" s="63"/>
      <c r="Q774" s="63"/>
      <c r="R774" s="63"/>
    </row>
    <row r="775" spans="1:18" x14ac:dyDescent="0.2">
      <c r="A775" s="63" t="s">
        <v>923</v>
      </c>
      <c r="B775" s="63" t="s">
        <v>879</v>
      </c>
      <c r="C775" s="63" t="s">
        <v>105</v>
      </c>
      <c r="D775" s="63" t="s">
        <v>104</v>
      </c>
      <c r="E775" s="63" t="s">
        <v>877</v>
      </c>
      <c r="F775" s="63">
        <v>1</v>
      </c>
      <c r="G775" s="63" t="s">
        <v>8810</v>
      </c>
      <c r="H775" s="63" t="s">
        <v>772</v>
      </c>
      <c r="I775" s="63"/>
      <c r="J775" s="63">
        <v>33</v>
      </c>
      <c r="K775" s="63">
        <v>3</v>
      </c>
      <c r="L775" s="63"/>
      <c r="M775" s="63"/>
      <c r="N775" s="63"/>
      <c r="O775" s="63"/>
      <c r="P775" s="63"/>
      <c r="Q775" s="63"/>
      <c r="R775" s="63"/>
    </row>
    <row r="776" spans="1:18" x14ac:dyDescent="0.2">
      <c r="A776" s="63" t="s">
        <v>924</v>
      </c>
      <c r="B776" s="63" t="s">
        <v>876</v>
      </c>
      <c r="C776" s="63" t="s">
        <v>109</v>
      </c>
      <c r="D776" s="63" t="s">
        <v>108</v>
      </c>
      <c r="E776" s="63" t="s">
        <v>877</v>
      </c>
      <c r="F776" s="63">
        <v>0</v>
      </c>
      <c r="G776" s="63" t="s">
        <v>8810</v>
      </c>
      <c r="H776" s="63" t="s">
        <v>769</v>
      </c>
      <c r="I776" s="63"/>
      <c r="J776" s="63">
        <v>7</v>
      </c>
      <c r="K776" s="63">
        <v>1</v>
      </c>
      <c r="L776" s="63"/>
      <c r="M776" s="63"/>
      <c r="N776" s="63"/>
      <c r="O776" s="63"/>
      <c r="P776" s="63"/>
      <c r="Q776" s="63"/>
      <c r="R776" s="63"/>
    </row>
    <row r="777" spans="1:18" x14ac:dyDescent="0.2">
      <c r="A777" s="63" t="s">
        <v>925</v>
      </c>
      <c r="B777" s="63" t="s">
        <v>879</v>
      </c>
      <c r="C777" s="63" t="s">
        <v>109</v>
      </c>
      <c r="D777" s="63" t="s">
        <v>108</v>
      </c>
      <c r="E777" s="63" t="s">
        <v>877</v>
      </c>
      <c r="F777" s="63">
        <v>1</v>
      </c>
      <c r="G777" s="63" t="s">
        <v>8810</v>
      </c>
      <c r="H777" s="63" t="s">
        <v>772</v>
      </c>
      <c r="I777" s="63"/>
      <c r="J777" s="63">
        <v>5</v>
      </c>
      <c r="K777" s="63">
        <v>1</v>
      </c>
      <c r="L777" s="63"/>
      <c r="M777" s="63"/>
      <c r="N777" s="63"/>
      <c r="O777" s="63"/>
      <c r="P777" s="63"/>
      <c r="Q777" s="63"/>
      <c r="R777" s="63"/>
    </row>
    <row r="778" spans="1:18" x14ac:dyDescent="0.2">
      <c r="A778" s="63" t="s">
        <v>926</v>
      </c>
      <c r="B778" s="63" t="s">
        <v>876</v>
      </c>
      <c r="C778" s="63" t="s">
        <v>113</v>
      </c>
      <c r="D778" s="63" t="s">
        <v>112</v>
      </c>
      <c r="E778" s="63" t="s">
        <v>877</v>
      </c>
      <c r="F778" s="63">
        <v>0</v>
      </c>
      <c r="G778" s="63" t="s">
        <v>8810</v>
      </c>
      <c r="H778" s="63" t="s">
        <v>769</v>
      </c>
      <c r="I778" s="63"/>
      <c r="J778" s="63">
        <v>49</v>
      </c>
      <c r="K778" s="63">
        <v>4</v>
      </c>
      <c r="L778" s="63"/>
      <c r="M778" s="63"/>
      <c r="N778" s="63"/>
      <c r="O778" s="63"/>
      <c r="P778" s="63"/>
      <c r="Q778" s="63"/>
      <c r="R778" s="63"/>
    </row>
    <row r="779" spans="1:18" x14ac:dyDescent="0.2">
      <c r="A779" s="63" t="s">
        <v>927</v>
      </c>
      <c r="B779" s="63" t="s">
        <v>879</v>
      </c>
      <c r="C779" s="63" t="s">
        <v>113</v>
      </c>
      <c r="D779" s="63" t="s">
        <v>112</v>
      </c>
      <c r="E779" s="63" t="s">
        <v>877</v>
      </c>
      <c r="F779" s="63">
        <v>1</v>
      </c>
      <c r="G779" s="63" t="s">
        <v>8810</v>
      </c>
      <c r="H779" s="63" t="s">
        <v>772</v>
      </c>
      <c r="I779" s="63"/>
      <c r="J779" s="63">
        <v>51</v>
      </c>
      <c r="K779" s="63">
        <v>4</v>
      </c>
      <c r="L779" s="63"/>
      <c r="M779" s="63"/>
      <c r="N779" s="63"/>
      <c r="O779" s="63"/>
      <c r="P779" s="63"/>
      <c r="Q779" s="63"/>
      <c r="R779" s="63"/>
    </row>
    <row r="780" spans="1:18" x14ac:dyDescent="0.2">
      <c r="A780" s="63" t="s">
        <v>928</v>
      </c>
      <c r="B780" s="63" t="s">
        <v>876</v>
      </c>
      <c r="C780" s="63" t="s">
        <v>117</v>
      </c>
      <c r="D780" s="63" t="s">
        <v>116</v>
      </c>
      <c r="E780" s="63" t="s">
        <v>877</v>
      </c>
      <c r="F780" s="63">
        <v>0</v>
      </c>
      <c r="G780" s="63" t="s">
        <v>8810</v>
      </c>
      <c r="H780" s="63" t="s">
        <v>769</v>
      </c>
      <c r="I780" s="63"/>
      <c r="J780" s="63">
        <v>40</v>
      </c>
      <c r="K780" s="63">
        <v>4</v>
      </c>
      <c r="L780" s="63"/>
      <c r="M780" s="63"/>
      <c r="N780" s="63"/>
      <c r="O780" s="63"/>
      <c r="P780" s="63"/>
      <c r="Q780" s="63"/>
      <c r="R780" s="63"/>
    </row>
    <row r="781" spans="1:18" x14ac:dyDescent="0.2">
      <c r="A781" s="63" t="s">
        <v>929</v>
      </c>
      <c r="B781" s="63" t="s">
        <v>879</v>
      </c>
      <c r="C781" s="63" t="s">
        <v>117</v>
      </c>
      <c r="D781" s="63" t="s">
        <v>116</v>
      </c>
      <c r="E781" s="63" t="s">
        <v>877</v>
      </c>
      <c r="F781" s="63">
        <v>1</v>
      </c>
      <c r="G781" s="63" t="s">
        <v>8810</v>
      </c>
      <c r="H781" s="63" t="s">
        <v>772</v>
      </c>
      <c r="I781" s="63"/>
      <c r="J781" s="63">
        <v>33</v>
      </c>
      <c r="K781" s="63">
        <v>3</v>
      </c>
      <c r="L781" s="63"/>
      <c r="M781" s="63"/>
      <c r="N781" s="63"/>
      <c r="O781" s="63"/>
      <c r="P781" s="63"/>
      <c r="Q781" s="63"/>
      <c r="R781" s="63"/>
    </row>
    <row r="782" spans="1:18" x14ac:dyDescent="0.2">
      <c r="A782" s="63" t="s">
        <v>930</v>
      </c>
      <c r="B782" s="63" t="s">
        <v>876</v>
      </c>
      <c r="C782" s="63" t="s">
        <v>121</v>
      </c>
      <c r="D782" s="63" t="s">
        <v>120</v>
      </c>
      <c r="E782" s="63" t="s">
        <v>877</v>
      </c>
      <c r="F782" s="63">
        <v>0</v>
      </c>
      <c r="G782" s="63" t="s">
        <v>8810</v>
      </c>
      <c r="H782" s="63" t="s">
        <v>769</v>
      </c>
      <c r="I782" s="63"/>
      <c r="J782" s="63">
        <v>38</v>
      </c>
      <c r="K782" s="63">
        <v>3</v>
      </c>
      <c r="L782" s="63"/>
      <c r="M782" s="63"/>
      <c r="N782" s="63"/>
      <c r="O782" s="63"/>
      <c r="P782" s="63"/>
      <c r="Q782" s="63"/>
      <c r="R782" s="63"/>
    </row>
    <row r="783" spans="1:18" x14ac:dyDescent="0.2">
      <c r="A783" s="63" t="s">
        <v>931</v>
      </c>
      <c r="B783" s="63" t="s">
        <v>879</v>
      </c>
      <c r="C783" s="63" t="s">
        <v>121</v>
      </c>
      <c r="D783" s="63" t="s">
        <v>120</v>
      </c>
      <c r="E783" s="63" t="s">
        <v>877</v>
      </c>
      <c r="F783" s="63">
        <v>1</v>
      </c>
      <c r="G783" s="63" t="s">
        <v>8810</v>
      </c>
      <c r="H783" s="63" t="s">
        <v>772</v>
      </c>
      <c r="I783" s="63"/>
      <c r="J783" s="63">
        <v>33</v>
      </c>
      <c r="K783" s="63">
        <v>3</v>
      </c>
      <c r="L783" s="63"/>
      <c r="M783" s="63"/>
      <c r="N783" s="63"/>
      <c r="O783" s="63"/>
      <c r="P783" s="63"/>
      <c r="Q783" s="63"/>
      <c r="R783" s="63"/>
    </row>
    <row r="784" spans="1:18" x14ac:dyDescent="0.2">
      <c r="A784" s="63" t="s">
        <v>932</v>
      </c>
      <c r="B784" s="63" t="s">
        <v>876</v>
      </c>
      <c r="C784" s="63" t="s">
        <v>125</v>
      </c>
      <c r="D784" s="63" t="s">
        <v>124</v>
      </c>
      <c r="E784" s="63" t="s">
        <v>877</v>
      </c>
      <c r="F784" s="63">
        <v>0</v>
      </c>
      <c r="G784" s="63" t="s">
        <v>8810</v>
      </c>
      <c r="H784" s="63" t="s">
        <v>769</v>
      </c>
      <c r="I784" s="63"/>
      <c r="J784" s="63">
        <v>12</v>
      </c>
      <c r="K784" s="63">
        <v>1</v>
      </c>
      <c r="L784" s="63"/>
      <c r="M784" s="63"/>
      <c r="N784" s="63"/>
      <c r="O784" s="63"/>
      <c r="P784" s="63"/>
      <c r="Q784" s="63"/>
      <c r="R784" s="63"/>
    </row>
    <row r="785" spans="1:18" x14ac:dyDescent="0.2">
      <c r="A785" s="63" t="s">
        <v>933</v>
      </c>
      <c r="B785" s="63" t="s">
        <v>879</v>
      </c>
      <c r="C785" s="63" t="s">
        <v>125</v>
      </c>
      <c r="D785" s="63" t="s">
        <v>124</v>
      </c>
      <c r="E785" s="63" t="s">
        <v>877</v>
      </c>
      <c r="F785" s="63">
        <v>1</v>
      </c>
      <c r="G785" s="63" t="s">
        <v>8810</v>
      </c>
      <c r="H785" s="63" t="s">
        <v>772</v>
      </c>
      <c r="I785" s="63"/>
      <c r="J785" s="63">
        <v>16</v>
      </c>
      <c r="K785" s="63">
        <v>2</v>
      </c>
      <c r="L785" s="63"/>
      <c r="M785" s="63"/>
      <c r="N785" s="63"/>
      <c r="O785" s="63"/>
      <c r="P785" s="63"/>
      <c r="Q785" s="63"/>
      <c r="R785" s="63"/>
    </row>
    <row r="786" spans="1:18" x14ac:dyDescent="0.2">
      <c r="A786" s="63" t="s">
        <v>934</v>
      </c>
      <c r="B786" s="63" t="s">
        <v>876</v>
      </c>
      <c r="C786" s="63" t="s">
        <v>129</v>
      </c>
      <c r="D786" s="63" t="s">
        <v>128</v>
      </c>
      <c r="E786" s="63" t="s">
        <v>877</v>
      </c>
      <c r="F786" s="63">
        <v>0</v>
      </c>
      <c r="G786" s="63" t="s">
        <v>8810</v>
      </c>
      <c r="H786" s="63" t="s">
        <v>769</v>
      </c>
      <c r="I786" s="63"/>
      <c r="J786" s="63">
        <v>39</v>
      </c>
      <c r="K786" s="63">
        <v>4</v>
      </c>
      <c r="L786" s="63"/>
      <c r="M786" s="63"/>
      <c r="N786" s="63"/>
      <c r="O786" s="63"/>
      <c r="P786" s="63"/>
      <c r="Q786" s="63"/>
      <c r="R786" s="63"/>
    </row>
    <row r="787" spans="1:18" x14ac:dyDescent="0.2">
      <c r="A787" s="63" t="s">
        <v>935</v>
      </c>
      <c r="B787" s="63" t="s">
        <v>879</v>
      </c>
      <c r="C787" s="63" t="s">
        <v>129</v>
      </c>
      <c r="D787" s="63" t="s">
        <v>128</v>
      </c>
      <c r="E787" s="63" t="s">
        <v>877</v>
      </c>
      <c r="F787" s="63">
        <v>1</v>
      </c>
      <c r="G787" s="63" t="s">
        <v>8810</v>
      </c>
      <c r="H787" s="63" t="s">
        <v>772</v>
      </c>
      <c r="I787" s="63"/>
      <c r="J787" s="63">
        <v>44</v>
      </c>
      <c r="K787" s="63">
        <v>4</v>
      </c>
      <c r="L787" s="63"/>
      <c r="M787" s="63"/>
      <c r="N787" s="63"/>
      <c r="O787" s="63"/>
      <c r="P787" s="63"/>
      <c r="Q787" s="63"/>
      <c r="R787" s="63"/>
    </row>
    <row r="788" spans="1:18" x14ac:dyDescent="0.2">
      <c r="A788" s="63" t="s">
        <v>936</v>
      </c>
      <c r="B788" s="63" t="s">
        <v>876</v>
      </c>
      <c r="C788" s="63" t="s">
        <v>133</v>
      </c>
      <c r="D788" s="63" t="s">
        <v>132</v>
      </c>
      <c r="E788" s="63" t="s">
        <v>877</v>
      </c>
      <c r="F788" s="63">
        <v>0</v>
      </c>
      <c r="G788" s="63" t="s">
        <v>8810</v>
      </c>
      <c r="H788" s="63" t="s">
        <v>769</v>
      </c>
      <c r="I788" s="63"/>
      <c r="J788" s="63">
        <v>6</v>
      </c>
      <c r="K788" s="63">
        <v>1</v>
      </c>
      <c r="L788" s="63"/>
      <c r="M788" s="63"/>
      <c r="N788" s="63"/>
      <c r="O788" s="63"/>
      <c r="P788" s="63"/>
      <c r="Q788" s="63"/>
      <c r="R788" s="63"/>
    </row>
    <row r="789" spans="1:18" x14ac:dyDescent="0.2">
      <c r="A789" s="63" t="s">
        <v>937</v>
      </c>
      <c r="B789" s="63" t="s">
        <v>879</v>
      </c>
      <c r="C789" s="63" t="s">
        <v>133</v>
      </c>
      <c r="D789" s="63" t="s">
        <v>132</v>
      </c>
      <c r="E789" s="63" t="s">
        <v>877</v>
      </c>
      <c r="F789" s="63">
        <v>1</v>
      </c>
      <c r="G789" s="63" t="s">
        <v>8810</v>
      </c>
      <c r="H789" s="63" t="s">
        <v>772</v>
      </c>
      <c r="I789" s="63"/>
      <c r="J789" s="63">
        <v>6</v>
      </c>
      <c r="K789" s="63">
        <v>1</v>
      </c>
      <c r="L789" s="63"/>
      <c r="M789" s="63"/>
      <c r="N789" s="63"/>
      <c r="O789" s="63"/>
      <c r="P789" s="63"/>
      <c r="Q789" s="63"/>
      <c r="R789" s="63"/>
    </row>
    <row r="790" spans="1:18" x14ac:dyDescent="0.2">
      <c r="A790" s="63" t="s">
        <v>938</v>
      </c>
      <c r="B790" s="63" t="s">
        <v>876</v>
      </c>
      <c r="C790" s="63" t="s">
        <v>137</v>
      </c>
      <c r="D790" s="63" t="s">
        <v>136</v>
      </c>
      <c r="E790" s="63" t="s">
        <v>877</v>
      </c>
      <c r="F790" s="63">
        <v>0</v>
      </c>
      <c r="G790" s="63" t="s">
        <v>8810</v>
      </c>
      <c r="H790" s="63" t="s">
        <v>769</v>
      </c>
      <c r="I790" s="63"/>
      <c r="J790" s="63">
        <v>21</v>
      </c>
      <c r="K790" s="63">
        <v>2</v>
      </c>
      <c r="L790" s="63"/>
      <c r="M790" s="63"/>
      <c r="N790" s="63"/>
      <c r="O790" s="63"/>
      <c r="P790" s="63"/>
      <c r="Q790" s="63"/>
      <c r="R790" s="63"/>
    </row>
    <row r="791" spans="1:18" x14ac:dyDescent="0.2">
      <c r="A791" s="63" t="s">
        <v>939</v>
      </c>
      <c r="B791" s="63" t="s">
        <v>879</v>
      </c>
      <c r="C791" s="63" t="s">
        <v>137</v>
      </c>
      <c r="D791" s="63" t="s">
        <v>136</v>
      </c>
      <c r="E791" s="63" t="s">
        <v>877</v>
      </c>
      <c r="F791" s="63">
        <v>1</v>
      </c>
      <c r="G791" s="63" t="s">
        <v>8810</v>
      </c>
      <c r="H791" s="63" t="s">
        <v>772</v>
      </c>
      <c r="I791" s="63"/>
      <c r="J791" s="63">
        <v>16</v>
      </c>
      <c r="K791" s="63">
        <v>2</v>
      </c>
      <c r="L791" s="63"/>
      <c r="M791" s="63"/>
      <c r="N791" s="63"/>
      <c r="O791" s="63"/>
      <c r="P791" s="63"/>
      <c r="Q791" s="63"/>
      <c r="R791" s="63"/>
    </row>
    <row r="792" spans="1:18" x14ac:dyDescent="0.2">
      <c r="A792" s="63" t="s">
        <v>940</v>
      </c>
      <c r="B792" s="63" t="s">
        <v>876</v>
      </c>
      <c r="C792" s="63" t="s">
        <v>141</v>
      </c>
      <c r="D792" s="63" t="s">
        <v>140</v>
      </c>
      <c r="E792" s="63" t="s">
        <v>877</v>
      </c>
      <c r="F792" s="63">
        <v>0</v>
      </c>
      <c r="G792" s="63" t="s">
        <v>8810</v>
      </c>
      <c r="H792" s="63" t="s">
        <v>769</v>
      </c>
      <c r="I792" s="63"/>
      <c r="J792" s="63">
        <v>19</v>
      </c>
      <c r="K792" s="63">
        <v>2</v>
      </c>
      <c r="L792" s="63"/>
      <c r="M792" s="63"/>
      <c r="N792" s="63"/>
      <c r="O792" s="63"/>
      <c r="P792" s="63"/>
      <c r="Q792" s="63"/>
      <c r="R792" s="63"/>
    </row>
    <row r="793" spans="1:18" x14ac:dyDescent="0.2">
      <c r="A793" s="63" t="s">
        <v>941</v>
      </c>
      <c r="B793" s="63" t="s">
        <v>879</v>
      </c>
      <c r="C793" s="63" t="s">
        <v>141</v>
      </c>
      <c r="D793" s="63" t="s">
        <v>140</v>
      </c>
      <c r="E793" s="63" t="s">
        <v>877</v>
      </c>
      <c r="F793" s="63">
        <v>1</v>
      </c>
      <c r="G793" s="63" t="s">
        <v>8810</v>
      </c>
      <c r="H793" s="63" t="s">
        <v>772</v>
      </c>
      <c r="I793" s="63"/>
      <c r="J793" s="63">
        <v>15</v>
      </c>
      <c r="K793" s="63">
        <v>2</v>
      </c>
      <c r="L793" s="63"/>
      <c r="M793" s="63"/>
      <c r="N793" s="63"/>
      <c r="O793" s="63"/>
      <c r="P793" s="63"/>
      <c r="Q793" s="63"/>
      <c r="R793" s="63"/>
    </row>
    <row r="794" spans="1:18" x14ac:dyDescent="0.2">
      <c r="A794" s="63" t="s">
        <v>942</v>
      </c>
      <c r="B794" s="63" t="s">
        <v>876</v>
      </c>
      <c r="C794" s="63" t="s">
        <v>145</v>
      </c>
      <c r="D794" s="63" t="s">
        <v>144</v>
      </c>
      <c r="E794" s="63" t="s">
        <v>877</v>
      </c>
      <c r="F794" s="63">
        <v>0</v>
      </c>
      <c r="G794" s="63" t="s">
        <v>8810</v>
      </c>
      <c r="H794" s="63" t="s">
        <v>769</v>
      </c>
      <c r="I794" s="63"/>
      <c r="J794" s="63">
        <v>10</v>
      </c>
      <c r="K794" s="63">
        <v>1</v>
      </c>
      <c r="L794" s="63"/>
      <c r="M794" s="63"/>
      <c r="N794" s="63"/>
      <c r="O794" s="63"/>
      <c r="P794" s="63"/>
      <c r="Q794" s="63"/>
      <c r="R794" s="63"/>
    </row>
    <row r="795" spans="1:18" x14ac:dyDescent="0.2">
      <c r="A795" s="63" t="s">
        <v>943</v>
      </c>
      <c r="B795" s="63" t="s">
        <v>879</v>
      </c>
      <c r="C795" s="63" t="s">
        <v>145</v>
      </c>
      <c r="D795" s="63" t="s">
        <v>144</v>
      </c>
      <c r="E795" s="63" t="s">
        <v>877</v>
      </c>
      <c r="F795" s="63">
        <v>1</v>
      </c>
      <c r="G795" s="63" t="s">
        <v>8810</v>
      </c>
      <c r="H795" s="63" t="s">
        <v>772</v>
      </c>
      <c r="I795" s="63"/>
      <c r="J795" s="63">
        <v>6</v>
      </c>
      <c r="K795" s="63">
        <v>1</v>
      </c>
      <c r="L795" s="63"/>
      <c r="M795" s="63"/>
      <c r="N795" s="63"/>
      <c r="O795" s="63"/>
      <c r="P795" s="63"/>
      <c r="Q795" s="63"/>
      <c r="R795" s="63"/>
    </row>
    <row r="796" spans="1:18" x14ac:dyDescent="0.2">
      <c r="A796" s="63" t="s">
        <v>944</v>
      </c>
      <c r="B796" s="63" t="s">
        <v>876</v>
      </c>
      <c r="C796" s="63" t="s">
        <v>149</v>
      </c>
      <c r="D796" s="63" t="s">
        <v>148</v>
      </c>
      <c r="E796" s="63" t="s">
        <v>877</v>
      </c>
      <c r="F796" s="63">
        <v>0</v>
      </c>
      <c r="G796" s="63" t="s">
        <v>8810</v>
      </c>
      <c r="H796" s="63" t="s">
        <v>769</v>
      </c>
      <c r="I796" s="63"/>
      <c r="J796" s="63">
        <v>43</v>
      </c>
      <c r="K796" s="63">
        <v>4</v>
      </c>
      <c r="L796" s="63"/>
      <c r="M796" s="63"/>
      <c r="N796" s="63"/>
      <c r="O796" s="63"/>
      <c r="P796" s="63"/>
      <c r="Q796" s="63"/>
      <c r="R796" s="63"/>
    </row>
    <row r="797" spans="1:18" x14ac:dyDescent="0.2">
      <c r="A797" s="63" t="s">
        <v>945</v>
      </c>
      <c r="B797" s="63" t="s">
        <v>879</v>
      </c>
      <c r="C797" s="63" t="s">
        <v>149</v>
      </c>
      <c r="D797" s="63" t="s">
        <v>148</v>
      </c>
      <c r="E797" s="63" t="s">
        <v>877</v>
      </c>
      <c r="F797" s="63">
        <v>1</v>
      </c>
      <c r="G797" s="63" t="s">
        <v>8810</v>
      </c>
      <c r="H797" s="63" t="s">
        <v>772</v>
      </c>
      <c r="I797" s="63"/>
      <c r="J797" s="63">
        <v>37</v>
      </c>
      <c r="K797" s="63">
        <v>3</v>
      </c>
      <c r="L797" s="63"/>
      <c r="M797" s="63"/>
      <c r="N797" s="63"/>
      <c r="O797" s="63"/>
      <c r="P797" s="63"/>
      <c r="Q797" s="63"/>
      <c r="R797" s="63"/>
    </row>
    <row r="798" spans="1:18" x14ac:dyDescent="0.2">
      <c r="A798" s="63" t="s">
        <v>946</v>
      </c>
      <c r="B798" s="63" t="s">
        <v>876</v>
      </c>
      <c r="C798" s="63" t="s">
        <v>153</v>
      </c>
      <c r="D798" s="63" t="s">
        <v>152</v>
      </c>
      <c r="E798" s="63" t="s">
        <v>877</v>
      </c>
      <c r="F798" s="63">
        <v>0</v>
      </c>
      <c r="G798" s="63" t="s">
        <v>8810</v>
      </c>
      <c r="H798" s="63" t="s">
        <v>769</v>
      </c>
      <c r="I798" s="63"/>
      <c r="J798" s="63">
        <v>22</v>
      </c>
      <c r="K798" s="63">
        <v>2</v>
      </c>
      <c r="L798" s="63"/>
      <c r="M798" s="63"/>
      <c r="N798" s="63"/>
      <c r="O798" s="63"/>
      <c r="P798" s="63"/>
      <c r="Q798" s="63"/>
      <c r="R798" s="63"/>
    </row>
    <row r="799" spans="1:18" x14ac:dyDescent="0.2">
      <c r="A799" s="63" t="s">
        <v>947</v>
      </c>
      <c r="B799" s="63" t="s">
        <v>879</v>
      </c>
      <c r="C799" s="63" t="s">
        <v>153</v>
      </c>
      <c r="D799" s="63" t="s">
        <v>152</v>
      </c>
      <c r="E799" s="63" t="s">
        <v>877</v>
      </c>
      <c r="F799" s="63">
        <v>1</v>
      </c>
      <c r="G799" s="63" t="s">
        <v>8810</v>
      </c>
      <c r="H799" s="63" t="s">
        <v>772</v>
      </c>
      <c r="I799" s="63"/>
      <c r="J799" s="63">
        <v>21</v>
      </c>
      <c r="K799" s="63">
        <v>2</v>
      </c>
      <c r="L799" s="63"/>
      <c r="M799" s="63"/>
      <c r="N799" s="63"/>
      <c r="O799" s="63"/>
      <c r="P799" s="63"/>
      <c r="Q799" s="63"/>
      <c r="R799" s="63"/>
    </row>
    <row r="800" spans="1:18" x14ac:dyDescent="0.2">
      <c r="A800" s="63" t="s">
        <v>948</v>
      </c>
      <c r="B800" s="63" t="s">
        <v>876</v>
      </c>
      <c r="C800" s="63" t="s">
        <v>157</v>
      </c>
      <c r="D800" s="63" t="s">
        <v>156</v>
      </c>
      <c r="E800" s="63" t="s">
        <v>877</v>
      </c>
      <c r="F800" s="63">
        <v>0</v>
      </c>
      <c r="G800" s="63" t="s">
        <v>8810</v>
      </c>
      <c r="H800" s="63" t="s">
        <v>769</v>
      </c>
      <c r="I800" s="63"/>
      <c r="J800" s="63">
        <v>31</v>
      </c>
      <c r="K800" s="63">
        <v>3</v>
      </c>
      <c r="L800" s="63"/>
      <c r="M800" s="63"/>
      <c r="N800" s="63"/>
      <c r="O800" s="63"/>
      <c r="P800" s="63"/>
      <c r="Q800" s="63"/>
      <c r="R800" s="63"/>
    </row>
    <row r="801" spans="1:18" x14ac:dyDescent="0.2">
      <c r="A801" s="63" t="s">
        <v>949</v>
      </c>
      <c r="B801" s="63" t="s">
        <v>879</v>
      </c>
      <c r="C801" s="63" t="s">
        <v>157</v>
      </c>
      <c r="D801" s="63" t="s">
        <v>156</v>
      </c>
      <c r="E801" s="63" t="s">
        <v>877</v>
      </c>
      <c r="F801" s="63">
        <v>1</v>
      </c>
      <c r="G801" s="63" t="s">
        <v>8810</v>
      </c>
      <c r="H801" s="63" t="s">
        <v>772</v>
      </c>
      <c r="I801" s="63"/>
      <c r="J801" s="63">
        <v>37</v>
      </c>
      <c r="K801" s="63">
        <v>3</v>
      </c>
      <c r="L801" s="63"/>
      <c r="M801" s="63"/>
      <c r="N801" s="63"/>
      <c r="O801" s="63"/>
      <c r="P801" s="63"/>
      <c r="Q801" s="63"/>
      <c r="R801" s="63"/>
    </row>
    <row r="802" spans="1:18" x14ac:dyDescent="0.2">
      <c r="A802" s="63" t="s">
        <v>950</v>
      </c>
      <c r="B802" s="63" t="s">
        <v>876</v>
      </c>
      <c r="C802" s="63" t="s">
        <v>161</v>
      </c>
      <c r="D802" s="63" t="s">
        <v>160</v>
      </c>
      <c r="E802" s="63" t="s">
        <v>877</v>
      </c>
      <c r="F802" s="63">
        <v>0</v>
      </c>
      <c r="G802" s="63" t="s">
        <v>8810</v>
      </c>
      <c r="H802" s="63" t="s">
        <v>769</v>
      </c>
      <c r="I802" s="63"/>
      <c r="J802" s="63">
        <v>49</v>
      </c>
      <c r="K802" s="63">
        <v>4</v>
      </c>
      <c r="L802" s="63"/>
      <c r="M802" s="63"/>
      <c r="N802" s="63"/>
      <c r="O802" s="63"/>
      <c r="P802" s="63"/>
      <c r="Q802" s="63"/>
      <c r="R802" s="63"/>
    </row>
    <row r="803" spans="1:18" x14ac:dyDescent="0.2">
      <c r="A803" s="63" t="s">
        <v>951</v>
      </c>
      <c r="B803" s="63" t="s">
        <v>879</v>
      </c>
      <c r="C803" s="63" t="s">
        <v>161</v>
      </c>
      <c r="D803" s="63" t="s">
        <v>160</v>
      </c>
      <c r="E803" s="63" t="s">
        <v>877</v>
      </c>
      <c r="F803" s="63">
        <v>1</v>
      </c>
      <c r="G803" s="63" t="s">
        <v>8810</v>
      </c>
      <c r="H803" s="63" t="s">
        <v>772</v>
      </c>
      <c r="I803" s="63"/>
      <c r="J803" s="63">
        <v>47</v>
      </c>
      <c r="K803" s="63">
        <v>4</v>
      </c>
      <c r="L803" s="63"/>
      <c r="M803" s="63"/>
      <c r="N803" s="63"/>
      <c r="O803" s="63"/>
      <c r="P803" s="63"/>
      <c r="Q803" s="63"/>
      <c r="R803" s="63"/>
    </row>
    <row r="804" spans="1:18" x14ac:dyDescent="0.2">
      <c r="A804" s="63" t="s">
        <v>952</v>
      </c>
      <c r="B804" s="63" t="s">
        <v>876</v>
      </c>
      <c r="C804" s="63" t="s">
        <v>165</v>
      </c>
      <c r="D804" s="63" t="s">
        <v>164</v>
      </c>
      <c r="E804" s="63" t="s">
        <v>877</v>
      </c>
      <c r="F804" s="63">
        <v>0</v>
      </c>
      <c r="G804" s="63" t="s">
        <v>8810</v>
      </c>
      <c r="H804" s="63" t="s">
        <v>769</v>
      </c>
      <c r="I804" s="63"/>
      <c r="J804" s="63">
        <v>26</v>
      </c>
      <c r="K804" s="63">
        <v>3</v>
      </c>
      <c r="L804" s="63"/>
      <c r="M804" s="63"/>
      <c r="N804" s="63"/>
      <c r="O804" s="63"/>
      <c r="P804" s="63"/>
      <c r="Q804" s="63"/>
      <c r="R804" s="63"/>
    </row>
    <row r="805" spans="1:18" x14ac:dyDescent="0.2">
      <c r="A805" s="63" t="s">
        <v>953</v>
      </c>
      <c r="B805" s="63" t="s">
        <v>879</v>
      </c>
      <c r="C805" s="63" t="s">
        <v>165</v>
      </c>
      <c r="D805" s="63" t="s">
        <v>164</v>
      </c>
      <c r="E805" s="63" t="s">
        <v>877</v>
      </c>
      <c r="F805" s="63">
        <v>1</v>
      </c>
      <c r="G805" s="63" t="s">
        <v>8810</v>
      </c>
      <c r="H805" s="63" t="s">
        <v>772</v>
      </c>
      <c r="I805" s="63"/>
      <c r="J805" s="63">
        <v>25</v>
      </c>
      <c r="K805" s="63">
        <v>2</v>
      </c>
      <c r="L805" s="63"/>
      <c r="M805" s="63"/>
      <c r="N805" s="63"/>
      <c r="O805" s="63"/>
      <c r="P805" s="63"/>
      <c r="Q805" s="63"/>
      <c r="R805" s="63"/>
    </row>
    <row r="806" spans="1:18" x14ac:dyDescent="0.2">
      <c r="A806" s="63" t="s">
        <v>954</v>
      </c>
      <c r="B806" s="63" t="s">
        <v>876</v>
      </c>
      <c r="C806" s="63" t="s">
        <v>169</v>
      </c>
      <c r="D806" s="63" t="s">
        <v>168</v>
      </c>
      <c r="E806" s="63" t="s">
        <v>877</v>
      </c>
      <c r="F806" s="63">
        <v>0</v>
      </c>
      <c r="G806" s="63" t="s">
        <v>8810</v>
      </c>
      <c r="H806" s="63" t="s">
        <v>769</v>
      </c>
      <c r="I806" s="63"/>
      <c r="J806" s="63">
        <v>13</v>
      </c>
      <c r="K806" s="63">
        <v>2</v>
      </c>
      <c r="L806" s="63"/>
      <c r="M806" s="63"/>
      <c r="N806" s="63"/>
      <c r="O806" s="63"/>
      <c r="P806" s="63"/>
      <c r="Q806" s="63"/>
      <c r="R806" s="63"/>
    </row>
    <row r="807" spans="1:18" x14ac:dyDescent="0.2">
      <c r="A807" s="63" t="s">
        <v>955</v>
      </c>
      <c r="B807" s="63" t="s">
        <v>879</v>
      </c>
      <c r="C807" s="63" t="s">
        <v>169</v>
      </c>
      <c r="D807" s="63" t="s">
        <v>168</v>
      </c>
      <c r="E807" s="63" t="s">
        <v>877</v>
      </c>
      <c r="F807" s="63">
        <v>1</v>
      </c>
      <c r="G807" s="63" t="s">
        <v>8810</v>
      </c>
      <c r="H807" s="63" t="s">
        <v>772</v>
      </c>
      <c r="I807" s="63"/>
      <c r="J807" s="63">
        <v>28</v>
      </c>
      <c r="K807" s="63">
        <v>3</v>
      </c>
      <c r="L807" s="63"/>
      <c r="M807" s="63"/>
      <c r="N807" s="63"/>
      <c r="O807" s="63"/>
      <c r="P807" s="63"/>
      <c r="Q807" s="63"/>
      <c r="R807" s="63"/>
    </row>
    <row r="808" spans="1:18" x14ac:dyDescent="0.2">
      <c r="A808" s="63" t="s">
        <v>956</v>
      </c>
      <c r="B808" s="63" t="s">
        <v>876</v>
      </c>
      <c r="C808" s="63" t="s">
        <v>173</v>
      </c>
      <c r="D808" s="63" t="s">
        <v>172</v>
      </c>
      <c r="E808" s="63" t="s">
        <v>877</v>
      </c>
      <c r="F808" s="63">
        <v>0</v>
      </c>
      <c r="G808" s="63" t="s">
        <v>8810</v>
      </c>
      <c r="H808" s="63" t="s">
        <v>769</v>
      </c>
      <c r="I808" s="63"/>
      <c r="J808" s="63">
        <v>13</v>
      </c>
      <c r="K808" s="63">
        <v>2</v>
      </c>
      <c r="L808" s="63"/>
      <c r="M808" s="63"/>
      <c r="N808" s="63"/>
      <c r="O808" s="63"/>
      <c r="P808" s="63"/>
      <c r="Q808" s="63"/>
      <c r="R808" s="63"/>
    </row>
    <row r="809" spans="1:18" x14ac:dyDescent="0.2">
      <c r="A809" s="63" t="s">
        <v>957</v>
      </c>
      <c r="B809" s="63" t="s">
        <v>879</v>
      </c>
      <c r="C809" s="63" t="s">
        <v>173</v>
      </c>
      <c r="D809" s="63" t="s">
        <v>172</v>
      </c>
      <c r="E809" s="63" t="s">
        <v>877</v>
      </c>
      <c r="F809" s="63">
        <v>1</v>
      </c>
      <c r="G809" s="63" t="s">
        <v>8810</v>
      </c>
      <c r="H809" s="63" t="s">
        <v>772</v>
      </c>
      <c r="I809" s="63"/>
      <c r="J809" s="63">
        <v>2</v>
      </c>
      <c r="K809" s="63">
        <v>1</v>
      </c>
      <c r="L809" s="63"/>
      <c r="M809" s="63"/>
      <c r="N809" s="63"/>
      <c r="O809" s="63"/>
      <c r="P809" s="63"/>
      <c r="Q809" s="63"/>
      <c r="R809" s="63"/>
    </row>
    <row r="810" spans="1:18" x14ac:dyDescent="0.2">
      <c r="A810" s="63" t="s">
        <v>958</v>
      </c>
      <c r="B810" s="63" t="s">
        <v>876</v>
      </c>
      <c r="C810" s="63" t="s">
        <v>177</v>
      </c>
      <c r="D810" s="63" t="s">
        <v>176</v>
      </c>
      <c r="E810" s="63" t="s">
        <v>877</v>
      </c>
      <c r="F810" s="63">
        <v>0</v>
      </c>
      <c r="G810" s="63" t="s">
        <v>8810</v>
      </c>
      <c r="H810" s="63" t="s">
        <v>769</v>
      </c>
      <c r="I810" s="63"/>
      <c r="J810" s="63">
        <v>47</v>
      </c>
      <c r="K810" s="63">
        <v>4</v>
      </c>
      <c r="L810" s="63"/>
      <c r="M810" s="63"/>
      <c r="N810" s="63"/>
      <c r="O810" s="63"/>
      <c r="P810" s="63"/>
      <c r="Q810" s="63"/>
      <c r="R810" s="63"/>
    </row>
    <row r="811" spans="1:18" x14ac:dyDescent="0.2">
      <c r="A811" s="63" t="s">
        <v>959</v>
      </c>
      <c r="B811" s="63" t="s">
        <v>879</v>
      </c>
      <c r="C811" s="63" t="s">
        <v>177</v>
      </c>
      <c r="D811" s="63" t="s">
        <v>176</v>
      </c>
      <c r="E811" s="63" t="s">
        <v>877</v>
      </c>
      <c r="F811" s="63">
        <v>1</v>
      </c>
      <c r="G811" s="63" t="s">
        <v>8810</v>
      </c>
      <c r="H811" s="63" t="s">
        <v>772</v>
      </c>
      <c r="I811" s="63"/>
      <c r="J811" s="63">
        <v>48</v>
      </c>
      <c r="K811" s="63">
        <v>4</v>
      </c>
      <c r="L811" s="63"/>
      <c r="M811" s="63"/>
      <c r="N811" s="63"/>
      <c r="O811" s="63"/>
      <c r="P811" s="63"/>
      <c r="Q811" s="63"/>
      <c r="R811" s="63"/>
    </row>
    <row r="812" spans="1:18" x14ac:dyDescent="0.2">
      <c r="A812" s="63" t="s">
        <v>960</v>
      </c>
      <c r="B812" s="63" t="s">
        <v>876</v>
      </c>
      <c r="C812" s="63" t="s">
        <v>181</v>
      </c>
      <c r="D812" s="63" t="s">
        <v>180</v>
      </c>
      <c r="E812" s="63" t="s">
        <v>877</v>
      </c>
      <c r="F812" s="63">
        <v>0</v>
      </c>
      <c r="G812" s="63" t="s">
        <v>8810</v>
      </c>
      <c r="H812" s="63" t="s">
        <v>769</v>
      </c>
      <c r="I812" s="63"/>
      <c r="J812" s="63">
        <v>23</v>
      </c>
      <c r="K812" s="63">
        <v>2</v>
      </c>
      <c r="L812" s="63"/>
      <c r="M812" s="63"/>
      <c r="N812" s="63"/>
      <c r="O812" s="63"/>
      <c r="P812" s="63"/>
      <c r="Q812" s="63"/>
      <c r="R812" s="63"/>
    </row>
    <row r="813" spans="1:18" x14ac:dyDescent="0.2">
      <c r="A813" s="63" t="s">
        <v>961</v>
      </c>
      <c r="B813" s="63" t="s">
        <v>879</v>
      </c>
      <c r="C813" s="63" t="s">
        <v>181</v>
      </c>
      <c r="D813" s="63" t="s">
        <v>180</v>
      </c>
      <c r="E813" s="63" t="s">
        <v>877</v>
      </c>
      <c r="F813" s="63">
        <v>1</v>
      </c>
      <c r="G813" s="63" t="s">
        <v>8810</v>
      </c>
      <c r="H813" s="63" t="s">
        <v>772</v>
      </c>
      <c r="I813" s="63"/>
      <c r="J813" s="63">
        <v>18</v>
      </c>
      <c r="K813" s="63">
        <v>2</v>
      </c>
      <c r="L813" s="63"/>
      <c r="M813" s="63"/>
      <c r="N813" s="63"/>
      <c r="O813" s="63"/>
      <c r="P813" s="63"/>
      <c r="Q813" s="63"/>
      <c r="R813" s="63"/>
    </row>
    <row r="814" spans="1:18" x14ac:dyDescent="0.2">
      <c r="A814" s="63" t="s">
        <v>962</v>
      </c>
      <c r="B814" s="63" t="s">
        <v>876</v>
      </c>
      <c r="C814" s="63" t="s">
        <v>185</v>
      </c>
      <c r="D814" s="63" t="s">
        <v>184</v>
      </c>
      <c r="E814" s="63" t="s">
        <v>877</v>
      </c>
      <c r="F814" s="63">
        <v>0</v>
      </c>
      <c r="G814" s="63" t="s">
        <v>8810</v>
      </c>
      <c r="H814" s="63" t="s">
        <v>769</v>
      </c>
      <c r="I814" s="63"/>
      <c r="J814" s="63">
        <v>27</v>
      </c>
      <c r="K814" s="63">
        <v>3</v>
      </c>
      <c r="L814" s="63"/>
      <c r="M814" s="63"/>
      <c r="N814" s="63"/>
      <c r="O814" s="63"/>
      <c r="P814" s="63"/>
      <c r="Q814" s="63"/>
      <c r="R814" s="63"/>
    </row>
    <row r="815" spans="1:18" x14ac:dyDescent="0.2">
      <c r="A815" s="63" t="s">
        <v>963</v>
      </c>
      <c r="B815" s="63" t="s">
        <v>879</v>
      </c>
      <c r="C815" s="63" t="s">
        <v>185</v>
      </c>
      <c r="D815" s="63" t="s">
        <v>184</v>
      </c>
      <c r="E815" s="63" t="s">
        <v>877</v>
      </c>
      <c r="F815" s="63">
        <v>1</v>
      </c>
      <c r="G815" s="63" t="s">
        <v>8810</v>
      </c>
      <c r="H815" s="63" t="s">
        <v>772</v>
      </c>
      <c r="I815" s="63"/>
      <c r="J815" s="63">
        <v>40</v>
      </c>
      <c r="K815" s="63">
        <v>4</v>
      </c>
      <c r="L815" s="63"/>
      <c r="M815" s="63"/>
      <c r="N815" s="63"/>
      <c r="O815" s="63"/>
      <c r="P815" s="63"/>
      <c r="Q815" s="63"/>
      <c r="R815" s="63"/>
    </row>
    <row r="816" spans="1:18" x14ac:dyDescent="0.2">
      <c r="A816" s="63" t="s">
        <v>964</v>
      </c>
      <c r="B816" s="63" t="s">
        <v>876</v>
      </c>
      <c r="C816" s="63" t="s">
        <v>189</v>
      </c>
      <c r="D816" s="63" t="s">
        <v>188</v>
      </c>
      <c r="E816" s="63" t="s">
        <v>877</v>
      </c>
      <c r="F816" s="63">
        <v>0</v>
      </c>
      <c r="G816" s="63" t="s">
        <v>8810</v>
      </c>
      <c r="H816" s="63" t="s">
        <v>769</v>
      </c>
      <c r="I816" s="63"/>
      <c r="J816" s="63">
        <v>32</v>
      </c>
      <c r="K816" s="63">
        <v>3</v>
      </c>
      <c r="L816" s="63"/>
      <c r="M816" s="63"/>
      <c r="N816" s="63"/>
      <c r="O816" s="63"/>
      <c r="P816" s="63"/>
      <c r="Q816" s="63"/>
      <c r="R816" s="63"/>
    </row>
    <row r="817" spans="1:18" x14ac:dyDescent="0.2">
      <c r="A817" s="63" t="s">
        <v>965</v>
      </c>
      <c r="B817" s="63" t="s">
        <v>879</v>
      </c>
      <c r="C817" s="63" t="s">
        <v>189</v>
      </c>
      <c r="D817" s="63" t="s">
        <v>188</v>
      </c>
      <c r="E817" s="63" t="s">
        <v>877</v>
      </c>
      <c r="F817" s="63">
        <v>1</v>
      </c>
      <c r="G817" s="63" t="s">
        <v>8810</v>
      </c>
      <c r="H817" s="63" t="s">
        <v>772</v>
      </c>
      <c r="I817" s="63"/>
      <c r="J817" s="63">
        <v>37</v>
      </c>
      <c r="K817" s="63">
        <v>3</v>
      </c>
      <c r="L817" s="63"/>
      <c r="M817" s="63"/>
      <c r="N817" s="63"/>
      <c r="O817" s="63"/>
      <c r="P817" s="63"/>
      <c r="Q817" s="63"/>
      <c r="R817" s="63"/>
    </row>
    <row r="818" spans="1:18" x14ac:dyDescent="0.2">
      <c r="A818" s="63" t="s">
        <v>966</v>
      </c>
      <c r="B818" s="63" t="s">
        <v>876</v>
      </c>
      <c r="C818" s="63" t="s">
        <v>193</v>
      </c>
      <c r="D818" s="63" t="s">
        <v>192</v>
      </c>
      <c r="E818" s="63" t="s">
        <v>877</v>
      </c>
      <c r="F818" s="63">
        <v>0</v>
      </c>
      <c r="G818" s="63" t="s">
        <v>8278</v>
      </c>
      <c r="H818" s="63" t="s">
        <v>8278</v>
      </c>
      <c r="I818" s="63"/>
      <c r="J818" s="63"/>
      <c r="K818" s="63"/>
      <c r="L818" s="63"/>
      <c r="M818" s="63"/>
      <c r="N818" s="63"/>
      <c r="O818" s="63"/>
      <c r="P818" s="63"/>
      <c r="Q818" s="63"/>
      <c r="R818" s="63"/>
    </row>
    <row r="819" spans="1:18" x14ac:dyDescent="0.2">
      <c r="A819" s="63" t="s">
        <v>967</v>
      </c>
      <c r="B819" s="63" t="s">
        <v>879</v>
      </c>
      <c r="C819" s="63" t="s">
        <v>193</v>
      </c>
      <c r="D819" s="63" t="s">
        <v>192</v>
      </c>
      <c r="E819" s="63" t="s">
        <v>877</v>
      </c>
      <c r="F819" s="63">
        <v>1</v>
      </c>
      <c r="G819" s="63" t="s">
        <v>8278</v>
      </c>
      <c r="H819" s="63" t="s">
        <v>8278</v>
      </c>
      <c r="I819" s="63"/>
      <c r="J819" s="63"/>
      <c r="K819" s="63"/>
      <c r="L819" s="63"/>
      <c r="M819" s="63"/>
      <c r="N819" s="63"/>
      <c r="O819" s="63"/>
      <c r="P819" s="63"/>
      <c r="Q819" s="63"/>
      <c r="R819" s="63"/>
    </row>
    <row r="820" spans="1:18" x14ac:dyDescent="0.2">
      <c r="A820" s="63" t="s">
        <v>968</v>
      </c>
      <c r="B820" s="63" t="s">
        <v>876</v>
      </c>
      <c r="C820" s="63" t="s">
        <v>197</v>
      </c>
      <c r="D820" s="63" t="s">
        <v>196</v>
      </c>
      <c r="E820" s="63" t="s">
        <v>877</v>
      </c>
      <c r="F820" s="63">
        <v>0</v>
      </c>
      <c r="G820" s="63" t="s">
        <v>8810</v>
      </c>
      <c r="H820" s="63" t="s">
        <v>769</v>
      </c>
      <c r="I820" s="63"/>
      <c r="J820" s="63">
        <v>10</v>
      </c>
      <c r="K820" s="63">
        <v>1</v>
      </c>
      <c r="L820" s="63"/>
      <c r="M820" s="63"/>
      <c r="N820" s="63"/>
      <c r="O820" s="63"/>
      <c r="P820" s="63"/>
      <c r="Q820" s="63"/>
      <c r="R820" s="63"/>
    </row>
    <row r="821" spans="1:18" x14ac:dyDescent="0.2">
      <c r="A821" s="63" t="s">
        <v>969</v>
      </c>
      <c r="B821" s="63" t="s">
        <v>879</v>
      </c>
      <c r="C821" s="63" t="s">
        <v>197</v>
      </c>
      <c r="D821" s="63" t="s">
        <v>196</v>
      </c>
      <c r="E821" s="63" t="s">
        <v>877</v>
      </c>
      <c r="F821" s="63">
        <v>1</v>
      </c>
      <c r="G821" s="63" t="s">
        <v>8810</v>
      </c>
      <c r="H821" s="63" t="s">
        <v>772</v>
      </c>
      <c r="I821" s="63"/>
      <c r="J821" s="63">
        <v>18</v>
      </c>
      <c r="K821" s="63">
        <v>2</v>
      </c>
      <c r="L821" s="63"/>
      <c r="M821" s="63"/>
      <c r="N821" s="63"/>
      <c r="O821" s="63"/>
      <c r="P821" s="63"/>
      <c r="Q821" s="63"/>
      <c r="R821" s="63"/>
    </row>
    <row r="822" spans="1:18" x14ac:dyDescent="0.2">
      <c r="A822" s="63" t="s">
        <v>970</v>
      </c>
      <c r="B822" s="63" t="s">
        <v>876</v>
      </c>
      <c r="C822" s="63" t="s">
        <v>201</v>
      </c>
      <c r="D822" s="63" t="s">
        <v>200</v>
      </c>
      <c r="E822" s="63" t="s">
        <v>877</v>
      </c>
      <c r="F822" s="63">
        <v>0</v>
      </c>
      <c r="G822" s="63" t="s">
        <v>8810</v>
      </c>
      <c r="H822" s="63" t="s">
        <v>769</v>
      </c>
      <c r="I822" s="63"/>
      <c r="J822" s="63">
        <v>2</v>
      </c>
      <c r="K822" s="63">
        <v>1</v>
      </c>
      <c r="L822" s="63"/>
      <c r="M822" s="63"/>
      <c r="N822" s="63"/>
      <c r="O822" s="63"/>
      <c r="P822" s="63"/>
      <c r="Q822" s="63"/>
      <c r="R822" s="63"/>
    </row>
    <row r="823" spans="1:18" x14ac:dyDescent="0.2">
      <c r="A823" s="63" t="s">
        <v>971</v>
      </c>
      <c r="B823" s="63" t="s">
        <v>879</v>
      </c>
      <c r="C823" s="63" t="s">
        <v>201</v>
      </c>
      <c r="D823" s="63" t="s">
        <v>200</v>
      </c>
      <c r="E823" s="63" t="s">
        <v>877</v>
      </c>
      <c r="F823" s="63">
        <v>1</v>
      </c>
      <c r="G823" s="63" t="s">
        <v>8810</v>
      </c>
      <c r="H823" s="63" t="s">
        <v>772</v>
      </c>
      <c r="I823" s="63"/>
      <c r="J823" s="63">
        <v>2</v>
      </c>
      <c r="K823" s="63">
        <v>1</v>
      </c>
      <c r="L823" s="63"/>
      <c r="M823" s="63"/>
      <c r="N823" s="63"/>
      <c r="O823" s="63"/>
      <c r="P823" s="63"/>
      <c r="Q823" s="63"/>
      <c r="R823" s="63"/>
    </row>
    <row r="824" spans="1:18" x14ac:dyDescent="0.2">
      <c r="A824" s="63" t="s">
        <v>972</v>
      </c>
      <c r="B824" s="63" t="s">
        <v>876</v>
      </c>
      <c r="C824" s="63" t="s">
        <v>205</v>
      </c>
      <c r="D824" s="63" t="s">
        <v>204</v>
      </c>
      <c r="E824" s="63" t="s">
        <v>877</v>
      </c>
      <c r="F824" s="63">
        <v>0</v>
      </c>
      <c r="G824" s="63" t="s">
        <v>8810</v>
      </c>
      <c r="H824" s="63" t="s">
        <v>769</v>
      </c>
      <c r="I824" s="63"/>
      <c r="J824" s="63">
        <v>28</v>
      </c>
      <c r="K824" s="63">
        <v>3</v>
      </c>
      <c r="L824" s="63"/>
      <c r="M824" s="63"/>
      <c r="N824" s="63"/>
      <c r="O824" s="63"/>
      <c r="P824" s="63"/>
      <c r="Q824" s="63"/>
      <c r="R824" s="63"/>
    </row>
    <row r="825" spans="1:18" x14ac:dyDescent="0.2">
      <c r="A825" s="63" t="s">
        <v>973</v>
      </c>
      <c r="B825" s="63" t="s">
        <v>879</v>
      </c>
      <c r="C825" s="63" t="s">
        <v>205</v>
      </c>
      <c r="D825" s="63" t="s">
        <v>204</v>
      </c>
      <c r="E825" s="63" t="s">
        <v>877</v>
      </c>
      <c r="F825" s="63">
        <v>1</v>
      </c>
      <c r="G825" s="63" t="s">
        <v>8810</v>
      </c>
      <c r="H825" s="63" t="s">
        <v>772</v>
      </c>
      <c r="I825" s="63"/>
      <c r="J825" s="63">
        <v>21</v>
      </c>
      <c r="K825" s="63">
        <v>2</v>
      </c>
      <c r="L825" s="63"/>
      <c r="M825" s="63"/>
      <c r="N825" s="63"/>
      <c r="O825" s="63"/>
      <c r="P825" s="63"/>
      <c r="Q825" s="63"/>
      <c r="R825" s="63"/>
    </row>
    <row r="826" spans="1:18" x14ac:dyDescent="0.2">
      <c r="A826" s="63" t="s">
        <v>974</v>
      </c>
      <c r="B826" s="63" t="s">
        <v>876</v>
      </c>
      <c r="C826" s="63" t="s">
        <v>209</v>
      </c>
      <c r="D826" s="63" t="s">
        <v>208</v>
      </c>
      <c r="E826" s="63" t="s">
        <v>877</v>
      </c>
      <c r="F826" s="63">
        <v>0</v>
      </c>
      <c r="G826" s="63" t="s">
        <v>8810</v>
      </c>
      <c r="H826" s="63" t="s">
        <v>769</v>
      </c>
      <c r="I826" s="63"/>
      <c r="J826" s="63">
        <v>16</v>
      </c>
      <c r="K826" s="63">
        <v>2</v>
      </c>
      <c r="L826" s="63"/>
      <c r="M826" s="63"/>
      <c r="N826" s="63"/>
      <c r="O826" s="63"/>
      <c r="P826" s="63"/>
      <c r="Q826" s="63"/>
      <c r="R826" s="63"/>
    </row>
    <row r="827" spans="1:18" x14ac:dyDescent="0.2">
      <c r="A827" s="63" t="s">
        <v>975</v>
      </c>
      <c r="B827" s="63" t="s">
        <v>879</v>
      </c>
      <c r="C827" s="63" t="s">
        <v>209</v>
      </c>
      <c r="D827" s="63" t="s">
        <v>208</v>
      </c>
      <c r="E827" s="63" t="s">
        <v>877</v>
      </c>
      <c r="F827" s="63">
        <v>1</v>
      </c>
      <c r="G827" s="63" t="s">
        <v>8810</v>
      </c>
      <c r="H827" s="63" t="s">
        <v>772</v>
      </c>
      <c r="I827" s="63"/>
      <c r="J827" s="63">
        <v>10</v>
      </c>
      <c r="K827" s="63">
        <v>1</v>
      </c>
      <c r="L827" s="63"/>
      <c r="M827" s="63"/>
      <c r="N827" s="63"/>
      <c r="O827" s="63"/>
      <c r="P827" s="63"/>
      <c r="Q827" s="63"/>
      <c r="R827" s="63"/>
    </row>
    <row r="828" spans="1:18" x14ac:dyDescent="0.2">
      <c r="A828" s="63" t="s">
        <v>976</v>
      </c>
      <c r="B828" s="63" t="s">
        <v>876</v>
      </c>
      <c r="C828" s="63" t="s">
        <v>213</v>
      </c>
      <c r="D828" s="63" t="s">
        <v>212</v>
      </c>
      <c r="E828" s="63" t="s">
        <v>877</v>
      </c>
      <c r="F828" s="63">
        <v>0</v>
      </c>
      <c r="G828" s="63" t="s">
        <v>8810</v>
      </c>
      <c r="H828" s="63" t="s">
        <v>769</v>
      </c>
      <c r="I828" s="63"/>
      <c r="J828" s="63">
        <v>40</v>
      </c>
      <c r="K828" s="63">
        <v>4</v>
      </c>
      <c r="L828" s="63"/>
      <c r="M828" s="63"/>
      <c r="N828" s="63"/>
      <c r="O828" s="63"/>
      <c r="P828" s="63"/>
      <c r="Q828" s="63"/>
      <c r="R828" s="63"/>
    </row>
    <row r="829" spans="1:18" x14ac:dyDescent="0.2">
      <c r="A829" s="63" t="s">
        <v>977</v>
      </c>
      <c r="B829" s="63" t="s">
        <v>879</v>
      </c>
      <c r="C829" s="63" t="s">
        <v>213</v>
      </c>
      <c r="D829" s="63" t="s">
        <v>212</v>
      </c>
      <c r="E829" s="63" t="s">
        <v>877</v>
      </c>
      <c r="F829" s="63">
        <v>1</v>
      </c>
      <c r="G829" s="63" t="s">
        <v>8810</v>
      </c>
      <c r="H829" s="63" t="s">
        <v>772</v>
      </c>
      <c r="I829" s="63"/>
      <c r="J829" s="63">
        <v>32</v>
      </c>
      <c r="K829" s="63">
        <v>3</v>
      </c>
      <c r="L829" s="63"/>
      <c r="M829" s="63"/>
      <c r="N829" s="63"/>
      <c r="O829" s="63"/>
      <c r="P829" s="63"/>
      <c r="Q829" s="63"/>
      <c r="R829" s="63"/>
    </row>
    <row r="830" spans="1:18" x14ac:dyDescent="0.2">
      <c r="A830" s="63" t="s">
        <v>978</v>
      </c>
      <c r="B830" s="63" t="s">
        <v>876</v>
      </c>
      <c r="C830" s="63" t="s">
        <v>217</v>
      </c>
      <c r="D830" s="63" t="s">
        <v>216</v>
      </c>
      <c r="E830" s="63" t="s">
        <v>877</v>
      </c>
      <c r="F830" s="63">
        <v>0</v>
      </c>
      <c r="G830" s="63" t="s">
        <v>8810</v>
      </c>
      <c r="H830" s="63" t="s">
        <v>769</v>
      </c>
      <c r="I830" s="63"/>
      <c r="J830" s="63">
        <v>25</v>
      </c>
      <c r="K830" s="63">
        <v>2</v>
      </c>
      <c r="L830" s="63"/>
      <c r="M830" s="63"/>
      <c r="N830" s="63"/>
      <c r="O830" s="63"/>
      <c r="P830" s="63"/>
      <c r="Q830" s="63"/>
      <c r="R830" s="63"/>
    </row>
    <row r="831" spans="1:18" x14ac:dyDescent="0.2">
      <c r="A831" s="63" t="s">
        <v>979</v>
      </c>
      <c r="B831" s="63" t="s">
        <v>879</v>
      </c>
      <c r="C831" s="63" t="s">
        <v>217</v>
      </c>
      <c r="D831" s="63" t="s">
        <v>216</v>
      </c>
      <c r="E831" s="63" t="s">
        <v>877</v>
      </c>
      <c r="F831" s="63">
        <v>1</v>
      </c>
      <c r="G831" s="63" t="s">
        <v>8810</v>
      </c>
      <c r="H831" s="63" t="s">
        <v>772</v>
      </c>
      <c r="I831" s="63"/>
      <c r="J831" s="63">
        <v>27</v>
      </c>
      <c r="K831" s="63">
        <v>3</v>
      </c>
      <c r="L831" s="63"/>
      <c r="M831" s="63"/>
      <c r="N831" s="63"/>
      <c r="O831" s="63"/>
      <c r="P831" s="63"/>
      <c r="Q831" s="63"/>
      <c r="R831" s="63"/>
    </row>
    <row r="832" spans="1:18" x14ac:dyDescent="0.2">
      <c r="A832" s="63" t="s">
        <v>980</v>
      </c>
      <c r="B832" s="63" t="s">
        <v>876</v>
      </c>
      <c r="C832" s="63" t="s">
        <v>221</v>
      </c>
      <c r="D832" s="63" t="s">
        <v>220</v>
      </c>
      <c r="E832" s="63" t="s">
        <v>877</v>
      </c>
      <c r="F832" s="63">
        <v>0</v>
      </c>
      <c r="G832" s="63" t="s">
        <v>8810</v>
      </c>
      <c r="H832" s="63" t="s">
        <v>769</v>
      </c>
      <c r="I832" s="63"/>
      <c r="J832" s="63">
        <v>34</v>
      </c>
      <c r="K832" s="63">
        <v>3</v>
      </c>
      <c r="L832" s="63"/>
      <c r="M832" s="63"/>
      <c r="N832" s="63"/>
      <c r="O832" s="63"/>
      <c r="P832" s="63"/>
      <c r="Q832" s="63"/>
      <c r="R832" s="63"/>
    </row>
    <row r="833" spans="1:18" x14ac:dyDescent="0.2">
      <c r="A833" s="63" t="s">
        <v>981</v>
      </c>
      <c r="B833" s="63" t="s">
        <v>879</v>
      </c>
      <c r="C833" s="63" t="s">
        <v>221</v>
      </c>
      <c r="D833" s="63" t="s">
        <v>220</v>
      </c>
      <c r="E833" s="63" t="s">
        <v>877</v>
      </c>
      <c r="F833" s="63">
        <v>1</v>
      </c>
      <c r="G833" s="63" t="s">
        <v>8810</v>
      </c>
      <c r="H833" s="63" t="s">
        <v>772</v>
      </c>
      <c r="I833" s="63"/>
      <c r="J833" s="63">
        <v>40</v>
      </c>
      <c r="K833" s="63">
        <v>4</v>
      </c>
      <c r="L833" s="63"/>
      <c r="M833" s="63"/>
      <c r="N833" s="63"/>
      <c r="O833" s="63"/>
      <c r="P833" s="63"/>
      <c r="Q833" s="63"/>
      <c r="R833" s="63"/>
    </row>
    <row r="834" spans="1:18" x14ac:dyDescent="0.2">
      <c r="A834" s="63" t="s">
        <v>982</v>
      </c>
      <c r="B834" s="63" t="s">
        <v>983</v>
      </c>
      <c r="C834" s="63" t="s">
        <v>14</v>
      </c>
      <c r="D834" s="63" t="s">
        <v>13</v>
      </c>
      <c r="E834" s="63" t="s">
        <v>984</v>
      </c>
      <c r="F834" s="63">
        <v>0</v>
      </c>
      <c r="G834" s="63" t="s">
        <v>8307</v>
      </c>
      <c r="H834" s="63" t="s">
        <v>552</v>
      </c>
      <c r="I834" s="63">
        <v>109.7</v>
      </c>
      <c r="J834" s="63">
        <v>46</v>
      </c>
      <c r="K834" s="63">
        <v>4</v>
      </c>
      <c r="L834" s="63"/>
      <c r="M834" s="63"/>
      <c r="N834" s="63"/>
      <c r="O834" s="63"/>
      <c r="P834" s="63"/>
      <c r="Q834" s="63"/>
      <c r="R834" s="63"/>
    </row>
    <row r="835" spans="1:18" x14ac:dyDescent="0.2">
      <c r="A835" s="63" t="s">
        <v>986</v>
      </c>
      <c r="B835" s="63" t="s">
        <v>987</v>
      </c>
      <c r="C835" s="63" t="s">
        <v>14</v>
      </c>
      <c r="D835" s="63" t="s">
        <v>13</v>
      </c>
      <c r="E835" s="63" t="s">
        <v>984</v>
      </c>
      <c r="F835" s="63">
        <v>1</v>
      </c>
      <c r="G835" s="63" t="s">
        <v>8307</v>
      </c>
      <c r="H835" s="63" t="s">
        <v>8800</v>
      </c>
      <c r="I835" s="63">
        <v>110.7</v>
      </c>
      <c r="J835" s="63">
        <v>45</v>
      </c>
      <c r="K835" s="63">
        <v>4</v>
      </c>
      <c r="L835" s="63">
        <v>0</v>
      </c>
      <c r="M835" s="63"/>
      <c r="N835" s="63">
        <v>1</v>
      </c>
      <c r="O835" s="63"/>
      <c r="P835" s="63"/>
      <c r="Q835" s="63"/>
      <c r="R835" s="63"/>
    </row>
    <row r="836" spans="1:18" x14ac:dyDescent="0.2">
      <c r="A836" s="63" t="s">
        <v>989</v>
      </c>
      <c r="B836" s="63" t="s">
        <v>983</v>
      </c>
      <c r="C836" s="63" t="s">
        <v>22</v>
      </c>
      <c r="D836" s="63" t="s">
        <v>21</v>
      </c>
      <c r="E836" s="63" t="s">
        <v>984</v>
      </c>
      <c r="F836" s="63">
        <v>0</v>
      </c>
      <c r="G836" s="63" t="s">
        <v>8307</v>
      </c>
      <c r="H836" s="63" t="s">
        <v>552</v>
      </c>
      <c r="I836" s="63">
        <v>72</v>
      </c>
      <c r="J836" s="63">
        <v>18</v>
      </c>
      <c r="K836" s="63">
        <v>2</v>
      </c>
      <c r="L836" s="63"/>
      <c r="M836" s="63"/>
      <c r="N836" s="63"/>
      <c r="O836" s="63"/>
      <c r="P836" s="63"/>
      <c r="Q836" s="63"/>
      <c r="R836" s="63"/>
    </row>
    <row r="837" spans="1:18" x14ac:dyDescent="0.2">
      <c r="A837" s="63" t="s">
        <v>990</v>
      </c>
      <c r="B837" s="63" t="s">
        <v>987</v>
      </c>
      <c r="C837" s="63" t="s">
        <v>22</v>
      </c>
      <c r="D837" s="63" t="s">
        <v>21</v>
      </c>
      <c r="E837" s="63" t="s">
        <v>984</v>
      </c>
      <c r="F837" s="63">
        <v>1</v>
      </c>
      <c r="G837" s="63" t="s">
        <v>8307</v>
      </c>
      <c r="H837" s="63" t="s">
        <v>8800</v>
      </c>
      <c r="I837" s="63">
        <v>72.400000000000006</v>
      </c>
      <c r="J837" s="63">
        <v>20</v>
      </c>
      <c r="K837" s="63">
        <v>2</v>
      </c>
      <c r="L837" s="63">
        <v>0</v>
      </c>
      <c r="M837" s="63"/>
      <c r="N837" s="63">
        <v>1</v>
      </c>
      <c r="O837" s="63"/>
      <c r="P837" s="63"/>
      <c r="Q837" s="63"/>
      <c r="R837" s="63"/>
    </row>
    <row r="838" spans="1:18" x14ac:dyDescent="0.2">
      <c r="A838" s="63" t="s">
        <v>991</v>
      </c>
      <c r="B838" s="63" t="s">
        <v>983</v>
      </c>
      <c r="C838" s="63" t="s">
        <v>26</v>
      </c>
      <c r="D838" s="63" t="s">
        <v>25</v>
      </c>
      <c r="E838" s="63" t="s">
        <v>984</v>
      </c>
      <c r="F838" s="63">
        <v>0</v>
      </c>
      <c r="G838" s="63" t="s">
        <v>8307</v>
      </c>
      <c r="H838" s="63" t="s">
        <v>552</v>
      </c>
      <c r="I838" s="63">
        <v>72.400000000000006</v>
      </c>
      <c r="J838" s="63">
        <v>21</v>
      </c>
      <c r="K838" s="63">
        <v>2</v>
      </c>
      <c r="L838" s="63"/>
      <c r="M838" s="63"/>
      <c r="N838" s="63"/>
      <c r="O838" s="63"/>
      <c r="P838" s="63"/>
      <c r="Q838" s="63"/>
      <c r="R838" s="63"/>
    </row>
    <row r="839" spans="1:18" x14ac:dyDescent="0.2">
      <c r="A839" s="63" t="s">
        <v>992</v>
      </c>
      <c r="B839" s="63" t="s">
        <v>987</v>
      </c>
      <c r="C839" s="63" t="s">
        <v>26</v>
      </c>
      <c r="D839" s="63" t="s">
        <v>25</v>
      </c>
      <c r="E839" s="63" t="s">
        <v>984</v>
      </c>
      <c r="F839" s="63">
        <v>1</v>
      </c>
      <c r="G839" s="63" t="s">
        <v>8307</v>
      </c>
      <c r="H839" s="63" t="s">
        <v>8800</v>
      </c>
      <c r="I839" s="63">
        <v>73.099999999999994</v>
      </c>
      <c r="J839" s="63">
        <v>21</v>
      </c>
      <c r="K839" s="63">
        <v>2</v>
      </c>
      <c r="L839" s="63">
        <v>0</v>
      </c>
      <c r="M839" s="63"/>
      <c r="N839" s="63">
        <v>1</v>
      </c>
      <c r="O839" s="63"/>
      <c r="P839" s="63"/>
      <c r="Q839" s="63"/>
      <c r="R839" s="63"/>
    </row>
    <row r="840" spans="1:18" x14ac:dyDescent="0.2">
      <c r="A840" s="63" t="s">
        <v>993</v>
      </c>
      <c r="B840" s="63" t="s">
        <v>983</v>
      </c>
      <c r="C840" s="63" t="s">
        <v>30</v>
      </c>
      <c r="D840" s="63" t="s">
        <v>29</v>
      </c>
      <c r="E840" s="63" t="s">
        <v>984</v>
      </c>
      <c r="F840" s="63">
        <v>0</v>
      </c>
      <c r="G840" s="63" t="s">
        <v>8307</v>
      </c>
      <c r="H840" s="63" t="s">
        <v>552</v>
      </c>
      <c r="I840" s="63">
        <v>117.8</v>
      </c>
      <c r="J840" s="63">
        <v>48</v>
      </c>
      <c r="K840" s="63">
        <v>4</v>
      </c>
      <c r="L840" s="63"/>
      <c r="M840" s="63"/>
      <c r="N840" s="63"/>
      <c r="O840" s="63"/>
      <c r="P840" s="63"/>
      <c r="Q840" s="63"/>
      <c r="R840" s="63"/>
    </row>
    <row r="841" spans="1:18" x14ac:dyDescent="0.2">
      <c r="A841" s="63" t="s">
        <v>994</v>
      </c>
      <c r="B841" s="63" t="s">
        <v>987</v>
      </c>
      <c r="C841" s="63" t="s">
        <v>30</v>
      </c>
      <c r="D841" s="63" t="s">
        <v>29</v>
      </c>
      <c r="E841" s="63" t="s">
        <v>984</v>
      </c>
      <c r="F841" s="63">
        <v>1</v>
      </c>
      <c r="G841" s="63" t="s">
        <v>8307</v>
      </c>
      <c r="H841" s="63" t="s">
        <v>8800</v>
      </c>
      <c r="I841" s="63">
        <v>121.5</v>
      </c>
      <c r="J841" s="63">
        <v>47</v>
      </c>
      <c r="K841" s="63">
        <v>4</v>
      </c>
      <c r="L841" s="63">
        <v>0.2</v>
      </c>
      <c r="M841" s="63"/>
      <c r="N841" s="63">
        <v>1</v>
      </c>
      <c r="O841" s="63"/>
      <c r="P841" s="63"/>
      <c r="Q841" s="63"/>
      <c r="R841" s="63"/>
    </row>
    <row r="842" spans="1:18" x14ac:dyDescent="0.2">
      <c r="A842" s="63" t="s">
        <v>995</v>
      </c>
      <c r="B842" s="63" t="s">
        <v>983</v>
      </c>
      <c r="C842" s="63" t="s">
        <v>34</v>
      </c>
      <c r="D842" s="63" t="s">
        <v>33</v>
      </c>
      <c r="E842" s="63" t="s">
        <v>984</v>
      </c>
      <c r="F842" s="63">
        <v>0</v>
      </c>
      <c r="G842" s="63" t="s">
        <v>8307</v>
      </c>
      <c r="H842" s="63" t="s">
        <v>552</v>
      </c>
      <c r="I842" s="63">
        <v>72.400000000000006</v>
      </c>
      <c r="J842" s="63">
        <v>21</v>
      </c>
      <c r="K842" s="63">
        <v>2</v>
      </c>
      <c r="L842" s="63"/>
      <c r="M842" s="63"/>
      <c r="N842" s="63"/>
      <c r="O842" s="63"/>
      <c r="P842" s="63"/>
      <c r="Q842" s="63"/>
      <c r="R842" s="63"/>
    </row>
    <row r="843" spans="1:18" x14ac:dyDescent="0.2">
      <c r="A843" s="63" t="s">
        <v>996</v>
      </c>
      <c r="B843" s="63" t="s">
        <v>987</v>
      </c>
      <c r="C843" s="63" t="s">
        <v>34</v>
      </c>
      <c r="D843" s="63" t="s">
        <v>33</v>
      </c>
      <c r="E843" s="63" t="s">
        <v>984</v>
      </c>
      <c r="F843" s="63">
        <v>1</v>
      </c>
      <c r="G843" s="63" t="s">
        <v>8307</v>
      </c>
      <c r="H843" s="63" t="s">
        <v>8800</v>
      </c>
      <c r="I843" s="63">
        <v>70.900000000000006</v>
      </c>
      <c r="J843" s="63">
        <v>15</v>
      </c>
      <c r="K843" s="63">
        <v>2</v>
      </c>
      <c r="L843" s="63">
        <v>-0.1</v>
      </c>
      <c r="M843" s="63">
        <v>1</v>
      </c>
      <c r="N843" s="63"/>
      <c r="O843" s="63"/>
      <c r="P843" s="63"/>
      <c r="Q843" s="63"/>
      <c r="R843" s="63"/>
    </row>
    <row r="844" spans="1:18" x14ac:dyDescent="0.2">
      <c r="A844" s="63" t="s">
        <v>997</v>
      </c>
      <c r="B844" s="63" t="s">
        <v>983</v>
      </c>
      <c r="C844" s="63" t="s">
        <v>38</v>
      </c>
      <c r="D844" s="63" t="s">
        <v>37</v>
      </c>
      <c r="E844" s="63" t="s">
        <v>984</v>
      </c>
      <c r="F844" s="63">
        <v>0</v>
      </c>
      <c r="G844" s="63" t="s">
        <v>8307</v>
      </c>
      <c r="H844" s="63" t="s">
        <v>552</v>
      </c>
      <c r="I844" s="63">
        <v>61</v>
      </c>
      <c r="J844" s="63">
        <v>4</v>
      </c>
      <c r="K844" s="63">
        <v>1</v>
      </c>
      <c r="L844" s="63"/>
      <c r="M844" s="63"/>
      <c r="N844" s="63"/>
      <c r="O844" s="63"/>
      <c r="P844" s="63"/>
      <c r="Q844" s="63"/>
      <c r="R844" s="63"/>
    </row>
    <row r="845" spans="1:18" x14ac:dyDescent="0.2">
      <c r="A845" s="63" t="s">
        <v>998</v>
      </c>
      <c r="B845" s="63" t="s">
        <v>987</v>
      </c>
      <c r="C845" s="63" t="s">
        <v>38</v>
      </c>
      <c r="D845" s="63" t="s">
        <v>37</v>
      </c>
      <c r="E845" s="63" t="s">
        <v>984</v>
      </c>
      <c r="F845" s="63">
        <v>1</v>
      </c>
      <c r="G845" s="63" t="s">
        <v>8307</v>
      </c>
      <c r="H845" s="63" t="s">
        <v>8800</v>
      </c>
      <c r="I845" s="63">
        <v>61.5</v>
      </c>
      <c r="J845" s="63">
        <v>7</v>
      </c>
      <c r="K845" s="63">
        <v>1</v>
      </c>
      <c r="L845" s="63">
        <v>0</v>
      </c>
      <c r="M845" s="63"/>
      <c r="N845" s="63">
        <v>1</v>
      </c>
      <c r="O845" s="63"/>
      <c r="P845" s="63"/>
      <c r="Q845" s="63"/>
      <c r="R845" s="63"/>
    </row>
    <row r="846" spans="1:18" x14ac:dyDescent="0.2">
      <c r="A846" s="63" t="s">
        <v>999</v>
      </c>
      <c r="B846" s="63" t="s">
        <v>983</v>
      </c>
      <c r="C846" s="63" t="s">
        <v>42</v>
      </c>
      <c r="D846" s="63" t="s">
        <v>41</v>
      </c>
      <c r="E846" s="63" t="s">
        <v>984</v>
      </c>
      <c r="F846" s="63">
        <v>0</v>
      </c>
      <c r="G846" s="63" t="s">
        <v>8307</v>
      </c>
      <c r="H846" s="63" t="s">
        <v>552</v>
      </c>
      <c r="I846" s="63">
        <v>62</v>
      </c>
      <c r="J846" s="63">
        <v>8</v>
      </c>
      <c r="K846" s="63">
        <v>1</v>
      </c>
      <c r="L846" s="63"/>
      <c r="M846" s="63"/>
      <c r="N846" s="63"/>
      <c r="O846" s="63"/>
      <c r="P846" s="63"/>
      <c r="Q846" s="63"/>
      <c r="R846" s="63"/>
    </row>
    <row r="847" spans="1:18" x14ac:dyDescent="0.2">
      <c r="A847" s="63" t="s">
        <v>1000</v>
      </c>
      <c r="B847" s="63" t="s">
        <v>987</v>
      </c>
      <c r="C847" s="63" t="s">
        <v>42</v>
      </c>
      <c r="D847" s="63" t="s">
        <v>41</v>
      </c>
      <c r="E847" s="63" t="s">
        <v>984</v>
      </c>
      <c r="F847" s="63">
        <v>1</v>
      </c>
      <c r="G847" s="63" t="s">
        <v>8307</v>
      </c>
      <c r="H847" s="63" t="s">
        <v>8800</v>
      </c>
      <c r="I847" s="63">
        <v>59.7</v>
      </c>
      <c r="J847" s="63">
        <v>4</v>
      </c>
      <c r="K847" s="63">
        <v>1</v>
      </c>
      <c r="L847" s="63">
        <v>-0.1</v>
      </c>
      <c r="M847" s="63">
        <v>1</v>
      </c>
      <c r="N847" s="63"/>
      <c r="O847" s="63"/>
      <c r="P847" s="63"/>
      <c r="Q847" s="63"/>
      <c r="R847" s="63"/>
    </row>
    <row r="848" spans="1:18" x14ac:dyDescent="0.2">
      <c r="A848" s="63" t="s">
        <v>1001</v>
      </c>
      <c r="B848" s="63" t="s">
        <v>983</v>
      </c>
      <c r="C848" s="63" t="s">
        <v>46</v>
      </c>
      <c r="D848" s="63" t="s">
        <v>45</v>
      </c>
      <c r="E848" s="63" t="s">
        <v>984</v>
      </c>
      <c r="F848" s="63">
        <v>0</v>
      </c>
      <c r="G848" s="63" t="s">
        <v>8307</v>
      </c>
      <c r="H848" s="63" t="s">
        <v>552</v>
      </c>
      <c r="I848" s="63">
        <v>84.6</v>
      </c>
      <c r="J848" s="63">
        <v>31</v>
      </c>
      <c r="K848" s="63">
        <v>3</v>
      </c>
      <c r="L848" s="63"/>
      <c r="M848" s="63"/>
      <c r="N848" s="63"/>
      <c r="O848" s="63"/>
      <c r="P848" s="63"/>
      <c r="Q848" s="63"/>
      <c r="R848" s="63"/>
    </row>
    <row r="849" spans="1:18" x14ac:dyDescent="0.2">
      <c r="A849" s="63" t="s">
        <v>1002</v>
      </c>
      <c r="B849" s="63" t="s">
        <v>987</v>
      </c>
      <c r="C849" s="63" t="s">
        <v>46</v>
      </c>
      <c r="D849" s="63" t="s">
        <v>45</v>
      </c>
      <c r="E849" s="63" t="s">
        <v>984</v>
      </c>
      <c r="F849" s="63">
        <v>1</v>
      </c>
      <c r="G849" s="63" t="s">
        <v>8307</v>
      </c>
      <c r="H849" s="63" t="s">
        <v>8800</v>
      </c>
      <c r="I849" s="63">
        <v>84.4</v>
      </c>
      <c r="J849" s="63">
        <v>31</v>
      </c>
      <c r="K849" s="63">
        <v>3</v>
      </c>
      <c r="L849" s="63">
        <v>0</v>
      </c>
      <c r="M849" s="63">
        <v>1</v>
      </c>
      <c r="N849" s="63"/>
      <c r="O849" s="63"/>
      <c r="P849" s="63"/>
      <c r="Q849" s="63"/>
      <c r="R849" s="63"/>
    </row>
    <row r="850" spans="1:18" x14ac:dyDescent="0.2">
      <c r="A850" s="63" t="s">
        <v>1003</v>
      </c>
      <c r="B850" s="63" t="s">
        <v>983</v>
      </c>
      <c r="C850" s="63" t="s">
        <v>50</v>
      </c>
      <c r="D850" s="63" t="s">
        <v>49</v>
      </c>
      <c r="E850" s="63" t="s">
        <v>984</v>
      </c>
      <c r="F850" s="63">
        <v>0</v>
      </c>
      <c r="G850" s="63" t="s">
        <v>8307</v>
      </c>
      <c r="H850" s="63" t="s">
        <v>552</v>
      </c>
      <c r="I850" s="63">
        <v>123.3</v>
      </c>
      <c r="J850" s="63">
        <v>50</v>
      </c>
      <c r="K850" s="63">
        <v>4</v>
      </c>
      <c r="L850" s="63"/>
      <c r="M850" s="63"/>
      <c r="N850" s="63"/>
      <c r="O850" s="63"/>
      <c r="P850" s="63"/>
      <c r="Q850" s="63"/>
      <c r="R850" s="63"/>
    </row>
    <row r="851" spans="1:18" x14ac:dyDescent="0.2">
      <c r="A851" s="63" t="s">
        <v>1004</v>
      </c>
      <c r="B851" s="63" t="s">
        <v>987</v>
      </c>
      <c r="C851" s="63" t="s">
        <v>50</v>
      </c>
      <c r="D851" s="63" t="s">
        <v>49</v>
      </c>
      <c r="E851" s="63" t="s">
        <v>984</v>
      </c>
      <c r="F851" s="63">
        <v>1</v>
      </c>
      <c r="G851" s="63" t="s">
        <v>8307</v>
      </c>
      <c r="H851" s="63" t="s">
        <v>8800</v>
      </c>
      <c r="I851" s="63">
        <v>125.2</v>
      </c>
      <c r="J851" s="63">
        <v>49</v>
      </c>
      <c r="K851" s="63">
        <v>4</v>
      </c>
      <c r="L851" s="63">
        <v>0.1</v>
      </c>
      <c r="M851" s="63"/>
      <c r="N851" s="63">
        <v>1</v>
      </c>
      <c r="O851" s="63"/>
      <c r="P851" s="63"/>
      <c r="Q851" s="63"/>
      <c r="R851" s="63"/>
    </row>
    <row r="852" spans="1:18" x14ac:dyDescent="0.2">
      <c r="A852" s="63" t="s">
        <v>1005</v>
      </c>
      <c r="B852" s="63" t="s">
        <v>983</v>
      </c>
      <c r="C852" s="63" t="s">
        <v>54</v>
      </c>
      <c r="D852" s="63" t="s">
        <v>53</v>
      </c>
      <c r="E852" s="63" t="s">
        <v>984</v>
      </c>
      <c r="F852" s="63">
        <v>0</v>
      </c>
      <c r="G852" s="63" t="s">
        <v>8307</v>
      </c>
      <c r="H852" s="63" t="s">
        <v>552</v>
      </c>
      <c r="I852" s="63">
        <v>80.3</v>
      </c>
      <c r="J852" s="63">
        <v>28</v>
      </c>
      <c r="K852" s="63">
        <v>3</v>
      </c>
      <c r="L852" s="63"/>
      <c r="M852" s="63"/>
      <c r="N852" s="63"/>
      <c r="O852" s="63"/>
      <c r="P852" s="63"/>
      <c r="Q852" s="63"/>
      <c r="R852" s="63"/>
    </row>
    <row r="853" spans="1:18" x14ac:dyDescent="0.2">
      <c r="A853" s="63" t="s">
        <v>1006</v>
      </c>
      <c r="B853" s="63" t="s">
        <v>987</v>
      </c>
      <c r="C853" s="63" t="s">
        <v>54</v>
      </c>
      <c r="D853" s="63" t="s">
        <v>53</v>
      </c>
      <c r="E853" s="63" t="s">
        <v>984</v>
      </c>
      <c r="F853" s="63">
        <v>1</v>
      </c>
      <c r="G853" s="63" t="s">
        <v>8307</v>
      </c>
      <c r="H853" s="63" t="s">
        <v>8800</v>
      </c>
      <c r="I853" s="63">
        <v>80.3</v>
      </c>
      <c r="J853" s="63">
        <v>27</v>
      </c>
      <c r="K853" s="63">
        <v>3</v>
      </c>
      <c r="L853" s="63">
        <v>0</v>
      </c>
      <c r="M853" s="63"/>
      <c r="N853" s="63"/>
      <c r="O853" s="63"/>
      <c r="P853" s="63"/>
      <c r="Q853" s="63"/>
      <c r="R853" s="63"/>
    </row>
    <row r="854" spans="1:18" x14ac:dyDescent="0.2">
      <c r="A854" s="63" t="s">
        <v>1007</v>
      </c>
      <c r="B854" s="63" t="s">
        <v>983</v>
      </c>
      <c r="C854" s="63" t="s">
        <v>58</v>
      </c>
      <c r="D854" s="63" t="s">
        <v>57</v>
      </c>
      <c r="E854" s="63" t="s">
        <v>984</v>
      </c>
      <c r="F854" s="63">
        <v>0</v>
      </c>
      <c r="G854" s="63" t="s">
        <v>8307</v>
      </c>
      <c r="H854" s="63" t="s">
        <v>552</v>
      </c>
      <c r="I854" s="63">
        <v>99.3</v>
      </c>
      <c r="J854" s="63">
        <v>41</v>
      </c>
      <c r="K854" s="63">
        <v>4</v>
      </c>
      <c r="L854" s="63"/>
      <c r="M854" s="63"/>
      <c r="N854" s="63"/>
      <c r="O854" s="63"/>
      <c r="P854" s="63"/>
      <c r="Q854" s="63"/>
      <c r="R854" s="63"/>
    </row>
    <row r="855" spans="1:18" x14ac:dyDescent="0.2">
      <c r="A855" s="63" t="s">
        <v>1008</v>
      </c>
      <c r="B855" s="63" t="s">
        <v>987</v>
      </c>
      <c r="C855" s="63" t="s">
        <v>58</v>
      </c>
      <c r="D855" s="63" t="s">
        <v>57</v>
      </c>
      <c r="E855" s="63" t="s">
        <v>984</v>
      </c>
      <c r="F855" s="63">
        <v>1</v>
      </c>
      <c r="G855" s="63" t="s">
        <v>8307</v>
      </c>
      <c r="H855" s="63" t="s">
        <v>8800</v>
      </c>
      <c r="I855" s="63">
        <v>102.7</v>
      </c>
      <c r="J855" s="63">
        <v>42</v>
      </c>
      <c r="K855" s="63">
        <v>4</v>
      </c>
      <c r="L855" s="63">
        <v>0.2</v>
      </c>
      <c r="M855" s="63"/>
      <c r="N855" s="63">
        <v>1</v>
      </c>
      <c r="O855" s="63"/>
      <c r="P855" s="63"/>
      <c r="Q855" s="63"/>
      <c r="R855" s="63"/>
    </row>
    <row r="856" spans="1:18" x14ac:dyDescent="0.2">
      <c r="A856" s="63" t="s">
        <v>1009</v>
      </c>
      <c r="B856" s="63" t="s">
        <v>983</v>
      </c>
      <c r="C856" s="63" t="s">
        <v>62</v>
      </c>
      <c r="D856" s="63" t="s">
        <v>61</v>
      </c>
      <c r="E856" s="63" t="s">
        <v>984</v>
      </c>
      <c r="F856" s="63">
        <v>0</v>
      </c>
      <c r="G856" s="63" t="s">
        <v>8307</v>
      </c>
      <c r="H856" s="63" t="s">
        <v>552</v>
      </c>
      <c r="I856" s="63">
        <v>71.400000000000006</v>
      </c>
      <c r="J856" s="63">
        <v>17</v>
      </c>
      <c r="K856" s="63">
        <v>2</v>
      </c>
      <c r="L856" s="63"/>
      <c r="M856" s="63"/>
      <c r="N856" s="63"/>
      <c r="O856" s="63"/>
      <c r="P856" s="63"/>
      <c r="Q856" s="63"/>
      <c r="R856" s="63"/>
    </row>
    <row r="857" spans="1:18" x14ac:dyDescent="0.2">
      <c r="A857" s="63" t="s">
        <v>1010</v>
      </c>
      <c r="B857" s="63" t="s">
        <v>987</v>
      </c>
      <c r="C857" s="63" t="s">
        <v>62</v>
      </c>
      <c r="D857" s="63" t="s">
        <v>61</v>
      </c>
      <c r="E857" s="63" t="s">
        <v>984</v>
      </c>
      <c r="F857" s="63">
        <v>1</v>
      </c>
      <c r="G857" s="63" t="s">
        <v>8307</v>
      </c>
      <c r="H857" s="63" t="s">
        <v>8800</v>
      </c>
      <c r="I857" s="63">
        <v>76.099999999999994</v>
      </c>
      <c r="J857" s="63">
        <v>24</v>
      </c>
      <c r="K857" s="63">
        <v>2</v>
      </c>
      <c r="L857" s="63">
        <v>0.2</v>
      </c>
      <c r="M857" s="63"/>
      <c r="N857" s="63">
        <v>1</v>
      </c>
      <c r="O857" s="63"/>
      <c r="P857" s="63"/>
      <c r="Q857" s="63"/>
      <c r="R857" s="63"/>
    </row>
    <row r="858" spans="1:18" x14ac:dyDescent="0.2">
      <c r="A858" s="63" t="s">
        <v>1011</v>
      </c>
      <c r="B858" s="63" t="s">
        <v>983</v>
      </c>
      <c r="C858" s="63" t="s">
        <v>1</v>
      </c>
      <c r="D858" s="63" t="s">
        <v>65</v>
      </c>
      <c r="E858" s="63" t="s">
        <v>984</v>
      </c>
      <c r="F858" s="63">
        <v>0</v>
      </c>
      <c r="G858" s="63" t="s">
        <v>8307</v>
      </c>
      <c r="H858" s="63" t="s">
        <v>552</v>
      </c>
      <c r="I858" s="63">
        <v>64.8</v>
      </c>
      <c r="J858" s="63">
        <v>12</v>
      </c>
      <c r="K858" s="63">
        <v>1</v>
      </c>
      <c r="L858" s="63"/>
      <c r="M858" s="63"/>
      <c r="N858" s="63"/>
      <c r="O858" s="63"/>
      <c r="P858" s="63"/>
      <c r="Q858" s="63"/>
      <c r="R858" s="63"/>
    </row>
    <row r="859" spans="1:18" x14ac:dyDescent="0.2">
      <c r="A859" s="63" t="s">
        <v>1012</v>
      </c>
      <c r="B859" s="63" t="s">
        <v>987</v>
      </c>
      <c r="C859" s="63" t="s">
        <v>1</v>
      </c>
      <c r="D859" s="63" t="s">
        <v>65</v>
      </c>
      <c r="E859" s="63" t="s">
        <v>984</v>
      </c>
      <c r="F859" s="63">
        <v>1</v>
      </c>
      <c r="G859" s="63" t="s">
        <v>8307</v>
      </c>
      <c r="H859" s="63" t="s">
        <v>8800</v>
      </c>
      <c r="I859" s="63">
        <v>67.900000000000006</v>
      </c>
      <c r="J859" s="63">
        <v>13</v>
      </c>
      <c r="K859" s="63">
        <v>2</v>
      </c>
      <c r="L859" s="63">
        <v>0.2</v>
      </c>
      <c r="M859" s="63"/>
      <c r="N859" s="63">
        <v>1</v>
      </c>
      <c r="O859" s="63"/>
      <c r="P859" s="63"/>
      <c r="Q859" s="63"/>
      <c r="R859" s="63"/>
    </row>
    <row r="860" spans="1:18" x14ac:dyDescent="0.2">
      <c r="A860" s="63" t="s">
        <v>1013</v>
      </c>
      <c r="B860" s="63" t="s">
        <v>983</v>
      </c>
      <c r="C860" s="63" t="s">
        <v>69</v>
      </c>
      <c r="D860" s="63" t="s">
        <v>68</v>
      </c>
      <c r="E860" s="63" t="s">
        <v>984</v>
      </c>
      <c r="F860" s="63">
        <v>0</v>
      </c>
      <c r="G860" s="63" t="s">
        <v>8307</v>
      </c>
      <c r="H860" s="63" t="s">
        <v>552</v>
      </c>
      <c r="I860" s="63">
        <v>88.7</v>
      </c>
      <c r="J860" s="63">
        <v>32</v>
      </c>
      <c r="K860" s="63">
        <v>3</v>
      </c>
      <c r="L860" s="63"/>
      <c r="M860" s="63"/>
      <c r="N860" s="63"/>
      <c r="O860" s="63"/>
      <c r="P860" s="63"/>
      <c r="Q860" s="63"/>
      <c r="R860" s="63"/>
    </row>
    <row r="861" spans="1:18" x14ac:dyDescent="0.2">
      <c r="A861" s="63" t="s">
        <v>1014</v>
      </c>
      <c r="B861" s="63" t="s">
        <v>987</v>
      </c>
      <c r="C861" s="63" t="s">
        <v>69</v>
      </c>
      <c r="D861" s="63" t="s">
        <v>68</v>
      </c>
      <c r="E861" s="63" t="s">
        <v>984</v>
      </c>
      <c r="F861" s="63">
        <v>1</v>
      </c>
      <c r="G861" s="63" t="s">
        <v>8307</v>
      </c>
      <c r="H861" s="63" t="s">
        <v>8800</v>
      </c>
      <c r="I861" s="63">
        <v>87.2</v>
      </c>
      <c r="J861" s="63">
        <v>32</v>
      </c>
      <c r="K861" s="63">
        <v>3</v>
      </c>
      <c r="L861" s="63">
        <v>-0.1</v>
      </c>
      <c r="M861" s="63">
        <v>1</v>
      </c>
      <c r="N861" s="63"/>
      <c r="O861" s="63"/>
      <c r="P861" s="63"/>
      <c r="Q861" s="63"/>
      <c r="R861" s="63"/>
    </row>
    <row r="862" spans="1:18" x14ac:dyDescent="0.2">
      <c r="A862" s="63" t="s">
        <v>1015</v>
      </c>
      <c r="B862" s="63" t="s">
        <v>983</v>
      </c>
      <c r="C862" s="63" t="s">
        <v>73</v>
      </c>
      <c r="D862" s="63" t="s">
        <v>72</v>
      </c>
      <c r="E862" s="63" t="s">
        <v>984</v>
      </c>
      <c r="F862" s="63">
        <v>0</v>
      </c>
      <c r="G862" s="63" t="s">
        <v>8307</v>
      </c>
      <c r="H862" s="63" t="s">
        <v>552</v>
      </c>
      <c r="I862" s="63">
        <v>92</v>
      </c>
      <c r="J862" s="63">
        <v>36</v>
      </c>
      <c r="K862" s="63">
        <v>3</v>
      </c>
      <c r="L862" s="63"/>
      <c r="M862" s="63"/>
      <c r="N862" s="63"/>
      <c r="O862" s="63"/>
      <c r="P862" s="63"/>
      <c r="Q862" s="63"/>
      <c r="R862" s="63"/>
    </row>
    <row r="863" spans="1:18" x14ac:dyDescent="0.2">
      <c r="A863" s="63" t="s">
        <v>1016</v>
      </c>
      <c r="B863" s="63" t="s">
        <v>987</v>
      </c>
      <c r="C863" s="63" t="s">
        <v>73</v>
      </c>
      <c r="D863" s="63" t="s">
        <v>72</v>
      </c>
      <c r="E863" s="63" t="s">
        <v>984</v>
      </c>
      <c r="F863" s="63">
        <v>1</v>
      </c>
      <c r="G863" s="63" t="s">
        <v>8307</v>
      </c>
      <c r="H863" s="63" t="s">
        <v>8800</v>
      </c>
      <c r="I863" s="63">
        <v>91.5</v>
      </c>
      <c r="J863" s="63">
        <v>34</v>
      </c>
      <c r="K863" s="63">
        <v>3</v>
      </c>
      <c r="L863" s="63">
        <v>0</v>
      </c>
      <c r="M863" s="63">
        <v>1</v>
      </c>
      <c r="N863" s="63"/>
      <c r="O863" s="63"/>
      <c r="P863" s="63"/>
      <c r="Q863" s="63"/>
      <c r="R863" s="63"/>
    </row>
    <row r="864" spans="1:18" x14ac:dyDescent="0.2">
      <c r="A864" s="63" t="s">
        <v>1017</v>
      </c>
      <c r="B864" s="63" t="s">
        <v>983</v>
      </c>
      <c r="C864" s="63" t="s">
        <v>77</v>
      </c>
      <c r="D864" s="63" t="s">
        <v>76</v>
      </c>
      <c r="E864" s="63" t="s">
        <v>984</v>
      </c>
      <c r="F864" s="63">
        <v>0</v>
      </c>
      <c r="G864" s="63" t="s">
        <v>8307</v>
      </c>
      <c r="H864" s="63" t="s">
        <v>552</v>
      </c>
      <c r="I864" s="63">
        <v>72</v>
      </c>
      <c r="J864" s="63">
        <v>18</v>
      </c>
      <c r="K864" s="63">
        <v>2</v>
      </c>
      <c r="L864" s="63"/>
      <c r="M864" s="63"/>
      <c r="N864" s="63"/>
      <c r="O864" s="63"/>
      <c r="P864" s="63"/>
      <c r="Q864" s="63"/>
      <c r="R864" s="63"/>
    </row>
    <row r="865" spans="1:18" x14ac:dyDescent="0.2">
      <c r="A865" s="63" t="s">
        <v>1018</v>
      </c>
      <c r="B865" s="63" t="s">
        <v>987</v>
      </c>
      <c r="C865" s="63" t="s">
        <v>77</v>
      </c>
      <c r="D865" s="63" t="s">
        <v>76</v>
      </c>
      <c r="E865" s="63" t="s">
        <v>984</v>
      </c>
      <c r="F865" s="63">
        <v>1</v>
      </c>
      <c r="G865" s="63" t="s">
        <v>8307</v>
      </c>
      <c r="H865" s="63" t="s">
        <v>8800</v>
      </c>
      <c r="I865" s="63">
        <v>72</v>
      </c>
      <c r="J865" s="63">
        <v>19</v>
      </c>
      <c r="K865" s="63">
        <v>2</v>
      </c>
      <c r="L865" s="63">
        <v>0</v>
      </c>
      <c r="M865" s="63"/>
      <c r="N865" s="63"/>
      <c r="O865" s="63"/>
      <c r="P865" s="63"/>
      <c r="Q865" s="63"/>
      <c r="R865" s="63"/>
    </row>
    <row r="866" spans="1:18" x14ac:dyDescent="0.2">
      <c r="A866" s="63" t="s">
        <v>1019</v>
      </c>
      <c r="B866" s="63" t="s">
        <v>983</v>
      </c>
      <c r="C866" s="63" t="s">
        <v>81</v>
      </c>
      <c r="D866" s="63" t="s">
        <v>80</v>
      </c>
      <c r="E866" s="63" t="s">
        <v>984</v>
      </c>
      <c r="F866" s="63">
        <v>0</v>
      </c>
      <c r="G866" s="63" t="s">
        <v>8307</v>
      </c>
      <c r="H866" s="63" t="s">
        <v>552</v>
      </c>
      <c r="I866" s="63">
        <v>77.900000000000006</v>
      </c>
      <c r="J866" s="63">
        <v>25</v>
      </c>
      <c r="K866" s="63">
        <v>2</v>
      </c>
      <c r="L866" s="63"/>
      <c r="M866" s="63"/>
      <c r="N866" s="63"/>
      <c r="O866" s="63"/>
      <c r="P866" s="63"/>
      <c r="Q866" s="63"/>
      <c r="R866" s="63"/>
    </row>
    <row r="867" spans="1:18" x14ac:dyDescent="0.2">
      <c r="A867" s="63" t="s">
        <v>1020</v>
      </c>
      <c r="B867" s="63" t="s">
        <v>987</v>
      </c>
      <c r="C867" s="63" t="s">
        <v>81</v>
      </c>
      <c r="D867" s="63" t="s">
        <v>80</v>
      </c>
      <c r="E867" s="63" t="s">
        <v>984</v>
      </c>
      <c r="F867" s="63">
        <v>1</v>
      </c>
      <c r="G867" s="63" t="s">
        <v>8307</v>
      </c>
      <c r="H867" s="63" t="s">
        <v>8800</v>
      </c>
      <c r="I867" s="63">
        <v>79</v>
      </c>
      <c r="J867" s="63">
        <v>26</v>
      </c>
      <c r="K867" s="63">
        <v>3</v>
      </c>
      <c r="L867" s="63">
        <v>0.1</v>
      </c>
      <c r="M867" s="63"/>
      <c r="N867" s="63">
        <v>1</v>
      </c>
      <c r="O867" s="63"/>
      <c r="P867" s="63"/>
      <c r="Q867" s="63"/>
      <c r="R867" s="63"/>
    </row>
    <row r="868" spans="1:18" x14ac:dyDescent="0.2">
      <c r="A868" s="63" t="s">
        <v>1021</v>
      </c>
      <c r="B868" s="63" t="s">
        <v>983</v>
      </c>
      <c r="C868" s="63" t="s">
        <v>85</v>
      </c>
      <c r="D868" s="63" t="s">
        <v>84</v>
      </c>
      <c r="E868" s="63" t="s">
        <v>984</v>
      </c>
      <c r="F868" s="63">
        <v>0</v>
      </c>
      <c r="G868" s="63" t="s">
        <v>8307</v>
      </c>
      <c r="H868" s="63" t="s">
        <v>552</v>
      </c>
      <c r="I868" s="63">
        <v>107.9</v>
      </c>
      <c r="J868" s="63">
        <v>44</v>
      </c>
      <c r="K868" s="63">
        <v>4</v>
      </c>
      <c r="L868" s="63"/>
      <c r="M868" s="63"/>
      <c r="N868" s="63"/>
      <c r="O868" s="63"/>
      <c r="P868" s="63"/>
      <c r="Q868" s="63"/>
      <c r="R868" s="63"/>
    </row>
    <row r="869" spans="1:18" x14ac:dyDescent="0.2">
      <c r="A869" s="63" t="s">
        <v>1022</v>
      </c>
      <c r="B869" s="63" t="s">
        <v>987</v>
      </c>
      <c r="C869" s="63" t="s">
        <v>85</v>
      </c>
      <c r="D869" s="63" t="s">
        <v>84</v>
      </c>
      <c r="E869" s="63" t="s">
        <v>984</v>
      </c>
      <c r="F869" s="63">
        <v>1</v>
      </c>
      <c r="G869" s="63" t="s">
        <v>8307</v>
      </c>
      <c r="H869" s="63" t="s">
        <v>8800</v>
      </c>
      <c r="I869" s="63">
        <v>106</v>
      </c>
      <c r="J869" s="63">
        <v>44</v>
      </c>
      <c r="K869" s="63">
        <v>4</v>
      </c>
      <c r="L869" s="63">
        <v>-0.1</v>
      </c>
      <c r="M869" s="63">
        <v>1</v>
      </c>
      <c r="N869" s="63"/>
      <c r="O869" s="63"/>
      <c r="P869" s="63"/>
      <c r="Q869" s="63"/>
      <c r="R869" s="63"/>
    </row>
    <row r="870" spans="1:18" x14ac:dyDescent="0.2">
      <c r="A870" s="63" t="s">
        <v>1023</v>
      </c>
      <c r="B870" s="63" t="s">
        <v>983</v>
      </c>
      <c r="C870" s="63" t="s">
        <v>89</v>
      </c>
      <c r="D870" s="63" t="s">
        <v>88</v>
      </c>
      <c r="E870" s="63" t="s">
        <v>984</v>
      </c>
      <c r="F870" s="63">
        <v>0</v>
      </c>
      <c r="G870" s="63" t="s">
        <v>8307</v>
      </c>
      <c r="H870" s="63" t="s">
        <v>552</v>
      </c>
      <c r="I870" s="63">
        <v>120.3</v>
      </c>
      <c r="J870" s="63">
        <v>49</v>
      </c>
      <c r="K870" s="63">
        <v>4</v>
      </c>
      <c r="L870" s="63"/>
      <c r="M870" s="63"/>
      <c r="N870" s="63"/>
      <c r="O870" s="63"/>
      <c r="P870" s="63"/>
      <c r="Q870" s="63"/>
      <c r="R870" s="63"/>
    </row>
    <row r="871" spans="1:18" x14ac:dyDescent="0.2">
      <c r="A871" s="63" t="s">
        <v>1024</v>
      </c>
      <c r="B871" s="63" t="s">
        <v>987</v>
      </c>
      <c r="C871" s="63" t="s">
        <v>89</v>
      </c>
      <c r="D871" s="63" t="s">
        <v>88</v>
      </c>
      <c r="E871" s="63" t="s">
        <v>984</v>
      </c>
      <c r="F871" s="63">
        <v>1</v>
      </c>
      <c r="G871" s="63" t="s">
        <v>8307</v>
      </c>
      <c r="H871" s="63" t="s">
        <v>8800</v>
      </c>
      <c r="I871" s="63">
        <v>126.6</v>
      </c>
      <c r="J871" s="63">
        <v>50</v>
      </c>
      <c r="K871" s="63">
        <v>4</v>
      </c>
      <c r="L871" s="63">
        <v>0.3</v>
      </c>
      <c r="M871" s="63"/>
      <c r="N871" s="63">
        <v>1</v>
      </c>
      <c r="O871" s="63"/>
      <c r="P871" s="63"/>
      <c r="Q871" s="63"/>
      <c r="R871" s="63"/>
    </row>
    <row r="872" spans="1:18" x14ac:dyDescent="0.2">
      <c r="A872" s="63" t="s">
        <v>1025</v>
      </c>
      <c r="B872" s="63" t="s">
        <v>983</v>
      </c>
      <c r="C872" s="63" t="s">
        <v>93</v>
      </c>
      <c r="D872" s="63" t="s">
        <v>92</v>
      </c>
      <c r="E872" s="63" t="s">
        <v>984</v>
      </c>
      <c r="F872" s="63">
        <v>0</v>
      </c>
      <c r="G872" s="63" t="s">
        <v>8307</v>
      </c>
      <c r="H872" s="63" t="s">
        <v>552</v>
      </c>
      <c r="I872" s="63">
        <v>61.7</v>
      </c>
      <c r="J872" s="63">
        <v>7</v>
      </c>
      <c r="K872" s="63">
        <v>1</v>
      </c>
      <c r="L872" s="63"/>
      <c r="M872" s="63"/>
      <c r="N872" s="63"/>
      <c r="O872" s="63"/>
      <c r="P872" s="63"/>
      <c r="Q872" s="63"/>
      <c r="R872" s="63"/>
    </row>
    <row r="873" spans="1:18" x14ac:dyDescent="0.2">
      <c r="A873" s="63" t="s">
        <v>1026</v>
      </c>
      <c r="B873" s="63" t="s">
        <v>987</v>
      </c>
      <c r="C873" s="63" t="s">
        <v>93</v>
      </c>
      <c r="D873" s="63" t="s">
        <v>92</v>
      </c>
      <c r="E873" s="63" t="s">
        <v>984</v>
      </c>
      <c r="F873" s="63">
        <v>1</v>
      </c>
      <c r="G873" s="63" t="s">
        <v>8307</v>
      </c>
      <c r="H873" s="63" t="s">
        <v>8800</v>
      </c>
      <c r="I873" s="63">
        <v>64.599999999999994</v>
      </c>
      <c r="J873" s="63">
        <v>10</v>
      </c>
      <c r="K873" s="63">
        <v>1</v>
      </c>
      <c r="L873" s="63">
        <v>0.1</v>
      </c>
      <c r="M873" s="63"/>
      <c r="N873" s="63">
        <v>1</v>
      </c>
      <c r="O873" s="63"/>
      <c r="P873" s="63"/>
      <c r="Q873" s="63"/>
      <c r="R873" s="63"/>
    </row>
    <row r="874" spans="1:18" x14ac:dyDescent="0.2">
      <c r="A874" s="63" t="s">
        <v>1027</v>
      </c>
      <c r="B874" s="63" t="s">
        <v>983</v>
      </c>
      <c r="C874" s="63" t="s">
        <v>97</v>
      </c>
      <c r="D874" s="63" t="s">
        <v>96</v>
      </c>
      <c r="E874" s="63" t="s">
        <v>984</v>
      </c>
      <c r="F874" s="63">
        <v>0</v>
      </c>
      <c r="G874" s="63" t="s">
        <v>8307</v>
      </c>
      <c r="H874" s="63" t="s">
        <v>552</v>
      </c>
      <c r="I874" s="63">
        <v>89.1</v>
      </c>
      <c r="J874" s="63">
        <v>33</v>
      </c>
      <c r="K874" s="63">
        <v>3</v>
      </c>
      <c r="L874" s="63"/>
      <c r="M874" s="63"/>
      <c r="N874" s="63"/>
      <c r="O874" s="63"/>
      <c r="P874" s="63"/>
      <c r="Q874" s="63"/>
      <c r="R874" s="63"/>
    </row>
    <row r="875" spans="1:18" x14ac:dyDescent="0.2">
      <c r="A875" s="63" t="s">
        <v>1028</v>
      </c>
      <c r="B875" s="63" t="s">
        <v>987</v>
      </c>
      <c r="C875" s="63" t="s">
        <v>97</v>
      </c>
      <c r="D875" s="63" t="s">
        <v>96</v>
      </c>
      <c r="E875" s="63" t="s">
        <v>984</v>
      </c>
      <c r="F875" s="63">
        <v>1</v>
      </c>
      <c r="G875" s="63" t="s">
        <v>8307</v>
      </c>
      <c r="H875" s="63" t="s">
        <v>8800</v>
      </c>
      <c r="I875" s="63">
        <v>90.2</v>
      </c>
      <c r="J875" s="63">
        <v>33</v>
      </c>
      <c r="K875" s="63">
        <v>3</v>
      </c>
      <c r="L875" s="63">
        <v>0.1</v>
      </c>
      <c r="M875" s="63"/>
      <c r="N875" s="63">
        <v>1</v>
      </c>
      <c r="O875" s="63"/>
      <c r="P875" s="63"/>
      <c r="Q875" s="63"/>
      <c r="R875" s="63"/>
    </row>
    <row r="876" spans="1:18" x14ac:dyDescent="0.2">
      <c r="A876" s="63" t="s">
        <v>1029</v>
      </c>
      <c r="B876" s="63" t="s">
        <v>983</v>
      </c>
      <c r="C876" s="63" t="s">
        <v>101</v>
      </c>
      <c r="D876" s="63" t="s">
        <v>100</v>
      </c>
      <c r="E876" s="63" t="s">
        <v>984</v>
      </c>
      <c r="F876" s="63">
        <v>0</v>
      </c>
      <c r="G876" s="63" t="s">
        <v>8307</v>
      </c>
      <c r="H876" s="63" t="s">
        <v>552</v>
      </c>
      <c r="I876" s="63">
        <v>61.2</v>
      </c>
      <c r="J876" s="63">
        <v>6</v>
      </c>
      <c r="K876" s="63">
        <v>1</v>
      </c>
      <c r="L876" s="63"/>
      <c r="M876" s="63"/>
      <c r="N876" s="63"/>
      <c r="O876" s="63"/>
      <c r="P876" s="63"/>
      <c r="Q876" s="63"/>
      <c r="R876" s="63"/>
    </row>
    <row r="877" spans="1:18" x14ac:dyDescent="0.2">
      <c r="A877" s="63" t="s">
        <v>1030</v>
      </c>
      <c r="B877" s="63" t="s">
        <v>987</v>
      </c>
      <c r="C877" s="63" t="s">
        <v>101</v>
      </c>
      <c r="D877" s="63" t="s">
        <v>100</v>
      </c>
      <c r="E877" s="63" t="s">
        <v>984</v>
      </c>
      <c r="F877" s="63">
        <v>1</v>
      </c>
      <c r="G877" s="63" t="s">
        <v>8307</v>
      </c>
      <c r="H877" s="63" t="s">
        <v>8800</v>
      </c>
      <c r="I877" s="63">
        <v>60.3</v>
      </c>
      <c r="J877" s="63">
        <v>5</v>
      </c>
      <c r="K877" s="63">
        <v>1</v>
      </c>
      <c r="L877" s="63">
        <v>0</v>
      </c>
      <c r="M877" s="63">
        <v>1</v>
      </c>
      <c r="N877" s="63"/>
      <c r="O877" s="63"/>
      <c r="P877" s="63"/>
      <c r="Q877" s="63"/>
      <c r="R877" s="63"/>
    </row>
    <row r="878" spans="1:18" x14ac:dyDescent="0.2">
      <c r="A878" s="63" t="s">
        <v>1031</v>
      </c>
      <c r="B878" s="63" t="s">
        <v>983</v>
      </c>
      <c r="C878" s="63" t="s">
        <v>105</v>
      </c>
      <c r="D878" s="63" t="s">
        <v>104</v>
      </c>
      <c r="E878" s="63" t="s">
        <v>984</v>
      </c>
      <c r="F878" s="63">
        <v>0</v>
      </c>
      <c r="G878" s="63" t="s">
        <v>8307</v>
      </c>
      <c r="H878" s="63" t="s">
        <v>552</v>
      </c>
      <c r="I878" s="63">
        <v>91.9</v>
      </c>
      <c r="J878" s="63">
        <v>34</v>
      </c>
      <c r="K878" s="63">
        <v>3</v>
      </c>
      <c r="L878" s="63"/>
      <c r="M878" s="63"/>
      <c r="N878" s="63"/>
      <c r="O878" s="63"/>
      <c r="P878" s="63"/>
      <c r="Q878" s="63"/>
      <c r="R878" s="63"/>
    </row>
    <row r="879" spans="1:18" x14ac:dyDescent="0.2">
      <c r="A879" s="63" t="s">
        <v>1032</v>
      </c>
      <c r="B879" s="63" t="s">
        <v>987</v>
      </c>
      <c r="C879" s="63" t="s">
        <v>105</v>
      </c>
      <c r="D879" s="63" t="s">
        <v>104</v>
      </c>
      <c r="E879" s="63" t="s">
        <v>984</v>
      </c>
      <c r="F879" s="63">
        <v>1</v>
      </c>
      <c r="G879" s="63" t="s">
        <v>8307</v>
      </c>
      <c r="H879" s="63" t="s">
        <v>8800</v>
      </c>
      <c r="I879" s="63">
        <v>92.2</v>
      </c>
      <c r="J879" s="63">
        <v>35</v>
      </c>
      <c r="K879" s="63">
        <v>3</v>
      </c>
      <c r="L879" s="63">
        <v>0</v>
      </c>
      <c r="M879" s="63"/>
      <c r="N879" s="63">
        <v>1</v>
      </c>
      <c r="O879" s="63"/>
      <c r="P879" s="63"/>
      <c r="Q879" s="63"/>
      <c r="R879" s="63"/>
    </row>
    <row r="880" spans="1:18" x14ac:dyDescent="0.2">
      <c r="A880" s="63" t="s">
        <v>1033</v>
      </c>
      <c r="B880" s="63" t="s">
        <v>983</v>
      </c>
      <c r="C880" s="63" t="s">
        <v>109</v>
      </c>
      <c r="D880" s="63" t="s">
        <v>108</v>
      </c>
      <c r="E880" s="63" t="s">
        <v>984</v>
      </c>
      <c r="F880" s="63">
        <v>0</v>
      </c>
      <c r="G880" s="63" t="s">
        <v>8307</v>
      </c>
      <c r="H880" s="63" t="s">
        <v>552</v>
      </c>
      <c r="I880" s="63">
        <v>56.5</v>
      </c>
      <c r="J880" s="63">
        <v>2</v>
      </c>
      <c r="K880" s="63">
        <v>1</v>
      </c>
      <c r="L880" s="63"/>
      <c r="M880" s="63"/>
      <c r="N880" s="63"/>
      <c r="O880" s="63"/>
      <c r="P880" s="63"/>
      <c r="Q880" s="63"/>
      <c r="R880" s="63"/>
    </row>
    <row r="881" spans="1:18" x14ac:dyDescent="0.2">
      <c r="A881" s="63" t="s">
        <v>1034</v>
      </c>
      <c r="B881" s="63" t="s">
        <v>987</v>
      </c>
      <c r="C881" s="63" t="s">
        <v>109</v>
      </c>
      <c r="D881" s="63" t="s">
        <v>108</v>
      </c>
      <c r="E881" s="63" t="s">
        <v>984</v>
      </c>
      <c r="F881" s="63">
        <v>1</v>
      </c>
      <c r="G881" s="63" t="s">
        <v>8307</v>
      </c>
      <c r="H881" s="63" t="s">
        <v>8800</v>
      </c>
      <c r="I881" s="63">
        <v>54.3</v>
      </c>
      <c r="J881" s="63">
        <v>1</v>
      </c>
      <c r="K881" s="63">
        <v>1</v>
      </c>
      <c r="L881" s="63">
        <v>-0.1</v>
      </c>
      <c r="M881" s="63">
        <v>1</v>
      </c>
      <c r="N881" s="63"/>
      <c r="O881" s="63"/>
      <c r="P881" s="63"/>
      <c r="Q881" s="63"/>
      <c r="R881" s="63"/>
    </row>
    <row r="882" spans="1:18" x14ac:dyDescent="0.2">
      <c r="A882" s="63" t="s">
        <v>1035</v>
      </c>
      <c r="B882" s="63" t="s">
        <v>983</v>
      </c>
      <c r="C882" s="63" t="s">
        <v>113</v>
      </c>
      <c r="D882" s="63" t="s">
        <v>112</v>
      </c>
      <c r="E882" s="63" t="s">
        <v>984</v>
      </c>
      <c r="F882" s="63">
        <v>0</v>
      </c>
      <c r="G882" s="63" t="s">
        <v>8307</v>
      </c>
      <c r="H882" s="63" t="s">
        <v>552</v>
      </c>
      <c r="I882" s="63">
        <v>132.6</v>
      </c>
      <c r="J882" s="63">
        <v>51</v>
      </c>
      <c r="K882" s="63">
        <v>4</v>
      </c>
      <c r="L882" s="63"/>
      <c r="M882" s="63"/>
      <c r="N882" s="63"/>
      <c r="O882" s="63"/>
      <c r="P882" s="63"/>
      <c r="Q882" s="63"/>
      <c r="R882" s="63"/>
    </row>
    <row r="883" spans="1:18" x14ac:dyDescent="0.2">
      <c r="A883" s="63" t="s">
        <v>1036</v>
      </c>
      <c r="B883" s="63" t="s">
        <v>987</v>
      </c>
      <c r="C883" s="63" t="s">
        <v>113</v>
      </c>
      <c r="D883" s="63" t="s">
        <v>112</v>
      </c>
      <c r="E883" s="63" t="s">
        <v>984</v>
      </c>
      <c r="F883" s="63">
        <v>1</v>
      </c>
      <c r="G883" s="63" t="s">
        <v>8307</v>
      </c>
      <c r="H883" s="63" t="s">
        <v>8800</v>
      </c>
      <c r="I883" s="63">
        <v>140.80000000000001</v>
      </c>
      <c r="J883" s="63">
        <v>51</v>
      </c>
      <c r="K883" s="63">
        <v>4</v>
      </c>
      <c r="L883" s="63">
        <v>0.4</v>
      </c>
      <c r="M883" s="63"/>
      <c r="N883" s="63">
        <v>1</v>
      </c>
      <c r="O883" s="63"/>
      <c r="P883" s="63"/>
      <c r="Q883" s="63"/>
      <c r="R883" s="63"/>
    </row>
    <row r="884" spans="1:18" x14ac:dyDescent="0.2">
      <c r="A884" s="63" t="s">
        <v>1037</v>
      </c>
      <c r="B884" s="63" t="s">
        <v>983</v>
      </c>
      <c r="C884" s="63" t="s">
        <v>117</v>
      </c>
      <c r="D884" s="63" t="s">
        <v>116</v>
      </c>
      <c r="E884" s="63" t="s">
        <v>984</v>
      </c>
      <c r="F884" s="63">
        <v>0</v>
      </c>
      <c r="G884" s="63" t="s">
        <v>8307</v>
      </c>
      <c r="H884" s="63" t="s">
        <v>552</v>
      </c>
      <c r="I884" s="63">
        <v>95.5</v>
      </c>
      <c r="J884" s="63">
        <v>40</v>
      </c>
      <c r="K884" s="63">
        <v>4</v>
      </c>
      <c r="L884" s="63"/>
      <c r="M884" s="63"/>
      <c r="N884" s="63"/>
      <c r="O884" s="63"/>
      <c r="P884" s="63"/>
      <c r="Q884" s="63"/>
      <c r="R884" s="63"/>
    </row>
    <row r="885" spans="1:18" x14ac:dyDescent="0.2">
      <c r="A885" s="63" t="s">
        <v>1038</v>
      </c>
      <c r="B885" s="63" t="s">
        <v>987</v>
      </c>
      <c r="C885" s="63" t="s">
        <v>117</v>
      </c>
      <c r="D885" s="63" t="s">
        <v>116</v>
      </c>
      <c r="E885" s="63" t="s">
        <v>984</v>
      </c>
      <c r="F885" s="63">
        <v>1</v>
      </c>
      <c r="G885" s="63" t="s">
        <v>8307</v>
      </c>
      <c r="H885" s="63" t="s">
        <v>8800</v>
      </c>
      <c r="I885" s="63">
        <v>95.4</v>
      </c>
      <c r="J885" s="63">
        <v>40</v>
      </c>
      <c r="K885" s="63">
        <v>4</v>
      </c>
      <c r="L885" s="63">
        <v>0</v>
      </c>
      <c r="M885" s="63">
        <v>1</v>
      </c>
      <c r="N885" s="63"/>
      <c r="O885" s="63"/>
      <c r="P885" s="63"/>
      <c r="Q885" s="63"/>
      <c r="R885" s="63"/>
    </row>
    <row r="886" spans="1:18" x14ac:dyDescent="0.2">
      <c r="A886" s="63" t="s">
        <v>1039</v>
      </c>
      <c r="B886" s="63" t="s">
        <v>983</v>
      </c>
      <c r="C886" s="63" t="s">
        <v>121</v>
      </c>
      <c r="D886" s="63" t="s">
        <v>120</v>
      </c>
      <c r="E886" s="63" t="s">
        <v>984</v>
      </c>
      <c r="F886" s="63">
        <v>0</v>
      </c>
      <c r="G886" s="63" t="s">
        <v>8307</v>
      </c>
      <c r="H886" s="63" t="s">
        <v>552</v>
      </c>
      <c r="I886" s="63">
        <v>67.900000000000006</v>
      </c>
      <c r="J886" s="63">
        <v>13</v>
      </c>
      <c r="K886" s="63">
        <v>2</v>
      </c>
      <c r="L886" s="63"/>
      <c r="M886" s="63"/>
      <c r="N886" s="63"/>
      <c r="O886" s="63"/>
      <c r="P886" s="63"/>
      <c r="Q886" s="63"/>
      <c r="R886" s="63"/>
    </row>
    <row r="887" spans="1:18" x14ac:dyDescent="0.2">
      <c r="A887" s="63" t="s">
        <v>1040</v>
      </c>
      <c r="B887" s="63" t="s">
        <v>987</v>
      </c>
      <c r="C887" s="63" t="s">
        <v>121</v>
      </c>
      <c r="D887" s="63" t="s">
        <v>120</v>
      </c>
      <c r="E887" s="63" t="s">
        <v>984</v>
      </c>
      <c r="F887" s="63">
        <v>1</v>
      </c>
      <c r="G887" s="63" t="s">
        <v>8307</v>
      </c>
      <c r="H887" s="63" t="s">
        <v>8800</v>
      </c>
      <c r="I887" s="63">
        <v>71.8</v>
      </c>
      <c r="J887" s="63">
        <v>18</v>
      </c>
      <c r="K887" s="63">
        <v>2</v>
      </c>
      <c r="L887" s="63">
        <v>0.2</v>
      </c>
      <c r="M887" s="63"/>
      <c r="N887" s="63">
        <v>1</v>
      </c>
      <c r="O887" s="63"/>
      <c r="P887" s="63"/>
      <c r="Q887" s="63"/>
      <c r="R887" s="63"/>
    </row>
    <row r="888" spans="1:18" x14ac:dyDescent="0.2">
      <c r="A888" s="63" t="s">
        <v>1041</v>
      </c>
      <c r="B888" s="63" t="s">
        <v>983</v>
      </c>
      <c r="C888" s="63" t="s">
        <v>125</v>
      </c>
      <c r="D888" s="63" t="s">
        <v>124</v>
      </c>
      <c r="E888" s="63" t="s">
        <v>984</v>
      </c>
      <c r="F888" s="63">
        <v>0</v>
      </c>
      <c r="G888" s="63" t="s">
        <v>8307</v>
      </c>
      <c r="H888" s="63" t="s">
        <v>552</v>
      </c>
      <c r="I888" s="63">
        <v>64.599999999999994</v>
      </c>
      <c r="J888" s="63">
        <v>11</v>
      </c>
      <c r="K888" s="63">
        <v>1</v>
      </c>
      <c r="L888" s="63"/>
      <c r="M888" s="63"/>
      <c r="N888" s="63"/>
      <c r="O888" s="63"/>
      <c r="P888" s="63"/>
      <c r="Q888" s="63"/>
      <c r="R888" s="63"/>
    </row>
    <row r="889" spans="1:18" x14ac:dyDescent="0.2">
      <c r="A889" s="63" t="s">
        <v>1042</v>
      </c>
      <c r="B889" s="63" t="s">
        <v>987</v>
      </c>
      <c r="C889" s="63" t="s">
        <v>125</v>
      </c>
      <c r="D889" s="63" t="s">
        <v>124</v>
      </c>
      <c r="E889" s="63" t="s">
        <v>984</v>
      </c>
      <c r="F889" s="63">
        <v>1</v>
      </c>
      <c r="G889" s="63" t="s">
        <v>8307</v>
      </c>
      <c r="H889" s="63" t="s">
        <v>8800</v>
      </c>
      <c r="I889" s="63">
        <v>66.8</v>
      </c>
      <c r="J889" s="63">
        <v>12</v>
      </c>
      <c r="K889" s="63">
        <v>1</v>
      </c>
      <c r="L889" s="63">
        <v>0.1</v>
      </c>
      <c r="M889" s="63"/>
      <c r="N889" s="63">
        <v>1</v>
      </c>
      <c r="O889" s="63"/>
      <c r="P889" s="63"/>
      <c r="Q889" s="63"/>
      <c r="R889" s="63"/>
    </row>
    <row r="890" spans="1:18" x14ac:dyDescent="0.2">
      <c r="A890" s="63" t="s">
        <v>1043</v>
      </c>
      <c r="B890" s="63" t="s">
        <v>983</v>
      </c>
      <c r="C890" s="63" t="s">
        <v>129</v>
      </c>
      <c r="D890" s="63" t="s">
        <v>128</v>
      </c>
      <c r="E890" s="63" t="s">
        <v>984</v>
      </c>
      <c r="F890" s="63">
        <v>0</v>
      </c>
      <c r="G890" s="63" t="s">
        <v>8307</v>
      </c>
      <c r="H890" s="63" t="s">
        <v>552</v>
      </c>
      <c r="I890" s="63">
        <v>91.9</v>
      </c>
      <c r="J890" s="63">
        <v>34</v>
      </c>
      <c r="K890" s="63">
        <v>3</v>
      </c>
      <c r="L890" s="63"/>
      <c r="M890" s="63"/>
      <c r="N890" s="63"/>
      <c r="O890" s="63"/>
      <c r="P890" s="63"/>
      <c r="Q890" s="63"/>
      <c r="R890" s="63"/>
    </row>
    <row r="891" spans="1:18" x14ac:dyDescent="0.2">
      <c r="A891" s="63" t="s">
        <v>1044</v>
      </c>
      <c r="B891" s="63" t="s">
        <v>987</v>
      </c>
      <c r="C891" s="63" t="s">
        <v>129</v>
      </c>
      <c r="D891" s="63" t="s">
        <v>128</v>
      </c>
      <c r="E891" s="63" t="s">
        <v>984</v>
      </c>
      <c r="F891" s="63">
        <v>1</v>
      </c>
      <c r="G891" s="63" t="s">
        <v>8307</v>
      </c>
      <c r="H891" s="63" t="s">
        <v>8800</v>
      </c>
      <c r="I891" s="63">
        <v>94.7</v>
      </c>
      <c r="J891" s="63">
        <v>37</v>
      </c>
      <c r="K891" s="63">
        <v>3</v>
      </c>
      <c r="L891" s="63">
        <v>0.1</v>
      </c>
      <c r="M891" s="63"/>
      <c r="N891" s="63">
        <v>1</v>
      </c>
      <c r="O891" s="63"/>
      <c r="P891" s="63"/>
      <c r="Q891" s="63"/>
      <c r="R891" s="63"/>
    </row>
    <row r="892" spans="1:18" x14ac:dyDescent="0.2">
      <c r="A892" s="63" t="s">
        <v>1045</v>
      </c>
      <c r="B892" s="63" t="s">
        <v>983</v>
      </c>
      <c r="C892" s="63" t="s">
        <v>133</v>
      </c>
      <c r="D892" s="63" t="s">
        <v>132</v>
      </c>
      <c r="E892" s="63" t="s">
        <v>984</v>
      </c>
      <c r="F892" s="63">
        <v>0</v>
      </c>
      <c r="G892" s="63" t="s">
        <v>8307</v>
      </c>
      <c r="H892" s="63" t="s">
        <v>552</v>
      </c>
      <c r="I892" s="63">
        <v>58.4</v>
      </c>
      <c r="J892" s="63">
        <v>3</v>
      </c>
      <c r="K892" s="63">
        <v>1</v>
      </c>
      <c r="L892" s="63"/>
      <c r="M892" s="63"/>
      <c r="N892" s="63"/>
      <c r="O892" s="63"/>
      <c r="P892" s="63"/>
      <c r="Q892" s="63"/>
      <c r="R892" s="63"/>
    </row>
    <row r="893" spans="1:18" x14ac:dyDescent="0.2">
      <c r="A893" s="63" t="s">
        <v>1046</v>
      </c>
      <c r="B893" s="63" t="s">
        <v>987</v>
      </c>
      <c r="C893" s="63" t="s">
        <v>133</v>
      </c>
      <c r="D893" s="63" t="s">
        <v>132</v>
      </c>
      <c r="E893" s="63" t="s">
        <v>984</v>
      </c>
      <c r="F893" s="63">
        <v>1</v>
      </c>
      <c r="G893" s="63" t="s">
        <v>8307</v>
      </c>
      <c r="H893" s="63" t="s">
        <v>8800</v>
      </c>
      <c r="I893" s="63">
        <v>58.5</v>
      </c>
      <c r="J893" s="63">
        <v>3</v>
      </c>
      <c r="K893" s="63">
        <v>1</v>
      </c>
      <c r="L893" s="63">
        <v>0</v>
      </c>
      <c r="M893" s="63"/>
      <c r="N893" s="63">
        <v>1</v>
      </c>
      <c r="O893" s="63"/>
      <c r="P893" s="63"/>
      <c r="Q893" s="63"/>
      <c r="R893" s="63"/>
    </row>
    <row r="894" spans="1:18" x14ac:dyDescent="0.2">
      <c r="A894" s="63" t="s">
        <v>1047</v>
      </c>
      <c r="B894" s="63" t="s">
        <v>983</v>
      </c>
      <c r="C894" s="63" t="s">
        <v>137</v>
      </c>
      <c r="D894" s="63" t="s">
        <v>136</v>
      </c>
      <c r="E894" s="63" t="s">
        <v>984</v>
      </c>
      <c r="F894" s="63">
        <v>0</v>
      </c>
      <c r="G894" s="63" t="s">
        <v>8307</v>
      </c>
      <c r="H894" s="63" t="s">
        <v>552</v>
      </c>
      <c r="I894" s="63">
        <v>76.7</v>
      </c>
      <c r="J894" s="63">
        <v>24</v>
      </c>
      <c r="K894" s="63">
        <v>2</v>
      </c>
      <c r="L894" s="63"/>
      <c r="M894" s="63"/>
      <c r="N894" s="63"/>
      <c r="O894" s="63"/>
      <c r="P894" s="63"/>
      <c r="Q894" s="63"/>
      <c r="R894" s="63"/>
    </row>
    <row r="895" spans="1:18" x14ac:dyDescent="0.2">
      <c r="A895" s="63" t="s">
        <v>1048</v>
      </c>
      <c r="B895" s="63" t="s">
        <v>987</v>
      </c>
      <c r="C895" s="63" t="s">
        <v>137</v>
      </c>
      <c r="D895" s="63" t="s">
        <v>136</v>
      </c>
      <c r="E895" s="63" t="s">
        <v>984</v>
      </c>
      <c r="F895" s="63">
        <v>1</v>
      </c>
      <c r="G895" s="63" t="s">
        <v>8307</v>
      </c>
      <c r="H895" s="63" t="s">
        <v>8800</v>
      </c>
      <c r="I895" s="63">
        <v>74.3</v>
      </c>
      <c r="J895" s="63">
        <v>23</v>
      </c>
      <c r="K895" s="63">
        <v>2</v>
      </c>
      <c r="L895" s="63">
        <v>-0.1</v>
      </c>
      <c r="M895" s="63">
        <v>1</v>
      </c>
      <c r="N895" s="63"/>
      <c r="O895" s="63"/>
      <c r="P895" s="63"/>
      <c r="Q895" s="63"/>
      <c r="R895" s="63"/>
    </row>
    <row r="896" spans="1:18" x14ac:dyDescent="0.2">
      <c r="A896" s="63" t="s">
        <v>1049</v>
      </c>
      <c r="B896" s="63" t="s">
        <v>983</v>
      </c>
      <c r="C896" s="63" t="s">
        <v>141</v>
      </c>
      <c r="D896" s="63" t="s">
        <v>140</v>
      </c>
      <c r="E896" s="63" t="s">
        <v>984</v>
      </c>
      <c r="F896" s="63">
        <v>0</v>
      </c>
      <c r="G896" s="63" t="s">
        <v>8307</v>
      </c>
      <c r="H896" s="63" t="s">
        <v>552</v>
      </c>
      <c r="I896" s="63">
        <v>78.5</v>
      </c>
      <c r="J896" s="63">
        <v>26</v>
      </c>
      <c r="K896" s="63">
        <v>3</v>
      </c>
      <c r="L896" s="63"/>
      <c r="M896" s="63"/>
      <c r="N896" s="63"/>
      <c r="O896" s="63"/>
      <c r="P896" s="63"/>
      <c r="Q896" s="63"/>
      <c r="R896" s="63"/>
    </row>
    <row r="897" spans="1:18" x14ac:dyDescent="0.2">
      <c r="A897" s="63" t="s">
        <v>1050</v>
      </c>
      <c r="B897" s="63" t="s">
        <v>987</v>
      </c>
      <c r="C897" s="63" t="s">
        <v>141</v>
      </c>
      <c r="D897" s="63" t="s">
        <v>140</v>
      </c>
      <c r="E897" s="63" t="s">
        <v>984</v>
      </c>
      <c r="F897" s="63">
        <v>1</v>
      </c>
      <c r="G897" s="63" t="s">
        <v>8307</v>
      </c>
      <c r="H897" s="63" t="s">
        <v>8800</v>
      </c>
      <c r="I897" s="63">
        <v>80.400000000000006</v>
      </c>
      <c r="J897" s="63">
        <v>28</v>
      </c>
      <c r="K897" s="63">
        <v>3</v>
      </c>
      <c r="L897" s="63">
        <v>0.1</v>
      </c>
      <c r="M897" s="63"/>
      <c r="N897" s="63">
        <v>1</v>
      </c>
      <c r="O897" s="63"/>
      <c r="P897" s="63"/>
      <c r="Q897" s="63"/>
      <c r="R897" s="63"/>
    </row>
    <row r="898" spans="1:18" x14ac:dyDescent="0.2">
      <c r="A898" s="63" t="s">
        <v>1051</v>
      </c>
      <c r="B898" s="63" t="s">
        <v>983</v>
      </c>
      <c r="C898" s="63" t="s">
        <v>145</v>
      </c>
      <c r="D898" s="63" t="s">
        <v>144</v>
      </c>
      <c r="E898" s="63" t="s">
        <v>984</v>
      </c>
      <c r="F898" s="63">
        <v>0</v>
      </c>
      <c r="G898" s="63" t="s">
        <v>8307</v>
      </c>
      <c r="H898" s="63" t="s">
        <v>552</v>
      </c>
      <c r="I898" s="63">
        <v>79.900000000000006</v>
      </c>
      <c r="J898" s="63">
        <v>27</v>
      </c>
      <c r="K898" s="63">
        <v>3</v>
      </c>
      <c r="L898" s="63"/>
      <c r="M898" s="63"/>
      <c r="N898" s="63"/>
      <c r="O898" s="63"/>
      <c r="P898" s="63"/>
      <c r="Q898" s="63"/>
      <c r="R898" s="63"/>
    </row>
    <row r="899" spans="1:18" x14ac:dyDescent="0.2">
      <c r="A899" s="63" t="s">
        <v>1052</v>
      </c>
      <c r="B899" s="63" t="s">
        <v>987</v>
      </c>
      <c r="C899" s="63" t="s">
        <v>145</v>
      </c>
      <c r="D899" s="63" t="s">
        <v>144</v>
      </c>
      <c r="E899" s="63" t="s">
        <v>984</v>
      </c>
      <c r="F899" s="63">
        <v>1</v>
      </c>
      <c r="G899" s="63" t="s">
        <v>8307</v>
      </c>
      <c r="H899" s="63" t="s">
        <v>8800</v>
      </c>
      <c r="I899" s="63">
        <v>78.5</v>
      </c>
      <c r="J899" s="63">
        <v>25</v>
      </c>
      <c r="K899" s="63">
        <v>2</v>
      </c>
      <c r="L899" s="63">
        <v>-0.1</v>
      </c>
      <c r="M899" s="63">
        <v>1</v>
      </c>
      <c r="N899" s="63"/>
      <c r="O899" s="63"/>
      <c r="P899" s="63"/>
      <c r="Q899" s="63"/>
      <c r="R899" s="63"/>
    </row>
    <row r="900" spans="1:18" x14ac:dyDescent="0.2">
      <c r="A900" s="63" t="s">
        <v>1053</v>
      </c>
      <c r="B900" s="63" t="s">
        <v>983</v>
      </c>
      <c r="C900" s="63" t="s">
        <v>149</v>
      </c>
      <c r="D900" s="63" t="s">
        <v>148</v>
      </c>
      <c r="E900" s="63" t="s">
        <v>984</v>
      </c>
      <c r="F900" s="63">
        <v>0</v>
      </c>
      <c r="G900" s="63" t="s">
        <v>8307</v>
      </c>
      <c r="H900" s="63" t="s">
        <v>552</v>
      </c>
      <c r="I900" s="63">
        <v>92.9</v>
      </c>
      <c r="J900" s="63">
        <v>38</v>
      </c>
      <c r="K900" s="63">
        <v>3</v>
      </c>
      <c r="L900" s="63"/>
      <c r="M900" s="63"/>
      <c r="N900" s="63"/>
      <c r="O900" s="63"/>
      <c r="P900" s="63"/>
      <c r="Q900" s="63"/>
      <c r="R900" s="63"/>
    </row>
    <row r="901" spans="1:18" x14ac:dyDescent="0.2">
      <c r="A901" s="63" t="s">
        <v>1054</v>
      </c>
      <c r="B901" s="63" t="s">
        <v>987</v>
      </c>
      <c r="C901" s="63" t="s">
        <v>149</v>
      </c>
      <c r="D901" s="63" t="s">
        <v>148</v>
      </c>
      <c r="E901" s="63" t="s">
        <v>984</v>
      </c>
      <c r="F901" s="63">
        <v>1</v>
      </c>
      <c r="G901" s="63" t="s">
        <v>8307</v>
      </c>
      <c r="H901" s="63" t="s">
        <v>8800</v>
      </c>
      <c r="I901" s="63">
        <v>92.4</v>
      </c>
      <c r="J901" s="63">
        <v>36</v>
      </c>
      <c r="K901" s="63">
        <v>3</v>
      </c>
      <c r="L901" s="63">
        <v>0</v>
      </c>
      <c r="M901" s="63">
        <v>1</v>
      </c>
      <c r="N901" s="63"/>
      <c r="O901" s="63"/>
      <c r="P901" s="63"/>
      <c r="Q901" s="63"/>
      <c r="R901" s="63"/>
    </row>
    <row r="902" spans="1:18" x14ac:dyDescent="0.2">
      <c r="A902" s="63" t="s">
        <v>1055</v>
      </c>
      <c r="B902" s="63" t="s">
        <v>983</v>
      </c>
      <c r="C902" s="63" t="s">
        <v>153</v>
      </c>
      <c r="D902" s="63" t="s">
        <v>152</v>
      </c>
      <c r="E902" s="63" t="s">
        <v>984</v>
      </c>
      <c r="F902" s="63">
        <v>0</v>
      </c>
      <c r="G902" s="63" t="s">
        <v>8307</v>
      </c>
      <c r="H902" s="63" t="s">
        <v>552</v>
      </c>
      <c r="I902" s="63">
        <v>68.5</v>
      </c>
      <c r="J902" s="63">
        <v>14</v>
      </c>
      <c r="K902" s="63">
        <v>2</v>
      </c>
      <c r="L902" s="63"/>
      <c r="M902" s="63"/>
      <c r="N902" s="63"/>
      <c r="O902" s="63"/>
      <c r="P902" s="63"/>
      <c r="Q902" s="63"/>
      <c r="R902" s="63"/>
    </row>
    <row r="903" spans="1:18" x14ac:dyDescent="0.2">
      <c r="A903" s="63" t="s">
        <v>1056</v>
      </c>
      <c r="B903" s="63" t="s">
        <v>987</v>
      </c>
      <c r="C903" s="63" t="s">
        <v>153</v>
      </c>
      <c r="D903" s="63" t="s">
        <v>152</v>
      </c>
      <c r="E903" s="63" t="s">
        <v>984</v>
      </c>
      <c r="F903" s="63">
        <v>1</v>
      </c>
      <c r="G903" s="63" t="s">
        <v>8307</v>
      </c>
      <c r="H903" s="63" t="s">
        <v>8800</v>
      </c>
      <c r="I903" s="63">
        <v>71.3</v>
      </c>
      <c r="J903" s="63">
        <v>16</v>
      </c>
      <c r="K903" s="63">
        <v>2</v>
      </c>
      <c r="L903" s="63">
        <v>0.1</v>
      </c>
      <c r="M903" s="63"/>
      <c r="N903" s="63">
        <v>1</v>
      </c>
      <c r="O903" s="63"/>
      <c r="P903" s="63"/>
      <c r="Q903" s="63"/>
      <c r="R903" s="63"/>
    </row>
    <row r="904" spans="1:18" x14ac:dyDescent="0.2">
      <c r="A904" s="63" t="s">
        <v>1057</v>
      </c>
      <c r="B904" s="63" t="s">
        <v>983</v>
      </c>
      <c r="C904" s="63" t="s">
        <v>157</v>
      </c>
      <c r="D904" s="63" t="s">
        <v>156</v>
      </c>
      <c r="E904" s="63" t="s">
        <v>984</v>
      </c>
      <c r="F904" s="63">
        <v>0</v>
      </c>
      <c r="G904" s="63" t="s">
        <v>8307</v>
      </c>
      <c r="H904" s="63" t="s">
        <v>552</v>
      </c>
      <c r="I904" s="63">
        <v>95.1</v>
      </c>
      <c r="J904" s="63">
        <v>39</v>
      </c>
      <c r="K904" s="63">
        <v>4</v>
      </c>
      <c r="L904" s="63"/>
      <c r="M904" s="63"/>
      <c r="N904" s="63"/>
      <c r="O904" s="63"/>
      <c r="P904" s="63"/>
      <c r="Q904" s="63"/>
      <c r="R904" s="63"/>
    </row>
    <row r="905" spans="1:18" x14ac:dyDescent="0.2">
      <c r="A905" s="63" t="s">
        <v>1058</v>
      </c>
      <c r="B905" s="63" t="s">
        <v>987</v>
      </c>
      <c r="C905" s="63" t="s">
        <v>157</v>
      </c>
      <c r="D905" s="63" t="s">
        <v>156</v>
      </c>
      <c r="E905" s="63" t="s">
        <v>984</v>
      </c>
      <c r="F905" s="63">
        <v>1</v>
      </c>
      <c r="G905" s="63" t="s">
        <v>8307</v>
      </c>
      <c r="H905" s="63" t="s">
        <v>8800</v>
      </c>
      <c r="I905" s="63">
        <v>94.8</v>
      </c>
      <c r="J905" s="63">
        <v>38</v>
      </c>
      <c r="K905" s="63">
        <v>3</v>
      </c>
      <c r="L905" s="63">
        <v>0</v>
      </c>
      <c r="M905" s="63">
        <v>1</v>
      </c>
      <c r="N905" s="63"/>
      <c r="O905" s="63"/>
      <c r="P905" s="63"/>
      <c r="Q905" s="63"/>
      <c r="R905" s="63"/>
    </row>
    <row r="906" spans="1:18" x14ac:dyDescent="0.2">
      <c r="A906" s="63" t="s">
        <v>1059</v>
      </c>
      <c r="B906" s="63" t="s">
        <v>983</v>
      </c>
      <c r="C906" s="63" t="s">
        <v>161</v>
      </c>
      <c r="D906" s="63" t="s">
        <v>160</v>
      </c>
      <c r="E906" s="63" t="s">
        <v>984</v>
      </c>
      <c r="F906" s="63">
        <v>0</v>
      </c>
      <c r="G906" s="63" t="s">
        <v>8307</v>
      </c>
      <c r="H906" s="63" t="s">
        <v>552</v>
      </c>
      <c r="I906" s="63">
        <v>115.9</v>
      </c>
      <c r="J906" s="63">
        <v>47</v>
      </c>
      <c r="K906" s="63">
        <v>4</v>
      </c>
      <c r="L906" s="63"/>
      <c r="M906" s="63"/>
      <c r="N906" s="63"/>
      <c r="O906" s="63"/>
      <c r="P906" s="63"/>
      <c r="Q906" s="63"/>
      <c r="R906" s="63"/>
    </row>
    <row r="907" spans="1:18" x14ac:dyDescent="0.2">
      <c r="A907" s="63" t="s">
        <v>1060</v>
      </c>
      <c r="B907" s="63" t="s">
        <v>987</v>
      </c>
      <c r="C907" s="63" t="s">
        <v>161</v>
      </c>
      <c r="D907" s="63" t="s">
        <v>160</v>
      </c>
      <c r="E907" s="63" t="s">
        <v>984</v>
      </c>
      <c r="F907" s="63">
        <v>1</v>
      </c>
      <c r="G907" s="63" t="s">
        <v>8307</v>
      </c>
      <c r="H907" s="63" t="s">
        <v>8800</v>
      </c>
      <c r="I907" s="63">
        <v>123</v>
      </c>
      <c r="J907" s="63">
        <v>48</v>
      </c>
      <c r="K907" s="63">
        <v>4</v>
      </c>
      <c r="L907" s="63">
        <v>0.4</v>
      </c>
      <c r="M907" s="63"/>
      <c r="N907" s="63">
        <v>1</v>
      </c>
      <c r="O907" s="63"/>
      <c r="P907" s="63"/>
      <c r="Q907" s="63"/>
      <c r="R907" s="63"/>
    </row>
    <row r="908" spans="1:18" x14ac:dyDescent="0.2">
      <c r="A908" s="63" t="s">
        <v>1061</v>
      </c>
      <c r="B908" s="63" t="s">
        <v>983</v>
      </c>
      <c r="C908" s="63" t="s">
        <v>165</v>
      </c>
      <c r="D908" s="63" t="s">
        <v>164</v>
      </c>
      <c r="E908" s="63" t="s">
        <v>984</v>
      </c>
      <c r="F908" s="63">
        <v>0</v>
      </c>
      <c r="G908" s="63" t="s">
        <v>8307</v>
      </c>
      <c r="H908" s="63" t="s">
        <v>552</v>
      </c>
      <c r="I908" s="63">
        <v>62.3</v>
      </c>
      <c r="J908" s="63">
        <v>9</v>
      </c>
      <c r="K908" s="63">
        <v>1</v>
      </c>
      <c r="L908" s="63"/>
      <c r="M908" s="63"/>
      <c r="N908" s="63"/>
      <c r="O908" s="63"/>
      <c r="P908" s="63"/>
      <c r="Q908" s="63"/>
      <c r="R908" s="63"/>
    </row>
    <row r="909" spans="1:18" x14ac:dyDescent="0.2">
      <c r="A909" s="63" t="s">
        <v>1062</v>
      </c>
      <c r="B909" s="63" t="s">
        <v>987</v>
      </c>
      <c r="C909" s="63" t="s">
        <v>165</v>
      </c>
      <c r="D909" s="63" t="s">
        <v>164</v>
      </c>
      <c r="E909" s="63" t="s">
        <v>984</v>
      </c>
      <c r="F909" s="63">
        <v>1</v>
      </c>
      <c r="G909" s="63" t="s">
        <v>8307</v>
      </c>
      <c r="H909" s="63" t="s">
        <v>8800</v>
      </c>
      <c r="I909" s="63">
        <v>63.4</v>
      </c>
      <c r="J909" s="63">
        <v>9</v>
      </c>
      <c r="K909" s="63">
        <v>1</v>
      </c>
      <c r="L909" s="63">
        <v>0.1</v>
      </c>
      <c r="M909" s="63"/>
      <c r="N909" s="63">
        <v>1</v>
      </c>
      <c r="O909" s="63"/>
      <c r="P909" s="63"/>
      <c r="Q909" s="63"/>
      <c r="R909" s="63"/>
    </row>
    <row r="910" spans="1:18" x14ac:dyDescent="0.2">
      <c r="A910" s="63" t="s">
        <v>1063</v>
      </c>
      <c r="B910" s="63" t="s">
        <v>983</v>
      </c>
      <c r="C910" s="63" t="s">
        <v>169</v>
      </c>
      <c r="D910" s="63" t="s">
        <v>168</v>
      </c>
      <c r="E910" s="63" t="s">
        <v>984</v>
      </c>
      <c r="F910" s="63">
        <v>0</v>
      </c>
      <c r="G910" s="63" t="s">
        <v>8307</v>
      </c>
      <c r="H910" s="63" t="s">
        <v>552</v>
      </c>
      <c r="I910" s="63">
        <v>83.5</v>
      </c>
      <c r="J910" s="63">
        <v>30</v>
      </c>
      <c r="K910" s="63">
        <v>3</v>
      </c>
      <c r="L910" s="63"/>
      <c r="M910" s="63"/>
      <c r="N910" s="63"/>
      <c r="O910" s="63"/>
      <c r="P910" s="63"/>
      <c r="Q910" s="63"/>
      <c r="R910" s="63"/>
    </row>
    <row r="911" spans="1:18" x14ac:dyDescent="0.2">
      <c r="A911" s="63" t="s">
        <v>1064</v>
      </c>
      <c r="B911" s="63" t="s">
        <v>987</v>
      </c>
      <c r="C911" s="63" t="s">
        <v>169</v>
      </c>
      <c r="D911" s="63" t="s">
        <v>168</v>
      </c>
      <c r="E911" s="63" t="s">
        <v>984</v>
      </c>
      <c r="F911" s="63">
        <v>1</v>
      </c>
      <c r="G911" s="63" t="s">
        <v>8307</v>
      </c>
      <c r="H911" s="63" t="s">
        <v>8800</v>
      </c>
      <c r="I911" s="63">
        <v>82.4</v>
      </c>
      <c r="J911" s="63">
        <v>30</v>
      </c>
      <c r="K911" s="63">
        <v>3</v>
      </c>
      <c r="L911" s="63">
        <v>-0.1</v>
      </c>
      <c r="M911" s="63">
        <v>1</v>
      </c>
      <c r="N911" s="63"/>
      <c r="O911" s="63"/>
      <c r="P911" s="63"/>
      <c r="Q911" s="63"/>
      <c r="R911" s="63"/>
    </row>
    <row r="912" spans="1:18" x14ac:dyDescent="0.2">
      <c r="A912" s="63" t="s">
        <v>1065</v>
      </c>
      <c r="B912" s="63" t="s">
        <v>983</v>
      </c>
      <c r="C912" s="63" t="s">
        <v>173</v>
      </c>
      <c r="D912" s="63" t="s">
        <v>172</v>
      </c>
      <c r="E912" s="63" t="s">
        <v>984</v>
      </c>
      <c r="F912" s="63">
        <v>0</v>
      </c>
      <c r="G912" s="63" t="s">
        <v>8307</v>
      </c>
      <c r="H912" s="63" t="s">
        <v>552</v>
      </c>
      <c r="I912" s="63">
        <v>72</v>
      </c>
      <c r="J912" s="63">
        <v>18</v>
      </c>
      <c r="K912" s="63">
        <v>2</v>
      </c>
      <c r="L912" s="63"/>
      <c r="M912" s="63"/>
      <c r="N912" s="63"/>
      <c r="O912" s="63"/>
      <c r="P912" s="63"/>
      <c r="Q912" s="63"/>
      <c r="R912" s="63"/>
    </row>
    <row r="913" spans="1:18" x14ac:dyDescent="0.2">
      <c r="A913" s="63" t="s">
        <v>1066</v>
      </c>
      <c r="B913" s="63" t="s">
        <v>987</v>
      </c>
      <c r="C913" s="63" t="s">
        <v>173</v>
      </c>
      <c r="D913" s="63" t="s">
        <v>172</v>
      </c>
      <c r="E913" s="63" t="s">
        <v>984</v>
      </c>
      <c r="F913" s="63">
        <v>1</v>
      </c>
      <c r="G913" s="63" t="s">
        <v>8307</v>
      </c>
      <c r="H913" s="63" t="s">
        <v>8800</v>
      </c>
      <c r="I913" s="63">
        <v>66.7</v>
      </c>
      <c r="J913" s="63">
        <v>11</v>
      </c>
      <c r="K913" s="63">
        <v>1</v>
      </c>
      <c r="L913" s="63">
        <v>-0.3</v>
      </c>
      <c r="M913" s="63">
        <v>1</v>
      </c>
      <c r="N913" s="63"/>
      <c r="O913" s="63"/>
      <c r="P913" s="63"/>
      <c r="Q913" s="63"/>
      <c r="R913" s="63"/>
    </row>
    <row r="914" spans="1:18" x14ac:dyDescent="0.2">
      <c r="A914" s="63" t="s">
        <v>1067</v>
      </c>
      <c r="B914" s="63" t="s">
        <v>983</v>
      </c>
      <c r="C914" s="63" t="s">
        <v>177</v>
      </c>
      <c r="D914" s="63" t="s">
        <v>176</v>
      </c>
      <c r="E914" s="63" t="s">
        <v>984</v>
      </c>
      <c r="F914" s="63">
        <v>0</v>
      </c>
      <c r="G914" s="63" t="s">
        <v>8307</v>
      </c>
      <c r="H914" s="63" t="s">
        <v>552</v>
      </c>
      <c r="I914" s="63">
        <v>99.4</v>
      </c>
      <c r="J914" s="63">
        <v>42</v>
      </c>
      <c r="K914" s="63">
        <v>4</v>
      </c>
      <c r="L914" s="63"/>
      <c r="M914" s="63"/>
      <c r="N914" s="63"/>
      <c r="O914" s="63"/>
      <c r="P914" s="63"/>
      <c r="Q914" s="63"/>
      <c r="R914" s="63"/>
    </row>
    <row r="915" spans="1:18" x14ac:dyDescent="0.2">
      <c r="A915" s="63" t="s">
        <v>1068</v>
      </c>
      <c r="B915" s="63" t="s">
        <v>987</v>
      </c>
      <c r="C915" s="63" t="s">
        <v>177</v>
      </c>
      <c r="D915" s="63" t="s">
        <v>176</v>
      </c>
      <c r="E915" s="63" t="s">
        <v>984</v>
      </c>
      <c r="F915" s="63">
        <v>1</v>
      </c>
      <c r="G915" s="63" t="s">
        <v>8307</v>
      </c>
      <c r="H915" s="63" t="s">
        <v>8800</v>
      </c>
      <c r="I915" s="63">
        <v>99.8</v>
      </c>
      <c r="J915" s="63">
        <v>41</v>
      </c>
      <c r="K915" s="63">
        <v>4</v>
      </c>
      <c r="L915" s="63">
        <v>0</v>
      </c>
      <c r="M915" s="63"/>
      <c r="N915" s="63">
        <v>1</v>
      </c>
      <c r="O915" s="63"/>
      <c r="P915" s="63"/>
      <c r="Q915" s="63"/>
      <c r="R915" s="63"/>
    </row>
    <row r="916" spans="1:18" x14ac:dyDescent="0.2">
      <c r="A916" s="63" t="s">
        <v>1069</v>
      </c>
      <c r="B916" s="63" t="s">
        <v>983</v>
      </c>
      <c r="C916" s="63" t="s">
        <v>181</v>
      </c>
      <c r="D916" s="63" t="s">
        <v>180</v>
      </c>
      <c r="E916" s="63" t="s">
        <v>984</v>
      </c>
      <c r="F916" s="63">
        <v>0</v>
      </c>
      <c r="G916" s="63" t="s">
        <v>8307</v>
      </c>
      <c r="H916" s="63" t="s">
        <v>552</v>
      </c>
      <c r="I916" s="63">
        <v>75.8</v>
      </c>
      <c r="J916" s="63">
        <v>23</v>
      </c>
      <c r="K916" s="63">
        <v>2</v>
      </c>
      <c r="L916" s="63"/>
      <c r="M916" s="63"/>
      <c r="N916" s="63"/>
      <c r="O916" s="63"/>
      <c r="P916" s="63"/>
      <c r="Q916" s="63"/>
      <c r="R916" s="63"/>
    </row>
    <row r="917" spans="1:18" x14ac:dyDescent="0.2">
      <c r="A917" s="63" t="s">
        <v>1070</v>
      </c>
      <c r="B917" s="63" t="s">
        <v>987</v>
      </c>
      <c r="C917" s="63" t="s">
        <v>181</v>
      </c>
      <c r="D917" s="63" t="s">
        <v>180</v>
      </c>
      <c r="E917" s="63" t="s">
        <v>984</v>
      </c>
      <c r="F917" s="63">
        <v>1</v>
      </c>
      <c r="G917" s="63" t="s">
        <v>8307</v>
      </c>
      <c r="H917" s="63" t="s">
        <v>8800</v>
      </c>
      <c r="I917" s="63">
        <v>73.8</v>
      </c>
      <c r="J917" s="63">
        <v>22</v>
      </c>
      <c r="K917" s="63">
        <v>2</v>
      </c>
      <c r="L917" s="63">
        <v>-0.1</v>
      </c>
      <c r="M917" s="63">
        <v>1</v>
      </c>
      <c r="N917" s="63"/>
      <c r="O917" s="63"/>
      <c r="P917" s="63"/>
      <c r="Q917" s="63"/>
      <c r="R917" s="63"/>
    </row>
    <row r="918" spans="1:18" x14ac:dyDescent="0.2">
      <c r="A918" s="63" t="s">
        <v>1071</v>
      </c>
      <c r="B918" s="63" t="s">
        <v>983</v>
      </c>
      <c r="C918" s="63" t="s">
        <v>185</v>
      </c>
      <c r="D918" s="63" t="s">
        <v>184</v>
      </c>
      <c r="E918" s="63" t="s">
        <v>984</v>
      </c>
      <c r="F918" s="63">
        <v>0</v>
      </c>
      <c r="G918" s="63" t="s">
        <v>8307</v>
      </c>
      <c r="H918" s="63" t="s">
        <v>552</v>
      </c>
      <c r="I918" s="63">
        <v>109.4</v>
      </c>
      <c r="J918" s="63">
        <v>45</v>
      </c>
      <c r="K918" s="63">
        <v>4</v>
      </c>
      <c r="L918" s="63"/>
      <c r="M918" s="63"/>
      <c r="N918" s="63"/>
      <c r="O918" s="63"/>
      <c r="P918" s="63"/>
      <c r="Q918" s="63"/>
      <c r="R918" s="63"/>
    </row>
    <row r="919" spans="1:18" x14ac:dyDescent="0.2">
      <c r="A919" s="63" t="s">
        <v>1072</v>
      </c>
      <c r="B919" s="63" t="s">
        <v>987</v>
      </c>
      <c r="C919" s="63" t="s">
        <v>185</v>
      </c>
      <c r="D919" s="63" t="s">
        <v>184</v>
      </c>
      <c r="E919" s="63" t="s">
        <v>984</v>
      </c>
      <c r="F919" s="63">
        <v>1</v>
      </c>
      <c r="G919" s="63" t="s">
        <v>8307</v>
      </c>
      <c r="H919" s="63" t="s">
        <v>8800</v>
      </c>
      <c r="I919" s="63">
        <v>112.3</v>
      </c>
      <c r="J919" s="63">
        <v>46</v>
      </c>
      <c r="K919" s="63">
        <v>4</v>
      </c>
      <c r="L919" s="63">
        <v>0.1</v>
      </c>
      <c r="M919" s="63"/>
      <c r="N919" s="63">
        <v>1</v>
      </c>
      <c r="O919" s="63"/>
      <c r="P919" s="63"/>
      <c r="Q919" s="63"/>
      <c r="R919" s="63"/>
    </row>
    <row r="920" spans="1:18" x14ac:dyDescent="0.2">
      <c r="A920" s="63" t="s">
        <v>1073</v>
      </c>
      <c r="B920" s="63" t="s">
        <v>983</v>
      </c>
      <c r="C920" s="63" t="s">
        <v>189</v>
      </c>
      <c r="D920" s="63" t="s">
        <v>188</v>
      </c>
      <c r="E920" s="63" t="s">
        <v>984</v>
      </c>
      <c r="F920" s="63">
        <v>0</v>
      </c>
      <c r="G920" s="63" t="s">
        <v>8307</v>
      </c>
      <c r="H920" s="63" t="s">
        <v>552</v>
      </c>
      <c r="I920" s="63">
        <v>92.4</v>
      </c>
      <c r="J920" s="63">
        <v>37</v>
      </c>
      <c r="K920" s="63">
        <v>3</v>
      </c>
      <c r="L920" s="63"/>
      <c r="M920" s="63"/>
      <c r="N920" s="63"/>
      <c r="O920" s="63"/>
      <c r="P920" s="63"/>
      <c r="Q920" s="63"/>
      <c r="R920" s="63"/>
    </row>
    <row r="921" spans="1:18" x14ac:dyDescent="0.2">
      <c r="A921" s="63" t="s">
        <v>1074</v>
      </c>
      <c r="B921" s="63" t="s">
        <v>987</v>
      </c>
      <c r="C921" s="63" t="s">
        <v>189</v>
      </c>
      <c r="D921" s="63" t="s">
        <v>188</v>
      </c>
      <c r="E921" s="63" t="s">
        <v>984</v>
      </c>
      <c r="F921" s="63">
        <v>1</v>
      </c>
      <c r="G921" s="63" t="s">
        <v>8307</v>
      </c>
      <c r="H921" s="63" t="s">
        <v>8800</v>
      </c>
      <c r="I921" s="63">
        <v>94.8</v>
      </c>
      <c r="J921" s="63">
        <v>38</v>
      </c>
      <c r="K921" s="63">
        <v>3</v>
      </c>
      <c r="L921" s="63">
        <v>0.1</v>
      </c>
      <c r="M921" s="63"/>
      <c r="N921" s="63">
        <v>1</v>
      </c>
      <c r="O921" s="63"/>
      <c r="P921" s="63"/>
      <c r="Q921" s="63"/>
      <c r="R921" s="63"/>
    </row>
    <row r="922" spans="1:18" x14ac:dyDescent="0.2">
      <c r="A922" s="63" t="s">
        <v>1075</v>
      </c>
      <c r="B922" s="63" t="s">
        <v>983</v>
      </c>
      <c r="C922" s="63" t="s">
        <v>193</v>
      </c>
      <c r="D922" s="63" t="s">
        <v>192</v>
      </c>
      <c r="E922" s="63" t="s">
        <v>984</v>
      </c>
      <c r="F922" s="63">
        <v>0</v>
      </c>
      <c r="G922" s="63" t="s">
        <v>8307</v>
      </c>
      <c r="H922" s="63" t="s">
        <v>552</v>
      </c>
      <c r="I922" s="63">
        <v>84</v>
      </c>
      <c r="J922" s="63"/>
      <c r="K922" s="63"/>
      <c r="L922" s="63"/>
      <c r="M922" s="63"/>
      <c r="N922" s="63"/>
      <c r="O922" s="63"/>
      <c r="P922" s="63"/>
      <c r="Q922" s="63"/>
      <c r="R922" s="63"/>
    </row>
    <row r="923" spans="1:18" x14ac:dyDescent="0.2">
      <c r="A923" s="63" t="s">
        <v>1076</v>
      </c>
      <c r="B923" s="63" t="s">
        <v>987</v>
      </c>
      <c r="C923" s="63" t="s">
        <v>193</v>
      </c>
      <c r="D923" s="63" t="s">
        <v>192</v>
      </c>
      <c r="E923" s="63" t="s">
        <v>984</v>
      </c>
      <c r="F923" s="63">
        <v>1</v>
      </c>
      <c r="G923" s="63" t="s">
        <v>8307</v>
      </c>
      <c r="H923" s="63" t="s">
        <v>8800</v>
      </c>
      <c r="I923" s="63">
        <v>84.2</v>
      </c>
      <c r="J923" s="63"/>
      <c r="K923" s="63"/>
      <c r="L923" s="63">
        <v>0</v>
      </c>
      <c r="M923" s="63"/>
      <c r="N923" s="63">
        <v>1</v>
      </c>
      <c r="O923" s="63"/>
      <c r="P923" s="63"/>
      <c r="Q923" s="63"/>
      <c r="R923" s="63"/>
    </row>
    <row r="924" spans="1:18" x14ac:dyDescent="0.2">
      <c r="A924" s="63" t="s">
        <v>1077</v>
      </c>
      <c r="B924" s="63" t="s">
        <v>983</v>
      </c>
      <c r="C924" s="63" t="s">
        <v>197</v>
      </c>
      <c r="D924" s="63" t="s">
        <v>196</v>
      </c>
      <c r="E924" s="63" t="s">
        <v>984</v>
      </c>
      <c r="F924" s="63">
        <v>0</v>
      </c>
      <c r="G924" s="63" t="s">
        <v>8307</v>
      </c>
      <c r="H924" s="63" t="s">
        <v>552</v>
      </c>
      <c r="I924" s="63">
        <v>61.1</v>
      </c>
      <c r="J924" s="63">
        <v>5</v>
      </c>
      <c r="K924" s="63">
        <v>1</v>
      </c>
      <c r="L924" s="63"/>
      <c r="M924" s="63"/>
      <c r="N924" s="63"/>
      <c r="O924" s="63"/>
      <c r="P924" s="63"/>
      <c r="Q924" s="63"/>
      <c r="R924" s="63"/>
    </row>
    <row r="925" spans="1:18" x14ac:dyDescent="0.2">
      <c r="A925" s="63" t="s">
        <v>1078</v>
      </c>
      <c r="B925" s="63" t="s">
        <v>987</v>
      </c>
      <c r="C925" s="63" t="s">
        <v>197</v>
      </c>
      <c r="D925" s="63" t="s">
        <v>196</v>
      </c>
      <c r="E925" s="63" t="s">
        <v>984</v>
      </c>
      <c r="F925" s="63">
        <v>1</v>
      </c>
      <c r="G925" s="63" t="s">
        <v>8307</v>
      </c>
      <c r="H925" s="63" t="s">
        <v>8800</v>
      </c>
      <c r="I925" s="63">
        <v>61.2</v>
      </c>
      <c r="J925" s="63">
        <v>6</v>
      </c>
      <c r="K925" s="63">
        <v>1</v>
      </c>
      <c r="L925" s="63">
        <v>0</v>
      </c>
      <c r="M925" s="63"/>
      <c r="N925" s="63">
        <v>1</v>
      </c>
      <c r="O925" s="63"/>
      <c r="P925" s="63"/>
      <c r="Q925" s="63"/>
      <c r="R925" s="63"/>
    </row>
    <row r="926" spans="1:18" x14ac:dyDescent="0.2">
      <c r="A926" s="63" t="s">
        <v>1079</v>
      </c>
      <c r="B926" s="63" t="s">
        <v>983</v>
      </c>
      <c r="C926" s="63" t="s">
        <v>201</v>
      </c>
      <c r="D926" s="63" t="s">
        <v>200</v>
      </c>
      <c r="E926" s="63" t="s">
        <v>984</v>
      </c>
      <c r="F926" s="63">
        <v>0</v>
      </c>
      <c r="G926" s="63" t="s">
        <v>8307</v>
      </c>
      <c r="H926" s="63" t="s">
        <v>552</v>
      </c>
      <c r="I926" s="63">
        <v>55.3</v>
      </c>
      <c r="J926" s="63">
        <v>1</v>
      </c>
      <c r="K926" s="63">
        <v>1</v>
      </c>
      <c r="L926" s="63"/>
      <c r="M926" s="63"/>
      <c r="N926" s="63"/>
      <c r="O926" s="63"/>
      <c r="P926" s="63"/>
      <c r="Q926" s="63"/>
      <c r="R926" s="63"/>
    </row>
    <row r="927" spans="1:18" x14ac:dyDescent="0.2">
      <c r="A927" s="63" t="s">
        <v>1080</v>
      </c>
      <c r="B927" s="63" t="s">
        <v>987</v>
      </c>
      <c r="C927" s="63" t="s">
        <v>201</v>
      </c>
      <c r="D927" s="63" t="s">
        <v>200</v>
      </c>
      <c r="E927" s="63" t="s">
        <v>984</v>
      </c>
      <c r="F927" s="63">
        <v>1</v>
      </c>
      <c r="G927" s="63" t="s">
        <v>8307</v>
      </c>
      <c r="H927" s="63" t="s">
        <v>8800</v>
      </c>
      <c r="I927" s="63">
        <v>57.5</v>
      </c>
      <c r="J927" s="63">
        <v>2</v>
      </c>
      <c r="K927" s="63">
        <v>1</v>
      </c>
      <c r="L927" s="63">
        <v>0.1</v>
      </c>
      <c r="M927" s="63"/>
      <c r="N927" s="63">
        <v>1</v>
      </c>
      <c r="O927" s="63"/>
      <c r="P927" s="63"/>
      <c r="Q927" s="63"/>
      <c r="R927" s="63"/>
    </row>
    <row r="928" spans="1:18" x14ac:dyDescent="0.2">
      <c r="A928" s="63" t="s">
        <v>1081</v>
      </c>
      <c r="B928" s="63" t="s">
        <v>983</v>
      </c>
      <c r="C928" s="63" t="s">
        <v>205</v>
      </c>
      <c r="D928" s="63" t="s">
        <v>204</v>
      </c>
      <c r="E928" s="63" t="s">
        <v>984</v>
      </c>
      <c r="F928" s="63">
        <v>0</v>
      </c>
      <c r="G928" s="63" t="s">
        <v>8307</v>
      </c>
      <c r="H928" s="63" t="s">
        <v>552</v>
      </c>
      <c r="I928" s="63">
        <v>82</v>
      </c>
      <c r="J928" s="63">
        <v>29</v>
      </c>
      <c r="K928" s="63">
        <v>3</v>
      </c>
      <c r="L928" s="63"/>
      <c r="M928" s="63"/>
      <c r="N928" s="63"/>
      <c r="O928" s="63"/>
      <c r="P928" s="63"/>
      <c r="Q928" s="63"/>
      <c r="R928" s="63"/>
    </row>
    <row r="929" spans="1:18" x14ac:dyDescent="0.2">
      <c r="A929" s="63" t="s">
        <v>1082</v>
      </c>
      <c r="B929" s="63" t="s">
        <v>987</v>
      </c>
      <c r="C929" s="63" t="s">
        <v>205</v>
      </c>
      <c r="D929" s="63" t="s">
        <v>204</v>
      </c>
      <c r="E929" s="63" t="s">
        <v>984</v>
      </c>
      <c r="F929" s="63">
        <v>1</v>
      </c>
      <c r="G929" s="63" t="s">
        <v>8307</v>
      </c>
      <c r="H929" s="63" t="s">
        <v>8800</v>
      </c>
      <c r="I929" s="63">
        <v>81</v>
      </c>
      <c r="J929" s="63">
        <v>29</v>
      </c>
      <c r="K929" s="63">
        <v>3</v>
      </c>
      <c r="L929" s="63">
        <v>0</v>
      </c>
      <c r="M929" s="63">
        <v>1</v>
      </c>
      <c r="N929" s="63"/>
      <c r="O929" s="63"/>
      <c r="P929" s="63"/>
      <c r="Q929" s="63"/>
      <c r="R929" s="63"/>
    </row>
    <row r="930" spans="1:18" x14ac:dyDescent="0.2">
      <c r="A930" s="63" t="s">
        <v>1083</v>
      </c>
      <c r="B930" s="63" t="s">
        <v>983</v>
      </c>
      <c r="C930" s="63" t="s">
        <v>209</v>
      </c>
      <c r="D930" s="63" t="s">
        <v>208</v>
      </c>
      <c r="E930" s="63" t="s">
        <v>984</v>
      </c>
      <c r="F930" s="63">
        <v>0</v>
      </c>
      <c r="G930" s="63" t="s">
        <v>8307</v>
      </c>
      <c r="H930" s="63" t="s">
        <v>552</v>
      </c>
      <c r="I930" s="63">
        <v>62.7</v>
      </c>
      <c r="J930" s="63">
        <v>10</v>
      </c>
      <c r="K930" s="63">
        <v>1</v>
      </c>
      <c r="L930" s="63"/>
      <c r="M930" s="63"/>
      <c r="N930" s="63"/>
      <c r="O930" s="63"/>
      <c r="P930" s="63"/>
      <c r="Q930" s="63"/>
      <c r="R930" s="63"/>
    </row>
    <row r="931" spans="1:18" x14ac:dyDescent="0.2">
      <c r="A931" s="63" t="s">
        <v>1084</v>
      </c>
      <c r="B931" s="63" t="s">
        <v>987</v>
      </c>
      <c r="C931" s="63" t="s">
        <v>209</v>
      </c>
      <c r="D931" s="63" t="s">
        <v>208</v>
      </c>
      <c r="E931" s="63" t="s">
        <v>984</v>
      </c>
      <c r="F931" s="63">
        <v>1</v>
      </c>
      <c r="G931" s="63" t="s">
        <v>8307</v>
      </c>
      <c r="H931" s="63" t="s">
        <v>8800</v>
      </c>
      <c r="I931" s="63">
        <v>62.7</v>
      </c>
      <c r="J931" s="63">
        <v>8</v>
      </c>
      <c r="K931" s="63">
        <v>1</v>
      </c>
      <c r="L931" s="63">
        <v>0</v>
      </c>
      <c r="M931" s="63"/>
      <c r="N931" s="63"/>
      <c r="O931" s="63"/>
      <c r="P931" s="63"/>
      <c r="Q931" s="63"/>
      <c r="R931" s="63"/>
    </row>
    <row r="932" spans="1:18" x14ac:dyDescent="0.2">
      <c r="A932" s="63" t="s">
        <v>1085</v>
      </c>
      <c r="B932" s="63" t="s">
        <v>983</v>
      </c>
      <c r="C932" s="63" t="s">
        <v>213</v>
      </c>
      <c r="D932" s="63" t="s">
        <v>212</v>
      </c>
      <c r="E932" s="63" t="s">
        <v>984</v>
      </c>
      <c r="F932" s="63">
        <v>0</v>
      </c>
      <c r="G932" s="63" t="s">
        <v>8307</v>
      </c>
      <c r="H932" s="63" t="s">
        <v>552</v>
      </c>
      <c r="I932" s="63">
        <v>105.5</v>
      </c>
      <c r="J932" s="63">
        <v>43</v>
      </c>
      <c r="K932" s="63">
        <v>4</v>
      </c>
      <c r="L932" s="63"/>
      <c r="M932" s="63"/>
      <c r="N932" s="63"/>
      <c r="O932" s="63"/>
      <c r="P932" s="63"/>
      <c r="Q932" s="63"/>
      <c r="R932" s="63"/>
    </row>
    <row r="933" spans="1:18" x14ac:dyDescent="0.2">
      <c r="A933" s="63" t="s">
        <v>1086</v>
      </c>
      <c r="B933" s="63" t="s">
        <v>987</v>
      </c>
      <c r="C933" s="63" t="s">
        <v>213</v>
      </c>
      <c r="D933" s="63" t="s">
        <v>212</v>
      </c>
      <c r="E933" s="63" t="s">
        <v>984</v>
      </c>
      <c r="F933" s="63">
        <v>1</v>
      </c>
      <c r="G933" s="63" t="s">
        <v>8307</v>
      </c>
      <c r="H933" s="63" t="s">
        <v>8800</v>
      </c>
      <c r="I933" s="63">
        <v>105.7</v>
      </c>
      <c r="J933" s="63">
        <v>43</v>
      </c>
      <c r="K933" s="63">
        <v>4</v>
      </c>
      <c r="L933" s="63">
        <v>0</v>
      </c>
      <c r="M933" s="63"/>
      <c r="N933" s="63">
        <v>1</v>
      </c>
      <c r="O933" s="63"/>
      <c r="P933" s="63"/>
      <c r="Q933" s="63"/>
      <c r="R933" s="63"/>
    </row>
    <row r="934" spans="1:18" x14ac:dyDescent="0.2">
      <c r="A934" s="63" t="s">
        <v>1087</v>
      </c>
      <c r="B934" s="63" t="s">
        <v>983</v>
      </c>
      <c r="C934" s="63" t="s">
        <v>217</v>
      </c>
      <c r="D934" s="63" t="s">
        <v>216</v>
      </c>
      <c r="E934" s="63" t="s">
        <v>984</v>
      </c>
      <c r="F934" s="63">
        <v>0</v>
      </c>
      <c r="G934" s="63" t="s">
        <v>8307</v>
      </c>
      <c r="H934" s="63" t="s">
        <v>552</v>
      </c>
      <c r="I934" s="63">
        <v>70</v>
      </c>
      <c r="J934" s="63">
        <v>15</v>
      </c>
      <c r="K934" s="63">
        <v>2</v>
      </c>
      <c r="L934" s="63"/>
      <c r="M934" s="63"/>
      <c r="N934" s="63"/>
      <c r="O934" s="63"/>
      <c r="P934" s="63"/>
      <c r="Q934" s="63"/>
      <c r="R934" s="63"/>
    </row>
    <row r="935" spans="1:18" x14ac:dyDescent="0.2">
      <c r="A935" s="63" t="s">
        <v>1088</v>
      </c>
      <c r="B935" s="63" t="s">
        <v>987</v>
      </c>
      <c r="C935" s="63" t="s">
        <v>217</v>
      </c>
      <c r="D935" s="63" t="s">
        <v>216</v>
      </c>
      <c r="E935" s="63" t="s">
        <v>984</v>
      </c>
      <c r="F935" s="63">
        <v>1</v>
      </c>
      <c r="G935" s="63" t="s">
        <v>8307</v>
      </c>
      <c r="H935" s="63" t="s">
        <v>8800</v>
      </c>
      <c r="I935" s="63">
        <v>70.3</v>
      </c>
      <c r="J935" s="63">
        <v>14</v>
      </c>
      <c r="K935" s="63">
        <v>2</v>
      </c>
      <c r="L935" s="63">
        <v>0</v>
      </c>
      <c r="M935" s="63"/>
      <c r="N935" s="63">
        <v>1</v>
      </c>
      <c r="O935" s="63"/>
      <c r="P935" s="63"/>
      <c r="Q935" s="63"/>
      <c r="R935" s="63"/>
    </row>
    <row r="936" spans="1:18" x14ac:dyDescent="0.2">
      <c r="A936" s="63" t="s">
        <v>1089</v>
      </c>
      <c r="B936" s="63" t="s">
        <v>983</v>
      </c>
      <c r="C936" s="63" t="s">
        <v>221</v>
      </c>
      <c r="D936" s="63" t="s">
        <v>220</v>
      </c>
      <c r="E936" s="63" t="s">
        <v>984</v>
      </c>
      <c r="F936" s="63">
        <v>0</v>
      </c>
      <c r="G936" s="63" t="s">
        <v>8307</v>
      </c>
      <c r="H936" s="63" t="s">
        <v>552</v>
      </c>
      <c r="I936" s="63">
        <v>71.099999999999994</v>
      </c>
      <c r="J936" s="63">
        <v>16</v>
      </c>
      <c r="K936" s="63">
        <v>2</v>
      </c>
      <c r="L936" s="63"/>
      <c r="M936" s="63"/>
      <c r="N936" s="63"/>
      <c r="O936" s="63"/>
      <c r="P936" s="63"/>
      <c r="Q936" s="63"/>
      <c r="R936" s="63"/>
    </row>
    <row r="937" spans="1:18" x14ac:dyDescent="0.2">
      <c r="A937" s="63" t="s">
        <v>1090</v>
      </c>
      <c r="B937" s="63" t="s">
        <v>987</v>
      </c>
      <c r="C937" s="63" t="s">
        <v>221</v>
      </c>
      <c r="D937" s="63" t="s">
        <v>220</v>
      </c>
      <c r="E937" s="63" t="s">
        <v>984</v>
      </c>
      <c r="F937" s="63">
        <v>1</v>
      </c>
      <c r="G937" s="63" t="s">
        <v>8307</v>
      </c>
      <c r="H937" s="63" t="s">
        <v>8800</v>
      </c>
      <c r="I937" s="63">
        <v>71.7</v>
      </c>
      <c r="J937" s="63">
        <v>17</v>
      </c>
      <c r="K937" s="63">
        <v>2</v>
      </c>
      <c r="L937" s="63">
        <v>0</v>
      </c>
      <c r="M937" s="63"/>
      <c r="N937" s="63">
        <v>1</v>
      </c>
      <c r="O937" s="63"/>
      <c r="P937" s="63"/>
      <c r="Q937" s="63"/>
      <c r="R937" s="63"/>
    </row>
    <row r="938" spans="1:18" x14ac:dyDescent="0.2">
      <c r="A938" s="63" t="s">
        <v>1091</v>
      </c>
      <c r="B938" s="63" t="s">
        <v>1092</v>
      </c>
      <c r="C938" s="63" t="s">
        <v>14</v>
      </c>
      <c r="D938" s="63" t="s">
        <v>13</v>
      </c>
      <c r="E938" s="63" t="s">
        <v>1093</v>
      </c>
      <c r="F938" s="63">
        <v>0</v>
      </c>
      <c r="G938" s="63" t="s">
        <v>8308</v>
      </c>
      <c r="H938" s="63" t="s">
        <v>334</v>
      </c>
      <c r="I938" s="63">
        <v>8.9</v>
      </c>
      <c r="J938" s="63">
        <v>50</v>
      </c>
      <c r="K938" s="63">
        <v>4</v>
      </c>
      <c r="L938" s="63"/>
      <c r="M938" s="63"/>
      <c r="N938" s="63"/>
      <c r="O938" s="63"/>
      <c r="P938" s="63"/>
      <c r="Q938" s="63"/>
      <c r="R938" s="63"/>
    </row>
    <row r="939" spans="1:18" x14ac:dyDescent="0.2">
      <c r="A939" s="63" t="s">
        <v>1095</v>
      </c>
      <c r="B939" s="63" t="s">
        <v>1096</v>
      </c>
      <c r="C939" s="63" t="s">
        <v>14</v>
      </c>
      <c r="D939" s="63" t="s">
        <v>13</v>
      </c>
      <c r="E939" s="63" t="s">
        <v>1093</v>
      </c>
      <c r="F939" s="63">
        <v>1</v>
      </c>
      <c r="G939" s="63" t="s">
        <v>8308</v>
      </c>
      <c r="H939" s="63" t="s">
        <v>18</v>
      </c>
      <c r="I939" s="63">
        <v>8.6</v>
      </c>
      <c r="J939" s="63">
        <v>49</v>
      </c>
      <c r="K939" s="63">
        <v>4</v>
      </c>
      <c r="L939" s="63">
        <v>-0.2</v>
      </c>
      <c r="M939" s="63">
        <v>1</v>
      </c>
      <c r="N939" s="63"/>
      <c r="O939" s="63"/>
      <c r="P939" s="63"/>
      <c r="Q939" s="63"/>
      <c r="R939" s="63"/>
    </row>
    <row r="940" spans="1:18" x14ac:dyDescent="0.2">
      <c r="A940" s="63" t="s">
        <v>1097</v>
      </c>
      <c r="B940" s="63" t="s">
        <v>1092</v>
      </c>
      <c r="C940" s="63" t="s">
        <v>22</v>
      </c>
      <c r="D940" s="63" t="s">
        <v>21</v>
      </c>
      <c r="E940" s="63" t="s">
        <v>1093</v>
      </c>
      <c r="F940" s="63">
        <v>0</v>
      </c>
      <c r="G940" s="63" t="s">
        <v>8308</v>
      </c>
      <c r="H940" s="63" t="s">
        <v>334</v>
      </c>
      <c r="I940" s="63">
        <v>5.0999999999999996</v>
      </c>
      <c r="J940" s="63">
        <v>13</v>
      </c>
      <c r="K940" s="63">
        <v>2</v>
      </c>
      <c r="L940" s="63"/>
      <c r="M940" s="63"/>
      <c r="N940" s="63"/>
      <c r="O940" s="63"/>
      <c r="P940" s="63"/>
      <c r="Q940" s="63"/>
      <c r="R940" s="63"/>
    </row>
    <row r="941" spans="1:18" x14ac:dyDescent="0.2">
      <c r="A941" s="63" t="s">
        <v>1098</v>
      </c>
      <c r="B941" s="63" t="s">
        <v>1096</v>
      </c>
      <c r="C941" s="63" t="s">
        <v>22</v>
      </c>
      <c r="D941" s="63" t="s">
        <v>21</v>
      </c>
      <c r="E941" s="63" t="s">
        <v>1093</v>
      </c>
      <c r="F941" s="63">
        <v>1</v>
      </c>
      <c r="G941" s="63" t="s">
        <v>8308</v>
      </c>
      <c r="H941" s="63" t="s">
        <v>18</v>
      </c>
      <c r="I941" s="63">
        <v>5.8</v>
      </c>
      <c r="J941" s="63">
        <v>21</v>
      </c>
      <c r="K941" s="63">
        <v>2</v>
      </c>
      <c r="L941" s="63">
        <v>0.6</v>
      </c>
      <c r="M941" s="63"/>
      <c r="N941" s="63">
        <v>1</v>
      </c>
      <c r="O941" s="63"/>
      <c r="P941" s="63">
        <v>1</v>
      </c>
      <c r="Q941" s="63"/>
      <c r="R941" s="63"/>
    </row>
    <row r="942" spans="1:18" x14ac:dyDescent="0.2">
      <c r="A942" s="63" t="s">
        <v>1099</v>
      </c>
      <c r="B942" s="63" t="s">
        <v>1092</v>
      </c>
      <c r="C942" s="63" t="s">
        <v>26</v>
      </c>
      <c r="D942" s="63" t="s">
        <v>25</v>
      </c>
      <c r="E942" s="63" t="s">
        <v>1093</v>
      </c>
      <c r="F942" s="63">
        <v>0</v>
      </c>
      <c r="G942" s="63" t="s">
        <v>8308</v>
      </c>
      <c r="H942" s="63" t="s">
        <v>334</v>
      </c>
      <c r="I942" s="63">
        <v>5.8</v>
      </c>
      <c r="J942" s="63">
        <v>21</v>
      </c>
      <c r="K942" s="63">
        <v>2</v>
      </c>
      <c r="L942" s="63"/>
      <c r="M942" s="63"/>
      <c r="N942" s="63"/>
      <c r="O942" s="63"/>
      <c r="P942" s="63"/>
      <c r="Q942" s="63"/>
      <c r="R942" s="63"/>
    </row>
    <row r="943" spans="1:18" x14ac:dyDescent="0.2">
      <c r="A943" s="63" t="s">
        <v>1100</v>
      </c>
      <c r="B943" s="63" t="s">
        <v>1096</v>
      </c>
      <c r="C943" s="63" t="s">
        <v>26</v>
      </c>
      <c r="D943" s="63" t="s">
        <v>25</v>
      </c>
      <c r="E943" s="63" t="s">
        <v>1093</v>
      </c>
      <c r="F943" s="63">
        <v>1</v>
      </c>
      <c r="G943" s="63" t="s">
        <v>8308</v>
      </c>
      <c r="H943" s="63" t="s">
        <v>18</v>
      </c>
      <c r="I943" s="63">
        <v>5.3</v>
      </c>
      <c r="J943" s="63">
        <v>15</v>
      </c>
      <c r="K943" s="63">
        <v>2</v>
      </c>
      <c r="L943" s="63">
        <v>-0.4</v>
      </c>
      <c r="M943" s="63">
        <v>1</v>
      </c>
      <c r="N943" s="63"/>
      <c r="O943" s="63"/>
      <c r="P943" s="63"/>
      <c r="Q943" s="63"/>
      <c r="R943" s="63"/>
    </row>
    <row r="944" spans="1:18" x14ac:dyDescent="0.2">
      <c r="A944" s="63" t="s">
        <v>1101</v>
      </c>
      <c r="B944" s="63" t="s">
        <v>1092</v>
      </c>
      <c r="C944" s="63" t="s">
        <v>30</v>
      </c>
      <c r="D944" s="63" t="s">
        <v>29</v>
      </c>
      <c r="E944" s="63" t="s">
        <v>1093</v>
      </c>
      <c r="F944" s="63">
        <v>0</v>
      </c>
      <c r="G944" s="63" t="s">
        <v>8308</v>
      </c>
      <c r="H944" s="63" t="s">
        <v>334</v>
      </c>
      <c r="I944" s="63">
        <v>7.1</v>
      </c>
      <c r="J944" s="63">
        <v>37</v>
      </c>
      <c r="K944" s="63">
        <v>3</v>
      </c>
      <c r="L944" s="63"/>
      <c r="M944" s="63"/>
      <c r="N944" s="63"/>
      <c r="O944" s="63"/>
      <c r="P944" s="63"/>
      <c r="Q944" s="63"/>
      <c r="R944" s="63"/>
    </row>
    <row r="945" spans="1:18" x14ac:dyDescent="0.2">
      <c r="A945" s="63" t="s">
        <v>1102</v>
      </c>
      <c r="B945" s="63" t="s">
        <v>1096</v>
      </c>
      <c r="C945" s="63" t="s">
        <v>30</v>
      </c>
      <c r="D945" s="63" t="s">
        <v>29</v>
      </c>
      <c r="E945" s="63" t="s">
        <v>1093</v>
      </c>
      <c r="F945" s="63">
        <v>1</v>
      </c>
      <c r="G945" s="63" t="s">
        <v>8308</v>
      </c>
      <c r="H945" s="63" t="s">
        <v>18</v>
      </c>
      <c r="I945" s="63">
        <v>7.9</v>
      </c>
      <c r="J945" s="63">
        <v>48</v>
      </c>
      <c r="K945" s="63">
        <v>4</v>
      </c>
      <c r="L945" s="63">
        <v>0.7</v>
      </c>
      <c r="M945" s="63"/>
      <c r="N945" s="63">
        <v>1</v>
      </c>
      <c r="O945" s="63"/>
      <c r="P945" s="63">
        <v>1</v>
      </c>
      <c r="Q945" s="63"/>
      <c r="R945" s="63"/>
    </row>
    <row r="946" spans="1:18" x14ac:dyDescent="0.2">
      <c r="A946" s="63" t="s">
        <v>1103</v>
      </c>
      <c r="B946" s="63" t="s">
        <v>1092</v>
      </c>
      <c r="C946" s="63" t="s">
        <v>34</v>
      </c>
      <c r="D946" s="63" t="s">
        <v>33</v>
      </c>
      <c r="E946" s="63" t="s">
        <v>1093</v>
      </c>
      <c r="F946" s="63">
        <v>0</v>
      </c>
      <c r="G946" s="63" t="s">
        <v>8308</v>
      </c>
      <c r="H946" s="63" t="s">
        <v>334</v>
      </c>
      <c r="I946" s="63">
        <v>4.5</v>
      </c>
      <c r="J946" s="63">
        <v>5</v>
      </c>
      <c r="K946" s="63">
        <v>1</v>
      </c>
      <c r="L946" s="63"/>
      <c r="M946" s="63"/>
      <c r="N946" s="63"/>
      <c r="O946" s="63"/>
      <c r="P946" s="63"/>
      <c r="Q946" s="63"/>
      <c r="R946" s="63"/>
    </row>
    <row r="947" spans="1:18" x14ac:dyDescent="0.2">
      <c r="A947" s="63" t="s">
        <v>1104</v>
      </c>
      <c r="B947" s="63" t="s">
        <v>1096</v>
      </c>
      <c r="C947" s="63" t="s">
        <v>34</v>
      </c>
      <c r="D947" s="63" t="s">
        <v>33</v>
      </c>
      <c r="E947" s="63" t="s">
        <v>1093</v>
      </c>
      <c r="F947" s="63">
        <v>1</v>
      </c>
      <c r="G947" s="63" t="s">
        <v>8308</v>
      </c>
      <c r="H947" s="63" t="s">
        <v>18</v>
      </c>
      <c r="I947" s="63">
        <v>4.8</v>
      </c>
      <c r="J947" s="63">
        <v>6</v>
      </c>
      <c r="K947" s="63">
        <v>1</v>
      </c>
      <c r="L947" s="63">
        <v>0.2</v>
      </c>
      <c r="M947" s="63"/>
      <c r="N947" s="63">
        <v>1</v>
      </c>
      <c r="O947" s="63"/>
      <c r="P947" s="63"/>
      <c r="Q947" s="63"/>
      <c r="R947" s="63"/>
    </row>
    <row r="948" spans="1:18" x14ac:dyDescent="0.2">
      <c r="A948" s="63" t="s">
        <v>1105</v>
      </c>
      <c r="B948" s="63" t="s">
        <v>1092</v>
      </c>
      <c r="C948" s="63" t="s">
        <v>38</v>
      </c>
      <c r="D948" s="63" t="s">
        <v>37</v>
      </c>
      <c r="E948" s="63" t="s">
        <v>1093</v>
      </c>
      <c r="F948" s="63">
        <v>0</v>
      </c>
      <c r="G948" s="63" t="s">
        <v>8308</v>
      </c>
      <c r="H948" s="63" t="s">
        <v>334</v>
      </c>
      <c r="I948" s="63">
        <v>4.5999999999999996</v>
      </c>
      <c r="J948" s="63">
        <v>6</v>
      </c>
      <c r="K948" s="63">
        <v>1</v>
      </c>
      <c r="L948" s="63"/>
      <c r="M948" s="63"/>
      <c r="N948" s="63"/>
      <c r="O948" s="63"/>
      <c r="P948" s="63"/>
      <c r="Q948" s="63"/>
      <c r="R948" s="63"/>
    </row>
    <row r="949" spans="1:18" x14ac:dyDescent="0.2">
      <c r="A949" s="63" t="s">
        <v>1106</v>
      </c>
      <c r="B949" s="63" t="s">
        <v>1096</v>
      </c>
      <c r="C949" s="63" t="s">
        <v>38</v>
      </c>
      <c r="D949" s="63" t="s">
        <v>37</v>
      </c>
      <c r="E949" s="63" t="s">
        <v>1093</v>
      </c>
      <c r="F949" s="63">
        <v>1</v>
      </c>
      <c r="G949" s="63" t="s">
        <v>8308</v>
      </c>
      <c r="H949" s="63" t="s">
        <v>18</v>
      </c>
      <c r="I949" s="63">
        <v>5.0999999999999996</v>
      </c>
      <c r="J949" s="63">
        <v>11</v>
      </c>
      <c r="K949" s="63">
        <v>1</v>
      </c>
      <c r="L949" s="63">
        <v>0.4</v>
      </c>
      <c r="M949" s="63"/>
      <c r="N949" s="63">
        <v>1</v>
      </c>
      <c r="O949" s="63"/>
      <c r="P949" s="63"/>
      <c r="Q949" s="63"/>
      <c r="R949" s="63"/>
    </row>
    <row r="950" spans="1:18" x14ac:dyDescent="0.2">
      <c r="A950" s="63" t="s">
        <v>1107</v>
      </c>
      <c r="B950" s="63" t="s">
        <v>1092</v>
      </c>
      <c r="C950" s="63" t="s">
        <v>42</v>
      </c>
      <c r="D950" s="63" t="s">
        <v>41</v>
      </c>
      <c r="E950" s="63" t="s">
        <v>1093</v>
      </c>
      <c r="F950" s="63">
        <v>0</v>
      </c>
      <c r="G950" s="63" t="s">
        <v>8308</v>
      </c>
      <c r="H950" s="63" t="s">
        <v>334</v>
      </c>
      <c r="I950" s="63">
        <v>5.3</v>
      </c>
      <c r="J950" s="63">
        <v>14</v>
      </c>
      <c r="K950" s="63">
        <v>2</v>
      </c>
      <c r="L950" s="63"/>
      <c r="M950" s="63"/>
      <c r="N950" s="63"/>
      <c r="O950" s="63"/>
      <c r="P950" s="63"/>
      <c r="Q950" s="63"/>
      <c r="R950" s="63"/>
    </row>
    <row r="951" spans="1:18" x14ac:dyDescent="0.2">
      <c r="A951" s="63" t="s">
        <v>1108</v>
      </c>
      <c r="B951" s="63" t="s">
        <v>1096</v>
      </c>
      <c r="C951" s="63" t="s">
        <v>42</v>
      </c>
      <c r="D951" s="63" t="s">
        <v>41</v>
      </c>
      <c r="E951" s="63" t="s">
        <v>1093</v>
      </c>
      <c r="F951" s="63">
        <v>1</v>
      </c>
      <c r="G951" s="63" t="s">
        <v>8308</v>
      </c>
      <c r="H951" s="63" t="s">
        <v>18</v>
      </c>
      <c r="I951" s="63">
        <v>4.8</v>
      </c>
      <c r="J951" s="63">
        <v>6</v>
      </c>
      <c r="K951" s="63">
        <v>1</v>
      </c>
      <c r="L951" s="63">
        <v>-0.4</v>
      </c>
      <c r="M951" s="63">
        <v>1</v>
      </c>
      <c r="N951" s="63"/>
      <c r="O951" s="63"/>
      <c r="P951" s="63"/>
      <c r="Q951" s="63"/>
      <c r="R951" s="63"/>
    </row>
    <row r="952" spans="1:18" x14ac:dyDescent="0.2">
      <c r="A952" s="63" t="s">
        <v>1109</v>
      </c>
      <c r="B952" s="63" t="s">
        <v>1092</v>
      </c>
      <c r="C952" s="63" t="s">
        <v>46</v>
      </c>
      <c r="D952" s="63" t="s">
        <v>45</v>
      </c>
      <c r="E952" s="63" t="s">
        <v>1093</v>
      </c>
      <c r="F952" s="63">
        <v>0</v>
      </c>
      <c r="G952" s="63" t="s">
        <v>8308</v>
      </c>
      <c r="H952" s="63" t="s">
        <v>334</v>
      </c>
      <c r="I952" s="63">
        <v>7.6</v>
      </c>
      <c r="J952" s="63">
        <v>46</v>
      </c>
      <c r="K952" s="63">
        <v>4</v>
      </c>
      <c r="L952" s="63"/>
      <c r="M952" s="63"/>
      <c r="N952" s="63"/>
      <c r="O952" s="63"/>
      <c r="P952" s="63"/>
      <c r="Q952" s="63"/>
      <c r="R952" s="63"/>
    </row>
    <row r="953" spans="1:18" x14ac:dyDescent="0.2">
      <c r="A953" s="63" t="s">
        <v>1110</v>
      </c>
      <c r="B953" s="63" t="s">
        <v>1096</v>
      </c>
      <c r="C953" s="63" t="s">
        <v>46</v>
      </c>
      <c r="D953" s="63" t="s">
        <v>45</v>
      </c>
      <c r="E953" s="63" t="s">
        <v>1093</v>
      </c>
      <c r="F953" s="63">
        <v>1</v>
      </c>
      <c r="G953" s="63" t="s">
        <v>8308</v>
      </c>
      <c r="H953" s="63" t="s">
        <v>18</v>
      </c>
      <c r="I953" s="63">
        <v>6.4</v>
      </c>
      <c r="J953" s="63">
        <v>28</v>
      </c>
      <c r="K953" s="63">
        <v>3</v>
      </c>
      <c r="L953" s="63">
        <v>-1</v>
      </c>
      <c r="M953" s="63">
        <v>1</v>
      </c>
      <c r="N953" s="63"/>
      <c r="O953" s="63">
        <v>1</v>
      </c>
      <c r="P953" s="63"/>
      <c r="Q953" s="63">
        <v>1</v>
      </c>
      <c r="R953" s="63"/>
    </row>
    <row r="954" spans="1:18" x14ac:dyDescent="0.2">
      <c r="A954" s="63" t="s">
        <v>1111</v>
      </c>
      <c r="B954" s="63" t="s">
        <v>1092</v>
      </c>
      <c r="C954" s="63" t="s">
        <v>50</v>
      </c>
      <c r="D954" s="63" t="s">
        <v>49</v>
      </c>
      <c r="E954" s="63" t="s">
        <v>1093</v>
      </c>
      <c r="F954" s="63">
        <v>0</v>
      </c>
      <c r="G954" s="63" t="s">
        <v>8308</v>
      </c>
      <c r="H954" s="63" t="s">
        <v>334</v>
      </c>
      <c r="I954" s="63">
        <v>7.9</v>
      </c>
      <c r="J954" s="63">
        <v>47</v>
      </c>
      <c r="K954" s="63">
        <v>4</v>
      </c>
      <c r="L954" s="63"/>
      <c r="M954" s="63"/>
      <c r="N954" s="63"/>
      <c r="O954" s="63"/>
      <c r="P954" s="63"/>
      <c r="Q954" s="63"/>
      <c r="R954" s="63"/>
    </row>
    <row r="955" spans="1:18" x14ac:dyDescent="0.2">
      <c r="A955" s="63" t="s">
        <v>1112</v>
      </c>
      <c r="B955" s="63" t="s">
        <v>1096</v>
      </c>
      <c r="C955" s="63" t="s">
        <v>50</v>
      </c>
      <c r="D955" s="63" t="s">
        <v>49</v>
      </c>
      <c r="E955" s="63" t="s">
        <v>1093</v>
      </c>
      <c r="F955" s="63">
        <v>1</v>
      </c>
      <c r="G955" s="63" t="s">
        <v>8308</v>
      </c>
      <c r="H955" s="63" t="s">
        <v>18</v>
      </c>
      <c r="I955" s="63">
        <v>6.7</v>
      </c>
      <c r="J955" s="63">
        <v>36</v>
      </c>
      <c r="K955" s="63">
        <v>3</v>
      </c>
      <c r="L955" s="63">
        <v>-1</v>
      </c>
      <c r="M955" s="63">
        <v>1</v>
      </c>
      <c r="N955" s="63"/>
      <c r="O955" s="63">
        <v>1</v>
      </c>
      <c r="P955" s="63"/>
      <c r="Q955" s="63">
        <v>1</v>
      </c>
      <c r="R955" s="63"/>
    </row>
    <row r="956" spans="1:18" x14ac:dyDescent="0.2">
      <c r="A956" s="63" t="s">
        <v>1113</v>
      </c>
      <c r="B956" s="63" t="s">
        <v>1092</v>
      </c>
      <c r="C956" s="63" t="s">
        <v>54</v>
      </c>
      <c r="D956" s="63" t="s">
        <v>53</v>
      </c>
      <c r="E956" s="63" t="s">
        <v>1093</v>
      </c>
      <c r="F956" s="63">
        <v>0</v>
      </c>
      <c r="G956" s="63" t="s">
        <v>8308</v>
      </c>
      <c r="H956" s="63" t="s">
        <v>334</v>
      </c>
      <c r="I956" s="63">
        <v>6.1</v>
      </c>
      <c r="J956" s="63">
        <v>24</v>
      </c>
      <c r="K956" s="63">
        <v>2</v>
      </c>
      <c r="L956" s="63"/>
      <c r="M956" s="63"/>
      <c r="N956" s="63"/>
      <c r="O956" s="63"/>
      <c r="P956" s="63"/>
      <c r="Q956" s="63"/>
      <c r="R956" s="63"/>
    </row>
    <row r="957" spans="1:18" x14ac:dyDescent="0.2">
      <c r="A957" s="63" t="s">
        <v>1114</v>
      </c>
      <c r="B957" s="63" t="s">
        <v>1096</v>
      </c>
      <c r="C957" s="63" t="s">
        <v>54</v>
      </c>
      <c r="D957" s="63" t="s">
        <v>53</v>
      </c>
      <c r="E957" s="63" t="s">
        <v>1093</v>
      </c>
      <c r="F957" s="63">
        <v>1</v>
      </c>
      <c r="G957" s="63" t="s">
        <v>8308</v>
      </c>
      <c r="H957" s="63" t="s">
        <v>18</v>
      </c>
      <c r="I957" s="63">
        <v>6.1</v>
      </c>
      <c r="J957" s="63">
        <v>25</v>
      </c>
      <c r="K957" s="63">
        <v>2</v>
      </c>
      <c r="L957" s="63">
        <v>0</v>
      </c>
      <c r="M957" s="63"/>
      <c r="N957" s="63"/>
      <c r="O957" s="63"/>
      <c r="P957" s="63"/>
      <c r="Q957" s="63"/>
      <c r="R957" s="63"/>
    </row>
    <row r="958" spans="1:18" x14ac:dyDescent="0.2">
      <c r="A958" s="63" t="s">
        <v>1115</v>
      </c>
      <c r="B958" s="63" t="s">
        <v>1092</v>
      </c>
      <c r="C958" s="63" t="s">
        <v>58</v>
      </c>
      <c r="D958" s="63" t="s">
        <v>57</v>
      </c>
      <c r="E958" s="63" t="s">
        <v>1093</v>
      </c>
      <c r="F958" s="63">
        <v>0</v>
      </c>
      <c r="G958" s="63" t="s">
        <v>8308</v>
      </c>
      <c r="H958" s="63" t="s">
        <v>334</v>
      </c>
      <c r="I958" s="63">
        <v>6.2</v>
      </c>
      <c r="J958" s="63">
        <v>25</v>
      </c>
      <c r="K958" s="63">
        <v>2</v>
      </c>
      <c r="L958" s="63"/>
      <c r="M958" s="63"/>
      <c r="N958" s="63"/>
      <c r="O958" s="63"/>
      <c r="P958" s="63"/>
      <c r="Q958" s="63"/>
      <c r="R958" s="63"/>
    </row>
    <row r="959" spans="1:18" x14ac:dyDescent="0.2">
      <c r="A959" s="63" t="s">
        <v>1116</v>
      </c>
      <c r="B959" s="63" t="s">
        <v>1096</v>
      </c>
      <c r="C959" s="63" t="s">
        <v>58</v>
      </c>
      <c r="D959" s="63" t="s">
        <v>57</v>
      </c>
      <c r="E959" s="63" t="s">
        <v>1093</v>
      </c>
      <c r="F959" s="63">
        <v>1</v>
      </c>
      <c r="G959" s="63" t="s">
        <v>8308</v>
      </c>
      <c r="H959" s="63" t="s">
        <v>18</v>
      </c>
      <c r="I959" s="63">
        <v>7</v>
      </c>
      <c r="J959" s="63">
        <v>41</v>
      </c>
      <c r="K959" s="63">
        <v>4</v>
      </c>
      <c r="L959" s="63">
        <v>0.7</v>
      </c>
      <c r="M959" s="63"/>
      <c r="N959" s="63">
        <v>1</v>
      </c>
      <c r="O959" s="63"/>
      <c r="P959" s="63">
        <v>1</v>
      </c>
      <c r="Q959" s="63"/>
      <c r="R959" s="63"/>
    </row>
    <row r="960" spans="1:18" x14ac:dyDescent="0.2">
      <c r="A960" s="63" t="s">
        <v>1117</v>
      </c>
      <c r="B960" s="63" t="s">
        <v>1092</v>
      </c>
      <c r="C960" s="63" t="s">
        <v>62</v>
      </c>
      <c r="D960" s="63" t="s">
        <v>61</v>
      </c>
      <c r="E960" s="63" t="s">
        <v>1093</v>
      </c>
      <c r="F960" s="63">
        <v>0</v>
      </c>
      <c r="G960" s="63" t="s">
        <v>8308</v>
      </c>
      <c r="H960" s="63" t="s">
        <v>334</v>
      </c>
      <c r="I960" s="63">
        <v>4.9000000000000004</v>
      </c>
      <c r="J960" s="63">
        <v>9</v>
      </c>
      <c r="K960" s="63">
        <v>1</v>
      </c>
      <c r="L960" s="63"/>
      <c r="M960" s="63"/>
      <c r="N960" s="63"/>
      <c r="O960" s="63"/>
      <c r="P960" s="63"/>
      <c r="Q960" s="63"/>
      <c r="R960" s="63"/>
    </row>
    <row r="961" spans="1:18" x14ac:dyDescent="0.2">
      <c r="A961" s="63" t="s">
        <v>1118</v>
      </c>
      <c r="B961" s="63" t="s">
        <v>1096</v>
      </c>
      <c r="C961" s="63" t="s">
        <v>62</v>
      </c>
      <c r="D961" s="63" t="s">
        <v>61</v>
      </c>
      <c r="E961" s="63" t="s">
        <v>1093</v>
      </c>
      <c r="F961" s="63">
        <v>1</v>
      </c>
      <c r="G961" s="63" t="s">
        <v>8308</v>
      </c>
      <c r="H961" s="63" t="s">
        <v>18</v>
      </c>
      <c r="I961" s="63">
        <v>6.4</v>
      </c>
      <c r="J961" s="63">
        <v>28</v>
      </c>
      <c r="K961" s="63">
        <v>3</v>
      </c>
      <c r="L961" s="63">
        <v>1.2</v>
      </c>
      <c r="M961" s="63"/>
      <c r="N961" s="63">
        <v>1</v>
      </c>
      <c r="O961" s="63"/>
      <c r="P961" s="63">
        <v>1</v>
      </c>
      <c r="Q961" s="63"/>
      <c r="R961" s="63">
        <v>1</v>
      </c>
    </row>
    <row r="962" spans="1:18" x14ac:dyDescent="0.2">
      <c r="A962" s="63" t="s">
        <v>1119</v>
      </c>
      <c r="B962" s="63" t="s">
        <v>1092</v>
      </c>
      <c r="C962" s="63" t="s">
        <v>1</v>
      </c>
      <c r="D962" s="63" t="s">
        <v>65</v>
      </c>
      <c r="E962" s="63" t="s">
        <v>1093</v>
      </c>
      <c r="F962" s="63">
        <v>0</v>
      </c>
      <c r="G962" s="63" t="s">
        <v>8308</v>
      </c>
      <c r="H962" s="63" t="s">
        <v>334</v>
      </c>
      <c r="I962" s="63">
        <v>5.4</v>
      </c>
      <c r="J962" s="63">
        <v>17</v>
      </c>
      <c r="K962" s="63">
        <v>2</v>
      </c>
      <c r="L962" s="63"/>
      <c r="M962" s="63"/>
      <c r="N962" s="63"/>
      <c r="O962" s="63"/>
      <c r="P962" s="63"/>
      <c r="Q962" s="63"/>
      <c r="R962" s="63"/>
    </row>
    <row r="963" spans="1:18" x14ac:dyDescent="0.2">
      <c r="A963" s="63" t="s">
        <v>1120</v>
      </c>
      <c r="B963" s="63" t="s">
        <v>1096</v>
      </c>
      <c r="C963" s="63" t="s">
        <v>1</v>
      </c>
      <c r="D963" s="63" t="s">
        <v>65</v>
      </c>
      <c r="E963" s="63" t="s">
        <v>1093</v>
      </c>
      <c r="F963" s="63">
        <v>1</v>
      </c>
      <c r="G963" s="63" t="s">
        <v>8308</v>
      </c>
      <c r="H963" s="63" t="s">
        <v>18</v>
      </c>
      <c r="I963" s="63">
        <v>5.6</v>
      </c>
      <c r="J963" s="63">
        <v>18</v>
      </c>
      <c r="K963" s="63">
        <v>2</v>
      </c>
      <c r="L963" s="63">
        <v>0.2</v>
      </c>
      <c r="M963" s="63"/>
      <c r="N963" s="63">
        <v>1</v>
      </c>
      <c r="O963" s="63"/>
      <c r="P963" s="63"/>
      <c r="Q963" s="63"/>
      <c r="R963" s="63"/>
    </row>
    <row r="964" spans="1:18" x14ac:dyDescent="0.2">
      <c r="A964" s="63" t="s">
        <v>1121</v>
      </c>
      <c r="B964" s="63" t="s">
        <v>1092</v>
      </c>
      <c r="C964" s="63" t="s">
        <v>69</v>
      </c>
      <c r="D964" s="63" t="s">
        <v>68</v>
      </c>
      <c r="E964" s="63" t="s">
        <v>1093</v>
      </c>
      <c r="F964" s="63">
        <v>0</v>
      </c>
      <c r="G964" s="63" t="s">
        <v>8308</v>
      </c>
      <c r="H964" s="63" t="s">
        <v>334</v>
      </c>
      <c r="I964" s="63">
        <v>6.5</v>
      </c>
      <c r="J964" s="63">
        <v>29</v>
      </c>
      <c r="K964" s="63">
        <v>3</v>
      </c>
      <c r="L964" s="63"/>
      <c r="M964" s="63"/>
      <c r="N964" s="63"/>
      <c r="O964" s="63"/>
      <c r="P964" s="63"/>
      <c r="Q964" s="63"/>
      <c r="R964" s="63"/>
    </row>
    <row r="965" spans="1:18" x14ac:dyDescent="0.2">
      <c r="A965" s="63" t="s">
        <v>1122</v>
      </c>
      <c r="B965" s="63" t="s">
        <v>1096</v>
      </c>
      <c r="C965" s="63" t="s">
        <v>69</v>
      </c>
      <c r="D965" s="63" t="s">
        <v>68</v>
      </c>
      <c r="E965" s="63" t="s">
        <v>1093</v>
      </c>
      <c r="F965" s="63">
        <v>1</v>
      </c>
      <c r="G965" s="63" t="s">
        <v>8308</v>
      </c>
      <c r="H965" s="63" t="s">
        <v>18</v>
      </c>
      <c r="I965" s="63">
        <v>6</v>
      </c>
      <c r="J965" s="63">
        <v>23</v>
      </c>
      <c r="K965" s="63">
        <v>2</v>
      </c>
      <c r="L965" s="63">
        <v>-0.4</v>
      </c>
      <c r="M965" s="63">
        <v>1</v>
      </c>
      <c r="N965" s="63"/>
      <c r="O965" s="63"/>
      <c r="P965" s="63"/>
      <c r="Q965" s="63"/>
      <c r="R965" s="63"/>
    </row>
    <row r="966" spans="1:18" x14ac:dyDescent="0.2">
      <c r="A966" s="63" t="s">
        <v>1123</v>
      </c>
      <c r="B966" s="63" t="s">
        <v>1092</v>
      </c>
      <c r="C966" s="63" t="s">
        <v>73</v>
      </c>
      <c r="D966" s="63" t="s">
        <v>72</v>
      </c>
      <c r="E966" s="63" t="s">
        <v>1093</v>
      </c>
      <c r="F966" s="63">
        <v>0</v>
      </c>
      <c r="G966" s="63" t="s">
        <v>8308</v>
      </c>
      <c r="H966" s="63" t="s">
        <v>334</v>
      </c>
      <c r="I966" s="63">
        <v>6.7</v>
      </c>
      <c r="J966" s="63">
        <v>33</v>
      </c>
      <c r="K966" s="63">
        <v>3</v>
      </c>
      <c r="L966" s="63"/>
      <c r="M966" s="63"/>
      <c r="N966" s="63"/>
      <c r="O966" s="63"/>
      <c r="P966" s="63"/>
      <c r="Q966" s="63"/>
      <c r="R966" s="63"/>
    </row>
    <row r="967" spans="1:18" x14ac:dyDescent="0.2">
      <c r="A967" s="63" t="s">
        <v>1124</v>
      </c>
      <c r="B967" s="63" t="s">
        <v>1096</v>
      </c>
      <c r="C967" s="63" t="s">
        <v>73</v>
      </c>
      <c r="D967" s="63" t="s">
        <v>72</v>
      </c>
      <c r="E967" s="63" t="s">
        <v>1093</v>
      </c>
      <c r="F967" s="63">
        <v>1</v>
      </c>
      <c r="G967" s="63" t="s">
        <v>8308</v>
      </c>
      <c r="H967" s="63" t="s">
        <v>18</v>
      </c>
      <c r="I967" s="63">
        <v>7.2</v>
      </c>
      <c r="J967" s="63">
        <v>45</v>
      </c>
      <c r="K967" s="63">
        <v>4</v>
      </c>
      <c r="L967" s="63">
        <v>0.4</v>
      </c>
      <c r="M967" s="63"/>
      <c r="N967" s="63">
        <v>1</v>
      </c>
      <c r="O967" s="63"/>
      <c r="P967" s="63"/>
      <c r="Q967" s="63"/>
      <c r="R967" s="63"/>
    </row>
    <row r="968" spans="1:18" x14ac:dyDescent="0.2">
      <c r="A968" s="63" t="s">
        <v>1125</v>
      </c>
      <c r="B968" s="63" t="s">
        <v>1092</v>
      </c>
      <c r="C968" s="63" t="s">
        <v>77</v>
      </c>
      <c r="D968" s="63" t="s">
        <v>76</v>
      </c>
      <c r="E968" s="63" t="s">
        <v>1093</v>
      </c>
      <c r="F968" s="63">
        <v>0</v>
      </c>
      <c r="G968" s="63" t="s">
        <v>8308</v>
      </c>
      <c r="H968" s="63" t="s">
        <v>334</v>
      </c>
      <c r="I968" s="63">
        <v>5.3</v>
      </c>
      <c r="J968" s="63">
        <v>14</v>
      </c>
      <c r="K968" s="63">
        <v>2</v>
      </c>
      <c r="L968" s="63"/>
      <c r="M968" s="63"/>
      <c r="N968" s="63"/>
      <c r="O968" s="63"/>
      <c r="P968" s="63"/>
      <c r="Q968" s="63"/>
      <c r="R968" s="63"/>
    </row>
    <row r="969" spans="1:18" x14ac:dyDescent="0.2">
      <c r="A969" s="63" t="s">
        <v>1126</v>
      </c>
      <c r="B969" s="63" t="s">
        <v>1096</v>
      </c>
      <c r="C969" s="63" t="s">
        <v>77</v>
      </c>
      <c r="D969" s="63" t="s">
        <v>76</v>
      </c>
      <c r="E969" s="63" t="s">
        <v>1093</v>
      </c>
      <c r="F969" s="63">
        <v>1</v>
      </c>
      <c r="G969" s="63" t="s">
        <v>8308</v>
      </c>
      <c r="H969" s="63" t="s">
        <v>18</v>
      </c>
      <c r="I969" s="63">
        <v>4.3</v>
      </c>
      <c r="J969" s="63">
        <v>2</v>
      </c>
      <c r="K969" s="63">
        <v>1</v>
      </c>
      <c r="L969" s="63">
        <v>-0.8</v>
      </c>
      <c r="M969" s="63">
        <v>1</v>
      </c>
      <c r="N969" s="63"/>
      <c r="O969" s="63">
        <v>1</v>
      </c>
      <c r="P969" s="63"/>
      <c r="Q969" s="63"/>
      <c r="R969" s="63"/>
    </row>
    <row r="970" spans="1:18" x14ac:dyDescent="0.2">
      <c r="A970" s="63" t="s">
        <v>1127</v>
      </c>
      <c r="B970" s="63" t="s">
        <v>1092</v>
      </c>
      <c r="C970" s="63" t="s">
        <v>81</v>
      </c>
      <c r="D970" s="63" t="s">
        <v>80</v>
      </c>
      <c r="E970" s="63" t="s">
        <v>1093</v>
      </c>
      <c r="F970" s="63">
        <v>0</v>
      </c>
      <c r="G970" s="63" t="s">
        <v>8308</v>
      </c>
      <c r="H970" s="63" t="s">
        <v>334</v>
      </c>
      <c r="I970" s="63">
        <v>6.3</v>
      </c>
      <c r="J970" s="63">
        <v>26</v>
      </c>
      <c r="K970" s="63">
        <v>3</v>
      </c>
      <c r="L970" s="63"/>
      <c r="M970" s="63"/>
      <c r="N970" s="63"/>
      <c r="O970" s="63"/>
      <c r="P970" s="63"/>
      <c r="Q970" s="63"/>
      <c r="R970" s="63"/>
    </row>
    <row r="971" spans="1:18" x14ac:dyDescent="0.2">
      <c r="A971" s="63" t="s">
        <v>1128</v>
      </c>
      <c r="B971" s="63" t="s">
        <v>1096</v>
      </c>
      <c r="C971" s="63" t="s">
        <v>81</v>
      </c>
      <c r="D971" s="63" t="s">
        <v>80</v>
      </c>
      <c r="E971" s="63" t="s">
        <v>1093</v>
      </c>
      <c r="F971" s="63">
        <v>1</v>
      </c>
      <c r="G971" s="63" t="s">
        <v>8308</v>
      </c>
      <c r="H971" s="63" t="s">
        <v>18</v>
      </c>
      <c r="I971" s="63">
        <v>6.5</v>
      </c>
      <c r="J971" s="63">
        <v>31</v>
      </c>
      <c r="K971" s="63">
        <v>3</v>
      </c>
      <c r="L971" s="63">
        <v>0.2</v>
      </c>
      <c r="M971" s="63"/>
      <c r="N971" s="63">
        <v>1</v>
      </c>
      <c r="O971" s="63"/>
      <c r="P971" s="63"/>
      <c r="Q971" s="63"/>
      <c r="R971" s="63"/>
    </row>
    <row r="972" spans="1:18" x14ac:dyDescent="0.2">
      <c r="A972" s="63" t="s">
        <v>1129</v>
      </c>
      <c r="B972" s="63" t="s">
        <v>1092</v>
      </c>
      <c r="C972" s="63" t="s">
        <v>85</v>
      </c>
      <c r="D972" s="63" t="s">
        <v>84</v>
      </c>
      <c r="E972" s="63" t="s">
        <v>1093</v>
      </c>
      <c r="F972" s="63">
        <v>0</v>
      </c>
      <c r="G972" s="63" t="s">
        <v>8308</v>
      </c>
      <c r="H972" s="63" t="s">
        <v>334</v>
      </c>
      <c r="I972" s="63">
        <v>7.2</v>
      </c>
      <c r="J972" s="63">
        <v>39</v>
      </c>
      <c r="K972" s="63">
        <v>4</v>
      </c>
      <c r="L972" s="63"/>
      <c r="M972" s="63"/>
      <c r="N972" s="63"/>
      <c r="O972" s="63"/>
      <c r="P972" s="63"/>
      <c r="Q972" s="63"/>
      <c r="R972" s="63"/>
    </row>
    <row r="973" spans="1:18" x14ac:dyDescent="0.2">
      <c r="A973" s="63" t="s">
        <v>1130</v>
      </c>
      <c r="B973" s="63" t="s">
        <v>1096</v>
      </c>
      <c r="C973" s="63" t="s">
        <v>85</v>
      </c>
      <c r="D973" s="63" t="s">
        <v>84</v>
      </c>
      <c r="E973" s="63" t="s">
        <v>1093</v>
      </c>
      <c r="F973" s="63">
        <v>1</v>
      </c>
      <c r="G973" s="63" t="s">
        <v>8308</v>
      </c>
      <c r="H973" s="63" t="s">
        <v>18</v>
      </c>
      <c r="I973" s="63">
        <v>6.4</v>
      </c>
      <c r="J973" s="63">
        <v>28</v>
      </c>
      <c r="K973" s="63">
        <v>3</v>
      </c>
      <c r="L973" s="63">
        <v>-0.7</v>
      </c>
      <c r="M973" s="63">
        <v>1</v>
      </c>
      <c r="N973" s="63"/>
      <c r="O973" s="63">
        <v>1</v>
      </c>
      <c r="P973" s="63"/>
      <c r="Q973" s="63"/>
      <c r="R973" s="63"/>
    </row>
    <row r="974" spans="1:18" x14ac:dyDescent="0.2">
      <c r="A974" s="63" t="s">
        <v>1131</v>
      </c>
      <c r="B974" s="63" t="s">
        <v>1092</v>
      </c>
      <c r="C974" s="63" t="s">
        <v>89</v>
      </c>
      <c r="D974" s="63" t="s">
        <v>88</v>
      </c>
      <c r="E974" s="63" t="s">
        <v>1093</v>
      </c>
      <c r="F974" s="63">
        <v>0</v>
      </c>
      <c r="G974" s="63" t="s">
        <v>8308</v>
      </c>
      <c r="H974" s="63" t="s">
        <v>334</v>
      </c>
      <c r="I974" s="63">
        <v>8.1</v>
      </c>
      <c r="J974" s="63">
        <v>48</v>
      </c>
      <c r="K974" s="63">
        <v>4</v>
      </c>
      <c r="L974" s="63"/>
      <c r="M974" s="63"/>
      <c r="N974" s="63"/>
      <c r="O974" s="63"/>
      <c r="P974" s="63"/>
      <c r="Q974" s="63"/>
      <c r="R974" s="63"/>
    </row>
    <row r="975" spans="1:18" x14ac:dyDescent="0.2">
      <c r="A975" s="63" t="s">
        <v>1132</v>
      </c>
      <c r="B975" s="63" t="s">
        <v>1096</v>
      </c>
      <c r="C975" s="63" t="s">
        <v>89</v>
      </c>
      <c r="D975" s="63" t="s">
        <v>88</v>
      </c>
      <c r="E975" s="63" t="s">
        <v>1093</v>
      </c>
      <c r="F975" s="63">
        <v>1</v>
      </c>
      <c r="G975" s="63" t="s">
        <v>8308</v>
      </c>
      <c r="H975" s="63" t="s">
        <v>18</v>
      </c>
      <c r="I975" s="63">
        <v>8.6999999999999993</v>
      </c>
      <c r="J975" s="63">
        <v>50</v>
      </c>
      <c r="K975" s="63">
        <v>4</v>
      </c>
      <c r="L975" s="63">
        <v>0.5</v>
      </c>
      <c r="M975" s="63"/>
      <c r="N975" s="63">
        <v>1</v>
      </c>
      <c r="O975" s="63"/>
      <c r="P975" s="63">
        <v>1</v>
      </c>
      <c r="Q975" s="63"/>
      <c r="R975" s="63"/>
    </row>
    <row r="976" spans="1:18" x14ac:dyDescent="0.2">
      <c r="A976" s="63" t="s">
        <v>1133</v>
      </c>
      <c r="B976" s="63" t="s">
        <v>1092</v>
      </c>
      <c r="C976" s="63" t="s">
        <v>93</v>
      </c>
      <c r="D976" s="63" t="s">
        <v>92</v>
      </c>
      <c r="E976" s="63" t="s">
        <v>1093</v>
      </c>
      <c r="F976" s="63">
        <v>0</v>
      </c>
      <c r="G976" s="63" t="s">
        <v>8308</v>
      </c>
      <c r="H976" s="63" t="s">
        <v>334</v>
      </c>
      <c r="I976" s="63">
        <v>7</v>
      </c>
      <c r="J976" s="63">
        <v>36</v>
      </c>
      <c r="K976" s="63">
        <v>3</v>
      </c>
      <c r="L976" s="63"/>
      <c r="M976" s="63"/>
      <c r="N976" s="63"/>
      <c r="O976" s="63"/>
      <c r="P976" s="63"/>
      <c r="Q976" s="63"/>
      <c r="R976" s="63"/>
    </row>
    <row r="977" spans="1:18" x14ac:dyDescent="0.2">
      <c r="A977" s="63" t="s">
        <v>1134</v>
      </c>
      <c r="B977" s="63" t="s">
        <v>1096</v>
      </c>
      <c r="C977" s="63" t="s">
        <v>93</v>
      </c>
      <c r="D977" s="63" t="s">
        <v>92</v>
      </c>
      <c r="E977" s="63" t="s">
        <v>1093</v>
      </c>
      <c r="F977" s="63">
        <v>1</v>
      </c>
      <c r="G977" s="63" t="s">
        <v>8308</v>
      </c>
      <c r="H977" s="63" t="s">
        <v>18</v>
      </c>
      <c r="I977" s="63">
        <v>7.1</v>
      </c>
      <c r="J977" s="63">
        <v>43</v>
      </c>
      <c r="K977" s="63">
        <v>4</v>
      </c>
      <c r="L977" s="63">
        <v>0.1</v>
      </c>
      <c r="M977" s="63"/>
      <c r="N977" s="63">
        <v>1</v>
      </c>
      <c r="O977" s="63"/>
      <c r="P977" s="63"/>
      <c r="Q977" s="63"/>
      <c r="R977" s="63"/>
    </row>
    <row r="978" spans="1:18" x14ac:dyDescent="0.2">
      <c r="A978" s="63" t="s">
        <v>1135</v>
      </c>
      <c r="B978" s="63" t="s">
        <v>1092</v>
      </c>
      <c r="C978" s="63" t="s">
        <v>97</v>
      </c>
      <c r="D978" s="63" t="s">
        <v>96</v>
      </c>
      <c r="E978" s="63" t="s">
        <v>1093</v>
      </c>
      <c r="F978" s="63">
        <v>0</v>
      </c>
      <c r="G978" s="63" t="s">
        <v>8308</v>
      </c>
      <c r="H978" s="63" t="s">
        <v>334</v>
      </c>
      <c r="I978" s="63">
        <v>6.4</v>
      </c>
      <c r="J978" s="63">
        <v>28</v>
      </c>
      <c r="K978" s="63">
        <v>3</v>
      </c>
      <c r="L978" s="63"/>
      <c r="M978" s="63"/>
      <c r="N978" s="63"/>
      <c r="O978" s="63"/>
      <c r="P978" s="63"/>
      <c r="Q978" s="63"/>
      <c r="R978" s="63"/>
    </row>
    <row r="979" spans="1:18" x14ac:dyDescent="0.2">
      <c r="A979" s="63" t="s">
        <v>1136</v>
      </c>
      <c r="B979" s="63" t="s">
        <v>1096</v>
      </c>
      <c r="C979" s="63" t="s">
        <v>97</v>
      </c>
      <c r="D979" s="63" t="s">
        <v>96</v>
      </c>
      <c r="E979" s="63" t="s">
        <v>1093</v>
      </c>
      <c r="F979" s="63">
        <v>1</v>
      </c>
      <c r="G979" s="63" t="s">
        <v>8308</v>
      </c>
      <c r="H979" s="63" t="s">
        <v>18</v>
      </c>
      <c r="I979" s="63">
        <v>6.6</v>
      </c>
      <c r="J979" s="63">
        <v>35</v>
      </c>
      <c r="K979" s="63">
        <v>3</v>
      </c>
      <c r="L979" s="63">
        <v>0.2</v>
      </c>
      <c r="M979" s="63"/>
      <c r="N979" s="63">
        <v>1</v>
      </c>
      <c r="O979" s="63"/>
      <c r="P979" s="63"/>
      <c r="Q979" s="63"/>
      <c r="R979" s="63"/>
    </row>
    <row r="980" spans="1:18" x14ac:dyDescent="0.2">
      <c r="A980" s="63" t="s">
        <v>1137</v>
      </c>
      <c r="B980" s="63" t="s">
        <v>1092</v>
      </c>
      <c r="C980" s="63" t="s">
        <v>101</v>
      </c>
      <c r="D980" s="63" t="s">
        <v>100</v>
      </c>
      <c r="E980" s="63" t="s">
        <v>1093</v>
      </c>
      <c r="F980" s="63">
        <v>0</v>
      </c>
      <c r="G980" s="63" t="s">
        <v>8308</v>
      </c>
      <c r="H980" s="63" t="s">
        <v>334</v>
      </c>
      <c r="I980" s="63">
        <v>4.2</v>
      </c>
      <c r="J980" s="63">
        <v>1</v>
      </c>
      <c r="K980" s="63">
        <v>1</v>
      </c>
      <c r="L980" s="63"/>
      <c r="M980" s="63"/>
      <c r="N980" s="63"/>
      <c r="O980" s="63"/>
      <c r="P980" s="63"/>
      <c r="Q980" s="63"/>
      <c r="R980" s="63"/>
    </row>
    <row r="981" spans="1:18" x14ac:dyDescent="0.2">
      <c r="A981" s="63" t="s">
        <v>1138</v>
      </c>
      <c r="B981" s="63" t="s">
        <v>1096</v>
      </c>
      <c r="C981" s="63" t="s">
        <v>101</v>
      </c>
      <c r="D981" s="63" t="s">
        <v>100</v>
      </c>
      <c r="E981" s="63" t="s">
        <v>1093</v>
      </c>
      <c r="F981" s="63">
        <v>1</v>
      </c>
      <c r="G981" s="63" t="s">
        <v>8308</v>
      </c>
      <c r="H981" s="63" t="s">
        <v>18</v>
      </c>
      <c r="I981" s="63">
        <v>4.2</v>
      </c>
      <c r="J981" s="63">
        <v>1</v>
      </c>
      <c r="K981" s="63">
        <v>1</v>
      </c>
      <c r="L981" s="63">
        <v>0</v>
      </c>
      <c r="M981" s="63"/>
      <c r="N981" s="63"/>
      <c r="O981" s="63"/>
      <c r="P981" s="63"/>
      <c r="Q981" s="63"/>
      <c r="R981" s="63"/>
    </row>
    <row r="982" spans="1:18" x14ac:dyDescent="0.2">
      <c r="A982" s="63" t="s">
        <v>1139</v>
      </c>
      <c r="B982" s="63" t="s">
        <v>1092</v>
      </c>
      <c r="C982" s="63" t="s">
        <v>105</v>
      </c>
      <c r="D982" s="63" t="s">
        <v>104</v>
      </c>
      <c r="E982" s="63" t="s">
        <v>1093</v>
      </c>
      <c r="F982" s="63">
        <v>0</v>
      </c>
      <c r="G982" s="63" t="s">
        <v>8308</v>
      </c>
      <c r="H982" s="63" t="s">
        <v>334</v>
      </c>
      <c r="I982" s="63">
        <v>6.9</v>
      </c>
      <c r="J982" s="63">
        <v>35</v>
      </c>
      <c r="K982" s="63">
        <v>3</v>
      </c>
      <c r="L982" s="63"/>
      <c r="M982" s="63"/>
      <c r="N982" s="63"/>
      <c r="O982" s="63"/>
      <c r="P982" s="63"/>
      <c r="Q982" s="63"/>
      <c r="R982" s="63"/>
    </row>
    <row r="983" spans="1:18" x14ac:dyDescent="0.2">
      <c r="A983" s="63" t="s">
        <v>1140</v>
      </c>
      <c r="B983" s="63" t="s">
        <v>1096</v>
      </c>
      <c r="C983" s="63" t="s">
        <v>105</v>
      </c>
      <c r="D983" s="63" t="s">
        <v>104</v>
      </c>
      <c r="E983" s="63" t="s">
        <v>1093</v>
      </c>
      <c r="F983" s="63">
        <v>1</v>
      </c>
      <c r="G983" s="63" t="s">
        <v>8308</v>
      </c>
      <c r="H983" s="63" t="s">
        <v>18</v>
      </c>
      <c r="I983" s="63">
        <v>7.1</v>
      </c>
      <c r="J983" s="63">
        <v>43</v>
      </c>
      <c r="K983" s="63">
        <v>4</v>
      </c>
      <c r="L983" s="63">
        <v>0.2</v>
      </c>
      <c r="M983" s="63"/>
      <c r="N983" s="63">
        <v>1</v>
      </c>
      <c r="O983" s="63"/>
      <c r="P983" s="63"/>
      <c r="Q983" s="63"/>
      <c r="R983" s="63"/>
    </row>
    <row r="984" spans="1:18" x14ac:dyDescent="0.2">
      <c r="A984" s="63" t="s">
        <v>1141</v>
      </c>
      <c r="B984" s="63" t="s">
        <v>1092</v>
      </c>
      <c r="C984" s="63" t="s">
        <v>109</v>
      </c>
      <c r="D984" s="63" t="s">
        <v>108</v>
      </c>
      <c r="E984" s="63" t="s">
        <v>1093</v>
      </c>
      <c r="F984" s="63">
        <v>0</v>
      </c>
      <c r="G984" s="63" t="s">
        <v>8308</v>
      </c>
      <c r="H984" s="63" t="s">
        <v>334</v>
      </c>
      <c r="I984" s="63">
        <v>5</v>
      </c>
      <c r="J984" s="63">
        <v>11</v>
      </c>
      <c r="K984" s="63">
        <v>1</v>
      </c>
      <c r="L984" s="63"/>
      <c r="M984" s="63"/>
      <c r="N984" s="63"/>
      <c r="O984" s="63"/>
      <c r="P984" s="63"/>
      <c r="Q984" s="63"/>
      <c r="R984" s="63"/>
    </row>
    <row r="985" spans="1:18" x14ac:dyDescent="0.2">
      <c r="A985" s="63" t="s">
        <v>1142</v>
      </c>
      <c r="B985" s="63" t="s">
        <v>1096</v>
      </c>
      <c r="C985" s="63" t="s">
        <v>109</v>
      </c>
      <c r="D985" s="63" t="s">
        <v>108</v>
      </c>
      <c r="E985" s="63" t="s">
        <v>1093</v>
      </c>
      <c r="F985" s="63">
        <v>1</v>
      </c>
      <c r="G985" s="63" t="s">
        <v>8308</v>
      </c>
      <c r="H985" s="63" t="s">
        <v>18</v>
      </c>
      <c r="I985" s="63">
        <v>5.0999999999999996</v>
      </c>
      <c r="J985" s="63">
        <v>11</v>
      </c>
      <c r="K985" s="63">
        <v>1</v>
      </c>
      <c r="L985" s="63">
        <v>0.1</v>
      </c>
      <c r="M985" s="63"/>
      <c r="N985" s="63">
        <v>1</v>
      </c>
      <c r="O985" s="63"/>
      <c r="P985" s="63"/>
      <c r="Q985" s="63"/>
      <c r="R985" s="63"/>
    </row>
    <row r="986" spans="1:18" x14ac:dyDescent="0.2">
      <c r="A986" s="63" t="s">
        <v>1143</v>
      </c>
      <c r="B986" s="63" t="s">
        <v>1092</v>
      </c>
      <c r="C986" s="63" t="s">
        <v>113</v>
      </c>
      <c r="D986" s="63" t="s">
        <v>112</v>
      </c>
      <c r="E986" s="63" t="s">
        <v>1093</v>
      </c>
      <c r="F986" s="63">
        <v>0</v>
      </c>
      <c r="G986" s="63" t="s">
        <v>8308</v>
      </c>
      <c r="H986" s="63" t="s">
        <v>334</v>
      </c>
      <c r="I986" s="63">
        <v>8.9</v>
      </c>
      <c r="J986" s="63">
        <v>50</v>
      </c>
      <c r="K986" s="63">
        <v>4</v>
      </c>
      <c r="L986" s="63"/>
      <c r="M986" s="63"/>
      <c r="N986" s="63"/>
      <c r="O986" s="63"/>
      <c r="P986" s="63"/>
      <c r="Q986" s="63"/>
      <c r="R986" s="63"/>
    </row>
    <row r="987" spans="1:18" x14ac:dyDescent="0.2">
      <c r="A987" s="63" t="s">
        <v>1144</v>
      </c>
      <c r="B987" s="63" t="s">
        <v>1096</v>
      </c>
      <c r="C987" s="63" t="s">
        <v>113</v>
      </c>
      <c r="D987" s="63" t="s">
        <v>112</v>
      </c>
      <c r="E987" s="63" t="s">
        <v>1093</v>
      </c>
      <c r="F987" s="63">
        <v>1</v>
      </c>
      <c r="G987" s="63" t="s">
        <v>8308</v>
      </c>
      <c r="H987" s="63" t="s">
        <v>18</v>
      </c>
      <c r="I987" s="63">
        <v>9.6</v>
      </c>
      <c r="J987" s="63">
        <v>51</v>
      </c>
      <c r="K987" s="63">
        <v>4</v>
      </c>
      <c r="L987" s="63">
        <v>0.6</v>
      </c>
      <c r="M987" s="63"/>
      <c r="N987" s="63">
        <v>1</v>
      </c>
      <c r="O987" s="63"/>
      <c r="P987" s="63">
        <v>1</v>
      </c>
      <c r="Q987" s="63"/>
      <c r="R987" s="63"/>
    </row>
    <row r="988" spans="1:18" x14ac:dyDescent="0.2">
      <c r="A988" s="63" t="s">
        <v>1145</v>
      </c>
      <c r="B988" s="63" t="s">
        <v>1092</v>
      </c>
      <c r="C988" s="63" t="s">
        <v>117</v>
      </c>
      <c r="D988" s="63" t="s">
        <v>116</v>
      </c>
      <c r="E988" s="63" t="s">
        <v>1093</v>
      </c>
      <c r="F988" s="63">
        <v>0</v>
      </c>
      <c r="G988" s="63" t="s">
        <v>8308</v>
      </c>
      <c r="H988" s="63" t="s">
        <v>334</v>
      </c>
      <c r="I988" s="63">
        <v>6.6</v>
      </c>
      <c r="J988" s="63">
        <v>32</v>
      </c>
      <c r="K988" s="63">
        <v>3</v>
      </c>
      <c r="L988" s="63"/>
      <c r="M988" s="63"/>
      <c r="N988" s="63"/>
      <c r="O988" s="63"/>
      <c r="P988" s="63"/>
      <c r="Q988" s="63"/>
      <c r="R988" s="63"/>
    </row>
    <row r="989" spans="1:18" x14ac:dyDescent="0.2">
      <c r="A989" s="63" t="s">
        <v>1146</v>
      </c>
      <c r="B989" s="63" t="s">
        <v>1096</v>
      </c>
      <c r="C989" s="63" t="s">
        <v>117</v>
      </c>
      <c r="D989" s="63" t="s">
        <v>116</v>
      </c>
      <c r="E989" s="63" t="s">
        <v>1093</v>
      </c>
      <c r="F989" s="63">
        <v>1</v>
      </c>
      <c r="G989" s="63" t="s">
        <v>8308</v>
      </c>
      <c r="H989" s="63" t="s">
        <v>18</v>
      </c>
      <c r="I989" s="63">
        <v>6.5</v>
      </c>
      <c r="J989" s="63">
        <v>31</v>
      </c>
      <c r="K989" s="63">
        <v>3</v>
      </c>
      <c r="L989" s="63">
        <v>-0.1</v>
      </c>
      <c r="M989" s="63">
        <v>1</v>
      </c>
      <c r="N989" s="63"/>
      <c r="O989" s="63"/>
      <c r="P989" s="63"/>
      <c r="Q989" s="63"/>
      <c r="R989" s="63"/>
    </row>
    <row r="990" spans="1:18" x14ac:dyDescent="0.2">
      <c r="A990" s="63" t="s">
        <v>1147</v>
      </c>
      <c r="B990" s="63" t="s">
        <v>1092</v>
      </c>
      <c r="C990" s="63" t="s">
        <v>121</v>
      </c>
      <c r="D990" s="63" t="s">
        <v>120</v>
      </c>
      <c r="E990" s="63" t="s">
        <v>1093</v>
      </c>
      <c r="F990" s="63">
        <v>0</v>
      </c>
      <c r="G990" s="63" t="s">
        <v>8308</v>
      </c>
      <c r="H990" s="63" t="s">
        <v>334</v>
      </c>
      <c r="I990" s="63">
        <v>5.9</v>
      </c>
      <c r="J990" s="63">
        <v>23</v>
      </c>
      <c r="K990" s="63">
        <v>2</v>
      </c>
      <c r="L990" s="63"/>
      <c r="M990" s="63"/>
      <c r="N990" s="63"/>
      <c r="O990" s="63"/>
      <c r="P990" s="63"/>
      <c r="Q990" s="63"/>
      <c r="R990" s="63"/>
    </row>
    <row r="991" spans="1:18" x14ac:dyDescent="0.2">
      <c r="A991" s="63" t="s">
        <v>1148</v>
      </c>
      <c r="B991" s="63" t="s">
        <v>1096</v>
      </c>
      <c r="C991" s="63" t="s">
        <v>121</v>
      </c>
      <c r="D991" s="63" t="s">
        <v>120</v>
      </c>
      <c r="E991" s="63" t="s">
        <v>1093</v>
      </c>
      <c r="F991" s="63">
        <v>1</v>
      </c>
      <c r="G991" s="63" t="s">
        <v>8308</v>
      </c>
      <c r="H991" s="63" t="s">
        <v>18</v>
      </c>
      <c r="I991" s="63">
        <v>5.6</v>
      </c>
      <c r="J991" s="63">
        <v>18</v>
      </c>
      <c r="K991" s="63">
        <v>2</v>
      </c>
      <c r="L991" s="63">
        <v>-0.2</v>
      </c>
      <c r="M991" s="63">
        <v>1</v>
      </c>
      <c r="N991" s="63"/>
      <c r="O991" s="63"/>
      <c r="P991" s="63"/>
      <c r="Q991" s="63"/>
      <c r="R991" s="63"/>
    </row>
    <row r="992" spans="1:18" x14ac:dyDescent="0.2">
      <c r="A992" s="63" t="s">
        <v>1149</v>
      </c>
      <c r="B992" s="63" t="s">
        <v>1092</v>
      </c>
      <c r="C992" s="63" t="s">
        <v>125</v>
      </c>
      <c r="D992" s="63" t="s">
        <v>124</v>
      </c>
      <c r="E992" s="63" t="s">
        <v>1093</v>
      </c>
      <c r="F992" s="63">
        <v>0</v>
      </c>
      <c r="G992" s="63" t="s">
        <v>8308</v>
      </c>
      <c r="H992" s="63" t="s">
        <v>334</v>
      </c>
      <c r="I992" s="63">
        <v>4.7</v>
      </c>
      <c r="J992" s="63">
        <v>7</v>
      </c>
      <c r="K992" s="63">
        <v>1</v>
      </c>
      <c r="L992" s="63"/>
      <c r="M992" s="63"/>
      <c r="N992" s="63"/>
      <c r="O992" s="63"/>
      <c r="P992" s="63"/>
      <c r="Q992" s="63"/>
      <c r="R992" s="63"/>
    </row>
    <row r="993" spans="1:18" x14ac:dyDescent="0.2">
      <c r="A993" s="63" t="s">
        <v>1150</v>
      </c>
      <c r="B993" s="63" t="s">
        <v>1096</v>
      </c>
      <c r="C993" s="63" t="s">
        <v>125</v>
      </c>
      <c r="D993" s="63" t="s">
        <v>124</v>
      </c>
      <c r="E993" s="63" t="s">
        <v>1093</v>
      </c>
      <c r="F993" s="63">
        <v>1</v>
      </c>
      <c r="G993" s="63" t="s">
        <v>8308</v>
      </c>
      <c r="H993" s="63" t="s">
        <v>18</v>
      </c>
      <c r="I993" s="63">
        <v>5.2</v>
      </c>
      <c r="J993" s="63">
        <v>13</v>
      </c>
      <c r="K993" s="63">
        <v>2</v>
      </c>
      <c r="L993" s="63">
        <v>0.4</v>
      </c>
      <c r="M993" s="63"/>
      <c r="N993" s="63">
        <v>1</v>
      </c>
      <c r="O993" s="63"/>
      <c r="P993" s="63"/>
      <c r="Q993" s="63"/>
      <c r="R993" s="63"/>
    </row>
    <row r="994" spans="1:18" x14ac:dyDescent="0.2">
      <c r="A994" s="63" t="s">
        <v>1151</v>
      </c>
      <c r="B994" s="63" t="s">
        <v>1092</v>
      </c>
      <c r="C994" s="63" t="s">
        <v>129</v>
      </c>
      <c r="D994" s="63" t="s">
        <v>128</v>
      </c>
      <c r="E994" s="63" t="s">
        <v>1093</v>
      </c>
      <c r="F994" s="63">
        <v>0</v>
      </c>
      <c r="G994" s="63" t="s">
        <v>8308</v>
      </c>
      <c r="H994" s="63" t="s">
        <v>334</v>
      </c>
      <c r="I994" s="63">
        <v>4.9000000000000004</v>
      </c>
      <c r="J994" s="63">
        <v>9</v>
      </c>
      <c r="K994" s="63">
        <v>1</v>
      </c>
      <c r="L994" s="63"/>
      <c r="M994" s="63"/>
      <c r="N994" s="63"/>
      <c r="O994" s="63"/>
      <c r="P994" s="63"/>
      <c r="Q994" s="63"/>
      <c r="R994" s="63"/>
    </row>
    <row r="995" spans="1:18" x14ac:dyDescent="0.2">
      <c r="A995" s="63" t="s">
        <v>1152</v>
      </c>
      <c r="B995" s="63" t="s">
        <v>1096</v>
      </c>
      <c r="C995" s="63" t="s">
        <v>129</v>
      </c>
      <c r="D995" s="63" t="s">
        <v>128</v>
      </c>
      <c r="E995" s="63" t="s">
        <v>1093</v>
      </c>
      <c r="F995" s="63">
        <v>1</v>
      </c>
      <c r="G995" s="63" t="s">
        <v>8308</v>
      </c>
      <c r="H995" s="63" t="s">
        <v>18</v>
      </c>
      <c r="I995" s="63">
        <v>5.3</v>
      </c>
      <c r="J995" s="63">
        <v>15</v>
      </c>
      <c r="K995" s="63">
        <v>2</v>
      </c>
      <c r="L995" s="63">
        <v>0.3</v>
      </c>
      <c r="M995" s="63"/>
      <c r="N995" s="63">
        <v>1</v>
      </c>
      <c r="O995" s="63"/>
      <c r="P995" s="63"/>
      <c r="Q995" s="63"/>
      <c r="R995" s="63"/>
    </row>
    <row r="996" spans="1:18" x14ac:dyDescent="0.2">
      <c r="A996" s="63" t="s">
        <v>1153</v>
      </c>
      <c r="B996" s="63" t="s">
        <v>1092</v>
      </c>
      <c r="C996" s="63" t="s">
        <v>133</v>
      </c>
      <c r="D996" s="63" t="s">
        <v>132</v>
      </c>
      <c r="E996" s="63" t="s">
        <v>1093</v>
      </c>
      <c r="F996" s="63">
        <v>0</v>
      </c>
      <c r="G996" s="63" t="s">
        <v>8308</v>
      </c>
      <c r="H996" s="63" t="s">
        <v>334</v>
      </c>
      <c r="I996" s="63">
        <v>4.2</v>
      </c>
      <c r="J996" s="63">
        <v>1</v>
      </c>
      <c r="K996" s="63">
        <v>1</v>
      </c>
      <c r="L996" s="63"/>
      <c r="M996" s="63"/>
      <c r="N996" s="63"/>
      <c r="O996" s="63"/>
      <c r="P996" s="63"/>
      <c r="Q996" s="63"/>
      <c r="R996" s="63"/>
    </row>
    <row r="997" spans="1:18" x14ac:dyDescent="0.2">
      <c r="A997" s="63" t="s">
        <v>1154</v>
      </c>
      <c r="B997" s="63" t="s">
        <v>1096</v>
      </c>
      <c r="C997" s="63" t="s">
        <v>133</v>
      </c>
      <c r="D997" s="63" t="s">
        <v>132</v>
      </c>
      <c r="E997" s="63" t="s">
        <v>1093</v>
      </c>
      <c r="F997" s="63">
        <v>1</v>
      </c>
      <c r="G997" s="63" t="s">
        <v>8308</v>
      </c>
      <c r="H997" s="63" t="s">
        <v>18</v>
      </c>
      <c r="I997" s="63">
        <v>5.6</v>
      </c>
      <c r="J997" s="63">
        <v>18</v>
      </c>
      <c r="K997" s="63">
        <v>2</v>
      </c>
      <c r="L997" s="63">
        <v>1.2</v>
      </c>
      <c r="M997" s="63"/>
      <c r="N997" s="63">
        <v>1</v>
      </c>
      <c r="O997" s="63"/>
      <c r="P997" s="63">
        <v>1</v>
      </c>
      <c r="Q997" s="63"/>
      <c r="R997" s="63">
        <v>1</v>
      </c>
    </row>
    <row r="998" spans="1:18" x14ac:dyDescent="0.2">
      <c r="A998" s="63" t="s">
        <v>1155</v>
      </c>
      <c r="B998" s="63" t="s">
        <v>1092</v>
      </c>
      <c r="C998" s="63" t="s">
        <v>137</v>
      </c>
      <c r="D998" s="63" t="s">
        <v>136</v>
      </c>
      <c r="E998" s="63" t="s">
        <v>1093</v>
      </c>
      <c r="F998" s="63">
        <v>0</v>
      </c>
      <c r="G998" s="63" t="s">
        <v>8308</v>
      </c>
      <c r="H998" s="63" t="s">
        <v>334</v>
      </c>
      <c r="I998" s="63">
        <v>4.4000000000000004</v>
      </c>
      <c r="J998" s="63">
        <v>4</v>
      </c>
      <c r="K998" s="63">
        <v>1</v>
      </c>
      <c r="L998" s="63"/>
      <c r="M998" s="63"/>
      <c r="N998" s="63"/>
      <c r="O998" s="63"/>
      <c r="P998" s="63"/>
      <c r="Q998" s="63"/>
      <c r="R998" s="63"/>
    </row>
    <row r="999" spans="1:18" x14ac:dyDescent="0.2">
      <c r="A999" s="63" t="s">
        <v>1156</v>
      </c>
      <c r="B999" s="63" t="s">
        <v>1096</v>
      </c>
      <c r="C999" s="63" t="s">
        <v>137</v>
      </c>
      <c r="D999" s="63" t="s">
        <v>136</v>
      </c>
      <c r="E999" s="63" t="s">
        <v>1093</v>
      </c>
      <c r="F999" s="63">
        <v>1</v>
      </c>
      <c r="G999" s="63" t="s">
        <v>8308</v>
      </c>
      <c r="H999" s="63" t="s">
        <v>18</v>
      </c>
      <c r="I999" s="63">
        <v>4.5</v>
      </c>
      <c r="J999" s="63">
        <v>4</v>
      </c>
      <c r="K999" s="63">
        <v>1</v>
      </c>
      <c r="L999" s="63">
        <v>0.1</v>
      </c>
      <c r="M999" s="63"/>
      <c r="N999" s="63">
        <v>1</v>
      </c>
      <c r="O999" s="63"/>
      <c r="P999" s="63"/>
      <c r="Q999" s="63"/>
      <c r="R999" s="63"/>
    </row>
    <row r="1000" spans="1:18" x14ac:dyDescent="0.2">
      <c r="A1000" s="63" t="s">
        <v>1157</v>
      </c>
      <c r="B1000" s="63" t="s">
        <v>1092</v>
      </c>
      <c r="C1000" s="63" t="s">
        <v>141</v>
      </c>
      <c r="D1000" s="63" t="s">
        <v>140</v>
      </c>
      <c r="E1000" s="63" t="s">
        <v>1093</v>
      </c>
      <c r="F1000" s="63">
        <v>0</v>
      </c>
      <c r="G1000" s="63" t="s">
        <v>8308</v>
      </c>
      <c r="H1000" s="63" t="s">
        <v>334</v>
      </c>
      <c r="I1000" s="63">
        <v>6.8</v>
      </c>
      <c r="J1000" s="63">
        <v>34</v>
      </c>
      <c r="K1000" s="63">
        <v>3</v>
      </c>
      <c r="L1000" s="63"/>
      <c r="M1000" s="63"/>
      <c r="N1000" s="63"/>
      <c r="O1000" s="63"/>
      <c r="P1000" s="63"/>
      <c r="Q1000" s="63"/>
      <c r="R1000" s="63"/>
    </row>
    <row r="1001" spans="1:18" x14ac:dyDescent="0.2">
      <c r="A1001" s="63" t="s">
        <v>1158</v>
      </c>
      <c r="B1001" s="63" t="s">
        <v>1096</v>
      </c>
      <c r="C1001" s="63" t="s">
        <v>141</v>
      </c>
      <c r="D1001" s="63" t="s">
        <v>140</v>
      </c>
      <c r="E1001" s="63" t="s">
        <v>1093</v>
      </c>
      <c r="F1001" s="63">
        <v>1</v>
      </c>
      <c r="G1001" s="63" t="s">
        <v>8308</v>
      </c>
      <c r="H1001" s="63" t="s">
        <v>18</v>
      </c>
      <c r="I1001" s="63">
        <v>5.3</v>
      </c>
      <c r="J1001" s="63">
        <v>15</v>
      </c>
      <c r="K1001" s="63">
        <v>2</v>
      </c>
      <c r="L1001" s="63">
        <v>-1.2</v>
      </c>
      <c r="M1001" s="63">
        <v>1</v>
      </c>
      <c r="N1001" s="63"/>
      <c r="O1001" s="63">
        <v>1</v>
      </c>
      <c r="P1001" s="63"/>
      <c r="Q1001" s="63">
        <v>1</v>
      </c>
      <c r="R1001" s="63"/>
    </row>
    <row r="1002" spans="1:18" x14ac:dyDescent="0.2">
      <c r="A1002" s="63" t="s">
        <v>1159</v>
      </c>
      <c r="B1002" s="63" t="s">
        <v>1092</v>
      </c>
      <c r="C1002" s="63" t="s">
        <v>145</v>
      </c>
      <c r="D1002" s="63" t="s">
        <v>144</v>
      </c>
      <c r="E1002" s="63" t="s">
        <v>1093</v>
      </c>
      <c r="F1002" s="63">
        <v>0</v>
      </c>
      <c r="G1002" s="63" t="s">
        <v>8308</v>
      </c>
      <c r="H1002" s="63" t="s">
        <v>334</v>
      </c>
      <c r="I1002" s="63">
        <v>5</v>
      </c>
      <c r="J1002" s="63">
        <v>11</v>
      </c>
      <c r="K1002" s="63">
        <v>1</v>
      </c>
      <c r="L1002" s="63"/>
      <c r="M1002" s="63"/>
      <c r="N1002" s="63"/>
      <c r="O1002" s="63"/>
      <c r="P1002" s="63"/>
      <c r="Q1002" s="63"/>
      <c r="R1002" s="63"/>
    </row>
    <row r="1003" spans="1:18" x14ac:dyDescent="0.2">
      <c r="A1003" s="63" t="s">
        <v>1160</v>
      </c>
      <c r="B1003" s="63" t="s">
        <v>1096</v>
      </c>
      <c r="C1003" s="63" t="s">
        <v>145</v>
      </c>
      <c r="D1003" s="63" t="s">
        <v>144</v>
      </c>
      <c r="E1003" s="63" t="s">
        <v>1093</v>
      </c>
      <c r="F1003" s="63">
        <v>1</v>
      </c>
      <c r="G1003" s="63" t="s">
        <v>8308</v>
      </c>
      <c r="H1003" s="63" t="s">
        <v>18</v>
      </c>
      <c r="I1003" s="63">
        <v>4.9000000000000004</v>
      </c>
      <c r="J1003" s="63">
        <v>9</v>
      </c>
      <c r="K1003" s="63">
        <v>1</v>
      </c>
      <c r="L1003" s="63">
        <v>-0.1</v>
      </c>
      <c r="M1003" s="63">
        <v>1</v>
      </c>
      <c r="N1003" s="63"/>
      <c r="O1003" s="63"/>
      <c r="P1003" s="63"/>
      <c r="Q1003" s="63"/>
      <c r="R1003" s="63"/>
    </row>
    <row r="1004" spans="1:18" x14ac:dyDescent="0.2">
      <c r="A1004" s="63" t="s">
        <v>1161</v>
      </c>
      <c r="B1004" s="63" t="s">
        <v>1092</v>
      </c>
      <c r="C1004" s="63" t="s">
        <v>149</v>
      </c>
      <c r="D1004" s="63" t="s">
        <v>148</v>
      </c>
      <c r="E1004" s="63" t="s">
        <v>1093</v>
      </c>
      <c r="F1004" s="63">
        <v>0</v>
      </c>
      <c r="G1004" s="63" t="s">
        <v>8308</v>
      </c>
      <c r="H1004" s="63" t="s">
        <v>334</v>
      </c>
      <c r="I1004" s="63">
        <v>7.4</v>
      </c>
      <c r="J1004" s="63">
        <v>42</v>
      </c>
      <c r="K1004" s="63">
        <v>4</v>
      </c>
      <c r="L1004" s="63"/>
      <c r="M1004" s="63"/>
      <c r="N1004" s="63"/>
      <c r="O1004" s="63"/>
      <c r="P1004" s="63"/>
      <c r="Q1004" s="63"/>
      <c r="R1004" s="63"/>
    </row>
    <row r="1005" spans="1:18" x14ac:dyDescent="0.2">
      <c r="A1005" s="63" t="s">
        <v>1162</v>
      </c>
      <c r="B1005" s="63" t="s">
        <v>1096</v>
      </c>
      <c r="C1005" s="63" t="s">
        <v>149</v>
      </c>
      <c r="D1005" s="63" t="s">
        <v>148</v>
      </c>
      <c r="E1005" s="63" t="s">
        <v>1093</v>
      </c>
      <c r="F1005" s="63">
        <v>1</v>
      </c>
      <c r="G1005" s="63" t="s">
        <v>8308</v>
      </c>
      <c r="H1005" s="63" t="s">
        <v>18</v>
      </c>
      <c r="I1005" s="63">
        <v>7</v>
      </c>
      <c r="J1005" s="63">
        <v>41</v>
      </c>
      <c r="K1005" s="63">
        <v>4</v>
      </c>
      <c r="L1005" s="63">
        <v>-0.3</v>
      </c>
      <c r="M1005" s="63">
        <v>1</v>
      </c>
      <c r="N1005" s="63"/>
      <c r="O1005" s="63"/>
      <c r="P1005" s="63"/>
      <c r="Q1005" s="63"/>
      <c r="R1005" s="63"/>
    </row>
    <row r="1006" spans="1:18" x14ac:dyDescent="0.2">
      <c r="A1006" s="63" t="s">
        <v>1163</v>
      </c>
      <c r="B1006" s="63" t="s">
        <v>1092</v>
      </c>
      <c r="C1006" s="63" t="s">
        <v>153</v>
      </c>
      <c r="D1006" s="63" t="s">
        <v>152</v>
      </c>
      <c r="E1006" s="63" t="s">
        <v>1093</v>
      </c>
      <c r="F1006" s="63">
        <v>0</v>
      </c>
      <c r="G1006" s="63" t="s">
        <v>8308</v>
      </c>
      <c r="H1006" s="63" t="s">
        <v>334</v>
      </c>
      <c r="I1006" s="63">
        <v>6.3</v>
      </c>
      <c r="J1006" s="63">
        <v>26</v>
      </c>
      <c r="K1006" s="63">
        <v>3</v>
      </c>
      <c r="L1006" s="63"/>
      <c r="M1006" s="63"/>
      <c r="N1006" s="63"/>
      <c r="O1006" s="63"/>
      <c r="P1006" s="63"/>
      <c r="Q1006" s="63"/>
      <c r="R1006" s="63"/>
    </row>
    <row r="1007" spans="1:18" x14ac:dyDescent="0.2">
      <c r="A1007" s="63" t="s">
        <v>1164</v>
      </c>
      <c r="B1007" s="63" t="s">
        <v>1096</v>
      </c>
      <c r="C1007" s="63" t="s">
        <v>153</v>
      </c>
      <c r="D1007" s="63" t="s">
        <v>152</v>
      </c>
      <c r="E1007" s="63" t="s">
        <v>1093</v>
      </c>
      <c r="F1007" s="63">
        <v>1</v>
      </c>
      <c r="G1007" s="63" t="s">
        <v>8308</v>
      </c>
      <c r="H1007" s="63" t="s">
        <v>18</v>
      </c>
      <c r="I1007" s="63">
        <v>6</v>
      </c>
      <c r="J1007" s="63">
        <v>23</v>
      </c>
      <c r="K1007" s="63">
        <v>2</v>
      </c>
      <c r="L1007" s="63">
        <v>-0.2</v>
      </c>
      <c r="M1007" s="63">
        <v>1</v>
      </c>
      <c r="N1007" s="63"/>
      <c r="O1007" s="63"/>
      <c r="P1007" s="63"/>
      <c r="Q1007" s="63"/>
      <c r="R1007" s="63"/>
    </row>
    <row r="1008" spans="1:18" x14ac:dyDescent="0.2">
      <c r="A1008" s="63" t="s">
        <v>1165</v>
      </c>
      <c r="B1008" s="63" t="s">
        <v>1092</v>
      </c>
      <c r="C1008" s="63" t="s">
        <v>157</v>
      </c>
      <c r="D1008" s="63" t="s">
        <v>156</v>
      </c>
      <c r="E1008" s="63" t="s">
        <v>1093</v>
      </c>
      <c r="F1008" s="63">
        <v>0</v>
      </c>
      <c r="G1008" s="63" t="s">
        <v>8308</v>
      </c>
      <c r="H1008" s="63" t="s">
        <v>334</v>
      </c>
      <c r="I1008" s="63">
        <v>7.5</v>
      </c>
      <c r="J1008" s="63">
        <v>43</v>
      </c>
      <c r="K1008" s="63">
        <v>4</v>
      </c>
      <c r="L1008" s="63"/>
      <c r="M1008" s="63"/>
      <c r="N1008" s="63"/>
      <c r="O1008" s="63"/>
      <c r="P1008" s="63"/>
      <c r="Q1008" s="63"/>
      <c r="R1008" s="63"/>
    </row>
    <row r="1009" spans="1:18" x14ac:dyDescent="0.2">
      <c r="A1009" s="63" t="s">
        <v>1166</v>
      </c>
      <c r="B1009" s="63" t="s">
        <v>1096</v>
      </c>
      <c r="C1009" s="63" t="s">
        <v>157</v>
      </c>
      <c r="D1009" s="63" t="s">
        <v>156</v>
      </c>
      <c r="E1009" s="63" t="s">
        <v>1093</v>
      </c>
      <c r="F1009" s="63">
        <v>1</v>
      </c>
      <c r="G1009" s="63" t="s">
        <v>8308</v>
      </c>
      <c r="H1009" s="63" t="s">
        <v>18</v>
      </c>
      <c r="I1009" s="63">
        <v>7.3</v>
      </c>
      <c r="J1009" s="63">
        <v>46</v>
      </c>
      <c r="K1009" s="63">
        <v>4</v>
      </c>
      <c r="L1009" s="63">
        <v>-0.2</v>
      </c>
      <c r="M1009" s="63">
        <v>1</v>
      </c>
      <c r="N1009" s="63"/>
      <c r="O1009" s="63"/>
      <c r="P1009" s="63"/>
      <c r="Q1009" s="63"/>
      <c r="R1009" s="63"/>
    </row>
    <row r="1010" spans="1:18" x14ac:dyDescent="0.2">
      <c r="A1010" s="63" t="s">
        <v>1167</v>
      </c>
      <c r="B1010" s="63" t="s">
        <v>1092</v>
      </c>
      <c r="C1010" s="63" t="s">
        <v>161</v>
      </c>
      <c r="D1010" s="63" t="s">
        <v>160</v>
      </c>
      <c r="E1010" s="63" t="s">
        <v>1093</v>
      </c>
      <c r="F1010" s="63">
        <v>0</v>
      </c>
      <c r="G1010" s="63" t="s">
        <v>8308</v>
      </c>
      <c r="H1010" s="63" t="s">
        <v>334</v>
      </c>
      <c r="I1010" s="63">
        <v>7.5</v>
      </c>
      <c r="J1010" s="63">
        <v>43</v>
      </c>
      <c r="K1010" s="63">
        <v>4</v>
      </c>
      <c r="L1010" s="63"/>
      <c r="M1010" s="63"/>
      <c r="N1010" s="63"/>
      <c r="O1010" s="63"/>
      <c r="P1010" s="63"/>
      <c r="Q1010" s="63"/>
      <c r="R1010" s="63"/>
    </row>
    <row r="1011" spans="1:18" x14ac:dyDescent="0.2">
      <c r="A1011" s="63" t="s">
        <v>1168</v>
      </c>
      <c r="B1011" s="63" t="s">
        <v>1096</v>
      </c>
      <c r="C1011" s="63" t="s">
        <v>161</v>
      </c>
      <c r="D1011" s="63" t="s">
        <v>160</v>
      </c>
      <c r="E1011" s="63" t="s">
        <v>1093</v>
      </c>
      <c r="F1011" s="63">
        <v>1</v>
      </c>
      <c r="G1011" s="63" t="s">
        <v>8308</v>
      </c>
      <c r="H1011" s="63" t="s">
        <v>18</v>
      </c>
      <c r="I1011" s="63">
        <v>6.7</v>
      </c>
      <c r="J1011" s="63">
        <v>36</v>
      </c>
      <c r="K1011" s="63">
        <v>3</v>
      </c>
      <c r="L1011" s="63">
        <v>-0.7</v>
      </c>
      <c r="M1011" s="63">
        <v>1</v>
      </c>
      <c r="N1011" s="63"/>
      <c r="O1011" s="63">
        <v>1</v>
      </c>
      <c r="P1011" s="63"/>
      <c r="Q1011" s="63"/>
      <c r="R1011" s="63"/>
    </row>
    <row r="1012" spans="1:18" x14ac:dyDescent="0.2">
      <c r="A1012" s="63" t="s">
        <v>1169</v>
      </c>
      <c r="B1012" s="63" t="s">
        <v>1092</v>
      </c>
      <c r="C1012" s="63" t="s">
        <v>165</v>
      </c>
      <c r="D1012" s="63" t="s">
        <v>164</v>
      </c>
      <c r="E1012" s="63" t="s">
        <v>1093</v>
      </c>
      <c r="F1012" s="63">
        <v>0</v>
      </c>
      <c r="G1012" s="63" t="s">
        <v>8308</v>
      </c>
      <c r="H1012" s="63" t="s">
        <v>334</v>
      </c>
      <c r="I1012" s="63">
        <v>5.4</v>
      </c>
      <c r="J1012" s="63">
        <v>17</v>
      </c>
      <c r="K1012" s="63">
        <v>2</v>
      </c>
      <c r="L1012" s="63"/>
      <c r="M1012" s="63"/>
      <c r="N1012" s="63"/>
      <c r="O1012" s="63"/>
      <c r="P1012" s="63"/>
      <c r="Q1012" s="63"/>
      <c r="R1012" s="63"/>
    </row>
    <row r="1013" spans="1:18" x14ac:dyDescent="0.2">
      <c r="A1013" s="63" t="s">
        <v>1170</v>
      </c>
      <c r="B1013" s="63" t="s">
        <v>1096</v>
      </c>
      <c r="C1013" s="63" t="s">
        <v>165</v>
      </c>
      <c r="D1013" s="63" t="s">
        <v>164</v>
      </c>
      <c r="E1013" s="63" t="s">
        <v>1093</v>
      </c>
      <c r="F1013" s="63">
        <v>1</v>
      </c>
      <c r="G1013" s="63" t="s">
        <v>8308</v>
      </c>
      <c r="H1013" s="63" t="s">
        <v>18</v>
      </c>
      <c r="I1013" s="63">
        <v>4.9000000000000004</v>
      </c>
      <c r="J1013" s="63">
        <v>9</v>
      </c>
      <c r="K1013" s="63">
        <v>1</v>
      </c>
      <c r="L1013" s="63">
        <v>-0.4</v>
      </c>
      <c r="M1013" s="63">
        <v>1</v>
      </c>
      <c r="N1013" s="63"/>
      <c r="O1013" s="63"/>
      <c r="P1013" s="63"/>
      <c r="Q1013" s="63"/>
      <c r="R1013" s="63"/>
    </row>
    <row r="1014" spans="1:18" x14ac:dyDescent="0.2">
      <c r="A1014" s="63" t="s">
        <v>1171</v>
      </c>
      <c r="B1014" s="63" t="s">
        <v>1092</v>
      </c>
      <c r="C1014" s="63" t="s">
        <v>169</v>
      </c>
      <c r="D1014" s="63" t="s">
        <v>168</v>
      </c>
      <c r="E1014" s="63" t="s">
        <v>1093</v>
      </c>
      <c r="F1014" s="63">
        <v>0</v>
      </c>
      <c r="G1014" s="63" t="s">
        <v>8308</v>
      </c>
      <c r="H1014" s="63" t="s">
        <v>334</v>
      </c>
      <c r="I1014" s="63">
        <v>7.1</v>
      </c>
      <c r="J1014" s="63">
        <v>37</v>
      </c>
      <c r="K1014" s="63">
        <v>3</v>
      </c>
      <c r="L1014" s="63"/>
      <c r="M1014" s="63"/>
      <c r="N1014" s="63"/>
      <c r="O1014" s="63"/>
      <c r="P1014" s="63"/>
      <c r="Q1014" s="63"/>
      <c r="R1014" s="63"/>
    </row>
    <row r="1015" spans="1:18" x14ac:dyDescent="0.2">
      <c r="A1015" s="63" t="s">
        <v>1172</v>
      </c>
      <c r="B1015" s="63" t="s">
        <v>1096</v>
      </c>
      <c r="C1015" s="63" t="s">
        <v>169</v>
      </c>
      <c r="D1015" s="63" t="s">
        <v>168</v>
      </c>
      <c r="E1015" s="63" t="s">
        <v>1093</v>
      </c>
      <c r="F1015" s="63">
        <v>1</v>
      </c>
      <c r="G1015" s="63" t="s">
        <v>8308</v>
      </c>
      <c r="H1015" s="63" t="s">
        <v>18</v>
      </c>
      <c r="I1015" s="63">
        <v>6.7</v>
      </c>
      <c r="J1015" s="63">
        <v>36</v>
      </c>
      <c r="K1015" s="63">
        <v>3</v>
      </c>
      <c r="L1015" s="63">
        <v>-0.3</v>
      </c>
      <c r="M1015" s="63">
        <v>1</v>
      </c>
      <c r="N1015" s="63"/>
      <c r="O1015" s="63"/>
      <c r="P1015" s="63"/>
      <c r="Q1015" s="63"/>
      <c r="R1015" s="63"/>
    </row>
    <row r="1016" spans="1:18" x14ac:dyDescent="0.2">
      <c r="A1016" s="63" t="s">
        <v>1173</v>
      </c>
      <c r="B1016" s="63" t="s">
        <v>1092</v>
      </c>
      <c r="C1016" s="63" t="s">
        <v>173</v>
      </c>
      <c r="D1016" s="63" t="s">
        <v>172</v>
      </c>
      <c r="E1016" s="63" t="s">
        <v>1093</v>
      </c>
      <c r="F1016" s="63">
        <v>0</v>
      </c>
      <c r="G1016" s="63" t="s">
        <v>8308</v>
      </c>
      <c r="H1016" s="63" t="s">
        <v>334</v>
      </c>
      <c r="I1016" s="63">
        <v>6.5</v>
      </c>
      <c r="J1016" s="63">
        <v>29</v>
      </c>
      <c r="K1016" s="63">
        <v>3</v>
      </c>
      <c r="L1016" s="63"/>
      <c r="M1016" s="63"/>
      <c r="N1016" s="63"/>
      <c r="O1016" s="63"/>
      <c r="P1016" s="63"/>
      <c r="Q1016" s="63"/>
      <c r="R1016" s="63"/>
    </row>
    <row r="1017" spans="1:18" x14ac:dyDescent="0.2">
      <c r="A1017" s="63" t="s">
        <v>1174</v>
      </c>
      <c r="B1017" s="63" t="s">
        <v>1096</v>
      </c>
      <c r="C1017" s="63" t="s">
        <v>173</v>
      </c>
      <c r="D1017" s="63" t="s">
        <v>172</v>
      </c>
      <c r="E1017" s="63" t="s">
        <v>1093</v>
      </c>
      <c r="F1017" s="63">
        <v>1</v>
      </c>
      <c r="G1017" s="63" t="s">
        <v>8308</v>
      </c>
      <c r="H1017" s="63" t="s">
        <v>18</v>
      </c>
      <c r="I1017" s="63">
        <v>6.5</v>
      </c>
      <c r="J1017" s="63">
        <v>31</v>
      </c>
      <c r="K1017" s="63">
        <v>3</v>
      </c>
      <c r="L1017" s="63">
        <v>0</v>
      </c>
      <c r="M1017" s="63"/>
      <c r="N1017" s="63"/>
      <c r="O1017" s="63"/>
      <c r="P1017" s="63"/>
      <c r="Q1017" s="63"/>
      <c r="R1017" s="63"/>
    </row>
    <row r="1018" spans="1:18" x14ac:dyDescent="0.2">
      <c r="A1018" s="63" t="s">
        <v>1175</v>
      </c>
      <c r="B1018" s="63" t="s">
        <v>1092</v>
      </c>
      <c r="C1018" s="63" t="s">
        <v>177</v>
      </c>
      <c r="D1018" s="63" t="s">
        <v>176</v>
      </c>
      <c r="E1018" s="63" t="s">
        <v>1093</v>
      </c>
      <c r="F1018" s="63">
        <v>0</v>
      </c>
      <c r="G1018" s="63" t="s">
        <v>8308</v>
      </c>
      <c r="H1018" s="63" t="s">
        <v>334</v>
      </c>
      <c r="I1018" s="63">
        <v>7.5</v>
      </c>
      <c r="J1018" s="63">
        <v>43</v>
      </c>
      <c r="K1018" s="63">
        <v>4</v>
      </c>
      <c r="L1018" s="63"/>
      <c r="M1018" s="63"/>
      <c r="N1018" s="63"/>
      <c r="O1018" s="63"/>
      <c r="P1018" s="63"/>
      <c r="Q1018" s="63"/>
      <c r="R1018" s="63"/>
    </row>
    <row r="1019" spans="1:18" x14ac:dyDescent="0.2">
      <c r="A1019" s="63" t="s">
        <v>1176</v>
      </c>
      <c r="B1019" s="63" t="s">
        <v>1096</v>
      </c>
      <c r="C1019" s="63" t="s">
        <v>177</v>
      </c>
      <c r="D1019" s="63" t="s">
        <v>176</v>
      </c>
      <c r="E1019" s="63" t="s">
        <v>1093</v>
      </c>
      <c r="F1019" s="63">
        <v>1</v>
      </c>
      <c r="G1019" s="63" t="s">
        <v>8308</v>
      </c>
      <c r="H1019" s="63" t="s">
        <v>18</v>
      </c>
      <c r="I1019" s="63">
        <v>6.9</v>
      </c>
      <c r="J1019" s="63">
        <v>40</v>
      </c>
      <c r="K1019" s="63">
        <v>4</v>
      </c>
      <c r="L1019" s="63">
        <v>-0.5</v>
      </c>
      <c r="M1019" s="63">
        <v>1</v>
      </c>
      <c r="N1019" s="63"/>
      <c r="O1019" s="63">
        <v>1</v>
      </c>
      <c r="P1019" s="63"/>
      <c r="Q1019" s="63"/>
      <c r="R1019" s="63"/>
    </row>
    <row r="1020" spans="1:18" x14ac:dyDescent="0.2">
      <c r="A1020" s="63" t="s">
        <v>1177</v>
      </c>
      <c r="B1020" s="63" t="s">
        <v>1092</v>
      </c>
      <c r="C1020" s="63" t="s">
        <v>181</v>
      </c>
      <c r="D1020" s="63" t="s">
        <v>180</v>
      </c>
      <c r="E1020" s="63" t="s">
        <v>1093</v>
      </c>
      <c r="F1020" s="63">
        <v>0</v>
      </c>
      <c r="G1020" s="63" t="s">
        <v>8308</v>
      </c>
      <c r="H1020" s="63" t="s">
        <v>334</v>
      </c>
      <c r="I1020" s="63">
        <v>8.3000000000000007</v>
      </c>
      <c r="J1020" s="63">
        <v>49</v>
      </c>
      <c r="K1020" s="63">
        <v>4</v>
      </c>
      <c r="L1020" s="63"/>
      <c r="M1020" s="63"/>
      <c r="N1020" s="63"/>
      <c r="O1020" s="63"/>
      <c r="P1020" s="63"/>
      <c r="Q1020" s="63"/>
      <c r="R1020" s="63"/>
    </row>
    <row r="1021" spans="1:18" x14ac:dyDescent="0.2">
      <c r="A1021" s="63" t="s">
        <v>1178</v>
      </c>
      <c r="B1021" s="63" t="s">
        <v>1096</v>
      </c>
      <c r="C1021" s="63" t="s">
        <v>181</v>
      </c>
      <c r="D1021" s="63" t="s">
        <v>180</v>
      </c>
      <c r="E1021" s="63" t="s">
        <v>1093</v>
      </c>
      <c r="F1021" s="63">
        <v>1</v>
      </c>
      <c r="G1021" s="63" t="s">
        <v>8308</v>
      </c>
      <c r="H1021" s="63" t="s">
        <v>18</v>
      </c>
      <c r="I1021" s="63">
        <v>6.5</v>
      </c>
      <c r="J1021" s="63">
        <v>31</v>
      </c>
      <c r="K1021" s="63">
        <v>3</v>
      </c>
      <c r="L1021" s="63">
        <v>-1.5</v>
      </c>
      <c r="M1021" s="63">
        <v>1</v>
      </c>
      <c r="N1021" s="63"/>
      <c r="O1021" s="63">
        <v>1</v>
      </c>
      <c r="P1021" s="63"/>
      <c r="Q1021" s="63">
        <v>1</v>
      </c>
      <c r="R1021" s="63"/>
    </row>
    <row r="1022" spans="1:18" x14ac:dyDescent="0.2">
      <c r="A1022" s="63" t="s">
        <v>1179</v>
      </c>
      <c r="B1022" s="63" t="s">
        <v>1092</v>
      </c>
      <c r="C1022" s="63" t="s">
        <v>185</v>
      </c>
      <c r="D1022" s="63" t="s">
        <v>184</v>
      </c>
      <c r="E1022" s="63" t="s">
        <v>1093</v>
      </c>
      <c r="F1022" s="63">
        <v>0</v>
      </c>
      <c r="G1022" s="63" t="s">
        <v>8308</v>
      </c>
      <c r="H1022" s="63" t="s">
        <v>334</v>
      </c>
      <c r="I1022" s="63">
        <v>7.2</v>
      </c>
      <c r="J1022" s="63">
        <v>39</v>
      </c>
      <c r="K1022" s="63">
        <v>4</v>
      </c>
      <c r="L1022" s="63"/>
      <c r="M1022" s="63"/>
      <c r="N1022" s="63"/>
      <c r="O1022" s="63"/>
      <c r="P1022" s="63"/>
      <c r="Q1022" s="63"/>
      <c r="R1022" s="63"/>
    </row>
    <row r="1023" spans="1:18" x14ac:dyDescent="0.2">
      <c r="A1023" s="63" t="s">
        <v>1180</v>
      </c>
      <c r="B1023" s="63" t="s">
        <v>1096</v>
      </c>
      <c r="C1023" s="63" t="s">
        <v>185</v>
      </c>
      <c r="D1023" s="63" t="s">
        <v>184</v>
      </c>
      <c r="E1023" s="63" t="s">
        <v>1093</v>
      </c>
      <c r="F1023" s="63">
        <v>1</v>
      </c>
      <c r="G1023" s="63" t="s">
        <v>8308</v>
      </c>
      <c r="H1023" s="63" t="s">
        <v>18</v>
      </c>
      <c r="I1023" s="63">
        <v>6.8</v>
      </c>
      <c r="J1023" s="63">
        <v>39</v>
      </c>
      <c r="K1023" s="63">
        <v>4</v>
      </c>
      <c r="L1023" s="63">
        <v>-0.3</v>
      </c>
      <c r="M1023" s="63">
        <v>1</v>
      </c>
      <c r="N1023" s="63"/>
      <c r="O1023" s="63"/>
      <c r="P1023" s="63"/>
      <c r="Q1023" s="63"/>
      <c r="R1023" s="63"/>
    </row>
    <row r="1024" spans="1:18" x14ac:dyDescent="0.2">
      <c r="A1024" s="63" t="s">
        <v>1181</v>
      </c>
      <c r="B1024" s="63" t="s">
        <v>1092</v>
      </c>
      <c r="C1024" s="63" t="s">
        <v>189</v>
      </c>
      <c r="D1024" s="63" t="s">
        <v>188</v>
      </c>
      <c r="E1024" s="63" t="s">
        <v>1093</v>
      </c>
      <c r="F1024" s="63">
        <v>0</v>
      </c>
      <c r="G1024" s="63" t="s">
        <v>8308</v>
      </c>
      <c r="H1024" s="63" t="s">
        <v>334</v>
      </c>
      <c r="I1024" s="63">
        <v>5.8</v>
      </c>
      <c r="J1024" s="63">
        <v>21</v>
      </c>
      <c r="K1024" s="63">
        <v>2</v>
      </c>
      <c r="L1024" s="63"/>
      <c r="M1024" s="63"/>
      <c r="N1024" s="63"/>
      <c r="O1024" s="63"/>
      <c r="P1024" s="63"/>
      <c r="Q1024" s="63"/>
      <c r="R1024" s="63"/>
    </row>
    <row r="1025" spans="1:18" x14ac:dyDescent="0.2">
      <c r="A1025" s="63" t="s">
        <v>1182</v>
      </c>
      <c r="B1025" s="63" t="s">
        <v>1096</v>
      </c>
      <c r="C1025" s="63" t="s">
        <v>189</v>
      </c>
      <c r="D1025" s="63" t="s">
        <v>188</v>
      </c>
      <c r="E1025" s="63" t="s">
        <v>1093</v>
      </c>
      <c r="F1025" s="63">
        <v>1</v>
      </c>
      <c r="G1025" s="63" t="s">
        <v>8308</v>
      </c>
      <c r="H1025" s="63" t="s">
        <v>18</v>
      </c>
      <c r="I1025" s="63">
        <v>5.8</v>
      </c>
      <c r="J1025" s="63">
        <v>21</v>
      </c>
      <c r="K1025" s="63">
        <v>2</v>
      </c>
      <c r="L1025" s="63">
        <v>0</v>
      </c>
      <c r="M1025" s="63"/>
      <c r="N1025" s="63"/>
      <c r="O1025" s="63"/>
      <c r="P1025" s="63"/>
      <c r="Q1025" s="63"/>
      <c r="R1025" s="63"/>
    </row>
    <row r="1026" spans="1:18" x14ac:dyDescent="0.2">
      <c r="A1026" s="63" t="s">
        <v>1183</v>
      </c>
      <c r="B1026" s="63" t="s">
        <v>1092</v>
      </c>
      <c r="C1026" s="63" t="s">
        <v>193</v>
      </c>
      <c r="D1026" s="63" t="s">
        <v>192</v>
      </c>
      <c r="E1026" s="63" t="s">
        <v>1093</v>
      </c>
      <c r="F1026" s="63">
        <v>0</v>
      </c>
      <c r="G1026" s="63" t="s">
        <v>8308</v>
      </c>
      <c r="H1026" s="63" t="s">
        <v>334</v>
      </c>
      <c r="I1026" s="63">
        <v>6</v>
      </c>
      <c r="J1026" s="63"/>
      <c r="K1026" s="63"/>
      <c r="L1026" s="63"/>
      <c r="M1026" s="63"/>
      <c r="N1026" s="63"/>
      <c r="O1026" s="63"/>
      <c r="P1026" s="63"/>
      <c r="Q1026" s="63"/>
      <c r="R1026" s="63"/>
    </row>
    <row r="1027" spans="1:18" x14ac:dyDescent="0.2">
      <c r="A1027" s="63" t="s">
        <v>1184</v>
      </c>
      <c r="B1027" s="63" t="s">
        <v>1096</v>
      </c>
      <c r="C1027" s="63" t="s">
        <v>193</v>
      </c>
      <c r="D1027" s="63" t="s">
        <v>192</v>
      </c>
      <c r="E1027" s="63" t="s">
        <v>1093</v>
      </c>
      <c r="F1027" s="63">
        <v>1</v>
      </c>
      <c r="G1027" s="63" t="s">
        <v>8308</v>
      </c>
      <c r="H1027" s="63" t="s">
        <v>18</v>
      </c>
      <c r="I1027" s="63">
        <v>6</v>
      </c>
      <c r="J1027" s="63"/>
      <c r="K1027" s="63"/>
      <c r="L1027" s="63">
        <v>0</v>
      </c>
      <c r="M1027" s="63"/>
      <c r="N1027" s="63"/>
      <c r="O1027" s="63"/>
      <c r="P1027" s="63"/>
      <c r="Q1027" s="63"/>
      <c r="R1027" s="63"/>
    </row>
    <row r="1028" spans="1:18" x14ac:dyDescent="0.2">
      <c r="A1028" s="63" t="s">
        <v>1185</v>
      </c>
      <c r="B1028" s="63" t="s">
        <v>1092</v>
      </c>
      <c r="C1028" s="63" t="s">
        <v>197</v>
      </c>
      <c r="D1028" s="63" t="s">
        <v>196</v>
      </c>
      <c r="E1028" s="63" t="s">
        <v>1093</v>
      </c>
      <c r="F1028" s="63">
        <v>0</v>
      </c>
      <c r="G1028" s="63" t="s">
        <v>8308</v>
      </c>
      <c r="H1028" s="63" t="s">
        <v>334</v>
      </c>
      <c r="I1028" s="63">
        <v>4.8</v>
      </c>
      <c r="J1028" s="63">
        <v>8</v>
      </c>
      <c r="K1028" s="63">
        <v>1</v>
      </c>
      <c r="L1028" s="63"/>
      <c r="M1028" s="63"/>
      <c r="N1028" s="63"/>
      <c r="O1028" s="63"/>
      <c r="P1028" s="63"/>
      <c r="Q1028" s="63"/>
      <c r="R1028" s="63"/>
    </row>
    <row r="1029" spans="1:18" x14ac:dyDescent="0.2">
      <c r="A1029" s="63" t="s">
        <v>1186</v>
      </c>
      <c r="B1029" s="63" t="s">
        <v>1096</v>
      </c>
      <c r="C1029" s="63" t="s">
        <v>197</v>
      </c>
      <c r="D1029" s="63" t="s">
        <v>196</v>
      </c>
      <c r="E1029" s="63" t="s">
        <v>1093</v>
      </c>
      <c r="F1029" s="63">
        <v>1</v>
      </c>
      <c r="G1029" s="63" t="s">
        <v>8308</v>
      </c>
      <c r="H1029" s="63" t="s">
        <v>18</v>
      </c>
      <c r="I1029" s="63">
        <v>5.2</v>
      </c>
      <c r="J1029" s="63">
        <v>13</v>
      </c>
      <c r="K1029" s="63">
        <v>2</v>
      </c>
      <c r="L1029" s="63">
        <v>0.3</v>
      </c>
      <c r="M1029" s="63"/>
      <c r="N1029" s="63">
        <v>1</v>
      </c>
      <c r="O1029" s="63"/>
      <c r="P1029" s="63"/>
      <c r="Q1029" s="63"/>
      <c r="R1029" s="63"/>
    </row>
    <row r="1030" spans="1:18" x14ac:dyDescent="0.2">
      <c r="A1030" s="63" t="s">
        <v>1187</v>
      </c>
      <c r="B1030" s="63" t="s">
        <v>1092</v>
      </c>
      <c r="C1030" s="63" t="s">
        <v>201</v>
      </c>
      <c r="D1030" s="63" t="s">
        <v>200</v>
      </c>
      <c r="E1030" s="63" t="s">
        <v>1093</v>
      </c>
      <c r="F1030" s="63">
        <v>0</v>
      </c>
      <c r="G1030" s="63" t="s">
        <v>8308</v>
      </c>
      <c r="H1030" s="63" t="s">
        <v>334</v>
      </c>
      <c r="I1030" s="63">
        <v>4.3</v>
      </c>
      <c r="J1030" s="63">
        <v>3</v>
      </c>
      <c r="K1030" s="63">
        <v>1</v>
      </c>
      <c r="L1030" s="63"/>
      <c r="M1030" s="63"/>
      <c r="N1030" s="63"/>
      <c r="O1030" s="63"/>
      <c r="P1030" s="63"/>
      <c r="Q1030" s="63"/>
      <c r="R1030" s="63"/>
    </row>
    <row r="1031" spans="1:18" x14ac:dyDescent="0.2">
      <c r="A1031" s="63" t="s">
        <v>1188</v>
      </c>
      <c r="B1031" s="63" t="s">
        <v>1096</v>
      </c>
      <c r="C1031" s="63" t="s">
        <v>201</v>
      </c>
      <c r="D1031" s="63" t="s">
        <v>200</v>
      </c>
      <c r="E1031" s="63" t="s">
        <v>1093</v>
      </c>
      <c r="F1031" s="63">
        <v>1</v>
      </c>
      <c r="G1031" s="63" t="s">
        <v>8308</v>
      </c>
      <c r="H1031" s="63" t="s">
        <v>18</v>
      </c>
      <c r="I1031" s="63">
        <v>4.4000000000000004</v>
      </c>
      <c r="J1031" s="63">
        <v>3</v>
      </c>
      <c r="K1031" s="63">
        <v>1</v>
      </c>
      <c r="L1031" s="63">
        <v>0.1</v>
      </c>
      <c r="M1031" s="63"/>
      <c r="N1031" s="63">
        <v>1</v>
      </c>
      <c r="O1031" s="63"/>
      <c r="P1031" s="63"/>
      <c r="Q1031" s="63"/>
      <c r="R1031" s="63"/>
    </row>
    <row r="1032" spans="1:18" x14ac:dyDescent="0.2">
      <c r="A1032" s="63" t="s">
        <v>1189</v>
      </c>
      <c r="B1032" s="63" t="s">
        <v>1092</v>
      </c>
      <c r="C1032" s="63" t="s">
        <v>205</v>
      </c>
      <c r="D1032" s="63" t="s">
        <v>204</v>
      </c>
      <c r="E1032" s="63" t="s">
        <v>1093</v>
      </c>
      <c r="F1032" s="63">
        <v>0</v>
      </c>
      <c r="G1032" s="63" t="s">
        <v>8308</v>
      </c>
      <c r="H1032" s="63" t="s">
        <v>334</v>
      </c>
      <c r="I1032" s="63">
        <v>6.5</v>
      </c>
      <c r="J1032" s="63">
        <v>29</v>
      </c>
      <c r="K1032" s="63">
        <v>3</v>
      </c>
      <c r="L1032" s="63"/>
      <c r="M1032" s="63"/>
      <c r="N1032" s="63"/>
      <c r="O1032" s="63"/>
      <c r="P1032" s="63"/>
      <c r="Q1032" s="63"/>
      <c r="R1032" s="63"/>
    </row>
    <row r="1033" spans="1:18" x14ac:dyDescent="0.2">
      <c r="A1033" s="63" t="s">
        <v>1190</v>
      </c>
      <c r="B1033" s="63" t="s">
        <v>1096</v>
      </c>
      <c r="C1033" s="63" t="s">
        <v>205</v>
      </c>
      <c r="D1033" s="63" t="s">
        <v>204</v>
      </c>
      <c r="E1033" s="63" t="s">
        <v>1093</v>
      </c>
      <c r="F1033" s="63">
        <v>1</v>
      </c>
      <c r="G1033" s="63" t="s">
        <v>8308</v>
      </c>
      <c r="H1033" s="63" t="s">
        <v>18</v>
      </c>
      <c r="I1033" s="63">
        <v>6.2</v>
      </c>
      <c r="J1033" s="63">
        <v>26</v>
      </c>
      <c r="K1033" s="63">
        <v>3</v>
      </c>
      <c r="L1033" s="63">
        <v>-0.2</v>
      </c>
      <c r="M1033" s="63">
        <v>1</v>
      </c>
      <c r="N1033" s="63"/>
      <c r="O1033" s="63"/>
      <c r="P1033" s="63"/>
      <c r="Q1033" s="63"/>
      <c r="R1033" s="63"/>
    </row>
    <row r="1034" spans="1:18" x14ac:dyDescent="0.2">
      <c r="A1034" s="63" t="s">
        <v>1191</v>
      </c>
      <c r="B1034" s="63" t="s">
        <v>1092</v>
      </c>
      <c r="C1034" s="63" t="s">
        <v>209</v>
      </c>
      <c r="D1034" s="63" t="s">
        <v>208</v>
      </c>
      <c r="E1034" s="63" t="s">
        <v>1093</v>
      </c>
      <c r="F1034" s="63">
        <v>0</v>
      </c>
      <c r="G1034" s="63" t="s">
        <v>8308</v>
      </c>
      <c r="H1034" s="63" t="s">
        <v>334</v>
      </c>
      <c r="I1034" s="63">
        <v>5.3</v>
      </c>
      <c r="J1034" s="63">
        <v>14</v>
      </c>
      <c r="K1034" s="63">
        <v>2</v>
      </c>
      <c r="L1034" s="63"/>
      <c r="M1034" s="63"/>
      <c r="N1034" s="63"/>
      <c r="O1034" s="63"/>
      <c r="P1034" s="63"/>
      <c r="Q1034" s="63"/>
      <c r="R1034" s="63"/>
    </row>
    <row r="1035" spans="1:18" x14ac:dyDescent="0.2">
      <c r="A1035" s="63" t="s">
        <v>1192</v>
      </c>
      <c r="B1035" s="63" t="s">
        <v>1096</v>
      </c>
      <c r="C1035" s="63" t="s">
        <v>209</v>
      </c>
      <c r="D1035" s="63" t="s">
        <v>208</v>
      </c>
      <c r="E1035" s="63" t="s">
        <v>1093</v>
      </c>
      <c r="F1035" s="63">
        <v>1</v>
      </c>
      <c r="G1035" s="63" t="s">
        <v>8308</v>
      </c>
      <c r="H1035" s="63" t="s">
        <v>18</v>
      </c>
      <c r="I1035" s="63">
        <v>4.5</v>
      </c>
      <c r="J1035" s="63">
        <v>4</v>
      </c>
      <c r="K1035" s="63">
        <v>1</v>
      </c>
      <c r="L1035" s="63">
        <v>-0.7</v>
      </c>
      <c r="M1035" s="63">
        <v>1</v>
      </c>
      <c r="N1035" s="63"/>
      <c r="O1035" s="63">
        <v>1</v>
      </c>
      <c r="P1035" s="63"/>
      <c r="Q1035" s="63"/>
      <c r="R1035" s="63"/>
    </row>
    <row r="1036" spans="1:18" x14ac:dyDescent="0.2">
      <c r="A1036" s="63" t="s">
        <v>1193</v>
      </c>
      <c r="B1036" s="63" t="s">
        <v>1092</v>
      </c>
      <c r="C1036" s="63" t="s">
        <v>213</v>
      </c>
      <c r="D1036" s="63" t="s">
        <v>212</v>
      </c>
      <c r="E1036" s="63" t="s">
        <v>1093</v>
      </c>
      <c r="F1036" s="63">
        <v>0</v>
      </c>
      <c r="G1036" s="63" t="s">
        <v>8308</v>
      </c>
      <c r="H1036" s="63" t="s">
        <v>334</v>
      </c>
      <c r="I1036" s="63">
        <v>7.2</v>
      </c>
      <c r="J1036" s="63">
        <v>39</v>
      </c>
      <c r="K1036" s="63">
        <v>4</v>
      </c>
      <c r="L1036" s="63"/>
      <c r="M1036" s="63"/>
      <c r="N1036" s="63"/>
      <c r="O1036" s="63"/>
      <c r="P1036" s="63"/>
      <c r="Q1036" s="63"/>
      <c r="R1036" s="63"/>
    </row>
    <row r="1037" spans="1:18" x14ac:dyDescent="0.2">
      <c r="A1037" s="63" t="s">
        <v>1194</v>
      </c>
      <c r="B1037" s="63" t="s">
        <v>1096</v>
      </c>
      <c r="C1037" s="63" t="s">
        <v>213</v>
      </c>
      <c r="D1037" s="63" t="s">
        <v>212</v>
      </c>
      <c r="E1037" s="63" t="s">
        <v>1093</v>
      </c>
      <c r="F1037" s="63">
        <v>1</v>
      </c>
      <c r="G1037" s="63" t="s">
        <v>8308</v>
      </c>
      <c r="H1037" s="63" t="s">
        <v>18</v>
      </c>
      <c r="I1037" s="63">
        <v>7.6</v>
      </c>
      <c r="J1037" s="63">
        <v>47</v>
      </c>
      <c r="K1037" s="63">
        <v>4</v>
      </c>
      <c r="L1037" s="63">
        <v>0.3</v>
      </c>
      <c r="M1037" s="63"/>
      <c r="N1037" s="63">
        <v>1</v>
      </c>
      <c r="O1037" s="63"/>
      <c r="P1037" s="63"/>
      <c r="Q1037" s="63"/>
      <c r="R1037" s="63"/>
    </row>
    <row r="1038" spans="1:18" x14ac:dyDescent="0.2">
      <c r="A1038" s="63" t="s">
        <v>1195</v>
      </c>
      <c r="B1038" s="63" t="s">
        <v>1092</v>
      </c>
      <c r="C1038" s="63" t="s">
        <v>217</v>
      </c>
      <c r="D1038" s="63" t="s">
        <v>216</v>
      </c>
      <c r="E1038" s="63" t="s">
        <v>1093</v>
      </c>
      <c r="F1038" s="63">
        <v>0</v>
      </c>
      <c r="G1038" s="63" t="s">
        <v>8308</v>
      </c>
      <c r="H1038" s="63" t="s">
        <v>334</v>
      </c>
      <c r="I1038" s="63">
        <v>5.7</v>
      </c>
      <c r="J1038" s="63">
        <v>20</v>
      </c>
      <c r="K1038" s="63">
        <v>2</v>
      </c>
      <c r="L1038" s="63"/>
      <c r="M1038" s="63"/>
      <c r="N1038" s="63"/>
      <c r="O1038" s="63"/>
      <c r="P1038" s="63"/>
      <c r="Q1038" s="63"/>
      <c r="R1038" s="63"/>
    </row>
    <row r="1039" spans="1:18" x14ac:dyDescent="0.2">
      <c r="A1039" s="63" t="s">
        <v>1196</v>
      </c>
      <c r="B1039" s="63" t="s">
        <v>1096</v>
      </c>
      <c r="C1039" s="63" t="s">
        <v>217</v>
      </c>
      <c r="D1039" s="63" t="s">
        <v>216</v>
      </c>
      <c r="E1039" s="63" t="s">
        <v>1093</v>
      </c>
      <c r="F1039" s="63">
        <v>1</v>
      </c>
      <c r="G1039" s="63" t="s">
        <v>8308</v>
      </c>
      <c r="H1039" s="63" t="s">
        <v>18</v>
      </c>
      <c r="I1039" s="63">
        <v>6.3</v>
      </c>
      <c r="J1039" s="63">
        <v>27</v>
      </c>
      <c r="K1039" s="63">
        <v>3</v>
      </c>
      <c r="L1039" s="63">
        <v>0.5</v>
      </c>
      <c r="M1039" s="63"/>
      <c r="N1039" s="63">
        <v>1</v>
      </c>
      <c r="O1039" s="63"/>
      <c r="P1039" s="63">
        <v>1</v>
      </c>
      <c r="Q1039" s="63"/>
      <c r="R1039" s="63"/>
    </row>
    <row r="1040" spans="1:18" x14ac:dyDescent="0.2">
      <c r="A1040" s="63" t="s">
        <v>1197</v>
      </c>
      <c r="B1040" s="63" t="s">
        <v>1092</v>
      </c>
      <c r="C1040" s="63" t="s">
        <v>221</v>
      </c>
      <c r="D1040" s="63" t="s">
        <v>220</v>
      </c>
      <c r="E1040" s="63" t="s">
        <v>1093</v>
      </c>
      <c r="F1040" s="63">
        <v>0</v>
      </c>
      <c r="G1040" s="63" t="s">
        <v>8308</v>
      </c>
      <c r="H1040" s="63" t="s">
        <v>334</v>
      </c>
      <c r="I1040" s="63">
        <v>5.6</v>
      </c>
      <c r="J1040" s="63">
        <v>19</v>
      </c>
      <c r="K1040" s="63">
        <v>2</v>
      </c>
      <c r="L1040" s="63"/>
      <c r="M1040" s="63"/>
      <c r="N1040" s="63"/>
      <c r="O1040" s="63"/>
      <c r="P1040" s="63"/>
      <c r="Q1040" s="63"/>
      <c r="R1040" s="63"/>
    </row>
    <row r="1041" spans="1:18" x14ac:dyDescent="0.2">
      <c r="A1041" s="63" t="s">
        <v>1198</v>
      </c>
      <c r="B1041" s="63" t="s">
        <v>1096</v>
      </c>
      <c r="C1041" s="63" t="s">
        <v>221</v>
      </c>
      <c r="D1041" s="63" t="s">
        <v>220</v>
      </c>
      <c r="E1041" s="63" t="s">
        <v>1093</v>
      </c>
      <c r="F1041" s="63">
        <v>1</v>
      </c>
      <c r="G1041" s="63" t="s">
        <v>8308</v>
      </c>
      <c r="H1041" s="63" t="s">
        <v>18</v>
      </c>
      <c r="I1041" s="63">
        <v>4.8</v>
      </c>
      <c r="J1041" s="63">
        <v>6</v>
      </c>
      <c r="K1041" s="63">
        <v>1</v>
      </c>
      <c r="L1041" s="63">
        <v>-0.7</v>
      </c>
      <c r="M1041" s="63">
        <v>1</v>
      </c>
      <c r="N1041" s="63"/>
      <c r="O1041" s="63">
        <v>1</v>
      </c>
      <c r="P1041" s="63"/>
      <c r="Q1041" s="63"/>
      <c r="R1041" s="63"/>
    </row>
    <row r="1042" spans="1:18" x14ac:dyDescent="0.2">
      <c r="A1042" s="63" t="s">
        <v>1199</v>
      </c>
      <c r="B1042" s="63" t="s">
        <v>1200</v>
      </c>
      <c r="C1042" s="63" t="s">
        <v>14</v>
      </c>
      <c r="D1042" s="63" t="s">
        <v>13</v>
      </c>
      <c r="E1042" s="63" t="s">
        <v>1201</v>
      </c>
      <c r="F1042" s="63">
        <v>0</v>
      </c>
      <c r="G1042" s="63" t="s">
        <v>1202</v>
      </c>
      <c r="H1042" s="63" t="s">
        <v>18</v>
      </c>
      <c r="I1042" s="63">
        <v>21</v>
      </c>
      <c r="J1042" s="63">
        <v>35</v>
      </c>
      <c r="K1042" s="63">
        <v>3</v>
      </c>
      <c r="L1042" s="63"/>
      <c r="M1042" s="63"/>
      <c r="N1042" s="63"/>
      <c r="O1042" s="63"/>
      <c r="P1042" s="63"/>
      <c r="Q1042" s="63"/>
      <c r="R1042" s="63"/>
    </row>
    <row r="1043" spans="1:18" x14ac:dyDescent="0.2">
      <c r="A1043" s="63" t="s">
        <v>1203</v>
      </c>
      <c r="B1043" s="63" t="s">
        <v>1204</v>
      </c>
      <c r="C1043" s="63" t="s">
        <v>14</v>
      </c>
      <c r="D1043" s="63" t="s">
        <v>13</v>
      </c>
      <c r="E1043" s="63" t="s">
        <v>1201</v>
      </c>
      <c r="F1043" s="63">
        <v>1</v>
      </c>
      <c r="G1043" s="64" t="s">
        <v>1202</v>
      </c>
      <c r="H1043" s="63" t="s">
        <v>772</v>
      </c>
      <c r="I1043" s="63">
        <v>21</v>
      </c>
      <c r="J1043" s="63">
        <v>40</v>
      </c>
      <c r="K1043" s="63">
        <v>4</v>
      </c>
      <c r="L1043" s="63">
        <v>0</v>
      </c>
      <c r="M1043" s="63"/>
      <c r="N1043" s="63"/>
      <c r="O1043" s="63"/>
      <c r="P1043" s="63"/>
      <c r="Q1043" s="63"/>
      <c r="R1043" s="63"/>
    </row>
    <row r="1044" spans="1:18" x14ac:dyDescent="0.2">
      <c r="A1044" s="63" t="s">
        <v>1205</v>
      </c>
      <c r="B1044" s="63" t="s">
        <v>1200</v>
      </c>
      <c r="C1044" s="63" t="s">
        <v>22</v>
      </c>
      <c r="D1044" s="63" t="s">
        <v>21</v>
      </c>
      <c r="E1044" s="63" t="s">
        <v>1201</v>
      </c>
      <c r="F1044" s="63">
        <v>0</v>
      </c>
      <c r="G1044" s="64" t="s">
        <v>1202</v>
      </c>
      <c r="H1044" s="63" t="s">
        <v>18</v>
      </c>
      <c r="I1044" s="63">
        <v>23</v>
      </c>
      <c r="J1044" s="63">
        <v>43</v>
      </c>
      <c r="K1044" s="63">
        <v>4</v>
      </c>
      <c r="L1044" s="63"/>
      <c r="M1044" s="63"/>
      <c r="N1044" s="63"/>
      <c r="O1044" s="63"/>
      <c r="P1044" s="63"/>
      <c r="Q1044" s="63"/>
      <c r="R1044" s="63"/>
    </row>
    <row r="1045" spans="1:18" x14ac:dyDescent="0.2">
      <c r="A1045" s="63" t="s">
        <v>1206</v>
      </c>
      <c r="B1045" s="63" t="s">
        <v>1204</v>
      </c>
      <c r="C1045" s="63" t="s">
        <v>22</v>
      </c>
      <c r="D1045" s="63" t="s">
        <v>21</v>
      </c>
      <c r="E1045" s="63" t="s">
        <v>1201</v>
      </c>
      <c r="F1045" s="63">
        <v>1</v>
      </c>
      <c r="G1045" s="64" t="s">
        <v>1202</v>
      </c>
      <c r="H1045" s="63" t="s">
        <v>772</v>
      </c>
      <c r="I1045" s="63">
        <v>19</v>
      </c>
      <c r="J1045" s="63">
        <v>32</v>
      </c>
      <c r="K1045" s="63">
        <v>3</v>
      </c>
      <c r="L1045" s="63">
        <v>-1.1000000000000001</v>
      </c>
      <c r="M1045" s="63">
        <v>1</v>
      </c>
      <c r="N1045" s="63"/>
      <c r="O1045" s="63">
        <v>1</v>
      </c>
      <c r="P1045" s="63"/>
      <c r="Q1045" s="63">
        <v>1</v>
      </c>
      <c r="R1045" s="63"/>
    </row>
    <row r="1046" spans="1:18" x14ac:dyDescent="0.2">
      <c r="A1046" s="63" t="s">
        <v>1207</v>
      </c>
      <c r="B1046" s="63" t="s">
        <v>1200</v>
      </c>
      <c r="C1046" s="63" t="s">
        <v>26</v>
      </c>
      <c r="D1046" s="63" t="s">
        <v>25</v>
      </c>
      <c r="E1046" s="63" t="s">
        <v>1201</v>
      </c>
      <c r="F1046" s="63">
        <v>0</v>
      </c>
      <c r="G1046" s="64" t="s">
        <v>1202</v>
      </c>
      <c r="H1046" s="63" t="s">
        <v>18</v>
      </c>
      <c r="I1046" s="63">
        <v>16</v>
      </c>
      <c r="J1046" s="63">
        <v>4</v>
      </c>
      <c r="K1046" s="63">
        <v>1</v>
      </c>
      <c r="L1046" s="63"/>
      <c r="M1046" s="63"/>
      <c r="N1046" s="63"/>
      <c r="O1046" s="63"/>
      <c r="P1046" s="63"/>
      <c r="Q1046" s="63"/>
      <c r="R1046" s="63"/>
    </row>
    <row r="1047" spans="1:18" x14ac:dyDescent="0.2">
      <c r="A1047" s="63" t="s">
        <v>1208</v>
      </c>
      <c r="B1047" s="63" t="s">
        <v>1204</v>
      </c>
      <c r="C1047" s="63" t="s">
        <v>26</v>
      </c>
      <c r="D1047" s="63" t="s">
        <v>25</v>
      </c>
      <c r="E1047" s="63" t="s">
        <v>1201</v>
      </c>
      <c r="F1047" s="63">
        <v>1</v>
      </c>
      <c r="G1047" s="64" t="s">
        <v>1202</v>
      </c>
      <c r="H1047" s="63" t="s">
        <v>772</v>
      </c>
      <c r="I1047" s="63">
        <v>14</v>
      </c>
      <c r="J1047" s="63">
        <v>4</v>
      </c>
      <c r="K1047" s="63">
        <v>1</v>
      </c>
      <c r="L1047" s="63">
        <v>-0.6</v>
      </c>
      <c r="M1047" s="63">
        <v>1</v>
      </c>
      <c r="N1047" s="63"/>
      <c r="O1047" s="63">
        <v>1</v>
      </c>
      <c r="P1047" s="63"/>
      <c r="Q1047" s="63"/>
      <c r="R1047" s="63"/>
    </row>
    <row r="1048" spans="1:18" x14ac:dyDescent="0.2">
      <c r="A1048" s="63" t="s">
        <v>1209</v>
      </c>
      <c r="B1048" s="63" t="s">
        <v>1200</v>
      </c>
      <c r="C1048" s="63" t="s">
        <v>30</v>
      </c>
      <c r="D1048" s="63" t="s">
        <v>29</v>
      </c>
      <c r="E1048" s="63" t="s">
        <v>1201</v>
      </c>
      <c r="F1048" s="63">
        <v>0</v>
      </c>
      <c r="G1048" s="64" t="s">
        <v>1202</v>
      </c>
      <c r="H1048" s="63" t="s">
        <v>18</v>
      </c>
      <c r="I1048" s="63">
        <v>26</v>
      </c>
      <c r="J1048" s="63">
        <v>49</v>
      </c>
      <c r="K1048" s="63">
        <v>4</v>
      </c>
      <c r="L1048" s="63"/>
      <c r="M1048" s="63"/>
      <c r="N1048" s="63"/>
      <c r="O1048" s="63"/>
      <c r="P1048" s="63"/>
      <c r="Q1048" s="63"/>
      <c r="R1048" s="63"/>
    </row>
    <row r="1049" spans="1:18" x14ac:dyDescent="0.2">
      <c r="A1049" s="63" t="s">
        <v>1210</v>
      </c>
      <c r="B1049" s="63" t="s">
        <v>1204</v>
      </c>
      <c r="C1049" s="63" t="s">
        <v>30</v>
      </c>
      <c r="D1049" s="63" t="s">
        <v>29</v>
      </c>
      <c r="E1049" s="63" t="s">
        <v>1201</v>
      </c>
      <c r="F1049" s="63">
        <v>1</v>
      </c>
      <c r="G1049" s="64" t="s">
        <v>1202</v>
      </c>
      <c r="H1049" s="63" t="s">
        <v>772</v>
      </c>
      <c r="I1049" s="63">
        <v>25</v>
      </c>
      <c r="J1049" s="63">
        <v>49</v>
      </c>
      <c r="K1049" s="63">
        <v>4</v>
      </c>
      <c r="L1049" s="63">
        <v>-0.3</v>
      </c>
      <c r="M1049" s="63">
        <v>1</v>
      </c>
      <c r="N1049" s="63"/>
      <c r="O1049" s="63"/>
      <c r="P1049" s="63"/>
      <c r="Q1049" s="63"/>
      <c r="R1049" s="63"/>
    </row>
    <row r="1050" spans="1:18" x14ac:dyDescent="0.2">
      <c r="A1050" s="63" t="s">
        <v>1211</v>
      </c>
      <c r="B1050" s="63" t="s">
        <v>1200</v>
      </c>
      <c r="C1050" s="63" t="s">
        <v>34</v>
      </c>
      <c r="D1050" s="63" t="s">
        <v>33</v>
      </c>
      <c r="E1050" s="63" t="s">
        <v>1201</v>
      </c>
      <c r="F1050" s="63">
        <v>0</v>
      </c>
      <c r="G1050" s="64" t="s">
        <v>1202</v>
      </c>
      <c r="H1050" s="63" t="s">
        <v>18</v>
      </c>
      <c r="I1050" s="63">
        <v>12</v>
      </c>
      <c r="J1050" s="63">
        <v>2</v>
      </c>
      <c r="K1050" s="63">
        <v>1</v>
      </c>
      <c r="L1050" s="63"/>
      <c r="M1050" s="63"/>
      <c r="N1050" s="63"/>
      <c r="O1050" s="63"/>
      <c r="P1050" s="63"/>
      <c r="Q1050" s="63"/>
      <c r="R1050" s="63"/>
    </row>
    <row r="1051" spans="1:18" x14ac:dyDescent="0.2">
      <c r="A1051" s="63" t="s">
        <v>1212</v>
      </c>
      <c r="B1051" s="63" t="s">
        <v>1204</v>
      </c>
      <c r="C1051" s="63" t="s">
        <v>34</v>
      </c>
      <c r="D1051" s="63" t="s">
        <v>33</v>
      </c>
      <c r="E1051" s="63" t="s">
        <v>1201</v>
      </c>
      <c r="F1051" s="63">
        <v>1</v>
      </c>
      <c r="G1051" s="64" t="s">
        <v>1202</v>
      </c>
      <c r="H1051" s="63" t="s">
        <v>772</v>
      </c>
      <c r="I1051" s="63">
        <v>11</v>
      </c>
      <c r="J1051" s="63">
        <v>2</v>
      </c>
      <c r="K1051" s="63">
        <v>1</v>
      </c>
      <c r="L1051" s="63">
        <v>-0.3</v>
      </c>
      <c r="M1051" s="63">
        <v>1</v>
      </c>
      <c r="N1051" s="63"/>
      <c r="O1051" s="63"/>
      <c r="P1051" s="63"/>
      <c r="Q1051" s="63"/>
      <c r="R1051" s="63"/>
    </row>
    <row r="1052" spans="1:18" x14ac:dyDescent="0.2">
      <c r="A1052" s="63" t="s">
        <v>1213</v>
      </c>
      <c r="B1052" s="63" t="s">
        <v>1200</v>
      </c>
      <c r="C1052" s="63" t="s">
        <v>38</v>
      </c>
      <c r="D1052" s="63" t="s">
        <v>37</v>
      </c>
      <c r="E1052" s="63" t="s">
        <v>1201</v>
      </c>
      <c r="F1052" s="63">
        <v>0</v>
      </c>
      <c r="G1052" s="64" t="s">
        <v>1202</v>
      </c>
      <c r="H1052" s="63" t="s">
        <v>18</v>
      </c>
      <c r="I1052" s="63">
        <v>18</v>
      </c>
      <c r="J1052" s="63">
        <v>18</v>
      </c>
      <c r="K1052" s="63">
        <v>2</v>
      </c>
      <c r="L1052" s="63"/>
      <c r="M1052" s="63"/>
      <c r="N1052" s="63"/>
      <c r="O1052" s="63"/>
      <c r="P1052" s="63"/>
      <c r="Q1052" s="63"/>
      <c r="R1052" s="63"/>
    </row>
    <row r="1053" spans="1:18" x14ac:dyDescent="0.2">
      <c r="A1053" s="63" t="s">
        <v>1214</v>
      </c>
      <c r="B1053" s="63" t="s">
        <v>1204</v>
      </c>
      <c r="C1053" s="63" t="s">
        <v>38</v>
      </c>
      <c r="D1053" s="63" t="s">
        <v>37</v>
      </c>
      <c r="E1053" s="63" t="s">
        <v>1201</v>
      </c>
      <c r="F1053" s="63">
        <v>1</v>
      </c>
      <c r="G1053" s="64" t="s">
        <v>1202</v>
      </c>
      <c r="H1053" s="63" t="s">
        <v>772</v>
      </c>
      <c r="I1053" s="63">
        <v>16</v>
      </c>
      <c r="J1053" s="63">
        <v>15</v>
      </c>
      <c r="K1053" s="63">
        <v>2</v>
      </c>
      <c r="L1053" s="63">
        <v>-0.6</v>
      </c>
      <c r="M1053" s="63">
        <v>1</v>
      </c>
      <c r="N1053" s="63"/>
      <c r="O1053" s="63">
        <v>1</v>
      </c>
      <c r="P1053" s="63"/>
      <c r="Q1053" s="63"/>
      <c r="R1053" s="63"/>
    </row>
    <row r="1054" spans="1:18" x14ac:dyDescent="0.2">
      <c r="A1054" s="63" t="s">
        <v>1215</v>
      </c>
      <c r="B1054" s="63" t="s">
        <v>1200</v>
      </c>
      <c r="C1054" s="63" t="s">
        <v>42</v>
      </c>
      <c r="D1054" s="63" t="s">
        <v>41</v>
      </c>
      <c r="E1054" s="63" t="s">
        <v>1201</v>
      </c>
      <c r="F1054" s="63">
        <v>0</v>
      </c>
      <c r="G1054" s="64" t="s">
        <v>1202</v>
      </c>
      <c r="H1054" s="63" t="s">
        <v>18</v>
      </c>
      <c r="I1054" s="63">
        <v>16</v>
      </c>
      <c r="J1054" s="63">
        <v>4</v>
      </c>
      <c r="K1054" s="63">
        <v>1</v>
      </c>
      <c r="L1054" s="63"/>
      <c r="M1054" s="63"/>
      <c r="N1054" s="63"/>
      <c r="O1054" s="63"/>
      <c r="P1054" s="63"/>
      <c r="Q1054" s="63"/>
      <c r="R1054" s="63"/>
    </row>
    <row r="1055" spans="1:18" x14ac:dyDescent="0.2">
      <c r="A1055" s="63" t="s">
        <v>1216</v>
      </c>
      <c r="B1055" s="63" t="s">
        <v>1204</v>
      </c>
      <c r="C1055" s="63" t="s">
        <v>42</v>
      </c>
      <c r="D1055" s="63" t="s">
        <v>41</v>
      </c>
      <c r="E1055" s="63" t="s">
        <v>1201</v>
      </c>
      <c r="F1055" s="63">
        <v>1</v>
      </c>
      <c r="G1055" s="64" t="s">
        <v>1202</v>
      </c>
      <c r="H1055" s="63" t="s">
        <v>772</v>
      </c>
      <c r="I1055" s="63">
        <v>13</v>
      </c>
      <c r="J1055" s="63">
        <v>3</v>
      </c>
      <c r="K1055" s="63">
        <v>1</v>
      </c>
      <c r="L1055" s="63">
        <v>-0.8</v>
      </c>
      <c r="M1055" s="63">
        <v>1</v>
      </c>
      <c r="N1055" s="63"/>
      <c r="O1055" s="63">
        <v>1</v>
      </c>
      <c r="P1055" s="63"/>
      <c r="Q1055" s="63"/>
      <c r="R1055" s="63"/>
    </row>
    <row r="1056" spans="1:18" x14ac:dyDescent="0.2">
      <c r="A1056" s="63" t="s">
        <v>1217</v>
      </c>
      <c r="B1056" s="63" t="s">
        <v>1200</v>
      </c>
      <c r="C1056" s="63" t="s">
        <v>46</v>
      </c>
      <c r="D1056" s="63" t="s">
        <v>45</v>
      </c>
      <c r="E1056" s="63" t="s">
        <v>1201</v>
      </c>
      <c r="F1056" s="63">
        <v>0</v>
      </c>
      <c r="G1056" s="64" t="s">
        <v>1202</v>
      </c>
      <c r="H1056" s="63" t="s">
        <v>18</v>
      </c>
      <c r="I1056" s="63">
        <v>20</v>
      </c>
      <c r="J1056" s="63">
        <v>30</v>
      </c>
      <c r="K1056" s="63">
        <v>3</v>
      </c>
      <c r="L1056" s="63"/>
      <c r="M1056" s="63"/>
      <c r="N1056" s="63"/>
      <c r="O1056" s="63"/>
      <c r="P1056" s="63"/>
      <c r="Q1056" s="63"/>
      <c r="R1056" s="63"/>
    </row>
    <row r="1057" spans="1:18" x14ac:dyDescent="0.2">
      <c r="A1057" s="63" t="s">
        <v>1218</v>
      </c>
      <c r="B1057" s="63" t="s">
        <v>1204</v>
      </c>
      <c r="C1057" s="63" t="s">
        <v>46</v>
      </c>
      <c r="D1057" s="63" t="s">
        <v>45</v>
      </c>
      <c r="E1057" s="63" t="s">
        <v>1201</v>
      </c>
      <c r="F1057" s="63">
        <v>1</v>
      </c>
      <c r="G1057" s="64" t="s">
        <v>1202</v>
      </c>
      <c r="H1057" s="63" t="s">
        <v>772</v>
      </c>
      <c r="I1057" s="63">
        <v>17</v>
      </c>
      <c r="J1057" s="63">
        <v>21</v>
      </c>
      <c r="K1057" s="63">
        <v>2</v>
      </c>
      <c r="L1057" s="63">
        <v>-0.8</v>
      </c>
      <c r="M1057" s="63">
        <v>1</v>
      </c>
      <c r="N1057" s="63"/>
      <c r="O1057" s="63">
        <v>1</v>
      </c>
      <c r="P1057" s="63"/>
      <c r="Q1057" s="63"/>
      <c r="R1057" s="63"/>
    </row>
    <row r="1058" spans="1:18" x14ac:dyDescent="0.2">
      <c r="A1058" s="63" t="s">
        <v>1219</v>
      </c>
      <c r="B1058" s="63" t="s">
        <v>1200</v>
      </c>
      <c r="C1058" s="63" t="s">
        <v>50</v>
      </c>
      <c r="D1058" s="63" t="s">
        <v>49</v>
      </c>
      <c r="E1058" s="63" t="s">
        <v>1201</v>
      </c>
      <c r="F1058" s="63">
        <v>0</v>
      </c>
      <c r="G1058" s="64" t="s">
        <v>1202</v>
      </c>
      <c r="H1058" s="63" t="s">
        <v>18</v>
      </c>
      <c r="I1058" s="63">
        <v>19</v>
      </c>
      <c r="J1058" s="63">
        <v>22</v>
      </c>
      <c r="K1058" s="63">
        <v>2</v>
      </c>
      <c r="L1058" s="63"/>
      <c r="M1058" s="63"/>
      <c r="N1058" s="63"/>
      <c r="O1058" s="63"/>
      <c r="P1058" s="63"/>
      <c r="Q1058" s="63"/>
      <c r="R1058" s="63"/>
    </row>
    <row r="1059" spans="1:18" x14ac:dyDescent="0.2">
      <c r="A1059" s="63" t="s">
        <v>1220</v>
      </c>
      <c r="B1059" s="63" t="s">
        <v>1204</v>
      </c>
      <c r="C1059" s="63" t="s">
        <v>50</v>
      </c>
      <c r="D1059" s="63" t="s">
        <v>49</v>
      </c>
      <c r="E1059" s="63" t="s">
        <v>1201</v>
      </c>
      <c r="F1059" s="63">
        <v>1</v>
      </c>
      <c r="G1059" s="64" t="s">
        <v>1202</v>
      </c>
      <c r="H1059" s="63" t="s">
        <v>772</v>
      </c>
      <c r="I1059" s="63">
        <v>16</v>
      </c>
      <c r="J1059" s="63">
        <v>15</v>
      </c>
      <c r="K1059" s="63">
        <v>2</v>
      </c>
      <c r="L1059" s="63">
        <v>-0.8</v>
      </c>
      <c r="M1059" s="63">
        <v>1</v>
      </c>
      <c r="N1059" s="63"/>
      <c r="O1059" s="63">
        <v>1</v>
      </c>
      <c r="P1059" s="63"/>
      <c r="Q1059" s="63"/>
      <c r="R1059" s="63"/>
    </row>
    <row r="1060" spans="1:18" x14ac:dyDescent="0.2">
      <c r="A1060" s="63" t="s">
        <v>1221</v>
      </c>
      <c r="B1060" s="63" t="s">
        <v>1200</v>
      </c>
      <c r="C1060" s="63" t="s">
        <v>54</v>
      </c>
      <c r="D1060" s="63" t="s">
        <v>53</v>
      </c>
      <c r="E1060" s="63" t="s">
        <v>1201</v>
      </c>
      <c r="F1060" s="63">
        <v>0</v>
      </c>
      <c r="G1060" s="64" t="s">
        <v>1202</v>
      </c>
      <c r="H1060" s="63" t="s">
        <v>18</v>
      </c>
      <c r="I1060" s="63">
        <v>17</v>
      </c>
      <c r="J1060" s="63">
        <v>11</v>
      </c>
      <c r="K1060" s="63">
        <v>1</v>
      </c>
      <c r="L1060" s="63"/>
      <c r="M1060" s="63"/>
      <c r="N1060" s="63"/>
      <c r="O1060" s="63"/>
      <c r="P1060" s="63"/>
      <c r="Q1060" s="63"/>
      <c r="R1060" s="63"/>
    </row>
    <row r="1061" spans="1:18" x14ac:dyDescent="0.2">
      <c r="A1061" s="63" t="s">
        <v>1222</v>
      </c>
      <c r="B1061" s="63" t="s">
        <v>1204</v>
      </c>
      <c r="C1061" s="63" t="s">
        <v>54</v>
      </c>
      <c r="D1061" s="63" t="s">
        <v>53</v>
      </c>
      <c r="E1061" s="63" t="s">
        <v>1201</v>
      </c>
      <c r="F1061" s="63">
        <v>1</v>
      </c>
      <c r="G1061" s="64" t="s">
        <v>1202</v>
      </c>
      <c r="H1061" s="63" t="s">
        <v>772</v>
      </c>
      <c r="I1061" s="63">
        <v>16</v>
      </c>
      <c r="J1061" s="63">
        <v>15</v>
      </c>
      <c r="K1061" s="63">
        <v>2</v>
      </c>
      <c r="L1061" s="63">
        <v>-0.3</v>
      </c>
      <c r="M1061" s="63">
        <v>1</v>
      </c>
      <c r="N1061" s="63"/>
      <c r="O1061" s="63"/>
      <c r="P1061" s="63"/>
      <c r="Q1061" s="63"/>
      <c r="R1061" s="63"/>
    </row>
    <row r="1062" spans="1:18" x14ac:dyDescent="0.2">
      <c r="A1062" s="63" t="s">
        <v>1223</v>
      </c>
      <c r="B1062" s="63" t="s">
        <v>1200</v>
      </c>
      <c r="C1062" s="63" t="s">
        <v>58</v>
      </c>
      <c r="D1062" s="63" t="s">
        <v>57</v>
      </c>
      <c r="E1062" s="63" t="s">
        <v>1201</v>
      </c>
      <c r="F1062" s="63">
        <v>0</v>
      </c>
      <c r="G1062" s="64" t="s">
        <v>1202</v>
      </c>
      <c r="H1062" s="63" t="s">
        <v>18</v>
      </c>
      <c r="I1062" s="63">
        <v>19</v>
      </c>
      <c r="J1062" s="63">
        <v>22</v>
      </c>
      <c r="K1062" s="63">
        <v>2</v>
      </c>
      <c r="L1062" s="63"/>
      <c r="M1062" s="63"/>
      <c r="N1062" s="63"/>
      <c r="O1062" s="63"/>
      <c r="P1062" s="63"/>
      <c r="Q1062" s="63"/>
      <c r="R1062" s="63"/>
    </row>
    <row r="1063" spans="1:18" x14ac:dyDescent="0.2">
      <c r="A1063" s="63" t="s">
        <v>1224</v>
      </c>
      <c r="B1063" s="63" t="s">
        <v>1204</v>
      </c>
      <c r="C1063" s="63" t="s">
        <v>58</v>
      </c>
      <c r="D1063" s="63" t="s">
        <v>57</v>
      </c>
      <c r="E1063" s="63" t="s">
        <v>1201</v>
      </c>
      <c r="F1063" s="63">
        <v>1</v>
      </c>
      <c r="G1063" s="64" t="s">
        <v>1202</v>
      </c>
      <c r="H1063" s="63" t="s">
        <v>772</v>
      </c>
      <c r="I1063" s="63">
        <v>18</v>
      </c>
      <c r="J1063" s="63">
        <v>26</v>
      </c>
      <c r="K1063" s="63">
        <v>3</v>
      </c>
      <c r="L1063" s="63">
        <v>-0.3</v>
      </c>
      <c r="M1063" s="63">
        <v>1</v>
      </c>
      <c r="N1063" s="63"/>
      <c r="O1063" s="63"/>
      <c r="P1063" s="63"/>
      <c r="Q1063" s="63"/>
      <c r="R1063" s="63"/>
    </row>
    <row r="1064" spans="1:18" x14ac:dyDescent="0.2">
      <c r="A1064" s="63" t="s">
        <v>1225</v>
      </c>
      <c r="B1064" s="63" t="s">
        <v>1200</v>
      </c>
      <c r="C1064" s="63" t="s">
        <v>62</v>
      </c>
      <c r="D1064" s="63" t="s">
        <v>61</v>
      </c>
      <c r="E1064" s="63" t="s">
        <v>1201</v>
      </c>
      <c r="F1064" s="63">
        <v>0</v>
      </c>
      <c r="G1064" s="64" t="s">
        <v>1202</v>
      </c>
      <c r="H1064" s="63" t="s">
        <v>18</v>
      </c>
      <c r="I1064" s="63">
        <v>13</v>
      </c>
      <c r="J1064" s="63">
        <v>3</v>
      </c>
      <c r="K1064" s="63">
        <v>1</v>
      </c>
      <c r="L1064" s="63"/>
      <c r="M1064" s="63"/>
      <c r="N1064" s="63"/>
      <c r="O1064" s="63"/>
      <c r="P1064" s="63"/>
      <c r="Q1064" s="63"/>
      <c r="R1064" s="63"/>
    </row>
    <row r="1065" spans="1:18" x14ac:dyDescent="0.2">
      <c r="A1065" s="63" t="s">
        <v>1226</v>
      </c>
      <c r="B1065" s="63" t="s">
        <v>1204</v>
      </c>
      <c r="C1065" s="63" t="s">
        <v>62</v>
      </c>
      <c r="D1065" s="63" t="s">
        <v>61</v>
      </c>
      <c r="E1065" s="63" t="s">
        <v>1201</v>
      </c>
      <c r="F1065" s="63">
        <v>1</v>
      </c>
      <c r="G1065" s="64" t="s">
        <v>1202</v>
      </c>
      <c r="H1065" s="63" t="s">
        <v>772</v>
      </c>
      <c r="I1065" s="63">
        <v>14</v>
      </c>
      <c r="J1065" s="63">
        <v>4</v>
      </c>
      <c r="K1065" s="63">
        <v>1</v>
      </c>
      <c r="L1065" s="63">
        <v>0.3</v>
      </c>
      <c r="M1065" s="63"/>
      <c r="N1065" s="63">
        <v>1</v>
      </c>
      <c r="O1065" s="63"/>
      <c r="P1065" s="63"/>
      <c r="Q1065" s="63"/>
      <c r="R1065" s="63"/>
    </row>
    <row r="1066" spans="1:18" x14ac:dyDescent="0.2">
      <c r="A1066" s="63" t="s">
        <v>1227</v>
      </c>
      <c r="B1066" s="63" t="s">
        <v>1200</v>
      </c>
      <c r="C1066" s="63" t="s">
        <v>1</v>
      </c>
      <c r="D1066" s="63" t="s">
        <v>65</v>
      </c>
      <c r="E1066" s="63" t="s">
        <v>1201</v>
      </c>
      <c r="F1066" s="63">
        <v>0</v>
      </c>
      <c r="G1066" s="64" t="s">
        <v>1202</v>
      </c>
      <c r="H1066" s="63" t="s">
        <v>18</v>
      </c>
      <c r="I1066" s="63">
        <v>17</v>
      </c>
      <c r="J1066" s="63">
        <v>11</v>
      </c>
      <c r="K1066" s="63">
        <v>1</v>
      </c>
      <c r="L1066" s="63"/>
      <c r="M1066" s="63"/>
      <c r="N1066" s="63"/>
      <c r="O1066" s="63"/>
      <c r="P1066" s="63"/>
      <c r="Q1066" s="63"/>
      <c r="R1066" s="63"/>
    </row>
    <row r="1067" spans="1:18" x14ac:dyDescent="0.2">
      <c r="A1067" s="63" t="s">
        <v>1228</v>
      </c>
      <c r="B1067" s="63" t="s">
        <v>1204</v>
      </c>
      <c r="C1067" s="63" t="s">
        <v>1</v>
      </c>
      <c r="D1067" s="63" t="s">
        <v>65</v>
      </c>
      <c r="E1067" s="63" t="s">
        <v>1201</v>
      </c>
      <c r="F1067" s="63">
        <v>1</v>
      </c>
      <c r="G1067" s="64" t="s">
        <v>1202</v>
      </c>
      <c r="H1067" s="63" t="s">
        <v>772</v>
      </c>
      <c r="I1067" s="63">
        <v>14</v>
      </c>
      <c r="J1067" s="63">
        <v>4</v>
      </c>
      <c r="K1067" s="63">
        <v>1</v>
      </c>
      <c r="L1067" s="63">
        <v>-0.8</v>
      </c>
      <c r="M1067" s="63">
        <v>1</v>
      </c>
      <c r="N1067" s="63"/>
      <c r="O1067" s="63">
        <v>1</v>
      </c>
      <c r="P1067" s="63"/>
      <c r="Q1067" s="63"/>
      <c r="R1067" s="63"/>
    </row>
    <row r="1068" spans="1:18" x14ac:dyDescent="0.2">
      <c r="A1068" s="63" t="s">
        <v>1229</v>
      </c>
      <c r="B1068" s="63" t="s">
        <v>1200</v>
      </c>
      <c r="C1068" s="63" t="s">
        <v>69</v>
      </c>
      <c r="D1068" s="63" t="s">
        <v>68</v>
      </c>
      <c r="E1068" s="63" t="s">
        <v>1201</v>
      </c>
      <c r="F1068" s="63">
        <v>0</v>
      </c>
      <c r="G1068" s="64" t="s">
        <v>1202</v>
      </c>
      <c r="H1068" s="63" t="s">
        <v>18</v>
      </c>
      <c r="I1068" s="63">
        <v>18</v>
      </c>
      <c r="J1068" s="63">
        <v>18</v>
      </c>
      <c r="K1068" s="63">
        <v>2</v>
      </c>
      <c r="L1068" s="63"/>
      <c r="M1068" s="63"/>
      <c r="N1068" s="63"/>
      <c r="O1068" s="63"/>
      <c r="P1068" s="63"/>
      <c r="Q1068" s="63"/>
      <c r="R1068" s="63"/>
    </row>
    <row r="1069" spans="1:18" x14ac:dyDescent="0.2">
      <c r="A1069" s="63" t="s">
        <v>1230</v>
      </c>
      <c r="B1069" s="63" t="s">
        <v>1204</v>
      </c>
      <c r="C1069" s="63" t="s">
        <v>69</v>
      </c>
      <c r="D1069" s="63" t="s">
        <v>68</v>
      </c>
      <c r="E1069" s="63" t="s">
        <v>1201</v>
      </c>
      <c r="F1069" s="63">
        <v>1</v>
      </c>
      <c r="G1069" s="64" t="s">
        <v>1202</v>
      </c>
      <c r="H1069" s="63" t="s">
        <v>772</v>
      </c>
      <c r="I1069" s="63">
        <v>15</v>
      </c>
      <c r="J1069" s="63">
        <v>9</v>
      </c>
      <c r="K1069" s="63">
        <v>1</v>
      </c>
      <c r="L1069" s="63">
        <v>-0.8</v>
      </c>
      <c r="M1069" s="63">
        <v>1</v>
      </c>
      <c r="N1069" s="63"/>
      <c r="O1069" s="63">
        <v>1</v>
      </c>
      <c r="P1069" s="63"/>
      <c r="Q1069" s="63"/>
      <c r="R1069" s="63"/>
    </row>
    <row r="1070" spans="1:18" x14ac:dyDescent="0.2">
      <c r="A1070" s="63" t="s">
        <v>1231</v>
      </c>
      <c r="B1070" s="63" t="s">
        <v>1200</v>
      </c>
      <c r="C1070" s="63" t="s">
        <v>73</v>
      </c>
      <c r="D1070" s="63" t="s">
        <v>72</v>
      </c>
      <c r="E1070" s="63" t="s">
        <v>1201</v>
      </c>
      <c r="F1070" s="63">
        <v>0</v>
      </c>
      <c r="G1070" s="64" t="s">
        <v>1202</v>
      </c>
      <c r="H1070" s="63" t="s">
        <v>18</v>
      </c>
      <c r="I1070" s="63">
        <v>22</v>
      </c>
      <c r="J1070" s="63">
        <v>40</v>
      </c>
      <c r="K1070" s="63">
        <v>4</v>
      </c>
      <c r="L1070" s="63"/>
      <c r="M1070" s="63"/>
      <c r="N1070" s="63"/>
      <c r="O1070" s="63"/>
      <c r="P1070" s="63"/>
      <c r="Q1070" s="63"/>
      <c r="R1070" s="63"/>
    </row>
    <row r="1071" spans="1:18" x14ac:dyDescent="0.2">
      <c r="A1071" s="63" t="s">
        <v>1232</v>
      </c>
      <c r="B1071" s="63" t="s">
        <v>1204</v>
      </c>
      <c r="C1071" s="63" t="s">
        <v>73</v>
      </c>
      <c r="D1071" s="63" t="s">
        <v>72</v>
      </c>
      <c r="E1071" s="63" t="s">
        <v>1201</v>
      </c>
      <c r="F1071" s="63">
        <v>1</v>
      </c>
      <c r="G1071" s="64" t="s">
        <v>1202</v>
      </c>
      <c r="H1071" s="63" t="s">
        <v>772</v>
      </c>
      <c r="I1071" s="63">
        <v>21</v>
      </c>
      <c r="J1071" s="63">
        <v>40</v>
      </c>
      <c r="K1071" s="63">
        <v>4</v>
      </c>
      <c r="L1071" s="63">
        <v>-0.3</v>
      </c>
      <c r="M1071" s="63">
        <v>1</v>
      </c>
      <c r="N1071" s="63"/>
      <c r="O1071" s="63"/>
      <c r="P1071" s="63"/>
      <c r="Q1071" s="63"/>
      <c r="R1071" s="63"/>
    </row>
    <row r="1072" spans="1:18" x14ac:dyDescent="0.2">
      <c r="A1072" s="63" t="s">
        <v>1233</v>
      </c>
      <c r="B1072" s="63" t="s">
        <v>1200</v>
      </c>
      <c r="C1072" s="63" t="s">
        <v>77</v>
      </c>
      <c r="D1072" s="63" t="s">
        <v>76</v>
      </c>
      <c r="E1072" s="63" t="s">
        <v>1201</v>
      </c>
      <c r="F1072" s="63">
        <v>0</v>
      </c>
      <c r="G1072" s="64" t="s">
        <v>1202</v>
      </c>
      <c r="H1072" s="63" t="s">
        <v>18</v>
      </c>
      <c r="I1072" s="63">
        <v>19</v>
      </c>
      <c r="J1072" s="63">
        <v>22</v>
      </c>
      <c r="K1072" s="63">
        <v>2</v>
      </c>
      <c r="L1072" s="63"/>
      <c r="M1072" s="63"/>
      <c r="N1072" s="63"/>
      <c r="O1072" s="63"/>
      <c r="P1072" s="63"/>
      <c r="Q1072" s="63"/>
      <c r="R1072" s="63"/>
    </row>
    <row r="1073" spans="1:18" x14ac:dyDescent="0.2">
      <c r="A1073" s="63" t="s">
        <v>1234</v>
      </c>
      <c r="B1073" s="63" t="s">
        <v>1204</v>
      </c>
      <c r="C1073" s="63" t="s">
        <v>77</v>
      </c>
      <c r="D1073" s="63" t="s">
        <v>76</v>
      </c>
      <c r="E1073" s="63" t="s">
        <v>1201</v>
      </c>
      <c r="F1073" s="63">
        <v>1</v>
      </c>
      <c r="G1073" s="64" t="s">
        <v>1202</v>
      </c>
      <c r="H1073" s="63" t="s">
        <v>772</v>
      </c>
      <c r="I1073" s="63">
        <v>18</v>
      </c>
      <c r="J1073" s="63">
        <v>26</v>
      </c>
      <c r="K1073" s="63">
        <v>3</v>
      </c>
      <c r="L1073" s="63">
        <v>-0.3</v>
      </c>
      <c r="M1073" s="63">
        <v>1</v>
      </c>
      <c r="N1073" s="63"/>
      <c r="O1073" s="63"/>
      <c r="P1073" s="63"/>
      <c r="Q1073" s="63"/>
      <c r="R1073" s="63"/>
    </row>
    <row r="1074" spans="1:18" x14ac:dyDescent="0.2">
      <c r="A1074" s="63" t="s">
        <v>1235</v>
      </c>
      <c r="B1074" s="63" t="s">
        <v>1200</v>
      </c>
      <c r="C1074" s="63" t="s">
        <v>81</v>
      </c>
      <c r="D1074" s="63" t="s">
        <v>80</v>
      </c>
      <c r="E1074" s="63" t="s">
        <v>1201</v>
      </c>
      <c r="F1074" s="63">
        <v>0</v>
      </c>
      <c r="G1074" s="64" t="s">
        <v>1202</v>
      </c>
      <c r="H1074" s="63" t="s">
        <v>18</v>
      </c>
      <c r="I1074" s="63">
        <v>20</v>
      </c>
      <c r="J1074" s="63">
        <v>30</v>
      </c>
      <c r="K1074" s="63">
        <v>3</v>
      </c>
      <c r="L1074" s="63"/>
      <c r="M1074" s="63"/>
      <c r="N1074" s="63"/>
      <c r="O1074" s="63"/>
      <c r="P1074" s="63"/>
      <c r="Q1074" s="63"/>
      <c r="R1074" s="63"/>
    </row>
    <row r="1075" spans="1:18" x14ac:dyDescent="0.2">
      <c r="A1075" s="63" t="s">
        <v>1236</v>
      </c>
      <c r="B1075" s="63" t="s">
        <v>1204</v>
      </c>
      <c r="C1075" s="63" t="s">
        <v>81</v>
      </c>
      <c r="D1075" s="63" t="s">
        <v>80</v>
      </c>
      <c r="E1075" s="63" t="s">
        <v>1201</v>
      </c>
      <c r="F1075" s="63">
        <v>1</v>
      </c>
      <c r="G1075" s="64" t="s">
        <v>1202</v>
      </c>
      <c r="H1075" s="63" t="s">
        <v>772</v>
      </c>
      <c r="I1075" s="63">
        <v>18</v>
      </c>
      <c r="J1075" s="63">
        <v>26</v>
      </c>
      <c r="K1075" s="63">
        <v>3</v>
      </c>
      <c r="L1075" s="63">
        <v>-0.6</v>
      </c>
      <c r="M1075" s="63">
        <v>1</v>
      </c>
      <c r="N1075" s="63"/>
      <c r="O1075" s="63">
        <v>1</v>
      </c>
      <c r="P1075" s="63"/>
      <c r="Q1075" s="63"/>
      <c r="R1075" s="63"/>
    </row>
    <row r="1076" spans="1:18" x14ac:dyDescent="0.2">
      <c r="A1076" s="63" t="s">
        <v>1237</v>
      </c>
      <c r="B1076" s="63" t="s">
        <v>1200</v>
      </c>
      <c r="C1076" s="63" t="s">
        <v>85</v>
      </c>
      <c r="D1076" s="63" t="s">
        <v>84</v>
      </c>
      <c r="E1076" s="63" t="s">
        <v>1201</v>
      </c>
      <c r="F1076" s="63">
        <v>0</v>
      </c>
      <c r="G1076" s="64" t="s">
        <v>1202</v>
      </c>
      <c r="H1076" s="63" t="s">
        <v>18</v>
      </c>
      <c r="I1076" s="63">
        <v>26</v>
      </c>
      <c r="J1076" s="63">
        <v>49</v>
      </c>
      <c r="K1076" s="63">
        <v>4</v>
      </c>
      <c r="L1076" s="63"/>
      <c r="M1076" s="63"/>
      <c r="N1076" s="63"/>
      <c r="O1076" s="63"/>
      <c r="P1076" s="63"/>
      <c r="Q1076" s="63"/>
      <c r="R1076" s="63"/>
    </row>
    <row r="1077" spans="1:18" x14ac:dyDescent="0.2">
      <c r="A1077" s="63" t="s">
        <v>1238</v>
      </c>
      <c r="B1077" s="63" t="s">
        <v>1204</v>
      </c>
      <c r="C1077" s="63" t="s">
        <v>85</v>
      </c>
      <c r="D1077" s="63" t="s">
        <v>84</v>
      </c>
      <c r="E1077" s="63" t="s">
        <v>1201</v>
      </c>
      <c r="F1077" s="63">
        <v>1</v>
      </c>
      <c r="G1077" s="64" t="s">
        <v>1202</v>
      </c>
      <c r="H1077" s="63" t="s">
        <v>772</v>
      </c>
      <c r="I1077" s="63">
        <v>26</v>
      </c>
      <c r="J1077" s="63">
        <v>50</v>
      </c>
      <c r="K1077" s="63">
        <v>4</v>
      </c>
      <c r="L1077" s="63">
        <v>0</v>
      </c>
      <c r="M1077" s="63"/>
      <c r="N1077" s="63"/>
      <c r="O1077" s="63"/>
      <c r="P1077" s="63"/>
      <c r="Q1077" s="63"/>
      <c r="R1077" s="63"/>
    </row>
    <row r="1078" spans="1:18" x14ac:dyDescent="0.2">
      <c r="A1078" s="63" t="s">
        <v>1239</v>
      </c>
      <c r="B1078" s="63" t="s">
        <v>1200</v>
      </c>
      <c r="C1078" s="63" t="s">
        <v>89</v>
      </c>
      <c r="D1078" s="63" t="s">
        <v>88</v>
      </c>
      <c r="E1078" s="63" t="s">
        <v>1201</v>
      </c>
      <c r="F1078" s="63">
        <v>0</v>
      </c>
      <c r="G1078" s="64" t="s">
        <v>1202</v>
      </c>
      <c r="H1078" s="63" t="s">
        <v>18</v>
      </c>
      <c r="I1078" s="63">
        <v>24</v>
      </c>
      <c r="J1078" s="63">
        <v>46</v>
      </c>
      <c r="K1078" s="63">
        <v>4</v>
      </c>
      <c r="L1078" s="63"/>
      <c r="M1078" s="63"/>
      <c r="N1078" s="63"/>
      <c r="O1078" s="63"/>
      <c r="P1078" s="63"/>
      <c r="Q1078" s="63"/>
      <c r="R1078" s="63"/>
    </row>
    <row r="1079" spans="1:18" x14ac:dyDescent="0.2">
      <c r="A1079" s="63" t="s">
        <v>1240</v>
      </c>
      <c r="B1079" s="63" t="s">
        <v>1204</v>
      </c>
      <c r="C1079" s="63" t="s">
        <v>89</v>
      </c>
      <c r="D1079" s="63" t="s">
        <v>88</v>
      </c>
      <c r="E1079" s="63" t="s">
        <v>1201</v>
      </c>
      <c r="F1079" s="63">
        <v>1</v>
      </c>
      <c r="G1079" s="64" t="s">
        <v>1202</v>
      </c>
      <c r="H1079" s="63" t="s">
        <v>772</v>
      </c>
      <c r="I1079" s="63">
        <v>22</v>
      </c>
      <c r="J1079" s="63">
        <v>43</v>
      </c>
      <c r="K1079" s="63">
        <v>4</v>
      </c>
      <c r="L1079" s="63">
        <v>-0.6</v>
      </c>
      <c r="M1079" s="63">
        <v>1</v>
      </c>
      <c r="N1079" s="63"/>
      <c r="O1079" s="63">
        <v>1</v>
      </c>
      <c r="P1079" s="63"/>
      <c r="Q1079" s="63"/>
      <c r="R1079" s="63"/>
    </row>
    <row r="1080" spans="1:18" x14ac:dyDescent="0.2">
      <c r="A1080" s="63" t="s">
        <v>1241</v>
      </c>
      <c r="B1080" s="63" t="s">
        <v>1200</v>
      </c>
      <c r="C1080" s="63" t="s">
        <v>93</v>
      </c>
      <c r="D1080" s="63" t="s">
        <v>92</v>
      </c>
      <c r="E1080" s="63" t="s">
        <v>1201</v>
      </c>
      <c r="F1080" s="63">
        <v>0</v>
      </c>
      <c r="G1080" s="64" t="s">
        <v>1202</v>
      </c>
      <c r="H1080" s="63" t="s">
        <v>18</v>
      </c>
      <c r="I1080" s="63">
        <v>20</v>
      </c>
      <c r="J1080" s="63">
        <v>30</v>
      </c>
      <c r="K1080" s="63">
        <v>3</v>
      </c>
      <c r="L1080" s="63"/>
      <c r="M1080" s="63"/>
      <c r="N1080" s="63"/>
      <c r="O1080" s="63"/>
      <c r="P1080" s="63"/>
      <c r="Q1080" s="63"/>
      <c r="R1080" s="63"/>
    </row>
    <row r="1081" spans="1:18" x14ac:dyDescent="0.2">
      <c r="A1081" s="63" t="s">
        <v>1242</v>
      </c>
      <c r="B1081" s="63" t="s">
        <v>1204</v>
      </c>
      <c r="C1081" s="63" t="s">
        <v>93</v>
      </c>
      <c r="D1081" s="63" t="s">
        <v>92</v>
      </c>
      <c r="E1081" s="63" t="s">
        <v>1201</v>
      </c>
      <c r="F1081" s="63">
        <v>1</v>
      </c>
      <c r="G1081" s="64" t="s">
        <v>1202</v>
      </c>
      <c r="H1081" s="63" t="s">
        <v>772</v>
      </c>
      <c r="I1081" s="63">
        <v>19</v>
      </c>
      <c r="J1081" s="63">
        <v>32</v>
      </c>
      <c r="K1081" s="63">
        <v>3</v>
      </c>
      <c r="L1081" s="63">
        <v>-0.3</v>
      </c>
      <c r="M1081" s="63">
        <v>1</v>
      </c>
      <c r="N1081" s="63"/>
      <c r="O1081" s="63"/>
      <c r="P1081" s="63"/>
      <c r="Q1081" s="63"/>
      <c r="R1081" s="63"/>
    </row>
    <row r="1082" spans="1:18" x14ac:dyDescent="0.2">
      <c r="A1082" s="63" t="s">
        <v>1243</v>
      </c>
      <c r="B1082" s="63" t="s">
        <v>1200</v>
      </c>
      <c r="C1082" s="63" t="s">
        <v>97</v>
      </c>
      <c r="D1082" s="63" t="s">
        <v>96</v>
      </c>
      <c r="E1082" s="63" t="s">
        <v>1201</v>
      </c>
      <c r="F1082" s="63">
        <v>0</v>
      </c>
      <c r="G1082" s="64" t="s">
        <v>1202</v>
      </c>
      <c r="H1082" s="63" t="s">
        <v>18</v>
      </c>
      <c r="I1082" s="63">
        <v>16</v>
      </c>
      <c r="J1082" s="63">
        <v>4</v>
      </c>
      <c r="K1082" s="63">
        <v>1</v>
      </c>
      <c r="L1082" s="63"/>
      <c r="M1082" s="63"/>
      <c r="N1082" s="63"/>
      <c r="O1082" s="63"/>
      <c r="P1082" s="63"/>
      <c r="Q1082" s="63"/>
      <c r="R1082" s="63"/>
    </row>
    <row r="1083" spans="1:18" x14ac:dyDescent="0.2">
      <c r="A1083" s="63" t="s">
        <v>1244</v>
      </c>
      <c r="B1083" s="63" t="s">
        <v>1204</v>
      </c>
      <c r="C1083" s="63" t="s">
        <v>97</v>
      </c>
      <c r="D1083" s="63" t="s">
        <v>96</v>
      </c>
      <c r="E1083" s="63" t="s">
        <v>1201</v>
      </c>
      <c r="F1083" s="63">
        <v>1</v>
      </c>
      <c r="G1083" s="64" t="s">
        <v>1202</v>
      </c>
      <c r="H1083" s="63" t="s">
        <v>772</v>
      </c>
      <c r="I1083" s="63">
        <v>15</v>
      </c>
      <c r="J1083" s="63">
        <v>9</v>
      </c>
      <c r="K1083" s="63">
        <v>1</v>
      </c>
      <c r="L1083" s="63">
        <v>-0.3</v>
      </c>
      <c r="M1083" s="63">
        <v>1</v>
      </c>
      <c r="N1083" s="63"/>
      <c r="O1083" s="63"/>
      <c r="P1083" s="63"/>
      <c r="Q1083" s="63"/>
      <c r="R1083" s="63"/>
    </row>
    <row r="1084" spans="1:18" x14ac:dyDescent="0.2">
      <c r="A1084" s="63" t="s">
        <v>1245</v>
      </c>
      <c r="B1084" s="63" t="s">
        <v>1200</v>
      </c>
      <c r="C1084" s="63" t="s">
        <v>101</v>
      </c>
      <c r="D1084" s="63" t="s">
        <v>100</v>
      </c>
      <c r="E1084" s="63" t="s">
        <v>1201</v>
      </c>
      <c r="F1084" s="63">
        <v>0</v>
      </c>
      <c r="G1084" s="64" t="s">
        <v>1202</v>
      </c>
      <c r="H1084" s="63" t="s">
        <v>18</v>
      </c>
      <c r="I1084" s="63">
        <v>17</v>
      </c>
      <c r="J1084" s="63">
        <v>11</v>
      </c>
      <c r="K1084" s="63">
        <v>1</v>
      </c>
      <c r="L1084" s="63"/>
      <c r="M1084" s="63"/>
      <c r="N1084" s="63"/>
      <c r="O1084" s="63"/>
      <c r="P1084" s="63"/>
      <c r="Q1084" s="63"/>
      <c r="R1084" s="63"/>
    </row>
    <row r="1085" spans="1:18" x14ac:dyDescent="0.2">
      <c r="A1085" s="63" t="s">
        <v>1246</v>
      </c>
      <c r="B1085" s="63" t="s">
        <v>1204</v>
      </c>
      <c r="C1085" s="63" t="s">
        <v>101</v>
      </c>
      <c r="D1085" s="63" t="s">
        <v>100</v>
      </c>
      <c r="E1085" s="63" t="s">
        <v>1201</v>
      </c>
      <c r="F1085" s="63">
        <v>1</v>
      </c>
      <c r="G1085" s="64" t="s">
        <v>1202</v>
      </c>
      <c r="H1085" s="63" t="s">
        <v>772</v>
      </c>
      <c r="I1085" s="63">
        <v>14</v>
      </c>
      <c r="J1085" s="63">
        <v>4</v>
      </c>
      <c r="K1085" s="63">
        <v>1</v>
      </c>
      <c r="L1085" s="63">
        <v>-0.8</v>
      </c>
      <c r="M1085" s="63">
        <v>1</v>
      </c>
      <c r="N1085" s="63"/>
      <c r="O1085" s="63">
        <v>1</v>
      </c>
      <c r="P1085" s="63"/>
      <c r="Q1085" s="63"/>
      <c r="R1085" s="63"/>
    </row>
    <row r="1086" spans="1:18" x14ac:dyDescent="0.2">
      <c r="A1086" s="63" t="s">
        <v>1247</v>
      </c>
      <c r="B1086" s="63" t="s">
        <v>1200</v>
      </c>
      <c r="C1086" s="63" t="s">
        <v>105</v>
      </c>
      <c r="D1086" s="63" t="s">
        <v>104</v>
      </c>
      <c r="E1086" s="63" t="s">
        <v>1201</v>
      </c>
      <c r="F1086" s="63">
        <v>0</v>
      </c>
      <c r="G1086" s="64" t="s">
        <v>1202</v>
      </c>
      <c r="H1086" s="63" t="s">
        <v>18</v>
      </c>
      <c r="I1086" s="63">
        <v>21</v>
      </c>
      <c r="J1086" s="63">
        <v>35</v>
      </c>
      <c r="K1086" s="63">
        <v>3</v>
      </c>
      <c r="L1086" s="63"/>
      <c r="M1086" s="63"/>
      <c r="N1086" s="63"/>
      <c r="O1086" s="63"/>
      <c r="P1086" s="63"/>
      <c r="Q1086" s="63"/>
      <c r="R1086" s="63"/>
    </row>
    <row r="1087" spans="1:18" x14ac:dyDescent="0.2">
      <c r="A1087" s="63" t="s">
        <v>1248</v>
      </c>
      <c r="B1087" s="63" t="s">
        <v>1204</v>
      </c>
      <c r="C1087" s="63" t="s">
        <v>105</v>
      </c>
      <c r="D1087" s="63" t="s">
        <v>104</v>
      </c>
      <c r="E1087" s="63" t="s">
        <v>1201</v>
      </c>
      <c r="F1087" s="63">
        <v>1</v>
      </c>
      <c r="G1087" s="64" t="s">
        <v>1202</v>
      </c>
      <c r="H1087" s="63" t="s">
        <v>772</v>
      </c>
      <c r="I1087" s="63">
        <v>21</v>
      </c>
      <c r="J1087" s="63">
        <v>40</v>
      </c>
      <c r="K1087" s="63">
        <v>4</v>
      </c>
      <c r="L1087" s="63">
        <v>0</v>
      </c>
      <c r="M1087" s="63"/>
      <c r="N1087" s="63"/>
      <c r="O1087" s="63"/>
      <c r="P1087" s="63"/>
      <c r="Q1087" s="63"/>
      <c r="R1087" s="63"/>
    </row>
    <row r="1088" spans="1:18" x14ac:dyDescent="0.2">
      <c r="A1088" s="63" t="s">
        <v>1249</v>
      </c>
      <c r="B1088" s="63" t="s">
        <v>1200</v>
      </c>
      <c r="C1088" s="63" t="s">
        <v>109</v>
      </c>
      <c r="D1088" s="63" t="s">
        <v>108</v>
      </c>
      <c r="E1088" s="63" t="s">
        <v>1201</v>
      </c>
      <c r="F1088" s="63">
        <v>0</v>
      </c>
      <c r="G1088" s="64" t="s">
        <v>1202</v>
      </c>
      <c r="H1088" s="63" t="s">
        <v>18</v>
      </c>
      <c r="I1088" s="63">
        <v>18</v>
      </c>
      <c r="J1088" s="63">
        <v>18</v>
      </c>
      <c r="K1088" s="63">
        <v>2</v>
      </c>
      <c r="L1088" s="63"/>
      <c r="M1088" s="63"/>
      <c r="N1088" s="63"/>
      <c r="O1088" s="63"/>
      <c r="P1088" s="63"/>
      <c r="Q1088" s="63"/>
      <c r="R1088" s="63"/>
    </row>
    <row r="1089" spans="1:18" x14ac:dyDescent="0.2">
      <c r="A1089" s="63" t="s">
        <v>1250</v>
      </c>
      <c r="B1089" s="63" t="s">
        <v>1204</v>
      </c>
      <c r="C1089" s="63" t="s">
        <v>109</v>
      </c>
      <c r="D1089" s="63" t="s">
        <v>108</v>
      </c>
      <c r="E1089" s="63" t="s">
        <v>1201</v>
      </c>
      <c r="F1089" s="63">
        <v>1</v>
      </c>
      <c r="G1089" s="64" t="s">
        <v>1202</v>
      </c>
      <c r="H1089" s="63" t="s">
        <v>772</v>
      </c>
      <c r="I1089" s="63">
        <v>16</v>
      </c>
      <c r="J1089" s="63">
        <v>15</v>
      </c>
      <c r="K1089" s="63">
        <v>2</v>
      </c>
      <c r="L1089" s="63">
        <v>-0.6</v>
      </c>
      <c r="M1089" s="63">
        <v>1</v>
      </c>
      <c r="N1089" s="63"/>
      <c r="O1089" s="63">
        <v>1</v>
      </c>
      <c r="P1089" s="63"/>
      <c r="Q1089" s="63"/>
      <c r="R1089" s="63"/>
    </row>
    <row r="1090" spans="1:18" x14ac:dyDescent="0.2">
      <c r="A1090" s="63" t="s">
        <v>1251</v>
      </c>
      <c r="B1090" s="63" t="s">
        <v>1200</v>
      </c>
      <c r="C1090" s="63" t="s">
        <v>113</v>
      </c>
      <c r="D1090" s="63" t="s">
        <v>112</v>
      </c>
      <c r="E1090" s="63" t="s">
        <v>1201</v>
      </c>
      <c r="F1090" s="63">
        <v>0</v>
      </c>
      <c r="G1090" s="64" t="s">
        <v>1202</v>
      </c>
      <c r="H1090" s="63" t="s">
        <v>18</v>
      </c>
      <c r="I1090" s="63">
        <v>25</v>
      </c>
      <c r="J1090" s="63">
        <v>48</v>
      </c>
      <c r="K1090" s="63">
        <v>4</v>
      </c>
      <c r="L1090" s="63"/>
      <c r="M1090" s="63"/>
      <c r="N1090" s="63"/>
      <c r="O1090" s="63"/>
      <c r="P1090" s="63"/>
      <c r="Q1090" s="63"/>
      <c r="R1090" s="63"/>
    </row>
    <row r="1091" spans="1:18" x14ac:dyDescent="0.2">
      <c r="A1091" s="63" t="s">
        <v>1252</v>
      </c>
      <c r="B1091" s="63" t="s">
        <v>1204</v>
      </c>
      <c r="C1091" s="63" t="s">
        <v>113</v>
      </c>
      <c r="D1091" s="63" t="s">
        <v>112</v>
      </c>
      <c r="E1091" s="63" t="s">
        <v>1201</v>
      </c>
      <c r="F1091" s="63">
        <v>1</v>
      </c>
      <c r="G1091" s="64" t="s">
        <v>1202</v>
      </c>
      <c r="H1091" s="63" t="s">
        <v>772</v>
      </c>
      <c r="I1091" s="63">
        <v>22</v>
      </c>
      <c r="J1091" s="63">
        <v>43</v>
      </c>
      <c r="K1091" s="63">
        <v>4</v>
      </c>
      <c r="L1091" s="63">
        <v>-0.8</v>
      </c>
      <c r="M1091" s="63">
        <v>1</v>
      </c>
      <c r="N1091" s="63"/>
      <c r="O1091" s="63">
        <v>1</v>
      </c>
      <c r="P1091" s="63"/>
      <c r="Q1091" s="63"/>
      <c r="R1091" s="63"/>
    </row>
    <row r="1092" spans="1:18" x14ac:dyDescent="0.2">
      <c r="A1092" s="63" t="s">
        <v>1253</v>
      </c>
      <c r="B1092" s="63" t="s">
        <v>1200</v>
      </c>
      <c r="C1092" s="63" t="s">
        <v>117</v>
      </c>
      <c r="D1092" s="63" t="s">
        <v>116</v>
      </c>
      <c r="E1092" s="63" t="s">
        <v>1201</v>
      </c>
      <c r="F1092" s="63">
        <v>0</v>
      </c>
      <c r="G1092" s="64" t="s">
        <v>1202</v>
      </c>
      <c r="H1092" s="63" t="s">
        <v>18</v>
      </c>
      <c r="I1092" s="63">
        <v>22</v>
      </c>
      <c r="J1092" s="63">
        <v>40</v>
      </c>
      <c r="K1092" s="63">
        <v>4</v>
      </c>
      <c r="L1092" s="63"/>
      <c r="M1092" s="63"/>
      <c r="N1092" s="63"/>
      <c r="O1092" s="63"/>
      <c r="P1092" s="63"/>
      <c r="Q1092" s="63"/>
      <c r="R1092" s="63"/>
    </row>
    <row r="1093" spans="1:18" x14ac:dyDescent="0.2">
      <c r="A1093" s="63" t="s">
        <v>1254</v>
      </c>
      <c r="B1093" s="63" t="s">
        <v>1204</v>
      </c>
      <c r="C1093" s="63" t="s">
        <v>117</v>
      </c>
      <c r="D1093" s="63" t="s">
        <v>116</v>
      </c>
      <c r="E1093" s="63" t="s">
        <v>1201</v>
      </c>
      <c r="F1093" s="63">
        <v>1</v>
      </c>
      <c r="G1093" s="64" t="s">
        <v>1202</v>
      </c>
      <c r="H1093" s="63" t="s">
        <v>772</v>
      </c>
      <c r="I1093" s="63">
        <v>22</v>
      </c>
      <c r="J1093" s="63">
        <v>43</v>
      </c>
      <c r="K1093" s="63">
        <v>4</v>
      </c>
      <c r="L1093" s="63">
        <v>0</v>
      </c>
      <c r="M1093" s="63"/>
      <c r="N1093" s="63"/>
      <c r="O1093" s="63"/>
      <c r="P1093" s="63"/>
      <c r="Q1093" s="63"/>
      <c r="R1093" s="63"/>
    </row>
    <row r="1094" spans="1:18" x14ac:dyDescent="0.2">
      <c r="A1094" s="63" t="s">
        <v>1255</v>
      </c>
      <c r="B1094" s="63" t="s">
        <v>1200</v>
      </c>
      <c r="C1094" s="63" t="s">
        <v>121</v>
      </c>
      <c r="D1094" s="63" t="s">
        <v>120</v>
      </c>
      <c r="E1094" s="63" t="s">
        <v>1201</v>
      </c>
      <c r="F1094" s="63">
        <v>0</v>
      </c>
      <c r="G1094" s="64" t="s">
        <v>1202</v>
      </c>
      <c r="H1094" s="63" t="s">
        <v>18</v>
      </c>
      <c r="I1094" s="63">
        <v>19</v>
      </c>
      <c r="J1094" s="63">
        <v>22</v>
      </c>
      <c r="K1094" s="63">
        <v>2</v>
      </c>
      <c r="L1094" s="63"/>
      <c r="M1094" s="63"/>
      <c r="N1094" s="63"/>
      <c r="O1094" s="63"/>
      <c r="P1094" s="63"/>
      <c r="Q1094" s="63"/>
      <c r="R1094" s="63"/>
    </row>
    <row r="1095" spans="1:18" x14ac:dyDescent="0.2">
      <c r="A1095" s="63" t="s">
        <v>1256</v>
      </c>
      <c r="B1095" s="63" t="s">
        <v>1204</v>
      </c>
      <c r="C1095" s="63" t="s">
        <v>121</v>
      </c>
      <c r="D1095" s="63" t="s">
        <v>120</v>
      </c>
      <c r="E1095" s="63" t="s">
        <v>1201</v>
      </c>
      <c r="F1095" s="63">
        <v>1</v>
      </c>
      <c r="G1095" s="64" t="s">
        <v>1202</v>
      </c>
      <c r="H1095" s="63" t="s">
        <v>772</v>
      </c>
      <c r="I1095" s="63">
        <v>19</v>
      </c>
      <c r="J1095" s="63">
        <v>32</v>
      </c>
      <c r="K1095" s="63">
        <v>3</v>
      </c>
      <c r="L1095" s="63">
        <v>0</v>
      </c>
      <c r="M1095" s="63"/>
      <c r="N1095" s="63"/>
      <c r="O1095" s="63"/>
      <c r="P1095" s="63"/>
      <c r="Q1095" s="63"/>
      <c r="R1095" s="63"/>
    </row>
    <row r="1096" spans="1:18" x14ac:dyDescent="0.2">
      <c r="A1096" s="63" t="s">
        <v>1257</v>
      </c>
      <c r="B1096" s="63" t="s">
        <v>1200</v>
      </c>
      <c r="C1096" s="63" t="s">
        <v>125</v>
      </c>
      <c r="D1096" s="63" t="s">
        <v>124</v>
      </c>
      <c r="E1096" s="63" t="s">
        <v>1201</v>
      </c>
      <c r="F1096" s="63">
        <v>0</v>
      </c>
      <c r="G1096" s="64" t="s">
        <v>1202</v>
      </c>
      <c r="H1096" s="63" t="s">
        <v>18</v>
      </c>
      <c r="I1096" s="63">
        <v>18</v>
      </c>
      <c r="J1096" s="63">
        <v>18</v>
      </c>
      <c r="K1096" s="63">
        <v>2</v>
      </c>
      <c r="L1096" s="63"/>
      <c r="M1096" s="63"/>
      <c r="N1096" s="63"/>
      <c r="O1096" s="63"/>
      <c r="P1096" s="63"/>
      <c r="Q1096" s="63"/>
      <c r="R1096" s="63"/>
    </row>
    <row r="1097" spans="1:18" x14ac:dyDescent="0.2">
      <c r="A1097" s="63" t="s">
        <v>1258</v>
      </c>
      <c r="B1097" s="63" t="s">
        <v>1204</v>
      </c>
      <c r="C1097" s="63" t="s">
        <v>125</v>
      </c>
      <c r="D1097" s="63" t="s">
        <v>124</v>
      </c>
      <c r="E1097" s="63" t="s">
        <v>1201</v>
      </c>
      <c r="F1097" s="63">
        <v>1</v>
      </c>
      <c r="G1097" s="64" t="s">
        <v>1202</v>
      </c>
      <c r="H1097" s="63" t="s">
        <v>772</v>
      </c>
      <c r="I1097" s="63">
        <v>17</v>
      </c>
      <c r="J1097" s="63">
        <v>21</v>
      </c>
      <c r="K1097" s="63">
        <v>2</v>
      </c>
      <c r="L1097" s="63">
        <v>-0.3</v>
      </c>
      <c r="M1097" s="63">
        <v>1</v>
      </c>
      <c r="N1097" s="63"/>
      <c r="O1097" s="63"/>
      <c r="P1097" s="63"/>
      <c r="Q1097" s="63"/>
      <c r="R1097" s="63"/>
    </row>
    <row r="1098" spans="1:18" x14ac:dyDescent="0.2">
      <c r="A1098" s="63" t="s">
        <v>1259</v>
      </c>
      <c r="B1098" s="63" t="s">
        <v>1200</v>
      </c>
      <c r="C1098" s="63" t="s">
        <v>129</v>
      </c>
      <c r="D1098" s="63" t="s">
        <v>128</v>
      </c>
      <c r="E1098" s="63" t="s">
        <v>1201</v>
      </c>
      <c r="F1098" s="63">
        <v>0</v>
      </c>
      <c r="G1098" s="64" t="s">
        <v>1202</v>
      </c>
      <c r="H1098" s="63" t="s">
        <v>18</v>
      </c>
      <c r="I1098" s="63">
        <v>19</v>
      </c>
      <c r="J1098" s="63">
        <v>22</v>
      </c>
      <c r="K1098" s="63">
        <v>2</v>
      </c>
      <c r="L1098" s="63"/>
      <c r="M1098" s="63"/>
      <c r="N1098" s="63"/>
      <c r="O1098" s="63"/>
      <c r="P1098" s="63"/>
      <c r="Q1098" s="63"/>
      <c r="R1098" s="63"/>
    </row>
    <row r="1099" spans="1:18" x14ac:dyDescent="0.2">
      <c r="A1099" s="63" t="s">
        <v>1260</v>
      </c>
      <c r="B1099" s="63" t="s">
        <v>1204</v>
      </c>
      <c r="C1099" s="63" t="s">
        <v>129</v>
      </c>
      <c r="D1099" s="63" t="s">
        <v>128</v>
      </c>
      <c r="E1099" s="63" t="s">
        <v>1201</v>
      </c>
      <c r="F1099" s="63">
        <v>1</v>
      </c>
      <c r="G1099" s="64" t="s">
        <v>1202</v>
      </c>
      <c r="H1099" s="63" t="s">
        <v>772</v>
      </c>
      <c r="I1099" s="63">
        <v>18</v>
      </c>
      <c r="J1099" s="63">
        <v>26</v>
      </c>
      <c r="K1099" s="63">
        <v>3</v>
      </c>
      <c r="L1099" s="63">
        <v>-0.3</v>
      </c>
      <c r="M1099" s="63">
        <v>1</v>
      </c>
      <c r="N1099" s="63"/>
      <c r="O1099" s="63"/>
      <c r="P1099" s="63"/>
      <c r="Q1099" s="63"/>
      <c r="R1099" s="63"/>
    </row>
    <row r="1100" spans="1:18" x14ac:dyDescent="0.2">
      <c r="A1100" s="63" t="s">
        <v>1261</v>
      </c>
      <c r="B1100" s="63" t="s">
        <v>1200</v>
      </c>
      <c r="C1100" s="63" t="s">
        <v>133</v>
      </c>
      <c r="D1100" s="63" t="s">
        <v>132</v>
      </c>
      <c r="E1100" s="63" t="s">
        <v>1201</v>
      </c>
      <c r="F1100" s="63">
        <v>0</v>
      </c>
      <c r="G1100" s="64" t="s">
        <v>1202</v>
      </c>
      <c r="H1100" s="63" t="s">
        <v>18</v>
      </c>
      <c r="I1100" s="63">
        <v>16</v>
      </c>
      <c r="J1100" s="63">
        <v>4</v>
      </c>
      <c r="K1100" s="63">
        <v>1</v>
      </c>
      <c r="L1100" s="63"/>
      <c r="M1100" s="63"/>
      <c r="N1100" s="63"/>
      <c r="O1100" s="63"/>
      <c r="P1100" s="63"/>
      <c r="Q1100" s="63"/>
      <c r="R1100" s="63"/>
    </row>
    <row r="1101" spans="1:18" x14ac:dyDescent="0.2">
      <c r="A1101" s="63" t="s">
        <v>1262</v>
      </c>
      <c r="B1101" s="63" t="s">
        <v>1204</v>
      </c>
      <c r="C1101" s="63" t="s">
        <v>133</v>
      </c>
      <c r="D1101" s="63" t="s">
        <v>132</v>
      </c>
      <c r="E1101" s="63" t="s">
        <v>1201</v>
      </c>
      <c r="F1101" s="63">
        <v>1</v>
      </c>
      <c r="G1101" s="64" t="s">
        <v>1202</v>
      </c>
      <c r="H1101" s="63" t="s">
        <v>772</v>
      </c>
      <c r="I1101" s="63">
        <v>16</v>
      </c>
      <c r="J1101" s="63">
        <v>15</v>
      </c>
      <c r="K1101" s="63">
        <v>2</v>
      </c>
      <c r="L1101" s="63">
        <v>0</v>
      </c>
      <c r="M1101" s="63"/>
      <c r="N1101" s="63"/>
      <c r="O1101" s="63"/>
      <c r="P1101" s="63"/>
      <c r="Q1101" s="63"/>
      <c r="R1101" s="63"/>
    </row>
    <row r="1102" spans="1:18" x14ac:dyDescent="0.2">
      <c r="A1102" s="63" t="s">
        <v>1263</v>
      </c>
      <c r="B1102" s="63" t="s">
        <v>1200</v>
      </c>
      <c r="C1102" s="63" t="s">
        <v>137</v>
      </c>
      <c r="D1102" s="63" t="s">
        <v>136</v>
      </c>
      <c r="E1102" s="63" t="s">
        <v>1201</v>
      </c>
      <c r="F1102" s="63">
        <v>0</v>
      </c>
      <c r="G1102" s="64" t="s">
        <v>1202</v>
      </c>
      <c r="H1102" s="63" t="s">
        <v>18</v>
      </c>
      <c r="I1102" s="63">
        <v>16</v>
      </c>
      <c r="J1102" s="63">
        <v>4</v>
      </c>
      <c r="K1102" s="63">
        <v>1</v>
      </c>
      <c r="L1102" s="63"/>
      <c r="M1102" s="63"/>
      <c r="N1102" s="63"/>
      <c r="O1102" s="63"/>
      <c r="P1102" s="63"/>
      <c r="Q1102" s="63"/>
      <c r="R1102" s="63"/>
    </row>
    <row r="1103" spans="1:18" x14ac:dyDescent="0.2">
      <c r="A1103" s="63" t="s">
        <v>1264</v>
      </c>
      <c r="B1103" s="63" t="s">
        <v>1204</v>
      </c>
      <c r="C1103" s="63" t="s">
        <v>137</v>
      </c>
      <c r="D1103" s="63" t="s">
        <v>136</v>
      </c>
      <c r="E1103" s="63" t="s">
        <v>1201</v>
      </c>
      <c r="F1103" s="63">
        <v>1</v>
      </c>
      <c r="G1103" s="64" t="s">
        <v>1202</v>
      </c>
      <c r="H1103" s="63" t="s">
        <v>772</v>
      </c>
      <c r="I1103" s="63">
        <v>14</v>
      </c>
      <c r="J1103" s="63">
        <v>4</v>
      </c>
      <c r="K1103" s="63">
        <v>1</v>
      </c>
      <c r="L1103" s="63">
        <v>-0.6</v>
      </c>
      <c r="M1103" s="63">
        <v>1</v>
      </c>
      <c r="N1103" s="63"/>
      <c r="O1103" s="63">
        <v>1</v>
      </c>
      <c r="P1103" s="63"/>
      <c r="Q1103" s="63"/>
      <c r="R1103" s="63"/>
    </row>
    <row r="1104" spans="1:18" x14ac:dyDescent="0.2">
      <c r="A1104" s="63" t="s">
        <v>1265</v>
      </c>
      <c r="B1104" s="63" t="s">
        <v>1200</v>
      </c>
      <c r="C1104" s="63" t="s">
        <v>141</v>
      </c>
      <c r="D1104" s="63" t="s">
        <v>140</v>
      </c>
      <c r="E1104" s="63" t="s">
        <v>1201</v>
      </c>
      <c r="F1104" s="63">
        <v>0</v>
      </c>
      <c r="G1104" s="64" t="s">
        <v>1202</v>
      </c>
      <c r="H1104" s="63" t="s">
        <v>18</v>
      </c>
      <c r="I1104" s="63">
        <v>19</v>
      </c>
      <c r="J1104" s="63">
        <v>22</v>
      </c>
      <c r="K1104" s="63">
        <v>2</v>
      </c>
      <c r="L1104" s="63"/>
      <c r="M1104" s="63"/>
      <c r="N1104" s="63"/>
      <c r="O1104" s="63"/>
      <c r="P1104" s="63"/>
      <c r="Q1104" s="63"/>
      <c r="R1104" s="63"/>
    </row>
    <row r="1105" spans="1:18" x14ac:dyDescent="0.2">
      <c r="A1105" s="63" t="s">
        <v>1266</v>
      </c>
      <c r="B1105" s="63" t="s">
        <v>1204</v>
      </c>
      <c r="C1105" s="63" t="s">
        <v>141</v>
      </c>
      <c r="D1105" s="63" t="s">
        <v>140</v>
      </c>
      <c r="E1105" s="63" t="s">
        <v>1201</v>
      </c>
      <c r="F1105" s="63">
        <v>1</v>
      </c>
      <c r="G1105" s="64" t="s">
        <v>1202</v>
      </c>
      <c r="H1105" s="63" t="s">
        <v>772</v>
      </c>
      <c r="I1105" s="63">
        <v>18</v>
      </c>
      <c r="J1105" s="63">
        <v>26</v>
      </c>
      <c r="K1105" s="63">
        <v>3</v>
      </c>
      <c r="L1105" s="63">
        <v>-0.3</v>
      </c>
      <c r="M1105" s="63">
        <v>1</v>
      </c>
      <c r="N1105" s="63"/>
      <c r="O1105" s="63"/>
      <c r="P1105" s="63"/>
      <c r="Q1105" s="63"/>
      <c r="R1105" s="63"/>
    </row>
    <row r="1106" spans="1:18" x14ac:dyDescent="0.2">
      <c r="A1106" s="63" t="s">
        <v>1267</v>
      </c>
      <c r="B1106" s="63" t="s">
        <v>1200</v>
      </c>
      <c r="C1106" s="63" t="s">
        <v>145</v>
      </c>
      <c r="D1106" s="63" t="s">
        <v>144</v>
      </c>
      <c r="E1106" s="63" t="s">
        <v>1201</v>
      </c>
      <c r="F1106" s="63">
        <v>0</v>
      </c>
      <c r="G1106" s="64" t="s">
        <v>1202</v>
      </c>
      <c r="H1106" s="63" t="s">
        <v>18</v>
      </c>
      <c r="I1106" s="63">
        <v>17</v>
      </c>
      <c r="J1106" s="63">
        <v>11</v>
      </c>
      <c r="K1106" s="63">
        <v>1</v>
      </c>
      <c r="L1106" s="63"/>
      <c r="M1106" s="63"/>
      <c r="N1106" s="63"/>
      <c r="O1106" s="63"/>
      <c r="P1106" s="63"/>
      <c r="Q1106" s="63"/>
      <c r="R1106" s="63"/>
    </row>
    <row r="1107" spans="1:18" x14ac:dyDescent="0.2">
      <c r="A1107" s="63" t="s">
        <v>1268</v>
      </c>
      <c r="B1107" s="63" t="s">
        <v>1204</v>
      </c>
      <c r="C1107" s="63" t="s">
        <v>145</v>
      </c>
      <c r="D1107" s="63" t="s">
        <v>144</v>
      </c>
      <c r="E1107" s="63" t="s">
        <v>1201</v>
      </c>
      <c r="F1107" s="63">
        <v>1</v>
      </c>
      <c r="G1107" s="64" t="s">
        <v>1202</v>
      </c>
      <c r="H1107" s="63" t="s">
        <v>772</v>
      </c>
      <c r="I1107" s="63">
        <v>15</v>
      </c>
      <c r="J1107" s="63">
        <v>9</v>
      </c>
      <c r="K1107" s="63">
        <v>1</v>
      </c>
      <c r="L1107" s="63">
        <v>-0.6</v>
      </c>
      <c r="M1107" s="63">
        <v>1</v>
      </c>
      <c r="N1107" s="63"/>
      <c r="O1107" s="63">
        <v>1</v>
      </c>
      <c r="P1107" s="63"/>
      <c r="Q1107" s="63"/>
      <c r="R1107" s="63"/>
    </row>
    <row r="1108" spans="1:18" x14ac:dyDescent="0.2">
      <c r="A1108" s="63" t="s">
        <v>1269</v>
      </c>
      <c r="B1108" s="63" t="s">
        <v>1200</v>
      </c>
      <c r="C1108" s="63" t="s">
        <v>149</v>
      </c>
      <c r="D1108" s="63" t="s">
        <v>148</v>
      </c>
      <c r="E1108" s="63" t="s">
        <v>1201</v>
      </c>
      <c r="F1108" s="63">
        <v>0</v>
      </c>
      <c r="G1108" s="64" t="s">
        <v>1202</v>
      </c>
      <c r="H1108" s="63" t="s">
        <v>18</v>
      </c>
      <c r="I1108" s="63">
        <v>20</v>
      </c>
      <c r="J1108" s="63">
        <v>30</v>
      </c>
      <c r="K1108" s="63">
        <v>3</v>
      </c>
      <c r="L1108" s="63"/>
      <c r="M1108" s="63"/>
      <c r="N1108" s="63"/>
      <c r="O1108" s="63"/>
      <c r="P1108" s="63"/>
      <c r="Q1108" s="63"/>
      <c r="R1108" s="63"/>
    </row>
    <row r="1109" spans="1:18" x14ac:dyDescent="0.2">
      <c r="A1109" s="63" t="s">
        <v>1270</v>
      </c>
      <c r="B1109" s="63" t="s">
        <v>1204</v>
      </c>
      <c r="C1109" s="63" t="s">
        <v>149</v>
      </c>
      <c r="D1109" s="63" t="s">
        <v>148</v>
      </c>
      <c r="E1109" s="63" t="s">
        <v>1201</v>
      </c>
      <c r="F1109" s="63">
        <v>1</v>
      </c>
      <c r="G1109" s="64" t="s">
        <v>1202</v>
      </c>
      <c r="H1109" s="63" t="s">
        <v>772</v>
      </c>
      <c r="I1109" s="63">
        <v>19</v>
      </c>
      <c r="J1109" s="63">
        <v>32</v>
      </c>
      <c r="K1109" s="63">
        <v>3</v>
      </c>
      <c r="L1109" s="63">
        <v>-0.3</v>
      </c>
      <c r="M1109" s="63">
        <v>1</v>
      </c>
      <c r="N1109" s="63"/>
      <c r="O1109" s="63"/>
      <c r="P1109" s="63"/>
      <c r="Q1109" s="63"/>
      <c r="R1109" s="63"/>
    </row>
    <row r="1110" spans="1:18" x14ac:dyDescent="0.2">
      <c r="A1110" s="63" t="s">
        <v>1271</v>
      </c>
      <c r="B1110" s="63" t="s">
        <v>1200</v>
      </c>
      <c r="C1110" s="63" t="s">
        <v>153</v>
      </c>
      <c r="D1110" s="63" t="s">
        <v>152</v>
      </c>
      <c r="E1110" s="63" t="s">
        <v>1201</v>
      </c>
      <c r="F1110" s="63">
        <v>0</v>
      </c>
      <c r="G1110" s="64" t="s">
        <v>1202</v>
      </c>
      <c r="H1110" s="63" t="s">
        <v>18</v>
      </c>
      <c r="I1110" s="63">
        <v>21</v>
      </c>
      <c r="J1110" s="63">
        <v>35</v>
      </c>
      <c r="K1110" s="63">
        <v>3</v>
      </c>
      <c r="L1110" s="63"/>
      <c r="M1110" s="63"/>
      <c r="N1110" s="63"/>
      <c r="O1110" s="63"/>
      <c r="P1110" s="63"/>
      <c r="Q1110" s="63"/>
      <c r="R1110" s="63"/>
    </row>
    <row r="1111" spans="1:18" x14ac:dyDescent="0.2">
      <c r="A1111" s="63" t="s">
        <v>1272</v>
      </c>
      <c r="B1111" s="63" t="s">
        <v>1204</v>
      </c>
      <c r="C1111" s="63" t="s">
        <v>153</v>
      </c>
      <c r="D1111" s="63" t="s">
        <v>152</v>
      </c>
      <c r="E1111" s="63" t="s">
        <v>1201</v>
      </c>
      <c r="F1111" s="63">
        <v>1</v>
      </c>
      <c r="G1111" s="64" t="s">
        <v>1202</v>
      </c>
      <c r="H1111" s="63" t="s">
        <v>772</v>
      </c>
      <c r="I1111" s="63">
        <v>19</v>
      </c>
      <c r="J1111" s="63">
        <v>32</v>
      </c>
      <c r="K1111" s="63">
        <v>3</v>
      </c>
      <c r="L1111" s="63">
        <v>-0.6</v>
      </c>
      <c r="M1111" s="63">
        <v>1</v>
      </c>
      <c r="N1111" s="63"/>
      <c r="O1111" s="63">
        <v>1</v>
      </c>
      <c r="P1111" s="63"/>
      <c r="Q1111" s="63"/>
      <c r="R1111" s="63"/>
    </row>
    <row r="1112" spans="1:18" x14ac:dyDescent="0.2">
      <c r="A1112" s="63" t="s">
        <v>1273</v>
      </c>
      <c r="B1112" s="63" t="s">
        <v>1200</v>
      </c>
      <c r="C1112" s="63" t="s">
        <v>157</v>
      </c>
      <c r="D1112" s="63" t="s">
        <v>156</v>
      </c>
      <c r="E1112" s="63" t="s">
        <v>1201</v>
      </c>
      <c r="F1112" s="63">
        <v>0</v>
      </c>
      <c r="G1112" s="64" t="s">
        <v>1202</v>
      </c>
      <c r="H1112" s="63" t="s">
        <v>18</v>
      </c>
      <c r="I1112" s="63">
        <v>23</v>
      </c>
      <c r="J1112" s="63">
        <v>43</v>
      </c>
      <c r="K1112" s="63">
        <v>4</v>
      </c>
      <c r="L1112" s="63"/>
      <c r="M1112" s="63"/>
      <c r="N1112" s="63"/>
      <c r="O1112" s="63"/>
      <c r="P1112" s="63"/>
      <c r="Q1112" s="63"/>
      <c r="R1112" s="63"/>
    </row>
    <row r="1113" spans="1:18" x14ac:dyDescent="0.2">
      <c r="A1113" s="63" t="s">
        <v>1274</v>
      </c>
      <c r="B1113" s="63" t="s">
        <v>1204</v>
      </c>
      <c r="C1113" s="63" t="s">
        <v>157</v>
      </c>
      <c r="D1113" s="63" t="s">
        <v>156</v>
      </c>
      <c r="E1113" s="63" t="s">
        <v>1201</v>
      </c>
      <c r="F1113" s="63">
        <v>1</v>
      </c>
      <c r="G1113" s="64" t="s">
        <v>1202</v>
      </c>
      <c r="H1113" s="63" t="s">
        <v>772</v>
      </c>
      <c r="I1113" s="63">
        <v>22</v>
      </c>
      <c r="J1113" s="63">
        <v>43</v>
      </c>
      <c r="K1113" s="63">
        <v>4</v>
      </c>
      <c r="L1113" s="63">
        <v>-0.3</v>
      </c>
      <c r="M1113" s="63">
        <v>1</v>
      </c>
      <c r="N1113" s="63"/>
      <c r="O1113" s="63"/>
      <c r="P1113" s="63"/>
      <c r="Q1113" s="63"/>
      <c r="R1113" s="63"/>
    </row>
    <row r="1114" spans="1:18" x14ac:dyDescent="0.2">
      <c r="A1114" s="63" t="s">
        <v>1275</v>
      </c>
      <c r="B1114" s="63" t="s">
        <v>1200</v>
      </c>
      <c r="C1114" s="63" t="s">
        <v>161</v>
      </c>
      <c r="D1114" s="63" t="s">
        <v>160</v>
      </c>
      <c r="E1114" s="63" t="s">
        <v>1201</v>
      </c>
      <c r="F1114" s="63">
        <v>0</v>
      </c>
      <c r="G1114" s="64" t="s">
        <v>1202</v>
      </c>
      <c r="H1114" s="63" t="s">
        <v>18</v>
      </c>
      <c r="I1114" s="63">
        <v>24</v>
      </c>
      <c r="J1114" s="63">
        <v>46</v>
      </c>
      <c r="K1114" s="63">
        <v>4</v>
      </c>
      <c r="L1114" s="63"/>
      <c r="M1114" s="63"/>
      <c r="N1114" s="63"/>
      <c r="O1114" s="63"/>
      <c r="P1114" s="63"/>
      <c r="Q1114" s="63"/>
      <c r="R1114" s="63"/>
    </row>
    <row r="1115" spans="1:18" x14ac:dyDescent="0.2">
      <c r="A1115" s="63" t="s">
        <v>1276</v>
      </c>
      <c r="B1115" s="63" t="s">
        <v>1204</v>
      </c>
      <c r="C1115" s="63" t="s">
        <v>161</v>
      </c>
      <c r="D1115" s="63" t="s">
        <v>160</v>
      </c>
      <c r="E1115" s="63" t="s">
        <v>1201</v>
      </c>
      <c r="F1115" s="63">
        <v>1</v>
      </c>
      <c r="G1115" s="64" t="s">
        <v>1202</v>
      </c>
      <c r="H1115" s="63" t="s">
        <v>772</v>
      </c>
      <c r="I1115" s="63">
        <v>22</v>
      </c>
      <c r="J1115" s="63">
        <v>43</v>
      </c>
      <c r="K1115" s="63">
        <v>4</v>
      </c>
      <c r="L1115" s="63">
        <v>-0.6</v>
      </c>
      <c r="M1115" s="63">
        <v>1</v>
      </c>
      <c r="N1115" s="63"/>
      <c r="O1115" s="63">
        <v>1</v>
      </c>
      <c r="P1115" s="63"/>
      <c r="Q1115" s="63"/>
      <c r="R1115" s="63"/>
    </row>
    <row r="1116" spans="1:18" x14ac:dyDescent="0.2">
      <c r="A1116" s="63" t="s">
        <v>1277</v>
      </c>
      <c r="B1116" s="63" t="s">
        <v>1200</v>
      </c>
      <c r="C1116" s="63" t="s">
        <v>165</v>
      </c>
      <c r="D1116" s="63" t="s">
        <v>164</v>
      </c>
      <c r="E1116" s="63" t="s">
        <v>1201</v>
      </c>
      <c r="F1116" s="63">
        <v>0</v>
      </c>
      <c r="G1116" s="64" t="s">
        <v>1202</v>
      </c>
      <c r="H1116" s="63" t="s">
        <v>18</v>
      </c>
      <c r="I1116" s="63">
        <v>17</v>
      </c>
      <c r="J1116" s="63">
        <v>11</v>
      </c>
      <c r="K1116" s="63">
        <v>1</v>
      </c>
      <c r="L1116" s="63"/>
      <c r="M1116" s="63"/>
      <c r="N1116" s="63"/>
      <c r="O1116" s="63"/>
      <c r="P1116" s="63"/>
      <c r="Q1116" s="63"/>
      <c r="R1116" s="63"/>
    </row>
    <row r="1117" spans="1:18" x14ac:dyDescent="0.2">
      <c r="A1117" s="63" t="s">
        <v>1278</v>
      </c>
      <c r="B1117" s="63" t="s">
        <v>1204</v>
      </c>
      <c r="C1117" s="63" t="s">
        <v>165</v>
      </c>
      <c r="D1117" s="63" t="s">
        <v>164</v>
      </c>
      <c r="E1117" s="63" t="s">
        <v>1201</v>
      </c>
      <c r="F1117" s="63">
        <v>1</v>
      </c>
      <c r="G1117" s="64" t="s">
        <v>1202</v>
      </c>
      <c r="H1117" s="63" t="s">
        <v>772</v>
      </c>
      <c r="I1117" s="63">
        <v>17</v>
      </c>
      <c r="J1117" s="63">
        <v>21</v>
      </c>
      <c r="K1117" s="63">
        <v>2</v>
      </c>
      <c r="L1117" s="63">
        <v>0</v>
      </c>
      <c r="M1117" s="63"/>
      <c r="N1117" s="63"/>
      <c r="O1117" s="63"/>
      <c r="P1117" s="63"/>
      <c r="Q1117" s="63"/>
      <c r="R1117" s="63"/>
    </row>
    <row r="1118" spans="1:18" x14ac:dyDescent="0.2">
      <c r="A1118" s="63" t="s">
        <v>1279</v>
      </c>
      <c r="B1118" s="63" t="s">
        <v>1200</v>
      </c>
      <c r="C1118" s="63" t="s">
        <v>169</v>
      </c>
      <c r="D1118" s="63" t="s">
        <v>168</v>
      </c>
      <c r="E1118" s="63" t="s">
        <v>1201</v>
      </c>
      <c r="F1118" s="63">
        <v>0</v>
      </c>
      <c r="G1118" s="64" t="s">
        <v>1202</v>
      </c>
      <c r="H1118" s="63" t="s">
        <v>18</v>
      </c>
      <c r="I1118" s="63">
        <v>21</v>
      </c>
      <c r="J1118" s="63">
        <v>35</v>
      </c>
      <c r="K1118" s="63">
        <v>3</v>
      </c>
      <c r="L1118" s="63"/>
      <c r="M1118" s="63"/>
      <c r="N1118" s="63"/>
      <c r="O1118" s="63"/>
      <c r="P1118" s="63"/>
      <c r="Q1118" s="63"/>
      <c r="R1118" s="63"/>
    </row>
    <row r="1119" spans="1:18" x14ac:dyDescent="0.2">
      <c r="A1119" s="63" t="s">
        <v>1280</v>
      </c>
      <c r="B1119" s="63" t="s">
        <v>1204</v>
      </c>
      <c r="C1119" s="63" t="s">
        <v>169</v>
      </c>
      <c r="D1119" s="63" t="s">
        <v>168</v>
      </c>
      <c r="E1119" s="63" t="s">
        <v>1201</v>
      </c>
      <c r="F1119" s="63">
        <v>1</v>
      </c>
      <c r="G1119" s="64" t="s">
        <v>1202</v>
      </c>
      <c r="H1119" s="63" t="s">
        <v>772</v>
      </c>
      <c r="I1119" s="63">
        <v>18</v>
      </c>
      <c r="J1119" s="63">
        <v>26</v>
      </c>
      <c r="K1119" s="63">
        <v>3</v>
      </c>
      <c r="L1119" s="63">
        <v>-0.8</v>
      </c>
      <c r="M1119" s="63">
        <v>1</v>
      </c>
      <c r="N1119" s="63"/>
      <c r="O1119" s="63">
        <v>1</v>
      </c>
      <c r="P1119" s="63"/>
      <c r="Q1119" s="63"/>
      <c r="R1119" s="63"/>
    </row>
    <row r="1120" spans="1:18" x14ac:dyDescent="0.2">
      <c r="A1120" s="63" t="s">
        <v>1281</v>
      </c>
      <c r="B1120" s="63" t="s">
        <v>1200</v>
      </c>
      <c r="C1120" s="63" t="s">
        <v>173</v>
      </c>
      <c r="D1120" s="63" t="s">
        <v>172</v>
      </c>
      <c r="E1120" s="63" t="s">
        <v>1201</v>
      </c>
      <c r="F1120" s="63">
        <v>0</v>
      </c>
      <c r="G1120" s="64" t="s">
        <v>1202</v>
      </c>
      <c r="H1120" s="63" t="s">
        <v>18</v>
      </c>
      <c r="I1120" s="63">
        <v>17</v>
      </c>
      <c r="J1120" s="63">
        <v>11</v>
      </c>
      <c r="K1120" s="63">
        <v>1</v>
      </c>
      <c r="L1120" s="63"/>
      <c r="M1120" s="63"/>
      <c r="N1120" s="63"/>
      <c r="O1120" s="63"/>
      <c r="P1120" s="63"/>
      <c r="Q1120" s="63"/>
      <c r="R1120" s="63"/>
    </row>
    <row r="1121" spans="1:18" x14ac:dyDescent="0.2">
      <c r="A1121" s="63" t="s">
        <v>1282</v>
      </c>
      <c r="B1121" s="63" t="s">
        <v>1204</v>
      </c>
      <c r="C1121" s="63" t="s">
        <v>173</v>
      </c>
      <c r="D1121" s="63" t="s">
        <v>172</v>
      </c>
      <c r="E1121" s="63" t="s">
        <v>1201</v>
      </c>
      <c r="F1121" s="63">
        <v>1</v>
      </c>
      <c r="G1121" s="64" t="s">
        <v>1202</v>
      </c>
      <c r="H1121" s="63" t="s">
        <v>772</v>
      </c>
      <c r="I1121" s="63">
        <v>15</v>
      </c>
      <c r="J1121" s="63">
        <v>9</v>
      </c>
      <c r="K1121" s="63">
        <v>1</v>
      </c>
      <c r="L1121" s="63">
        <v>-0.6</v>
      </c>
      <c r="M1121" s="63">
        <v>1</v>
      </c>
      <c r="N1121" s="63"/>
      <c r="O1121" s="63">
        <v>1</v>
      </c>
      <c r="P1121" s="63"/>
      <c r="Q1121" s="63"/>
      <c r="R1121" s="63"/>
    </row>
    <row r="1122" spans="1:18" x14ac:dyDescent="0.2">
      <c r="A1122" s="63" t="s">
        <v>1283</v>
      </c>
      <c r="B1122" s="63" t="s">
        <v>1200</v>
      </c>
      <c r="C1122" s="63" t="s">
        <v>177</v>
      </c>
      <c r="D1122" s="63" t="s">
        <v>176</v>
      </c>
      <c r="E1122" s="63" t="s">
        <v>1201</v>
      </c>
      <c r="F1122" s="63">
        <v>0</v>
      </c>
      <c r="G1122" s="64" t="s">
        <v>1202</v>
      </c>
      <c r="H1122" s="63" t="s">
        <v>18</v>
      </c>
      <c r="I1122" s="63">
        <v>22</v>
      </c>
      <c r="J1122" s="63">
        <v>40</v>
      </c>
      <c r="K1122" s="63">
        <v>4</v>
      </c>
      <c r="L1122" s="63"/>
      <c r="M1122" s="63"/>
      <c r="N1122" s="63"/>
      <c r="O1122" s="63"/>
      <c r="P1122" s="63"/>
      <c r="Q1122" s="63"/>
      <c r="R1122" s="63"/>
    </row>
    <row r="1123" spans="1:18" x14ac:dyDescent="0.2">
      <c r="A1123" s="63" t="s">
        <v>1284</v>
      </c>
      <c r="B1123" s="63" t="s">
        <v>1204</v>
      </c>
      <c r="C1123" s="63" t="s">
        <v>177</v>
      </c>
      <c r="D1123" s="63" t="s">
        <v>176</v>
      </c>
      <c r="E1123" s="63" t="s">
        <v>1201</v>
      </c>
      <c r="F1123" s="63">
        <v>1</v>
      </c>
      <c r="G1123" s="64" t="s">
        <v>1202</v>
      </c>
      <c r="H1123" s="63" t="s">
        <v>772</v>
      </c>
      <c r="I1123" s="63">
        <v>20</v>
      </c>
      <c r="J1123" s="63">
        <v>38</v>
      </c>
      <c r="K1123" s="63">
        <v>3</v>
      </c>
      <c r="L1123" s="63">
        <v>-0.6</v>
      </c>
      <c r="M1123" s="63">
        <v>1</v>
      </c>
      <c r="N1123" s="63"/>
      <c r="O1123" s="63">
        <v>1</v>
      </c>
      <c r="P1123" s="63"/>
      <c r="Q1123" s="63"/>
      <c r="R1123" s="63"/>
    </row>
    <row r="1124" spans="1:18" x14ac:dyDescent="0.2">
      <c r="A1124" s="63" t="s">
        <v>1285</v>
      </c>
      <c r="B1124" s="63" t="s">
        <v>1200</v>
      </c>
      <c r="C1124" s="63" t="s">
        <v>181</v>
      </c>
      <c r="D1124" s="63" t="s">
        <v>180</v>
      </c>
      <c r="E1124" s="63" t="s">
        <v>1201</v>
      </c>
      <c r="F1124" s="63">
        <v>0</v>
      </c>
      <c r="G1124" s="64" t="s">
        <v>1202</v>
      </c>
      <c r="H1124" s="63" t="s">
        <v>18</v>
      </c>
      <c r="I1124" s="63">
        <v>20</v>
      </c>
      <c r="J1124" s="63">
        <v>30</v>
      </c>
      <c r="K1124" s="63">
        <v>3</v>
      </c>
      <c r="L1124" s="63"/>
      <c r="M1124" s="63"/>
      <c r="N1124" s="63"/>
      <c r="O1124" s="63"/>
      <c r="P1124" s="63"/>
      <c r="Q1124" s="63"/>
      <c r="R1124" s="63"/>
    </row>
    <row r="1125" spans="1:18" x14ac:dyDescent="0.2">
      <c r="A1125" s="63" t="s">
        <v>1286</v>
      </c>
      <c r="B1125" s="63" t="s">
        <v>1204</v>
      </c>
      <c r="C1125" s="63" t="s">
        <v>181</v>
      </c>
      <c r="D1125" s="63" t="s">
        <v>180</v>
      </c>
      <c r="E1125" s="63" t="s">
        <v>1201</v>
      </c>
      <c r="F1125" s="63">
        <v>1</v>
      </c>
      <c r="G1125" s="64" t="s">
        <v>1202</v>
      </c>
      <c r="H1125" s="63" t="s">
        <v>772</v>
      </c>
      <c r="I1125" s="63">
        <v>20</v>
      </c>
      <c r="J1125" s="63">
        <v>38</v>
      </c>
      <c r="K1125" s="63">
        <v>3</v>
      </c>
      <c r="L1125" s="63">
        <v>0</v>
      </c>
      <c r="M1125" s="63"/>
      <c r="N1125" s="63"/>
      <c r="O1125" s="63"/>
      <c r="P1125" s="63"/>
      <c r="Q1125" s="63"/>
      <c r="R1125" s="63"/>
    </row>
    <row r="1126" spans="1:18" x14ac:dyDescent="0.2">
      <c r="A1126" s="63" t="s">
        <v>1287</v>
      </c>
      <c r="B1126" s="63" t="s">
        <v>1200</v>
      </c>
      <c r="C1126" s="63" t="s">
        <v>185</v>
      </c>
      <c r="D1126" s="63" t="s">
        <v>184</v>
      </c>
      <c r="E1126" s="63" t="s">
        <v>1201</v>
      </c>
      <c r="F1126" s="63">
        <v>0</v>
      </c>
      <c r="G1126" s="64" t="s">
        <v>1202</v>
      </c>
      <c r="H1126" s="63" t="s">
        <v>18</v>
      </c>
      <c r="I1126" s="63">
        <v>23</v>
      </c>
      <c r="J1126" s="63">
        <v>43</v>
      </c>
      <c r="K1126" s="63">
        <v>4</v>
      </c>
      <c r="L1126" s="63"/>
      <c r="M1126" s="63"/>
      <c r="N1126" s="63"/>
      <c r="O1126" s="63"/>
      <c r="P1126" s="63"/>
      <c r="Q1126" s="63"/>
      <c r="R1126" s="63"/>
    </row>
    <row r="1127" spans="1:18" x14ac:dyDescent="0.2">
      <c r="A1127" s="63" t="s">
        <v>1288</v>
      </c>
      <c r="B1127" s="63" t="s">
        <v>1204</v>
      </c>
      <c r="C1127" s="63" t="s">
        <v>185</v>
      </c>
      <c r="D1127" s="63" t="s">
        <v>184</v>
      </c>
      <c r="E1127" s="63" t="s">
        <v>1201</v>
      </c>
      <c r="F1127" s="63">
        <v>1</v>
      </c>
      <c r="G1127" s="64" t="s">
        <v>1202</v>
      </c>
      <c r="H1127" s="63" t="s">
        <v>772</v>
      </c>
      <c r="I1127" s="63">
        <v>22</v>
      </c>
      <c r="J1127" s="63">
        <v>43</v>
      </c>
      <c r="K1127" s="63">
        <v>4</v>
      </c>
      <c r="L1127" s="63">
        <v>-0.3</v>
      </c>
      <c r="M1127" s="63">
        <v>1</v>
      </c>
      <c r="N1127" s="63"/>
      <c r="O1127" s="63"/>
      <c r="P1127" s="63"/>
      <c r="Q1127" s="63"/>
      <c r="R1127" s="63"/>
    </row>
    <row r="1128" spans="1:18" x14ac:dyDescent="0.2">
      <c r="A1128" s="63" t="s">
        <v>1289</v>
      </c>
      <c r="B1128" s="63" t="s">
        <v>1200</v>
      </c>
      <c r="C1128" s="63" t="s">
        <v>189</v>
      </c>
      <c r="D1128" s="63" t="s">
        <v>188</v>
      </c>
      <c r="E1128" s="63" t="s">
        <v>1201</v>
      </c>
      <c r="F1128" s="63">
        <v>0</v>
      </c>
      <c r="G1128" s="64" t="s">
        <v>1202</v>
      </c>
      <c r="H1128" s="63" t="s">
        <v>18</v>
      </c>
      <c r="I1128" s="63">
        <v>16</v>
      </c>
      <c r="J1128" s="63">
        <v>4</v>
      </c>
      <c r="K1128" s="63">
        <v>1</v>
      </c>
      <c r="L1128" s="63"/>
      <c r="M1128" s="63"/>
      <c r="N1128" s="63"/>
      <c r="O1128" s="63"/>
      <c r="P1128" s="63"/>
      <c r="Q1128" s="63"/>
      <c r="R1128" s="63"/>
    </row>
    <row r="1129" spans="1:18" x14ac:dyDescent="0.2">
      <c r="A1129" s="63" t="s">
        <v>1290</v>
      </c>
      <c r="B1129" s="63" t="s">
        <v>1204</v>
      </c>
      <c r="C1129" s="63" t="s">
        <v>189</v>
      </c>
      <c r="D1129" s="63" t="s">
        <v>188</v>
      </c>
      <c r="E1129" s="63" t="s">
        <v>1201</v>
      </c>
      <c r="F1129" s="63">
        <v>1</v>
      </c>
      <c r="G1129" s="64" t="s">
        <v>1202</v>
      </c>
      <c r="H1129" s="63" t="s">
        <v>772</v>
      </c>
      <c r="I1129" s="63">
        <v>15</v>
      </c>
      <c r="J1129" s="63">
        <v>9</v>
      </c>
      <c r="K1129" s="63">
        <v>1</v>
      </c>
      <c r="L1129" s="63">
        <v>-0.3</v>
      </c>
      <c r="M1129" s="63">
        <v>1</v>
      </c>
      <c r="N1129" s="63"/>
      <c r="O1129" s="63"/>
      <c r="P1129" s="63"/>
      <c r="Q1129" s="63"/>
      <c r="R1129" s="63"/>
    </row>
    <row r="1130" spans="1:18" x14ac:dyDescent="0.2">
      <c r="A1130" s="63" t="s">
        <v>1291</v>
      </c>
      <c r="B1130" s="63" t="s">
        <v>1200</v>
      </c>
      <c r="C1130" s="63" t="s">
        <v>193</v>
      </c>
      <c r="D1130" s="63" t="s">
        <v>192</v>
      </c>
      <c r="E1130" s="63" t="s">
        <v>1201</v>
      </c>
      <c r="F1130" s="63">
        <v>0</v>
      </c>
      <c r="G1130" s="64" t="s">
        <v>1202</v>
      </c>
      <c r="H1130" s="63" t="s">
        <v>18</v>
      </c>
      <c r="I1130" s="63">
        <v>18</v>
      </c>
      <c r="J1130" s="63"/>
      <c r="K1130" s="63"/>
      <c r="L1130" s="63"/>
      <c r="M1130" s="63"/>
      <c r="N1130" s="63"/>
      <c r="O1130" s="63"/>
      <c r="P1130" s="63"/>
      <c r="Q1130" s="63"/>
      <c r="R1130" s="63"/>
    </row>
    <row r="1131" spans="1:18" x14ac:dyDescent="0.2">
      <c r="A1131" s="63" t="s">
        <v>1292</v>
      </c>
      <c r="B1131" s="63" t="s">
        <v>1204</v>
      </c>
      <c r="C1131" s="63" t="s">
        <v>193</v>
      </c>
      <c r="D1131" s="63" t="s">
        <v>192</v>
      </c>
      <c r="E1131" s="63" t="s">
        <v>1201</v>
      </c>
      <c r="F1131" s="63">
        <v>1</v>
      </c>
      <c r="G1131" s="64" t="s">
        <v>1202</v>
      </c>
      <c r="H1131" s="63" t="s">
        <v>772</v>
      </c>
      <c r="I1131" s="63">
        <v>17</v>
      </c>
      <c r="J1131" s="63"/>
      <c r="K1131" s="63"/>
      <c r="L1131" s="63">
        <v>-0.3</v>
      </c>
      <c r="M1131" s="63">
        <v>1</v>
      </c>
      <c r="N1131" s="63"/>
      <c r="O1131" s="63"/>
      <c r="P1131" s="63"/>
      <c r="Q1131" s="63"/>
      <c r="R1131" s="63"/>
    </row>
    <row r="1132" spans="1:18" x14ac:dyDescent="0.2">
      <c r="A1132" s="63" t="s">
        <v>1293</v>
      </c>
      <c r="B1132" s="63" t="s">
        <v>1200</v>
      </c>
      <c r="C1132" s="63" t="s">
        <v>197</v>
      </c>
      <c r="D1132" s="63" t="s">
        <v>196</v>
      </c>
      <c r="E1132" s="63" t="s">
        <v>1201</v>
      </c>
      <c r="F1132" s="63">
        <v>0</v>
      </c>
      <c r="G1132" s="64" t="s">
        <v>1202</v>
      </c>
      <c r="H1132" s="63" t="s">
        <v>18</v>
      </c>
      <c r="I1132" s="63">
        <v>10</v>
      </c>
      <c r="J1132" s="63">
        <v>1</v>
      </c>
      <c r="K1132" s="63">
        <v>1</v>
      </c>
      <c r="L1132" s="63"/>
      <c r="M1132" s="63"/>
      <c r="N1132" s="63"/>
      <c r="O1132" s="63"/>
      <c r="P1132" s="63"/>
      <c r="Q1132" s="63"/>
      <c r="R1132" s="63"/>
    </row>
    <row r="1133" spans="1:18" x14ac:dyDescent="0.2">
      <c r="A1133" s="63" t="s">
        <v>1294</v>
      </c>
      <c r="B1133" s="63" t="s">
        <v>1204</v>
      </c>
      <c r="C1133" s="63" t="s">
        <v>197</v>
      </c>
      <c r="D1133" s="63" t="s">
        <v>196</v>
      </c>
      <c r="E1133" s="63" t="s">
        <v>1201</v>
      </c>
      <c r="F1133" s="63">
        <v>1</v>
      </c>
      <c r="G1133" s="64" t="s">
        <v>1202</v>
      </c>
      <c r="H1133" s="63" t="s">
        <v>772</v>
      </c>
      <c r="I1133" s="63">
        <v>9</v>
      </c>
      <c r="J1133" s="63">
        <v>1</v>
      </c>
      <c r="K1133" s="63">
        <v>1</v>
      </c>
      <c r="L1133" s="63">
        <v>-0.3</v>
      </c>
      <c r="M1133" s="63">
        <v>1</v>
      </c>
      <c r="N1133" s="63"/>
      <c r="O1133" s="63"/>
      <c r="P1133" s="63"/>
      <c r="Q1133" s="63"/>
      <c r="R1133" s="63"/>
    </row>
    <row r="1134" spans="1:18" x14ac:dyDescent="0.2">
      <c r="A1134" s="63" t="s">
        <v>1295</v>
      </c>
      <c r="B1134" s="63" t="s">
        <v>1200</v>
      </c>
      <c r="C1134" s="63" t="s">
        <v>201</v>
      </c>
      <c r="D1134" s="63" t="s">
        <v>200</v>
      </c>
      <c r="E1134" s="63" t="s">
        <v>1201</v>
      </c>
      <c r="F1134" s="63">
        <v>0</v>
      </c>
      <c r="G1134" s="64" t="s">
        <v>1202</v>
      </c>
      <c r="H1134" s="63" t="s">
        <v>18</v>
      </c>
      <c r="I1134" s="63">
        <v>17</v>
      </c>
      <c r="J1134" s="63">
        <v>11</v>
      </c>
      <c r="K1134" s="63">
        <v>1</v>
      </c>
      <c r="L1134" s="63"/>
      <c r="M1134" s="63"/>
      <c r="N1134" s="63"/>
      <c r="O1134" s="63"/>
      <c r="P1134" s="63"/>
      <c r="Q1134" s="63"/>
      <c r="R1134" s="63"/>
    </row>
    <row r="1135" spans="1:18" x14ac:dyDescent="0.2">
      <c r="A1135" s="63" t="s">
        <v>1296</v>
      </c>
      <c r="B1135" s="63" t="s">
        <v>1204</v>
      </c>
      <c r="C1135" s="63" t="s">
        <v>201</v>
      </c>
      <c r="D1135" s="63" t="s">
        <v>200</v>
      </c>
      <c r="E1135" s="63" t="s">
        <v>1201</v>
      </c>
      <c r="F1135" s="63">
        <v>1</v>
      </c>
      <c r="G1135" s="64" t="s">
        <v>1202</v>
      </c>
      <c r="H1135" s="63" t="s">
        <v>772</v>
      </c>
      <c r="I1135" s="63">
        <v>16</v>
      </c>
      <c r="J1135" s="63">
        <v>15</v>
      </c>
      <c r="K1135" s="63">
        <v>2</v>
      </c>
      <c r="L1135" s="63">
        <v>-0.3</v>
      </c>
      <c r="M1135" s="63">
        <v>1</v>
      </c>
      <c r="N1135" s="63"/>
      <c r="O1135" s="63"/>
      <c r="P1135" s="63"/>
      <c r="Q1135" s="63"/>
      <c r="R1135" s="63"/>
    </row>
    <row r="1136" spans="1:18" x14ac:dyDescent="0.2">
      <c r="A1136" s="63" t="s">
        <v>1297</v>
      </c>
      <c r="B1136" s="63" t="s">
        <v>1200</v>
      </c>
      <c r="C1136" s="63" t="s">
        <v>205</v>
      </c>
      <c r="D1136" s="63" t="s">
        <v>204</v>
      </c>
      <c r="E1136" s="63" t="s">
        <v>1201</v>
      </c>
      <c r="F1136" s="63">
        <v>0</v>
      </c>
      <c r="G1136" s="64" t="s">
        <v>1202</v>
      </c>
      <c r="H1136" s="63" t="s">
        <v>18</v>
      </c>
      <c r="I1136" s="63">
        <v>19</v>
      </c>
      <c r="J1136" s="63">
        <v>22</v>
      </c>
      <c r="K1136" s="63">
        <v>2</v>
      </c>
      <c r="L1136" s="63"/>
      <c r="M1136" s="63"/>
      <c r="N1136" s="63"/>
      <c r="O1136" s="63"/>
      <c r="P1136" s="63"/>
      <c r="Q1136" s="63"/>
      <c r="R1136" s="63"/>
    </row>
    <row r="1137" spans="1:18" x14ac:dyDescent="0.2">
      <c r="A1137" s="63" t="s">
        <v>1298</v>
      </c>
      <c r="B1137" s="63" t="s">
        <v>1204</v>
      </c>
      <c r="C1137" s="63" t="s">
        <v>205</v>
      </c>
      <c r="D1137" s="63" t="s">
        <v>204</v>
      </c>
      <c r="E1137" s="63" t="s">
        <v>1201</v>
      </c>
      <c r="F1137" s="63">
        <v>1</v>
      </c>
      <c r="G1137" s="64" t="s">
        <v>1202</v>
      </c>
      <c r="H1137" s="63" t="s">
        <v>772</v>
      </c>
      <c r="I1137" s="63">
        <v>17</v>
      </c>
      <c r="J1137" s="63">
        <v>21</v>
      </c>
      <c r="K1137" s="63">
        <v>2</v>
      </c>
      <c r="L1137" s="63">
        <v>-0.6</v>
      </c>
      <c r="M1137" s="63">
        <v>1</v>
      </c>
      <c r="N1137" s="63"/>
      <c r="O1137" s="63">
        <v>1</v>
      </c>
      <c r="P1137" s="63"/>
      <c r="Q1137" s="63"/>
      <c r="R1137" s="63"/>
    </row>
    <row r="1138" spans="1:18" x14ac:dyDescent="0.2">
      <c r="A1138" s="63" t="s">
        <v>1299</v>
      </c>
      <c r="B1138" s="63" t="s">
        <v>1200</v>
      </c>
      <c r="C1138" s="63" t="s">
        <v>209</v>
      </c>
      <c r="D1138" s="63" t="s">
        <v>208</v>
      </c>
      <c r="E1138" s="63" t="s">
        <v>1201</v>
      </c>
      <c r="F1138" s="63">
        <v>0</v>
      </c>
      <c r="G1138" s="64" t="s">
        <v>1202</v>
      </c>
      <c r="H1138" s="63" t="s">
        <v>18</v>
      </c>
      <c r="I1138" s="63">
        <v>16</v>
      </c>
      <c r="J1138" s="63">
        <v>4</v>
      </c>
      <c r="K1138" s="63">
        <v>1</v>
      </c>
      <c r="L1138" s="63"/>
      <c r="M1138" s="63"/>
      <c r="N1138" s="63"/>
      <c r="O1138" s="63"/>
      <c r="P1138" s="63"/>
      <c r="Q1138" s="63"/>
      <c r="R1138" s="63"/>
    </row>
    <row r="1139" spans="1:18" x14ac:dyDescent="0.2">
      <c r="A1139" s="63" t="s">
        <v>1300</v>
      </c>
      <c r="B1139" s="63" t="s">
        <v>1204</v>
      </c>
      <c r="C1139" s="63" t="s">
        <v>209</v>
      </c>
      <c r="D1139" s="63" t="s">
        <v>208</v>
      </c>
      <c r="E1139" s="63" t="s">
        <v>1201</v>
      </c>
      <c r="F1139" s="63">
        <v>1</v>
      </c>
      <c r="G1139" s="64" t="s">
        <v>1202</v>
      </c>
      <c r="H1139" s="63" t="s">
        <v>772</v>
      </c>
      <c r="I1139" s="63">
        <v>15</v>
      </c>
      <c r="J1139" s="63">
        <v>9</v>
      </c>
      <c r="K1139" s="63">
        <v>1</v>
      </c>
      <c r="L1139" s="63">
        <v>-0.3</v>
      </c>
      <c r="M1139" s="63">
        <v>1</v>
      </c>
      <c r="N1139" s="63"/>
      <c r="O1139" s="63"/>
      <c r="P1139" s="63"/>
      <c r="Q1139" s="63"/>
      <c r="R1139" s="63"/>
    </row>
    <row r="1140" spans="1:18" x14ac:dyDescent="0.2">
      <c r="A1140" s="63" t="s">
        <v>1301</v>
      </c>
      <c r="B1140" s="63" t="s">
        <v>1200</v>
      </c>
      <c r="C1140" s="63" t="s">
        <v>213</v>
      </c>
      <c r="D1140" s="63" t="s">
        <v>212</v>
      </c>
      <c r="E1140" s="63" t="s">
        <v>1201</v>
      </c>
      <c r="F1140" s="63">
        <v>0</v>
      </c>
      <c r="G1140" s="64" t="s">
        <v>1202</v>
      </c>
      <c r="H1140" s="63" t="s">
        <v>18</v>
      </c>
      <c r="I1140" s="63">
        <v>27</v>
      </c>
      <c r="J1140" s="63">
        <v>51</v>
      </c>
      <c r="K1140" s="63">
        <v>4</v>
      </c>
      <c r="L1140" s="63"/>
      <c r="M1140" s="63"/>
      <c r="N1140" s="63"/>
      <c r="O1140" s="63"/>
      <c r="P1140" s="63"/>
      <c r="Q1140" s="63"/>
      <c r="R1140" s="63"/>
    </row>
    <row r="1141" spans="1:18" x14ac:dyDescent="0.2">
      <c r="A1141" s="63" t="s">
        <v>1302</v>
      </c>
      <c r="B1141" s="63" t="s">
        <v>1204</v>
      </c>
      <c r="C1141" s="63" t="s">
        <v>213</v>
      </c>
      <c r="D1141" s="63" t="s">
        <v>212</v>
      </c>
      <c r="E1141" s="63" t="s">
        <v>1201</v>
      </c>
      <c r="F1141" s="63">
        <v>1</v>
      </c>
      <c r="G1141" s="64" t="s">
        <v>1202</v>
      </c>
      <c r="H1141" s="63" t="s">
        <v>772</v>
      </c>
      <c r="I1141" s="63">
        <v>26</v>
      </c>
      <c r="J1141" s="63">
        <v>50</v>
      </c>
      <c r="K1141" s="63">
        <v>4</v>
      </c>
      <c r="L1141" s="63">
        <v>-0.3</v>
      </c>
      <c r="M1141" s="63">
        <v>1</v>
      </c>
      <c r="N1141" s="63"/>
      <c r="O1141" s="63"/>
      <c r="P1141" s="63"/>
      <c r="Q1141" s="63"/>
      <c r="R1141" s="63"/>
    </row>
    <row r="1142" spans="1:18" x14ac:dyDescent="0.2">
      <c r="A1142" s="63" t="s">
        <v>1303</v>
      </c>
      <c r="B1142" s="63" t="s">
        <v>1200</v>
      </c>
      <c r="C1142" s="63" t="s">
        <v>217</v>
      </c>
      <c r="D1142" s="63" t="s">
        <v>216</v>
      </c>
      <c r="E1142" s="63" t="s">
        <v>1201</v>
      </c>
      <c r="F1142" s="63">
        <v>0</v>
      </c>
      <c r="G1142" s="64" t="s">
        <v>1202</v>
      </c>
      <c r="H1142" s="63" t="s">
        <v>18</v>
      </c>
      <c r="I1142" s="63">
        <v>19</v>
      </c>
      <c r="J1142" s="63">
        <v>22</v>
      </c>
      <c r="K1142" s="63">
        <v>2</v>
      </c>
      <c r="L1142" s="63"/>
      <c r="M1142" s="63"/>
      <c r="N1142" s="63"/>
      <c r="O1142" s="63"/>
      <c r="P1142" s="63"/>
      <c r="Q1142" s="63"/>
      <c r="R1142" s="63"/>
    </row>
    <row r="1143" spans="1:18" x14ac:dyDescent="0.2">
      <c r="A1143" s="63" t="s">
        <v>1304</v>
      </c>
      <c r="B1143" s="63" t="s">
        <v>1204</v>
      </c>
      <c r="C1143" s="63" t="s">
        <v>217</v>
      </c>
      <c r="D1143" s="63" t="s">
        <v>216</v>
      </c>
      <c r="E1143" s="63" t="s">
        <v>1201</v>
      </c>
      <c r="F1143" s="63">
        <v>1</v>
      </c>
      <c r="G1143" s="64" t="s">
        <v>1202</v>
      </c>
      <c r="H1143" s="63" t="s">
        <v>772</v>
      </c>
      <c r="I1143" s="63">
        <v>17</v>
      </c>
      <c r="J1143" s="63">
        <v>21</v>
      </c>
      <c r="K1143" s="63">
        <v>2</v>
      </c>
      <c r="L1143" s="63">
        <v>-0.6</v>
      </c>
      <c r="M1143" s="63">
        <v>1</v>
      </c>
      <c r="N1143" s="63"/>
      <c r="O1143" s="63">
        <v>1</v>
      </c>
      <c r="P1143" s="63"/>
      <c r="Q1143" s="63"/>
      <c r="R1143" s="63"/>
    </row>
    <row r="1144" spans="1:18" x14ac:dyDescent="0.2">
      <c r="A1144" s="63" t="s">
        <v>1305</v>
      </c>
      <c r="B1144" s="63" t="s">
        <v>1200</v>
      </c>
      <c r="C1144" s="63" t="s">
        <v>221</v>
      </c>
      <c r="D1144" s="63" t="s">
        <v>220</v>
      </c>
      <c r="E1144" s="63" t="s">
        <v>1201</v>
      </c>
      <c r="F1144" s="63">
        <v>0</v>
      </c>
      <c r="G1144" s="64" t="s">
        <v>1202</v>
      </c>
      <c r="H1144" s="63" t="s">
        <v>18</v>
      </c>
      <c r="I1144" s="63">
        <v>21</v>
      </c>
      <c r="J1144" s="63">
        <v>35</v>
      </c>
      <c r="K1144" s="63">
        <v>3</v>
      </c>
      <c r="L1144" s="63"/>
      <c r="M1144" s="63"/>
      <c r="N1144" s="63"/>
      <c r="O1144" s="63"/>
      <c r="P1144" s="63"/>
      <c r="Q1144" s="63"/>
      <c r="R1144" s="63"/>
    </row>
    <row r="1145" spans="1:18" x14ac:dyDescent="0.2">
      <c r="A1145" s="63" t="s">
        <v>1306</v>
      </c>
      <c r="B1145" s="63" t="s">
        <v>1204</v>
      </c>
      <c r="C1145" s="63" t="s">
        <v>221</v>
      </c>
      <c r="D1145" s="63" t="s">
        <v>220</v>
      </c>
      <c r="E1145" s="63" t="s">
        <v>1201</v>
      </c>
      <c r="F1145" s="63">
        <v>1</v>
      </c>
      <c r="G1145" s="64" t="s">
        <v>1202</v>
      </c>
      <c r="H1145" s="63" t="s">
        <v>772</v>
      </c>
      <c r="I1145" s="63">
        <v>19</v>
      </c>
      <c r="J1145" s="63">
        <v>32</v>
      </c>
      <c r="K1145" s="63">
        <v>3</v>
      </c>
      <c r="L1145" s="63">
        <v>-0.6</v>
      </c>
      <c r="M1145" s="63">
        <v>1</v>
      </c>
      <c r="N1145" s="63"/>
      <c r="O1145" s="63">
        <v>1</v>
      </c>
      <c r="P1145" s="63"/>
      <c r="Q1145" s="63"/>
      <c r="R1145" s="63"/>
    </row>
    <row r="1146" spans="1:18" x14ac:dyDescent="0.2">
      <c r="A1146" s="63" t="s">
        <v>1307</v>
      </c>
      <c r="B1146" s="63" t="s">
        <v>1308</v>
      </c>
      <c r="C1146" s="63" t="s">
        <v>14</v>
      </c>
      <c r="D1146" s="63" t="s">
        <v>13</v>
      </c>
      <c r="E1146" s="63" t="s">
        <v>1309</v>
      </c>
      <c r="F1146" s="63">
        <v>0</v>
      </c>
      <c r="G1146" s="63" t="s">
        <v>9459</v>
      </c>
      <c r="H1146" s="63" t="s">
        <v>18</v>
      </c>
      <c r="I1146" s="63">
        <v>33</v>
      </c>
      <c r="J1146" s="63">
        <v>43</v>
      </c>
      <c r="K1146" s="63">
        <v>4</v>
      </c>
      <c r="L1146" s="63"/>
      <c r="M1146" s="63"/>
      <c r="N1146" s="63"/>
      <c r="O1146" s="63"/>
      <c r="P1146" s="63"/>
      <c r="Q1146" s="63"/>
      <c r="R1146" s="63"/>
    </row>
    <row r="1147" spans="1:18" x14ac:dyDescent="0.2">
      <c r="A1147" s="63" t="s">
        <v>1311</v>
      </c>
      <c r="B1147" s="63" t="s">
        <v>1312</v>
      </c>
      <c r="C1147" s="63" t="s">
        <v>14</v>
      </c>
      <c r="D1147" s="63" t="s">
        <v>13</v>
      </c>
      <c r="E1147" s="63" t="s">
        <v>1309</v>
      </c>
      <c r="F1147" s="63">
        <v>1</v>
      </c>
      <c r="G1147" s="64" t="s">
        <v>9459</v>
      </c>
      <c r="H1147" s="63" t="s">
        <v>772</v>
      </c>
      <c r="I1147" s="63">
        <v>37</v>
      </c>
      <c r="J1147" s="63">
        <v>48</v>
      </c>
      <c r="K1147" s="63">
        <v>4</v>
      </c>
      <c r="L1147" s="63">
        <v>1</v>
      </c>
      <c r="M1147" s="63"/>
      <c r="N1147" s="63">
        <v>1</v>
      </c>
      <c r="O1147" s="63"/>
      <c r="P1147" s="63">
        <v>1</v>
      </c>
      <c r="Q1147" s="63"/>
      <c r="R1147" s="63">
        <v>1</v>
      </c>
    </row>
    <row r="1148" spans="1:18" x14ac:dyDescent="0.2">
      <c r="A1148" s="63" t="s">
        <v>1313</v>
      </c>
      <c r="B1148" s="63" t="s">
        <v>1308</v>
      </c>
      <c r="C1148" s="63" t="s">
        <v>22</v>
      </c>
      <c r="D1148" s="63" t="s">
        <v>21</v>
      </c>
      <c r="E1148" s="63" t="s">
        <v>1309</v>
      </c>
      <c r="F1148" s="63">
        <v>0</v>
      </c>
      <c r="G1148" s="64" t="s">
        <v>9459</v>
      </c>
      <c r="H1148" s="63" t="s">
        <v>18</v>
      </c>
      <c r="I1148" s="63">
        <v>28</v>
      </c>
      <c r="J1148" s="63">
        <v>20</v>
      </c>
      <c r="K1148" s="63">
        <v>2</v>
      </c>
      <c r="L1148" s="63"/>
      <c r="M1148" s="63"/>
      <c r="N1148" s="63"/>
      <c r="O1148" s="63"/>
      <c r="P1148" s="63"/>
      <c r="Q1148" s="63"/>
      <c r="R1148" s="63"/>
    </row>
    <row r="1149" spans="1:18" x14ac:dyDescent="0.2">
      <c r="A1149" s="63" t="s">
        <v>1314</v>
      </c>
      <c r="B1149" s="63" t="s">
        <v>1312</v>
      </c>
      <c r="C1149" s="63" t="s">
        <v>22</v>
      </c>
      <c r="D1149" s="63" t="s">
        <v>21</v>
      </c>
      <c r="E1149" s="63" t="s">
        <v>1309</v>
      </c>
      <c r="F1149" s="63">
        <v>1</v>
      </c>
      <c r="G1149" s="64" t="s">
        <v>9459</v>
      </c>
      <c r="H1149" s="63" t="s">
        <v>772</v>
      </c>
      <c r="I1149" s="63">
        <v>29</v>
      </c>
      <c r="J1149" s="63">
        <v>18</v>
      </c>
      <c r="K1149" s="63">
        <v>2</v>
      </c>
      <c r="L1149" s="63">
        <v>0.3</v>
      </c>
      <c r="M1149" s="63"/>
      <c r="N1149" s="63">
        <v>1</v>
      </c>
      <c r="O1149" s="63"/>
      <c r="P1149" s="63"/>
      <c r="Q1149" s="63"/>
      <c r="R1149" s="63"/>
    </row>
    <row r="1150" spans="1:18" x14ac:dyDescent="0.2">
      <c r="A1150" s="63" t="s">
        <v>1315</v>
      </c>
      <c r="B1150" s="63" t="s">
        <v>1308</v>
      </c>
      <c r="C1150" s="63" t="s">
        <v>26</v>
      </c>
      <c r="D1150" s="63" t="s">
        <v>25</v>
      </c>
      <c r="E1150" s="63" t="s">
        <v>1309</v>
      </c>
      <c r="F1150" s="63">
        <v>0</v>
      </c>
      <c r="G1150" s="64" t="s">
        <v>9459</v>
      </c>
      <c r="H1150" s="63" t="s">
        <v>18</v>
      </c>
      <c r="I1150" s="63">
        <v>28</v>
      </c>
      <c r="J1150" s="63">
        <v>20</v>
      </c>
      <c r="K1150" s="63">
        <v>2</v>
      </c>
      <c r="L1150" s="63"/>
      <c r="M1150" s="63"/>
      <c r="N1150" s="63"/>
      <c r="O1150" s="63"/>
      <c r="P1150" s="63"/>
      <c r="Q1150" s="63"/>
      <c r="R1150" s="63"/>
    </row>
    <row r="1151" spans="1:18" x14ac:dyDescent="0.2">
      <c r="A1151" s="63" t="s">
        <v>1316</v>
      </c>
      <c r="B1151" s="63" t="s">
        <v>1312</v>
      </c>
      <c r="C1151" s="63" t="s">
        <v>26</v>
      </c>
      <c r="D1151" s="63" t="s">
        <v>25</v>
      </c>
      <c r="E1151" s="63" t="s">
        <v>1309</v>
      </c>
      <c r="F1151" s="63">
        <v>1</v>
      </c>
      <c r="G1151" s="64" t="s">
        <v>9459</v>
      </c>
      <c r="H1151" s="63" t="s">
        <v>772</v>
      </c>
      <c r="I1151" s="63">
        <v>30</v>
      </c>
      <c r="J1151" s="63">
        <v>22</v>
      </c>
      <c r="K1151" s="63">
        <v>2</v>
      </c>
      <c r="L1151" s="63">
        <v>0.5</v>
      </c>
      <c r="M1151" s="63"/>
      <c r="N1151" s="63">
        <v>1</v>
      </c>
      <c r="O1151" s="63"/>
      <c r="P1151" s="63">
        <v>1</v>
      </c>
      <c r="Q1151" s="63"/>
      <c r="R1151" s="63"/>
    </row>
    <row r="1152" spans="1:18" x14ac:dyDescent="0.2">
      <c r="A1152" s="63" t="s">
        <v>1317</v>
      </c>
      <c r="B1152" s="63" t="s">
        <v>1308</v>
      </c>
      <c r="C1152" s="63" t="s">
        <v>30</v>
      </c>
      <c r="D1152" s="63" t="s">
        <v>29</v>
      </c>
      <c r="E1152" s="63" t="s">
        <v>1309</v>
      </c>
      <c r="F1152" s="63">
        <v>0</v>
      </c>
      <c r="G1152" s="64" t="s">
        <v>9459</v>
      </c>
      <c r="H1152" s="63" t="s">
        <v>18</v>
      </c>
      <c r="I1152" s="63">
        <v>37</v>
      </c>
      <c r="J1152" s="63">
        <v>49</v>
      </c>
      <c r="K1152" s="63">
        <v>4</v>
      </c>
      <c r="L1152" s="63"/>
      <c r="M1152" s="63"/>
      <c r="N1152" s="63"/>
      <c r="O1152" s="63"/>
      <c r="P1152" s="63"/>
      <c r="Q1152" s="63"/>
      <c r="R1152" s="63"/>
    </row>
    <row r="1153" spans="1:18" x14ac:dyDescent="0.2">
      <c r="A1153" s="63" t="s">
        <v>1318</v>
      </c>
      <c r="B1153" s="63" t="s">
        <v>1312</v>
      </c>
      <c r="C1153" s="63" t="s">
        <v>30</v>
      </c>
      <c r="D1153" s="63" t="s">
        <v>29</v>
      </c>
      <c r="E1153" s="63" t="s">
        <v>1309</v>
      </c>
      <c r="F1153" s="63">
        <v>1</v>
      </c>
      <c r="G1153" s="64" t="s">
        <v>9459</v>
      </c>
      <c r="H1153" s="63" t="s">
        <v>772</v>
      </c>
      <c r="I1153" s="63">
        <v>36</v>
      </c>
      <c r="J1153" s="63">
        <v>46</v>
      </c>
      <c r="K1153" s="63">
        <v>4</v>
      </c>
      <c r="L1153" s="63">
        <v>-0.3</v>
      </c>
      <c r="M1153" s="63">
        <v>1</v>
      </c>
      <c r="N1153" s="63"/>
      <c r="O1153" s="63"/>
      <c r="P1153" s="63"/>
      <c r="Q1153" s="63"/>
      <c r="R1153" s="63"/>
    </row>
    <row r="1154" spans="1:18" x14ac:dyDescent="0.2">
      <c r="A1154" s="63" t="s">
        <v>1319</v>
      </c>
      <c r="B1154" s="63" t="s">
        <v>1308</v>
      </c>
      <c r="C1154" s="63" t="s">
        <v>34</v>
      </c>
      <c r="D1154" s="63" t="s">
        <v>33</v>
      </c>
      <c r="E1154" s="63" t="s">
        <v>1309</v>
      </c>
      <c r="F1154" s="63">
        <v>0</v>
      </c>
      <c r="G1154" s="64" t="s">
        <v>9459</v>
      </c>
      <c r="H1154" s="63" t="s">
        <v>18</v>
      </c>
      <c r="I1154" s="63">
        <v>25</v>
      </c>
      <c r="J1154" s="63">
        <v>6</v>
      </c>
      <c r="K1154" s="63">
        <v>1</v>
      </c>
      <c r="L1154" s="63"/>
      <c r="M1154" s="63"/>
      <c r="N1154" s="63"/>
      <c r="O1154" s="63"/>
      <c r="P1154" s="63"/>
      <c r="Q1154" s="63"/>
      <c r="R1154" s="63"/>
    </row>
    <row r="1155" spans="1:18" x14ac:dyDescent="0.2">
      <c r="A1155" s="63" t="s">
        <v>1320</v>
      </c>
      <c r="B1155" s="63" t="s">
        <v>1312</v>
      </c>
      <c r="C1155" s="63" t="s">
        <v>34</v>
      </c>
      <c r="D1155" s="63" t="s">
        <v>33</v>
      </c>
      <c r="E1155" s="63" t="s">
        <v>1309</v>
      </c>
      <c r="F1155" s="63">
        <v>1</v>
      </c>
      <c r="G1155" s="64" t="s">
        <v>9459</v>
      </c>
      <c r="H1155" s="63" t="s">
        <v>772</v>
      </c>
      <c r="I1155" s="63">
        <v>25</v>
      </c>
      <c r="J1155" s="63">
        <v>7</v>
      </c>
      <c r="K1155" s="63">
        <v>1</v>
      </c>
      <c r="L1155" s="63">
        <v>0</v>
      </c>
      <c r="M1155" s="63"/>
      <c r="N1155" s="63"/>
      <c r="O1155" s="63"/>
      <c r="P1155" s="63"/>
      <c r="Q1155" s="63"/>
      <c r="R1155" s="63"/>
    </row>
    <row r="1156" spans="1:18" x14ac:dyDescent="0.2">
      <c r="A1156" s="63" t="s">
        <v>1321</v>
      </c>
      <c r="B1156" s="63" t="s">
        <v>1308</v>
      </c>
      <c r="C1156" s="63" t="s">
        <v>38</v>
      </c>
      <c r="D1156" s="63" t="s">
        <v>37</v>
      </c>
      <c r="E1156" s="63" t="s">
        <v>1309</v>
      </c>
      <c r="F1156" s="63">
        <v>0</v>
      </c>
      <c r="G1156" s="64" t="s">
        <v>9459</v>
      </c>
      <c r="H1156" s="63" t="s">
        <v>18</v>
      </c>
      <c r="I1156" s="63">
        <v>22</v>
      </c>
      <c r="J1156" s="63">
        <v>1</v>
      </c>
      <c r="K1156" s="63">
        <v>1</v>
      </c>
      <c r="L1156" s="63"/>
      <c r="M1156" s="63"/>
      <c r="N1156" s="63"/>
      <c r="O1156" s="63"/>
      <c r="P1156" s="63"/>
      <c r="Q1156" s="63"/>
      <c r="R1156" s="63"/>
    </row>
    <row r="1157" spans="1:18" x14ac:dyDescent="0.2">
      <c r="A1157" s="63" t="s">
        <v>1322</v>
      </c>
      <c r="B1157" s="63" t="s">
        <v>1312</v>
      </c>
      <c r="C1157" s="63" t="s">
        <v>38</v>
      </c>
      <c r="D1157" s="63" t="s">
        <v>37</v>
      </c>
      <c r="E1157" s="63" t="s">
        <v>1309</v>
      </c>
      <c r="F1157" s="63">
        <v>1</v>
      </c>
      <c r="G1157" s="64" t="s">
        <v>9459</v>
      </c>
      <c r="H1157" s="63" t="s">
        <v>772</v>
      </c>
      <c r="I1157" s="63">
        <v>20</v>
      </c>
      <c r="J1157" s="63">
        <v>1</v>
      </c>
      <c r="K1157" s="63">
        <v>1</v>
      </c>
      <c r="L1157" s="63">
        <v>-0.5</v>
      </c>
      <c r="M1157" s="63">
        <v>1</v>
      </c>
      <c r="N1157" s="63"/>
      <c r="O1157" s="63">
        <v>1</v>
      </c>
      <c r="P1157" s="63"/>
      <c r="Q1157" s="63"/>
      <c r="R1157" s="63"/>
    </row>
    <row r="1158" spans="1:18" x14ac:dyDescent="0.2">
      <c r="A1158" s="63" t="s">
        <v>1323</v>
      </c>
      <c r="B1158" s="63" t="s">
        <v>1308</v>
      </c>
      <c r="C1158" s="63" t="s">
        <v>42</v>
      </c>
      <c r="D1158" s="63" t="s">
        <v>41</v>
      </c>
      <c r="E1158" s="63" t="s">
        <v>1309</v>
      </c>
      <c r="F1158" s="63">
        <v>0</v>
      </c>
      <c r="G1158" s="64" t="s">
        <v>9459</v>
      </c>
      <c r="H1158" s="63" t="s">
        <v>18</v>
      </c>
      <c r="I1158" s="63">
        <v>25</v>
      </c>
      <c r="J1158" s="63">
        <v>6</v>
      </c>
      <c r="K1158" s="63">
        <v>1</v>
      </c>
      <c r="L1158" s="63"/>
      <c r="M1158" s="63"/>
      <c r="N1158" s="63"/>
      <c r="O1158" s="63"/>
      <c r="P1158" s="63"/>
      <c r="Q1158" s="63"/>
      <c r="R1158" s="63"/>
    </row>
    <row r="1159" spans="1:18" x14ac:dyDescent="0.2">
      <c r="A1159" s="63" t="s">
        <v>1324</v>
      </c>
      <c r="B1159" s="63" t="s">
        <v>1312</v>
      </c>
      <c r="C1159" s="63" t="s">
        <v>42</v>
      </c>
      <c r="D1159" s="63" t="s">
        <v>41</v>
      </c>
      <c r="E1159" s="63" t="s">
        <v>1309</v>
      </c>
      <c r="F1159" s="63">
        <v>1</v>
      </c>
      <c r="G1159" s="64" t="s">
        <v>9459</v>
      </c>
      <c r="H1159" s="63" t="s">
        <v>772</v>
      </c>
      <c r="I1159" s="63">
        <v>25</v>
      </c>
      <c r="J1159" s="63">
        <v>7</v>
      </c>
      <c r="K1159" s="63">
        <v>1</v>
      </c>
      <c r="L1159" s="63">
        <v>0</v>
      </c>
      <c r="M1159" s="63"/>
      <c r="N1159" s="63"/>
      <c r="O1159" s="63"/>
      <c r="P1159" s="63"/>
      <c r="Q1159" s="63"/>
      <c r="R1159" s="63"/>
    </row>
    <row r="1160" spans="1:18" x14ac:dyDescent="0.2">
      <c r="A1160" s="63" t="s">
        <v>1325</v>
      </c>
      <c r="B1160" s="63" t="s">
        <v>1308</v>
      </c>
      <c r="C1160" s="63" t="s">
        <v>46</v>
      </c>
      <c r="D1160" s="63" t="s">
        <v>45</v>
      </c>
      <c r="E1160" s="63" t="s">
        <v>1309</v>
      </c>
      <c r="F1160" s="63">
        <v>0</v>
      </c>
      <c r="G1160" s="64" t="s">
        <v>9459</v>
      </c>
      <c r="H1160" s="63" t="s">
        <v>18</v>
      </c>
      <c r="I1160" s="63">
        <v>31</v>
      </c>
      <c r="J1160" s="63">
        <v>33</v>
      </c>
      <c r="K1160" s="63">
        <v>3</v>
      </c>
      <c r="L1160" s="63"/>
      <c r="M1160" s="63"/>
      <c r="N1160" s="63"/>
      <c r="O1160" s="63"/>
      <c r="P1160" s="63"/>
      <c r="Q1160" s="63"/>
      <c r="R1160" s="63"/>
    </row>
    <row r="1161" spans="1:18" x14ac:dyDescent="0.2">
      <c r="A1161" s="63" t="s">
        <v>1326</v>
      </c>
      <c r="B1161" s="63" t="s">
        <v>1312</v>
      </c>
      <c r="C1161" s="63" t="s">
        <v>46</v>
      </c>
      <c r="D1161" s="63" t="s">
        <v>45</v>
      </c>
      <c r="E1161" s="63" t="s">
        <v>1309</v>
      </c>
      <c r="F1161" s="63">
        <v>1</v>
      </c>
      <c r="G1161" s="64" t="s">
        <v>9459</v>
      </c>
      <c r="H1161" s="63" t="s">
        <v>772</v>
      </c>
      <c r="I1161" s="63">
        <v>30</v>
      </c>
      <c r="J1161" s="63">
        <v>22</v>
      </c>
      <c r="K1161" s="63">
        <v>2</v>
      </c>
      <c r="L1161" s="63">
        <v>-0.3</v>
      </c>
      <c r="M1161" s="63">
        <v>1</v>
      </c>
      <c r="N1161" s="63"/>
      <c r="O1161" s="63"/>
      <c r="P1161" s="63"/>
      <c r="Q1161" s="63"/>
      <c r="R1161" s="63"/>
    </row>
    <row r="1162" spans="1:18" x14ac:dyDescent="0.2">
      <c r="A1162" s="63" t="s">
        <v>1327</v>
      </c>
      <c r="B1162" s="63" t="s">
        <v>1308</v>
      </c>
      <c r="C1162" s="63" t="s">
        <v>50</v>
      </c>
      <c r="D1162" s="63" t="s">
        <v>49</v>
      </c>
      <c r="E1162" s="63" t="s">
        <v>1309</v>
      </c>
      <c r="F1162" s="63">
        <v>0</v>
      </c>
      <c r="G1162" s="64" t="s">
        <v>9459</v>
      </c>
      <c r="H1162" s="63" t="s">
        <v>18</v>
      </c>
      <c r="I1162" s="63">
        <v>23</v>
      </c>
      <c r="J1162" s="63">
        <v>2</v>
      </c>
      <c r="K1162" s="63">
        <v>1</v>
      </c>
      <c r="L1162" s="63"/>
      <c r="M1162" s="63"/>
      <c r="N1162" s="63"/>
      <c r="O1162" s="63"/>
      <c r="P1162" s="63"/>
      <c r="Q1162" s="63"/>
      <c r="R1162" s="63"/>
    </row>
    <row r="1163" spans="1:18" x14ac:dyDescent="0.2">
      <c r="A1163" s="63" t="s">
        <v>1328</v>
      </c>
      <c r="B1163" s="63" t="s">
        <v>1312</v>
      </c>
      <c r="C1163" s="63" t="s">
        <v>50</v>
      </c>
      <c r="D1163" s="63" t="s">
        <v>49</v>
      </c>
      <c r="E1163" s="63" t="s">
        <v>1309</v>
      </c>
      <c r="F1163" s="63">
        <v>1</v>
      </c>
      <c r="G1163" s="64" t="s">
        <v>9459</v>
      </c>
      <c r="H1163" s="63" t="s">
        <v>772</v>
      </c>
      <c r="I1163" s="63">
        <v>21</v>
      </c>
      <c r="J1163" s="63">
        <v>2</v>
      </c>
      <c r="K1163" s="63">
        <v>1</v>
      </c>
      <c r="L1163" s="63">
        <v>-0.5</v>
      </c>
      <c r="M1163" s="63">
        <v>1</v>
      </c>
      <c r="N1163" s="63"/>
      <c r="O1163" s="63">
        <v>1</v>
      </c>
      <c r="P1163" s="63"/>
      <c r="Q1163" s="63"/>
      <c r="R1163" s="63"/>
    </row>
    <row r="1164" spans="1:18" x14ac:dyDescent="0.2">
      <c r="A1164" s="63" t="s">
        <v>1329</v>
      </c>
      <c r="B1164" s="63" t="s">
        <v>1308</v>
      </c>
      <c r="C1164" s="63" t="s">
        <v>54</v>
      </c>
      <c r="D1164" s="63" t="s">
        <v>53</v>
      </c>
      <c r="E1164" s="63" t="s">
        <v>1309</v>
      </c>
      <c r="F1164" s="63">
        <v>0</v>
      </c>
      <c r="G1164" s="64" t="s">
        <v>9459</v>
      </c>
      <c r="H1164" s="63" t="s">
        <v>18</v>
      </c>
      <c r="I1164" s="63">
        <v>27</v>
      </c>
      <c r="J1164" s="63">
        <v>12</v>
      </c>
      <c r="K1164" s="63">
        <v>1</v>
      </c>
      <c r="L1164" s="63"/>
      <c r="M1164" s="63"/>
      <c r="N1164" s="63"/>
      <c r="O1164" s="63"/>
      <c r="P1164" s="63"/>
      <c r="Q1164" s="63"/>
      <c r="R1164" s="63"/>
    </row>
    <row r="1165" spans="1:18" x14ac:dyDescent="0.2">
      <c r="A1165" s="63" t="s">
        <v>1330</v>
      </c>
      <c r="B1165" s="63" t="s">
        <v>1312</v>
      </c>
      <c r="C1165" s="63" t="s">
        <v>54</v>
      </c>
      <c r="D1165" s="63" t="s">
        <v>53</v>
      </c>
      <c r="E1165" s="63" t="s">
        <v>1309</v>
      </c>
      <c r="F1165" s="63">
        <v>1</v>
      </c>
      <c r="G1165" s="64" t="s">
        <v>9459</v>
      </c>
      <c r="H1165" s="63" t="s">
        <v>772</v>
      </c>
      <c r="I1165" s="63">
        <v>27</v>
      </c>
      <c r="J1165" s="63">
        <v>15</v>
      </c>
      <c r="K1165" s="63">
        <v>2</v>
      </c>
      <c r="L1165" s="63">
        <v>0</v>
      </c>
      <c r="M1165" s="63"/>
      <c r="N1165" s="63"/>
      <c r="O1165" s="63"/>
      <c r="P1165" s="63"/>
      <c r="Q1165" s="63"/>
      <c r="R1165" s="63"/>
    </row>
    <row r="1166" spans="1:18" x14ac:dyDescent="0.2">
      <c r="A1166" s="63" t="s">
        <v>1331</v>
      </c>
      <c r="B1166" s="63" t="s">
        <v>1308</v>
      </c>
      <c r="C1166" s="63" t="s">
        <v>58</v>
      </c>
      <c r="D1166" s="63" t="s">
        <v>57</v>
      </c>
      <c r="E1166" s="63" t="s">
        <v>1309</v>
      </c>
      <c r="F1166" s="63">
        <v>0</v>
      </c>
      <c r="G1166" s="64" t="s">
        <v>9459</v>
      </c>
      <c r="H1166" s="63" t="s">
        <v>18</v>
      </c>
      <c r="I1166" s="63">
        <v>31</v>
      </c>
      <c r="J1166" s="63">
        <v>33</v>
      </c>
      <c r="K1166" s="63">
        <v>3</v>
      </c>
      <c r="L1166" s="63"/>
      <c r="M1166" s="63"/>
      <c r="N1166" s="63"/>
      <c r="O1166" s="63"/>
      <c r="P1166" s="63"/>
      <c r="Q1166" s="63"/>
      <c r="R1166" s="63"/>
    </row>
    <row r="1167" spans="1:18" x14ac:dyDescent="0.2">
      <c r="A1167" s="63" t="s">
        <v>1332</v>
      </c>
      <c r="B1167" s="63" t="s">
        <v>1312</v>
      </c>
      <c r="C1167" s="63" t="s">
        <v>58</v>
      </c>
      <c r="D1167" s="63" t="s">
        <v>57</v>
      </c>
      <c r="E1167" s="63" t="s">
        <v>1309</v>
      </c>
      <c r="F1167" s="63">
        <v>1</v>
      </c>
      <c r="G1167" s="64" t="s">
        <v>9459</v>
      </c>
      <c r="H1167" s="63" t="s">
        <v>772</v>
      </c>
      <c r="I1167" s="63">
        <v>31</v>
      </c>
      <c r="J1167" s="63">
        <v>30</v>
      </c>
      <c r="K1167" s="63">
        <v>3</v>
      </c>
      <c r="L1167" s="63">
        <v>0</v>
      </c>
      <c r="M1167" s="63"/>
      <c r="N1167" s="63"/>
      <c r="O1167" s="63"/>
      <c r="P1167" s="63"/>
      <c r="Q1167" s="63"/>
      <c r="R1167" s="63"/>
    </row>
    <row r="1168" spans="1:18" x14ac:dyDescent="0.2">
      <c r="A1168" s="63" t="s">
        <v>1333</v>
      </c>
      <c r="B1168" s="63" t="s">
        <v>1308</v>
      </c>
      <c r="C1168" s="63" t="s">
        <v>62</v>
      </c>
      <c r="D1168" s="63" t="s">
        <v>61</v>
      </c>
      <c r="E1168" s="63" t="s">
        <v>1309</v>
      </c>
      <c r="F1168" s="63">
        <v>0</v>
      </c>
      <c r="G1168" s="64" t="s">
        <v>9459</v>
      </c>
      <c r="H1168" s="63" t="s">
        <v>18</v>
      </c>
      <c r="I1168" s="63">
        <v>23</v>
      </c>
      <c r="J1168" s="63">
        <v>2</v>
      </c>
      <c r="K1168" s="63">
        <v>1</v>
      </c>
      <c r="L1168" s="63"/>
      <c r="M1168" s="63"/>
      <c r="N1168" s="63"/>
      <c r="O1168" s="63"/>
      <c r="P1168" s="63"/>
      <c r="Q1168" s="63"/>
      <c r="R1168" s="63"/>
    </row>
    <row r="1169" spans="1:18" x14ac:dyDescent="0.2">
      <c r="A1169" s="63" t="s">
        <v>1334</v>
      </c>
      <c r="B1169" s="63" t="s">
        <v>1312</v>
      </c>
      <c r="C1169" s="63" t="s">
        <v>62</v>
      </c>
      <c r="D1169" s="63" t="s">
        <v>61</v>
      </c>
      <c r="E1169" s="63" t="s">
        <v>1309</v>
      </c>
      <c r="F1169" s="63">
        <v>1</v>
      </c>
      <c r="G1169" s="64" t="s">
        <v>9459</v>
      </c>
      <c r="H1169" s="63" t="s">
        <v>772</v>
      </c>
      <c r="I1169" s="63">
        <v>24</v>
      </c>
      <c r="J1169" s="63">
        <v>3</v>
      </c>
      <c r="K1169" s="63">
        <v>1</v>
      </c>
      <c r="L1169" s="63">
        <v>0.3</v>
      </c>
      <c r="M1169" s="63"/>
      <c r="N1169" s="63">
        <v>1</v>
      </c>
      <c r="O1169" s="63"/>
      <c r="P1169" s="63"/>
      <c r="Q1169" s="63"/>
      <c r="R1169" s="63"/>
    </row>
    <row r="1170" spans="1:18" x14ac:dyDescent="0.2">
      <c r="A1170" s="63" t="s">
        <v>1335</v>
      </c>
      <c r="B1170" s="63" t="s">
        <v>1308</v>
      </c>
      <c r="C1170" s="63" t="s">
        <v>1</v>
      </c>
      <c r="D1170" s="63" t="s">
        <v>65</v>
      </c>
      <c r="E1170" s="63" t="s">
        <v>1309</v>
      </c>
      <c r="F1170" s="63">
        <v>0</v>
      </c>
      <c r="G1170" s="64" t="s">
        <v>9459</v>
      </c>
      <c r="H1170" s="63" t="s">
        <v>18</v>
      </c>
      <c r="I1170" s="63">
        <v>30</v>
      </c>
      <c r="J1170" s="63">
        <v>27</v>
      </c>
      <c r="K1170" s="63">
        <v>3</v>
      </c>
      <c r="L1170" s="63"/>
      <c r="M1170" s="63"/>
      <c r="N1170" s="63"/>
      <c r="O1170" s="63"/>
      <c r="P1170" s="63"/>
      <c r="Q1170" s="63"/>
      <c r="R1170" s="63"/>
    </row>
    <row r="1171" spans="1:18" x14ac:dyDescent="0.2">
      <c r="A1171" s="63" t="s">
        <v>1336</v>
      </c>
      <c r="B1171" s="63" t="s">
        <v>1312</v>
      </c>
      <c r="C1171" s="63" t="s">
        <v>1</v>
      </c>
      <c r="D1171" s="63" t="s">
        <v>65</v>
      </c>
      <c r="E1171" s="63" t="s">
        <v>1309</v>
      </c>
      <c r="F1171" s="63">
        <v>1</v>
      </c>
      <c r="G1171" s="64" t="s">
        <v>9459</v>
      </c>
      <c r="H1171" s="63" t="s">
        <v>772</v>
      </c>
      <c r="I1171" s="63">
        <v>29</v>
      </c>
      <c r="J1171" s="63">
        <v>18</v>
      </c>
      <c r="K1171" s="63">
        <v>2</v>
      </c>
      <c r="L1171" s="63">
        <v>-0.3</v>
      </c>
      <c r="M1171" s="63">
        <v>1</v>
      </c>
      <c r="N1171" s="63"/>
      <c r="O1171" s="63"/>
      <c r="P1171" s="63"/>
      <c r="Q1171" s="63"/>
      <c r="R1171" s="63"/>
    </row>
    <row r="1172" spans="1:18" x14ac:dyDescent="0.2">
      <c r="A1172" s="63" t="s">
        <v>1337</v>
      </c>
      <c r="B1172" s="63" t="s">
        <v>1308</v>
      </c>
      <c r="C1172" s="63" t="s">
        <v>69</v>
      </c>
      <c r="D1172" s="63" t="s">
        <v>68</v>
      </c>
      <c r="E1172" s="63" t="s">
        <v>1309</v>
      </c>
      <c r="F1172" s="63">
        <v>0</v>
      </c>
      <c r="G1172" s="64" t="s">
        <v>9459</v>
      </c>
      <c r="H1172" s="63" t="s">
        <v>18</v>
      </c>
      <c r="I1172" s="63">
        <v>30</v>
      </c>
      <c r="J1172" s="63">
        <v>27</v>
      </c>
      <c r="K1172" s="63">
        <v>3</v>
      </c>
      <c r="L1172" s="63"/>
      <c r="M1172" s="63"/>
      <c r="N1172" s="63"/>
      <c r="O1172" s="63"/>
      <c r="P1172" s="63"/>
      <c r="Q1172" s="63"/>
      <c r="R1172" s="63"/>
    </row>
    <row r="1173" spans="1:18" x14ac:dyDescent="0.2">
      <c r="A1173" s="63" t="s">
        <v>1338</v>
      </c>
      <c r="B1173" s="63" t="s">
        <v>1312</v>
      </c>
      <c r="C1173" s="63" t="s">
        <v>69</v>
      </c>
      <c r="D1173" s="63" t="s">
        <v>68</v>
      </c>
      <c r="E1173" s="63" t="s">
        <v>1309</v>
      </c>
      <c r="F1173" s="63">
        <v>1</v>
      </c>
      <c r="G1173" s="64" t="s">
        <v>9459</v>
      </c>
      <c r="H1173" s="63" t="s">
        <v>772</v>
      </c>
      <c r="I1173" s="63">
        <v>31</v>
      </c>
      <c r="J1173" s="63">
        <v>30</v>
      </c>
      <c r="K1173" s="63">
        <v>3</v>
      </c>
      <c r="L1173" s="63">
        <v>0.3</v>
      </c>
      <c r="M1173" s="63"/>
      <c r="N1173" s="63">
        <v>1</v>
      </c>
      <c r="O1173" s="63"/>
      <c r="P1173" s="63"/>
      <c r="Q1173" s="63"/>
      <c r="R1173" s="63"/>
    </row>
    <row r="1174" spans="1:18" x14ac:dyDescent="0.2">
      <c r="A1174" s="63" t="s">
        <v>1339</v>
      </c>
      <c r="B1174" s="63" t="s">
        <v>1308</v>
      </c>
      <c r="C1174" s="63" t="s">
        <v>73</v>
      </c>
      <c r="D1174" s="63" t="s">
        <v>72</v>
      </c>
      <c r="E1174" s="63" t="s">
        <v>1309</v>
      </c>
      <c r="F1174" s="63">
        <v>0</v>
      </c>
      <c r="G1174" s="64" t="s">
        <v>9459</v>
      </c>
      <c r="H1174" s="63" t="s">
        <v>18</v>
      </c>
      <c r="I1174" s="63">
        <v>32</v>
      </c>
      <c r="J1174" s="63">
        <v>39</v>
      </c>
      <c r="K1174" s="63">
        <v>4</v>
      </c>
      <c r="L1174" s="63"/>
      <c r="M1174" s="63"/>
      <c r="N1174" s="63"/>
      <c r="O1174" s="63"/>
      <c r="P1174" s="63"/>
      <c r="Q1174" s="63"/>
      <c r="R1174" s="63"/>
    </row>
    <row r="1175" spans="1:18" x14ac:dyDescent="0.2">
      <c r="A1175" s="63" t="s">
        <v>1340</v>
      </c>
      <c r="B1175" s="63" t="s">
        <v>1312</v>
      </c>
      <c r="C1175" s="63" t="s">
        <v>73</v>
      </c>
      <c r="D1175" s="63" t="s">
        <v>72</v>
      </c>
      <c r="E1175" s="63" t="s">
        <v>1309</v>
      </c>
      <c r="F1175" s="63">
        <v>1</v>
      </c>
      <c r="G1175" s="64" t="s">
        <v>9459</v>
      </c>
      <c r="H1175" s="63" t="s">
        <v>772</v>
      </c>
      <c r="I1175" s="63">
        <v>32</v>
      </c>
      <c r="J1175" s="63">
        <v>37</v>
      </c>
      <c r="K1175" s="63">
        <v>3</v>
      </c>
      <c r="L1175" s="63">
        <v>0</v>
      </c>
      <c r="M1175" s="63"/>
      <c r="N1175" s="63"/>
      <c r="O1175" s="63"/>
      <c r="P1175" s="63"/>
      <c r="Q1175" s="63"/>
      <c r="R1175" s="63"/>
    </row>
    <row r="1176" spans="1:18" x14ac:dyDescent="0.2">
      <c r="A1176" s="63" t="s">
        <v>1341</v>
      </c>
      <c r="B1176" s="63" t="s">
        <v>1308</v>
      </c>
      <c r="C1176" s="63" t="s">
        <v>77</v>
      </c>
      <c r="D1176" s="63" t="s">
        <v>76</v>
      </c>
      <c r="E1176" s="63" t="s">
        <v>1309</v>
      </c>
      <c r="F1176" s="63">
        <v>0</v>
      </c>
      <c r="G1176" s="64" t="s">
        <v>9459</v>
      </c>
      <c r="H1176" s="63" t="s">
        <v>18</v>
      </c>
      <c r="I1176" s="63">
        <v>32</v>
      </c>
      <c r="J1176" s="63">
        <v>39</v>
      </c>
      <c r="K1176" s="63">
        <v>4</v>
      </c>
      <c r="L1176" s="63"/>
      <c r="M1176" s="63"/>
      <c r="N1176" s="63"/>
      <c r="O1176" s="63"/>
      <c r="P1176" s="63"/>
      <c r="Q1176" s="63"/>
      <c r="R1176" s="63"/>
    </row>
    <row r="1177" spans="1:18" x14ac:dyDescent="0.2">
      <c r="A1177" s="63" t="s">
        <v>1342</v>
      </c>
      <c r="B1177" s="63" t="s">
        <v>1312</v>
      </c>
      <c r="C1177" s="63" t="s">
        <v>77</v>
      </c>
      <c r="D1177" s="63" t="s">
        <v>76</v>
      </c>
      <c r="E1177" s="63" t="s">
        <v>1309</v>
      </c>
      <c r="F1177" s="63">
        <v>1</v>
      </c>
      <c r="G1177" s="64" t="s">
        <v>9459</v>
      </c>
      <c r="H1177" s="63" t="s">
        <v>772</v>
      </c>
      <c r="I1177" s="63">
        <v>32</v>
      </c>
      <c r="J1177" s="63">
        <v>37</v>
      </c>
      <c r="K1177" s="63">
        <v>3</v>
      </c>
      <c r="L1177" s="63">
        <v>0</v>
      </c>
      <c r="M1177" s="63"/>
      <c r="N1177" s="63"/>
      <c r="O1177" s="63"/>
      <c r="P1177" s="63"/>
      <c r="Q1177" s="63"/>
      <c r="R1177" s="63"/>
    </row>
    <row r="1178" spans="1:18" x14ac:dyDescent="0.2">
      <c r="A1178" s="63" t="s">
        <v>1343</v>
      </c>
      <c r="B1178" s="63" t="s">
        <v>1308</v>
      </c>
      <c r="C1178" s="63" t="s">
        <v>81</v>
      </c>
      <c r="D1178" s="63" t="s">
        <v>80</v>
      </c>
      <c r="E1178" s="63" t="s">
        <v>1309</v>
      </c>
      <c r="F1178" s="63">
        <v>0</v>
      </c>
      <c r="G1178" s="64" t="s">
        <v>9459</v>
      </c>
      <c r="H1178" s="63" t="s">
        <v>18</v>
      </c>
      <c r="I1178" s="63">
        <v>31</v>
      </c>
      <c r="J1178" s="63">
        <v>33</v>
      </c>
      <c r="K1178" s="63">
        <v>3</v>
      </c>
      <c r="L1178" s="63"/>
      <c r="M1178" s="63"/>
      <c r="N1178" s="63"/>
      <c r="O1178" s="63"/>
      <c r="P1178" s="63"/>
      <c r="Q1178" s="63"/>
      <c r="R1178" s="63"/>
    </row>
    <row r="1179" spans="1:18" x14ac:dyDescent="0.2">
      <c r="A1179" s="63" t="s">
        <v>1344</v>
      </c>
      <c r="B1179" s="63" t="s">
        <v>1312</v>
      </c>
      <c r="C1179" s="63" t="s">
        <v>81</v>
      </c>
      <c r="D1179" s="63" t="s">
        <v>80</v>
      </c>
      <c r="E1179" s="63" t="s">
        <v>1309</v>
      </c>
      <c r="F1179" s="63">
        <v>1</v>
      </c>
      <c r="G1179" s="64" t="s">
        <v>9459</v>
      </c>
      <c r="H1179" s="63" t="s">
        <v>772</v>
      </c>
      <c r="I1179" s="63">
        <v>35</v>
      </c>
      <c r="J1179" s="63">
        <v>43</v>
      </c>
      <c r="K1179" s="63">
        <v>4</v>
      </c>
      <c r="L1179" s="63">
        <v>1</v>
      </c>
      <c r="M1179" s="63"/>
      <c r="N1179" s="63">
        <v>1</v>
      </c>
      <c r="O1179" s="63"/>
      <c r="P1179" s="63">
        <v>1</v>
      </c>
      <c r="Q1179" s="63"/>
      <c r="R1179" s="63">
        <v>1</v>
      </c>
    </row>
    <row r="1180" spans="1:18" x14ac:dyDescent="0.2">
      <c r="A1180" s="63" t="s">
        <v>1345</v>
      </c>
      <c r="B1180" s="63" t="s">
        <v>1308</v>
      </c>
      <c r="C1180" s="63" t="s">
        <v>85</v>
      </c>
      <c r="D1180" s="63" t="s">
        <v>84</v>
      </c>
      <c r="E1180" s="63" t="s">
        <v>1309</v>
      </c>
      <c r="F1180" s="63">
        <v>0</v>
      </c>
      <c r="G1180" s="64" t="s">
        <v>9459</v>
      </c>
      <c r="H1180" s="63" t="s">
        <v>18</v>
      </c>
      <c r="I1180" s="63">
        <v>34</v>
      </c>
      <c r="J1180" s="63">
        <v>46</v>
      </c>
      <c r="K1180" s="63">
        <v>4</v>
      </c>
      <c r="L1180" s="63"/>
      <c r="M1180" s="63"/>
      <c r="N1180" s="63"/>
      <c r="O1180" s="63"/>
      <c r="P1180" s="63"/>
      <c r="Q1180" s="63"/>
      <c r="R1180" s="63"/>
    </row>
    <row r="1181" spans="1:18" x14ac:dyDescent="0.2">
      <c r="A1181" s="63" t="s">
        <v>1346</v>
      </c>
      <c r="B1181" s="63" t="s">
        <v>1312</v>
      </c>
      <c r="C1181" s="63" t="s">
        <v>85</v>
      </c>
      <c r="D1181" s="63" t="s">
        <v>84</v>
      </c>
      <c r="E1181" s="63" t="s">
        <v>1309</v>
      </c>
      <c r="F1181" s="63">
        <v>1</v>
      </c>
      <c r="G1181" s="64" t="s">
        <v>9459</v>
      </c>
      <c r="H1181" s="63" t="s">
        <v>772</v>
      </c>
      <c r="I1181" s="63">
        <v>36</v>
      </c>
      <c r="J1181" s="63">
        <v>46</v>
      </c>
      <c r="K1181" s="63">
        <v>4</v>
      </c>
      <c r="L1181" s="63">
        <v>0.5</v>
      </c>
      <c r="M1181" s="63"/>
      <c r="N1181" s="63">
        <v>1</v>
      </c>
      <c r="O1181" s="63"/>
      <c r="P1181" s="63">
        <v>1</v>
      </c>
      <c r="Q1181" s="63"/>
      <c r="R1181" s="63"/>
    </row>
    <row r="1182" spans="1:18" x14ac:dyDescent="0.2">
      <c r="A1182" s="63" t="s">
        <v>1347</v>
      </c>
      <c r="B1182" s="63" t="s">
        <v>1308</v>
      </c>
      <c r="C1182" s="63" t="s">
        <v>89</v>
      </c>
      <c r="D1182" s="63" t="s">
        <v>88</v>
      </c>
      <c r="E1182" s="63" t="s">
        <v>1309</v>
      </c>
      <c r="F1182" s="63">
        <v>0</v>
      </c>
      <c r="G1182" s="64" t="s">
        <v>9459</v>
      </c>
      <c r="H1182" s="63" t="s">
        <v>18</v>
      </c>
      <c r="I1182" s="63">
        <v>33</v>
      </c>
      <c r="J1182" s="63">
        <v>43</v>
      </c>
      <c r="K1182" s="63">
        <v>4</v>
      </c>
      <c r="L1182" s="63"/>
      <c r="M1182" s="63"/>
      <c r="N1182" s="63"/>
      <c r="O1182" s="63"/>
      <c r="P1182" s="63"/>
      <c r="Q1182" s="63"/>
      <c r="R1182" s="63"/>
    </row>
    <row r="1183" spans="1:18" x14ac:dyDescent="0.2">
      <c r="A1183" s="63" t="s">
        <v>1348</v>
      </c>
      <c r="B1183" s="63" t="s">
        <v>1312</v>
      </c>
      <c r="C1183" s="63" t="s">
        <v>89</v>
      </c>
      <c r="D1183" s="63" t="s">
        <v>88</v>
      </c>
      <c r="E1183" s="63" t="s">
        <v>1309</v>
      </c>
      <c r="F1183" s="63">
        <v>1</v>
      </c>
      <c r="G1183" s="64" t="s">
        <v>9459</v>
      </c>
      <c r="H1183" s="63" t="s">
        <v>772</v>
      </c>
      <c r="I1183" s="63">
        <v>37</v>
      </c>
      <c r="J1183" s="63">
        <v>48</v>
      </c>
      <c r="K1183" s="63">
        <v>4</v>
      </c>
      <c r="L1183" s="63">
        <v>1</v>
      </c>
      <c r="M1183" s="63"/>
      <c r="N1183" s="63">
        <v>1</v>
      </c>
      <c r="O1183" s="63"/>
      <c r="P1183" s="63">
        <v>1</v>
      </c>
      <c r="Q1183" s="63"/>
      <c r="R1183" s="63">
        <v>1</v>
      </c>
    </row>
    <row r="1184" spans="1:18" x14ac:dyDescent="0.2">
      <c r="A1184" s="63" t="s">
        <v>1349</v>
      </c>
      <c r="B1184" s="63" t="s">
        <v>1308</v>
      </c>
      <c r="C1184" s="63" t="s">
        <v>93</v>
      </c>
      <c r="D1184" s="63" t="s">
        <v>92</v>
      </c>
      <c r="E1184" s="63" t="s">
        <v>1309</v>
      </c>
      <c r="F1184" s="63">
        <v>0</v>
      </c>
      <c r="G1184" s="64" t="s">
        <v>9459</v>
      </c>
      <c r="H1184" s="63" t="s">
        <v>18</v>
      </c>
      <c r="I1184" s="63">
        <v>29</v>
      </c>
      <c r="J1184" s="63">
        <v>23</v>
      </c>
      <c r="K1184" s="63">
        <v>2</v>
      </c>
      <c r="L1184" s="63"/>
      <c r="M1184" s="63"/>
      <c r="N1184" s="63"/>
      <c r="O1184" s="63"/>
      <c r="P1184" s="63"/>
      <c r="Q1184" s="63"/>
      <c r="R1184" s="63"/>
    </row>
    <row r="1185" spans="1:18" x14ac:dyDescent="0.2">
      <c r="A1185" s="63" t="s">
        <v>1350</v>
      </c>
      <c r="B1185" s="63" t="s">
        <v>1312</v>
      </c>
      <c r="C1185" s="63" t="s">
        <v>93</v>
      </c>
      <c r="D1185" s="63" t="s">
        <v>92</v>
      </c>
      <c r="E1185" s="63" t="s">
        <v>1309</v>
      </c>
      <c r="F1185" s="63">
        <v>1</v>
      </c>
      <c r="G1185" s="64" t="s">
        <v>9459</v>
      </c>
      <c r="H1185" s="63" t="s">
        <v>772</v>
      </c>
      <c r="I1185" s="63">
        <v>30</v>
      </c>
      <c r="J1185" s="63">
        <v>22</v>
      </c>
      <c r="K1185" s="63">
        <v>2</v>
      </c>
      <c r="L1185" s="63">
        <v>0.3</v>
      </c>
      <c r="M1185" s="63"/>
      <c r="N1185" s="63">
        <v>1</v>
      </c>
      <c r="O1185" s="63"/>
      <c r="P1185" s="63"/>
      <c r="Q1185" s="63"/>
      <c r="R1185" s="63"/>
    </row>
    <row r="1186" spans="1:18" x14ac:dyDescent="0.2">
      <c r="A1186" s="63" t="s">
        <v>1351</v>
      </c>
      <c r="B1186" s="63" t="s">
        <v>1308</v>
      </c>
      <c r="C1186" s="63" t="s">
        <v>97</v>
      </c>
      <c r="D1186" s="63" t="s">
        <v>96</v>
      </c>
      <c r="E1186" s="63" t="s">
        <v>1309</v>
      </c>
      <c r="F1186" s="63">
        <v>0</v>
      </c>
      <c r="G1186" s="64" t="s">
        <v>9459</v>
      </c>
      <c r="H1186" s="63" t="s">
        <v>18</v>
      </c>
      <c r="I1186" s="63">
        <v>29</v>
      </c>
      <c r="J1186" s="63">
        <v>23</v>
      </c>
      <c r="K1186" s="63">
        <v>2</v>
      </c>
      <c r="L1186" s="63"/>
      <c r="M1186" s="63"/>
      <c r="N1186" s="63"/>
      <c r="O1186" s="63"/>
      <c r="P1186" s="63"/>
      <c r="Q1186" s="63"/>
      <c r="R1186" s="63"/>
    </row>
    <row r="1187" spans="1:18" x14ac:dyDescent="0.2">
      <c r="A1187" s="63" t="s">
        <v>1352</v>
      </c>
      <c r="B1187" s="63" t="s">
        <v>1312</v>
      </c>
      <c r="C1187" s="63" t="s">
        <v>97</v>
      </c>
      <c r="D1187" s="63" t="s">
        <v>96</v>
      </c>
      <c r="E1187" s="63" t="s">
        <v>1309</v>
      </c>
      <c r="F1187" s="63">
        <v>1</v>
      </c>
      <c r="G1187" s="64" t="s">
        <v>9459</v>
      </c>
      <c r="H1187" s="63" t="s">
        <v>772</v>
      </c>
      <c r="I1187" s="63">
        <v>29</v>
      </c>
      <c r="J1187" s="63">
        <v>18</v>
      </c>
      <c r="K1187" s="63">
        <v>2</v>
      </c>
      <c r="L1187" s="63">
        <v>0</v>
      </c>
      <c r="M1187" s="63"/>
      <c r="N1187" s="63"/>
      <c r="O1187" s="63"/>
      <c r="P1187" s="63"/>
      <c r="Q1187" s="63"/>
      <c r="R1187" s="63"/>
    </row>
    <row r="1188" spans="1:18" x14ac:dyDescent="0.2">
      <c r="A1188" s="63" t="s">
        <v>1353</v>
      </c>
      <c r="B1188" s="63" t="s">
        <v>1308</v>
      </c>
      <c r="C1188" s="63" t="s">
        <v>101</v>
      </c>
      <c r="D1188" s="63" t="s">
        <v>100</v>
      </c>
      <c r="E1188" s="63" t="s">
        <v>1309</v>
      </c>
      <c r="F1188" s="63">
        <v>0</v>
      </c>
      <c r="G1188" s="64" t="s">
        <v>9459</v>
      </c>
      <c r="H1188" s="63" t="s">
        <v>18</v>
      </c>
      <c r="I1188" s="63">
        <v>24</v>
      </c>
      <c r="J1188" s="63">
        <v>4</v>
      </c>
      <c r="K1188" s="63">
        <v>1</v>
      </c>
      <c r="L1188" s="63"/>
      <c r="M1188" s="63"/>
      <c r="N1188" s="63"/>
      <c r="O1188" s="63"/>
      <c r="P1188" s="63"/>
      <c r="Q1188" s="63"/>
      <c r="R1188" s="63"/>
    </row>
    <row r="1189" spans="1:18" x14ac:dyDescent="0.2">
      <c r="A1189" s="63" t="s">
        <v>1354</v>
      </c>
      <c r="B1189" s="63" t="s">
        <v>1312</v>
      </c>
      <c r="C1189" s="63" t="s">
        <v>101</v>
      </c>
      <c r="D1189" s="63" t="s">
        <v>100</v>
      </c>
      <c r="E1189" s="63" t="s">
        <v>1309</v>
      </c>
      <c r="F1189" s="63">
        <v>1</v>
      </c>
      <c r="G1189" s="64" t="s">
        <v>9459</v>
      </c>
      <c r="H1189" s="63" t="s">
        <v>772</v>
      </c>
      <c r="I1189" s="63">
        <v>24</v>
      </c>
      <c r="J1189" s="63">
        <v>3</v>
      </c>
      <c r="K1189" s="63">
        <v>1</v>
      </c>
      <c r="L1189" s="63">
        <v>0</v>
      </c>
      <c r="M1189" s="63"/>
      <c r="N1189" s="63"/>
      <c r="O1189" s="63"/>
      <c r="P1189" s="63"/>
      <c r="Q1189" s="63"/>
      <c r="R1189" s="63"/>
    </row>
    <row r="1190" spans="1:18" x14ac:dyDescent="0.2">
      <c r="A1190" s="63" t="s">
        <v>1355</v>
      </c>
      <c r="B1190" s="63" t="s">
        <v>1308</v>
      </c>
      <c r="C1190" s="63" t="s">
        <v>105</v>
      </c>
      <c r="D1190" s="63" t="s">
        <v>104</v>
      </c>
      <c r="E1190" s="63" t="s">
        <v>1309</v>
      </c>
      <c r="F1190" s="63">
        <v>0</v>
      </c>
      <c r="G1190" s="64" t="s">
        <v>9459</v>
      </c>
      <c r="H1190" s="63" t="s">
        <v>18</v>
      </c>
      <c r="I1190" s="63">
        <v>32</v>
      </c>
      <c r="J1190" s="63">
        <v>39</v>
      </c>
      <c r="K1190" s="63">
        <v>4</v>
      </c>
      <c r="L1190" s="63"/>
      <c r="M1190" s="63"/>
      <c r="N1190" s="63"/>
      <c r="O1190" s="63"/>
      <c r="P1190" s="63"/>
      <c r="Q1190" s="63"/>
      <c r="R1190" s="63"/>
    </row>
    <row r="1191" spans="1:18" x14ac:dyDescent="0.2">
      <c r="A1191" s="63" t="s">
        <v>1356</v>
      </c>
      <c r="B1191" s="63" t="s">
        <v>1312</v>
      </c>
      <c r="C1191" s="63" t="s">
        <v>105</v>
      </c>
      <c r="D1191" s="63" t="s">
        <v>104</v>
      </c>
      <c r="E1191" s="63" t="s">
        <v>1309</v>
      </c>
      <c r="F1191" s="63">
        <v>1</v>
      </c>
      <c r="G1191" s="64" t="s">
        <v>9459</v>
      </c>
      <c r="H1191" s="63" t="s">
        <v>772</v>
      </c>
      <c r="I1191" s="63">
        <v>32</v>
      </c>
      <c r="J1191" s="63">
        <v>37</v>
      </c>
      <c r="K1191" s="63">
        <v>3</v>
      </c>
      <c r="L1191" s="63">
        <v>0</v>
      </c>
      <c r="M1191" s="63"/>
      <c r="N1191" s="63"/>
      <c r="O1191" s="63"/>
      <c r="P1191" s="63"/>
      <c r="Q1191" s="63"/>
      <c r="R1191" s="63"/>
    </row>
    <row r="1192" spans="1:18" x14ac:dyDescent="0.2">
      <c r="A1192" s="63" t="s">
        <v>1357</v>
      </c>
      <c r="B1192" s="63" t="s">
        <v>1308</v>
      </c>
      <c r="C1192" s="63" t="s">
        <v>109</v>
      </c>
      <c r="D1192" s="63" t="s">
        <v>108</v>
      </c>
      <c r="E1192" s="63" t="s">
        <v>1309</v>
      </c>
      <c r="F1192" s="63">
        <v>0</v>
      </c>
      <c r="G1192" s="64" t="s">
        <v>9459</v>
      </c>
      <c r="H1192" s="63" t="s">
        <v>18</v>
      </c>
      <c r="I1192" s="63">
        <v>26</v>
      </c>
      <c r="J1192" s="63">
        <v>11</v>
      </c>
      <c r="K1192" s="63">
        <v>1</v>
      </c>
      <c r="L1192" s="63"/>
      <c r="M1192" s="63"/>
      <c r="N1192" s="63"/>
      <c r="O1192" s="63"/>
      <c r="P1192" s="63"/>
      <c r="Q1192" s="63"/>
      <c r="R1192" s="63"/>
    </row>
    <row r="1193" spans="1:18" x14ac:dyDescent="0.2">
      <c r="A1193" s="63" t="s">
        <v>1358</v>
      </c>
      <c r="B1193" s="63" t="s">
        <v>1312</v>
      </c>
      <c r="C1193" s="63" t="s">
        <v>109</v>
      </c>
      <c r="D1193" s="63" t="s">
        <v>108</v>
      </c>
      <c r="E1193" s="63" t="s">
        <v>1309</v>
      </c>
      <c r="F1193" s="63">
        <v>1</v>
      </c>
      <c r="G1193" s="64" t="s">
        <v>9459</v>
      </c>
      <c r="H1193" s="63" t="s">
        <v>772</v>
      </c>
      <c r="I1193" s="63">
        <v>26</v>
      </c>
      <c r="J1193" s="63">
        <v>12</v>
      </c>
      <c r="K1193" s="63">
        <v>1</v>
      </c>
      <c r="L1193" s="63">
        <v>0</v>
      </c>
      <c r="M1193" s="63"/>
      <c r="N1193" s="63"/>
      <c r="O1193" s="63"/>
      <c r="P1193" s="63"/>
      <c r="Q1193" s="63"/>
      <c r="R1193" s="63"/>
    </row>
    <row r="1194" spans="1:18" x14ac:dyDescent="0.2">
      <c r="A1194" s="63" t="s">
        <v>1359</v>
      </c>
      <c r="B1194" s="63" t="s">
        <v>1308</v>
      </c>
      <c r="C1194" s="63" t="s">
        <v>113</v>
      </c>
      <c r="D1194" s="63" t="s">
        <v>112</v>
      </c>
      <c r="E1194" s="63" t="s">
        <v>1309</v>
      </c>
      <c r="F1194" s="63">
        <v>0</v>
      </c>
      <c r="G1194" s="64" t="s">
        <v>9459</v>
      </c>
      <c r="H1194" s="63" t="s">
        <v>18</v>
      </c>
      <c r="I1194" s="63">
        <v>37</v>
      </c>
      <c r="J1194" s="63">
        <v>49</v>
      </c>
      <c r="K1194" s="63">
        <v>4</v>
      </c>
      <c r="L1194" s="63"/>
      <c r="M1194" s="63"/>
      <c r="N1194" s="63"/>
      <c r="O1194" s="63"/>
      <c r="P1194" s="63"/>
      <c r="Q1194" s="63"/>
      <c r="R1194" s="63"/>
    </row>
    <row r="1195" spans="1:18" x14ac:dyDescent="0.2">
      <c r="A1195" s="63" t="s">
        <v>1360</v>
      </c>
      <c r="B1195" s="63" t="s">
        <v>1312</v>
      </c>
      <c r="C1195" s="63" t="s">
        <v>113</v>
      </c>
      <c r="D1195" s="63" t="s">
        <v>112</v>
      </c>
      <c r="E1195" s="63" t="s">
        <v>1309</v>
      </c>
      <c r="F1195" s="63">
        <v>1</v>
      </c>
      <c r="G1195" s="64" t="s">
        <v>9459</v>
      </c>
      <c r="H1195" s="63" t="s">
        <v>772</v>
      </c>
      <c r="I1195" s="63">
        <v>37</v>
      </c>
      <c r="J1195" s="63">
        <v>48</v>
      </c>
      <c r="K1195" s="63">
        <v>4</v>
      </c>
      <c r="L1195" s="63">
        <v>0</v>
      </c>
      <c r="M1195" s="63"/>
      <c r="N1195" s="63"/>
      <c r="O1195" s="63"/>
      <c r="P1195" s="63"/>
      <c r="Q1195" s="63"/>
      <c r="R1195" s="63"/>
    </row>
    <row r="1196" spans="1:18" x14ac:dyDescent="0.2">
      <c r="A1196" s="63" t="s">
        <v>1361</v>
      </c>
      <c r="B1196" s="63" t="s">
        <v>1308</v>
      </c>
      <c r="C1196" s="63" t="s">
        <v>117</v>
      </c>
      <c r="D1196" s="63" t="s">
        <v>116</v>
      </c>
      <c r="E1196" s="63" t="s">
        <v>1309</v>
      </c>
      <c r="F1196" s="63">
        <v>0</v>
      </c>
      <c r="G1196" s="64" t="s">
        <v>9459</v>
      </c>
      <c r="H1196" s="63" t="s">
        <v>18</v>
      </c>
      <c r="I1196" s="63">
        <v>31</v>
      </c>
      <c r="J1196" s="63">
        <v>33</v>
      </c>
      <c r="K1196" s="63">
        <v>3</v>
      </c>
      <c r="L1196" s="63"/>
      <c r="M1196" s="63"/>
      <c r="N1196" s="63"/>
      <c r="O1196" s="63"/>
      <c r="P1196" s="63"/>
      <c r="Q1196" s="63"/>
      <c r="R1196" s="63"/>
    </row>
    <row r="1197" spans="1:18" x14ac:dyDescent="0.2">
      <c r="A1197" s="63" t="s">
        <v>1362</v>
      </c>
      <c r="B1197" s="63" t="s">
        <v>1312</v>
      </c>
      <c r="C1197" s="63" t="s">
        <v>117</v>
      </c>
      <c r="D1197" s="63" t="s">
        <v>116</v>
      </c>
      <c r="E1197" s="63" t="s">
        <v>1309</v>
      </c>
      <c r="F1197" s="63">
        <v>1</v>
      </c>
      <c r="G1197" s="64" t="s">
        <v>9459</v>
      </c>
      <c r="H1197" s="63" t="s">
        <v>772</v>
      </c>
      <c r="I1197" s="63">
        <v>33</v>
      </c>
      <c r="J1197" s="63">
        <v>40</v>
      </c>
      <c r="K1197" s="63">
        <v>4</v>
      </c>
      <c r="L1197" s="63">
        <v>0.5</v>
      </c>
      <c r="M1197" s="63"/>
      <c r="N1197" s="63">
        <v>1</v>
      </c>
      <c r="O1197" s="63"/>
      <c r="P1197" s="63">
        <v>1</v>
      </c>
      <c r="Q1197" s="63"/>
      <c r="R1197" s="63"/>
    </row>
    <row r="1198" spans="1:18" x14ac:dyDescent="0.2">
      <c r="A1198" s="63" t="s">
        <v>1363</v>
      </c>
      <c r="B1198" s="63" t="s">
        <v>1308</v>
      </c>
      <c r="C1198" s="63" t="s">
        <v>121</v>
      </c>
      <c r="D1198" s="63" t="s">
        <v>120</v>
      </c>
      <c r="E1198" s="63" t="s">
        <v>1309</v>
      </c>
      <c r="F1198" s="63">
        <v>0</v>
      </c>
      <c r="G1198" s="64" t="s">
        <v>9459</v>
      </c>
      <c r="H1198" s="63" t="s">
        <v>18</v>
      </c>
      <c r="I1198" s="63">
        <v>25</v>
      </c>
      <c r="J1198" s="63">
        <v>6</v>
      </c>
      <c r="K1198" s="63">
        <v>1</v>
      </c>
      <c r="L1198" s="63"/>
      <c r="M1198" s="63"/>
      <c r="N1198" s="63"/>
      <c r="O1198" s="63"/>
      <c r="P1198" s="63"/>
      <c r="Q1198" s="63"/>
      <c r="R1198" s="63"/>
    </row>
    <row r="1199" spans="1:18" x14ac:dyDescent="0.2">
      <c r="A1199" s="63" t="s">
        <v>1364</v>
      </c>
      <c r="B1199" s="63" t="s">
        <v>1312</v>
      </c>
      <c r="C1199" s="63" t="s">
        <v>121</v>
      </c>
      <c r="D1199" s="63" t="s">
        <v>120</v>
      </c>
      <c r="E1199" s="63" t="s">
        <v>1309</v>
      </c>
      <c r="F1199" s="63">
        <v>1</v>
      </c>
      <c r="G1199" s="64" t="s">
        <v>9459</v>
      </c>
      <c r="H1199" s="63" t="s">
        <v>772</v>
      </c>
      <c r="I1199" s="63">
        <v>24</v>
      </c>
      <c r="J1199" s="63">
        <v>3</v>
      </c>
      <c r="K1199" s="63">
        <v>1</v>
      </c>
      <c r="L1199" s="63">
        <v>-0.3</v>
      </c>
      <c r="M1199" s="63">
        <v>1</v>
      </c>
      <c r="N1199" s="63"/>
      <c r="O1199" s="63"/>
      <c r="P1199" s="63"/>
      <c r="Q1199" s="63"/>
      <c r="R1199" s="63"/>
    </row>
    <row r="1200" spans="1:18" x14ac:dyDescent="0.2">
      <c r="A1200" s="63" t="s">
        <v>1365</v>
      </c>
      <c r="B1200" s="63" t="s">
        <v>1308</v>
      </c>
      <c r="C1200" s="63" t="s">
        <v>125</v>
      </c>
      <c r="D1200" s="63" t="s">
        <v>124</v>
      </c>
      <c r="E1200" s="63" t="s">
        <v>1309</v>
      </c>
      <c r="F1200" s="63">
        <v>0</v>
      </c>
      <c r="G1200" s="64" t="s">
        <v>9459</v>
      </c>
      <c r="H1200" s="63" t="s">
        <v>18</v>
      </c>
      <c r="I1200" s="63">
        <v>30</v>
      </c>
      <c r="J1200" s="63">
        <v>27</v>
      </c>
      <c r="K1200" s="63">
        <v>3</v>
      </c>
      <c r="L1200" s="63"/>
      <c r="M1200" s="63"/>
      <c r="N1200" s="63"/>
      <c r="O1200" s="63"/>
      <c r="P1200" s="63"/>
      <c r="Q1200" s="63"/>
      <c r="R1200" s="63"/>
    </row>
    <row r="1201" spans="1:18" x14ac:dyDescent="0.2">
      <c r="A1201" s="63" t="s">
        <v>1366</v>
      </c>
      <c r="B1201" s="63" t="s">
        <v>1312</v>
      </c>
      <c r="C1201" s="63" t="s">
        <v>125</v>
      </c>
      <c r="D1201" s="63" t="s">
        <v>124</v>
      </c>
      <c r="E1201" s="63" t="s">
        <v>1309</v>
      </c>
      <c r="F1201" s="63">
        <v>1</v>
      </c>
      <c r="G1201" s="64" t="s">
        <v>9459</v>
      </c>
      <c r="H1201" s="63" t="s">
        <v>772</v>
      </c>
      <c r="I1201" s="63">
        <v>31</v>
      </c>
      <c r="J1201" s="63">
        <v>30</v>
      </c>
      <c r="K1201" s="63">
        <v>3</v>
      </c>
      <c r="L1201" s="63">
        <v>0.3</v>
      </c>
      <c r="M1201" s="63"/>
      <c r="N1201" s="63">
        <v>1</v>
      </c>
      <c r="O1201" s="63"/>
      <c r="P1201" s="63"/>
      <c r="Q1201" s="63"/>
      <c r="R1201" s="63"/>
    </row>
    <row r="1202" spans="1:18" x14ac:dyDescent="0.2">
      <c r="A1202" s="63" t="s">
        <v>1367</v>
      </c>
      <c r="B1202" s="63" t="s">
        <v>1308</v>
      </c>
      <c r="C1202" s="63" t="s">
        <v>129</v>
      </c>
      <c r="D1202" s="63" t="s">
        <v>128</v>
      </c>
      <c r="E1202" s="63" t="s">
        <v>1309</v>
      </c>
      <c r="F1202" s="63">
        <v>0</v>
      </c>
      <c r="G1202" s="64" t="s">
        <v>9459</v>
      </c>
      <c r="H1202" s="63" t="s">
        <v>18</v>
      </c>
      <c r="I1202" s="63">
        <v>27</v>
      </c>
      <c r="J1202" s="63">
        <v>12</v>
      </c>
      <c r="K1202" s="63">
        <v>1</v>
      </c>
      <c r="L1202" s="63"/>
      <c r="M1202" s="63"/>
      <c r="N1202" s="63"/>
      <c r="O1202" s="63"/>
      <c r="P1202" s="63"/>
      <c r="Q1202" s="63"/>
      <c r="R1202" s="63"/>
    </row>
    <row r="1203" spans="1:18" x14ac:dyDescent="0.2">
      <c r="A1203" s="63" t="s">
        <v>1368</v>
      </c>
      <c r="B1203" s="63" t="s">
        <v>1312</v>
      </c>
      <c r="C1203" s="63" t="s">
        <v>129</v>
      </c>
      <c r="D1203" s="63" t="s">
        <v>128</v>
      </c>
      <c r="E1203" s="63" t="s">
        <v>1309</v>
      </c>
      <c r="F1203" s="63">
        <v>1</v>
      </c>
      <c r="G1203" s="64" t="s">
        <v>9459</v>
      </c>
      <c r="H1203" s="63" t="s">
        <v>772</v>
      </c>
      <c r="I1203" s="63">
        <v>28</v>
      </c>
      <c r="J1203" s="63">
        <v>17</v>
      </c>
      <c r="K1203" s="63">
        <v>2</v>
      </c>
      <c r="L1203" s="63">
        <v>0.3</v>
      </c>
      <c r="M1203" s="63"/>
      <c r="N1203" s="63">
        <v>1</v>
      </c>
      <c r="O1203" s="63"/>
      <c r="P1203" s="63"/>
      <c r="Q1203" s="63"/>
      <c r="R1203" s="63"/>
    </row>
    <row r="1204" spans="1:18" x14ac:dyDescent="0.2">
      <c r="A1204" s="63" t="s">
        <v>1369</v>
      </c>
      <c r="B1204" s="63" t="s">
        <v>1308</v>
      </c>
      <c r="C1204" s="63" t="s">
        <v>133</v>
      </c>
      <c r="D1204" s="63" t="s">
        <v>132</v>
      </c>
      <c r="E1204" s="63" t="s">
        <v>1309</v>
      </c>
      <c r="F1204" s="63">
        <v>0</v>
      </c>
      <c r="G1204" s="64" t="s">
        <v>9459</v>
      </c>
      <c r="H1204" s="63" t="s">
        <v>18</v>
      </c>
      <c r="I1204" s="63">
        <v>27</v>
      </c>
      <c r="J1204" s="63">
        <v>12</v>
      </c>
      <c r="K1204" s="63">
        <v>1</v>
      </c>
      <c r="L1204" s="63"/>
      <c r="M1204" s="63"/>
      <c r="N1204" s="63"/>
      <c r="O1204" s="63"/>
      <c r="P1204" s="63"/>
      <c r="Q1204" s="63"/>
      <c r="R1204" s="63"/>
    </row>
    <row r="1205" spans="1:18" x14ac:dyDescent="0.2">
      <c r="A1205" s="63" t="s">
        <v>1370</v>
      </c>
      <c r="B1205" s="63" t="s">
        <v>1312</v>
      </c>
      <c r="C1205" s="63" t="s">
        <v>133</v>
      </c>
      <c r="D1205" s="63" t="s">
        <v>132</v>
      </c>
      <c r="E1205" s="63" t="s">
        <v>1309</v>
      </c>
      <c r="F1205" s="63">
        <v>1</v>
      </c>
      <c r="G1205" s="64" t="s">
        <v>9459</v>
      </c>
      <c r="H1205" s="63" t="s">
        <v>772</v>
      </c>
      <c r="I1205" s="63">
        <v>26</v>
      </c>
      <c r="J1205" s="63">
        <v>12</v>
      </c>
      <c r="K1205" s="63">
        <v>1</v>
      </c>
      <c r="L1205" s="63">
        <v>-0.3</v>
      </c>
      <c r="M1205" s="63">
        <v>1</v>
      </c>
      <c r="N1205" s="63"/>
      <c r="O1205" s="63"/>
      <c r="P1205" s="63"/>
      <c r="Q1205" s="63"/>
      <c r="R1205" s="63"/>
    </row>
    <row r="1206" spans="1:18" x14ac:dyDescent="0.2">
      <c r="A1206" s="63" t="s">
        <v>1371</v>
      </c>
      <c r="B1206" s="63" t="s">
        <v>1308</v>
      </c>
      <c r="C1206" s="63" t="s">
        <v>137</v>
      </c>
      <c r="D1206" s="63" t="s">
        <v>136</v>
      </c>
      <c r="E1206" s="63" t="s">
        <v>1309</v>
      </c>
      <c r="F1206" s="63">
        <v>0</v>
      </c>
      <c r="G1206" s="64" t="s">
        <v>9459</v>
      </c>
      <c r="H1206" s="63" t="s">
        <v>18</v>
      </c>
      <c r="I1206" s="63">
        <v>27</v>
      </c>
      <c r="J1206" s="63">
        <v>12</v>
      </c>
      <c r="K1206" s="63">
        <v>1</v>
      </c>
      <c r="L1206" s="63"/>
      <c r="M1206" s="63"/>
      <c r="N1206" s="63"/>
      <c r="O1206" s="63"/>
      <c r="P1206" s="63"/>
      <c r="Q1206" s="63"/>
      <c r="R1206" s="63"/>
    </row>
    <row r="1207" spans="1:18" x14ac:dyDescent="0.2">
      <c r="A1207" s="63" t="s">
        <v>1372</v>
      </c>
      <c r="B1207" s="63" t="s">
        <v>1312</v>
      </c>
      <c r="C1207" s="63" t="s">
        <v>137</v>
      </c>
      <c r="D1207" s="63" t="s">
        <v>136</v>
      </c>
      <c r="E1207" s="63" t="s">
        <v>1309</v>
      </c>
      <c r="F1207" s="63">
        <v>1</v>
      </c>
      <c r="G1207" s="64" t="s">
        <v>9459</v>
      </c>
      <c r="H1207" s="63" t="s">
        <v>772</v>
      </c>
      <c r="I1207" s="63">
        <v>25</v>
      </c>
      <c r="J1207" s="63">
        <v>7</v>
      </c>
      <c r="K1207" s="63">
        <v>1</v>
      </c>
      <c r="L1207" s="63">
        <v>-0.5</v>
      </c>
      <c r="M1207" s="63">
        <v>1</v>
      </c>
      <c r="N1207" s="63"/>
      <c r="O1207" s="63">
        <v>1</v>
      </c>
      <c r="P1207" s="63"/>
      <c r="Q1207" s="63"/>
      <c r="R1207" s="63"/>
    </row>
    <row r="1208" spans="1:18" x14ac:dyDescent="0.2">
      <c r="A1208" s="63" t="s">
        <v>1373</v>
      </c>
      <c r="B1208" s="63" t="s">
        <v>1308</v>
      </c>
      <c r="C1208" s="63" t="s">
        <v>141</v>
      </c>
      <c r="D1208" s="63" t="s">
        <v>140</v>
      </c>
      <c r="E1208" s="63" t="s">
        <v>1309</v>
      </c>
      <c r="F1208" s="63">
        <v>0</v>
      </c>
      <c r="G1208" s="64" t="s">
        <v>9459</v>
      </c>
      <c r="H1208" s="63" t="s">
        <v>18</v>
      </c>
      <c r="I1208" s="63">
        <v>28</v>
      </c>
      <c r="J1208" s="63">
        <v>20</v>
      </c>
      <c r="K1208" s="63">
        <v>2</v>
      </c>
      <c r="L1208" s="63"/>
      <c r="M1208" s="63"/>
      <c r="N1208" s="63"/>
      <c r="O1208" s="63"/>
      <c r="P1208" s="63"/>
      <c r="Q1208" s="63"/>
      <c r="R1208" s="63"/>
    </row>
    <row r="1209" spans="1:18" x14ac:dyDescent="0.2">
      <c r="A1209" s="63" t="s">
        <v>1374</v>
      </c>
      <c r="B1209" s="63" t="s">
        <v>1312</v>
      </c>
      <c r="C1209" s="63" t="s">
        <v>141</v>
      </c>
      <c r="D1209" s="63" t="s">
        <v>140</v>
      </c>
      <c r="E1209" s="63" t="s">
        <v>1309</v>
      </c>
      <c r="F1209" s="63">
        <v>1</v>
      </c>
      <c r="G1209" s="64" t="s">
        <v>9459</v>
      </c>
      <c r="H1209" s="63" t="s">
        <v>772</v>
      </c>
      <c r="I1209" s="63">
        <v>31</v>
      </c>
      <c r="J1209" s="63">
        <v>30</v>
      </c>
      <c r="K1209" s="63">
        <v>3</v>
      </c>
      <c r="L1209" s="63">
        <v>0.8</v>
      </c>
      <c r="M1209" s="63"/>
      <c r="N1209" s="63">
        <v>1</v>
      </c>
      <c r="O1209" s="63"/>
      <c r="P1209" s="63">
        <v>1</v>
      </c>
      <c r="Q1209" s="63"/>
      <c r="R1209" s="63"/>
    </row>
    <row r="1210" spans="1:18" x14ac:dyDescent="0.2">
      <c r="A1210" s="63" t="s">
        <v>1375</v>
      </c>
      <c r="B1210" s="63" t="s">
        <v>1308</v>
      </c>
      <c r="C1210" s="63" t="s">
        <v>145</v>
      </c>
      <c r="D1210" s="63" t="s">
        <v>144</v>
      </c>
      <c r="E1210" s="63" t="s">
        <v>1309</v>
      </c>
      <c r="F1210" s="63">
        <v>0</v>
      </c>
      <c r="G1210" s="64" t="s">
        <v>9459</v>
      </c>
      <c r="H1210" s="63" t="s">
        <v>18</v>
      </c>
      <c r="I1210" s="63">
        <v>25</v>
      </c>
      <c r="J1210" s="63">
        <v>6</v>
      </c>
      <c r="K1210" s="63">
        <v>1</v>
      </c>
      <c r="L1210" s="63"/>
      <c r="M1210" s="63"/>
      <c r="N1210" s="63"/>
      <c r="O1210" s="63"/>
      <c r="P1210" s="63"/>
      <c r="Q1210" s="63"/>
      <c r="R1210" s="63"/>
    </row>
    <row r="1211" spans="1:18" x14ac:dyDescent="0.2">
      <c r="A1211" s="63" t="s">
        <v>1376</v>
      </c>
      <c r="B1211" s="63" t="s">
        <v>1312</v>
      </c>
      <c r="C1211" s="63" t="s">
        <v>145</v>
      </c>
      <c r="D1211" s="63" t="s">
        <v>144</v>
      </c>
      <c r="E1211" s="63" t="s">
        <v>1309</v>
      </c>
      <c r="F1211" s="63">
        <v>1</v>
      </c>
      <c r="G1211" s="64" t="s">
        <v>9459</v>
      </c>
      <c r="H1211" s="63" t="s">
        <v>772</v>
      </c>
      <c r="I1211" s="63">
        <v>25</v>
      </c>
      <c r="J1211" s="63">
        <v>7</v>
      </c>
      <c r="K1211" s="63">
        <v>1</v>
      </c>
      <c r="L1211" s="63">
        <v>0</v>
      </c>
      <c r="M1211" s="63"/>
      <c r="N1211" s="63"/>
      <c r="O1211" s="63"/>
      <c r="P1211" s="63"/>
      <c r="Q1211" s="63"/>
      <c r="R1211" s="63"/>
    </row>
    <row r="1212" spans="1:18" x14ac:dyDescent="0.2">
      <c r="A1212" s="63" t="s">
        <v>1377</v>
      </c>
      <c r="B1212" s="63" t="s">
        <v>1308</v>
      </c>
      <c r="C1212" s="63" t="s">
        <v>149</v>
      </c>
      <c r="D1212" s="63" t="s">
        <v>148</v>
      </c>
      <c r="E1212" s="63" t="s">
        <v>1309</v>
      </c>
      <c r="F1212" s="63">
        <v>0</v>
      </c>
      <c r="G1212" s="64" t="s">
        <v>9459</v>
      </c>
      <c r="H1212" s="63" t="s">
        <v>18</v>
      </c>
      <c r="I1212" s="63">
        <v>30</v>
      </c>
      <c r="J1212" s="63">
        <v>27</v>
      </c>
      <c r="K1212" s="63">
        <v>3</v>
      </c>
      <c r="L1212" s="63"/>
      <c r="M1212" s="63"/>
      <c r="N1212" s="63"/>
      <c r="O1212" s="63"/>
      <c r="P1212" s="63"/>
      <c r="Q1212" s="63"/>
      <c r="R1212" s="63"/>
    </row>
    <row r="1213" spans="1:18" x14ac:dyDescent="0.2">
      <c r="A1213" s="63" t="s">
        <v>1378</v>
      </c>
      <c r="B1213" s="63" t="s">
        <v>1312</v>
      </c>
      <c r="C1213" s="63" t="s">
        <v>149</v>
      </c>
      <c r="D1213" s="63" t="s">
        <v>148</v>
      </c>
      <c r="E1213" s="63" t="s">
        <v>1309</v>
      </c>
      <c r="F1213" s="63">
        <v>1</v>
      </c>
      <c r="G1213" s="64" t="s">
        <v>9459</v>
      </c>
      <c r="H1213" s="63" t="s">
        <v>772</v>
      </c>
      <c r="I1213" s="63">
        <v>31</v>
      </c>
      <c r="J1213" s="63">
        <v>30</v>
      </c>
      <c r="K1213" s="63">
        <v>3</v>
      </c>
      <c r="L1213" s="63">
        <v>0.3</v>
      </c>
      <c r="M1213" s="63"/>
      <c r="N1213" s="63">
        <v>1</v>
      </c>
      <c r="O1213" s="63"/>
      <c r="P1213" s="63"/>
      <c r="Q1213" s="63"/>
      <c r="R1213" s="63"/>
    </row>
    <row r="1214" spans="1:18" x14ac:dyDescent="0.2">
      <c r="A1214" s="63" t="s">
        <v>1379</v>
      </c>
      <c r="B1214" s="63" t="s">
        <v>1308</v>
      </c>
      <c r="C1214" s="63" t="s">
        <v>153</v>
      </c>
      <c r="D1214" s="63" t="s">
        <v>152</v>
      </c>
      <c r="E1214" s="63" t="s">
        <v>1309</v>
      </c>
      <c r="F1214" s="63">
        <v>0</v>
      </c>
      <c r="G1214" s="64" t="s">
        <v>9459</v>
      </c>
      <c r="H1214" s="63" t="s">
        <v>18</v>
      </c>
      <c r="I1214" s="63">
        <v>31</v>
      </c>
      <c r="J1214" s="63">
        <v>33</v>
      </c>
      <c r="K1214" s="63">
        <v>3</v>
      </c>
      <c r="L1214" s="63"/>
      <c r="M1214" s="63"/>
      <c r="N1214" s="63"/>
      <c r="O1214" s="63"/>
      <c r="P1214" s="63"/>
      <c r="Q1214" s="63"/>
      <c r="R1214" s="63"/>
    </row>
    <row r="1215" spans="1:18" x14ac:dyDescent="0.2">
      <c r="A1215" s="63" t="s">
        <v>1380</v>
      </c>
      <c r="B1215" s="63" t="s">
        <v>1312</v>
      </c>
      <c r="C1215" s="63" t="s">
        <v>153</v>
      </c>
      <c r="D1215" s="63" t="s">
        <v>152</v>
      </c>
      <c r="E1215" s="63" t="s">
        <v>1309</v>
      </c>
      <c r="F1215" s="63">
        <v>1</v>
      </c>
      <c r="G1215" s="64" t="s">
        <v>9459</v>
      </c>
      <c r="H1215" s="63" t="s">
        <v>772</v>
      </c>
      <c r="I1215" s="63">
        <v>31</v>
      </c>
      <c r="J1215" s="63">
        <v>30</v>
      </c>
      <c r="K1215" s="63">
        <v>3</v>
      </c>
      <c r="L1215" s="63">
        <v>0</v>
      </c>
      <c r="M1215" s="63"/>
      <c r="N1215" s="63"/>
      <c r="O1215" s="63"/>
      <c r="P1215" s="63"/>
      <c r="Q1215" s="63"/>
      <c r="R1215" s="63"/>
    </row>
    <row r="1216" spans="1:18" x14ac:dyDescent="0.2">
      <c r="A1216" s="63" t="s">
        <v>1381</v>
      </c>
      <c r="B1216" s="63" t="s">
        <v>1308</v>
      </c>
      <c r="C1216" s="63" t="s">
        <v>157</v>
      </c>
      <c r="D1216" s="63" t="s">
        <v>156</v>
      </c>
      <c r="E1216" s="63" t="s">
        <v>1309</v>
      </c>
      <c r="F1216" s="63">
        <v>0</v>
      </c>
      <c r="G1216" s="64" t="s">
        <v>9459</v>
      </c>
      <c r="H1216" s="63" t="s">
        <v>18</v>
      </c>
      <c r="I1216" s="63">
        <v>31</v>
      </c>
      <c r="J1216" s="63">
        <v>33</v>
      </c>
      <c r="K1216" s="63">
        <v>3</v>
      </c>
      <c r="L1216" s="63"/>
      <c r="M1216" s="63"/>
      <c r="N1216" s="63"/>
      <c r="O1216" s="63"/>
      <c r="P1216" s="63"/>
      <c r="Q1216" s="63"/>
      <c r="R1216" s="63"/>
    </row>
    <row r="1217" spans="1:18" x14ac:dyDescent="0.2">
      <c r="A1217" s="63" t="s">
        <v>1382</v>
      </c>
      <c r="B1217" s="63" t="s">
        <v>1312</v>
      </c>
      <c r="C1217" s="63" t="s">
        <v>157</v>
      </c>
      <c r="D1217" s="63" t="s">
        <v>156</v>
      </c>
      <c r="E1217" s="63" t="s">
        <v>1309</v>
      </c>
      <c r="F1217" s="63">
        <v>1</v>
      </c>
      <c r="G1217" s="64" t="s">
        <v>9459</v>
      </c>
      <c r="H1217" s="63" t="s">
        <v>772</v>
      </c>
      <c r="I1217" s="63">
        <v>30</v>
      </c>
      <c r="J1217" s="63">
        <v>22</v>
      </c>
      <c r="K1217" s="63">
        <v>2</v>
      </c>
      <c r="L1217" s="63">
        <v>-0.3</v>
      </c>
      <c r="M1217" s="63">
        <v>1</v>
      </c>
      <c r="N1217" s="63"/>
      <c r="O1217" s="63"/>
      <c r="P1217" s="63"/>
      <c r="Q1217" s="63"/>
      <c r="R1217" s="63"/>
    </row>
    <row r="1218" spans="1:18" x14ac:dyDescent="0.2">
      <c r="A1218" s="63" t="s">
        <v>1383</v>
      </c>
      <c r="B1218" s="63" t="s">
        <v>1308</v>
      </c>
      <c r="C1218" s="63" t="s">
        <v>161</v>
      </c>
      <c r="D1218" s="63" t="s">
        <v>160</v>
      </c>
      <c r="E1218" s="63" t="s">
        <v>1309</v>
      </c>
      <c r="F1218" s="63">
        <v>0</v>
      </c>
      <c r="G1218" s="64" t="s">
        <v>9459</v>
      </c>
      <c r="H1218" s="63" t="s">
        <v>18</v>
      </c>
      <c r="I1218" s="63">
        <v>34</v>
      </c>
      <c r="J1218" s="63">
        <v>46</v>
      </c>
      <c r="K1218" s="63">
        <v>4</v>
      </c>
      <c r="L1218" s="63"/>
      <c r="M1218" s="63"/>
      <c r="N1218" s="63"/>
      <c r="O1218" s="63"/>
      <c r="P1218" s="63"/>
      <c r="Q1218" s="63"/>
      <c r="R1218" s="63"/>
    </row>
    <row r="1219" spans="1:18" x14ac:dyDescent="0.2">
      <c r="A1219" s="63" t="s">
        <v>1384</v>
      </c>
      <c r="B1219" s="63" t="s">
        <v>1312</v>
      </c>
      <c r="C1219" s="63" t="s">
        <v>161</v>
      </c>
      <c r="D1219" s="63" t="s">
        <v>160</v>
      </c>
      <c r="E1219" s="63" t="s">
        <v>1309</v>
      </c>
      <c r="F1219" s="63">
        <v>1</v>
      </c>
      <c r="G1219" s="64" t="s">
        <v>9459</v>
      </c>
      <c r="H1219" s="63" t="s">
        <v>772</v>
      </c>
      <c r="I1219" s="63">
        <v>35</v>
      </c>
      <c r="J1219" s="63">
        <v>43</v>
      </c>
      <c r="K1219" s="63">
        <v>4</v>
      </c>
      <c r="L1219" s="63">
        <v>0.3</v>
      </c>
      <c r="M1219" s="63"/>
      <c r="N1219" s="63">
        <v>1</v>
      </c>
      <c r="O1219" s="63"/>
      <c r="P1219" s="63"/>
      <c r="Q1219" s="63"/>
      <c r="R1219" s="63"/>
    </row>
    <row r="1220" spans="1:18" x14ac:dyDescent="0.2">
      <c r="A1220" s="63" t="s">
        <v>1385</v>
      </c>
      <c r="B1220" s="63" t="s">
        <v>1308</v>
      </c>
      <c r="C1220" s="63" t="s">
        <v>165</v>
      </c>
      <c r="D1220" s="63" t="s">
        <v>164</v>
      </c>
      <c r="E1220" s="63" t="s">
        <v>1309</v>
      </c>
      <c r="F1220" s="63">
        <v>0</v>
      </c>
      <c r="G1220" s="64" t="s">
        <v>9459</v>
      </c>
      <c r="H1220" s="63" t="s">
        <v>18</v>
      </c>
      <c r="I1220" s="63">
        <v>27</v>
      </c>
      <c r="J1220" s="63">
        <v>12</v>
      </c>
      <c r="K1220" s="63">
        <v>1</v>
      </c>
      <c r="L1220" s="63"/>
      <c r="M1220" s="63"/>
      <c r="N1220" s="63"/>
      <c r="O1220" s="63"/>
      <c r="P1220" s="63"/>
      <c r="Q1220" s="63"/>
      <c r="R1220" s="63"/>
    </row>
    <row r="1221" spans="1:18" x14ac:dyDescent="0.2">
      <c r="A1221" s="63" t="s">
        <v>1386</v>
      </c>
      <c r="B1221" s="63" t="s">
        <v>1312</v>
      </c>
      <c r="C1221" s="63" t="s">
        <v>165</v>
      </c>
      <c r="D1221" s="63" t="s">
        <v>164</v>
      </c>
      <c r="E1221" s="63" t="s">
        <v>1309</v>
      </c>
      <c r="F1221" s="63">
        <v>1</v>
      </c>
      <c r="G1221" s="64" t="s">
        <v>9459</v>
      </c>
      <c r="H1221" s="63" t="s">
        <v>772</v>
      </c>
      <c r="I1221" s="63">
        <v>30</v>
      </c>
      <c r="J1221" s="63">
        <v>22</v>
      </c>
      <c r="K1221" s="63">
        <v>2</v>
      </c>
      <c r="L1221" s="63">
        <v>0.8</v>
      </c>
      <c r="M1221" s="63"/>
      <c r="N1221" s="63">
        <v>1</v>
      </c>
      <c r="O1221" s="63"/>
      <c r="P1221" s="63">
        <v>1</v>
      </c>
      <c r="Q1221" s="63"/>
      <c r="R1221" s="63"/>
    </row>
    <row r="1222" spans="1:18" x14ac:dyDescent="0.2">
      <c r="A1222" s="63" t="s">
        <v>1387</v>
      </c>
      <c r="B1222" s="63" t="s">
        <v>1308</v>
      </c>
      <c r="C1222" s="63" t="s">
        <v>169</v>
      </c>
      <c r="D1222" s="63" t="s">
        <v>168</v>
      </c>
      <c r="E1222" s="63" t="s">
        <v>1309</v>
      </c>
      <c r="F1222" s="63">
        <v>0</v>
      </c>
      <c r="G1222" s="64" t="s">
        <v>9459</v>
      </c>
      <c r="H1222" s="63" t="s">
        <v>18</v>
      </c>
      <c r="I1222" s="63">
        <v>30</v>
      </c>
      <c r="J1222" s="63">
        <v>27</v>
      </c>
      <c r="K1222" s="63">
        <v>3</v>
      </c>
      <c r="L1222" s="63"/>
      <c r="M1222" s="63"/>
      <c r="N1222" s="63"/>
      <c r="O1222" s="63"/>
      <c r="P1222" s="63"/>
      <c r="Q1222" s="63"/>
      <c r="R1222" s="63"/>
    </row>
    <row r="1223" spans="1:18" x14ac:dyDescent="0.2">
      <c r="A1223" s="63" t="s">
        <v>1388</v>
      </c>
      <c r="B1223" s="63" t="s">
        <v>1312</v>
      </c>
      <c r="C1223" s="63" t="s">
        <v>169</v>
      </c>
      <c r="D1223" s="63" t="s">
        <v>168</v>
      </c>
      <c r="E1223" s="63" t="s">
        <v>1309</v>
      </c>
      <c r="F1223" s="63">
        <v>1</v>
      </c>
      <c r="G1223" s="64" t="s">
        <v>9459</v>
      </c>
      <c r="H1223" s="63" t="s">
        <v>772</v>
      </c>
      <c r="I1223" s="63">
        <v>30</v>
      </c>
      <c r="J1223" s="63">
        <v>22</v>
      </c>
      <c r="K1223" s="63">
        <v>2</v>
      </c>
      <c r="L1223" s="63">
        <v>0</v>
      </c>
      <c r="M1223" s="63"/>
      <c r="N1223" s="63"/>
      <c r="O1223" s="63"/>
      <c r="P1223" s="63"/>
      <c r="Q1223" s="63"/>
      <c r="R1223" s="63"/>
    </row>
    <row r="1224" spans="1:18" x14ac:dyDescent="0.2">
      <c r="A1224" s="63" t="s">
        <v>1389</v>
      </c>
      <c r="B1224" s="63" t="s">
        <v>1308</v>
      </c>
      <c r="C1224" s="63" t="s">
        <v>173</v>
      </c>
      <c r="D1224" s="63" t="s">
        <v>172</v>
      </c>
      <c r="E1224" s="63" t="s">
        <v>1309</v>
      </c>
      <c r="F1224" s="63">
        <v>0</v>
      </c>
      <c r="G1224" s="64" t="s">
        <v>9459</v>
      </c>
      <c r="H1224" s="63" t="s">
        <v>18</v>
      </c>
      <c r="I1224" s="63">
        <v>27</v>
      </c>
      <c r="J1224" s="63">
        <v>12</v>
      </c>
      <c r="K1224" s="63">
        <v>1</v>
      </c>
      <c r="L1224" s="63"/>
      <c r="M1224" s="63"/>
      <c r="N1224" s="63"/>
      <c r="O1224" s="63"/>
      <c r="P1224" s="63"/>
      <c r="Q1224" s="63"/>
      <c r="R1224" s="63"/>
    </row>
    <row r="1225" spans="1:18" x14ac:dyDescent="0.2">
      <c r="A1225" s="63" t="s">
        <v>1390</v>
      </c>
      <c r="B1225" s="63" t="s">
        <v>1312</v>
      </c>
      <c r="C1225" s="63" t="s">
        <v>173</v>
      </c>
      <c r="D1225" s="63" t="s">
        <v>172</v>
      </c>
      <c r="E1225" s="63" t="s">
        <v>1309</v>
      </c>
      <c r="F1225" s="63">
        <v>1</v>
      </c>
      <c r="G1225" s="64" t="s">
        <v>9459</v>
      </c>
      <c r="H1225" s="63" t="s">
        <v>772</v>
      </c>
      <c r="I1225" s="63">
        <v>27</v>
      </c>
      <c r="J1225" s="63">
        <v>15</v>
      </c>
      <c r="K1225" s="63">
        <v>2</v>
      </c>
      <c r="L1225" s="63">
        <v>0</v>
      </c>
      <c r="M1225" s="63"/>
      <c r="N1225" s="63"/>
      <c r="O1225" s="63"/>
      <c r="P1225" s="63"/>
      <c r="Q1225" s="63"/>
      <c r="R1225" s="63"/>
    </row>
    <row r="1226" spans="1:18" x14ac:dyDescent="0.2">
      <c r="A1226" s="63" t="s">
        <v>1391</v>
      </c>
      <c r="B1226" s="63" t="s">
        <v>1308</v>
      </c>
      <c r="C1226" s="63" t="s">
        <v>177</v>
      </c>
      <c r="D1226" s="63" t="s">
        <v>176</v>
      </c>
      <c r="E1226" s="63" t="s">
        <v>1309</v>
      </c>
      <c r="F1226" s="63">
        <v>0</v>
      </c>
      <c r="G1226" s="64" t="s">
        <v>9459</v>
      </c>
      <c r="H1226" s="63" t="s">
        <v>18</v>
      </c>
      <c r="I1226" s="63">
        <v>33</v>
      </c>
      <c r="J1226" s="63">
        <v>43</v>
      </c>
      <c r="K1226" s="63">
        <v>4</v>
      </c>
      <c r="L1226" s="63"/>
      <c r="M1226" s="63"/>
      <c r="N1226" s="63"/>
      <c r="O1226" s="63"/>
      <c r="P1226" s="63"/>
      <c r="Q1226" s="63"/>
      <c r="R1226" s="63"/>
    </row>
    <row r="1227" spans="1:18" x14ac:dyDescent="0.2">
      <c r="A1227" s="63" t="s">
        <v>1392</v>
      </c>
      <c r="B1227" s="63" t="s">
        <v>1312</v>
      </c>
      <c r="C1227" s="63" t="s">
        <v>177</v>
      </c>
      <c r="D1227" s="63" t="s">
        <v>176</v>
      </c>
      <c r="E1227" s="63" t="s">
        <v>1309</v>
      </c>
      <c r="F1227" s="63">
        <v>1</v>
      </c>
      <c r="G1227" s="64" t="s">
        <v>9459</v>
      </c>
      <c r="H1227" s="63" t="s">
        <v>772</v>
      </c>
      <c r="I1227" s="63">
        <v>33</v>
      </c>
      <c r="J1227" s="63">
        <v>40</v>
      </c>
      <c r="K1227" s="63">
        <v>4</v>
      </c>
      <c r="L1227" s="63">
        <v>0</v>
      </c>
      <c r="M1227" s="63"/>
      <c r="N1227" s="63"/>
      <c r="O1227" s="63"/>
      <c r="P1227" s="63"/>
      <c r="Q1227" s="63"/>
      <c r="R1227" s="63"/>
    </row>
    <row r="1228" spans="1:18" x14ac:dyDescent="0.2">
      <c r="A1228" s="63" t="s">
        <v>1393</v>
      </c>
      <c r="B1228" s="63" t="s">
        <v>1308</v>
      </c>
      <c r="C1228" s="63" t="s">
        <v>181</v>
      </c>
      <c r="D1228" s="63" t="s">
        <v>180</v>
      </c>
      <c r="E1228" s="63" t="s">
        <v>1309</v>
      </c>
      <c r="F1228" s="63">
        <v>0</v>
      </c>
      <c r="G1228" s="64" t="s">
        <v>9459</v>
      </c>
      <c r="H1228" s="63" t="s">
        <v>18</v>
      </c>
      <c r="I1228" s="63">
        <v>30</v>
      </c>
      <c r="J1228" s="63">
        <v>27</v>
      </c>
      <c r="K1228" s="63">
        <v>3</v>
      </c>
      <c r="L1228" s="63"/>
      <c r="M1228" s="63"/>
      <c r="N1228" s="63"/>
      <c r="O1228" s="63"/>
      <c r="P1228" s="63"/>
      <c r="Q1228" s="63"/>
      <c r="R1228" s="63"/>
    </row>
    <row r="1229" spans="1:18" x14ac:dyDescent="0.2">
      <c r="A1229" s="63" t="s">
        <v>1394</v>
      </c>
      <c r="B1229" s="63" t="s">
        <v>1312</v>
      </c>
      <c r="C1229" s="63" t="s">
        <v>181</v>
      </c>
      <c r="D1229" s="63" t="s">
        <v>180</v>
      </c>
      <c r="E1229" s="63" t="s">
        <v>1309</v>
      </c>
      <c r="F1229" s="63">
        <v>1</v>
      </c>
      <c r="G1229" s="64" t="s">
        <v>9459</v>
      </c>
      <c r="H1229" s="63" t="s">
        <v>772</v>
      </c>
      <c r="I1229" s="63">
        <v>31</v>
      </c>
      <c r="J1229" s="63">
        <v>30</v>
      </c>
      <c r="K1229" s="63">
        <v>3</v>
      </c>
      <c r="L1229" s="63">
        <v>0.3</v>
      </c>
      <c r="M1229" s="63"/>
      <c r="N1229" s="63">
        <v>1</v>
      </c>
      <c r="O1229" s="63"/>
      <c r="P1229" s="63"/>
      <c r="Q1229" s="63"/>
      <c r="R1229" s="63"/>
    </row>
    <row r="1230" spans="1:18" x14ac:dyDescent="0.2">
      <c r="A1230" s="63" t="s">
        <v>1395</v>
      </c>
      <c r="B1230" s="63" t="s">
        <v>1308</v>
      </c>
      <c r="C1230" s="63" t="s">
        <v>185</v>
      </c>
      <c r="D1230" s="63" t="s">
        <v>184</v>
      </c>
      <c r="E1230" s="63" t="s">
        <v>1309</v>
      </c>
      <c r="F1230" s="63">
        <v>0</v>
      </c>
      <c r="G1230" s="64" t="s">
        <v>9459</v>
      </c>
      <c r="H1230" s="63" t="s">
        <v>18</v>
      </c>
      <c r="I1230" s="63">
        <v>35</v>
      </c>
      <c r="J1230" s="63">
        <v>48</v>
      </c>
      <c r="K1230" s="63">
        <v>4</v>
      </c>
      <c r="L1230" s="63"/>
      <c r="M1230" s="63"/>
      <c r="N1230" s="63"/>
      <c r="O1230" s="63"/>
      <c r="P1230" s="63"/>
      <c r="Q1230" s="63"/>
      <c r="R1230" s="63"/>
    </row>
    <row r="1231" spans="1:18" x14ac:dyDescent="0.2">
      <c r="A1231" s="63" t="s">
        <v>1396</v>
      </c>
      <c r="B1231" s="63" t="s">
        <v>1312</v>
      </c>
      <c r="C1231" s="63" t="s">
        <v>185</v>
      </c>
      <c r="D1231" s="63" t="s">
        <v>184</v>
      </c>
      <c r="E1231" s="63" t="s">
        <v>1309</v>
      </c>
      <c r="F1231" s="63">
        <v>1</v>
      </c>
      <c r="G1231" s="64" t="s">
        <v>9459</v>
      </c>
      <c r="H1231" s="63" t="s">
        <v>772</v>
      </c>
      <c r="I1231" s="63">
        <v>35</v>
      </c>
      <c r="J1231" s="63">
        <v>43</v>
      </c>
      <c r="K1231" s="63">
        <v>4</v>
      </c>
      <c r="L1231" s="63">
        <v>0</v>
      </c>
      <c r="M1231" s="63"/>
      <c r="N1231" s="63"/>
      <c r="O1231" s="63"/>
      <c r="P1231" s="63"/>
      <c r="Q1231" s="63"/>
      <c r="R1231" s="63"/>
    </row>
    <row r="1232" spans="1:18" x14ac:dyDescent="0.2">
      <c r="A1232" s="63" t="s">
        <v>1397</v>
      </c>
      <c r="B1232" s="63" t="s">
        <v>1308</v>
      </c>
      <c r="C1232" s="63" t="s">
        <v>189</v>
      </c>
      <c r="D1232" s="63" t="s">
        <v>188</v>
      </c>
      <c r="E1232" s="63" t="s">
        <v>1309</v>
      </c>
      <c r="F1232" s="63">
        <v>0</v>
      </c>
      <c r="G1232" s="64" t="s">
        <v>9459</v>
      </c>
      <c r="H1232" s="63" t="s">
        <v>18</v>
      </c>
      <c r="I1232" s="63">
        <v>32</v>
      </c>
      <c r="J1232" s="63">
        <v>39</v>
      </c>
      <c r="K1232" s="63">
        <v>4</v>
      </c>
      <c r="L1232" s="63"/>
      <c r="M1232" s="63"/>
      <c r="N1232" s="63"/>
      <c r="O1232" s="63"/>
      <c r="P1232" s="63"/>
      <c r="Q1232" s="63"/>
      <c r="R1232" s="63"/>
    </row>
    <row r="1233" spans="1:18" x14ac:dyDescent="0.2">
      <c r="A1233" s="63" t="s">
        <v>1398</v>
      </c>
      <c r="B1233" s="63" t="s">
        <v>1312</v>
      </c>
      <c r="C1233" s="63" t="s">
        <v>189</v>
      </c>
      <c r="D1233" s="63" t="s">
        <v>188</v>
      </c>
      <c r="E1233" s="63" t="s">
        <v>1309</v>
      </c>
      <c r="F1233" s="63">
        <v>1</v>
      </c>
      <c r="G1233" s="64" t="s">
        <v>9459</v>
      </c>
      <c r="H1233" s="63" t="s">
        <v>772</v>
      </c>
      <c r="I1233" s="63">
        <v>33</v>
      </c>
      <c r="J1233" s="63">
        <v>40</v>
      </c>
      <c r="K1233" s="63">
        <v>4</v>
      </c>
      <c r="L1233" s="63">
        <v>0.3</v>
      </c>
      <c r="M1233" s="63"/>
      <c r="N1233" s="63">
        <v>1</v>
      </c>
      <c r="O1233" s="63"/>
      <c r="P1233" s="63"/>
      <c r="Q1233" s="63"/>
      <c r="R1233" s="63"/>
    </row>
    <row r="1234" spans="1:18" x14ac:dyDescent="0.2">
      <c r="A1234" s="63" t="s">
        <v>1399</v>
      </c>
      <c r="B1234" s="63" t="s">
        <v>1308</v>
      </c>
      <c r="C1234" s="63" t="s">
        <v>193</v>
      </c>
      <c r="D1234" s="63" t="s">
        <v>192</v>
      </c>
      <c r="E1234" s="63" t="s">
        <v>1309</v>
      </c>
      <c r="F1234" s="63">
        <v>0</v>
      </c>
      <c r="G1234" s="64" t="s">
        <v>9459</v>
      </c>
      <c r="H1234" s="63" t="s">
        <v>18</v>
      </c>
      <c r="I1234" s="63">
        <v>29</v>
      </c>
      <c r="J1234" s="63"/>
      <c r="K1234" s="63"/>
      <c r="L1234" s="63"/>
      <c r="M1234" s="63"/>
      <c r="N1234" s="63"/>
      <c r="O1234" s="63"/>
      <c r="P1234" s="63"/>
      <c r="Q1234" s="63"/>
      <c r="R1234" s="63"/>
    </row>
    <row r="1235" spans="1:18" x14ac:dyDescent="0.2">
      <c r="A1235" s="63" t="s">
        <v>1400</v>
      </c>
      <c r="B1235" s="63" t="s">
        <v>1312</v>
      </c>
      <c r="C1235" s="63" t="s">
        <v>193</v>
      </c>
      <c r="D1235" s="63" t="s">
        <v>192</v>
      </c>
      <c r="E1235" s="63" t="s">
        <v>1309</v>
      </c>
      <c r="F1235" s="63">
        <v>1</v>
      </c>
      <c r="G1235" s="64" t="s">
        <v>9459</v>
      </c>
      <c r="H1235" s="63" t="s">
        <v>772</v>
      </c>
      <c r="I1235" s="63">
        <v>29</v>
      </c>
      <c r="J1235" s="63"/>
      <c r="K1235" s="63"/>
      <c r="L1235" s="63">
        <v>0</v>
      </c>
      <c r="M1235" s="63"/>
      <c r="N1235" s="63"/>
      <c r="O1235" s="63"/>
      <c r="P1235" s="63"/>
      <c r="Q1235" s="63"/>
      <c r="R1235" s="63"/>
    </row>
    <row r="1236" spans="1:18" x14ac:dyDescent="0.2">
      <c r="A1236" s="63" t="s">
        <v>1401</v>
      </c>
      <c r="B1236" s="63" t="s">
        <v>1308</v>
      </c>
      <c r="C1236" s="63" t="s">
        <v>197</v>
      </c>
      <c r="D1236" s="63" t="s">
        <v>196</v>
      </c>
      <c r="E1236" s="63" t="s">
        <v>1309</v>
      </c>
      <c r="F1236" s="63">
        <v>0</v>
      </c>
      <c r="G1236" s="64" t="s">
        <v>9459</v>
      </c>
      <c r="H1236" s="63" t="s">
        <v>18</v>
      </c>
      <c r="I1236" s="63">
        <v>24</v>
      </c>
      <c r="J1236" s="63">
        <v>4</v>
      </c>
      <c r="K1236" s="63">
        <v>1</v>
      </c>
      <c r="L1236" s="63"/>
      <c r="M1236" s="63"/>
      <c r="N1236" s="63"/>
      <c r="O1236" s="63"/>
      <c r="P1236" s="63"/>
      <c r="Q1236" s="63"/>
      <c r="R1236" s="63"/>
    </row>
    <row r="1237" spans="1:18" x14ac:dyDescent="0.2">
      <c r="A1237" s="63" t="s">
        <v>1402</v>
      </c>
      <c r="B1237" s="63" t="s">
        <v>1312</v>
      </c>
      <c r="C1237" s="63" t="s">
        <v>197</v>
      </c>
      <c r="D1237" s="63" t="s">
        <v>196</v>
      </c>
      <c r="E1237" s="63" t="s">
        <v>1309</v>
      </c>
      <c r="F1237" s="63">
        <v>1</v>
      </c>
      <c r="G1237" s="64" t="s">
        <v>9459</v>
      </c>
      <c r="H1237" s="63" t="s">
        <v>772</v>
      </c>
      <c r="I1237" s="63">
        <v>24</v>
      </c>
      <c r="J1237" s="63">
        <v>3</v>
      </c>
      <c r="K1237" s="63">
        <v>1</v>
      </c>
      <c r="L1237" s="63">
        <v>0</v>
      </c>
      <c r="M1237" s="63"/>
      <c r="N1237" s="63"/>
      <c r="O1237" s="63"/>
      <c r="P1237" s="63"/>
      <c r="Q1237" s="63"/>
      <c r="R1237" s="63"/>
    </row>
    <row r="1238" spans="1:18" x14ac:dyDescent="0.2">
      <c r="A1238" s="63" t="s">
        <v>1403</v>
      </c>
      <c r="B1238" s="63" t="s">
        <v>1308</v>
      </c>
      <c r="C1238" s="63" t="s">
        <v>201</v>
      </c>
      <c r="D1238" s="63" t="s">
        <v>200</v>
      </c>
      <c r="E1238" s="63" t="s">
        <v>1309</v>
      </c>
      <c r="F1238" s="63">
        <v>0</v>
      </c>
      <c r="G1238" s="64" t="s">
        <v>9459</v>
      </c>
      <c r="H1238" s="63" t="s">
        <v>18</v>
      </c>
      <c r="I1238" s="63">
        <v>25</v>
      </c>
      <c r="J1238" s="63">
        <v>6</v>
      </c>
      <c r="K1238" s="63">
        <v>1</v>
      </c>
      <c r="L1238" s="63"/>
      <c r="M1238" s="63"/>
      <c r="N1238" s="63"/>
      <c r="O1238" s="63"/>
      <c r="P1238" s="63"/>
      <c r="Q1238" s="63"/>
      <c r="R1238" s="63"/>
    </row>
    <row r="1239" spans="1:18" x14ac:dyDescent="0.2">
      <c r="A1239" s="63" t="s">
        <v>1404</v>
      </c>
      <c r="B1239" s="63" t="s">
        <v>1312</v>
      </c>
      <c r="C1239" s="63" t="s">
        <v>201</v>
      </c>
      <c r="D1239" s="63" t="s">
        <v>200</v>
      </c>
      <c r="E1239" s="63" t="s">
        <v>1309</v>
      </c>
      <c r="F1239" s="63">
        <v>1</v>
      </c>
      <c r="G1239" s="64" t="s">
        <v>9459</v>
      </c>
      <c r="H1239" s="63" t="s">
        <v>772</v>
      </c>
      <c r="I1239" s="63">
        <v>25</v>
      </c>
      <c r="J1239" s="63">
        <v>7</v>
      </c>
      <c r="K1239" s="63">
        <v>1</v>
      </c>
      <c r="L1239" s="63">
        <v>0</v>
      </c>
      <c r="M1239" s="63"/>
      <c r="N1239" s="63"/>
      <c r="O1239" s="63"/>
      <c r="P1239" s="63"/>
      <c r="Q1239" s="63"/>
      <c r="R1239" s="63"/>
    </row>
    <row r="1240" spans="1:18" x14ac:dyDescent="0.2">
      <c r="A1240" s="63" t="s">
        <v>1405</v>
      </c>
      <c r="B1240" s="63" t="s">
        <v>1308</v>
      </c>
      <c r="C1240" s="63" t="s">
        <v>205</v>
      </c>
      <c r="D1240" s="63" t="s">
        <v>204</v>
      </c>
      <c r="E1240" s="63" t="s">
        <v>1309</v>
      </c>
      <c r="F1240" s="63">
        <v>0</v>
      </c>
      <c r="G1240" s="64" t="s">
        <v>9459</v>
      </c>
      <c r="H1240" s="63" t="s">
        <v>18</v>
      </c>
      <c r="I1240" s="63">
        <v>27</v>
      </c>
      <c r="J1240" s="63">
        <v>12</v>
      </c>
      <c r="K1240" s="63">
        <v>1</v>
      </c>
      <c r="L1240" s="63"/>
      <c r="M1240" s="63"/>
      <c r="N1240" s="63"/>
      <c r="O1240" s="63"/>
      <c r="P1240" s="63"/>
      <c r="Q1240" s="63"/>
      <c r="R1240" s="63"/>
    </row>
    <row r="1241" spans="1:18" x14ac:dyDescent="0.2">
      <c r="A1241" s="63" t="s">
        <v>1406</v>
      </c>
      <c r="B1241" s="63" t="s">
        <v>1312</v>
      </c>
      <c r="C1241" s="63" t="s">
        <v>205</v>
      </c>
      <c r="D1241" s="63" t="s">
        <v>204</v>
      </c>
      <c r="E1241" s="63" t="s">
        <v>1309</v>
      </c>
      <c r="F1241" s="63">
        <v>1</v>
      </c>
      <c r="G1241" s="64" t="s">
        <v>9459</v>
      </c>
      <c r="H1241" s="63" t="s">
        <v>772</v>
      </c>
      <c r="I1241" s="63">
        <v>29</v>
      </c>
      <c r="J1241" s="63">
        <v>18</v>
      </c>
      <c r="K1241" s="63">
        <v>2</v>
      </c>
      <c r="L1241" s="63">
        <v>0.5</v>
      </c>
      <c r="M1241" s="63"/>
      <c r="N1241" s="63">
        <v>1</v>
      </c>
      <c r="O1241" s="63"/>
      <c r="P1241" s="63">
        <v>1</v>
      </c>
      <c r="Q1241" s="63"/>
      <c r="R1241" s="63"/>
    </row>
    <row r="1242" spans="1:18" x14ac:dyDescent="0.2">
      <c r="A1242" s="63" t="s">
        <v>1407</v>
      </c>
      <c r="B1242" s="63" t="s">
        <v>1308</v>
      </c>
      <c r="C1242" s="63" t="s">
        <v>209</v>
      </c>
      <c r="D1242" s="63" t="s">
        <v>208</v>
      </c>
      <c r="E1242" s="63" t="s">
        <v>1309</v>
      </c>
      <c r="F1242" s="63">
        <v>0</v>
      </c>
      <c r="G1242" s="64" t="s">
        <v>9459</v>
      </c>
      <c r="H1242" s="63" t="s">
        <v>18</v>
      </c>
      <c r="I1242" s="63">
        <v>27</v>
      </c>
      <c r="J1242" s="63">
        <v>12</v>
      </c>
      <c r="K1242" s="63">
        <v>1</v>
      </c>
      <c r="L1242" s="63"/>
      <c r="M1242" s="63"/>
      <c r="N1242" s="63"/>
      <c r="O1242" s="63"/>
      <c r="P1242" s="63"/>
      <c r="Q1242" s="63"/>
      <c r="R1242" s="63"/>
    </row>
    <row r="1243" spans="1:18" x14ac:dyDescent="0.2">
      <c r="A1243" s="63" t="s">
        <v>1408</v>
      </c>
      <c r="B1243" s="63" t="s">
        <v>1312</v>
      </c>
      <c r="C1243" s="63" t="s">
        <v>209</v>
      </c>
      <c r="D1243" s="63" t="s">
        <v>208</v>
      </c>
      <c r="E1243" s="63" t="s">
        <v>1309</v>
      </c>
      <c r="F1243" s="63">
        <v>1</v>
      </c>
      <c r="G1243" s="64" t="s">
        <v>9459</v>
      </c>
      <c r="H1243" s="63" t="s">
        <v>772</v>
      </c>
      <c r="I1243" s="63">
        <v>26</v>
      </c>
      <c r="J1243" s="63">
        <v>12</v>
      </c>
      <c r="K1243" s="63">
        <v>1</v>
      </c>
      <c r="L1243" s="63">
        <v>-0.3</v>
      </c>
      <c r="M1243" s="63">
        <v>1</v>
      </c>
      <c r="N1243" s="63"/>
      <c r="O1243" s="63"/>
      <c r="P1243" s="63"/>
      <c r="Q1243" s="63"/>
      <c r="R1243" s="63"/>
    </row>
    <row r="1244" spans="1:18" x14ac:dyDescent="0.2">
      <c r="A1244" s="63" t="s">
        <v>1409</v>
      </c>
      <c r="B1244" s="63" t="s">
        <v>1308</v>
      </c>
      <c r="C1244" s="63" t="s">
        <v>213</v>
      </c>
      <c r="D1244" s="63" t="s">
        <v>212</v>
      </c>
      <c r="E1244" s="63" t="s">
        <v>1309</v>
      </c>
      <c r="F1244" s="63">
        <v>0</v>
      </c>
      <c r="G1244" s="64" t="s">
        <v>9459</v>
      </c>
      <c r="H1244" s="63" t="s">
        <v>18</v>
      </c>
      <c r="I1244" s="63">
        <v>37</v>
      </c>
      <c r="J1244" s="63">
        <v>49</v>
      </c>
      <c r="K1244" s="63">
        <v>4</v>
      </c>
      <c r="L1244" s="63"/>
      <c r="M1244" s="63"/>
      <c r="N1244" s="63"/>
      <c r="O1244" s="63"/>
      <c r="P1244" s="63"/>
      <c r="Q1244" s="63"/>
      <c r="R1244" s="63"/>
    </row>
    <row r="1245" spans="1:18" x14ac:dyDescent="0.2">
      <c r="A1245" s="63" t="s">
        <v>1410</v>
      </c>
      <c r="B1245" s="63" t="s">
        <v>1312</v>
      </c>
      <c r="C1245" s="63" t="s">
        <v>213</v>
      </c>
      <c r="D1245" s="63" t="s">
        <v>212</v>
      </c>
      <c r="E1245" s="63" t="s">
        <v>1309</v>
      </c>
      <c r="F1245" s="63">
        <v>1</v>
      </c>
      <c r="G1245" s="64" t="s">
        <v>9459</v>
      </c>
      <c r="H1245" s="63" t="s">
        <v>772</v>
      </c>
      <c r="I1245" s="63">
        <v>37</v>
      </c>
      <c r="J1245" s="63">
        <v>48</v>
      </c>
      <c r="K1245" s="63">
        <v>4</v>
      </c>
      <c r="L1245" s="63">
        <v>0</v>
      </c>
      <c r="M1245" s="63"/>
      <c r="N1245" s="63"/>
      <c r="O1245" s="63"/>
      <c r="P1245" s="63"/>
      <c r="Q1245" s="63"/>
      <c r="R1245" s="63"/>
    </row>
    <row r="1246" spans="1:18" x14ac:dyDescent="0.2">
      <c r="A1246" s="63" t="s">
        <v>1411</v>
      </c>
      <c r="B1246" s="63" t="s">
        <v>1308</v>
      </c>
      <c r="C1246" s="63" t="s">
        <v>217</v>
      </c>
      <c r="D1246" s="63" t="s">
        <v>216</v>
      </c>
      <c r="E1246" s="63" t="s">
        <v>1309</v>
      </c>
      <c r="F1246" s="63">
        <v>0</v>
      </c>
      <c r="G1246" s="64" t="s">
        <v>9459</v>
      </c>
      <c r="H1246" s="63" t="s">
        <v>18</v>
      </c>
      <c r="I1246" s="63">
        <v>29</v>
      </c>
      <c r="J1246" s="63">
        <v>23</v>
      </c>
      <c r="K1246" s="63">
        <v>2</v>
      </c>
      <c r="L1246" s="63"/>
      <c r="M1246" s="63"/>
      <c r="N1246" s="63"/>
      <c r="O1246" s="63"/>
      <c r="P1246" s="63"/>
      <c r="Q1246" s="63"/>
      <c r="R1246" s="63"/>
    </row>
    <row r="1247" spans="1:18" x14ac:dyDescent="0.2">
      <c r="A1247" s="63" t="s">
        <v>1412</v>
      </c>
      <c r="B1247" s="63" t="s">
        <v>1312</v>
      </c>
      <c r="C1247" s="63" t="s">
        <v>217</v>
      </c>
      <c r="D1247" s="63" t="s">
        <v>216</v>
      </c>
      <c r="E1247" s="63" t="s">
        <v>1309</v>
      </c>
      <c r="F1247" s="63">
        <v>1</v>
      </c>
      <c r="G1247" s="64" t="s">
        <v>9459</v>
      </c>
      <c r="H1247" s="63" t="s">
        <v>772</v>
      </c>
      <c r="I1247" s="63">
        <v>30</v>
      </c>
      <c r="J1247" s="63">
        <v>22</v>
      </c>
      <c r="K1247" s="63">
        <v>2</v>
      </c>
      <c r="L1247" s="63">
        <v>0.3</v>
      </c>
      <c r="M1247" s="63"/>
      <c r="N1247" s="63">
        <v>1</v>
      </c>
      <c r="O1247" s="63"/>
      <c r="P1247" s="63"/>
      <c r="Q1247" s="63"/>
      <c r="R1247" s="63"/>
    </row>
    <row r="1248" spans="1:18" x14ac:dyDescent="0.2">
      <c r="A1248" s="63" t="s">
        <v>1413</v>
      </c>
      <c r="B1248" s="63" t="s">
        <v>1308</v>
      </c>
      <c r="C1248" s="63" t="s">
        <v>221</v>
      </c>
      <c r="D1248" s="63" t="s">
        <v>220</v>
      </c>
      <c r="E1248" s="63" t="s">
        <v>1309</v>
      </c>
      <c r="F1248" s="63">
        <v>0</v>
      </c>
      <c r="G1248" s="64" t="s">
        <v>9459</v>
      </c>
      <c r="H1248" s="63" t="s">
        <v>18</v>
      </c>
      <c r="I1248" s="63">
        <v>29</v>
      </c>
      <c r="J1248" s="63">
        <v>23</v>
      </c>
      <c r="K1248" s="63">
        <v>2</v>
      </c>
      <c r="L1248" s="63"/>
      <c r="M1248" s="63"/>
      <c r="N1248" s="63"/>
      <c r="O1248" s="63"/>
      <c r="P1248" s="63"/>
      <c r="Q1248" s="63"/>
      <c r="R1248" s="63"/>
    </row>
    <row r="1249" spans="1:18" x14ac:dyDescent="0.2">
      <c r="A1249" s="63" t="s">
        <v>1414</v>
      </c>
      <c r="B1249" s="63" t="s">
        <v>1312</v>
      </c>
      <c r="C1249" s="63" t="s">
        <v>221</v>
      </c>
      <c r="D1249" s="63" t="s">
        <v>220</v>
      </c>
      <c r="E1249" s="63" t="s">
        <v>1309</v>
      </c>
      <c r="F1249" s="63">
        <v>1</v>
      </c>
      <c r="G1249" s="64" t="s">
        <v>9459</v>
      </c>
      <c r="H1249" s="63" t="s">
        <v>772</v>
      </c>
      <c r="I1249" s="63">
        <v>30</v>
      </c>
      <c r="J1249" s="63">
        <v>22</v>
      </c>
      <c r="K1249" s="63">
        <v>2</v>
      </c>
      <c r="L1249" s="63">
        <v>0.3</v>
      </c>
      <c r="M1249" s="63"/>
      <c r="N1249" s="63">
        <v>1</v>
      </c>
      <c r="O1249" s="63"/>
      <c r="P1249" s="63"/>
      <c r="Q1249" s="63"/>
      <c r="R1249" s="63"/>
    </row>
    <row r="1250" spans="1:18" x14ac:dyDescent="0.2">
      <c r="A1250" s="63" t="s">
        <v>1415</v>
      </c>
      <c r="B1250" s="63" t="s">
        <v>1416</v>
      </c>
      <c r="C1250" s="63" t="s">
        <v>14</v>
      </c>
      <c r="D1250" s="63" t="s">
        <v>13</v>
      </c>
      <c r="E1250" s="63" t="s">
        <v>1417</v>
      </c>
      <c r="F1250" s="63">
        <v>0</v>
      </c>
      <c r="G1250" s="63" t="s">
        <v>1418</v>
      </c>
      <c r="H1250" s="63" t="s">
        <v>18</v>
      </c>
      <c r="I1250" s="63">
        <v>31</v>
      </c>
      <c r="J1250" s="63">
        <v>46</v>
      </c>
      <c r="K1250" s="63">
        <v>4</v>
      </c>
      <c r="L1250" s="63"/>
      <c r="M1250" s="63"/>
      <c r="N1250" s="63"/>
      <c r="O1250" s="63"/>
      <c r="P1250" s="63"/>
      <c r="Q1250" s="63"/>
      <c r="R1250" s="63"/>
    </row>
    <row r="1251" spans="1:18" x14ac:dyDescent="0.2">
      <c r="A1251" s="63" t="s">
        <v>1419</v>
      </c>
      <c r="B1251" s="63" t="s">
        <v>1420</v>
      </c>
      <c r="C1251" s="63" t="s">
        <v>14</v>
      </c>
      <c r="D1251" s="63" t="s">
        <v>13</v>
      </c>
      <c r="E1251" s="63" t="s">
        <v>1417</v>
      </c>
      <c r="F1251" s="63">
        <v>1</v>
      </c>
      <c r="G1251" s="63" t="s">
        <v>1418</v>
      </c>
      <c r="H1251" s="63" t="s">
        <v>772</v>
      </c>
      <c r="I1251" s="63">
        <v>32</v>
      </c>
      <c r="J1251" s="63">
        <v>48</v>
      </c>
      <c r="K1251" s="63">
        <v>4</v>
      </c>
      <c r="L1251" s="63">
        <v>0.3</v>
      </c>
      <c r="M1251" s="63"/>
      <c r="N1251" s="63">
        <v>1</v>
      </c>
      <c r="O1251" s="63"/>
      <c r="P1251" s="63"/>
      <c r="Q1251" s="63"/>
      <c r="R1251" s="63"/>
    </row>
    <row r="1252" spans="1:18" x14ac:dyDescent="0.2">
      <c r="A1252" s="63" t="s">
        <v>1421</v>
      </c>
      <c r="B1252" s="63" t="s">
        <v>1416</v>
      </c>
      <c r="C1252" s="63" t="s">
        <v>22</v>
      </c>
      <c r="D1252" s="63" t="s">
        <v>21</v>
      </c>
      <c r="E1252" s="63" t="s">
        <v>1417</v>
      </c>
      <c r="F1252" s="63">
        <v>0</v>
      </c>
      <c r="G1252" s="63" t="s">
        <v>1418</v>
      </c>
      <c r="H1252" s="63" t="s">
        <v>18</v>
      </c>
      <c r="I1252" s="63">
        <v>24</v>
      </c>
      <c r="J1252" s="63">
        <v>21</v>
      </c>
      <c r="K1252" s="63">
        <v>2</v>
      </c>
      <c r="L1252" s="63"/>
      <c r="M1252" s="63"/>
      <c r="N1252" s="63"/>
      <c r="O1252" s="63"/>
      <c r="P1252" s="63"/>
      <c r="Q1252" s="63"/>
      <c r="R1252" s="63"/>
    </row>
    <row r="1253" spans="1:18" x14ac:dyDescent="0.2">
      <c r="A1253" s="63" t="s">
        <v>1422</v>
      </c>
      <c r="B1253" s="63" t="s">
        <v>1420</v>
      </c>
      <c r="C1253" s="63" t="s">
        <v>22</v>
      </c>
      <c r="D1253" s="63" t="s">
        <v>21</v>
      </c>
      <c r="E1253" s="63" t="s">
        <v>1417</v>
      </c>
      <c r="F1253" s="63">
        <v>1</v>
      </c>
      <c r="G1253" s="63" t="s">
        <v>1418</v>
      </c>
      <c r="H1253" s="63" t="s">
        <v>772</v>
      </c>
      <c r="I1253" s="63">
        <v>24</v>
      </c>
      <c r="J1253" s="63">
        <v>17</v>
      </c>
      <c r="K1253" s="63">
        <v>2</v>
      </c>
      <c r="L1253" s="63">
        <v>0</v>
      </c>
      <c r="M1253" s="63"/>
      <c r="N1253" s="63"/>
      <c r="O1253" s="63"/>
      <c r="P1253" s="63"/>
      <c r="Q1253" s="63"/>
      <c r="R1253" s="63"/>
    </row>
    <row r="1254" spans="1:18" x14ac:dyDescent="0.2">
      <c r="A1254" s="63" t="s">
        <v>1423</v>
      </c>
      <c r="B1254" s="63" t="s">
        <v>1416</v>
      </c>
      <c r="C1254" s="63" t="s">
        <v>26</v>
      </c>
      <c r="D1254" s="63" t="s">
        <v>25</v>
      </c>
      <c r="E1254" s="63" t="s">
        <v>1417</v>
      </c>
      <c r="F1254" s="63">
        <v>0</v>
      </c>
      <c r="G1254" s="63" t="s">
        <v>1418</v>
      </c>
      <c r="H1254" s="63" t="s">
        <v>18</v>
      </c>
      <c r="I1254" s="63">
        <v>24</v>
      </c>
      <c r="J1254" s="63">
        <v>21</v>
      </c>
      <c r="K1254" s="63">
        <v>2</v>
      </c>
      <c r="L1254" s="63"/>
      <c r="M1254" s="63"/>
      <c r="N1254" s="63"/>
      <c r="O1254" s="63"/>
      <c r="P1254" s="63"/>
      <c r="Q1254" s="63"/>
      <c r="R1254" s="63"/>
    </row>
    <row r="1255" spans="1:18" x14ac:dyDescent="0.2">
      <c r="A1255" s="63" t="s">
        <v>1424</v>
      </c>
      <c r="B1255" s="63" t="s">
        <v>1420</v>
      </c>
      <c r="C1255" s="63" t="s">
        <v>26</v>
      </c>
      <c r="D1255" s="63" t="s">
        <v>25</v>
      </c>
      <c r="E1255" s="63" t="s">
        <v>1417</v>
      </c>
      <c r="F1255" s="63">
        <v>1</v>
      </c>
      <c r="G1255" s="63" t="s">
        <v>1418</v>
      </c>
      <c r="H1255" s="63" t="s">
        <v>772</v>
      </c>
      <c r="I1255" s="63">
        <v>28</v>
      </c>
      <c r="J1255" s="63">
        <v>38</v>
      </c>
      <c r="K1255" s="63">
        <v>3</v>
      </c>
      <c r="L1255" s="63">
        <v>1.1000000000000001</v>
      </c>
      <c r="M1255" s="63"/>
      <c r="N1255" s="63">
        <v>1</v>
      </c>
      <c r="O1255" s="63"/>
      <c r="P1255" s="63">
        <v>1</v>
      </c>
      <c r="Q1255" s="63"/>
      <c r="R1255" s="63">
        <v>1</v>
      </c>
    </row>
    <row r="1256" spans="1:18" x14ac:dyDescent="0.2">
      <c r="A1256" s="63" t="s">
        <v>1425</v>
      </c>
      <c r="B1256" s="63" t="s">
        <v>1416</v>
      </c>
      <c r="C1256" s="63" t="s">
        <v>30</v>
      </c>
      <c r="D1256" s="63" t="s">
        <v>29</v>
      </c>
      <c r="E1256" s="63" t="s">
        <v>1417</v>
      </c>
      <c r="F1256" s="63">
        <v>0</v>
      </c>
      <c r="G1256" s="63" t="s">
        <v>1418</v>
      </c>
      <c r="H1256" s="63" t="s">
        <v>18</v>
      </c>
      <c r="I1256" s="63">
        <v>33</v>
      </c>
      <c r="J1256" s="63">
        <v>50</v>
      </c>
      <c r="K1256" s="63">
        <v>4</v>
      </c>
      <c r="L1256" s="63"/>
      <c r="M1256" s="63"/>
      <c r="N1256" s="63"/>
      <c r="O1256" s="63"/>
      <c r="P1256" s="63"/>
      <c r="Q1256" s="63"/>
      <c r="R1256" s="63"/>
    </row>
    <row r="1257" spans="1:18" x14ac:dyDescent="0.2">
      <c r="A1257" s="63" t="s">
        <v>1426</v>
      </c>
      <c r="B1257" s="63" t="s">
        <v>1420</v>
      </c>
      <c r="C1257" s="63" t="s">
        <v>30</v>
      </c>
      <c r="D1257" s="63" t="s">
        <v>29</v>
      </c>
      <c r="E1257" s="63" t="s">
        <v>1417</v>
      </c>
      <c r="F1257" s="63">
        <v>1</v>
      </c>
      <c r="G1257" s="63" t="s">
        <v>1418</v>
      </c>
      <c r="H1257" s="63" t="s">
        <v>772</v>
      </c>
      <c r="I1257" s="63">
        <v>33</v>
      </c>
      <c r="J1257" s="63">
        <v>50</v>
      </c>
      <c r="K1257" s="63">
        <v>4</v>
      </c>
      <c r="L1257" s="63">
        <v>0</v>
      </c>
      <c r="M1257" s="63"/>
      <c r="N1257" s="63"/>
      <c r="O1257" s="63"/>
      <c r="P1257" s="63"/>
      <c r="Q1257" s="63"/>
      <c r="R1257" s="63"/>
    </row>
    <row r="1258" spans="1:18" x14ac:dyDescent="0.2">
      <c r="A1258" s="63" t="s">
        <v>1427</v>
      </c>
      <c r="B1258" s="63" t="s">
        <v>1416</v>
      </c>
      <c r="C1258" s="63" t="s">
        <v>34</v>
      </c>
      <c r="D1258" s="63" t="s">
        <v>33</v>
      </c>
      <c r="E1258" s="63" t="s">
        <v>1417</v>
      </c>
      <c r="F1258" s="63">
        <v>0</v>
      </c>
      <c r="G1258" s="63" t="s">
        <v>1418</v>
      </c>
      <c r="H1258" s="63" t="s">
        <v>18</v>
      </c>
      <c r="I1258" s="63">
        <v>29</v>
      </c>
      <c r="J1258" s="63">
        <v>42</v>
      </c>
      <c r="K1258" s="63">
        <v>4</v>
      </c>
      <c r="L1258" s="63"/>
      <c r="M1258" s="63"/>
      <c r="N1258" s="63"/>
      <c r="O1258" s="63"/>
      <c r="P1258" s="63"/>
      <c r="Q1258" s="63"/>
      <c r="R1258" s="63"/>
    </row>
    <row r="1259" spans="1:18" x14ac:dyDescent="0.2">
      <c r="A1259" s="63" t="s">
        <v>1428</v>
      </c>
      <c r="B1259" s="63" t="s">
        <v>1420</v>
      </c>
      <c r="C1259" s="63" t="s">
        <v>34</v>
      </c>
      <c r="D1259" s="63" t="s">
        <v>33</v>
      </c>
      <c r="E1259" s="63" t="s">
        <v>1417</v>
      </c>
      <c r="F1259" s="63">
        <v>1</v>
      </c>
      <c r="G1259" s="63" t="s">
        <v>1418</v>
      </c>
      <c r="H1259" s="63" t="s">
        <v>772</v>
      </c>
      <c r="I1259" s="63">
        <v>27</v>
      </c>
      <c r="J1259" s="63">
        <v>33</v>
      </c>
      <c r="K1259" s="63">
        <v>3</v>
      </c>
      <c r="L1259" s="63">
        <v>-0.6</v>
      </c>
      <c r="M1259" s="63">
        <v>1</v>
      </c>
      <c r="N1259" s="63"/>
      <c r="O1259" s="63">
        <v>1</v>
      </c>
      <c r="P1259" s="63"/>
      <c r="Q1259" s="63"/>
      <c r="R1259" s="63"/>
    </row>
    <row r="1260" spans="1:18" x14ac:dyDescent="0.2">
      <c r="A1260" s="63" t="s">
        <v>1429</v>
      </c>
      <c r="B1260" s="63" t="s">
        <v>1416</v>
      </c>
      <c r="C1260" s="63" t="s">
        <v>38</v>
      </c>
      <c r="D1260" s="63" t="s">
        <v>37</v>
      </c>
      <c r="E1260" s="63" t="s">
        <v>1417</v>
      </c>
      <c r="F1260" s="63">
        <v>0</v>
      </c>
      <c r="G1260" s="63" t="s">
        <v>1418</v>
      </c>
      <c r="H1260" s="63" t="s">
        <v>18</v>
      </c>
      <c r="I1260" s="63">
        <v>23</v>
      </c>
      <c r="J1260" s="63">
        <v>16</v>
      </c>
      <c r="K1260" s="63">
        <v>2</v>
      </c>
      <c r="L1260" s="63"/>
      <c r="M1260" s="63"/>
      <c r="N1260" s="63"/>
      <c r="O1260" s="63"/>
      <c r="P1260" s="63"/>
      <c r="Q1260" s="63"/>
      <c r="R1260" s="63"/>
    </row>
    <row r="1261" spans="1:18" x14ac:dyDescent="0.2">
      <c r="A1261" s="63" t="s">
        <v>1430</v>
      </c>
      <c r="B1261" s="63" t="s">
        <v>1420</v>
      </c>
      <c r="C1261" s="63" t="s">
        <v>38</v>
      </c>
      <c r="D1261" s="63" t="s">
        <v>37</v>
      </c>
      <c r="E1261" s="63" t="s">
        <v>1417</v>
      </c>
      <c r="F1261" s="63">
        <v>1</v>
      </c>
      <c r="G1261" s="63" t="s">
        <v>1418</v>
      </c>
      <c r="H1261" s="63" t="s">
        <v>772</v>
      </c>
      <c r="I1261" s="63">
        <v>24</v>
      </c>
      <c r="J1261" s="63">
        <v>17</v>
      </c>
      <c r="K1261" s="63">
        <v>2</v>
      </c>
      <c r="L1261" s="63">
        <v>0.3</v>
      </c>
      <c r="M1261" s="63"/>
      <c r="N1261" s="63">
        <v>1</v>
      </c>
      <c r="O1261" s="63"/>
      <c r="P1261" s="63"/>
      <c r="Q1261" s="63"/>
      <c r="R1261" s="63"/>
    </row>
    <row r="1262" spans="1:18" x14ac:dyDescent="0.2">
      <c r="A1262" s="63" t="s">
        <v>1431</v>
      </c>
      <c r="B1262" s="63" t="s">
        <v>1416</v>
      </c>
      <c r="C1262" s="63" t="s">
        <v>42</v>
      </c>
      <c r="D1262" s="63" t="s">
        <v>41</v>
      </c>
      <c r="E1262" s="63" t="s">
        <v>1417</v>
      </c>
      <c r="F1262" s="63">
        <v>0</v>
      </c>
      <c r="G1262" s="63" t="s">
        <v>1418</v>
      </c>
      <c r="H1262" s="63" t="s">
        <v>18</v>
      </c>
      <c r="I1262" s="63">
        <v>21</v>
      </c>
      <c r="J1262" s="63">
        <v>5</v>
      </c>
      <c r="K1262" s="63">
        <v>1</v>
      </c>
      <c r="L1262" s="63"/>
      <c r="M1262" s="63"/>
      <c r="N1262" s="63"/>
      <c r="O1262" s="63"/>
      <c r="P1262" s="63"/>
      <c r="Q1262" s="63"/>
      <c r="R1262" s="63"/>
    </row>
    <row r="1263" spans="1:18" x14ac:dyDescent="0.2">
      <c r="A1263" s="63" t="s">
        <v>1432</v>
      </c>
      <c r="B1263" s="63" t="s">
        <v>1420</v>
      </c>
      <c r="C1263" s="63" t="s">
        <v>42</v>
      </c>
      <c r="D1263" s="63" t="s">
        <v>41</v>
      </c>
      <c r="E1263" s="63" t="s">
        <v>1417</v>
      </c>
      <c r="F1263" s="63">
        <v>1</v>
      </c>
      <c r="G1263" s="63" t="s">
        <v>1418</v>
      </c>
      <c r="H1263" s="63" t="s">
        <v>772</v>
      </c>
      <c r="I1263" s="63">
        <v>23</v>
      </c>
      <c r="J1263" s="63">
        <v>13</v>
      </c>
      <c r="K1263" s="63">
        <v>2</v>
      </c>
      <c r="L1263" s="63">
        <v>0.6</v>
      </c>
      <c r="M1263" s="63"/>
      <c r="N1263" s="63">
        <v>1</v>
      </c>
      <c r="O1263" s="63"/>
      <c r="P1263" s="63">
        <v>1</v>
      </c>
      <c r="Q1263" s="63"/>
      <c r="R1263" s="63"/>
    </row>
    <row r="1264" spans="1:18" x14ac:dyDescent="0.2">
      <c r="A1264" s="63" t="s">
        <v>1433</v>
      </c>
      <c r="B1264" s="63" t="s">
        <v>1416</v>
      </c>
      <c r="C1264" s="63" t="s">
        <v>46</v>
      </c>
      <c r="D1264" s="63" t="s">
        <v>45</v>
      </c>
      <c r="E1264" s="63" t="s">
        <v>1417</v>
      </c>
      <c r="F1264" s="63">
        <v>0</v>
      </c>
      <c r="G1264" s="63" t="s">
        <v>1418</v>
      </c>
      <c r="H1264" s="63" t="s">
        <v>18</v>
      </c>
      <c r="I1264" s="63">
        <v>25</v>
      </c>
      <c r="J1264" s="63">
        <v>26</v>
      </c>
      <c r="K1264" s="63">
        <v>3</v>
      </c>
      <c r="L1264" s="63"/>
      <c r="M1264" s="63"/>
      <c r="N1264" s="63"/>
      <c r="O1264" s="63"/>
      <c r="P1264" s="63"/>
      <c r="Q1264" s="63"/>
      <c r="R1264" s="63"/>
    </row>
    <row r="1265" spans="1:18" x14ac:dyDescent="0.2">
      <c r="A1265" s="63" t="s">
        <v>1434</v>
      </c>
      <c r="B1265" s="63" t="s">
        <v>1420</v>
      </c>
      <c r="C1265" s="63" t="s">
        <v>46</v>
      </c>
      <c r="D1265" s="63" t="s">
        <v>45</v>
      </c>
      <c r="E1265" s="63" t="s">
        <v>1417</v>
      </c>
      <c r="F1265" s="63">
        <v>1</v>
      </c>
      <c r="G1265" s="63" t="s">
        <v>1418</v>
      </c>
      <c r="H1265" s="63" t="s">
        <v>772</v>
      </c>
      <c r="I1265" s="63">
        <v>26</v>
      </c>
      <c r="J1265" s="63">
        <v>27</v>
      </c>
      <c r="K1265" s="63">
        <v>3</v>
      </c>
      <c r="L1265" s="63">
        <v>0.3</v>
      </c>
      <c r="M1265" s="63"/>
      <c r="N1265" s="63">
        <v>1</v>
      </c>
      <c r="O1265" s="63"/>
      <c r="P1265" s="63"/>
      <c r="Q1265" s="63"/>
      <c r="R1265" s="63"/>
    </row>
    <row r="1266" spans="1:18" x14ac:dyDescent="0.2">
      <c r="A1266" s="63" t="s">
        <v>1435</v>
      </c>
      <c r="B1266" s="63" t="s">
        <v>1416</v>
      </c>
      <c r="C1266" s="63" t="s">
        <v>50</v>
      </c>
      <c r="D1266" s="63" t="s">
        <v>49</v>
      </c>
      <c r="E1266" s="63" t="s">
        <v>1417</v>
      </c>
      <c r="F1266" s="63">
        <v>0</v>
      </c>
      <c r="G1266" s="63" t="s">
        <v>1418</v>
      </c>
      <c r="H1266" s="63" t="s">
        <v>18</v>
      </c>
      <c r="I1266" s="63">
        <v>21</v>
      </c>
      <c r="J1266" s="63">
        <v>5</v>
      </c>
      <c r="K1266" s="63">
        <v>1</v>
      </c>
      <c r="L1266" s="63"/>
      <c r="M1266" s="63"/>
      <c r="N1266" s="63"/>
      <c r="O1266" s="63"/>
      <c r="P1266" s="63"/>
      <c r="Q1266" s="63"/>
      <c r="R1266" s="63"/>
    </row>
    <row r="1267" spans="1:18" x14ac:dyDescent="0.2">
      <c r="A1267" s="63" t="s">
        <v>1436</v>
      </c>
      <c r="B1267" s="63" t="s">
        <v>1420</v>
      </c>
      <c r="C1267" s="63" t="s">
        <v>50</v>
      </c>
      <c r="D1267" s="63" t="s">
        <v>49</v>
      </c>
      <c r="E1267" s="63" t="s">
        <v>1417</v>
      </c>
      <c r="F1267" s="63">
        <v>1</v>
      </c>
      <c r="G1267" s="63" t="s">
        <v>1418</v>
      </c>
      <c r="H1267" s="63" t="s">
        <v>772</v>
      </c>
      <c r="I1267" s="63">
        <v>21</v>
      </c>
      <c r="J1267" s="63">
        <v>3</v>
      </c>
      <c r="K1267" s="63">
        <v>1</v>
      </c>
      <c r="L1267" s="63">
        <v>0</v>
      </c>
      <c r="M1267" s="63"/>
      <c r="N1267" s="63"/>
      <c r="O1267" s="63"/>
      <c r="P1267" s="63"/>
      <c r="Q1267" s="63"/>
      <c r="R1267" s="63"/>
    </row>
    <row r="1268" spans="1:18" x14ac:dyDescent="0.2">
      <c r="A1268" s="63" t="s">
        <v>1437</v>
      </c>
      <c r="B1268" s="63" t="s">
        <v>1416</v>
      </c>
      <c r="C1268" s="63" t="s">
        <v>54</v>
      </c>
      <c r="D1268" s="63" t="s">
        <v>53</v>
      </c>
      <c r="E1268" s="63" t="s">
        <v>1417</v>
      </c>
      <c r="F1268" s="63">
        <v>0</v>
      </c>
      <c r="G1268" s="63" t="s">
        <v>1418</v>
      </c>
      <c r="H1268" s="63" t="s">
        <v>18</v>
      </c>
      <c r="I1268" s="63">
        <v>28</v>
      </c>
      <c r="J1268" s="63">
        <v>37</v>
      </c>
      <c r="K1268" s="63">
        <v>3</v>
      </c>
      <c r="L1268" s="63"/>
      <c r="M1268" s="63"/>
      <c r="N1268" s="63"/>
      <c r="O1268" s="63"/>
      <c r="P1268" s="63"/>
      <c r="Q1268" s="63"/>
      <c r="R1268" s="63"/>
    </row>
    <row r="1269" spans="1:18" x14ac:dyDescent="0.2">
      <c r="A1269" s="63" t="s">
        <v>1438</v>
      </c>
      <c r="B1269" s="63" t="s">
        <v>1420</v>
      </c>
      <c r="C1269" s="63" t="s">
        <v>54</v>
      </c>
      <c r="D1269" s="63" t="s">
        <v>53</v>
      </c>
      <c r="E1269" s="63" t="s">
        <v>1417</v>
      </c>
      <c r="F1269" s="63">
        <v>1</v>
      </c>
      <c r="G1269" s="63" t="s">
        <v>1418</v>
      </c>
      <c r="H1269" s="63" t="s">
        <v>772</v>
      </c>
      <c r="I1269" s="63">
        <v>26</v>
      </c>
      <c r="J1269" s="63">
        <v>27</v>
      </c>
      <c r="K1269" s="63">
        <v>3</v>
      </c>
      <c r="L1269" s="63">
        <v>-0.6</v>
      </c>
      <c r="M1269" s="63">
        <v>1</v>
      </c>
      <c r="N1269" s="63"/>
      <c r="O1269" s="63">
        <v>1</v>
      </c>
      <c r="P1269" s="63"/>
      <c r="Q1269" s="63"/>
      <c r="R1269" s="63"/>
    </row>
    <row r="1270" spans="1:18" x14ac:dyDescent="0.2">
      <c r="A1270" s="63" t="s">
        <v>1439</v>
      </c>
      <c r="B1270" s="63" t="s">
        <v>1416</v>
      </c>
      <c r="C1270" s="63" t="s">
        <v>58</v>
      </c>
      <c r="D1270" s="63" t="s">
        <v>57</v>
      </c>
      <c r="E1270" s="63" t="s">
        <v>1417</v>
      </c>
      <c r="F1270" s="63">
        <v>0</v>
      </c>
      <c r="G1270" s="63" t="s">
        <v>1418</v>
      </c>
      <c r="H1270" s="63" t="s">
        <v>18</v>
      </c>
      <c r="I1270" s="63">
        <v>27</v>
      </c>
      <c r="J1270" s="63">
        <v>35</v>
      </c>
      <c r="K1270" s="63">
        <v>3</v>
      </c>
      <c r="L1270" s="63"/>
      <c r="M1270" s="63"/>
      <c r="N1270" s="63"/>
      <c r="O1270" s="63"/>
      <c r="P1270" s="63"/>
      <c r="Q1270" s="63"/>
      <c r="R1270" s="63"/>
    </row>
    <row r="1271" spans="1:18" x14ac:dyDescent="0.2">
      <c r="A1271" s="63" t="s">
        <v>1440</v>
      </c>
      <c r="B1271" s="63" t="s">
        <v>1420</v>
      </c>
      <c r="C1271" s="63" t="s">
        <v>58</v>
      </c>
      <c r="D1271" s="63" t="s">
        <v>57</v>
      </c>
      <c r="E1271" s="63" t="s">
        <v>1417</v>
      </c>
      <c r="F1271" s="63">
        <v>1</v>
      </c>
      <c r="G1271" s="63" t="s">
        <v>1418</v>
      </c>
      <c r="H1271" s="63" t="s">
        <v>772</v>
      </c>
      <c r="I1271" s="63">
        <v>26</v>
      </c>
      <c r="J1271" s="63">
        <v>27</v>
      </c>
      <c r="K1271" s="63">
        <v>3</v>
      </c>
      <c r="L1271" s="63">
        <v>-0.3</v>
      </c>
      <c r="M1271" s="63">
        <v>1</v>
      </c>
      <c r="N1271" s="63"/>
      <c r="O1271" s="63"/>
      <c r="P1271" s="63"/>
      <c r="Q1271" s="63"/>
      <c r="R1271" s="63"/>
    </row>
    <row r="1272" spans="1:18" x14ac:dyDescent="0.2">
      <c r="A1272" s="63" t="s">
        <v>1441</v>
      </c>
      <c r="B1272" s="63" t="s">
        <v>1416</v>
      </c>
      <c r="C1272" s="63" t="s">
        <v>62</v>
      </c>
      <c r="D1272" s="63" t="s">
        <v>61</v>
      </c>
      <c r="E1272" s="63" t="s">
        <v>1417</v>
      </c>
      <c r="F1272" s="63">
        <v>0</v>
      </c>
      <c r="G1272" s="63" t="s">
        <v>1418</v>
      </c>
      <c r="H1272" s="63" t="s">
        <v>18</v>
      </c>
      <c r="I1272" s="63">
        <v>20</v>
      </c>
      <c r="J1272" s="63">
        <v>1</v>
      </c>
      <c r="K1272" s="63">
        <v>1</v>
      </c>
      <c r="L1272" s="63"/>
      <c r="M1272" s="63"/>
      <c r="N1272" s="63"/>
      <c r="O1272" s="63"/>
      <c r="P1272" s="63"/>
      <c r="Q1272" s="63"/>
      <c r="R1272" s="63"/>
    </row>
    <row r="1273" spans="1:18" x14ac:dyDescent="0.2">
      <c r="A1273" s="63" t="s">
        <v>1442</v>
      </c>
      <c r="B1273" s="63" t="s">
        <v>1420</v>
      </c>
      <c r="C1273" s="63" t="s">
        <v>62</v>
      </c>
      <c r="D1273" s="63" t="s">
        <v>61</v>
      </c>
      <c r="E1273" s="63" t="s">
        <v>1417</v>
      </c>
      <c r="F1273" s="63">
        <v>1</v>
      </c>
      <c r="G1273" s="63" t="s">
        <v>1418</v>
      </c>
      <c r="H1273" s="63" t="s">
        <v>772</v>
      </c>
      <c r="I1273" s="63">
        <v>22</v>
      </c>
      <c r="J1273" s="63">
        <v>8</v>
      </c>
      <c r="K1273" s="63">
        <v>1</v>
      </c>
      <c r="L1273" s="63">
        <v>0.6</v>
      </c>
      <c r="M1273" s="63"/>
      <c r="N1273" s="63">
        <v>1</v>
      </c>
      <c r="O1273" s="63"/>
      <c r="P1273" s="63">
        <v>1</v>
      </c>
      <c r="Q1273" s="63"/>
      <c r="R1273" s="63"/>
    </row>
    <row r="1274" spans="1:18" x14ac:dyDescent="0.2">
      <c r="A1274" s="63" t="s">
        <v>1443</v>
      </c>
      <c r="B1274" s="63" t="s">
        <v>1416</v>
      </c>
      <c r="C1274" s="63" t="s">
        <v>1</v>
      </c>
      <c r="D1274" s="63" t="s">
        <v>65</v>
      </c>
      <c r="E1274" s="63" t="s">
        <v>1417</v>
      </c>
      <c r="F1274" s="63">
        <v>0</v>
      </c>
      <c r="G1274" s="63" t="s">
        <v>1418</v>
      </c>
      <c r="H1274" s="63" t="s">
        <v>18</v>
      </c>
      <c r="I1274" s="63">
        <v>23</v>
      </c>
      <c r="J1274" s="63">
        <v>16</v>
      </c>
      <c r="K1274" s="63">
        <v>2</v>
      </c>
      <c r="L1274" s="63"/>
      <c r="M1274" s="63"/>
      <c r="N1274" s="63"/>
      <c r="O1274" s="63"/>
      <c r="P1274" s="63"/>
      <c r="Q1274" s="63"/>
      <c r="R1274" s="63"/>
    </row>
    <row r="1275" spans="1:18" x14ac:dyDescent="0.2">
      <c r="A1275" s="63" t="s">
        <v>1444</v>
      </c>
      <c r="B1275" s="63" t="s">
        <v>1420</v>
      </c>
      <c r="C1275" s="63" t="s">
        <v>1</v>
      </c>
      <c r="D1275" s="63" t="s">
        <v>65</v>
      </c>
      <c r="E1275" s="63" t="s">
        <v>1417</v>
      </c>
      <c r="F1275" s="63">
        <v>1</v>
      </c>
      <c r="G1275" s="63" t="s">
        <v>1418</v>
      </c>
      <c r="H1275" s="63" t="s">
        <v>772</v>
      </c>
      <c r="I1275" s="63">
        <v>25</v>
      </c>
      <c r="J1275" s="63">
        <v>23</v>
      </c>
      <c r="K1275" s="63">
        <v>2</v>
      </c>
      <c r="L1275" s="63">
        <v>0.6</v>
      </c>
      <c r="M1275" s="63"/>
      <c r="N1275" s="63">
        <v>1</v>
      </c>
      <c r="O1275" s="63"/>
      <c r="P1275" s="63">
        <v>1</v>
      </c>
      <c r="Q1275" s="63"/>
      <c r="R1275" s="63"/>
    </row>
    <row r="1276" spans="1:18" x14ac:dyDescent="0.2">
      <c r="A1276" s="63" t="s">
        <v>1445</v>
      </c>
      <c r="B1276" s="63" t="s">
        <v>1416</v>
      </c>
      <c r="C1276" s="63" t="s">
        <v>69</v>
      </c>
      <c r="D1276" s="63" t="s">
        <v>68</v>
      </c>
      <c r="E1276" s="63" t="s">
        <v>1417</v>
      </c>
      <c r="F1276" s="63">
        <v>0</v>
      </c>
      <c r="G1276" s="63" t="s">
        <v>1418</v>
      </c>
      <c r="H1276" s="63" t="s">
        <v>18</v>
      </c>
      <c r="I1276" s="63">
        <v>22</v>
      </c>
      <c r="J1276" s="63">
        <v>8</v>
      </c>
      <c r="K1276" s="63">
        <v>1</v>
      </c>
      <c r="L1276" s="63"/>
      <c r="M1276" s="63"/>
      <c r="N1276" s="63"/>
      <c r="O1276" s="63"/>
      <c r="P1276" s="63"/>
      <c r="Q1276" s="63"/>
      <c r="R1276" s="63"/>
    </row>
    <row r="1277" spans="1:18" x14ac:dyDescent="0.2">
      <c r="A1277" s="63" t="s">
        <v>1446</v>
      </c>
      <c r="B1277" s="63" t="s">
        <v>1420</v>
      </c>
      <c r="C1277" s="63" t="s">
        <v>69</v>
      </c>
      <c r="D1277" s="63" t="s">
        <v>68</v>
      </c>
      <c r="E1277" s="63" t="s">
        <v>1417</v>
      </c>
      <c r="F1277" s="63">
        <v>1</v>
      </c>
      <c r="G1277" s="63" t="s">
        <v>1418</v>
      </c>
      <c r="H1277" s="63" t="s">
        <v>772</v>
      </c>
      <c r="I1277" s="63">
        <v>23</v>
      </c>
      <c r="J1277" s="63">
        <v>13</v>
      </c>
      <c r="K1277" s="63">
        <v>2</v>
      </c>
      <c r="L1277" s="63">
        <v>0.3</v>
      </c>
      <c r="M1277" s="63"/>
      <c r="N1277" s="63">
        <v>1</v>
      </c>
      <c r="O1277" s="63"/>
      <c r="P1277" s="63"/>
      <c r="Q1277" s="63"/>
      <c r="R1277" s="63"/>
    </row>
    <row r="1278" spans="1:18" x14ac:dyDescent="0.2">
      <c r="A1278" s="63" t="s">
        <v>1447</v>
      </c>
      <c r="B1278" s="63" t="s">
        <v>1416</v>
      </c>
      <c r="C1278" s="63" t="s">
        <v>73</v>
      </c>
      <c r="D1278" s="63" t="s">
        <v>72</v>
      </c>
      <c r="E1278" s="63" t="s">
        <v>1417</v>
      </c>
      <c r="F1278" s="63">
        <v>0</v>
      </c>
      <c r="G1278" s="63" t="s">
        <v>1418</v>
      </c>
      <c r="H1278" s="63" t="s">
        <v>18</v>
      </c>
      <c r="I1278" s="63">
        <v>26</v>
      </c>
      <c r="J1278" s="63">
        <v>32</v>
      </c>
      <c r="K1278" s="63">
        <v>3</v>
      </c>
      <c r="L1278" s="63"/>
      <c r="M1278" s="63"/>
      <c r="N1278" s="63"/>
      <c r="O1278" s="63"/>
      <c r="P1278" s="63"/>
      <c r="Q1278" s="63"/>
      <c r="R1278" s="63"/>
    </row>
    <row r="1279" spans="1:18" x14ac:dyDescent="0.2">
      <c r="A1279" s="63" t="s">
        <v>1448</v>
      </c>
      <c r="B1279" s="63" t="s">
        <v>1420</v>
      </c>
      <c r="C1279" s="63" t="s">
        <v>73</v>
      </c>
      <c r="D1279" s="63" t="s">
        <v>72</v>
      </c>
      <c r="E1279" s="63" t="s">
        <v>1417</v>
      </c>
      <c r="F1279" s="63">
        <v>1</v>
      </c>
      <c r="G1279" s="63" t="s">
        <v>1418</v>
      </c>
      <c r="H1279" s="63" t="s">
        <v>772</v>
      </c>
      <c r="I1279" s="63">
        <v>28</v>
      </c>
      <c r="J1279" s="63">
        <v>38</v>
      </c>
      <c r="K1279" s="63">
        <v>3</v>
      </c>
      <c r="L1279" s="63">
        <v>0.6</v>
      </c>
      <c r="M1279" s="63"/>
      <c r="N1279" s="63">
        <v>1</v>
      </c>
      <c r="O1279" s="63"/>
      <c r="P1279" s="63">
        <v>1</v>
      </c>
      <c r="Q1279" s="63"/>
      <c r="R1279" s="63"/>
    </row>
    <row r="1280" spans="1:18" x14ac:dyDescent="0.2">
      <c r="A1280" s="63" t="s">
        <v>1449</v>
      </c>
      <c r="B1280" s="63" t="s">
        <v>1416</v>
      </c>
      <c r="C1280" s="63" t="s">
        <v>77</v>
      </c>
      <c r="D1280" s="63" t="s">
        <v>76</v>
      </c>
      <c r="E1280" s="63" t="s">
        <v>1417</v>
      </c>
      <c r="F1280" s="63">
        <v>0</v>
      </c>
      <c r="G1280" s="63" t="s">
        <v>1418</v>
      </c>
      <c r="H1280" s="63" t="s">
        <v>18</v>
      </c>
      <c r="I1280" s="63">
        <v>22</v>
      </c>
      <c r="J1280" s="63">
        <v>8</v>
      </c>
      <c r="K1280" s="63">
        <v>1</v>
      </c>
      <c r="L1280" s="63"/>
      <c r="M1280" s="63"/>
      <c r="N1280" s="63"/>
      <c r="O1280" s="63"/>
      <c r="P1280" s="63"/>
      <c r="Q1280" s="63"/>
      <c r="R1280" s="63"/>
    </row>
    <row r="1281" spans="1:18" x14ac:dyDescent="0.2">
      <c r="A1281" s="63" t="s">
        <v>1450</v>
      </c>
      <c r="B1281" s="63" t="s">
        <v>1420</v>
      </c>
      <c r="C1281" s="63" t="s">
        <v>77</v>
      </c>
      <c r="D1281" s="63" t="s">
        <v>76</v>
      </c>
      <c r="E1281" s="63" t="s">
        <v>1417</v>
      </c>
      <c r="F1281" s="63">
        <v>1</v>
      </c>
      <c r="G1281" s="63" t="s">
        <v>1418</v>
      </c>
      <c r="H1281" s="63" t="s">
        <v>772</v>
      </c>
      <c r="I1281" s="63">
        <v>21</v>
      </c>
      <c r="J1281" s="63">
        <v>3</v>
      </c>
      <c r="K1281" s="63">
        <v>1</v>
      </c>
      <c r="L1281" s="63">
        <v>-0.3</v>
      </c>
      <c r="M1281" s="63">
        <v>1</v>
      </c>
      <c r="N1281" s="63"/>
      <c r="O1281" s="63"/>
      <c r="P1281" s="63"/>
      <c r="Q1281" s="63"/>
      <c r="R1281" s="63"/>
    </row>
    <row r="1282" spans="1:18" x14ac:dyDescent="0.2">
      <c r="A1282" s="63" t="s">
        <v>1451</v>
      </c>
      <c r="B1282" s="63" t="s">
        <v>1416</v>
      </c>
      <c r="C1282" s="63" t="s">
        <v>81</v>
      </c>
      <c r="D1282" s="63" t="s">
        <v>80</v>
      </c>
      <c r="E1282" s="63" t="s">
        <v>1417</v>
      </c>
      <c r="F1282" s="63">
        <v>0</v>
      </c>
      <c r="G1282" s="63" t="s">
        <v>1418</v>
      </c>
      <c r="H1282" s="63" t="s">
        <v>18</v>
      </c>
      <c r="I1282" s="63">
        <v>23</v>
      </c>
      <c r="J1282" s="63">
        <v>16</v>
      </c>
      <c r="K1282" s="63">
        <v>2</v>
      </c>
      <c r="L1282" s="63"/>
      <c r="M1282" s="63"/>
      <c r="N1282" s="63"/>
      <c r="O1282" s="63"/>
      <c r="P1282" s="63"/>
      <c r="Q1282" s="63"/>
      <c r="R1282" s="63"/>
    </row>
    <row r="1283" spans="1:18" x14ac:dyDescent="0.2">
      <c r="A1283" s="63" t="s">
        <v>1452</v>
      </c>
      <c r="B1283" s="63" t="s">
        <v>1420</v>
      </c>
      <c r="C1283" s="63" t="s">
        <v>81</v>
      </c>
      <c r="D1283" s="63" t="s">
        <v>80</v>
      </c>
      <c r="E1283" s="63" t="s">
        <v>1417</v>
      </c>
      <c r="F1283" s="63">
        <v>1</v>
      </c>
      <c r="G1283" s="63" t="s">
        <v>1418</v>
      </c>
      <c r="H1283" s="63" t="s">
        <v>772</v>
      </c>
      <c r="I1283" s="63">
        <v>24</v>
      </c>
      <c r="J1283" s="63">
        <v>17</v>
      </c>
      <c r="K1283" s="63">
        <v>2</v>
      </c>
      <c r="L1283" s="63">
        <v>0.3</v>
      </c>
      <c r="M1283" s="63"/>
      <c r="N1283" s="63">
        <v>1</v>
      </c>
      <c r="O1283" s="63"/>
      <c r="P1283" s="63"/>
      <c r="Q1283" s="63"/>
      <c r="R1283" s="63"/>
    </row>
    <row r="1284" spans="1:18" x14ac:dyDescent="0.2">
      <c r="A1284" s="63" t="s">
        <v>1453</v>
      </c>
      <c r="B1284" s="63" t="s">
        <v>1416</v>
      </c>
      <c r="C1284" s="63" t="s">
        <v>85</v>
      </c>
      <c r="D1284" s="63" t="s">
        <v>84</v>
      </c>
      <c r="E1284" s="63" t="s">
        <v>1417</v>
      </c>
      <c r="F1284" s="63">
        <v>0</v>
      </c>
      <c r="G1284" s="63" t="s">
        <v>1418</v>
      </c>
      <c r="H1284" s="63" t="s">
        <v>18</v>
      </c>
      <c r="I1284" s="63">
        <v>32</v>
      </c>
      <c r="J1284" s="63">
        <v>49</v>
      </c>
      <c r="K1284" s="63">
        <v>4</v>
      </c>
      <c r="L1284" s="63"/>
      <c r="M1284" s="63"/>
      <c r="N1284" s="63"/>
      <c r="O1284" s="63"/>
      <c r="P1284" s="63"/>
      <c r="Q1284" s="63"/>
      <c r="R1284" s="63"/>
    </row>
    <row r="1285" spans="1:18" x14ac:dyDescent="0.2">
      <c r="A1285" s="63" t="s">
        <v>1454</v>
      </c>
      <c r="B1285" s="63" t="s">
        <v>1420</v>
      </c>
      <c r="C1285" s="63" t="s">
        <v>85</v>
      </c>
      <c r="D1285" s="63" t="s">
        <v>84</v>
      </c>
      <c r="E1285" s="63" t="s">
        <v>1417</v>
      </c>
      <c r="F1285" s="63">
        <v>1</v>
      </c>
      <c r="G1285" s="63" t="s">
        <v>1418</v>
      </c>
      <c r="H1285" s="63" t="s">
        <v>772</v>
      </c>
      <c r="I1285" s="63">
        <v>32</v>
      </c>
      <c r="J1285" s="63">
        <v>48</v>
      </c>
      <c r="K1285" s="63">
        <v>4</v>
      </c>
      <c r="L1285" s="63">
        <v>0</v>
      </c>
      <c r="M1285" s="63"/>
      <c r="N1285" s="63"/>
      <c r="O1285" s="63"/>
      <c r="P1285" s="63"/>
      <c r="Q1285" s="63"/>
      <c r="R1285" s="63"/>
    </row>
    <row r="1286" spans="1:18" x14ac:dyDescent="0.2">
      <c r="A1286" s="63" t="s">
        <v>1455</v>
      </c>
      <c r="B1286" s="63" t="s">
        <v>1416</v>
      </c>
      <c r="C1286" s="63" t="s">
        <v>89</v>
      </c>
      <c r="D1286" s="63" t="s">
        <v>88</v>
      </c>
      <c r="E1286" s="63" t="s">
        <v>1417</v>
      </c>
      <c r="F1286" s="63">
        <v>0</v>
      </c>
      <c r="G1286" s="63" t="s">
        <v>1418</v>
      </c>
      <c r="H1286" s="63" t="s">
        <v>18</v>
      </c>
      <c r="I1286" s="63">
        <v>30</v>
      </c>
      <c r="J1286" s="63">
        <v>44</v>
      </c>
      <c r="K1286" s="63">
        <v>4</v>
      </c>
      <c r="L1286" s="63"/>
      <c r="M1286" s="63"/>
      <c r="N1286" s="63"/>
      <c r="O1286" s="63"/>
      <c r="P1286" s="63"/>
      <c r="Q1286" s="63"/>
      <c r="R1286" s="63"/>
    </row>
    <row r="1287" spans="1:18" x14ac:dyDescent="0.2">
      <c r="A1287" s="63" t="s">
        <v>1456</v>
      </c>
      <c r="B1287" s="63" t="s">
        <v>1420</v>
      </c>
      <c r="C1287" s="63" t="s">
        <v>89</v>
      </c>
      <c r="D1287" s="63" t="s">
        <v>88</v>
      </c>
      <c r="E1287" s="63" t="s">
        <v>1417</v>
      </c>
      <c r="F1287" s="63">
        <v>1</v>
      </c>
      <c r="G1287" s="63" t="s">
        <v>1418</v>
      </c>
      <c r="H1287" s="63" t="s">
        <v>772</v>
      </c>
      <c r="I1287" s="63">
        <v>29</v>
      </c>
      <c r="J1287" s="63">
        <v>42</v>
      </c>
      <c r="K1287" s="63">
        <v>4</v>
      </c>
      <c r="L1287" s="63">
        <v>-0.3</v>
      </c>
      <c r="M1287" s="63">
        <v>1</v>
      </c>
      <c r="N1287" s="63"/>
      <c r="O1287" s="63"/>
      <c r="P1287" s="63"/>
      <c r="Q1287" s="63"/>
      <c r="R1287" s="63"/>
    </row>
    <row r="1288" spans="1:18" x14ac:dyDescent="0.2">
      <c r="A1288" s="63" t="s">
        <v>1457</v>
      </c>
      <c r="B1288" s="63" t="s">
        <v>1416</v>
      </c>
      <c r="C1288" s="63" t="s">
        <v>93</v>
      </c>
      <c r="D1288" s="63" t="s">
        <v>92</v>
      </c>
      <c r="E1288" s="63" t="s">
        <v>1417</v>
      </c>
      <c r="F1288" s="63">
        <v>0</v>
      </c>
      <c r="G1288" s="63" t="s">
        <v>1418</v>
      </c>
      <c r="H1288" s="63" t="s">
        <v>18</v>
      </c>
      <c r="I1288" s="63">
        <v>25</v>
      </c>
      <c r="J1288" s="63">
        <v>26</v>
      </c>
      <c r="K1288" s="63">
        <v>3</v>
      </c>
      <c r="L1288" s="63"/>
      <c r="M1288" s="63"/>
      <c r="N1288" s="63"/>
      <c r="O1288" s="63"/>
      <c r="P1288" s="63"/>
      <c r="Q1288" s="63"/>
      <c r="R1288" s="63"/>
    </row>
    <row r="1289" spans="1:18" x14ac:dyDescent="0.2">
      <c r="A1289" s="63" t="s">
        <v>1458</v>
      </c>
      <c r="B1289" s="63" t="s">
        <v>1420</v>
      </c>
      <c r="C1289" s="63" t="s">
        <v>93</v>
      </c>
      <c r="D1289" s="63" t="s">
        <v>92</v>
      </c>
      <c r="E1289" s="63" t="s">
        <v>1417</v>
      </c>
      <c r="F1289" s="63">
        <v>1</v>
      </c>
      <c r="G1289" s="63" t="s">
        <v>1418</v>
      </c>
      <c r="H1289" s="63" t="s">
        <v>772</v>
      </c>
      <c r="I1289" s="63">
        <v>27</v>
      </c>
      <c r="J1289" s="63">
        <v>33</v>
      </c>
      <c r="K1289" s="63">
        <v>3</v>
      </c>
      <c r="L1289" s="63">
        <v>0.6</v>
      </c>
      <c r="M1289" s="63"/>
      <c r="N1289" s="63">
        <v>1</v>
      </c>
      <c r="O1289" s="63"/>
      <c r="P1289" s="63">
        <v>1</v>
      </c>
      <c r="Q1289" s="63"/>
      <c r="R1289" s="63"/>
    </row>
    <row r="1290" spans="1:18" x14ac:dyDescent="0.2">
      <c r="A1290" s="63" t="s">
        <v>1459</v>
      </c>
      <c r="B1290" s="63" t="s">
        <v>1416</v>
      </c>
      <c r="C1290" s="63" t="s">
        <v>97</v>
      </c>
      <c r="D1290" s="63" t="s">
        <v>96</v>
      </c>
      <c r="E1290" s="63" t="s">
        <v>1417</v>
      </c>
      <c r="F1290" s="63">
        <v>0</v>
      </c>
      <c r="G1290" s="63" t="s">
        <v>1418</v>
      </c>
      <c r="H1290" s="63" t="s">
        <v>18</v>
      </c>
      <c r="I1290" s="63">
        <v>22</v>
      </c>
      <c r="J1290" s="63">
        <v>8</v>
      </c>
      <c r="K1290" s="63">
        <v>1</v>
      </c>
      <c r="L1290" s="63"/>
      <c r="M1290" s="63"/>
      <c r="N1290" s="63"/>
      <c r="O1290" s="63"/>
      <c r="P1290" s="63"/>
      <c r="Q1290" s="63"/>
      <c r="R1290" s="63"/>
    </row>
    <row r="1291" spans="1:18" x14ac:dyDescent="0.2">
      <c r="A1291" s="63" t="s">
        <v>1460</v>
      </c>
      <c r="B1291" s="63" t="s">
        <v>1420</v>
      </c>
      <c r="C1291" s="63" t="s">
        <v>97</v>
      </c>
      <c r="D1291" s="63" t="s">
        <v>96</v>
      </c>
      <c r="E1291" s="63" t="s">
        <v>1417</v>
      </c>
      <c r="F1291" s="63">
        <v>1</v>
      </c>
      <c r="G1291" s="63" t="s">
        <v>1418</v>
      </c>
      <c r="H1291" s="63" t="s">
        <v>772</v>
      </c>
      <c r="I1291" s="63">
        <v>21</v>
      </c>
      <c r="J1291" s="63">
        <v>3</v>
      </c>
      <c r="K1291" s="63">
        <v>1</v>
      </c>
      <c r="L1291" s="63">
        <v>-0.3</v>
      </c>
      <c r="M1291" s="63">
        <v>1</v>
      </c>
      <c r="N1291" s="63"/>
      <c r="O1291" s="63"/>
      <c r="P1291" s="63"/>
      <c r="Q1291" s="63"/>
      <c r="R1291" s="63"/>
    </row>
    <row r="1292" spans="1:18" x14ac:dyDescent="0.2">
      <c r="A1292" s="63" t="s">
        <v>1461</v>
      </c>
      <c r="B1292" s="63" t="s">
        <v>1416</v>
      </c>
      <c r="C1292" s="63" t="s">
        <v>101</v>
      </c>
      <c r="D1292" s="63" t="s">
        <v>100</v>
      </c>
      <c r="E1292" s="63" t="s">
        <v>1417</v>
      </c>
      <c r="F1292" s="63">
        <v>0</v>
      </c>
      <c r="G1292" s="63" t="s">
        <v>1418</v>
      </c>
      <c r="H1292" s="63" t="s">
        <v>18</v>
      </c>
      <c r="I1292" s="63">
        <v>22</v>
      </c>
      <c r="J1292" s="63">
        <v>8</v>
      </c>
      <c r="K1292" s="63">
        <v>1</v>
      </c>
      <c r="L1292" s="63"/>
      <c r="M1292" s="63"/>
      <c r="N1292" s="63"/>
      <c r="O1292" s="63"/>
      <c r="P1292" s="63"/>
      <c r="Q1292" s="63"/>
      <c r="R1292" s="63"/>
    </row>
    <row r="1293" spans="1:18" x14ac:dyDescent="0.2">
      <c r="A1293" s="63" t="s">
        <v>1462</v>
      </c>
      <c r="B1293" s="63" t="s">
        <v>1420</v>
      </c>
      <c r="C1293" s="63" t="s">
        <v>101</v>
      </c>
      <c r="D1293" s="63" t="s">
        <v>100</v>
      </c>
      <c r="E1293" s="63" t="s">
        <v>1417</v>
      </c>
      <c r="F1293" s="63">
        <v>1</v>
      </c>
      <c r="G1293" s="63" t="s">
        <v>1418</v>
      </c>
      <c r="H1293" s="63" t="s">
        <v>772</v>
      </c>
      <c r="I1293" s="63">
        <v>24</v>
      </c>
      <c r="J1293" s="63">
        <v>17</v>
      </c>
      <c r="K1293" s="63">
        <v>2</v>
      </c>
      <c r="L1293" s="63">
        <v>0.6</v>
      </c>
      <c r="M1293" s="63"/>
      <c r="N1293" s="63">
        <v>1</v>
      </c>
      <c r="O1293" s="63"/>
      <c r="P1293" s="63">
        <v>1</v>
      </c>
      <c r="Q1293" s="63"/>
      <c r="R1293" s="63"/>
    </row>
    <row r="1294" spans="1:18" x14ac:dyDescent="0.2">
      <c r="A1294" s="63" t="s">
        <v>1463</v>
      </c>
      <c r="B1294" s="63" t="s">
        <v>1416</v>
      </c>
      <c r="C1294" s="63" t="s">
        <v>105</v>
      </c>
      <c r="D1294" s="63" t="s">
        <v>104</v>
      </c>
      <c r="E1294" s="63" t="s">
        <v>1417</v>
      </c>
      <c r="F1294" s="63">
        <v>0</v>
      </c>
      <c r="G1294" s="63" t="s">
        <v>1418</v>
      </c>
      <c r="H1294" s="63" t="s">
        <v>18</v>
      </c>
      <c r="I1294" s="63">
        <v>28</v>
      </c>
      <c r="J1294" s="63">
        <v>37</v>
      </c>
      <c r="K1294" s="63">
        <v>3</v>
      </c>
      <c r="L1294" s="63"/>
      <c r="M1294" s="63"/>
      <c r="N1294" s="63"/>
      <c r="O1294" s="63"/>
      <c r="P1294" s="63"/>
      <c r="Q1294" s="63"/>
      <c r="R1294" s="63"/>
    </row>
    <row r="1295" spans="1:18" x14ac:dyDescent="0.2">
      <c r="A1295" s="63" t="s">
        <v>1464</v>
      </c>
      <c r="B1295" s="63" t="s">
        <v>1420</v>
      </c>
      <c r="C1295" s="63" t="s">
        <v>105</v>
      </c>
      <c r="D1295" s="63" t="s">
        <v>104</v>
      </c>
      <c r="E1295" s="63" t="s">
        <v>1417</v>
      </c>
      <c r="F1295" s="63">
        <v>1</v>
      </c>
      <c r="G1295" s="63" t="s">
        <v>1418</v>
      </c>
      <c r="H1295" s="63" t="s">
        <v>772</v>
      </c>
      <c r="I1295" s="63">
        <v>27</v>
      </c>
      <c r="J1295" s="63">
        <v>33</v>
      </c>
      <c r="K1295" s="63">
        <v>3</v>
      </c>
      <c r="L1295" s="63">
        <v>-0.3</v>
      </c>
      <c r="M1295" s="63">
        <v>1</v>
      </c>
      <c r="N1295" s="63"/>
      <c r="O1295" s="63"/>
      <c r="P1295" s="63"/>
      <c r="Q1295" s="63"/>
      <c r="R1295" s="63"/>
    </row>
    <row r="1296" spans="1:18" x14ac:dyDescent="0.2">
      <c r="A1296" s="63" t="s">
        <v>1465</v>
      </c>
      <c r="B1296" s="63" t="s">
        <v>1416</v>
      </c>
      <c r="C1296" s="63" t="s">
        <v>109</v>
      </c>
      <c r="D1296" s="63" t="s">
        <v>108</v>
      </c>
      <c r="E1296" s="63" t="s">
        <v>1417</v>
      </c>
      <c r="F1296" s="63">
        <v>0</v>
      </c>
      <c r="G1296" s="63" t="s">
        <v>1418</v>
      </c>
      <c r="H1296" s="63" t="s">
        <v>18</v>
      </c>
      <c r="I1296" s="63">
        <v>20</v>
      </c>
      <c r="J1296" s="63">
        <v>1</v>
      </c>
      <c r="K1296" s="63">
        <v>1</v>
      </c>
      <c r="L1296" s="63"/>
      <c r="M1296" s="63"/>
      <c r="N1296" s="63"/>
      <c r="O1296" s="63"/>
      <c r="P1296" s="63"/>
      <c r="Q1296" s="63"/>
      <c r="R1296" s="63"/>
    </row>
    <row r="1297" spans="1:18" x14ac:dyDescent="0.2">
      <c r="A1297" s="63" t="s">
        <v>1466</v>
      </c>
      <c r="B1297" s="63" t="s">
        <v>1420</v>
      </c>
      <c r="C1297" s="63" t="s">
        <v>109</v>
      </c>
      <c r="D1297" s="63" t="s">
        <v>108</v>
      </c>
      <c r="E1297" s="63" t="s">
        <v>1417</v>
      </c>
      <c r="F1297" s="63">
        <v>1</v>
      </c>
      <c r="G1297" s="63" t="s">
        <v>1418</v>
      </c>
      <c r="H1297" s="63" t="s">
        <v>772</v>
      </c>
      <c r="I1297" s="63">
        <v>20</v>
      </c>
      <c r="J1297" s="63">
        <v>1</v>
      </c>
      <c r="K1297" s="63">
        <v>1</v>
      </c>
      <c r="L1297" s="63">
        <v>0</v>
      </c>
      <c r="M1297" s="63"/>
      <c r="N1297" s="63"/>
      <c r="O1297" s="63"/>
      <c r="P1297" s="63"/>
      <c r="Q1297" s="63"/>
      <c r="R1297" s="63"/>
    </row>
    <row r="1298" spans="1:18" x14ac:dyDescent="0.2">
      <c r="A1298" s="63" t="s">
        <v>1467</v>
      </c>
      <c r="B1298" s="63" t="s">
        <v>1416</v>
      </c>
      <c r="C1298" s="63" t="s">
        <v>113</v>
      </c>
      <c r="D1298" s="63" t="s">
        <v>112</v>
      </c>
      <c r="E1298" s="63" t="s">
        <v>1417</v>
      </c>
      <c r="F1298" s="63">
        <v>0</v>
      </c>
      <c r="G1298" s="63" t="s">
        <v>1418</v>
      </c>
      <c r="H1298" s="63" t="s">
        <v>18</v>
      </c>
      <c r="I1298" s="63">
        <v>31</v>
      </c>
      <c r="J1298" s="63">
        <v>46</v>
      </c>
      <c r="K1298" s="63">
        <v>4</v>
      </c>
      <c r="L1298" s="63"/>
      <c r="M1298" s="63"/>
      <c r="N1298" s="63"/>
      <c r="O1298" s="63"/>
      <c r="P1298" s="63"/>
      <c r="Q1298" s="63"/>
      <c r="R1298" s="63"/>
    </row>
    <row r="1299" spans="1:18" x14ac:dyDescent="0.2">
      <c r="A1299" s="63" t="s">
        <v>1468</v>
      </c>
      <c r="B1299" s="63" t="s">
        <v>1420</v>
      </c>
      <c r="C1299" s="63" t="s">
        <v>113</v>
      </c>
      <c r="D1299" s="63" t="s">
        <v>112</v>
      </c>
      <c r="E1299" s="63" t="s">
        <v>1417</v>
      </c>
      <c r="F1299" s="63">
        <v>1</v>
      </c>
      <c r="G1299" s="63" t="s">
        <v>1418</v>
      </c>
      <c r="H1299" s="63" t="s">
        <v>772</v>
      </c>
      <c r="I1299" s="63">
        <v>31</v>
      </c>
      <c r="J1299" s="63">
        <v>46</v>
      </c>
      <c r="K1299" s="63">
        <v>4</v>
      </c>
      <c r="L1299" s="63">
        <v>0</v>
      </c>
      <c r="M1299" s="63"/>
      <c r="N1299" s="63"/>
      <c r="O1299" s="63"/>
      <c r="P1299" s="63"/>
      <c r="Q1299" s="63"/>
      <c r="R1299" s="63"/>
    </row>
    <row r="1300" spans="1:18" x14ac:dyDescent="0.2">
      <c r="A1300" s="63" t="s">
        <v>1469</v>
      </c>
      <c r="B1300" s="63" t="s">
        <v>1416</v>
      </c>
      <c r="C1300" s="63" t="s">
        <v>117</v>
      </c>
      <c r="D1300" s="63" t="s">
        <v>116</v>
      </c>
      <c r="E1300" s="63" t="s">
        <v>1417</v>
      </c>
      <c r="F1300" s="63">
        <v>0</v>
      </c>
      <c r="G1300" s="63" t="s">
        <v>1418</v>
      </c>
      <c r="H1300" s="63" t="s">
        <v>18</v>
      </c>
      <c r="I1300" s="63">
        <v>28</v>
      </c>
      <c r="J1300" s="63">
        <v>37</v>
      </c>
      <c r="K1300" s="63">
        <v>3</v>
      </c>
      <c r="L1300" s="63"/>
      <c r="M1300" s="63"/>
      <c r="N1300" s="63"/>
      <c r="O1300" s="63"/>
      <c r="P1300" s="63"/>
      <c r="Q1300" s="63"/>
      <c r="R1300" s="63"/>
    </row>
    <row r="1301" spans="1:18" x14ac:dyDescent="0.2">
      <c r="A1301" s="63" t="s">
        <v>1470</v>
      </c>
      <c r="B1301" s="63" t="s">
        <v>1420</v>
      </c>
      <c r="C1301" s="63" t="s">
        <v>117</v>
      </c>
      <c r="D1301" s="63" t="s">
        <v>116</v>
      </c>
      <c r="E1301" s="63" t="s">
        <v>1417</v>
      </c>
      <c r="F1301" s="63">
        <v>1</v>
      </c>
      <c r="G1301" s="63" t="s">
        <v>1418</v>
      </c>
      <c r="H1301" s="63" t="s">
        <v>772</v>
      </c>
      <c r="I1301" s="63">
        <v>28</v>
      </c>
      <c r="J1301" s="63">
        <v>38</v>
      </c>
      <c r="K1301" s="63">
        <v>3</v>
      </c>
      <c r="L1301" s="63">
        <v>0</v>
      </c>
      <c r="M1301" s="63"/>
      <c r="N1301" s="63"/>
      <c r="O1301" s="63"/>
      <c r="P1301" s="63"/>
      <c r="Q1301" s="63"/>
      <c r="R1301" s="63"/>
    </row>
    <row r="1302" spans="1:18" x14ac:dyDescent="0.2">
      <c r="A1302" s="63" t="s">
        <v>1471</v>
      </c>
      <c r="B1302" s="63" t="s">
        <v>1416</v>
      </c>
      <c r="C1302" s="63" t="s">
        <v>121</v>
      </c>
      <c r="D1302" s="63" t="s">
        <v>120</v>
      </c>
      <c r="E1302" s="63" t="s">
        <v>1417</v>
      </c>
      <c r="F1302" s="63">
        <v>0</v>
      </c>
      <c r="G1302" s="63" t="s">
        <v>1418</v>
      </c>
      <c r="H1302" s="63" t="s">
        <v>18</v>
      </c>
      <c r="I1302" s="63">
        <v>25</v>
      </c>
      <c r="J1302" s="63">
        <v>26</v>
      </c>
      <c r="K1302" s="63">
        <v>3</v>
      </c>
      <c r="L1302" s="63"/>
      <c r="M1302" s="63"/>
      <c r="N1302" s="63"/>
      <c r="O1302" s="63"/>
      <c r="P1302" s="63"/>
      <c r="Q1302" s="63"/>
      <c r="R1302" s="63"/>
    </row>
    <row r="1303" spans="1:18" x14ac:dyDescent="0.2">
      <c r="A1303" s="63" t="s">
        <v>1472</v>
      </c>
      <c r="B1303" s="63" t="s">
        <v>1420</v>
      </c>
      <c r="C1303" s="63" t="s">
        <v>121</v>
      </c>
      <c r="D1303" s="63" t="s">
        <v>120</v>
      </c>
      <c r="E1303" s="63" t="s">
        <v>1417</v>
      </c>
      <c r="F1303" s="63">
        <v>1</v>
      </c>
      <c r="G1303" s="63" t="s">
        <v>1418</v>
      </c>
      <c r="H1303" s="63" t="s">
        <v>772</v>
      </c>
      <c r="I1303" s="63">
        <v>26</v>
      </c>
      <c r="J1303" s="63">
        <v>27</v>
      </c>
      <c r="K1303" s="63">
        <v>3</v>
      </c>
      <c r="L1303" s="63">
        <v>0.3</v>
      </c>
      <c r="M1303" s="63"/>
      <c r="N1303" s="63">
        <v>1</v>
      </c>
      <c r="O1303" s="63"/>
      <c r="P1303" s="63"/>
      <c r="Q1303" s="63"/>
      <c r="R1303" s="63"/>
    </row>
    <row r="1304" spans="1:18" x14ac:dyDescent="0.2">
      <c r="A1304" s="63" t="s">
        <v>1473</v>
      </c>
      <c r="B1304" s="63" t="s">
        <v>1416</v>
      </c>
      <c r="C1304" s="63" t="s">
        <v>125</v>
      </c>
      <c r="D1304" s="63" t="s">
        <v>124</v>
      </c>
      <c r="E1304" s="63" t="s">
        <v>1417</v>
      </c>
      <c r="F1304" s="63">
        <v>0</v>
      </c>
      <c r="G1304" s="63" t="s">
        <v>1418</v>
      </c>
      <c r="H1304" s="63" t="s">
        <v>18</v>
      </c>
      <c r="I1304" s="63">
        <v>22</v>
      </c>
      <c r="J1304" s="63">
        <v>8</v>
      </c>
      <c r="K1304" s="63">
        <v>1</v>
      </c>
      <c r="L1304" s="63"/>
      <c r="M1304" s="63"/>
      <c r="N1304" s="63"/>
      <c r="O1304" s="63"/>
      <c r="P1304" s="63"/>
      <c r="Q1304" s="63"/>
      <c r="R1304" s="63"/>
    </row>
    <row r="1305" spans="1:18" x14ac:dyDescent="0.2">
      <c r="A1305" s="63" t="s">
        <v>1474</v>
      </c>
      <c r="B1305" s="63" t="s">
        <v>1420</v>
      </c>
      <c r="C1305" s="63" t="s">
        <v>125</v>
      </c>
      <c r="D1305" s="63" t="s">
        <v>124</v>
      </c>
      <c r="E1305" s="63" t="s">
        <v>1417</v>
      </c>
      <c r="F1305" s="63">
        <v>1</v>
      </c>
      <c r="G1305" s="63" t="s">
        <v>1418</v>
      </c>
      <c r="H1305" s="63" t="s">
        <v>772</v>
      </c>
      <c r="I1305" s="63">
        <v>21</v>
      </c>
      <c r="J1305" s="63">
        <v>3</v>
      </c>
      <c r="K1305" s="63">
        <v>1</v>
      </c>
      <c r="L1305" s="63">
        <v>-0.3</v>
      </c>
      <c r="M1305" s="63">
        <v>1</v>
      </c>
      <c r="N1305" s="63"/>
      <c r="O1305" s="63"/>
      <c r="P1305" s="63"/>
      <c r="Q1305" s="63"/>
      <c r="R1305" s="63"/>
    </row>
    <row r="1306" spans="1:18" x14ac:dyDescent="0.2">
      <c r="A1306" s="63" t="s">
        <v>1475</v>
      </c>
      <c r="B1306" s="63" t="s">
        <v>1416</v>
      </c>
      <c r="C1306" s="63" t="s">
        <v>129</v>
      </c>
      <c r="D1306" s="63" t="s">
        <v>128</v>
      </c>
      <c r="E1306" s="63" t="s">
        <v>1417</v>
      </c>
      <c r="F1306" s="63">
        <v>0</v>
      </c>
      <c r="G1306" s="63" t="s">
        <v>1418</v>
      </c>
      <c r="H1306" s="63" t="s">
        <v>18</v>
      </c>
      <c r="I1306" s="63">
        <v>25</v>
      </c>
      <c r="J1306" s="63">
        <v>26</v>
      </c>
      <c r="K1306" s="63">
        <v>3</v>
      </c>
      <c r="L1306" s="63"/>
      <c r="M1306" s="63"/>
      <c r="N1306" s="63"/>
      <c r="O1306" s="63"/>
      <c r="P1306" s="63"/>
      <c r="Q1306" s="63"/>
      <c r="R1306" s="63"/>
    </row>
    <row r="1307" spans="1:18" x14ac:dyDescent="0.2">
      <c r="A1307" s="63" t="s">
        <v>1476</v>
      </c>
      <c r="B1307" s="63" t="s">
        <v>1420</v>
      </c>
      <c r="C1307" s="63" t="s">
        <v>129</v>
      </c>
      <c r="D1307" s="63" t="s">
        <v>128</v>
      </c>
      <c r="E1307" s="63" t="s">
        <v>1417</v>
      </c>
      <c r="F1307" s="63">
        <v>1</v>
      </c>
      <c r="G1307" s="63" t="s">
        <v>1418</v>
      </c>
      <c r="H1307" s="63" t="s">
        <v>772</v>
      </c>
      <c r="I1307" s="63">
        <v>27</v>
      </c>
      <c r="J1307" s="63">
        <v>33</v>
      </c>
      <c r="K1307" s="63">
        <v>3</v>
      </c>
      <c r="L1307" s="63">
        <v>0.6</v>
      </c>
      <c r="M1307" s="63"/>
      <c r="N1307" s="63">
        <v>1</v>
      </c>
      <c r="O1307" s="63"/>
      <c r="P1307" s="63">
        <v>1</v>
      </c>
      <c r="Q1307" s="63"/>
      <c r="R1307" s="63"/>
    </row>
    <row r="1308" spans="1:18" x14ac:dyDescent="0.2">
      <c r="A1308" s="63" t="s">
        <v>1477</v>
      </c>
      <c r="B1308" s="63" t="s">
        <v>1416</v>
      </c>
      <c r="C1308" s="63" t="s">
        <v>133</v>
      </c>
      <c r="D1308" s="63" t="s">
        <v>132</v>
      </c>
      <c r="E1308" s="63" t="s">
        <v>1417</v>
      </c>
      <c r="F1308" s="63">
        <v>0</v>
      </c>
      <c r="G1308" s="63" t="s">
        <v>1418</v>
      </c>
      <c r="H1308" s="63" t="s">
        <v>18</v>
      </c>
      <c r="I1308" s="63">
        <v>22</v>
      </c>
      <c r="J1308" s="63">
        <v>8</v>
      </c>
      <c r="K1308" s="63">
        <v>1</v>
      </c>
      <c r="L1308" s="63"/>
      <c r="M1308" s="63"/>
      <c r="N1308" s="63"/>
      <c r="O1308" s="63"/>
      <c r="P1308" s="63"/>
      <c r="Q1308" s="63"/>
      <c r="R1308" s="63"/>
    </row>
    <row r="1309" spans="1:18" x14ac:dyDescent="0.2">
      <c r="A1309" s="63" t="s">
        <v>1478</v>
      </c>
      <c r="B1309" s="63" t="s">
        <v>1420</v>
      </c>
      <c r="C1309" s="63" t="s">
        <v>133</v>
      </c>
      <c r="D1309" s="63" t="s">
        <v>132</v>
      </c>
      <c r="E1309" s="63" t="s">
        <v>1417</v>
      </c>
      <c r="F1309" s="63">
        <v>1</v>
      </c>
      <c r="G1309" s="63" t="s">
        <v>1418</v>
      </c>
      <c r="H1309" s="63" t="s">
        <v>772</v>
      </c>
      <c r="I1309" s="63">
        <v>22</v>
      </c>
      <c r="J1309" s="63">
        <v>8</v>
      </c>
      <c r="K1309" s="63">
        <v>1</v>
      </c>
      <c r="L1309" s="63">
        <v>0</v>
      </c>
      <c r="M1309" s="63"/>
      <c r="N1309" s="63"/>
      <c r="O1309" s="63"/>
      <c r="P1309" s="63"/>
      <c r="Q1309" s="63"/>
      <c r="R1309" s="63"/>
    </row>
    <row r="1310" spans="1:18" x14ac:dyDescent="0.2">
      <c r="A1310" s="63" t="s">
        <v>1479</v>
      </c>
      <c r="B1310" s="63" t="s">
        <v>1416</v>
      </c>
      <c r="C1310" s="63" t="s">
        <v>137</v>
      </c>
      <c r="D1310" s="63" t="s">
        <v>136</v>
      </c>
      <c r="E1310" s="63" t="s">
        <v>1417</v>
      </c>
      <c r="F1310" s="63">
        <v>0</v>
      </c>
      <c r="G1310" s="63" t="s">
        <v>1418</v>
      </c>
      <c r="H1310" s="63" t="s">
        <v>18</v>
      </c>
      <c r="I1310" s="63">
        <v>22</v>
      </c>
      <c r="J1310" s="63">
        <v>8</v>
      </c>
      <c r="K1310" s="63">
        <v>1</v>
      </c>
      <c r="L1310" s="63"/>
      <c r="M1310" s="63"/>
      <c r="N1310" s="63"/>
      <c r="O1310" s="63"/>
      <c r="P1310" s="63"/>
      <c r="Q1310" s="63"/>
      <c r="R1310" s="63"/>
    </row>
    <row r="1311" spans="1:18" x14ac:dyDescent="0.2">
      <c r="A1311" s="63" t="s">
        <v>1480</v>
      </c>
      <c r="B1311" s="63" t="s">
        <v>1420</v>
      </c>
      <c r="C1311" s="63" t="s">
        <v>137</v>
      </c>
      <c r="D1311" s="63" t="s">
        <v>136</v>
      </c>
      <c r="E1311" s="63" t="s">
        <v>1417</v>
      </c>
      <c r="F1311" s="63">
        <v>1</v>
      </c>
      <c r="G1311" s="63" t="s">
        <v>1418</v>
      </c>
      <c r="H1311" s="63" t="s">
        <v>772</v>
      </c>
      <c r="I1311" s="63">
        <v>23</v>
      </c>
      <c r="J1311" s="63">
        <v>13</v>
      </c>
      <c r="K1311" s="63">
        <v>2</v>
      </c>
      <c r="L1311" s="63">
        <v>0.3</v>
      </c>
      <c r="M1311" s="63"/>
      <c r="N1311" s="63">
        <v>1</v>
      </c>
      <c r="O1311" s="63"/>
      <c r="P1311" s="63"/>
      <c r="Q1311" s="63"/>
      <c r="R1311" s="63"/>
    </row>
    <row r="1312" spans="1:18" x14ac:dyDescent="0.2">
      <c r="A1312" s="63" t="s">
        <v>1481</v>
      </c>
      <c r="B1312" s="63" t="s">
        <v>1416</v>
      </c>
      <c r="C1312" s="63" t="s">
        <v>141</v>
      </c>
      <c r="D1312" s="63" t="s">
        <v>140</v>
      </c>
      <c r="E1312" s="63" t="s">
        <v>1417</v>
      </c>
      <c r="F1312" s="63">
        <v>0</v>
      </c>
      <c r="G1312" s="63" t="s">
        <v>1418</v>
      </c>
      <c r="H1312" s="63" t="s">
        <v>18</v>
      </c>
      <c r="I1312" s="63">
        <v>29</v>
      </c>
      <c r="J1312" s="63">
        <v>42</v>
      </c>
      <c r="K1312" s="63">
        <v>4</v>
      </c>
      <c r="L1312" s="63"/>
      <c r="M1312" s="63"/>
      <c r="N1312" s="63"/>
      <c r="O1312" s="63"/>
      <c r="P1312" s="63"/>
      <c r="Q1312" s="63"/>
      <c r="R1312" s="63"/>
    </row>
    <row r="1313" spans="1:18" x14ac:dyDescent="0.2">
      <c r="A1313" s="63" t="s">
        <v>1482</v>
      </c>
      <c r="B1313" s="63" t="s">
        <v>1420</v>
      </c>
      <c r="C1313" s="63" t="s">
        <v>141</v>
      </c>
      <c r="D1313" s="63" t="s">
        <v>140</v>
      </c>
      <c r="E1313" s="63" t="s">
        <v>1417</v>
      </c>
      <c r="F1313" s="63">
        <v>1</v>
      </c>
      <c r="G1313" s="63" t="s">
        <v>1418</v>
      </c>
      <c r="H1313" s="63" t="s">
        <v>772</v>
      </c>
      <c r="I1313" s="63">
        <v>29</v>
      </c>
      <c r="J1313" s="63">
        <v>42</v>
      </c>
      <c r="K1313" s="63">
        <v>4</v>
      </c>
      <c r="L1313" s="63">
        <v>0</v>
      </c>
      <c r="M1313" s="63"/>
      <c r="N1313" s="63"/>
      <c r="O1313" s="63"/>
      <c r="P1313" s="63"/>
      <c r="Q1313" s="63"/>
      <c r="R1313" s="63"/>
    </row>
    <row r="1314" spans="1:18" x14ac:dyDescent="0.2">
      <c r="A1314" s="63" t="s">
        <v>1483</v>
      </c>
      <c r="B1314" s="63" t="s">
        <v>1416</v>
      </c>
      <c r="C1314" s="63" t="s">
        <v>145</v>
      </c>
      <c r="D1314" s="63" t="s">
        <v>144</v>
      </c>
      <c r="E1314" s="63" t="s">
        <v>1417</v>
      </c>
      <c r="F1314" s="63">
        <v>0</v>
      </c>
      <c r="G1314" s="63" t="s">
        <v>1418</v>
      </c>
      <c r="H1314" s="63" t="s">
        <v>18</v>
      </c>
      <c r="I1314" s="63">
        <v>25</v>
      </c>
      <c r="J1314" s="63">
        <v>26</v>
      </c>
      <c r="K1314" s="63">
        <v>3</v>
      </c>
      <c r="L1314" s="63"/>
      <c r="M1314" s="63"/>
      <c r="N1314" s="63"/>
      <c r="O1314" s="63"/>
      <c r="P1314" s="63"/>
      <c r="Q1314" s="63"/>
      <c r="R1314" s="63"/>
    </row>
    <row r="1315" spans="1:18" x14ac:dyDescent="0.2">
      <c r="A1315" s="63" t="s">
        <v>1484</v>
      </c>
      <c r="B1315" s="63" t="s">
        <v>1420</v>
      </c>
      <c r="C1315" s="63" t="s">
        <v>145</v>
      </c>
      <c r="D1315" s="63" t="s">
        <v>144</v>
      </c>
      <c r="E1315" s="63" t="s">
        <v>1417</v>
      </c>
      <c r="F1315" s="63">
        <v>1</v>
      </c>
      <c r="G1315" s="63" t="s">
        <v>1418</v>
      </c>
      <c r="H1315" s="63" t="s">
        <v>772</v>
      </c>
      <c r="I1315" s="63">
        <v>25</v>
      </c>
      <c r="J1315" s="63">
        <v>23</v>
      </c>
      <c r="K1315" s="63">
        <v>2</v>
      </c>
      <c r="L1315" s="63">
        <v>0</v>
      </c>
      <c r="M1315" s="63"/>
      <c r="N1315" s="63"/>
      <c r="O1315" s="63"/>
      <c r="P1315" s="63"/>
      <c r="Q1315" s="63"/>
      <c r="R1315" s="63"/>
    </row>
    <row r="1316" spans="1:18" x14ac:dyDescent="0.2">
      <c r="A1316" s="63" t="s">
        <v>1485</v>
      </c>
      <c r="B1316" s="63" t="s">
        <v>1416</v>
      </c>
      <c r="C1316" s="63" t="s">
        <v>149</v>
      </c>
      <c r="D1316" s="63" t="s">
        <v>148</v>
      </c>
      <c r="E1316" s="63" t="s">
        <v>1417</v>
      </c>
      <c r="F1316" s="63">
        <v>0</v>
      </c>
      <c r="G1316" s="63" t="s">
        <v>1418</v>
      </c>
      <c r="H1316" s="63" t="s">
        <v>18</v>
      </c>
      <c r="I1316" s="63">
        <v>27</v>
      </c>
      <c r="J1316" s="63">
        <v>35</v>
      </c>
      <c r="K1316" s="63">
        <v>3</v>
      </c>
      <c r="L1316" s="63"/>
      <c r="M1316" s="63"/>
      <c r="N1316" s="63"/>
      <c r="O1316" s="63"/>
      <c r="P1316" s="63"/>
      <c r="Q1316" s="63"/>
      <c r="R1316" s="63"/>
    </row>
    <row r="1317" spans="1:18" x14ac:dyDescent="0.2">
      <c r="A1317" s="63" t="s">
        <v>1486</v>
      </c>
      <c r="B1317" s="63" t="s">
        <v>1420</v>
      </c>
      <c r="C1317" s="63" t="s">
        <v>149</v>
      </c>
      <c r="D1317" s="63" t="s">
        <v>148</v>
      </c>
      <c r="E1317" s="63" t="s">
        <v>1417</v>
      </c>
      <c r="F1317" s="63">
        <v>1</v>
      </c>
      <c r="G1317" s="63" t="s">
        <v>1418</v>
      </c>
      <c r="H1317" s="63" t="s">
        <v>772</v>
      </c>
      <c r="I1317" s="63">
        <v>26</v>
      </c>
      <c r="J1317" s="63">
        <v>27</v>
      </c>
      <c r="K1317" s="63">
        <v>3</v>
      </c>
      <c r="L1317" s="63">
        <v>-0.3</v>
      </c>
      <c r="M1317" s="63">
        <v>1</v>
      </c>
      <c r="N1317" s="63"/>
      <c r="O1317" s="63"/>
      <c r="P1317" s="63"/>
      <c r="Q1317" s="63"/>
      <c r="R1317" s="63"/>
    </row>
    <row r="1318" spans="1:18" x14ac:dyDescent="0.2">
      <c r="A1318" s="63" t="s">
        <v>1487</v>
      </c>
      <c r="B1318" s="63" t="s">
        <v>1416</v>
      </c>
      <c r="C1318" s="63" t="s">
        <v>153</v>
      </c>
      <c r="D1318" s="63" t="s">
        <v>152</v>
      </c>
      <c r="E1318" s="63" t="s">
        <v>1417</v>
      </c>
      <c r="F1318" s="63">
        <v>0</v>
      </c>
      <c r="G1318" s="63" t="s">
        <v>1418</v>
      </c>
      <c r="H1318" s="63" t="s">
        <v>18</v>
      </c>
      <c r="I1318" s="63">
        <v>20</v>
      </c>
      <c r="J1318" s="63">
        <v>1</v>
      </c>
      <c r="K1318" s="63">
        <v>1</v>
      </c>
      <c r="L1318" s="63"/>
      <c r="M1318" s="63"/>
      <c r="N1318" s="63"/>
      <c r="O1318" s="63"/>
      <c r="P1318" s="63"/>
      <c r="Q1318" s="63"/>
      <c r="R1318" s="63"/>
    </row>
    <row r="1319" spans="1:18" x14ac:dyDescent="0.2">
      <c r="A1319" s="63" t="s">
        <v>1488</v>
      </c>
      <c r="B1319" s="63" t="s">
        <v>1420</v>
      </c>
      <c r="C1319" s="63" t="s">
        <v>153</v>
      </c>
      <c r="D1319" s="63" t="s">
        <v>152</v>
      </c>
      <c r="E1319" s="63" t="s">
        <v>1417</v>
      </c>
      <c r="F1319" s="63">
        <v>1</v>
      </c>
      <c r="G1319" s="63" t="s">
        <v>1418</v>
      </c>
      <c r="H1319" s="63" t="s">
        <v>772</v>
      </c>
      <c r="I1319" s="63">
        <v>20</v>
      </c>
      <c r="J1319" s="63">
        <v>1</v>
      </c>
      <c r="K1319" s="63">
        <v>1</v>
      </c>
      <c r="L1319" s="63">
        <v>0</v>
      </c>
      <c r="M1319" s="63"/>
      <c r="N1319" s="63"/>
      <c r="O1319" s="63"/>
      <c r="P1319" s="63"/>
      <c r="Q1319" s="63"/>
      <c r="R1319" s="63"/>
    </row>
    <row r="1320" spans="1:18" x14ac:dyDescent="0.2">
      <c r="A1320" s="63" t="s">
        <v>1489</v>
      </c>
      <c r="B1320" s="63" t="s">
        <v>1416</v>
      </c>
      <c r="C1320" s="63" t="s">
        <v>157</v>
      </c>
      <c r="D1320" s="63" t="s">
        <v>156</v>
      </c>
      <c r="E1320" s="63" t="s">
        <v>1417</v>
      </c>
      <c r="F1320" s="63">
        <v>0</v>
      </c>
      <c r="G1320" s="63" t="s">
        <v>1418</v>
      </c>
      <c r="H1320" s="63" t="s">
        <v>18</v>
      </c>
      <c r="I1320" s="63">
        <v>26</v>
      </c>
      <c r="J1320" s="63">
        <v>32</v>
      </c>
      <c r="K1320" s="63">
        <v>3</v>
      </c>
      <c r="L1320" s="63"/>
      <c r="M1320" s="63"/>
      <c r="N1320" s="63"/>
      <c r="O1320" s="63"/>
      <c r="P1320" s="63"/>
      <c r="Q1320" s="63"/>
      <c r="R1320" s="63"/>
    </row>
    <row r="1321" spans="1:18" x14ac:dyDescent="0.2">
      <c r="A1321" s="63" t="s">
        <v>1490</v>
      </c>
      <c r="B1321" s="63" t="s">
        <v>1420</v>
      </c>
      <c r="C1321" s="63" t="s">
        <v>157</v>
      </c>
      <c r="D1321" s="63" t="s">
        <v>156</v>
      </c>
      <c r="E1321" s="63" t="s">
        <v>1417</v>
      </c>
      <c r="F1321" s="63">
        <v>1</v>
      </c>
      <c r="G1321" s="63" t="s">
        <v>1418</v>
      </c>
      <c r="H1321" s="63" t="s">
        <v>772</v>
      </c>
      <c r="I1321" s="63">
        <v>24</v>
      </c>
      <c r="J1321" s="63">
        <v>17</v>
      </c>
      <c r="K1321" s="63">
        <v>2</v>
      </c>
      <c r="L1321" s="63">
        <v>-0.6</v>
      </c>
      <c r="M1321" s="63">
        <v>1</v>
      </c>
      <c r="N1321" s="63"/>
      <c r="O1321" s="63">
        <v>1</v>
      </c>
      <c r="P1321" s="63"/>
      <c r="Q1321" s="63"/>
      <c r="R1321" s="63"/>
    </row>
    <row r="1322" spans="1:18" x14ac:dyDescent="0.2">
      <c r="A1322" s="63" t="s">
        <v>1491</v>
      </c>
      <c r="B1322" s="63" t="s">
        <v>1416</v>
      </c>
      <c r="C1322" s="63" t="s">
        <v>161</v>
      </c>
      <c r="D1322" s="63" t="s">
        <v>160</v>
      </c>
      <c r="E1322" s="63" t="s">
        <v>1417</v>
      </c>
      <c r="F1322" s="63">
        <v>0</v>
      </c>
      <c r="G1322" s="63" t="s">
        <v>1418</v>
      </c>
      <c r="H1322" s="63" t="s">
        <v>18</v>
      </c>
      <c r="I1322" s="63">
        <v>30</v>
      </c>
      <c r="J1322" s="63">
        <v>44</v>
      </c>
      <c r="K1322" s="63">
        <v>4</v>
      </c>
      <c r="L1322" s="63"/>
      <c r="M1322" s="63"/>
      <c r="N1322" s="63"/>
      <c r="O1322" s="63"/>
      <c r="P1322" s="63"/>
      <c r="Q1322" s="63"/>
      <c r="R1322" s="63"/>
    </row>
    <row r="1323" spans="1:18" x14ac:dyDescent="0.2">
      <c r="A1323" s="63" t="s">
        <v>1492</v>
      </c>
      <c r="B1323" s="63" t="s">
        <v>1420</v>
      </c>
      <c r="C1323" s="63" t="s">
        <v>161</v>
      </c>
      <c r="D1323" s="63" t="s">
        <v>160</v>
      </c>
      <c r="E1323" s="63" t="s">
        <v>1417</v>
      </c>
      <c r="F1323" s="63">
        <v>1</v>
      </c>
      <c r="G1323" s="63" t="s">
        <v>1418</v>
      </c>
      <c r="H1323" s="63" t="s">
        <v>772</v>
      </c>
      <c r="I1323" s="63">
        <v>30</v>
      </c>
      <c r="J1323" s="63">
        <v>44</v>
      </c>
      <c r="K1323" s="63">
        <v>4</v>
      </c>
      <c r="L1323" s="63">
        <v>0</v>
      </c>
      <c r="M1323" s="63"/>
      <c r="N1323" s="63"/>
      <c r="O1323" s="63"/>
      <c r="P1323" s="63"/>
      <c r="Q1323" s="63"/>
      <c r="R1323" s="63"/>
    </row>
    <row r="1324" spans="1:18" x14ac:dyDescent="0.2">
      <c r="A1324" s="63" t="s">
        <v>1493</v>
      </c>
      <c r="B1324" s="63" t="s">
        <v>1416</v>
      </c>
      <c r="C1324" s="63" t="s">
        <v>165</v>
      </c>
      <c r="D1324" s="63" t="s">
        <v>164</v>
      </c>
      <c r="E1324" s="63" t="s">
        <v>1417</v>
      </c>
      <c r="F1324" s="63">
        <v>0</v>
      </c>
      <c r="G1324" s="63" t="s">
        <v>1418</v>
      </c>
      <c r="H1324" s="63" t="s">
        <v>18</v>
      </c>
      <c r="I1324" s="63">
        <v>26</v>
      </c>
      <c r="J1324" s="63">
        <v>32</v>
      </c>
      <c r="K1324" s="63">
        <v>3</v>
      </c>
      <c r="L1324" s="63"/>
      <c r="M1324" s="63"/>
      <c r="N1324" s="63"/>
      <c r="O1324" s="63"/>
      <c r="P1324" s="63"/>
      <c r="Q1324" s="63"/>
      <c r="R1324" s="63"/>
    </row>
    <row r="1325" spans="1:18" x14ac:dyDescent="0.2">
      <c r="A1325" s="63" t="s">
        <v>1494</v>
      </c>
      <c r="B1325" s="63" t="s">
        <v>1420</v>
      </c>
      <c r="C1325" s="63" t="s">
        <v>165</v>
      </c>
      <c r="D1325" s="63" t="s">
        <v>164</v>
      </c>
      <c r="E1325" s="63" t="s">
        <v>1417</v>
      </c>
      <c r="F1325" s="63">
        <v>1</v>
      </c>
      <c r="G1325" s="63" t="s">
        <v>1418</v>
      </c>
      <c r="H1325" s="63" t="s">
        <v>772</v>
      </c>
      <c r="I1325" s="63">
        <v>31</v>
      </c>
      <c r="J1325" s="63">
        <v>46</v>
      </c>
      <c r="K1325" s="63">
        <v>4</v>
      </c>
      <c r="L1325" s="63">
        <v>1.4</v>
      </c>
      <c r="M1325" s="63"/>
      <c r="N1325" s="63">
        <v>1</v>
      </c>
      <c r="O1325" s="63"/>
      <c r="P1325" s="63">
        <v>1</v>
      </c>
      <c r="Q1325" s="63"/>
      <c r="R1325" s="63">
        <v>1</v>
      </c>
    </row>
    <row r="1326" spans="1:18" x14ac:dyDescent="0.2">
      <c r="A1326" s="63" t="s">
        <v>1495</v>
      </c>
      <c r="B1326" s="63" t="s">
        <v>1416</v>
      </c>
      <c r="C1326" s="63" t="s">
        <v>169</v>
      </c>
      <c r="D1326" s="63" t="s">
        <v>168</v>
      </c>
      <c r="E1326" s="63" t="s">
        <v>1417</v>
      </c>
      <c r="F1326" s="63">
        <v>0</v>
      </c>
      <c r="G1326" s="63" t="s">
        <v>1418</v>
      </c>
      <c r="H1326" s="63" t="s">
        <v>18</v>
      </c>
      <c r="I1326" s="63">
        <v>24</v>
      </c>
      <c r="J1326" s="63">
        <v>21</v>
      </c>
      <c r="K1326" s="63">
        <v>2</v>
      </c>
      <c r="L1326" s="63"/>
      <c r="M1326" s="63"/>
      <c r="N1326" s="63"/>
      <c r="O1326" s="63"/>
      <c r="P1326" s="63"/>
      <c r="Q1326" s="63"/>
      <c r="R1326" s="63"/>
    </row>
    <row r="1327" spans="1:18" x14ac:dyDescent="0.2">
      <c r="A1327" s="63" t="s">
        <v>1496</v>
      </c>
      <c r="B1327" s="63" t="s">
        <v>1420</v>
      </c>
      <c r="C1327" s="63" t="s">
        <v>169</v>
      </c>
      <c r="D1327" s="63" t="s">
        <v>168</v>
      </c>
      <c r="E1327" s="63" t="s">
        <v>1417</v>
      </c>
      <c r="F1327" s="63">
        <v>1</v>
      </c>
      <c r="G1327" s="63" t="s">
        <v>1418</v>
      </c>
      <c r="H1327" s="63" t="s">
        <v>772</v>
      </c>
      <c r="I1327" s="63">
        <v>24</v>
      </c>
      <c r="J1327" s="63">
        <v>17</v>
      </c>
      <c r="K1327" s="63">
        <v>2</v>
      </c>
      <c r="L1327" s="63">
        <v>0</v>
      </c>
      <c r="M1327" s="63"/>
      <c r="N1327" s="63"/>
      <c r="O1327" s="63"/>
      <c r="P1327" s="63"/>
      <c r="Q1327" s="63"/>
      <c r="R1327" s="63"/>
    </row>
    <row r="1328" spans="1:18" x14ac:dyDescent="0.2">
      <c r="A1328" s="63" t="s">
        <v>1497</v>
      </c>
      <c r="B1328" s="63" t="s">
        <v>1416</v>
      </c>
      <c r="C1328" s="63" t="s">
        <v>173</v>
      </c>
      <c r="D1328" s="63" t="s">
        <v>172</v>
      </c>
      <c r="E1328" s="63" t="s">
        <v>1417</v>
      </c>
      <c r="F1328" s="63">
        <v>0</v>
      </c>
      <c r="G1328" s="63" t="s">
        <v>1418</v>
      </c>
      <c r="H1328" s="63" t="s">
        <v>18</v>
      </c>
      <c r="I1328" s="63">
        <v>25</v>
      </c>
      <c r="J1328" s="63">
        <v>26</v>
      </c>
      <c r="K1328" s="63">
        <v>3</v>
      </c>
      <c r="L1328" s="63"/>
      <c r="M1328" s="63"/>
      <c r="N1328" s="63"/>
      <c r="O1328" s="63"/>
      <c r="P1328" s="63"/>
      <c r="Q1328" s="63"/>
      <c r="R1328" s="63"/>
    </row>
    <row r="1329" spans="1:18" x14ac:dyDescent="0.2">
      <c r="A1329" s="63" t="s">
        <v>1498</v>
      </c>
      <c r="B1329" s="63" t="s">
        <v>1420</v>
      </c>
      <c r="C1329" s="63" t="s">
        <v>173</v>
      </c>
      <c r="D1329" s="63" t="s">
        <v>172</v>
      </c>
      <c r="E1329" s="63" t="s">
        <v>1417</v>
      </c>
      <c r="F1329" s="63">
        <v>1</v>
      </c>
      <c r="G1329" s="63" t="s">
        <v>1418</v>
      </c>
      <c r="H1329" s="63" t="s">
        <v>772</v>
      </c>
      <c r="I1329" s="63">
        <v>26</v>
      </c>
      <c r="J1329" s="63">
        <v>27</v>
      </c>
      <c r="K1329" s="63">
        <v>3</v>
      </c>
      <c r="L1329" s="63">
        <v>0.3</v>
      </c>
      <c r="M1329" s="63"/>
      <c r="N1329" s="63">
        <v>1</v>
      </c>
      <c r="O1329" s="63"/>
      <c r="P1329" s="63"/>
      <c r="Q1329" s="63"/>
      <c r="R1329" s="63"/>
    </row>
    <row r="1330" spans="1:18" x14ac:dyDescent="0.2">
      <c r="A1330" s="63" t="s">
        <v>1499</v>
      </c>
      <c r="B1330" s="63" t="s">
        <v>1416</v>
      </c>
      <c r="C1330" s="63" t="s">
        <v>177</v>
      </c>
      <c r="D1330" s="63" t="s">
        <v>176</v>
      </c>
      <c r="E1330" s="63" t="s">
        <v>1417</v>
      </c>
      <c r="F1330" s="63">
        <v>0</v>
      </c>
      <c r="G1330" s="63" t="s">
        <v>1418</v>
      </c>
      <c r="H1330" s="63" t="s">
        <v>18</v>
      </c>
      <c r="I1330" s="63">
        <v>28</v>
      </c>
      <c r="J1330" s="63">
        <v>37</v>
      </c>
      <c r="K1330" s="63">
        <v>3</v>
      </c>
      <c r="L1330" s="63"/>
      <c r="M1330" s="63"/>
      <c r="N1330" s="63"/>
      <c r="O1330" s="63"/>
      <c r="P1330" s="63"/>
      <c r="Q1330" s="63"/>
      <c r="R1330" s="63"/>
    </row>
    <row r="1331" spans="1:18" x14ac:dyDescent="0.2">
      <c r="A1331" s="63" t="s">
        <v>1500</v>
      </c>
      <c r="B1331" s="63" t="s">
        <v>1420</v>
      </c>
      <c r="C1331" s="63" t="s">
        <v>177</v>
      </c>
      <c r="D1331" s="63" t="s">
        <v>176</v>
      </c>
      <c r="E1331" s="63" t="s">
        <v>1417</v>
      </c>
      <c r="F1331" s="63">
        <v>1</v>
      </c>
      <c r="G1331" s="63" t="s">
        <v>1418</v>
      </c>
      <c r="H1331" s="63" t="s">
        <v>772</v>
      </c>
      <c r="I1331" s="63">
        <v>28</v>
      </c>
      <c r="J1331" s="63">
        <v>38</v>
      </c>
      <c r="K1331" s="63">
        <v>3</v>
      </c>
      <c r="L1331" s="63">
        <v>0</v>
      </c>
      <c r="M1331" s="63"/>
      <c r="N1331" s="63"/>
      <c r="O1331" s="63"/>
      <c r="P1331" s="63"/>
      <c r="Q1331" s="63"/>
      <c r="R1331" s="63"/>
    </row>
    <row r="1332" spans="1:18" x14ac:dyDescent="0.2">
      <c r="A1332" s="63" t="s">
        <v>1501</v>
      </c>
      <c r="B1332" s="63" t="s">
        <v>1416</v>
      </c>
      <c r="C1332" s="63" t="s">
        <v>181</v>
      </c>
      <c r="D1332" s="63" t="s">
        <v>180</v>
      </c>
      <c r="E1332" s="63" t="s">
        <v>1417</v>
      </c>
      <c r="F1332" s="63">
        <v>0</v>
      </c>
      <c r="G1332" s="63" t="s">
        <v>1418</v>
      </c>
      <c r="H1332" s="63" t="s">
        <v>18</v>
      </c>
      <c r="I1332" s="63">
        <v>21</v>
      </c>
      <c r="J1332" s="63">
        <v>5</v>
      </c>
      <c r="K1332" s="63">
        <v>1</v>
      </c>
      <c r="L1332" s="63"/>
      <c r="M1332" s="63"/>
      <c r="N1332" s="63"/>
      <c r="O1332" s="63"/>
      <c r="P1332" s="63"/>
      <c r="Q1332" s="63"/>
      <c r="R1332" s="63"/>
    </row>
    <row r="1333" spans="1:18" x14ac:dyDescent="0.2">
      <c r="A1333" s="63" t="s">
        <v>1502</v>
      </c>
      <c r="B1333" s="63" t="s">
        <v>1420</v>
      </c>
      <c r="C1333" s="63" t="s">
        <v>181</v>
      </c>
      <c r="D1333" s="63" t="s">
        <v>180</v>
      </c>
      <c r="E1333" s="63" t="s">
        <v>1417</v>
      </c>
      <c r="F1333" s="63">
        <v>1</v>
      </c>
      <c r="G1333" s="63" t="s">
        <v>1418</v>
      </c>
      <c r="H1333" s="63" t="s">
        <v>772</v>
      </c>
      <c r="I1333" s="63">
        <v>22</v>
      </c>
      <c r="J1333" s="63">
        <v>8</v>
      </c>
      <c r="K1333" s="63">
        <v>1</v>
      </c>
      <c r="L1333" s="63">
        <v>0.3</v>
      </c>
      <c r="M1333" s="63"/>
      <c r="N1333" s="63">
        <v>1</v>
      </c>
      <c r="O1333" s="63"/>
      <c r="P1333" s="63"/>
      <c r="Q1333" s="63"/>
      <c r="R1333" s="63"/>
    </row>
    <row r="1334" spans="1:18" x14ac:dyDescent="0.2">
      <c r="A1334" s="63" t="s">
        <v>1503</v>
      </c>
      <c r="B1334" s="63" t="s">
        <v>1416</v>
      </c>
      <c r="C1334" s="63" t="s">
        <v>185</v>
      </c>
      <c r="D1334" s="63" t="s">
        <v>184</v>
      </c>
      <c r="E1334" s="63" t="s">
        <v>1417</v>
      </c>
      <c r="F1334" s="63">
        <v>0</v>
      </c>
      <c r="G1334" s="63" t="s">
        <v>1418</v>
      </c>
      <c r="H1334" s="63" t="s">
        <v>18</v>
      </c>
      <c r="I1334" s="63">
        <v>31</v>
      </c>
      <c r="J1334" s="63">
        <v>46</v>
      </c>
      <c r="K1334" s="63">
        <v>4</v>
      </c>
      <c r="L1334" s="63"/>
      <c r="M1334" s="63"/>
      <c r="N1334" s="63"/>
      <c r="O1334" s="63"/>
      <c r="P1334" s="63"/>
      <c r="Q1334" s="63"/>
      <c r="R1334" s="63"/>
    </row>
    <row r="1335" spans="1:18" x14ac:dyDescent="0.2">
      <c r="A1335" s="63" t="s">
        <v>1504</v>
      </c>
      <c r="B1335" s="63" t="s">
        <v>1420</v>
      </c>
      <c r="C1335" s="63" t="s">
        <v>185</v>
      </c>
      <c r="D1335" s="63" t="s">
        <v>184</v>
      </c>
      <c r="E1335" s="63" t="s">
        <v>1417</v>
      </c>
      <c r="F1335" s="63">
        <v>1</v>
      </c>
      <c r="G1335" s="63" t="s">
        <v>1418</v>
      </c>
      <c r="H1335" s="63" t="s">
        <v>772</v>
      </c>
      <c r="I1335" s="63">
        <v>30</v>
      </c>
      <c r="J1335" s="63">
        <v>44</v>
      </c>
      <c r="K1335" s="63">
        <v>4</v>
      </c>
      <c r="L1335" s="63">
        <v>-0.3</v>
      </c>
      <c r="M1335" s="63">
        <v>1</v>
      </c>
      <c r="N1335" s="63"/>
      <c r="O1335" s="63"/>
      <c r="P1335" s="63"/>
      <c r="Q1335" s="63"/>
      <c r="R1335" s="63"/>
    </row>
    <row r="1336" spans="1:18" x14ac:dyDescent="0.2">
      <c r="A1336" s="63" t="s">
        <v>1505</v>
      </c>
      <c r="B1336" s="63" t="s">
        <v>1416</v>
      </c>
      <c r="C1336" s="63" t="s">
        <v>189</v>
      </c>
      <c r="D1336" s="63" t="s">
        <v>188</v>
      </c>
      <c r="E1336" s="63" t="s">
        <v>1417</v>
      </c>
      <c r="F1336" s="63">
        <v>0</v>
      </c>
      <c r="G1336" s="63" t="s">
        <v>1418</v>
      </c>
      <c r="H1336" s="63" t="s">
        <v>18</v>
      </c>
      <c r="I1336" s="63">
        <v>24</v>
      </c>
      <c r="J1336" s="63">
        <v>21</v>
      </c>
      <c r="K1336" s="63">
        <v>2</v>
      </c>
      <c r="L1336" s="63"/>
      <c r="M1336" s="63"/>
      <c r="N1336" s="63"/>
      <c r="O1336" s="63"/>
      <c r="P1336" s="63"/>
      <c r="Q1336" s="63"/>
      <c r="R1336" s="63"/>
    </row>
    <row r="1337" spans="1:18" x14ac:dyDescent="0.2">
      <c r="A1337" s="63" t="s">
        <v>1506</v>
      </c>
      <c r="B1337" s="63" t="s">
        <v>1420</v>
      </c>
      <c r="C1337" s="63" t="s">
        <v>189</v>
      </c>
      <c r="D1337" s="63" t="s">
        <v>188</v>
      </c>
      <c r="E1337" s="63" t="s">
        <v>1417</v>
      </c>
      <c r="F1337" s="63">
        <v>1</v>
      </c>
      <c r="G1337" s="63" t="s">
        <v>1418</v>
      </c>
      <c r="H1337" s="63" t="s">
        <v>772</v>
      </c>
      <c r="I1337" s="63">
        <v>25</v>
      </c>
      <c r="J1337" s="63">
        <v>23</v>
      </c>
      <c r="K1337" s="63">
        <v>2</v>
      </c>
      <c r="L1337" s="63">
        <v>0.3</v>
      </c>
      <c r="M1337" s="63"/>
      <c r="N1337" s="63">
        <v>1</v>
      </c>
      <c r="O1337" s="63"/>
      <c r="P1337" s="63"/>
      <c r="Q1337" s="63"/>
      <c r="R1337" s="63"/>
    </row>
    <row r="1338" spans="1:18" x14ac:dyDescent="0.2">
      <c r="A1338" s="63" t="s">
        <v>1507</v>
      </c>
      <c r="B1338" s="63" t="s">
        <v>1416</v>
      </c>
      <c r="C1338" s="63" t="s">
        <v>193</v>
      </c>
      <c r="D1338" s="63" t="s">
        <v>192</v>
      </c>
      <c r="E1338" s="63" t="s">
        <v>1417</v>
      </c>
      <c r="F1338" s="63">
        <v>0</v>
      </c>
      <c r="G1338" s="63" t="s">
        <v>1418</v>
      </c>
      <c r="H1338" s="63" t="s">
        <v>18</v>
      </c>
      <c r="I1338" s="63">
        <v>26</v>
      </c>
      <c r="J1338" s="63"/>
      <c r="K1338" s="63"/>
      <c r="L1338" s="63"/>
      <c r="M1338" s="63"/>
      <c r="N1338" s="63"/>
      <c r="O1338" s="63"/>
      <c r="P1338" s="63"/>
      <c r="Q1338" s="63"/>
      <c r="R1338" s="63"/>
    </row>
    <row r="1339" spans="1:18" x14ac:dyDescent="0.2">
      <c r="A1339" s="63" t="s">
        <v>1508</v>
      </c>
      <c r="B1339" s="63" t="s">
        <v>1420</v>
      </c>
      <c r="C1339" s="63" t="s">
        <v>193</v>
      </c>
      <c r="D1339" s="63" t="s">
        <v>192</v>
      </c>
      <c r="E1339" s="63" t="s">
        <v>1417</v>
      </c>
      <c r="F1339" s="63">
        <v>1</v>
      </c>
      <c r="G1339" s="63" t="s">
        <v>1418</v>
      </c>
      <c r="H1339" s="63" t="s">
        <v>772</v>
      </c>
      <c r="I1339" s="63">
        <v>26</v>
      </c>
      <c r="J1339" s="63"/>
      <c r="K1339" s="63"/>
      <c r="L1339" s="63">
        <v>0</v>
      </c>
      <c r="M1339" s="63"/>
      <c r="N1339" s="63"/>
      <c r="O1339" s="63"/>
      <c r="P1339" s="63"/>
      <c r="Q1339" s="63"/>
      <c r="R1339" s="63"/>
    </row>
    <row r="1340" spans="1:18" x14ac:dyDescent="0.2">
      <c r="A1340" s="63" t="s">
        <v>1509</v>
      </c>
      <c r="B1340" s="63" t="s">
        <v>1416</v>
      </c>
      <c r="C1340" s="63" t="s">
        <v>197</v>
      </c>
      <c r="D1340" s="63" t="s">
        <v>196</v>
      </c>
      <c r="E1340" s="63" t="s">
        <v>1417</v>
      </c>
      <c r="F1340" s="63">
        <v>0</v>
      </c>
      <c r="G1340" s="63" t="s">
        <v>1418</v>
      </c>
      <c r="H1340" s="63" t="s">
        <v>18</v>
      </c>
      <c r="I1340" s="63">
        <v>20</v>
      </c>
      <c r="J1340" s="63">
        <v>1</v>
      </c>
      <c r="K1340" s="63">
        <v>1</v>
      </c>
      <c r="L1340" s="63"/>
      <c r="M1340" s="63"/>
      <c r="N1340" s="63"/>
      <c r="O1340" s="63"/>
      <c r="P1340" s="63"/>
      <c r="Q1340" s="63"/>
      <c r="R1340" s="63"/>
    </row>
    <row r="1341" spans="1:18" x14ac:dyDescent="0.2">
      <c r="A1341" s="63" t="s">
        <v>1510</v>
      </c>
      <c r="B1341" s="63" t="s">
        <v>1420</v>
      </c>
      <c r="C1341" s="63" t="s">
        <v>197</v>
      </c>
      <c r="D1341" s="63" t="s">
        <v>196</v>
      </c>
      <c r="E1341" s="63" t="s">
        <v>1417</v>
      </c>
      <c r="F1341" s="63">
        <v>1</v>
      </c>
      <c r="G1341" s="63" t="s">
        <v>1418</v>
      </c>
      <c r="H1341" s="63" t="s">
        <v>772</v>
      </c>
      <c r="I1341" s="63">
        <v>21</v>
      </c>
      <c r="J1341" s="63">
        <v>3</v>
      </c>
      <c r="K1341" s="63">
        <v>1</v>
      </c>
      <c r="L1341" s="63">
        <v>0.3</v>
      </c>
      <c r="M1341" s="63"/>
      <c r="N1341" s="63">
        <v>1</v>
      </c>
      <c r="O1341" s="63"/>
      <c r="P1341" s="63"/>
      <c r="Q1341" s="63"/>
      <c r="R1341" s="63"/>
    </row>
    <row r="1342" spans="1:18" x14ac:dyDescent="0.2">
      <c r="A1342" s="63" t="s">
        <v>1511</v>
      </c>
      <c r="B1342" s="63" t="s">
        <v>1416</v>
      </c>
      <c r="C1342" s="63" t="s">
        <v>201</v>
      </c>
      <c r="D1342" s="63" t="s">
        <v>200</v>
      </c>
      <c r="E1342" s="63" t="s">
        <v>1417</v>
      </c>
      <c r="F1342" s="63">
        <v>0</v>
      </c>
      <c r="G1342" s="63" t="s">
        <v>1418</v>
      </c>
      <c r="H1342" s="63" t="s">
        <v>18</v>
      </c>
      <c r="I1342" s="63">
        <v>22</v>
      </c>
      <c r="J1342" s="63">
        <v>8</v>
      </c>
      <c r="K1342" s="63">
        <v>1</v>
      </c>
      <c r="L1342" s="63"/>
      <c r="M1342" s="63"/>
      <c r="N1342" s="63"/>
      <c r="O1342" s="63"/>
      <c r="P1342" s="63"/>
      <c r="Q1342" s="63"/>
      <c r="R1342" s="63"/>
    </row>
    <row r="1343" spans="1:18" x14ac:dyDescent="0.2">
      <c r="A1343" s="63" t="s">
        <v>1512</v>
      </c>
      <c r="B1343" s="63" t="s">
        <v>1420</v>
      </c>
      <c r="C1343" s="63" t="s">
        <v>201</v>
      </c>
      <c r="D1343" s="63" t="s">
        <v>200</v>
      </c>
      <c r="E1343" s="63" t="s">
        <v>1417</v>
      </c>
      <c r="F1343" s="63">
        <v>1</v>
      </c>
      <c r="G1343" s="63" t="s">
        <v>1418</v>
      </c>
      <c r="H1343" s="63" t="s">
        <v>772</v>
      </c>
      <c r="I1343" s="63">
        <v>22</v>
      </c>
      <c r="J1343" s="63">
        <v>8</v>
      </c>
      <c r="K1343" s="63">
        <v>1</v>
      </c>
      <c r="L1343" s="63">
        <v>0</v>
      </c>
      <c r="M1343" s="63"/>
      <c r="N1343" s="63"/>
      <c r="O1343" s="63"/>
      <c r="P1343" s="63"/>
      <c r="Q1343" s="63"/>
      <c r="R1343" s="63"/>
    </row>
    <row r="1344" spans="1:18" x14ac:dyDescent="0.2">
      <c r="A1344" s="63" t="s">
        <v>1513</v>
      </c>
      <c r="B1344" s="63" t="s">
        <v>1416</v>
      </c>
      <c r="C1344" s="63" t="s">
        <v>205</v>
      </c>
      <c r="D1344" s="63" t="s">
        <v>204</v>
      </c>
      <c r="E1344" s="63" t="s">
        <v>1417</v>
      </c>
      <c r="F1344" s="63">
        <v>0</v>
      </c>
      <c r="G1344" s="63" t="s">
        <v>1418</v>
      </c>
      <c r="H1344" s="63" t="s">
        <v>18</v>
      </c>
      <c r="I1344" s="63">
        <v>23</v>
      </c>
      <c r="J1344" s="63">
        <v>16</v>
      </c>
      <c r="K1344" s="63">
        <v>2</v>
      </c>
      <c r="L1344" s="63"/>
      <c r="M1344" s="63"/>
      <c r="N1344" s="63"/>
      <c r="O1344" s="63"/>
      <c r="P1344" s="63"/>
      <c r="Q1344" s="63"/>
      <c r="R1344" s="63"/>
    </row>
    <row r="1345" spans="1:18" x14ac:dyDescent="0.2">
      <c r="A1345" s="63" t="s">
        <v>1514</v>
      </c>
      <c r="B1345" s="63" t="s">
        <v>1420</v>
      </c>
      <c r="C1345" s="63" t="s">
        <v>205</v>
      </c>
      <c r="D1345" s="63" t="s">
        <v>204</v>
      </c>
      <c r="E1345" s="63" t="s">
        <v>1417</v>
      </c>
      <c r="F1345" s="63">
        <v>1</v>
      </c>
      <c r="G1345" s="63" t="s">
        <v>1418</v>
      </c>
      <c r="H1345" s="63" t="s">
        <v>772</v>
      </c>
      <c r="I1345" s="63">
        <v>22</v>
      </c>
      <c r="J1345" s="63">
        <v>8</v>
      </c>
      <c r="K1345" s="63">
        <v>1</v>
      </c>
      <c r="L1345" s="63">
        <v>-0.3</v>
      </c>
      <c r="M1345" s="63">
        <v>1</v>
      </c>
      <c r="N1345" s="63"/>
      <c r="O1345" s="63"/>
      <c r="P1345" s="63"/>
      <c r="Q1345" s="63"/>
      <c r="R1345" s="63"/>
    </row>
    <row r="1346" spans="1:18" x14ac:dyDescent="0.2">
      <c r="A1346" s="63" t="s">
        <v>1515</v>
      </c>
      <c r="B1346" s="63" t="s">
        <v>1416</v>
      </c>
      <c r="C1346" s="63" t="s">
        <v>209</v>
      </c>
      <c r="D1346" s="63" t="s">
        <v>208</v>
      </c>
      <c r="E1346" s="63" t="s">
        <v>1417</v>
      </c>
      <c r="F1346" s="63">
        <v>0</v>
      </c>
      <c r="G1346" s="63" t="s">
        <v>1418</v>
      </c>
      <c r="H1346" s="63" t="s">
        <v>18</v>
      </c>
      <c r="I1346" s="63">
        <v>28</v>
      </c>
      <c r="J1346" s="63">
        <v>37</v>
      </c>
      <c r="K1346" s="63">
        <v>3</v>
      </c>
      <c r="L1346" s="63"/>
      <c r="M1346" s="63"/>
      <c r="N1346" s="63"/>
      <c r="O1346" s="63"/>
      <c r="P1346" s="63"/>
      <c r="Q1346" s="63"/>
      <c r="R1346" s="63"/>
    </row>
    <row r="1347" spans="1:18" x14ac:dyDescent="0.2">
      <c r="A1347" s="63" t="s">
        <v>1516</v>
      </c>
      <c r="B1347" s="63" t="s">
        <v>1420</v>
      </c>
      <c r="C1347" s="63" t="s">
        <v>209</v>
      </c>
      <c r="D1347" s="63" t="s">
        <v>208</v>
      </c>
      <c r="E1347" s="63" t="s">
        <v>1417</v>
      </c>
      <c r="F1347" s="63">
        <v>1</v>
      </c>
      <c r="G1347" s="63" t="s">
        <v>1418</v>
      </c>
      <c r="H1347" s="63" t="s">
        <v>772</v>
      </c>
      <c r="I1347" s="63">
        <v>27</v>
      </c>
      <c r="J1347" s="63">
        <v>33</v>
      </c>
      <c r="K1347" s="63">
        <v>3</v>
      </c>
      <c r="L1347" s="63">
        <v>-0.3</v>
      </c>
      <c r="M1347" s="63">
        <v>1</v>
      </c>
      <c r="N1347" s="63"/>
      <c r="O1347" s="63"/>
      <c r="P1347" s="63"/>
      <c r="Q1347" s="63"/>
      <c r="R1347" s="63"/>
    </row>
    <row r="1348" spans="1:18" x14ac:dyDescent="0.2">
      <c r="A1348" s="63" t="s">
        <v>1517</v>
      </c>
      <c r="B1348" s="63" t="s">
        <v>1416</v>
      </c>
      <c r="C1348" s="63" t="s">
        <v>213</v>
      </c>
      <c r="D1348" s="63" t="s">
        <v>212</v>
      </c>
      <c r="E1348" s="63" t="s">
        <v>1417</v>
      </c>
      <c r="F1348" s="63">
        <v>0</v>
      </c>
      <c r="G1348" s="63" t="s">
        <v>1418</v>
      </c>
      <c r="H1348" s="63" t="s">
        <v>18</v>
      </c>
      <c r="I1348" s="63">
        <v>34</v>
      </c>
      <c r="J1348" s="63">
        <v>51</v>
      </c>
      <c r="K1348" s="63">
        <v>4</v>
      </c>
      <c r="L1348" s="63"/>
      <c r="M1348" s="63"/>
      <c r="N1348" s="63"/>
      <c r="O1348" s="63"/>
      <c r="P1348" s="63"/>
      <c r="Q1348" s="63"/>
      <c r="R1348" s="63"/>
    </row>
    <row r="1349" spans="1:18" x14ac:dyDescent="0.2">
      <c r="A1349" s="63" t="s">
        <v>1518</v>
      </c>
      <c r="B1349" s="63" t="s">
        <v>1420</v>
      </c>
      <c r="C1349" s="63" t="s">
        <v>213</v>
      </c>
      <c r="D1349" s="63" t="s">
        <v>212</v>
      </c>
      <c r="E1349" s="63" t="s">
        <v>1417</v>
      </c>
      <c r="F1349" s="63">
        <v>1</v>
      </c>
      <c r="G1349" s="63" t="s">
        <v>1418</v>
      </c>
      <c r="H1349" s="63" t="s">
        <v>772</v>
      </c>
      <c r="I1349" s="63">
        <v>34</v>
      </c>
      <c r="J1349" s="63">
        <v>51</v>
      </c>
      <c r="K1349" s="63">
        <v>4</v>
      </c>
      <c r="L1349" s="63">
        <v>0</v>
      </c>
      <c r="M1349" s="63"/>
      <c r="N1349" s="63"/>
      <c r="O1349" s="63"/>
      <c r="P1349" s="63"/>
      <c r="Q1349" s="63"/>
      <c r="R1349" s="63"/>
    </row>
    <row r="1350" spans="1:18" x14ac:dyDescent="0.2">
      <c r="A1350" s="63" t="s">
        <v>1519</v>
      </c>
      <c r="B1350" s="63" t="s">
        <v>1416</v>
      </c>
      <c r="C1350" s="63" t="s">
        <v>217</v>
      </c>
      <c r="D1350" s="63" t="s">
        <v>216</v>
      </c>
      <c r="E1350" s="63" t="s">
        <v>1417</v>
      </c>
      <c r="F1350" s="63">
        <v>0</v>
      </c>
      <c r="G1350" s="63" t="s">
        <v>1418</v>
      </c>
      <c r="H1350" s="63" t="s">
        <v>18</v>
      </c>
      <c r="I1350" s="63">
        <v>24</v>
      </c>
      <c r="J1350" s="63">
        <v>21</v>
      </c>
      <c r="K1350" s="63">
        <v>2</v>
      </c>
      <c r="L1350" s="63"/>
      <c r="M1350" s="63"/>
      <c r="N1350" s="63"/>
      <c r="O1350" s="63"/>
      <c r="P1350" s="63"/>
      <c r="Q1350" s="63"/>
      <c r="R1350" s="63"/>
    </row>
    <row r="1351" spans="1:18" x14ac:dyDescent="0.2">
      <c r="A1351" s="63" t="s">
        <v>1520</v>
      </c>
      <c r="B1351" s="63" t="s">
        <v>1420</v>
      </c>
      <c r="C1351" s="63" t="s">
        <v>217</v>
      </c>
      <c r="D1351" s="63" t="s">
        <v>216</v>
      </c>
      <c r="E1351" s="63" t="s">
        <v>1417</v>
      </c>
      <c r="F1351" s="63">
        <v>1</v>
      </c>
      <c r="G1351" s="63" t="s">
        <v>1418</v>
      </c>
      <c r="H1351" s="63" t="s">
        <v>772</v>
      </c>
      <c r="I1351" s="63">
        <v>23</v>
      </c>
      <c r="J1351" s="63">
        <v>13</v>
      </c>
      <c r="K1351" s="63">
        <v>2</v>
      </c>
      <c r="L1351" s="63">
        <v>-0.3</v>
      </c>
      <c r="M1351" s="63">
        <v>1</v>
      </c>
      <c r="N1351" s="63"/>
      <c r="O1351" s="63"/>
      <c r="P1351" s="63"/>
      <c r="Q1351" s="63"/>
      <c r="R1351" s="63"/>
    </row>
    <row r="1352" spans="1:18" x14ac:dyDescent="0.2">
      <c r="A1352" s="63" t="s">
        <v>1521</v>
      </c>
      <c r="B1352" s="63" t="s">
        <v>1416</v>
      </c>
      <c r="C1352" s="63" t="s">
        <v>221</v>
      </c>
      <c r="D1352" s="63" t="s">
        <v>220</v>
      </c>
      <c r="E1352" s="63" t="s">
        <v>1417</v>
      </c>
      <c r="F1352" s="63">
        <v>0</v>
      </c>
      <c r="G1352" s="63" t="s">
        <v>1418</v>
      </c>
      <c r="H1352" s="63" t="s">
        <v>18</v>
      </c>
      <c r="I1352" s="63">
        <v>23</v>
      </c>
      <c r="J1352" s="63">
        <v>16</v>
      </c>
      <c r="K1352" s="63">
        <v>2</v>
      </c>
      <c r="L1352" s="63"/>
      <c r="M1352" s="63"/>
      <c r="N1352" s="63"/>
      <c r="O1352" s="63"/>
      <c r="P1352" s="63"/>
      <c r="Q1352" s="63"/>
      <c r="R1352" s="63"/>
    </row>
    <row r="1353" spans="1:18" x14ac:dyDescent="0.2">
      <c r="A1353" s="63" t="s">
        <v>1522</v>
      </c>
      <c r="B1353" s="63" t="s">
        <v>1420</v>
      </c>
      <c r="C1353" s="63" t="s">
        <v>221</v>
      </c>
      <c r="D1353" s="63" t="s">
        <v>220</v>
      </c>
      <c r="E1353" s="63" t="s">
        <v>1417</v>
      </c>
      <c r="F1353" s="63">
        <v>1</v>
      </c>
      <c r="G1353" s="63" t="s">
        <v>1418</v>
      </c>
      <c r="H1353" s="63" t="s">
        <v>772</v>
      </c>
      <c r="I1353" s="63">
        <v>25</v>
      </c>
      <c r="J1353" s="63">
        <v>23</v>
      </c>
      <c r="K1353" s="63">
        <v>2</v>
      </c>
      <c r="L1353" s="63">
        <v>0.6</v>
      </c>
      <c r="M1353" s="63"/>
      <c r="N1353" s="63">
        <v>1</v>
      </c>
      <c r="O1353" s="63"/>
      <c r="P1353" s="63">
        <v>1</v>
      </c>
      <c r="Q1353" s="63"/>
      <c r="R1353" s="63"/>
    </row>
    <row r="1354" spans="1:18" x14ac:dyDescent="0.2">
      <c r="A1354" s="63" t="s">
        <v>1523</v>
      </c>
      <c r="B1354" s="63" t="s">
        <v>1524</v>
      </c>
      <c r="C1354" s="63" t="s">
        <v>14</v>
      </c>
      <c r="D1354" s="63" t="s">
        <v>13</v>
      </c>
      <c r="E1354" s="63" t="s">
        <v>1525</v>
      </c>
      <c r="F1354" s="63">
        <v>0</v>
      </c>
      <c r="G1354" s="63" t="s">
        <v>8311</v>
      </c>
      <c r="H1354" s="63" t="s">
        <v>334</v>
      </c>
      <c r="I1354" s="63">
        <v>14.7</v>
      </c>
      <c r="J1354" s="63">
        <v>33</v>
      </c>
      <c r="K1354" s="63">
        <v>3</v>
      </c>
      <c r="L1354" s="63"/>
      <c r="M1354" s="63"/>
      <c r="N1354" s="63"/>
      <c r="O1354" s="63"/>
      <c r="P1354" s="63"/>
      <c r="Q1354" s="63"/>
      <c r="R1354" s="63"/>
    </row>
    <row r="1355" spans="1:18" x14ac:dyDescent="0.2">
      <c r="A1355" s="63" t="s">
        <v>1526</v>
      </c>
      <c r="B1355" s="63" t="s">
        <v>1527</v>
      </c>
      <c r="C1355" s="63" t="s">
        <v>14</v>
      </c>
      <c r="D1355" s="63" t="s">
        <v>13</v>
      </c>
      <c r="E1355" s="63" t="s">
        <v>1525</v>
      </c>
      <c r="F1355" s="63">
        <v>1</v>
      </c>
      <c r="G1355" s="63" t="s">
        <v>8311</v>
      </c>
      <c r="H1355" s="63" t="s">
        <v>19</v>
      </c>
      <c r="I1355" s="63">
        <v>14.5</v>
      </c>
      <c r="J1355" s="63">
        <v>28</v>
      </c>
      <c r="K1355" s="63">
        <v>3</v>
      </c>
      <c r="L1355" s="63">
        <v>0</v>
      </c>
      <c r="M1355" s="63">
        <v>1</v>
      </c>
      <c r="N1355" s="63"/>
      <c r="O1355" s="63"/>
      <c r="P1355" s="63"/>
      <c r="Q1355" s="63"/>
      <c r="R1355" s="63"/>
    </row>
    <row r="1356" spans="1:18" x14ac:dyDescent="0.2">
      <c r="A1356" s="63" t="s">
        <v>1528</v>
      </c>
      <c r="B1356" s="63" t="s">
        <v>1524</v>
      </c>
      <c r="C1356" s="63" t="s">
        <v>22</v>
      </c>
      <c r="D1356" s="63" t="s">
        <v>21</v>
      </c>
      <c r="E1356" s="63" t="s">
        <v>1525</v>
      </c>
      <c r="F1356" s="63">
        <v>0</v>
      </c>
      <c r="G1356" s="63" t="s">
        <v>8311</v>
      </c>
      <c r="H1356" s="63" t="s">
        <v>334</v>
      </c>
      <c r="I1356" s="63">
        <v>23.1</v>
      </c>
      <c r="J1356" s="63">
        <v>50</v>
      </c>
      <c r="K1356" s="63">
        <v>4</v>
      </c>
      <c r="L1356" s="63"/>
      <c r="M1356" s="63"/>
      <c r="N1356" s="63"/>
      <c r="O1356" s="63"/>
      <c r="P1356" s="63"/>
      <c r="Q1356" s="63"/>
      <c r="R1356" s="63"/>
    </row>
    <row r="1357" spans="1:18" x14ac:dyDescent="0.2">
      <c r="A1357" s="63" t="s">
        <v>1529</v>
      </c>
      <c r="B1357" s="63" t="s">
        <v>1527</v>
      </c>
      <c r="C1357" s="63" t="s">
        <v>22</v>
      </c>
      <c r="D1357" s="63" t="s">
        <v>21</v>
      </c>
      <c r="E1357" s="63" t="s">
        <v>1525</v>
      </c>
      <c r="F1357" s="63">
        <v>1</v>
      </c>
      <c r="G1357" s="63" t="s">
        <v>8311</v>
      </c>
      <c r="H1357" s="63" t="s">
        <v>19</v>
      </c>
      <c r="I1357" s="63">
        <v>22</v>
      </c>
      <c r="J1357" s="63">
        <v>50</v>
      </c>
      <c r="K1357" s="63">
        <v>4</v>
      </c>
      <c r="L1357" s="63">
        <v>-0.3</v>
      </c>
      <c r="M1357" s="63">
        <v>1</v>
      </c>
      <c r="N1357" s="63"/>
      <c r="O1357" s="63"/>
      <c r="P1357" s="63"/>
      <c r="Q1357" s="63"/>
      <c r="R1357" s="63"/>
    </row>
    <row r="1358" spans="1:18" x14ac:dyDescent="0.2">
      <c r="A1358" s="63" t="s">
        <v>1530</v>
      </c>
      <c r="B1358" s="63" t="s">
        <v>1524</v>
      </c>
      <c r="C1358" s="63" t="s">
        <v>26</v>
      </c>
      <c r="D1358" s="63" t="s">
        <v>25</v>
      </c>
      <c r="E1358" s="63" t="s">
        <v>1525</v>
      </c>
      <c r="F1358" s="63">
        <v>0</v>
      </c>
      <c r="G1358" s="63" t="s">
        <v>8311</v>
      </c>
      <c r="H1358" s="63" t="s">
        <v>334</v>
      </c>
      <c r="I1358" s="63">
        <v>17.3</v>
      </c>
      <c r="J1358" s="63">
        <v>40</v>
      </c>
      <c r="K1358" s="63">
        <v>4</v>
      </c>
      <c r="L1358" s="63"/>
      <c r="M1358" s="63"/>
      <c r="N1358" s="63"/>
      <c r="O1358" s="63"/>
      <c r="P1358" s="63"/>
      <c r="Q1358" s="63"/>
      <c r="R1358" s="63"/>
    </row>
    <row r="1359" spans="1:18" x14ac:dyDescent="0.2">
      <c r="A1359" s="63" t="s">
        <v>1531</v>
      </c>
      <c r="B1359" s="63" t="s">
        <v>1527</v>
      </c>
      <c r="C1359" s="63" t="s">
        <v>26</v>
      </c>
      <c r="D1359" s="63" t="s">
        <v>25</v>
      </c>
      <c r="E1359" s="63" t="s">
        <v>1525</v>
      </c>
      <c r="F1359" s="63">
        <v>1</v>
      </c>
      <c r="G1359" s="63" t="s">
        <v>8311</v>
      </c>
      <c r="H1359" s="63" t="s">
        <v>19</v>
      </c>
      <c r="I1359" s="63">
        <v>18</v>
      </c>
      <c r="J1359" s="63">
        <v>39</v>
      </c>
      <c r="K1359" s="63">
        <v>4</v>
      </c>
      <c r="L1359" s="63">
        <v>0.2</v>
      </c>
      <c r="M1359" s="63"/>
      <c r="N1359" s="63">
        <v>1</v>
      </c>
      <c r="O1359" s="63"/>
      <c r="P1359" s="63"/>
      <c r="Q1359" s="63"/>
      <c r="R1359" s="63"/>
    </row>
    <row r="1360" spans="1:18" x14ac:dyDescent="0.2">
      <c r="A1360" s="63" t="s">
        <v>1532</v>
      </c>
      <c r="B1360" s="63" t="s">
        <v>1524</v>
      </c>
      <c r="C1360" s="63" t="s">
        <v>30</v>
      </c>
      <c r="D1360" s="63" t="s">
        <v>29</v>
      </c>
      <c r="E1360" s="63" t="s">
        <v>1525</v>
      </c>
      <c r="F1360" s="63">
        <v>0</v>
      </c>
      <c r="G1360" s="63" t="s">
        <v>8311</v>
      </c>
      <c r="H1360" s="63" t="s">
        <v>334</v>
      </c>
      <c r="I1360" s="63">
        <v>16.3</v>
      </c>
      <c r="J1360" s="63">
        <v>37</v>
      </c>
      <c r="K1360" s="63">
        <v>3</v>
      </c>
      <c r="L1360" s="63"/>
      <c r="M1360" s="63"/>
      <c r="N1360" s="63"/>
      <c r="O1360" s="63"/>
      <c r="P1360" s="63"/>
      <c r="Q1360" s="63"/>
      <c r="R1360" s="63"/>
    </row>
    <row r="1361" spans="1:18" x14ac:dyDescent="0.2">
      <c r="A1361" s="63" t="s">
        <v>1533</v>
      </c>
      <c r="B1361" s="63" t="s">
        <v>1527</v>
      </c>
      <c r="C1361" s="63" t="s">
        <v>30</v>
      </c>
      <c r="D1361" s="63" t="s">
        <v>29</v>
      </c>
      <c r="E1361" s="63" t="s">
        <v>1525</v>
      </c>
      <c r="F1361" s="63">
        <v>1</v>
      </c>
      <c r="G1361" s="63" t="s">
        <v>8311</v>
      </c>
      <c r="H1361" s="63" t="s">
        <v>19</v>
      </c>
      <c r="I1361" s="63">
        <v>17.3</v>
      </c>
      <c r="J1361" s="63">
        <v>36</v>
      </c>
      <c r="K1361" s="63">
        <v>3</v>
      </c>
      <c r="L1361" s="63">
        <v>0.2</v>
      </c>
      <c r="M1361" s="63"/>
      <c r="N1361" s="63">
        <v>1</v>
      </c>
      <c r="O1361" s="63"/>
      <c r="P1361" s="63"/>
      <c r="Q1361" s="63"/>
      <c r="R1361" s="63"/>
    </row>
    <row r="1362" spans="1:18" x14ac:dyDescent="0.2">
      <c r="A1362" s="63" t="s">
        <v>1534</v>
      </c>
      <c r="B1362" s="63" t="s">
        <v>1524</v>
      </c>
      <c r="C1362" s="63" t="s">
        <v>34</v>
      </c>
      <c r="D1362" s="63" t="s">
        <v>33</v>
      </c>
      <c r="E1362" s="63" t="s">
        <v>1525</v>
      </c>
      <c r="F1362" s="63">
        <v>0</v>
      </c>
      <c r="G1362" s="63" t="s">
        <v>8311</v>
      </c>
      <c r="H1362" s="63" t="s">
        <v>334</v>
      </c>
      <c r="I1362" s="63">
        <v>10</v>
      </c>
      <c r="J1362" s="63">
        <v>9</v>
      </c>
      <c r="K1362" s="63">
        <v>1</v>
      </c>
      <c r="L1362" s="63"/>
      <c r="M1362" s="63"/>
      <c r="N1362" s="63"/>
      <c r="O1362" s="63"/>
      <c r="P1362" s="63"/>
      <c r="Q1362" s="63"/>
      <c r="R1362" s="63"/>
    </row>
    <row r="1363" spans="1:18" x14ac:dyDescent="0.2">
      <c r="A1363" s="63" t="s">
        <v>1535</v>
      </c>
      <c r="B1363" s="63" t="s">
        <v>1527</v>
      </c>
      <c r="C1363" s="63" t="s">
        <v>34</v>
      </c>
      <c r="D1363" s="63" t="s">
        <v>33</v>
      </c>
      <c r="E1363" s="63" t="s">
        <v>1525</v>
      </c>
      <c r="F1363" s="63">
        <v>1</v>
      </c>
      <c r="G1363" s="63" t="s">
        <v>8311</v>
      </c>
      <c r="H1363" s="63" t="s">
        <v>19</v>
      </c>
      <c r="I1363" s="63">
        <v>10.5</v>
      </c>
      <c r="J1363" s="63">
        <v>8</v>
      </c>
      <c r="K1363" s="63">
        <v>1</v>
      </c>
      <c r="L1363" s="63">
        <v>0.1</v>
      </c>
      <c r="M1363" s="63"/>
      <c r="N1363" s="63">
        <v>1</v>
      </c>
      <c r="O1363" s="63"/>
      <c r="P1363" s="63"/>
      <c r="Q1363" s="63"/>
      <c r="R1363" s="63"/>
    </row>
    <row r="1364" spans="1:18" x14ac:dyDescent="0.2">
      <c r="A1364" s="63" t="s">
        <v>1536</v>
      </c>
      <c r="B1364" s="63" t="s">
        <v>1524</v>
      </c>
      <c r="C1364" s="63" t="s">
        <v>38</v>
      </c>
      <c r="D1364" s="63" t="s">
        <v>37</v>
      </c>
      <c r="E1364" s="63" t="s">
        <v>1525</v>
      </c>
      <c r="F1364" s="63">
        <v>0</v>
      </c>
      <c r="G1364" s="63" t="s">
        <v>8311</v>
      </c>
      <c r="H1364" s="63" t="s">
        <v>334</v>
      </c>
      <c r="I1364" s="63">
        <v>19.7</v>
      </c>
      <c r="J1364" s="63">
        <v>46</v>
      </c>
      <c r="K1364" s="63">
        <v>4</v>
      </c>
      <c r="L1364" s="63"/>
      <c r="M1364" s="63"/>
      <c r="N1364" s="63"/>
      <c r="O1364" s="63"/>
      <c r="P1364" s="63"/>
      <c r="Q1364" s="63"/>
      <c r="R1364" s="63"/>
    </row>
    <row r="1365" spans="1:18" x14ac:dyDescent="0.2">
      <c r="A1365" s="63" t="s">
        <v>1537</v>
      </c>
      <c r="B1365" s="63" t="s">
        <v>1527</v>
      </c>
      <c r="C1365" s="63" t="s">
        <v>38</v>
      </c>
      <c r="D1365" s="63" t="s">
        <v>37</v>
      </c>
      <c r="E1365" s="63" t="s">
        <v>1525</v>
      </c>
      <c r="F1365" s="63">
        <v>1</v>
      </c>
      <c r="G1365" s="63" t="s">
        <v>8311</v>
      </c>
      <c r="H1365" s="63" t="s">
        <v>19</v>
      </c>
      <c r="I1365" s="63">
        <v>19.899999999999999</v>
      </c>
      <c r="J1365" s="63">
        <v>45</v>
      </c>
      <c r="K1365" s="63">
        <v>4</v>
      </c>
      <c r="L1365" s="63">
        <v>0</v>
      </c>
      <c r="M1365" s="63"/>
      <c r="N1365" s="63">
        <v>1</v>
      </c>
      <c r="O1365" s="63"/>
      <c r="P1365" s="63"/>
      <c r="Q1365" s="63"/>
      <c r="R1365" s="63"/>
    </row>
    <row r="1366" spans="1:18" x14ac:dyDescent="0.2">
      <c r="A1366" s="63" t="s">
        <v>1538</v>
      </c>
      <c r="B1366" s="63" t="s">
        <v>1524</v>
      </c>
      <c r="C1366" s="63" t="s">
        <v>42</v>
      </c>
      <c r="D1366" s="63" t="s">
        <v>41</v>
      </c>
      <c r="E1366" s="63" t="s">
        <v>1525</v>
      </c>
      <c r="F1366" s="63">
        <v>0</v>
      </c>
      <c r="G1366" s="63" t="s">
        <v>8311</v>
      </c>
      <c r="H1366" s="63" t="s">
        <v>334</v>
      </c>
      <c r="I1366" s="63">
        <v>9.9</v>
      </c>
      <c r="J1366" s="63">
        <v>8</v>
      </c>
      <c r="K1366" s="63">
        <v>1</v>
      </c>
      <c r="L1366" s="63"/>
      <c r="M1366" s="63"/>
      <c r="N1366" s="63"/>
      <c r="O1366" s="63"/>
      <c r="P1366" s="63"/>
      <c r="Q1366" s="63"/>
      <c r="R1366" s="63"/>
    </row>
    <row r="1367" spans="1:18" x14ac:dyDescent="0.2">
      <c r="A1367" s="63" t="s">
        <v>1539</v>
      </c>
      <c r="B1367" s="63" t="s">
        <v>1527</v>
      </c>
      <c r="C1367" s="63" t="s">
        <v>42</v>
      </c>
      <c r="D1367" s="63" t="s">
        <v>41</v>
      </c>
      <c r="E1367" s="63" t="s">
        <v>1525</v>
      </c>
      <c r="F1367" s="63">
        <v>1</v>
      </c>
      <c r="G1367" s="63" t="s">
        <v>8311</v>
      </c>
      <c r="H1367" s="63" t="s">
        <v>19</v>
      </c>
      <c r="I1367" s="63">
        <v>9.8000000000000007</v>
      </c>
      <c r="J1367" s="63">
        <v>5</v>
      </c>
      <c r="K1367" s="63">
        <v>1</v>
      </c>
      <c r="L1367" s="63">
        <v>0</v>
      </c>
      <c r="M1367" s="63">
        <v>1</v>
      </c>
      <c r="N1367" s="63"/>
      <c r="O1367" s="63"/>
      <c r="P1367" s="63"/>
      <c r="Q1367" s="63"/>
      <c r="R1367" s="63"/>
    </row>
    <row r="1368" spans="1:18" x14ac:dyDescent="0.2">
      <c r="A1368" s="63" t="s">
        <v>1540</v>
      </c>
      <c r="B1368" s="63" t="s">
        <v>1524</v>
      </c>
      <c r="C1368" s="63" t="s">
        <v>46</v>
      </c>
      <c r="D1368" s="63" t="s">
        <v>45</v>
      </c>
      <c r="E1368" s="63" t="s">
        <v>1525</v>
      </c>
      <c r="F1368" s="63">
        <v>0</v>
      </c>
      <c r="G1368" s="63" t="s">
        <v>8311</v>
      </c>
      <c r="H1368" s="63" t="s">
        <v>334</v>
      </c>
      <c r="I1368" s="63">
        <v>13.2</v>
      </c>
      <c r="J1368" s="63">
        <v>24</v>
      </c>
      <c r="K1368" s="63">
        <v>2</v>
      </c>
      <c r="L1368" s="63"/>
      <c r="M1368" s="63"/>
      <c r="N1368" s="63"/>
      <c r="O1368" s="63"/>
      <c r="P1368" s="63"/>
      <c r="Q1368" s="63"/>
      <c r="R1368" s="63"/>
    </row>
    <row r="1369" spans="1:18" x14ac:dyDescent="0.2">
      <c r="A1369" s="63" t="s">
        <v>1541</v>
      </c>
      <c r="B1369" s="63" t="s">
        <v>1527</v>
      </c>
      <c r="C1369" s="63" t="s">
        <v>46</v>
      </c>
      <c r="D1369" s="63" t="s">
        <v>45</v>
      </c>
      <c r="E1369" s="63" t="s">
        <v>1525</v>
      </c>
      <c r="F1369" s="63">
        <v>1</v>
      </c>
      <c r="G1369" s="63" t="s">
        <v>8311</v>
      </c>
      <c r="H1369" s="63" t="s">
        <v>19</v>
      </c>
      <c r="I1369" s="63">
        <v>13.2</v>
      </c>
      <c r="J1369" s="63">
        <v>19</v>
      </c>
      <c r="K1369" s="63">
        <v>2</v>
      </c>
      <c r="L1369" s="63">
        <v>0</v>
      </c>
      <c r="M1369" s="63"/>
      <c r="N1369" s="63"/>
      <c r="O1369" s="63"/>
      <c r="P1369" s="63"/>
      <c r="Q1369" s="63"/>
      <c r="R1369" s="63"/>
    </row>
    <row r="1370" spans="1:18" x14ac:dyDescent="0.2">
      <c r="A1370" s="63" t="s">
        <v>1542</v>
      </c>
      <c r="B1370" s="63" t="s">
        <v>1524</v>
      </c>
      <c r="C1370" s="63" t="s">
        <v>50</v>
      </c>
      <c r="D1370" s="63" t="s">
        <v>49</v>
      </c>
      <c r="E1370" s="63" t="s">
        <v>1525</v>
      </c>
      <c r="F1370" s="63">
        <v>0</v>
      </c>
      <c r="G1370" s="63" t="s">
        <v>8311</v>
      </c>
      <c r="H1370" s="63" t="s">
        <v>334</v>
      </c>
      <c r="I1370" s="63">
        <v>5.7</v>
      </c>
      <c r="J1370" s="63">
        <v>1</v>
      </c>
      <c r="K1370" s="63">
        <v>1</v>
      </c>
      <c r="L1370" s="63"/>
      <c r="M1370" s="63"/>
      <c r="N1370" s="63"/>
      <c r="O1370" s="63"/>
      <c r="P1370" s="63"/>
      <c r="Q1370" s="63"/>
      <c r="R1370" s="63"/>
    </row>
    <row r="1371" spans="1:18" x14ac:dyDescent="0.2">
      <c r="A1371" s="63" t="s">
        <v>1543</v>
      </c>
      <c r="B1371" s="63" t="s">
        <v>1527</v>
      </c>
      <c r="C1371" s="63" t="s">
        <v>50</v>
      </c>
      <c r="D1371" s="63" t="s">
        <v>49</v>
      </c>
      <c r="E1371" s="63" t="s">
        <v>1525</v>
      </c>
      <c r="F1371" s="63">
        <v>1</v>
      </c>
      <c r="G1371" s="63" t="s">
        <v>8311</v>
      </c>
      <c r="H1371" s="63" t="s">
        <v>19</v>
      </c>
      <c r="I1371" s="63">
        <v>7.8</v>
      </c>
      <c r="J1371" s="63">
        <v>1</v>
      </c>
      <c r="K1371" s="63">
        <v>1</v>
      </c>
      <c r="L1371" s="63">
        <v>0.5</v>
      </c>
      <c r="M1371" s="63"/>
      <c r="N1371" s="63">
        <v>1</v>
      </c>
      <c r="O1371" s="63"/>
      <c r="P1371" s="63">
        <v>1</v>
      </c>
      <c r="Q1371" s="63"/>
      <c r="R1371" s="63"/>
    </row>
    <row r="1372" spans="1:18" x14ac:dyDescent="0.2">
      <c r="A1372" s="63" t="s">
        <v>1544</v>
      </c>
      <c r="B1372" s="63" t="s">
        <v>1524</v>
      </c>
      <c r="C1372" s="63" t="s">
        <v>54</v>
      </c>
      <c r="D1372" s="63" t="s">
        <v>53</v>
      </c>
      <c r="E1372" s="63" t="s">
        <v>1525</v>
      </c>
      <c r="F1372" s="63">
        <v>0</v>
      </c>
      <c r="G1372" s="63" t="s">
        <v>8311</v>
      </c>
      <c r="H1372" s="63" t="s">
        <v>334</v>
      </c>
      <c r="I1372" s="63">
        <v>14.3</v>
      </c>
      <c r="J1372" s="63">
        <v>28</v>
      </c>
      <c r="K1372" s="63">
        <v>3</v>
      </c>
      <c r="L1372" s="63"/>
      <c r="M1372" s="63"/>
      <c r="N1372" s="63"/>
      <c r="O1372" s="63"/>
      <c r="P1372" s="63"/>
      <c r="Q1372" s="63"/>
      <c r="R1372" s="63"/>
    </row>
    <row r="1373" spans="1:18" x14ac:dyDescent="0.2">
      <c r="A1373" s="63" t="s">
        <v>1545</v>
      </c>
      <c r="B1373" s="63" t="s">
        <v>1527</v>
      </c>
      <c r="C1373" s="63" t="s">
        <v>54</v>
      </c>
      <c r="D1373" s="63" t="s">
        <v>53</v>
      </c>
      <c r="E1373" s="63" t="s">
        <v>1525</v>
      </c>
      <c r="F1373" s="63">
        <v>1</v>
      </c>
      <c r="G1373" s="63" t="s">
        <v>8311</v>
      </c>
      <c r="H1373" s="63" t="s">
        <v>19</v>
      </c>
      <c r="I1373" s="63">
        <v>13.9</v>
      </c>
      <c r="J1373" s="63">
        <v>24</v>
      </c>
      <c r="K1373" s="63">
        <v>2</v>
      </c>
      <c r="L1373" s="63">
        <v>-0.1</v>
      </c>
      <c r="M1373" s="63">
        <v>1</v>
      </c>
      <c r="N1373" s="63"/>
      <c r="O1373" s="63"/>
      <c r="P1373" s="63"/>
      <c r="Q1373" s="63"/>
      <c r="R1373" s="63"/>
    </row>
    <row r="1374" spans="1:18" x14ac:dyDescent="0.2">
      <c r="A1374" s="63" t="s">
        <v>1546</v>
      </c>
      <c r="B1374" s="63" t="s">
        <v>1524</v>
      </c>
      <c r="C1374" s="63" t="s">
        <v>58</v>
      </c>
      <c r="D1374" s="63" t="s">
        <v>57</v>
      </c>
      <c r="E1374" s="63" t="s">
        <v>1525</v>
      </c>
      <c r="F1374" s="63">
        <v>0</v>
      </c>
      <c r="G1374" s="63" t="s">
        <v>8311</v>
      </c>
      <c r="H1374" s="63" t="s">
        <v>334</v>
      </c>
      <c r="I1374" s="63">
        <v>11.7</v>
      </c>
      <c r="J1374" s="63">
        <v>10</v>
      </c>
      <c r="K1374" s="63">
        <v>1</v>
      </c>
      <c r="L1374" s="63"/>
      <c r="M1374" s="63"/>
      <c r="N1374" s="63"/>
      <c r="O1374" s="63"/>
      <c r="P1374" s="63"/>
      <c r="Q1374" s="63"/>
      <c r="R1374" s="63"/>
    </row>
    <row r="1375" spans="1:18" x14ac:dyDescent="0.2">
      <c r="A1375" s="63" t="s">
        <v>1547</v>
      </c>
      <c r="B1375" s="63" t="s">
        <v>1527</v>
      </c>
      <c r="C1375" s="63" t="s">
        <v>58</v>
      </c>
      <c r="D1375" s="63" t="s">
        <v>57</v>
      </c>
      <c r="E1375" s="63" t="s">
        <v>1525</v>
      </c>
      <c r="F1375" s="63">
        <v>1</v>
      </c>
      <c r="G1375" s="63" t="s">
        <v>8311</v>
      </c>
      <c r="H1375" s="63" t="s">
        <v>19</v>
      </c>
      <c r="I1375" s="63">
        <v>12.6</v>
      </c>
      <c r="J1375" s="63">
        <v>13</v>
      </c>
      <c r="K1375" s="63">
        <v>2</v>
      </c>
      <c r="L1375" s="63">
        <v>0.2</v>
      </c>
      <c r="M1375" s="63"/>
      <c r="N1375" s="63">
        <v>1</v>
      </c>
      <c r="O1375" s="63"/>
      <c r="P1375" s="63"/>
      <c r="Q1375" s="63"/>
      <c r="R1375" s="63"/>
    </row>
    <row r="1376" spans="1:18" x14ac:dyDescent="0.2">
      <c r="A1376" s="63" t="s">
        <v>1548</v>
      </c>
      <c r="B1376" s="63" t="s">
        <v>1524</v>
      </c>
      <c r="C1376" s="63" t="s">
        <v>62</v>
      </c>
      <c r="D1376" s="63" t="s">
        <v>61</v>
      </c>
      <c r="E1376" s="63" t="s">
        <v>1525</v>
      </c>
      <c r="F1376" s="63">
        <v>0</v>
      </c>
      <c r="G1376" s="63" t="s">
        <v>8311</v>
      </c>
      <c r="H1376" s="63" t="s">
        <v>334</v>
      </c>
      <c r="I1376" s="63">
        <v>13.1</v>
      </c>
      <c r="J1376" s="63">
        <v>22</v>
      </c>
      <c r="K1376" s="63">
        <v>2</v>
      </c>
      <c r="L1376" s="63"/>
      <c r="M1376" s="63"/>
      <c r="N1376" s="63"/>
      <c r="O1376" s="63"/>
      <c r="P1376" s="63"/>
      <c r="Q1376" s="63"/>
      <c r="R1376" s="63"/>
    </row>
    <row r="1377" spans="1:18" x14ac:dyDescent="0.2">
      <c r="A1377" s="63" t="s">
        <v>1549</v>
      </c>
      <c r="B1377" s="63" t="s">
        <v>1527</v>
      </c>
      <c r="C1377" s="63" t="s">
        <v>62</v>
      </c>
      <c r="D1377" s="63" t="s">
        <v>61</v>
      </c>
      <c r="E1377" s="63" t="s">
        <v>1525</v>
      </c>
      <c r="F1377" s="63">
        <v>1</v>
      </c>
      <c r="G1377" s="63" t="s">
        <v>8311</v>
      </c>
      <c r="H1377" s="63" t="s">
        <v>19</v>
      </c>
      <c r="I1377" s="63">
        <v>13.8</v>
      </c>
      <c r="J1377" s="63">
        <v>23</v>
      </c>
      <c r="K1377" s="63">
        <v>2</v>
      </c>
      <c r="L1377" s="63">
        <v>0.2</v>
      </c>
      <c r="M1377" s="63"/>
      <c r="N1377" s="63">
        <v>1</v>
      </c>
      <c r="O1377" s="63"/>
      <c r="P1377" s="63"/>
      <c r="Q1377" s="63"/>
      <c r="R1377" s="63"/>
    </row>
    <row r="1378" spans="1:18" x14ac:dyDescent="0.2">
      <c r="A1378" s="63" t="s">
        <v>1550</v>
      </c>
      <c r="B1378" s="63" t="s">
        <v>1524</v>
      </c>
      <c r="C1378" s="63" t="s">
        <v>1</v>
      </c>
      <c r="D1378" s="63" t="s">
        <v>65</v>
      </c>
      <c r="E1378" s="63" t="s">
        <v>1525</v>
      </c>
      <c r="F1378" s="63">
        <v>0</v>
      </c>
      <c r="G1378" s="63" t="s">
        <v>8311</v>
      </c>
      <c r="H1378" s="63" t="s">
        <v>334</v>
      </c>
      <c r="I1378" s="63">
        <v>19</v>
      </c>
      <c r="J1378" s="63">
        <v>45</v>
      </c>
      <c r="K1378" s="63">
        <v>4</v>
      </c>
      <c r="L1378" s="63"/>
      <c r="M1378" s="63"/>
      <c r="N1378" s="63"/>
      <c r="O1378" s="63"/>
      <c r="P1378" s="63"/>
      <c r="Q1378" s="63"/>
      <c r="R1378" s="63"/>
    </row>
    <row r="1379" spans="1:18" x14ac:dyDescent="0.2">
      <c r="A1379" s="63" t="s">
        <v>1551</v>
      </c>
      <c r="B1379" s="63" t="s">
        <v>1527</v>
      </c>
      <c r="C1379" s="63" t="s">
        <v>1</v>
      </c>
      <c r="D1379" s="63" t="s">
        <v>65</v>
      </c>
      <c r="E1379" s="63" t="s">
        <v>1525</v>
      </c>
      <c r="F1379" s="63">
        <v>1</v>
      </c>
      <c r="G1379" s="63" t="s">
        <v>8311</v>
      </c>
      <c r="H1379" s="63" t="s">
        <v>19</v>
      </c>
      <c r="I1379" s="63">
        <v>20</v>
      </c>
      <c r="J1379" s="63">
        <v>46</v>
      </c>
      <c r="K1379" s="63">
        <v>4</v>
      </c>
      <c r="L1379" s="63">
        <v>0.2</v>
      </c>
      <c r="M1379" s="63"/>
      <c r="N1379" s="63">
        <v>1</v>
      </c>
      <c r="O1379" s="63"/>
      <c r="P1379" s="63"/>
      <c r="Q1379" s="63"/>
      <c r="R1379" s="63"/>
    </row>
    <row r="1380" spans="1:18" x14ac:dyDescent="0.2">
      <c r="A1380" s="63" t="s">
        <v>1552</v>
      </c>
      <c r="B1380" s="63" t="s">
        <v>1524</v>
      </c>
      <c r="C1380" s="63" t="s">
        <v>69</v>
      </c>
      <c r="D1380" s="63" t="s">
        <v>68</v>
      </c>
      <c r="E1380" s="63" t="s">
        <v>1525</v>
      </c>
      <c r="F1380" s="63">
        <v>0</v>
      </c>
      <c r="G1380" s="63" t="s">
        <v>8311</v>
      </c>
      <c r="H1380" s="63" t="s">
        <v>334</v>
      </c>
      <c r="I1380" s="63">
        <v>9.8000000000000007</v>
      </c>
      <c r="J1380" s="63">
        <v>7</v>
      </c>
      <c r="K1380" s="63">
        <v>1</v>
      </c>
      <c r="L1380" s="63"/>
      <c r="M1380" s="63"/>
      <c r="N1380" s="63"/>
      <c r="O1380" s="63"/>
      <c r="P1380" s="63"/>
      <c r="Q1380" s="63"/>
      <c r="R1380" s="63"/>
    </row>
    <row r="1381" spans="1:18" x14ac:dyDescent="0.2">
      <c r="A1381" s="63" t="s">
        <v>1553</v>
      </c>
      <c r="B1381" s="63" t="s">
        <v>1527</v>
      </c>
      <c r="C1381" s="63" t="s">
        <v>69</v>
      </c>
      <c r="D1381" s="63" t="s">
        <v>68</v>
      </c>
      <c r="E1381" s="63" t="s">
        <v>1525</v>
      </c>
      <c r="F1381" s="63">
        <v>1</v>
      </c>
      <c r="G1381" s="63" t="s">
        <v>8311</v>
      </c>
      <c r="H1381" s="63" t="s">
        <v>19</v>
      </c>
      <c r="I1381" s="63">
        <v>10.5</v>
      </c>
      <c r="J1381" s="63">
        <v>8</v>
      </c>
      <c r="K1381" s="63">
        <v>1</v>
      </c>
      <c r="L1381" s="63">
        <v>0.2</v>
      </c>
      <c r="M1381" s="63"/>
      <c r="N1381" s="63">
        <v>1</v>
      </c>
      <c r="O1381" s="63"/>
      <c r="P1381" s="63"/>
      <c r="Q1381" s="63"/>
      <c r="R1381" s="63"/>
    </row>
    <row r="1382" spans="1:18" x14ac:dyDescent="0.2">
      <c r="A1382" s="63" t="s">
        <v>1554</v>
      </c>
      <c r="B1382" s="63" t="s">
        <v>1524</v>
      </c>
      <c r="C1382" s="63" t="s">
        <v>73</v>
      </c>
      <c r="D1382" s="63" t="s">
        <v>72</v>
      </c>
      <c r="E1382" s="63" t="s">
        <v>1525</v>
      </c>
      <c r="F1382" s="63">
        <v>0</v>
      </c>
      <c r="G1382" s="63" t="s">
        <v>8311</v>
      </c>
      <c r="H1382" s="63" t="s">
        <v>334</v>
      </c>
      <c r="I1382" s="63">
        <v>14.3</v>
      </c>
      <c r="J1382" s="63">
        <v>28</v>
      </c>
      <c r="K1382" s="63">
        <v>3</v>
      </c>
      <c r="L1382" s="63"/>
      <c r="M1382" s="63"/>
      <c r="N1382" s="63"/>
      <c r="O1382" s="63"/>
      <c r="P1382" s="63"/>
      <c r="Q1382" s="63"/>
      <c r="R1382" s="63"/>
    </row>
    <row r="1383" spans="1:18" x14ac:dyDescent="0.2">
      <c r="A1383" s="63" t="s">
        <v>1555</v>
      </c>
      <c r="B1383" s="63" t="s">
        <v>1527</v>
      </c>
      <c r="C1383" s="63" t="s">
        <v>73</v>
      </c>
      <c r="D1383" s="63" t="s">
        <v>72</v>
      </c>
      <c r="E1383" s="63" t="s">
        <v>1525</v>
      </c>
      <c r="F1383" s="63">
        <v>1</v>
      </c>
      <c r="G1383" s="63" t="s">
        <v>8311</v>
      </c>
      <c r="H1383" s="63" t="s">
        <v>19</v>
      </c>
      <c r="I1383" s="63">
        <v>14.3</v>
      </c>
      <c r="J1383" s="63">
        <v>26</v>
      </c>
      <c r="K1383" s="63">
        <v>3</v>
      </c>
      <c r="L1383" s="63">
        <v>0</v>
      </c>
      <c r="M1383" s="63"/>
      <c r="N1383" s="63"/>
      <c r="O1383" s="63"/>
      <c r="P1383" s="63"/>
      <c r="Q1383" s="63"/>
      <c r="R1383" s="63"/>
    </row>
    <row r="1384" spans="1:18" x14ac:dyDescent="0.2">
      <c r="A1384" s="63" t="s">
        <v>1556</v>
      </c>
      <c r="B1384" s="63" t="s">
        <v>1524</v>
      </c>
      <c r="C1384" s="63" t="s">
        <v>77</v>
      </c>
      <c r="D1384" s="63" t="s">
        <v>76</v>
      </c>
      <c r="E1384" s="63" t="s">
        <v>1525</v>
      </c>
      <c r="F1384" s="63">
        <v>0</v>
      </c>
      <c r="G1384" s="63" t="s">
        <v>8311</v>
      </c>
      <c r="H1384" s="63" t="s">
        <v>334</v>
      </c>
      <c r="I1384" s="63">
        <v>12.7</v>
      </c>
      <c r="J1384" s="63">
        <v>19</v>
      </c>
      <c r="K1384" s="63">
        <v>2</v>
      </c>
      <c r="L1384" s="63"/>
      <c r="M1384" s="63"/>
      <c r="N1384" s="63"/>
      <c r="O1384" s="63"/>
      <c r="P1384" s="63"/>
      <c r="Q1384" s="63"/>
      <c r="R1384" s="63"/>
    </row>
    <row r="1385" spans="1:18" x14ac:dyDescent="0.2">
      <c r="A1385" s="63" t="s">
        <v>1557</v>
      </c>
      <c r="B1385" s="63" t="s">
        <v>1527</v>
      </c>
      <c r="C1385" s="63" t="s">
        <v>77</v>
      </c>
      <c r="D1385" s="63" t="s">
        <v>76</v>
      </c>
      <c r="E1385" s="63" t="s">
        <v>1525</v>
      </c>
      <c r="F1385" s="63">
        <v>1</v>
      </c>
      <c r="G1385" s="63" t="s">
        <v>8311</v>
      </c>
      <c r="H1385" s="63" t="s">
        <v>19</v>
      </c>
      <c r="I1385" s="63">
        <v>12.9</v>
      </c>
      <c r="J1385" s="63">
        <v>15</v>
      </c>
      <c r="K1385" s="63">
        <v>2</v>
      </c>
      <c r="L1385" s="63">
        <v>0</v>
      </c>
      <c r="M1385" s="63"/>
      <c r="N1385" s="63">
        <v>1</v>
      </c>
      <c r="O1385" s="63"/>
      <c r="P1385" s="63"/>
      <c r="Q1385" s="63"/>
      <c r="R1385" s="63"/>
    </row>
    <row r="1386" spans="1:18" x14ac:dyDescent="0.2">
      <c r="A1386" s="63" t="s">
        <v>1558</v>
      </c>
      <c r="B1386" s="63" t="s">
        <v>1524</v>
      </c>
      <c r="C1386" s="63" t="s">
        <v>81</v>
      </c>
      <c r="D1386" s="63" t="s">
        <v>80</v>
      </c>
      <c r="E1386" s="63" t="s">
        <v>1525</v>
      </c>
      <c r="F1386" s="63">
        <v>0</v>
      </c>
      <c r="G1386" s="63" t="s">
        <v>8311</v>
      </c>
      <c r="H1386" s="63" t="s">
        <v>334</v>
      </c>
      <c r="I1386" s="63">
        <v>17.5</v>
      </c>
      <c r="J1386" s="63">
        <v>41</v>
      </c>
      <c r="K1386" s="63">
        <v>4</v>
      </c>
      <c r="L1386" s="63"/>
      <c r="M1386" s="63"/>
      <c r="N1386" s="63"/>
      <c r="O1386" s="63"/>
      <c r="P1386" s="63"/>
      <c r="Q1386" s="63"/>
      <c r="R1386" s="63"/>
    </row>
    <row r="1387" spans="1:18" x14ac:dyDescent="0.2">
      <c r="A1387" s="63" t="s">
        <v>1559</v>
      </c>
      <c r="B1387" s="63" t="s">
        <v>1527</v>
      </c>
      <c r="C1387" s="63" t="s">
        <v>81</v>
      </c>
      <c r="D1387" s="63" t="s">
        <v>80</v>
      </c>
      <c r="E1387" s="63" t="s">
        <v>1525</v>
      </c>
      <c r="F1387" s="63">
        <v>1</v>
      </c>
      <c r="G1387" s="63" t="s">
        <v>8311</v>
      </c>
      <c r="H1387" s="63" t="s">
        <v>19</v>
      </c>
      <c r="I1387" s="63">
        <v>15.7</v>
      </c>
      <c r="J1387" s="63">
        <v>31</v>
      </c>
      <c r="K1387" s="63">
        <v>3</v>
      </c>
      <c r="L1387" s="63">
        <v>-0.4</v>
      </c>
      <c r="M1387" s="63">
        <v>1</v>
      </c>
      <c r="N1387" s="63"/>
      <c r="O1387" s="63"/>
      <c r="P1387" s="63"/>
      <c r="Q1387" s="63"/>
      <c r="R1387" s="63"/>
    </row>
    <row r="1388" spans="1:18" x14ac:dyDescent="0.2">
      <c r="A1388" s="63" t="s">
        <v>1560</v>
      </c>
      <c r="B1388" s="63" t="s">
        <v>1524</v>
      </c>
      <c r="C1388" s="63" t="s">
        <v>85</v>
      </c>
      <c r="D1388" s="63" t="s">
        <v>84</v>
      </c>
      <c r="E1388" s="63" t="s">
        <v>1525</v>
      </c>
      <c r="F1388" s="63">
        <v>0</v>
      </c>
      <c r="G1388" s="63" t="s">
        <v>8311</v>
      </c>
      <c r="H1388" s="63" t="s">
        <v>334</v>
      </c>
      <c r="I1388" s="63">
        <v>16.2</v>
      </c>
      <c r="J1388" s="63">
        <v>36</v>
      </c>
      <c r="K1388" s="63">
        <v>3</v>
      </c>
      <c r="L1388" s="63"/>
      <c r="M1388" s="63"/>
      <c r="N1388" s="63"/>
      <c r="O1388" s="63"/>
      <c r="P1388" s="63"/>
      <c r="Q1388" s="63"/>
      <c r="R1388" s="63"/>
    </row>
    <row r="1389" spans="1:18" x14ac:dyDescent="0.2">
      <c r="A1389" s="63" t="s">
        <v>1561</v>
      </c>
      <c r="B1389" s="63" t="s">
        <v>1527</v>
      </c>
      <c r="C1389" s="63" t="s">
        <v>85</v>
      </c>
      <c r="D1389" s="63" t="s">
        <v>84</v>
      </c>
      <c r="E1389" s="63" t="s">
        <v>1525</v>
      </c>
      <c r="F1389" s="63">
        <v>1</v>
      </c>
      <c r="G1389" s="63" t="s">
        <v>8311</v>
      </c>
      <c r="H1389" s="63" t="s">
        <v>19</v>
      </c>
      <c r="I1389" s="63">
        <v>16</v>
      </c>
      <c r="J1389" s="63">
        <v>33</v>
      </c>
      <c r="K1389" s="63">
        <v>3</v>
      </c>
      <c r="L1389" s="63">
        <v>0</v>
      </c>
      <c r="M1389" s="63">
        <v>1</v>
      </c>
      <c r="N1389" s="63"/>
      <c r="O1389" s="63"/>
      <c r="P1389" s="63"/>
      <c r="Q1389" s="63"/>
      <c r="R1389" s="63"/>
    </row>
    <row r="1390" spans="1:18" x14ac:dyDescent="0.2">
      <c r="A1390" s="63" t="s">
        <v>1562</v>
      </c>
      <c r="B1390" s="63" t="s">
        <v>1524</v>
      </c>
      <c r="C1390" s="63" t="s">
        <v>89</v>
      </c>
      <c r="D1390" s="63" t="s">
        <v>88</v>
      </c>
      <c r="E1390" s="63" t="s">
        <v>1525</v>
      </c>
      <c r="F1390" s="63">
        <v>0</v>
      </c>
      <c r="G1390" s="63" t="s">
        <v>8311</v>
      </c>
      <c r="H1390" s="63" t="s">
        <v>334</v>
      </c>
      <c r="I1390" s="63">
        <v>12.4</v>
      </c>
      <c r="J1390" s="63">
        <v>14</v>
      </c>
      <c r="K1390" s="63">
        <v>2</v>
      </c>
      <c r="L1390" s="63"/>
      <c r="M1390" s="63"/>
      <c r="N1390" s="63"/>
      <c r="O1390" s="63"/>
      <c r="P1390" s="63"/>
      <c r="Q1390" s="63"/>
      <c r="R1390" s="63"/>
    </row>
    <row r="1391" spans="1:18" x14ac:dyDescent="0.2">
      <c r="A1391" s="63" t="s">
        <v>1563</v>
      </c>
      <c r="B1391" s="63" t="s">
        <v>1527</v>
      </c>
      <c r="C1391" s="63" t="s">
        <v>89</v>
      </c>
      <c r="D1391" s="63" t="s">
        <v>88</v>
      </c>
      <c r="E1391" s="63" t="s">
        <v>1525</v>
      </c>
      <c r="F1391" s="63">
        <v>1</v>
      </c>
      <c r="G1391" s="63" t="s">
        <v>8311</v>
      </c>
      <c r="H1391" s="63" t="s">
        <v>19</v>
      </c>
      <c r="I1391" s="63">
        <v>14.3</v>
      </c>
      <c r="J1391" s="63">
        <v>26</v>
      </c>
      <c r="K1391" s="63">
        <v>3</v>
      </c>
      <c r="L1391" s="63">
        <v>0.5</v>
      </c>
      <c r="M1391" s="63"/>
      <c r="N1391" s="63">
        <v>1</v>
      </c>
      <c r="O1391" s="63"/>
      <c r="P1391" s="63">
        <v>1</v>
      </c>
      <c r="Q1391" s="63"/>
      <c r="R1391" s="63"/>
    </row>
    <row r="1392" spans="1:18" x14ac:dyDescent="0.2">
      <c r="A1392" s="63" t="s">
        <v>1564</v>
      </c>
      <c r="B1392" s="63" t="s">
        <v>1524</v>
      </c>
      <c r="C1392" s="63" t="s">
        <v>93</v>
      </c>
      <c r="D1392" s="63" t="s">
        <v>92</v>
      </c>
      <c r="E1392" s="63" t="s">
        <v>1525</v>
      </c>
      <c r="F1392" s="63">
        <v>0</v>
      </c>
      <c r="G1392" s="63" t="s">
        <v>8311</v>
      </c>
      <c r="H1392" s="63" t="s">
        <v>334</v>
      </c>
      <c r="I1392" s="63">
        <v>14.5</v>
      </c>
      <c r="J1392" s="63">
        <v>30</v>
      </c>
      <c r="K1392" s="63">
        <v>3</v>
      </c>
      <c r="L1392" s="63"/>
      <c r="M1392" s="63"/>
      <c r="N1392" s="63"/>
      <c r="O1392" s="63"/>
      <c r="P1392" s="63"/>
      <c r="Q1392" s="63"/>
      <c r="R1392" s="63"/>
    </row>
    <row r="1393" spans="1:18" x14ac:dyDescent="0.2">
      <c r="A1393" s="63" t="s">
        <v>1565</v>
      </c>
      <c r="B1393" s="63" t="s">
        <v>1527</v>
      </c>
      <c r="C1393" s="63" t="s">
        <v>93</v>
      </c>
      <c r="D1393" s="63" t="s">
        <v>92</v>
      </c>
      <c r="E1393" s="63" t="s">
        <v>1525</v>
      </c>
      <c r="F1393" s="63">
        <v>1</v>
      </c>
      <c r="G1393" s="63" t="s">
        <v>8311</v>
      </c>
      <c r="H1393" s="63" t="s">
        <v>19</v>
      </c>
      <c r="I1393" s="63">
        <v>15.7</v>
      </c>
      <c r="J1393" s="63">
        <v>31</v>
      </c>
      <c r="K1393" s="63">
        <v>3</v>
      </c>
      <c r="L1393" s="63">
        <v>0.3</v>
      </c>
      <c r="M1393" s="63"/>
      <c r="N1393" s="63">
        <v>1</v>
      </c>
      <c r="O1393" s="63"/>
      <c r="P1393" s="63"/>
      <c r="Q1393" s="63"/>
      <c r="R1393" s="63"/>
    </row>
    <row r="1394" spans="1:18" x14ac:dyDescent="0.2">
      <c r="A1394" s="63" t="s">
        <v>1566</v>
      </c>
      <c r="B1394" s="63" t="s">
        <v>1524</v>
      </c>
      <c r="C1394" s="63" t="s">
        <v>97</v>
      </c>
      <c r="D1394" s="63" t="s">
        <v>96</v>
      </c>
      <c r="E1394" s="63" t="s">
        <v>1525</v>
      </c>
      <c r="F1394" s="63">
        <v>0</v>
      </c>
      <c r="G1394" s="63" t="s">
        <v>8311</v>
      </c>
      <c r="H1394" s="63" t="s">
        <v>334</v>
      </c>
      <c r="I1394" s="63">
        <v>9.5</v>
      </c>
      <c r="J1394" s="63">
        <v>5</v>
      </c>
      <c r="K1394" s="63">
        <v>1</v>
      </c>
      <c r="L1394" s="63"/>
      <c r="M1394" s="63"/>
      <c r="N1394" s="63"/>
      <c r="O1394" s="63"/>
      <c r="P1394" s="63"/>
      <c r="Q1394" s="63"/>
      <c r="R1394" s="63"/>
    </row>
    <row r="1395" spans="1:18" x14ac:dyDescent="0.2">
      <c r="A1395" s="63" t="s">
        <v>1567</v>
      </c>
      <c r="B1395" s="63" t="s">
        <v>1527</v>
      </c>
      <c r="C1395" s="63" t="s">
        <v>97</v>
      </c>
      <c r="D1395" s="63" t="s">
        <v>96</v>
      </c>
      <c r="E1395" s="63" t="s">
        <v>1525</v>
      </c>
      <c r="F1395" s="63">
        <v>1</v>
      </c>
      <c r="G1395" s="63" t="s">
        <v>8311</v>
      </c>
      <c r="H1395" s="63" t="s">
        <v>19</v>
      </c>
      <c r="I1395" s="63">
        <v>9.8000000000000007</v>
      </c>
      <c r="J1395" s="63">
        <v>5</v>
      </c>
      <c r="K1395" s="63">
        <v>1</v>
      </c>
      <c r="L1395" s="63">
        <v>0.1</v>
      </c>
      <c r="M1395" s="63"/>
      <c r="N1395" s="63">
        <v>1</v>
      </c>
      <c r="O1395" s="63"/>
      <c r="P1395" s="63"/>
      <c r="Q1395" s="63"/>
      <c r="R1395" s="63"/>
    </row>
    <row r="1396" spans="1:18" x14ac:dyDescent="0.2">
      <c r="A1396" s="63" t="s">
        <v>1568</v>
      </c>
      <c r="B1396" s="63" t="s">
        <v>1524</v>
      </c>
      <c r="C1396" s="63" t="s">
        <v>101</v>
      </c>
      <c r="D1396" s="63" t="s">
        <v>100</v>
      </c>
      <c r="E1396" s="63" t="s">
        <v>1525</v>
      </c>
      <c r="F1396" s="63">
        <v>0</v>
      </c>
      <c r="G1396" s="63" t="s">
        <v>8311</v>
      </c>
      <c r="H1396" s="63" t="s">
        <v>334</v>
      </c>
      <c r="I1396" s="63">
        <v>8.6999999999999993</v>
      </c>
      <c r="J1396" s="63">
        <v>4</v>
      </c>
      <c r="K1396" s="63">
        <v>1</v>
      </c>
      <c r="L1396" s="63"/>
      <c r="M1396" s="63"/>
      <c r="N1396" s="63"/>
      <c r="O1396" s="63"/>
      <c r="P1396" s="63"/>
      <c r="Q1396" s="63"/>
      <c r="R1396" s="63"/>
    </row>
    <row r="1397" spans="1:18" x14ac:dyDescent="0.2">
      <c r="A1397" s="63" t="s">
        <v>1569</v>
      </c>
      <c r="B1397" s="63" t="s">
        <v>1527</v>
      </c>
      <c r="C1397" s="63" t="s">
        <v>101</v>
      </c>
      <c r="D1397" s="63" t="s">
        <v>100</v>
      </c>
      <c r="E1397" s="63" t="s">
        <v>1525</v>
      </c>
      <c r="F1397" s="63">
        <v>1</v>
      </c>
      <c r="G1397" s="63" t="s">
        <v>8311</v>
      </c>
      <c r="H1397" s="63" t="s">
        <v>19</v>
      </c>
      <c r="I1397" s="63">
        <v>8.1999999999999993</v>
      </c>
      <c r="J1397" s="63">
        <v>3</v>
      </c>
      <c r="K1397" s="63">
        <v>1</v>
      </c>
      <c r="L1397" s="63">
        <v>-0.1</v>
      </c>
      <c r="M1397" s="63">
        <v>1</v>
      </c>
      <c r="N1397" s="63"/>
      <c r="O1397" s="63"/>
      <c r="P1397" s="63"/>
      <c r="Q1397" s="63"/>
      <c r="R1397" s="63"/>
    </row>
    <row r="1398" spans="1:18" x14ac:dyDescent="0.2">
      <c r="A1398" s="63" t="s">
        <v>1570</v>
      </c>
      <c r="B1398" s="63" t="s">
        <v>1524</v>
      </c>
      <c r="C1398" s="63" t="s">
        <v>105</v>
      </c>
      <c r="D1398" s="63" t="s">
        <v>104</v>
      </c>
      <c r="E1398" s="63" t="s">
        <v>1525</v>
      </c>
      <c r="F1398" s="63">
        <v>0</v>
      </c>
      <c r="G1398" s="63" t="s">
        <v>8311</v>
      </c>
      <c r="H1398" s="63" t="s">
        <v>334</v>
      </c>
      <c r="I1398" s="63">
        <v>12.5</v>
      </c>
      <c r="J1398" s="63">
        <v>16</v>
      </c>
      <c r="K1398" s="63">
        <v>2</v>
      </c>
      <c r="L1398" s="63"/>
      <c r="M1398" s="63"/>
      <c r="N1398" s="63"/>
      <c r="O1398" s="63"/>
      <c r="P1398" s="63"/>
      <c r="Q1398" s="63"/>
      <c r="R1398" s="63"/>
    </row>
    <row r="1399" spans="1:18" x14ac:dyDescent="0.2">
      <c r="A1399" s="63" t="s">
        <v>1571</v>
      </c>
      <c r="B1399" s="63" t="s">
        <v>1527</v>
      </c>
      <c r="C1399" s="63" t="s">
        <v>105</v>
      </c>
      <c r="D1399" s="63" t="s">
        <v>104</v>
      </c>
      <c r="E1399" s="63" t="s">
        <v>1525</v>
      </c>
      <c r="F1399" s="63">
        <v>1</v>
      </c>
      <c r="G1399" s="63" t="s">
        <v>8311</v>
      </c>
      <c r="H1399" s="63" t="s">
        <v>19</v>
      </c>
      <c r="I1399" s="63">
        <v>13.3</v>
      </c>
      <c r="J1399" s="63">
        <v>20</v>
      </c>
      <c r="K1399" s="63">
        <v>2</v>
      </c>
      <c r="L1399" s="63">
        <v>0.2</v>
      </c>
      <c r="M1399" s="63"/>
      <c r="N1399" s="63">
        <v>1</v>
      </c>
      <c r="O1399" s="63"/>
      <c r="P1399" s="63"/>
      <c r="Q1399" s="63"/>
      <c r="R1399" s="63"/>
    </row>
    <row r="1400" spans="1:18" x14ac:dyDescent="0.2">
      <c r="A1400" s="63" t="s">
        <v>1572</v>
      </c>
      <c r="B1400" s="63" t="s">
        <v>1524</v>
      </c>
      <c r="C1400" s="63" t="s">
        <v>109</v>
      </c>
      <c r="D1400" s="63" t="s">
        <v>108</v>
      </c>
      <c r="E1400" s="63" t="s">
        <v>1525</v>
      </c>
      <c r="F1400" s="63">
        <v>0</v>
      </c>
      <c r="G1400" s="63" t="s">
        <v>8311</v>
      </c>
      <c r="H1400" s="63" t="s">
        <v>334</v>
      </c>
      <c r="I1400" s="63">
        <v>12</v>
      </c>
      <c r="J1400" s="63">
        <v>12</v>
      </c>
      <c r="K1400" s="63">
        <v>1</v>
      </c>
      <c r="L1400" s="63"/>
      <c r="M1400" s="63"/>
      <c r="N1400" s="63"/>
      <c r="O1400" s="63"/>
      <c r="P1400" s="63"/>
      <c r="Q1400" s="63"/>
      <c r="R1400" s="63"/>
    </row>
    <row r="1401" spans="1:18" x14ac:dyDescent="0.2">
      <c r="A1401" s="63" t="s">
        <v>1573</v>
      </c>
      <c r="B1401" s="63" t="s">
        <v>1527</v>
      </c>
      <c r="C1401" s="63" t="s">
        <v>109</v>
      </c>
      <c r="D1401" s="63" t="s">
        <v>108</v>
      </c>
      <c r="E1401" s="63" t="s">
        <v>1525</v>
      </c>
      <c r="F1401" s="63">
        <v>1</v>
      </c>
      <c r="G1401" s="63" t="s">
        <v>8311</v>
      </c>
      <c r="H1401" s="63" t="s">
        <v>19</v>
      </c>
      <c r="I1401" s="63">
        <v>12.2</v>
      </c>
      <c r="J1401" s="63">
        <v>10</v>
      </c>
      <c r="K1401" s="63">
        <v>1</v>
      </c>
      <c r="L1401" s="63">
        <v>0</v>
      </c>
      <c r="M1401" s="63"/>
      <c r="N1401" s="63">
        <v>1</v>
      </c>
      <c r="O1401" s="63"/>
      <c r="P1401" s="63"/>
      <c r="Q1401" s="63"/>
      <c r="R1401" s="63"/>
    </row>
    <row r="1402" spans="1:18" x14ac:dyDescent="0.2">
      <c r="A1402" s="63" t="s">
        <v>1574</v>
      </c>
      <c r="B1402" s="63" t="s">
        <v>1524</v>
      </c>
      <c r="C1402" s="63" t="s">
        <v>113</v>
      </c>
      <c r="D1402" s="63" t="s">
        <v>112</v>
      </c>
      <c r="E1402" s="63" t="s">
        <v>1525</v>
      </c>
      <c r="F1402" s="63">
        <v>0</v>
      </c>
      <c r="G1402" s="63" t="s">
        <v>8311</v>
      </c>
      <c r="H1402" s="63" t="s">
        <v>334</v>
      </c>
      <c r="I1402" s="63">
        <v>14</v>
      </c>
      <c r="J1402" s="63">
        <v>26</v>
      </c>
      <c r="K1402" s="63">
        <v>3</v>
      </c>
      <c r="L1402" s="63"/>
      <c r="M1402" s="63"/>
      <c r="N1402" s="63"/>
      <c r="O1402" s="63"/>
      <c r="P1402" s="63"/>
      <c r="Q1402" s="63"/>
      <c r="R1402" s="63"/>
    </row>
    <row r="1403" spans="1:18" x14ac:dyDescent="0.2">
      <c r="A1403" s="63" t="s">
        <v>1575</v>
      </c>
      <c r="B1403" s="63" t="s">
        <v>1527</v>
      </c>
      <c r="C1403" s="63" t="s">
        <v>113</v>
      </c>
      <c r="D1403" s="63" t="s">
        <v>112</v>
      </c>
      <c r="E1403" s="63" t="s">
        <v>1525</v>
      </c>
      <c r="F1403" s="63">
        <v>1</v>
      </c>
      <c r="G1403" s="63" t="s">
        <v>8311</v>
      </c>
      <c r="H1403" s="63" t="s">
        <v>19</v>
      </c>
      <c r="I1403" s="63">
        <v>12.5</v>
      </c>
      <c r="J1403" s="63">
        <v>12</v>
      </c>
      <c r="K1403" s="63">
        <v>1</v>
      </c>
      <c r="L1403" s="63">
        <v>-0.4</v>
      </c>
      <c r="M1403" s="63">
        <v>1</v>
      </c>
      <c r="N1403" s="63"/>
      <c r="O1403" s="63"/>
      <c r="P1403" s="63"/>
      <c r="Q1403" s="63"/>
      <c r="R1403" s="63"/>
    </row>
    <row r="1404" spans="1:18" x14ac:dyDescent="0.2">
      <c r="A1404" s="63" t="s">
        <v>1576</v>
      </c>
      <c r="B1404" s="63" t="s">
        <v>1524</v>
      </c>
      <c r="C1404" s="63" t="s">
        <v>117</v>
      </c>
      <c r="D1404" s="63" t="s">
        <v>116</v>
      </c>
      <c r="E1404" s="63" t="s">
        <v>1525</v>
      </c>
      <c r="F1404" s="63">
        <v>0</v>
      </c>
      <c r="G1404" s="63" t="s">
        <v>8311</v>
      </c>
      <c r="H1404" s="63" t="s">
        <v>334</v>
      </c>
      <c r="I1404" s="63">
        <v>14.9</v>
      </c>
      <c r="J1404" s="63">
        <v>34</v>
      </c>
      <c r="K1404" s="63">
        <v>3</v>
      </c>
      <c r="L1404" s="63"/>
      <c r="M1404" s="63"/>
      <c r="N1404" s="63"/>
      <c r="O1404" s="63"/>
      <c r="P1404" s="63"/>
      <c r="Q1404" s="63"/>
      <c r="R1404" s="63"/>
    </row>
    <row r="1405" spans="1:18" x14ac:dyDescent="0.2">
      <c r="A1405" s="63" t="s">
        <v>1577</v>
      </c>
      <c r="B1405" s="63" t="s">
        <v>1527</v>
      </c>
      <c r="C1405" s="63" t="s">
        <v>117</v>
      </c>
      <c r="D1405" s="63" t="s">
        <v>116</v>
      </c>
      <c r="E1405" s="63" t="s">
        <v>1525</v>
      </c>
      <c r="F1405" s="63">
        <v>1</v>
      </c>
      <c r="G1405" s="63" t="s">
        <v>8311</v>
      </c>
      <c r="H1405" s="63" t="s">
        <v>19</v>
      </c>
      <c r="I1405" s="63">
        <v>16.3</v>
      </c>
      <c r="J1405" s="63">
        <v>34</v>
      </c>
      <c r="K1405" s="63">
        <v>3</v>
      </c>
      <c r="L1405" s="63">
        <v>0.3</v>
      </c>
      <c r="M1405" s="63"/>
      <c r="N1405" s="63">
        <v>1</v>
      </c>
      <c r="O1405" s="63"/>
      <c r="P1405" s="63"/>
      <c r="Q1405" s="63"/>
      <c r="R1405" s="63"/>
    </row>
    <row r="1406" spans="1:18" x14ac:dyDescent="0.2">
      <c r="A1406" s="63" t="s">
        <v>1578</v>
      </c>
      <c r="B1406" s="63" t="s">
        <v>1524</v>
      </c>
      <c r="C1406" s="63" t="s">
        <v>121</v>
      </c>
      <c r="D1406" s="63" t="s">
        <v>120</v>
      </c>
      <c r="E1406" s="63" t="s">
        <v>1525</v>
      </c>
      <c r="F1406" s="63">
        <v>0</v>
      </c>
      <c r="G1406" s="63" t="s">
        <v>8311</v>
      </c>
      <c r="H1406" s="63" t="s">
        <v>334</v>
      </c>
      <c r="I1406" s="63">
        <v>22.6</v>
      </c>
      <c r="J1406" s="63">
        <v>49</v>
      </c>
      <c r="K1406" s="63">
        <v>4</v>
      </c>
      <c r="L1406" s="63"/>
      <c r="M1406" s="63"/>
      <c r="N1406" s="63"/>
      <c r="O1406" s="63"/>
      <c r="P1406" s="63"/>
      <c r="Q1406" s="63"/>
      <c r="R1406" s="63"/>
    </row>
    <row r="1407" spans="1:18" x14ac:dyDescent="0.2">
      <c r="A1407" s="63" t="s">
        <v>1579</v>
      </c>
      <c r="B1407" s="63" t="s">
        <v>1527</v>
      </c>
      <c r="C1407" s="63" t="s">
        <v>121</v>
      </c>
      <c r="D1407" s="63" t="s">
        <v>120</v>
      </c>
      <c r="E1407" s="63" t="s">
        <v>1525</v>
      </c>
      <c r="F1407" s="63">
        <v>1</v>
      </c>
      <c r="G1407" s="63" t="s">
        <v>8311</v>
      </c>
      <c r="H1407" s="63" t="s">
        <v>19</v>
      </c>
      <c r="I1407" s="63">
        <v>23.9</v>
      </c>
      <c r="J1407" s="63">
        <v>51</v>
      </c>
      <c r="K1407" s="63">
        <v>4</v>
      </c>
      <c r="L1407" s="63">
        <v>0.3</v>
      </c>
      <c r="M1407" s="63"/>
      <c r="N1407" s="63">
        <v>1</v>
      </c>
      <c r="O1407" s="63"/>
      <c r="P1407" s="63"/>
      <c r="Q1407" s="63"/>
      <c r="R1407" s="63"/>
    </row>
    <row r="1408" spans="1:18" x14ac:dyDescent="0.2">
      <c r="A1408" s="63" t="s">
        <v>1580</v>
      </c>
      <c r="B1408" s="63" t="s">
        <v>1524</v>
      </c>
      <c r="C1408" s="63" t="s">
        <v>125</v>
      </c>
      <c r="D1408" s="63" t="s">
        <v>124</v>
      </c>
      <c r="E1408" s="63" t="s">
        <v>1525</v>
      </c>
      <c r="F1408" s="63">
        <v>0</v>
      </c>
      <c r="G1408" s="63" t="s">
        <v>8311</v>
      </c>
      <c r="H1408" s="63" t="s">
        <v>334</v>
      </c>
      <c r="I1408" s="63">
        <v>12.5</v>
      </c>
      <c r="J1408" s="63">
        <v>16</v>
      </c>
      <c r="K1408" s="63">
        <v>2</v>
      </c>
      <c r="L1408" s="63"/>
      <c r="M1408" s="63"/>
      <c r="N1408" s="63"/>
      <c r="O1408" s="63"/>
      <c r="P1408" s="63"/>
      <c r="Q1408" s="63"/>
      <c r="R1408" s="63"/>
    </row>
    <row r="1409" spans="1:18" x14ac:dyDescent="0.2">
      <c r="A1409" s="63" t="s">
        <v>1581</v>
      </c>
      <c r="B1409" s="63" t="s">
        <v>1527</v>
      </c>
      <c r="C1409" s="63" t="s">
        <v>125</v>
      </c>
      <c r="D1409" s="63" t="s">
        <v>124</v>
      </c>
      <c r="E1409" s="63" t="s">
        <v>1525</v>
      </c>
      <c r="F1409" s="63">
        <v>1</v>
      </c>
      <c r="G1409" s="63" t="s">
        <v>8311</v>
      </c>
      <c r="H1409" s="63" t="s">
        <v>19</v>
      </c>
      <c r="I1409" s="63">
        <v>13.4</v>
      </c>
      <c r="J1409" s="63">
        <v>22</v>
      </c>
      <c r="K1409" s="63">
        <v>2</v>
      </c>
      <c r="L1409" s="63">
        <v>0.2</v>
      </c>
      <c r="M1409" s="63"/>
      <c r="N1409" s="63">
        <v>1</v>
      </c>
      <c r="O1409" s="63"/>
      <c r="P1409" s="63"/>
      <c r="Q1409" s="63"/>
      <c r="R1409" s="63"/>
    </row>
    <row r="1410" spans="1:18" x14ac:dyDescent="0.2">
      <c r="A1410" s="63" t="s">
        <v>1582</v>
      </c>
      <c r="B1410" s="63" t="s">
        <v>1524</v>
      </c>
      <c r="C1410" s="63" t="s">
        <v>129</v>
      </c>
      <c r="D1410" s="63" t="s">
        <v>128</v>
      </c>
      <c r="E1410" s="63" t="s">
        <v>1525</v>
      </c>
      <c r="F1410" s="63">
        <v>0</v>
      </c>
      <c r="G1410" s="63" t="s">
        <v>8311</v>
      </c>
      <c r="H1410" s="63" t="s">
        <v>334</v>
      </c>
      <c r="I1410" s="63">
        <v>18.2</v>
      </c>
      <c r="J1410" s="63">
        <v>44</v>
      </c>
      <c r="K1410" s="63">
        <v>4</v>
      </c>
      <c r="L1410" s="63"/>
      <c r="M1410" s="63"/>
      <c r="N1410" s="63"/>
      <c r="O1410" s="63"/>
      <c r="P1410" s="63"/>
      <c r="Q1410" s="63"/>
      <c r="R1410" s="63"/>
    </row>
    <row r="1411" spans="1:18" x14ac:dyDescent="0.2">
      <c r="A1411" s="63" t="s">
        <v>1583</v>
      </c>
      <c r="B1411" s="63" t="s">
        <v>1527</v>
      </c>
      <c r="C1411" s="63" t="s">
        <v>129</v>
      </c>
      <c r="D1411" s="63" t="s">
        <v>128</v>
      </c>
      <c r="E1411" s="63" t="s">
        <v>1525</v>
      </c>
      <c r="F1411" s="63">
        <v>1</v>
      </c>
      <c r="G1411" s="63" t="s">
        <v>8311</v>
      </c>
      <c r="H1411" s="63" t="s">
        <v>19</v>
      </c>
      <c r="I1411" s="63">
        <v>19.5</v>
      </c>
      <c r="J1411" s="63">
        <v>44</v>
      </c>
      <c r="K1411" s="63">
        <v>4</v>
      </c>
      <c r="L1411" s="63">
        <v>0.3</v>
      </c>
      <c r="M1411" s="63"/>
      <c r="N1411" s="63">
        <v>1</v>
      </c>
      <c r="O1411" s="63"/>
      <c r="P1411" s="63"/>
      <c r="Q1411" s="63"/>
      <c r="R1411" s="63"/>
    </row>
    <row r="1412" spans="1:18" x14ac:dyDescent="0.2">
      <c r="A1412" s="63" t="s">
        <v>1584</v>
      </c>
      <c r="B1412" s="63" t="s">
        <v>1524</v>
      </c>
      <c r="C1412" s="63" t="s">
        <v>133</v>
      </c>
      <c r="D1412" s="63" t="s">
        <v>132</v>
      </c>
      <c r="E1412" s="63" t="s">
        <v>1525</v>
      </c>
      <c r="F1412" s="63">
        <v>0</v>
      </c>
      <c r="G1412" s="63" t="s">
        <v>8311</v>
      </c>
      <c r="H1412" s="63" t="s">
        <v>334</v>
      </c>
      <c r="I1412" s="63">
        <v>14.1</v>
      </c>
      <c r="J1412" s="63">
        <v>27</v>
      </c>
      <c r="K1412" s="63">
        <v>3</v>
      </c>
      <c r="L1412" s="63"/>
      <c r="M1412" s="63"/>
      <c r="N1412" s="63"/>
      <c r="O1412" s="63"/>
      <c r="P1412" s="63"/>
      <c r="Q1412" s="63"/>
      <c r="R1412" s="63"/>
    </row>
    <row r="1413" spans="1:18" x14ac:dyDescent="0.2">
      <c r="A1413" s="63" t="s">
        <v>1585</v>
      </c>
      <c r="B1413" s="63" t="s">
        <v>1527</v>
      </c>
      <c r="C1413" s="63" t="s">
        <v>133</v>
      </c>
      <c r="D1413" s="63" t="s">
        <v>132</v>
      </c>
      <c r="E1413" s="63" t="s">
        <v>1525</v>
      </c>
      <c r="F1413" s="63">
        <v>1</v>
      </c>
      <c r="G1413" s="63" t="s">
        <v>8311</v>
      </c>
      <c r="H1413" s="63" t="s">
        <v>19</v>
      </c>
      <c r="I1413" s="63">
        <v>17.8</v>
      </c>
      <c r="J1413" s="63">
        <v>37</v>
      </c>
      <c r="K1413" s="63">
        <v>3</v>
      </c>
      <c r="L1413" s="63">
        <v>0.9</v>
      </c>
      <c r="M1413" s="63"/>
      <c r="N1413" s="63">
        <v>1</v>
      </c>
      <c r="O1413" s="63"/>
      <c r="P1413" s="63">
        <v>1</v>
      </c>
      <c r="Q1413" s="63"/>
      <c r="R1413" s="63"/>
    </row>
    <row r="1414" spans="1:18" x14ac:dyDescent="0.2">
      <c r="A1414" s="63" t="s">
        <v>1586</v>
      </c>
      <c r="B1414" s="63" t="s">
        <v>1524</v>
      </c>
      <c r="C1414" s="63" t="s">
        <v>137</v>
      </c>
      <c r="D1414" s="63" t="s">
        <v>136</v>
      </c>
      <c r="E1414" s="63" t="s">
        <v>1525</v>
      </c>
      <c r="F1414" s="63">
        <v>0</v>
      </c>
      <c r="G1414" s="63" t="s">
        <v>8311</v>
      </c>
      <c r="H1414" s="63" t="s">
        <v>334</v>
      </c>
      <c r="I1414" s="63">
        <v>7.4</v>
      </c>
      <c r="J1414" s="63">
        <v>2</v>
      </c>
      <c r="K1414" s="63">
        <v>1</v>
      </c>
      <c r="L1414" s="63"/>
      <c r="M1414" s="63"/>
      <c r="N1414" s="63"/>
      <c r="O1414" s="63"/>
      <c r="P1414" s="63"/>
      <c r="Q1414" s="63"/>
      <c r="R1414" s="63"/>
    </row>
    <row r="1415" spans="1:18" x14ac:dyDescent="0.2">
      <c r="A1415" s="63" t="s">
        <v>1587</v>
      </c>
      <c r="B1415" s="63" t="s">
        <v>1527</v>
      </c>
      <c r="C1415" s="63" t="s">
        <v>137</v>
      </c>
      <c r="D1415" s="63" t="s">
        <v>136</v>
      </c>
      <c r="E1415" s="63" t="s">
        <v>1525</v>
      </c>
      <c r="F1415" s="63">
        <v>1</v>
      </c>
      <c r="G1415" s="63" t="s">
        <v>8311</v>
      </c>
      <c r="H1415" s="63" t="s">
        <v>19</v>
      </c>
      <c r="I1415" s="63">
        <v>8.3000000000000007</v>
      </c>
      <c r="J1415" s="63">
        <v>4</v>
      </c>
      <c r="K1415" s="63">
        <v>1</v>
      </c>
      <c r="L1415" s="63">
        <v>0.2</v>
      </c>
      <c r="M1415" s="63"/>
      <c r="N1415" s="63">
        <v>1</v>
      </c>
      <c r="O1415" s="63"/>
      <c r="P1415" s="63"/>
      <c r="Q1415" s="63"/>
      <c r="R1415" s="63"/>
    </row>
    <row r="1416" spans="1:18" x14ac:dyDescent="0.2">
      <c r="A1416" s="63" t="s">
        <v>1588</v>
      </c>
      <c r="B1416" s="63" t="s">
        <v>1524</v>
      </c>
      <c r="C1416" s="63" t="s">
        <v>141</v>
      </c>
      <c r="D1416" s="63" t="s">
        <v>140</v>
      </c>
      <c r="E1416" s="63" t="s">
        <v>1525</v>
      </c>
      <c r="F1416" s="63">
        <v>0</v>
      </c>
      <c r="G1416" s="63" t="s">
        <v>8311</v>
      </c>
      <c r="H1416" s="63" t="s">
        <v>334</v>
      </c>
      <c r="I1416" s="63">
        <v>21.3</v>
      </c>
      <c r="J1416" s="63">
        <v>48</v>
      </c>
      <c r="K1416" s="63">
        <v>4</v>
      </c>
      <c r="L1416" s="63"/>
      <c r="M1416" s="63"/>
      <c r="N1416" s="63"/>
      <c r="O1416" s="63"/>
      <c r="P1416" s="63"/>
      <c r="Q1416" s="63"/>
      <c r="R1416" s="63"/>
    </row>
    <row r="1417" spans="1:18" x14ac:dyDescent="0.2">
      <c r="A1417" s="63" t="s">
        <v>1589</v>
      </c>
      <c r="B1417" s="63" t="s">
        <v>1527</v>
      </c>
      <c r="C1417" s="63" t="s">
        <v>141</v>
      </c>
      <c r="D1417" s="63" t="s">
        <v>140</v>
      </c>
      <c r="E1417" s="63" t="s">
        <v>1525</v>
      </c>
      <c r="F1417" s="63">
        <v>1</v>
      </c>
      <c r="G1417" s="63" t="s">
        <v>8311</v>
      </c>
      <c r="H1417" s="63" t="s">
        <v>19</v>
      </c>
      <c r="I1417" s="63">
        <v>21</v>
      </c>
      <c r="J1417" s="63">
        <v>49</v>
      </c>
      <c r="K1417" s="63">
        <v>4</v>
      </c>
      <c r="L1417" s="63">
        <v>-0.1</v>
      </c>
      <c r="M1417" s="63">
        <v>1</v>
      </c>
      <c r="N1417" s="63"/>
      <c r="O1417" s="63"/>
      <c r="P1417" s="63"/>
      <c r="Q1417" s="63"/>
      <c r="R1417" s="63"/>
    </row>
    <row r="1418" spans="1:18" x14ac:dyDescent="0.2">
      <c r="A1418" s="63" t="s">
        <v>1590</v>
      </c>
      <c r="B1418" s="63" t="s">
        <v>1524</v>
      </c>
      <c r="C1418" s="63" t="s">
        <v>145</v>
      </c>
      <c r="D1418" s="63" t="s">
        <v>144</v>
      </c>
      <c r="E1418" s="63" t="s">
        <v>1525</v>
      </c>
      <c r="F1418" s="63">
        <v>0</v>
      </c>
      <c r="G1418" s="63" t="s">
        <v>8311</v>
      </c>
      <c r="H1418" s="63" t="s">
        <v>334</v>
      </c>
      <c r="I1418" s="63">
        <v>8.3000000000000007</v>
      </c>
      <c r="J1418" s="63">
        <v>3</v>
      </c>
      <c r="K1418" s="63">
        <v>1</v>
      </c>
      <c r="L1418" s="63"/>
      <c r="M1418" s="63"/>
      <c r="N1418" s="63"/>
      <c r="O1418" s="63"/>
      <c r="P1418" s="63"/>
      <c r="Q1418" s="63"/>
      <c r="R1418" s="63"/>
    </row>
    <row r="1419" spans="1:18" x14ac:dyDescent="0.2">
      <c r="A1419" s="63" t="s">
        <v>1591</v>
      </c>
      <c r="B1419" s="63" t="s">
        <v>1527</v>
      </c>
      <c r="C1419" s="63" t="s">
        <v>145</v>
      </c>
      <c r="D1419" s="63" t="s">
        <v>144</v>
      </c>
      <c r="E1419" s="63" t="s">
        <v>1525</v>
      </c>
      <c r="F1419" s="63">
        <v>1</v>
      </c>
      <c r="G1419" s="63" t="s">
        <v>8311</v>
      </c>
      <c r="H1419" s="63" t="s">
        <v>19</v>
      </c>
      <c r="I1419" s="63">
        <v>8.1</v>
      </c>
      <c r="J1419" s="63">
        <v>2</v>
      </c>
      <c r="K1419" s="63">
        <v>1</v>
      </c>
      <c r="L1419" s="63">
        <v>0</v>
      </c>
      <c r="M1419" s="63">
        <v>1</v>
      </c>
      <c r="N1419" s="63"/>
      <c r="O1419" s="63"/>
      <c r="P1419" s="63"/>
      <c r="Q1419" s="63"/>
      <c r="R1419" s="63"/>
    </row>
    <row r="1420" spans="1:18" x14ac:dyDescent="0.2">
      <c r="A1420" s="63" t="s">
        <v>1592</v>
      </c>
      <c r="B1420" s="63" t="s">
        <v>1524</v>
      </c>
      <c r="C1420" s="63" t="s">
        <v>149</v>
      </c>
      <c r="D1420" s="63" t="s">
        <v>148</v>
      </c>
      <c r="E1420" s="63" t="s">
        <v>1525</v>
      </c>
      <c r="F1420" s="63">
        <v>0</v>
      </c>
      <c r="G1420" s="63" t="s">
        <v>8311</v>
      </c>
      <c r="H1420" s="63" t="s">
        <v>334</v>
      </c>
      <c r="I1420" s="63">
        <v>12.7</v>
      </c>
      <c r="J1420" s="63">
        <v>19</v>
      </c>
      <c r="K1420" s="63">
        <v>2</v>
      </c>
      <c r="L1420" s="63"/>
      <c r="M1420" s="63"/>
      <c r="N1420" s="63"/>
      <c r="O1420" s="63"/>
      <c r="P1420" s="63"/>
      <c r="Q1420" s="63"/>
      <c r="R1420" s="63"/>
    </row>
    <row r="1421" spans="1:18" x14ac:dyDescent="0.2">
      <c r="A1421" s="63" t="s">
        <v>1593</v>
      </c>
      <c r="B1421" s="63" t="s">
        <v>1527</v>
      </c>
      <c r="C1421" s="63" t="s">
        <v>149</v>
      </c>
      <c r="D1421" s="63" t="s">
        <v>148</v>
      </c>
      <c r="E1421" s="63" t="s">
        <v>1525</v>
      </c>
      <c r="F1421" s="63">
        <v>1</v>
      </c>
      <c r="G1421" s="63" t="s">
        <v>8311</v>
      </c>
      <c r="H1421" s="63" t="s">
        <v>19</v>
      </c>
      <c r="I1421" s="63">
        <v>13</v>
      </c>
      <c r="J1421" s="63">
        <v>17</v>
      </c>
      <c r="K1421" s="63">
        <v>2</v>
      </c>
      <c r="L1421" s="63">
        <v>0.1</v>
      </c>
      <c r="M1421" s="63"/>
      <c r="N1421" s="63">
        <v>1</v>
      </c>
      <c r="O1421" s="63"/>
      <c r="P1421" s="63"/>
      <c r="Q1421" s="63"/>
      <c r="R1421" s="63"/>
    </row>
    <row r="1422" spans="1:18" x14ac:dyDescent="0.2">
      <c r="A1422" s="63" t="s">
        <v>1594</v>
      </c>
      <c r="B1422" s="63" t="s">
        <v>1524</v>
      </c>
      <c r="C1422" s="63" t="s">
        <v>153</v>
      </c>
      <c r="D1422" s="63" t="s">
        <v>152</v>
      </c>
      <c r="E1422" s="63" t="s">
        <v>1525</v>
      </c>
      <c r="F1422" s="63">
        <v>0</v>
      </c>
      <c r="G1422" s="63" t="s">
        <v>8311</v>
      </c>
      <c r="H1422" s="63" t="s">
        <v>334</v>
      </c>
      <c r="I1422" s="63">
        <v>15.2</v>
      </c>
      <c r="J1422" s="63">
        <v>35</v>
      </c>
      <c r="K1422" s="63">
        <v>3</v>
      </c>
      <c r="L1422" s="63"/>
      <c r="M1422" s="63"/>
      <c r="N1422" s="63"/>
      <c r="O1422" s="63"/>
      <c r="P1422" s="63"/>
      <c r="Q1422" s="63"/>
      <c r="R1422" s="63"/>
    </row>
    <row r="1423" spans="1:18" x14ac:dyDescent="0.2">
      <c r="A1423" s="63" t="s">
        <v>1595</v>
      </c>
      <c r="B1423" s="63" t="s">
        <v>1527</v>
      </c>
      <c r="C1423" s="63" t="s">
        <v>153</v>
      </c>
      <c r="D1423" s="63" t="s">
        <v>152</v>
      </c>
      <c r="E1423" s="63" t="s">
        <v>1525</v>
      </c>
      <c r="F1423" s="63">
        <v>1</v>
      </c>
      <c r="G1423" s="63" t="s">
        <v>8311</v>
      </c>
      <c r="H1423" s="63" t="s">
        <v>19</v>
      </c>
      <c r="I1423" s="63">
        <v>17.8</v>
      </c>
      <c r="J1423" s="63">
        <v>37</v>
      </c>
      <c r="K1423" s="63">
        <v>3</v>
      </c>
      <c r="L1423" s="63">
        <v>0.6</v>
      </c>
      <c r="M1423" s="63"/>
      <c r="N1423" s="63">
        <v>1</v>
      </c>
      <c r="O1423" s="63"/>
      <c r="P1423" s="63">
        <v>1</v>
      </c>
      <c r="Q1423" s="63"/>
      <c r="R1423" s="63"/>
    </row>
    <row r="1424" spans="1:18" x14ac:dyDescent="0.2">
      <c r="A1424" s="63" t="s">
        <v>1596</v>
      </c>
      <c r="B1424" s="63" t="s">
        <v>1524</v>
      </c>
      <c r="C1424" s="63" t="s">
        <v>157</v>
      </c>
      <c r="D1424" s="63" t="s">
        <v>156</v>
      </c>
      <c r="E1424" s="63" t="s">
        <v>1525</v>
      </c>
      <c r="F1424" s="63">
        <v>0</v>
      </c>
      <c r="G1424" s="63" t="s">
        <v>8311</v>
      </c>
      <c r="H1424" s="63" t="s">
        <v>334</v>
      </c>
      <c r="I1424" s="63">
        <v>13</v>
      </c>
      <c r="J1424" s="63">
        <v>21</v>
      </c>
      <c r="K1424" s="63">
        <v>2</v>
      </c>
      <c r="L1424" s="63"/>
      <c r="M1424" s="63"/>
      <c r="N1424" s="63"/>
      <c r="O1424" s="63"/>
      <c r="P1424" s="63"/>
      <c r="Q1424" s="63"/>
      <c r="R1424" s="63"/>
    </row>
    <row r="1425" spans="1:18" x14ac:dyDescent="0.2">
      <c r="A1425" s="63" t="s">
        <v>1597</v>
      </c>
      <c r="B1425" s="63" t="s">
        <v>1527</v>
      </c>
      <c r="C1425" s="63" t="s">
        <v>157</v>
      </c>
      <c r="D1425" s="63" t="s">
        <v>156</v>
      </c>
      <c r="E1425" s="63" t="s">
        <v>1525</v>
      </c>
      <c r="F1425" s="63">
        <v>1</v>
      </c>
      <c r="G1425" s="63" t="s">
        <v>8311</v>
      </c>
      <c r="H1425" s="63" t="s">
        <v>19</v>
      </c>
      <c r="I1425" s="63">
        <v>12.6</v>
      </c>
      <c r="J1425" s="63">
        <v>13</v>
      </c>
      <c r="K1425" s="63">
        <v>2</v>
      </c>
      <c r="L1425" s="63">
        <v>-0.1</v>
      </c>
      <c r="M1425" s="63">
        <v>1</v>
      </c>
      <c r="N1425" s="63"/>
      <c r="O1425" s="63"/>
      <c r="P1425" s="63"/>
      <c r="Q1425" s="63"/>
      <c r="R1425" s="63"/>
    </row>
    <row r="1426" spans="1:18" x14ac:dyDescent="0.2">
      <c r="A1426" s="63" t="s">
        <v>1598</v>
      </c>
      <c r="B1426" s="63" t="s">
        <v>1524</v>
      </c>
      <c r="C1426" s="63" t="s">
        <v>161</v>
      </c>
      <c r="D1426" s="63" t="s">
        <v>160</v>
      </c>
      <c r="E1426" s="63" t="s">
        <v>1525</v>
      </c>
      <c r="F1426" s="63">
        <v>0</v>
      </c>
      <c r="G1426" s="63" t="s">
        <v>8311</v>
      </c>
      <c r="H1426" s="63" t="s">
        <v>334</v>
      </c>
      <c r="I1426" s="63">
        <v>17.600000000000001</v>
      </c>
      <c r="J1426" s="63">
        <v>42</v>
      </c>
      <c r="K1426" s="63">
        <v>4</v>
      </c>
      <c r="L1426" s="63"/>
      <c r="M1426" s="63"/>
      <c r="N1426" s="63"/>
      <c r="O1426" s="63"/>
      <c r="P1426" s="63"/>
      <c r="Q1426" s="63"/>
      <c r="R1426" s="63"/>
    </row>
    <row r="1427" spans="1:18" x14ac:dyDescent="0.2">
      <c r="A1427" s="63" t="s">
        <v>1599</v>
      </c>
      <c r="B1427" s="63" t="s">
        <v>1527</v>
      </c>
      <c r="C1427" s="63" t="s">
        <v>161</v>
      </c>
      <c r="D1427" s="63" t="s">
        <v>160</v>
      </c>
      <c r="E1427" s="63" t="s">
        <v>1525</v>
      </c>
      <c r="F1427" s="63">
        <v>1</v>
      </c>
      <c r="G1427" s="63" t="s">
        <v>8311</v>
      </c>
      <c r="H1427" s="63" t="s">
        <v>19</v>
      </c>
      <c r="I1427" s="63">
        <v>19.100000000000001</v>
      </c>
      <c r="J1427" s="63">
        <v>43</v>
      </c>
      <c r="K1427" s="63">
        <v>4</v>
      </c>
      <c r="L1427" s="63">
        <v>0.4</v>
      </c>
      <c r="M1427" s="63"/>
      <c r="N1427" s="63">
        <v>1</v>
      </c>
      <c r="O1427" s="63"/>
      <c r="P1427" s="63"/>
      <c r="Q1427" s="63"/>
      <c r="R1427" s="63"/>
    </row>
    <row r="1428" spans="1:18" x14ac:dyDescent="0.2">
      <c r="A1428" s="63" t="s">
        <v>1600</v>
      </c>
      <c r="B1428" s="63" t="s">
        <v>1524</v>
      </c>
      <c r="C1428" s="63" t="s">
        <v>165</v>
      </c>
      <c r="D1428" s="63" t="s">
        <v>164</v>
      </c>
      <c r="E1428" s="63" t="s">
        <v>1525</v>
      </c>
      <c r="F1428" s="63">
        <v>0</v>
      </c>
      <c r="G1428" s="63" t="s">
        <v>8311</v>
      </c>
      <c r="H1428" s="63" t="s">
        <v>334</v>
      </c>
      <c r="I1428" s="63">
        <v>17.8</v>
      </c>
      <c r="J1428" s="63">
        <v>43</v>
      </c>
      <c r="K1428" s="63">
        <v>4</v>
      </c>
      <c r="L1428" s="63"/>
      <c r="M1428" s="63"/>
      <c r="N1428" s="63"/>
      <c r="O1428" s="63"/>
      <c r="P1428" s="63"/>
      <c r="Q1428" s="63"/>
      <c r="R1428" s="63"/>
    </row>
    <row r="1429" spans="1:18" x14ac:dyDescent="0.2">
      <c r="A1429" s="63" t="s">
        <v>1601</v>
      </c>
      <c r="B1429" s="63" t="s">
        <v>1527</v>
      </c>
      <c r="C1429" s="63" t="s">
        <v>165</v>
      </c>
      <c r="D1429" s="63" t="s">
        <v>164</v>
      </c>
      <c r="E1429" s="63" t="s">
        <v>1525</v>
      </c>
      <c r="F1429" s="63">
        <v>1</v>
      </c>
      <c r="G1429" s="63" t="s">
        <v>8311</v>
      </c>
      <c r="H1429" s="63" t="s">
        <v>19</v>
      </c>
      <c r="I1429" s="63">
        <v>18.600000000000001</v>
      </c>
      <c r="J1429" s="63">
        <v>41</v>
      </c>
      <c r="K1429" s="63">
        <v>4</v>
      </c>
      <c r="L1429" s="63">
        <v>0.2</v>
      </c>
      <c r="M1429" s="63"/>
      <c r="N1429" s="63">
        <v>1</v>
      </c>
      <c r="O1429" s="63"/>
      <c r="P1429" s="63"/>
      <c r="Q1429" s="63"/>
      <c r="R1429" s="63"/>
    </row>
    <row r="1430" spans="1:18" x14ac:dyDescent="0.2">
      <c r="A1430" s="63" t="s">
        <v>1602</v>
      </c>
      <c r="B1430" s="63" t="s">
        <v>1524</v>
      </c>
      <c r="C1430" s="63" t="s">
        <v>169</v>
      </c>
      <c r="D1430" s="63" t="s">
        <v>168</v>
      </c>
      <c r="E1430" s="63" t="s">
        <v>1525</v>
      </c>
      <c r="F1430" s="63">
        <v>0</v>
      </c>
      <c r="G1430" s="63" t="s">
        <v>8311</v>
      </c>
      <c r="H1430" s="63" t="s">
        <v>334</v>
      </c>
      <c r="I1430" s="63">
        <v>12.4</v>
      </c>
      <c r="J1430" s="63">
        <v>14</v>
      </c>
      <c r="K1430" s="63">
        <v>2</v>
      </c>
      <c r="L1430" s="63"/>
      <c r="M1430" s="63"/>
      <c r="N1430" s="63"/>
      <c r="O1430" s="63"/>
      <c r="P1430" s="63"/>
      <c r="Q1430" s="63"/>
      <c r="R1430" s="63"/>
    </row>
    <row r="1431" spans="1:18" x14ac:dyDescent="0.2">
      <c r="A1431" s="63" t="s">
        <v>1603</v>
      </c>
      <c r="B1431" s="63" t="s">
        <v>1527</v>
      </c>
      <c r="C1431" s="63" t="s">
        <v>169</v>
      </c>
      <c r="D1431" s="63" t="s">
        <v>168</v>
      </c>
      <c r="E1431" s="63" t="s">
        <v>1525</v>
      </c>
      <c r="F1431" s="63">
        <v>1</v>
      </c>
      <c r="G1431" s="63" t="s">
        <v>8311</v>
      </c>
      <c r="H1431" s="63" t="s">
        <v>19</v>
      </c>
      <c r="I1431" s="63">
        <v>13.3</v>
      </c>
      <c r="J1431" s="63">
        <v>20</v>
      </c>
      <c r="K1431" s="63">
        <v>2</v>
      </c>
      <c r="L1431" s="63">
        <v>0.2</v>
      </c>
      <c r="M1431" s="63"/>
      <c r="N1431" s="63">
        <v>1</v>
      </c>
      <c r="O1431" s="63"/>
      <c r="P1431" s="63"/>
      <c r="Q1431" s="63"/>
      <c r="R1431" s="63"/>
    </row>
    <row r="1432" spans="1:18" x14ac:dyDescent="0.2">
      <c r="A1432" s="63" t="s">
        <v>1604</v>
      </c>
      <c r="B1432" s="63" t="s">
        <v>1524</v>
      </c>
      <c r="C1432" s="63" t="s">
        <v>173</v>
      </c>
      <c r="D1432" s="63" t="s">
        <v>172</v>
      </c>
      <c r="E1432" s="63" t="s">
        <v>1525</v>
      </c>
      <c r="F1432" s="63">
        <v>0</v>
      </c>
      <c r="G1432" s="63" t="s">
        <v>8311</v>
      </c>
      <c r="H1432" s="63" t="s">
        <v>334</v>
      </c>
      <c r="I1432" s="63">
        <v>9.5</v>
      </c>
      <c r="J1432" s="63">
        <v>5</v>
      </c>
      <c r="K1432" s="63">
        <v>1</v>
      </c>
      <c r="L1432" s="63"/>
      <c r="M1432" s="63"/>
      <c r="N1432" s="63"/>
      <c r="O1432" s="63"/>
      <c r="P1432" s="63"/>
      <c r="Q1432" s="63"/>
      <c r="R1432" s="63"/>
    </row>
    <row r="1433" spans="1:18" x14ac:dyDescent="0.2">
      <c r="A1433" s="63" t="s">
        <v>1605</v>
      </c>
      <c r="B1433" s="63" t="s">
        <v>1527</v>
      </c>
      <c r="C1433" s="63" t="s">
        <v>173</v>
      </c>
      <c r="D1433" s="63" t="s">
        <v>172</v>
      </c>
      <c r="E1433" s="63" t="s">
        <v>1525</v>
      </c>
      <c r="F1433" s="63">
        <v>1</v>
      </c>
      <c r="G1433" s="63" t="s">
        <v>8311</v>
      </c>
      <c r="H1433" s="63" t="s">
        <v>19</v>
      </c>
      <c r="I1433" s="63">
        <v>10</v>
      </c>
      <c r="J1433" s="63">
        <v>7</v>
      </c>
      <c r="K1433" s="63">
        <v>1</v>
      </c>
      <c r="L1433" s="63">
        <v>0.1</v>
      </c>
      <c r="M1433" s="63"/>
      <c r="N1433" s="63">
        <v>1</v>
      </c>
      <c r="O1433" s="63"/>
      <c r="P1433" s="63"/>
      <c r="Q1433" s="63"/>
      <c r="R1433" s="63"/>
    </row>
    <row r="1434" spans="1:18" x14ac:dyDescent="0.2">
      <c r="A1434" s="63" t="s">
        <v>1606</v>
      </c>
      <c r="B1434" s="63" t="s">
        <v>1524</v>
      </c>
      <c r="C1434" s="63" t="s">
        <v>177</v>
      </c>
      <c r="D1434" s="63" t="s">
        <v>176</v>
      </c>
      <c r="E1434" s="63" t="s">
        <v>1525</v>
      </c>
      <c r="F1434" s="63">
        <v>0</v>
      </c>
      <c r="G1434" s="63" t="s">
        <v>8311</v>
      </c>
      <c r="H1434" s="63" t="s">
        <v>334</v>
      </c>
      <c r="I1434" s="63">
        <v>13.7</v>
      </c>
      <c r="J1434" s="63">
        <v>25</v>
      </c>
      <c r="K1434" s="63">
        <v>2</v>
      </c>
      <c r="L1434" s="63"/>
      <c r="M1434" s="63"/>
      <c r="N1434" s="63"/>
      <c r="O1434" s="63"/>
      <c r="P1434" s="63"/>
      <c r="Q1434" s="63"/>
      <c r="R1434" s="63"/>
    </row>
    <row r="1435" spans="1:18" x14ac:dyDescent="0.2">
      <c r="A1435" s="63" t="s">
        <v>1607</v>
      </c>
      <c r="B1435" s="63" t="s">
        <v>1527</v>
      </c>
      <c r="C1435" s="63" t="s">
        <v>177</v>
      </c>
      <c r="D1435" s="63" t="s">
        <v>176</v>
      </c>
      <c r="E1435" s="63" t="s">
        <v>1525</v>
      </c>
      <c r="F1435" s="63">
        <v>1</v>
      </c>
      <c r="G1435" s="63" t="s">
        <v>8311</v>
      </c>
      <c r="H1435" s="63" t="s">
        <v>19</v>
      </c>
      <c r="I1435" s="63">
        <v>15.1</v>
      </c>
      <c r="J1435" s="63">
        <v>29</v>
      </c>
      <c r="K1435" s="63">
        <v>3</v>
      </c>
      <c r="L1435" s="63">
        <v>0.3</v>
      </c>
      <c r="M1435" s="63"/>
      <c r="N1435" s="63">
        <v>1</v>
      </c>
      <c r="O1435" s="63"/>
      <c r="P1435" s="63"/>
      <c r="Q1435" s="63"/>
      <c r="R1435" s="63"/>
    </row>
    <row r="1436" spans="1:18" x14ac:dyDescent="0.2">
      <c r="A1436" s="63" t="s">
        <v>1608</v>
      </c>
      <c r="B1436" s="63" t="s">
        <v>1524</v>
      </c>
      <c r="C1436" s="63" t="s">
        <v>181</v>
      </c>
      <c r="D1436" s="63" t="s">
        <v>180</v>
      </c>
      <c r="E1436" s="63" t="s">
        <v>1525</v>
      </c>
      <c r="F1436" s="63">
        <v>0</v>
      </c>
      <c r="G1436" s="63" t="s">
        <v>8311</v>
      </c>
      <c r="H1436" s="63" t="s">
        <v>334</v>
      </c>
      <c r="I1436" s="63">
        <v>16.8</v>
      </c>
      <c r="J1436" s="63">
        <v>38</v>
      </c>
      <c r="K1436" s="63">
        <v>3</v>
      </c>
      <c r="L1436" s="63"/>
      <c r="M1436" s="63"/>
      <c r="N1436" s="63"/>
      <c r="O1436" s="63"/>
      <c r="P1436" s="63"/>
      <c r="Q1436" s="63"/>
      <c r="R1436" s="63"/>
    </row>
    <row r="1437" spans="1:18" x14ac:dyDescent="0.2">
      <c r="A1437" s="63" t="s">
        <v>1609</v>
      </c>
      <c r="B1437" s="63" t="s">
        <v>1527</v>
      </c>
      <c r="C1437" s="63" t="s">
        <v>181</v>
      </c>
      <c r="D1437" s="63" t="s">
        <v>180</v>
      </c>
      <c r="E1437" s="63" t="s">
        <v>1525</v>
      </c>
      <c r="F1437" s="63">
        <v>1</v>
      </c>
      <c r="G1437" s="63" t="s">
        <v>8311</v>
      </c>
      <c r="H1437" s="63" t="s">
        <v>19</v>
      </c>
      <c r="I1437" s="63">
        <v>17.100000000000001</v>
      </c>
      <c r="J1437" s="63">
        <v>35</v>
      </c>
      <c r="K1437" s="63">
        <v>3</v>
      </c>
      <c r="L1437" s="63">
        <v>0.1</v>
      </c>
      <c r="M1437" s="63"/>
      <c r="N1437" s="63">
        <v>1</v>
      </c>
      <c r="O1437" s="63"/>
      <c r="P1437" s="63"/>
      <c r="Q1437" s="63"/>
      <c r="R1437" s="63"/>
    </row>
    <row r="1438" spans="1:18" x14ac:dyDescent="0.2">
      <c r="A1438" s="63" t="s">
        <v>1610</v>
      </c>
      <c r="B1438" s="63" t="s">
        <v>1524</v>
      </c>
      <c r="C1438" s="63" t="s">
        <v>185</v>
      </c>
      <c r="D1438" s="63" t="s">
        <v>184</v>
      </c>
      <c r="E1438" s="63" t="s">
        <v>1525</v>
      </c>
      <c r="F1438" s="63">
        <v>0</v>
      </c>
      <c r="G1438" s="63" t="s">
        <v>8311</v>
      </c>
      <c r="H1438" s="63" t="s">
        <v>334</v>
      </c>
      <c r="I1438" s="63">
        <v>14.6</v>
      </c>
      <c r="J1438" s="63">
        <v>32</v>
      </c>
      <c r="K1438" s="63">
        <v>3</v>
      </c>
      <c r="L1438" s="63"/>
      <c r="M1438" s="63"/>
      <c r="N1438" s="63"/>
      <c r="O1438" s="63"/>
      <c r="P1438" s="63"/>
      <c r="Q1438" s="63"/>
      <c r="R1438" s="63"/>
    </row>
    <row r="1439" spans="1:18" x14ac:dyDescent="0.2">
      <c r="A1439" s="63" t="s">
        <v>1611</v>
      </c>
      <c r="B1439" s="63" t="s">
        <v>1527</v>
      </c>
      <c r="C1439" s="63" t="s">
        <v>185</v>
      </c>
      <c r="D1439" s="63" t="s">
        <v>184</v>
      </c>
      <c r="E1439" s="63" t="s">
        <v>1525</v>
      </c>
      <c r="F1439" s="63">
        <v>1</v>
      </c>
      <c r="G1439" s="63" t="s">
        <v>8311</v>
      </c>
      <c r="H1439" s="63" t="s">
        <v>19</v>
      </c>
      <c r="I1439" s="63">
        <v>14.1</v>
      </c>
      <c r="J1439" s="63">
        <v>25</v>
      </c>
      <c r="K1439" s="63">
        <v>2</v>
      </c>
      <c r="L1439" s="63">
        <v>-0.1</v>
      </c>
      <c r="M1439" s="63">
        <v>1</v>
      </c>
      <c r="N1439" s="63"/>
      <c r="O1439" s="63"/>
      <c r="P1439" s="63"/>
      <c r="Q1439" s="63"/>
      <c r="R1439" s="63"/>
    </row>
    <row r="1440" spans="1:18" x14ac:dyDescent="0.2">
      <c r="A1440" s="63" t="s">
        <v>1612</v>
      </c>
      <c r="B1440" s="63" t="s">
        <v>1524</v>
      </c>
      <c r="C1440" s="63" t="s">
        <v>189</v>
      </c>
      <c r="D1440" s="63" t="s">
        <v>188</v>
      </c>
      <c r="E1440" s="63" t="s">
        <v>1525</v>
      </c>
      <c r="F1440" s="63">
        <v>0</v>
      </c>
      <c r="G1440" s="63" t="s">
        <v>8311</v>
      </c>
      <c r="H1440" s="63" t="s">
        <v>334</v>
      </c>
      <c r="I1440" s="63">
        <v>11.9</v>
      </c>
      <c r="J1440" s="63">
        <v>11</v>
      </c>
      <c r="K1440" s="63">
        <v>1</v>
      </c>
      <c r="L1440" s="63"/>
      <c r="M1440" s="63"/>
      <c r="N1440" s="63"/>
      <c r="O1440" s="63"/>
      <c r="P1440" s="63"/>
      <c r="Q1440" s="63"/>
      <c r="R1440" s="63"/>
    </row>
    <row r="1441" spans="1:18" x14ac:dyDescent="0.2">
      <c r="A1441" s="63" t="s">
        <v>1613</v>
      </c>
      <c r="B1441" s="63" t="s">
        <v>1527</v>
      </c>
      <c r="C1441" s="63" t="s">
        <v>189</v>
      </c>
      <c r="D1441" s="63" t="s">
        <v>188</v>
      </c>
      <c r="E1441" s="63" t="s">
        <v>1525</v>
      </c>
      <c r="F1441" s="63">
        <v>1</v>
      </c>
      <c r="G1441" s="63" t="s">
        <v>8311</v>
      </c>
      <c r="H1441" s="63" t="s">
        <v>19</v>
      </c>
      <c r="I1441" s="63">
        <v>12.2</v>
      </c>
      <c r="J1441" s="63">
        <v>10</v>
      </c>
      <c r="K1441" s="63">
        <v>1</v>
      </c>
      <c r="L1441" s="63">
        <v>0.1</v>
      </c>
      <c r="M1441" s="63"/>
      <c r="N1441" s="63">
        <v>1</v>
      </c>
      <c r="O1441" s="63"/>
      <c r="P1441" s="63"/>
      <c r="Q1441" s="63"/>
      <c r="R1441" s="63"/>
    </row>
    <row r="1442" spans="1:18" x14ac:dyDescent="0.2">
      <c r="A1442" s="63" t="s">
        <v>1614</v>
      </c>
      <c r="B1442" s="63" t="s">
        <v>1524</v>
      </c>
      <c r="C1442" s="63" t="s">
        <v>193</v>
      </c>
      <c r="D1442" s="63" t="s">
        <v>192</v>
      </c>
      <c r="E1442" s="63" t="s">
        <v>1525</v>
      </c>
      <c r="F1442" s="63">
        <v>0</v>
      </c>
      <c r="G1442" s="63" t="s">
        <v>8311</v>
      </c>
      <c r="H1442" s="63" t="s">
        <v>334</v>
      </c>
      <c r="I1442" s="63">
        <v>12.6</v>
      </c>
      <c r="J1442" s="63"/>
      <c r="K1442" s="63"/>
      <c r="L1442" s="63"/>
      <c r="M1442" s="63"/>
      <c r="N1442" s="63"/>
      <c r="O1442" s="63"/>
      <c r="P1442" s="63"/>
      <c r="Q1442" s="63"/>
      <c r="R1442" s="63"/>
    </row>
    <row r="1443" spans="1:18" x14ac:dyDescent="0.2">
      <c r="A1443" s="63" t="s">
        <v>1615</v>
      </c>
      <c r="B1443" s="63" t="s">
        <v>1527</v>
      </c>
      <c r="C1443" s="63" t="s">
        <v>193</v>
      </c>
      <c r="D1443" s="63" t="s">
        <v>192</v>
      </c>
      <c r="E1443" s="63" t="s">
        <v>1525</v>
      </c>
      <c r="F1443" s="63">
        <v>1</v>
      </c>
      <c r="G1443" s="63" t="s">
        <v>8311</v>
      </c>
      <c r="H1443" s="63" t="s">
        <v>19</v>
      </c>
      <c r="I1443" s="63">
        <v>13</v>
      </c>
      <c r="J1443" s="63"/>
      <c r="K1443" s="63"/>
      <c r="L1443" s="63">
        <v>0.1</v>
      </c>
      <c r="M1443" s="63"/>
      <c r="N1443" s="63">
        <v>1</v>
      </c>
      <c r="O1443" s="63"/>
      <c r="P1443" s="63"/>
      <c r="Q1443" s="63"/>
      <c r="R1443" s="63"/>
    </row>
    <row r="1444" spans="1:18" x14ac:dyDescent="0.2">
      <c r="A1444" s="63" t="s">
        <v>1616</v>
      </c>
      <c r="B1444" s="63" t="s">
        <v>1524</v>
      </c>
      <c r="C1444" s="63" t="s">
        <v>197</v>
      </c>
      <c r="D1444" s="63" t="s">
        <v>196</v>
      </c>
      <c r="E1444" s="63" t="s">
        <v>1525</v>
      </c>
      <c r="F1444" s="63">
        <v>0</v>
      </c>
      <c r="G1444" s="63" t="s">
        <v>8311</v>
      </c>
      <c r="H1444" s="63" t="s">
        <v>334</v>
      </c>
      <c r="I1444" s="63">
        <v>21</v>
      </c>
      <c r="J1444" s="63">
        <v>47</v>
      </c>
      <c r="K1444" s="63">
        <v>4</v>
      </c>
      <c r="L1444" s="63"/>
      <c r="M1444" s="63"/>
      <c r="N1444" s="63"/>
      <c r="O1444" s="63"/>
      <c r="P1444" s="63"/>
      <c r="Q1444" s="63"/>
      <c r="R1444" s="63"/>
    </row>
    <row r="1445" spans="1:18" x14ac:dyDescent="0.2">
      <c r="A1445" s="63" t="s">
        <v>1617</v>
      </c>
      <c r="B1445" s="63" t="s">
        <v>1527</v>
      </c>
      <c r="C1445" s="63" t="s">
        <v>197</v>
      </c>
      <c r="D1445" s="63" t="s">
        <v>196</v>
      </c>
      <c r="E1445" s="63" t="s">
        <v>1525</v>
      </c>
      <c r="F1445" s="63">
        <v>1</v>
      </c>
      <c r="G1445" s="63" t="s">
        <v>8311</v>
      </c>
      <c r="H1445" s="63" t="s">
        <v>19</v>
      </c>
      <c r="I1445" s="63">
        <v>20.5</v>
      </c>
      <c r="J1445" s="63">
        <v>47</v>
      </c>
      <c r="K1445" s="63">
        <v>4</v>
      </c>
      <c r="L1445" s="63">
        <v>-0.1</v>
      </c>
      <c r="M1445" s="63">
        <v>1</v>
      </c>
      <c r="N1445" s="63"/>
      <c r="O1445" s="63"/>
      <c r="P1445" s="63"/>
      <c r="Q1445" s="63"/>
      <c r="R1445" s="63"/>
    </row>
    <row r="1446" spans="1:18" x14ac:dyDescent="0.2">
      <c r="A1446" s="63" t="s">
        <v>1618</v>
      </c>
      <c r="B1446" s="63" t="s">
        <v>1524</v>
      </c>
      <c r="C1446" s="63" t="s">
        <v>201</v>
      </c>
      <c r="D1446" s="63" t="s">
        <v>200</v>
      </c>
      <c r="E1446" s="63" t="s">
        <v>1525</v>
      </c>
      <c r="F1446" s="63">
        <v>0</v>
      </c>
      <c r="G1446" s="63" t="s">
        <v>8311</v>
      </c>
      <c r="H1446" s="63" t="s">
        <v>334</v>
      </c>
      <c r="I1446" s="63">
        <v>13.1</v>
      </c>
      <c r="J1446" s="63">
        <v>22</v>
      </c>
      <c r="K1446" s="63">
        <v>2</v>
      </c>
      <c r="L1446" s="63"/>
      <c r="M1446" s="63"/>
      <c r="N1446" s="63"/>
      <c r="O1446" s="63"/>
      <c r="P1446" s="63"/>
      <c r="Q1446" s="63"/>
      <c r="R1446" s="63"/>
    </row>
    <row r="1447" spans="1:18" x14ac:dyDescent="0.2">
      <c r="A1447" s="63" t="s">
        <v>1619</v>
      </c>
      <c r="B1447" s="63" t="s">
        <v>1527</v>
      </c>
      <c r="C1447" s="63" t="s">
        <v>201</v>
      </c>
      <c r="D1447" s="63" t="s">
        <v>200</v>
      </c>
      <c r="E1447" s="63" t="s">
        <v>1525</v>
      </c>
      <c r="F1447" s="63">
        <v>1</v>
      </c>
      <c r="G1447" s="63" t="s">
        <v>8311</v>
      </c>
      <c r="H1447" s="63" t="s">
        <v>19</v>
      </c>
      <c r="I1447" s="63">
        <v>18.7</v>
      </c>
      <c r="J1447" s="63">
        <v>42</v>
      </c>
      <c r="K1447" s="63">
        <v>4</v>
      </c>
      <c r="L1447" s="63">
        <v>1.4</v>
      </c>
      <c r="M1447" s="63"/>
      <c r="N1447" s="63">
        <v>1</v>
      </c>
      <c r="O1447" s="63"/>
      <c r="P1447" s="63">
        <v>1</v>
      </c>
      <c r="Q1447" s="63"/>
      <c r="R1447" s="63">
        <v>1</v>
      </c>
    </row>
    <row r="1448" spans="1:18" x14ac:dyDescent="0.2">
      <c r="A1448" s="63" t="s">
        <v>1620</v>
      </c>
      <c r="B1448" s="63" t="s">
        <v>1524</v>
      </c>
      <c r="C1448" s="63" t="s">
        <v>205</v>
      </c>
      <c r="D1448" s="63" t="s">
        <v>204</v>
      </c>
      <c r="E1448" s="63" t="s">
        <v>1525</v>
      </c>
      <c r="F1448" s="63">
        <v>0</v>
      </c>
      <c r="G1448" s="63" t="s">
        <v>8311</v>
      </c>
      <c r="H1448" s="63" t="s">
        <v>334</v>
      </c>
      <c r="I1448" s="63">
        <v>12.6</v>
      </c>
      <c r="J1448" s="63">
        <v>18</v>
      </c>
      <c r="K1448" s="63">
        <v>2</v>
      </c>
      <c r="L1448" s="63"/>
      <c r="M1448" s="63"/>
      <c r="N1448" s="63"/>
      <c r="O1448" s="63"/>
      <c r="P1448" s="63"/>
      <c r="Q1448" s="63"/>
      <c r="R1448" s="63"/>
    </row>
    <row r="1449" spans="1:18" x14ac:dyDescent="0.2">
      <c r="A1449" s="63" t="s">
        <v>1621</v>
      </c>
      <c r="B1449" s="63" t="s">
        <v>1527</v>
      </c>
      <c r="C1449" s="63" t="s">
        <v>205</v>
      </c>
      <c r="D1449" s="63" t="s">
        <v>204</v>
      </c>
      <c r="E1449" s="63" t="s">
        <v>1525</v>
      </c>
      <c r="F1449" s="63">
        <v>1</v>
      </c>
      <c r="G1449" s="63" t="s">
        <v>8311</v>
      </c>
      <c r="H1449" s="63" t="s">
        <v>19</v>
      </c>
      <c r="I1449" s="63">
        <v>12.9</v>
      </c>
      <c r="J1449" s="63">
        <v>15</v>
      </c>
      <c r="K1449" s="63">
        <v>2</v>
      </c>
      <c r="L1449" s="63">
        <v>0.1</v>
      </c>
      <c r="M1449" s="63"/>
      <c r="N1449" s="63">
        <v>1</v>
      </c>
      <c r="O1449" s="63"/>
      <c r="P1449" s="63"/>
      <c r="Q1449" s="63"/>
      <c r="R1449" s="63"/>
    </row>
    <row r="1450" spans="1:18" x14ac:dyDescent="0.2">
      <c r="A1450" s="63" t="s">
        <v>1622</v>
      </c>
      <c r="B1450" s="63" t="s">
        <v>1524</v>
      </c>
      <c r="C1450" s="63" t="s">
        <v>209</v>
      </c>
      <c r="D1450" s="63" t="s">
        <v>208</v>
      </c>
      <c r="E1450" s="63" t="s">
        <v>1525</v>
      </c>
      <c r="F1450" s="63">
        <v>0</v>
      </c>
      <c r="G1450" s="63" t="s">
        <v>8311</v>
      </c>
      <c r="H1450" s="63" t="s">
        <v>334</v>
      </c>
      <c r="I1450" s="63">
        <v>14.5</v>
      </c>
      <c r="J1450" s="63">
        <v>30</v>
      </c>
      <c r="K1450" s="63">
        <v>3</v>
      </c>
      <c r="L1450" s="63"/>
      <c r="M1450" s="63"/>
      <c r="N1450" s="63"/>
      <c r="O1450" s="63"/>
      <c r="P1450" s="63"/>
      <c r="Q1450" s="63"/>
      <c r="R1450" s="63"/>
    </row>
    <row r="1451" spans="1:18" x14ac:dyDescent="0.2">
      <c r="A1451" s="63" t="s">
        <v>1623</v>
      </c>
      <c r="B1451" s="63" t="s">
        <v>1527</v>
      </c>
      <c r="C1451" s="63" t="s">
        <v>209</v>
      </c>
      <c r="D1451" s="63" t="s">
        <v>208</v>
      </c>
      <c r="E1451" s="63" t="s">
        <v>1525</v>
      </c>
      <c r="F1451" s="63">
        <v>1</v>
      </c>
      <c r="G1451" s="63" t="s">
        <v>8311</v>
      </c>
      <c r="H1451" s="63" t="s">
        <v>19</v>
      </c>
      <c r="I1451" s="63">
        <v>15.3</v>
      </c>
      <c r="J1451" s="63">
        <v>30</v>
      </c>
      <c r="K1451" s="63">
        <v>3</v>
      </c>
      <c r="L1451" s="63">
        <v>0.2</v>
      </c>
      <c r="M1451" s="63"/>
      <c r="N1451" s="63">
        <v>1</v>
      </c>
      <c r="O1451" s="63"/>
      <c r="P1451" s="63"/>
      <c r="Q1451" s="63"/>
      <c r="R1451" s="63"/>
    </row>
    <row r="1452" spans="1:18" x14ac:dyDescent="0.2">
      <c r="A1452" s="63" t="s">
        <v>1624</v>
      </c>
      <c r="B1452" s="63" t="s">
        <v>1524</v>
      </c>
      <c r="C1452" s="63" t="s">
        <v>213</v>
      </c>
      <c r="D1452" s="63" t="s">
        <v>212</v>
      </c>
      <c r="E1452" s="63" t="s">
        <v>1525</v>
      </c>
      <c r="F1452" s="63">
        <v>0</v>
      </c>
      <c r="G1452" s="63" t="s">
        <v>8311</v>
      </c>
      <c r="H1452" s="63" t="s">
        <v>334</v>
      </c>
      <c r="I1452" s="63">
        <v>17.100000000000001</v>
      </c>
      <c r="J1452" s="63">
        <v>39</v>
      </c>
      <c r="K1452" s="63">
        <v>4</v>
      </c>
      <c r="L1452" s="63"/>
      <c r="M1452" s="63"/>
      <c r="N1452" s="63"/>
      <c r="O1452" s="63"/>
      <c r="P1452" s="63"/>
      <c r="Q1452" s="63"/>
      <c r="R1452" s="63"/>
    </row>
    <row r="1453" spans="1:18" x14ac:dyDescent="0.2">
      <c r="A1453" s="63" t="s">
        <v>1625</v>
      </c>
      <c r="B1453" s="63" t="s">
        <v>1527</v>
      </c>
      <c r="C1453" s="63" t="s">
        <v>213</v>
      </c>
      <c r="D1453" s="63" t="s">
        <v>212</v>
      </c>
      <c r="E1453" s="63" t="s">
        <v>1525</v>
      </c>
      <c r="F1453" s="63">
        <v>1</v>
      </c>
      <c r="G1453" s="63" t="s">
        <v>8311</v>
      </c>
      <c r="H1453" s="63" t="s">
        <v>19</v>
      </c>
      <c r="I1453" s="63">
        <v>18.100000000000001</v>
      </c>
      <c r="J1453" s="63">
        <v>40</v>
      </c>
      <c r="K1453" s="63">
        <v>4</v>
      </c>
      <c r="L1453" s="63">
        <v>0.2</v>
      </c>
      <c r="M1453" s="63"/>
      <c r="N1453" s="63">
        <v>1</v>
      </c>
      <c r="O1453" s="63"/>
      <c r="P1453" s="63"/>
      <c r="Q1453" s="63"/>
      <c r="R1453" s="63"/>
    </row>
    <row r="1454" spans="1:18" x14ac:dyDescent="0.2">
      <c r="A1454" s="63" t="s">
        <v>1626</v>
      </c>
      <c r="B1454" s="63" t="s">
        <v>1524</v>
      </c>
      <c r="C1454" s="63" t="s">
        <v>217</v>
      </c>
      <c r="D1454" s="63" t="s">
        <v>216</v>
      </c>
      <c r="E1454" s="63" t="s">
        <v>1525</v>
      </c>
      <c r="F1454" s="63">
        <v>0</v>
      </c>
      <c r="G1454" s="63" t="s">
        <v>8311</v>
      </c>
      <c r="H1454" s="63" t="s">
        <v>334</v>
      </c>
      <c r="I1454" s="63">
        <v>12.3</v>
      </c>
      <c r="J1454" s="63">
        <v>13</v>
      </c>
      <c r="K1454" s="63">
        <v>2</v>
      </c>
      <c r="L1454" s="63"/>
      <c r="M1454" s="63"/>
      <c r="N1454" s="63"/>
      <c r="O1454" s="63"/>
      <c r="P1454" s="63"/>
      <c r="Q1454" s="63"/>
      <c r="R1454" s="63"/>
    </row>
    <row r="1455" spans="1:18" x14ac:dyDescent="0.2">
      <c r="A1455" s="63" t="s">
        <v>1627</v>
      </c>
      <c r="B1455" s="63" t="s">
        <v>1527</v>
      </c>
      <c r="C1455" s="63" t="s">
        <v>217</v>
      </c>
      <c r="D1455" s="63" t="s">
        <v>216</v>
      </c>
      <c r="E1455" s="63" t="s">
        <v>1525</v>
      </c>
      <c r="F1455" s="63">
        <v>1</v>
      </c>
      <c r="G1455" s="63" t="s">
        <v>8311</v>
      </c>
      <c r="H1455" s="63" t="s">
        <v>19</v>
      </c>
      <c r="I1455" s="63">
        <v>13.1</v>
      </c>
      <c r="J1455" s="63">
        <v>18</v>
      </c>
      <c r="K1455" s="63">
        <v>2</v>
      </c>
      <c r="L1455" s="63">
        <v>0.2</v>
      </c>
      <c r="M1455" s="63"/>
      <c r="N1455" s="63">
        <v>1</v>
      </c>
      <c r="O1455" s="63"/>
      <c r="P1455" s="63"/>
      <c r="Q1455" s="63"/>
      <c r="R1455" s="63"/>
    </row>
    <row r="1456" spans="1:18" x14ac:dyDescent="0.2">
      <c r="A1456" s="63" t="s">
        <v>1628</v>
      </c>
      <c r="B1456" s="63" t="s">
        <v>1524</v>
      </c>
      <c r="C1456" s="63" t="s">
        <v>221</v>
      </c>
      <c r="D1456" s="63" t="s">
        <v>220</v>
      </c>
      <c r="E1456" s="63" t="s">
        <v>1525</v>
      </c>
      <c r="F1456" s="63">
        <v>0</v>
      </c>
      <c r="G1456" s="63" t="s">
        <v>8311</v>
      </c>
      <c r="H1456" s="63" t="s">
        <v>334</v>
      </c>
      <c r="I1456" s="63">
        <v>29.6</v>
      </c>
      <c r="J1456" s="63">
        <v>51</v>
      </c>
      <c r="K1456" s="63">
        <v>4</v>
      </c>
      <c r="L1456" s="63"/>
      <c r="M1456" s="63"/>
      <c r="N1456" s="63"/>
      <c r="O1456" s="63"/>
      <c r="P1456" s="63"/>
      <c r="Q1456" s="63"/>
      <c r="R1456" s="63"/>
    </row>
    <row r="1457" spans="1:18" x14ac:dyDescent="0.2">
      <c r="A1457" s="63" t="s">
        <v>1629</v>
      </c>
      <c r="B1457" s="63" t="s">
        <v>1527</v>
      </c>
      <c r="C1457" s="63" t="s">
        <v>221</v>
      </c>
      <c r="D1457" s="63" t="s">
        <v>220</v>
      </c>
      <c r="E1457" s="63" t="s">
        <v>1525</v>
      </c>
      <c r="F1457" s="63">
        <v>1</v>
      </c>
      <c r="G1457" s="63" t="s">
        <v>8311</v>
      </c>
      <c r="H1457" s="63" t="s">
        <v>19</v>
      </c>
      <c r="I1457" s="63">
        <v>20.6</v>
      </c>
      <c r="J1457" s="63">
        <v>48</v>
      </c>
      <c r="K1457" s="63">
        <v>4</v>
      </c>
      <c r="L1457" s="63">
        <v>-2.2000000000000002</v>
      </c>
      <c r="M1457" s="63">
        <v>1</v>
      </c>
      <c r="N1457" s="63"/>
      <c r="O1457" s="63">
        <v>1</v>
      </c>
      <c r="P1457" s="63"/>
      <c r="Q1457" s="63">
        <v>1</v>
      </c>
      <c r="R1457" s="63"/>
    </row>
    <row r="1458" spans="1:18" x14ac:dyDescent="0.2">
      <c r="A1458" s="63" t="s">
        <v>1630</v>
      </c>
      <c r="B1458" s="63" t="s">
        <v>1631</v>
      </c>
      <c r="C1458" s="63" t="s">
        <v>14</v>
      </c>
      <c r="D1458" s="63" t="s">
        <v>13</v>
      </c>
      <c r="E1458" s="63" t="s">
        <v>1632</v>
      </c>
      <c r="F1458" s="63">
        <v>0</v>
      </c>
      <c r="G1458" s="63" t="s">
        <v>1633</v>
      </c>
      <c r="H1458" s="63" t="s">
        <v>334</v>
      </c>
      <c r="I1458" s="63">
        <v>17</v>
      </c>
      <c r="J1458" s="63">
        <v>46</v>
      </c>
      <c r="K1458" s="63">
        <v>4</v>
      </c>
      <c r="L1458" s="63"/>
      <c r="M1458" s="63"/>
      <c r="N1458" s="63"/>
      <c r="O1458" s="63"/>
      <c r="P1458" s="63"/>
      <c r="Q1458" s="63"/>
      <c r="R1458" s="63"/>
    </row>
    <row r="1459" spans="1:18" x14ac:dyDescent="0.2">
      <c r="A1459" s="63" t="s">
        <v>1634</v>
      </c>
      <c r="B1459" s="63" t="s">
        <v>1635</v>
      </c>
      <c r="C1459" s="63" t="s">
        <v>14</v>
      </c>
      <c r="D1459" s="63" t="s">
        <v>13</v>
      </c>
      <c r="E1459" s="63" t="s">
        <v>1632</v>
      </c>
      <c r="F1459" s="63">
        <v>1</v>
      </c>
      <c r="G1459" s="63" t="s">
        <v>1633</v>
      </c>
      <c r="H1459" s="63" t="s">
        <v>19</v>
      </c>
      <c r="I1459" s="63">
        <v>17</v>
      </c>
      <c r="J1459" s="63">
        <v>47</v>
      </c>
      <c r="K1459" s="63">
        <v>4</v>
      </c>
      <c r="L1459" s="63">
        <v>0</v>
      </c>
      <c r="M1459" s="63"/>
      <c r="N1459" s="63"/>
      <c r="O1459" s="63"/>
      <c r="P1459" s="63"/>
      <c r="Q1459" s="63"/>
      <c r="R1459" s="63"/>
    </row>
    <row r="1460" spans="1:18" x14ac:dyDescent="0.2">
      <c r="A1460" s="63" t="s">
        <v>1636</v>
      </c>
      <c r="B1460" s="63" t="s">
        <v>1631</v>
      </c>
      <c r="C1460" s="63" t="s">
        <v>22</v>
      </c>
      <c r="D1460" s="63" t="s">
        <v>21</v>
      </c>
      <c r="E1460" s="63" t="s">
        <v>1632</v>
      </c>
      <c r="F1460" s="63">
        <v>0</v>
      </c>
      <c r="G1460" s="63" t="s">
        <v>1633</v>
      </c>
      <c r="H1460" s="63" t="s">
        <v>334</v>
      </c>
      <c r="I1460" s="63">
        <v>9</v>
      </c>
      <c r="J1460" s="63">
        <v>11</v>
      </c>
      <c r="K1460" s="63">
        <v>1</v>
      </c>
      <c r="L1460" s="63"/>
      <c r="M1460" s="63"/>
      <c r="N1460" s="63"/>
      <c r="O1460" s="63"/>
      <c r="P1460" s="63"/>
      <c r="Q1460" s="63"/>
      <c r="R1460" s="63"/>
    </row>
    <row r="1461" spans="1:18" x14ac:dyDescent="0.2">
      <c r="A1461" s="63" t="s">
        <v>1637</v>
      </c>
      <c r="B1461" s="63" t="s">
        <v>1635</v>
      </c>
      <c r="C1461" s="63" t="s">
        <v>22</v>
      </c>
      <c r="D1461" s="63" t="s">
        <v>21</v>
      </c>
      <c r="E1461" s="63" t="s">
        <v>1632</v>
      </c>
      <c r="F1461" s="63">
        <v>1</v>
      </c>
      <c r="G1461" s="63" t="s">
        <v>1633</v>
      </c>
      <c r="H1461" s="63" t="s">
        <v>19</v>
      </c>
      <c r="I1461" s="63">
        <v>9</v>
      </c>
      <c r="J1461" s="63">
        <v>17</v>
      </c>
      <c r="K1461" s="63">
        <v>2</v>
      </c>
      <c r="L1461" s="63">
        <v>0</v>
      </c>
      <c r="M1461" s="63"/>
      <c r="N1461" s="63"/>
      <c r="O1461" s="63"/>
      <c r="P1461" s="63"/>
      <c r="Q1461" s="63"/>
      <c r="R1461" s="63"/>
    </row>
    <row r="1462" spans="1:18" x14ac:dyDescent="0.2">
      <c r="A1462" s="63" t="s">
        <v>1638</v>
      </c>
      <c r="B1462" s="63" t="s">
        <v>1631</v>
      </c>
      <c r="C1462" s="63" t="s">
        <v>26</v>
      </c>
      <c r="D1462" s="63" t="s">
        <v>25</v>
      </c>
      <c r="E1462" s="63" t="s">
        <v>1632</v>
      </c>
      <c r="F1462" s="63">
        <v>0</v>
      </c>
      <c r="G1462" s="63" t="s">
        <v>1633</v>
      </c>
      <c r="H1462" s="63" t="s">
        <v>334</v>
      </c>
      <c r="I1462" s="63">
        <v>10</v>
      </c>
      <c r="J1462" s="63">
        <v>21</v>
      </c>
      <c r="K1462" s="63">
        <v>2</v>
      </c>
      <c r="L1462" s="63"/>
      <c r="M1462" s="63"/>
      <c r="N1462" s="63"/>
      <c r="O1462" s="63"/>
      <c r="P1462" s="63"/>
      <c r="Q1462" s="63"/>
      <c r="R1462" s="63"/>
    </row>
    <row r="1463" spans="1:18" x14ac:dyDescent="0.2">
      <c r="A1463" s="63" t="s">
        <v>1639</v>
      </c>
      <c r="B1463" s="63" t="s">
        <v>1635</v>
      </c>
      <c r="C1463" s="63" t="s">
        <v>26</v>
      </c>
      <c r="D1463" s="63" t="s">
        <v>25</v>
      </c>
      <c r="E1463" s="63" t="s">
        <v>1632</v>
      </c>
      <c r="F1463" s="63">
        <v>1</v>
      </c>
      <c r="G1463" s="63" t="s">
        <v>1633</v>
      </c>
      <c r="H1463" s="63" t="s">
        <v>19</v>
      </c>
      <c r="I1463" s="63">
        <v>9</v>
      </c>
      <c r="J1463" s="63">
        <v>17</v>
      </c>
      <c r="K1463" s="63">
        <v>2</v>
      </c>
      <c r="L1463" s="63">
        <v>-0.3</v>
      </c>
      <c r="M1463" s="63">
        <v>1</v>
      </c>
      <c r="N1463" s="63"/>
      <c r="O1463" s="63"/>
      <c r="P1463" s="63"/>
      <c r="Q1463" s="63"/>
      <c r="R1463" s="63"/>
    </row>
    <row r="1464" spans="1:18" x14ac:dyDescent="0.2">
      <c r="A1464" s="63" t="s">
        <v>1640</v>
      </c>
      <c r="B1464" s="63" t="s">
        <v>1631</v>
      </c>
      <c r="C1464" s="63" t="s">
        <v>30</v>
      </c>
      <c r="D1464" s="63" t="s">
        <v>29</v>
      </c>
      <c r="E1464" s="63" t="s">
        <v>1632</v>
      </c>
      <c r="F1464" s="63">
        <v>0</v>
      </c>
      <c r="G1464" s="63" t="s">
        <v>1633</v>
      </c>
      <c r="H1464" s="63" t="s">
        <v>334</v>
      </c>
      <c r="I1464" s="63">
        <v>17</v>
      </c>
      <c r="J1464" s="63">
        <v>46</v>
      </c>
      <c r="K1464" s="63">
        <v>4</v>
      </c>
      <c r="L1464" s="63"/>
      <c r="M1464" s="63"/>
      <c r="N1464" s="63"/>
      <c r="O1464" s="63"/>
      <c r="P1464" s="63"/>
      <c r="Q1464" s="63"/>
      <c r="R1464" s="63"/>
    </row>
    <row r="1465" spans="1:18" x14ac:dyDescent="0.2">
      <c r="A1465" s="63" t="s">
        <v>1641</v>
      </c>
      <c r="B1465" s="63" t="s">
        <v>1635</v>
      </c>
      <c r="C1465" s="63" t="s">
        <v>30</v>
      </c>
      <c r="D1465" s="63" t="s">
        <v>29</v>
      </c>
      <c r="E1465" s="63" t="s">
        <v>1632</v>
      </c>
      <c r="F1465" s="63">
        <v>1</v>
      </c>
      <c r="G1465" s="63" t="s">
        <v>1633</v>
      </c>
      <c r="H1465" s="63" t="s">
        <v>19</v>
      </c>
      <c r="I1465" s="63">
        <v>17</v>
      </c>
      <c r="J1465" s="63">
        <v>47</v>
      </c>
      <c r="K1465" s="63">
        <v>4</v>
      </c>
      <c r="L1465" s="63">
        <v>0</v>
      </c>
      <c r="M1465" s="63"/>
      <c r="N1465" s="63"/>
      <c r="O1465" s="63"/>
      <c r="P1465" s="63"/>
      <c r="Q1465" s="63"/>
      <c r="R1465" s="63"/>
    </row>
    <row r="1466" spans="1:18" x14ac:dyDescent="0.2">
      <c r="A1466" s="63" t="s">
        <v>1642</v>
      </c>
      <c r="B1466" s="63" t="s">
        <v>1631</v>
      </c>
      <c r="C1466" s="63" t="s">
        <v>34</v>
      </c>
      <c r="D1466" s="63" t="s">
        <v>33</v>
      </c>
      <c r="E1466" s="63" t="s">
        <v>1632</v>
      </c>
      <c r="F1466" s="63">
        <v>0</v>
      </c>
      <c r="G1466" s="63" t="s">
        <v>1633</v>
      </c>
      <c r="H1466" s="63" t="s">
        <v>334</v>
      </c>
      <c r="I1466" s="63">
        <v>7</v>
      </c>
      <c r="J1466" s="63">
        <v>3</v>
      </c>
      <c r="K1466" s="63">
        <v>1</v>
      </c>
      <c r="L1466" s="63"/>
      <c r="M1466" s="63"/>
      <c r="N1466" s="63"/>
      <c r="O1466" s="63"/>
      <c r="P1466" s="63"/>
      <c r="Q1466" s="63"/>
      <c r="R1466" s="63"/>
    </row>
    <row r="1467" spans="1:18" x14ac:dyDescent="0.2">
      <c r="A1467" s="63" t="s">
        <v>1643</v>
      </c>
      <c r="B1467" s="63" t="s">
        <v>1635</v>
      </c>
      <c r="C1467" s="63" t="s">
        <v>34</v>
      </c>
      <c r="D1467" s="63" t="s">
        <v>33</v>
      </c>
      <c r="E1467" s="63" t="s">
        <v>1632</v>
      </c>
      <c r="F1467" s="63">
        <v>1</v>
      </c>
      <c r="G1467" s="63" t="s">
        <v>1633</v>
      </c>
      <c r="H1467" s="63" t="s">
        <v>19</v>
      </c>
      <c r="I1467" s="63">
        <v>7</v>
      </c>
      <c r="J1467" s="63">
        <v>2</v>
      </c>
      <c r="K1467" s="63">
        <v>1</v>
      </c>
      <c r="L1467" s="63">
        <v>0</v>
      </c>
      <c r="M1467" s="63"/>
      <c r="N1467" s="63"/>
      <c r="O1467" s="63"/>
      <c r="P1467" s="63"/>
      <c r="Q1467" s="63"/>
      <c r="R1467" s="63"/>
    </row>
    <row r="1468" spans="1:18" x14ac:dyDescent="0.2">
      <c r="A1468" s="63" t="s">
        <v>1644</v>
      </c>
      <c r="B1468" s="63" t="s">
        <v>1631</v>
      </c>
      <c r="C1468" s="63" t="s">
        <v>38</v>
      </c>
      <c r="D1468" s="63" t="s">
        <v>37</v>
      </c>
      <c r="E1468" s="63" t="s">
        <v>1632</v>
      </c>
      <c r="F1468" s="63">
        <v>0</v>
      </c>
      <c r="G1468" s="63" t="s">
        <v>1633</v>
      </c>
      <c r="H1468" s="63" t="s">
        <v>334</v>
      </c>
      <c r="I1468" s="63">
        <v>7</v>
      </c>
      <c r="J1468" s="63">
        <v>3</v>
      </c>
      <c r="K1468" s="63">
        <v>1</v>
      </c>
      <c r="L1468" s="63"/>
      <c r="M1468" s="63"/>
      <c r="N1468" s="63"/>
      <c r="O1468" s="63"/>
      <c r="P1468" s="63"/>
      <c r="Q1468" s="63"/>
      <c r="R1468" s="63"/>
    </row>
    <row r="1469" spans="1:18" x14ac:dyDescent="0.2">
      <c r="A1469" s="63" t="s">
        <v>1645</v>
      </c>
      <c r="B1469" s="63" t="s">
        <v>1635</v>
      </c>
      <c r="C1469" s="63" t="s">
        <v>38</v>
      </c>
      <c r="D1469" s="63" t="s">
        <v>37</v>
      </c>
      <c r="E1469" s="63" t="s">
        <v>1632</v>
      </c>
      <c r="F1469" s="63">
        <v>1</v>
      </c>
      <c r="G1469" s="63" t="s">
        <v>1633</v>
      </c>
      <c r="H1469" s="63" t="s">
        <v>19</v>
      </c>
      <c r="I1469" s="63">
        <v>7</v>
      </c>
      <c r="J1469" s="63">
        <v>2</v>
      </c>
      <c r="K1469" s="63">
        <v>1</v>
      </c>
      <c r="L1469" s="63">
        <v>0</v>
      </c>
      <c r="M1469" s="63"/>
      <c r="N1469" s="63"/>
      <c r="O1469" s="63"/>
      <c r="P1469" s="63"/>
      <c r="Q1469" s="63"/>
      <c r="R1469" s="63"/>
    </row>
    <row r="1470" spans="1:18" x14ac:dyDescent="0.2">
      <c r="A1470" s="63" t="s">
        <v>1646</v>
      </c>
      <c r="B1470" s="63" t="s">
        <v>1631</v>
      </c>
      <c r="C1470" s="63" t="s">
        <v>42</v>
      </c>
      <c r="D1470" s="63" t="s">
        <v>41</v>
      </c>
      <c r="E1470" s="63" t="s">
        <v>1632</v>
      </c>
      <c r="F1470" s="63">
        <v>0</v>
      </c>
      <c r="G1470" s="63" t="s">
        <v>1633</v>
      </c>
      <c r="H1470" s="63" t="s">
        <v>334</v>
      </c>
      <c r="I1470" s="63">
        <v>8</v>
      </c>
      <c r="J1470" s="63">
        <v>7</v>
      </c>
      <c r="K1470" s="63">
        <v>1</v>
      </c>
      <c r="L1470" s="63"/>
      <c r="M1470" s="63"/>
      <c r="N1470" s="63"/>
      <c r="O1470" s="63"/>
      <c r="P1470" s="63"/>
      <c r="Q1470" s="63"/>
      <c r="R1470" s="63"/>
    </row>
    <row r="1471" spans="1:18" x14ac:dyDescent="0.2">
      <c r="A1471" s="63" t="s">
        <v>1647</v>
      </c>
      <c r="B1471" s="63" t="s">
        <v>1635</v>
      </c>
      <c r="C1471" s="63" t="s">
        <v>42</v>
      </c>
      <c r="D1471" s="63" t="s">
        <v>41</v>
      </c>
      <c r="E1471" s="63" t="s">
        <v>1632</v>
      </c>
      <c r="F1471" s="63">
        <v>1</v>
      </c>
      <c r="G1471" s="63" t="s">
        <v>1633</v>
      </c>
      <c r="H1471" s="63" t="s">
        <v>19</v>
      </c>
      <c r="I1471" s="63">
        <v>8</v>
      </c>
      <c r="J1471" s="63">
        <v>10</v>
      </c>
      <c r="K1471" s="63">
        <v>1</v>
      </c>
      <c r="L1471" s="63">
        <v>0</v>
      </c>
      <c r="M1471" s="63"/>
      <c r="N1471" s="63"/>
      <c r="O1471" s="63"/>
      <c r="P1471" s="63"/>
      <c r="Q1471" s="63"/>
      <c r="R1471" s="63"/>
    </row>
    <row r="1472" spans="1:18" x14ac:dyDescent="0.2">
      <c r="A1472" s="63" t="s">
        <v>1648</v>
      </c>
      <c r="B1472" s="63" t="s">
        <v>1631</v>
      </c>
      <c r="C1472" s="63" t="s">
        <v>46</v>
      </c>
      <c r="D1472" s="63" t="s">
        <v>45</v>
      </c>
      <c r="E1472" s="63" t="s">
        <v>1632</v>
      </c>
      <c r="F1472" s="63">
        <v>0</v>
      </c>
      <c r="G1472" s="63" t="s">
        <v>1633</v>
      </c>
      <c r="H1472" s="63" t="s">
        <v>334</v>
      </c>
      <c r="I1472" s="63">
        <v>10</v>
      </c>
      <c r="J1472" s="63">
        <v>21</v>
      </c>
      <c r="K1472" s="63">
        <v>2</v>
      </c>
      <c r="L1472" s="63"/>
      <c r="M1472" s="63"/>
      <c r="N1472" s="63"/>
      <c r="O1472" s="63"/>
      <c r="P1472" s="63"/>
      <c r="Q1472" s="63"/>
      <c r="R1472" s="63"/>
    </row>
    <row r="1473" spans="1:18" x14ac:dyDescent="0.2">
      <c r="A1473" s="63" t="s">
        <v>1649</v>
      </c>
      <c r="B1473" s="63" t="s">
        <v>1635</v>
      </c>
      <c r="C1473" s="63" t="s">
        <v>46</v>
      </c>
      <c r="D1473" s="63" t="s">
        <v>45</v>
      </c>
      <c r="E1473" s="63" t="s">
        <v>1632</v>
      </c>
      <c r="F1473" s="63">
        <v>1</v>
      </c>
      <c r="G1473" s="63" t="s">
        <v>1633</v>
      </c>
      <c r="H1473" s="63" t="s">
        <v>19</v>
      </c>
      <c r="I1473" s="63">
        <v>11</v>
      </c>
      <c r="J1473" s="63">
        <v>34</v>
      </c>
      <c r="K1473" s="63">
        <v>3</v>
      </c>
      <c r="L1473" s="63">
        <v>0.3</v>
      </c>
      <c r="M1473" s="63"/>
      <c r="N1473" s="63">
        <v>1</v>
      </c>
      <c r="O1473" s="63"/>
      <c r="P1473" s="63"/>
      <c r="Q1473" s="63"/>
      <c r="R1473" s="63"/>
    </row>
    <row r="1474" spans="1:18" x14ac:dyDescent="0.2">
      <c r="A1474" s="63" t="s">
        <v>1650</v>
      </c>
      <c r="B1474" s="63" t="s">
        <v>1631</v>
      </c>
      <c r="C1474" s="63" t="s">
        <v>50</v>
      </c>
      <c r="D1474" s="63" t="s">
        <v>49</v>
      </c>
      <c r="E1474" s="63" t="s">
        <v>1632</v>
      </c>
      <c r="F1474" s="63">
        <v>0</v>
      </c>
      <c r="G1474" s="63" t="s">
        <v>1633</v>
      </c>
      <c r="H1474" s="63" t="s">
        <v>334</v>
      </c>
      <c r="I1474" s="63">
        <v>7</v>
      </c>
      <c r="J1474" s="63">
        <v>3</v>
      </c>
      <c r="K1474" s="63">
        <v>1</v>
      </c>
      <c r="L1474" s="63"/>
      <c r="M1474" s="63"/>
      <c r="N1474" s="63"/>
      <c r="O1474" s="63"/>
      <c r="P1474" s="63"/>
      <c r="Q1474" s="63"/>
      <c r="R1474" s="63"/>
    </row>
    <row r="1475" spans="1:18" x14ac:dyDescent="0.2">
      <c r="A1475" s="63" t="s">
        <v>1651</v>
      </c>
      <c r="B1475" s="63" t="s">
        <v>1635</v>
      </c>
      <c r="C1475" s="63" t="s">
        <v>50</v>
      </c>
      <c r="D1475" s="63" t="s">
        <v>49</v>
      </c>
      <c r="E1475" s="63" t="s">
        <v>1632</v>
      </c>
      <c r="F1475" s="63">
        <v>1</v>
      </c>
      <c r="G1475" s="63" t="s">
        <v>1633</v>
      </c>
      <c r="H1475" s="63" t="s">
        <v>19</v>
      </c>
      <c r="I1475" s="63">
        <v>7</v>
      </c>
      <c r="J1475" s="63">
        <v>2</v>
      </c>
      <c r="K1475" s="63">
        <v>1</v>
      </c>
      <c r="L1475" s="63">
        <v>0</v>
      </c>
      <c r="M1475" s="63"/>
      <c r="N1475" s="63"/>
      <c r="O1475" s="63"/>
      <c r="P1475" s="63"/>
      <c r="Q1475" s="63"/>
      <c r="R1475" s="63"/>
    </row>
    <row r="1476" spans="1:18" x14ac:dyDescent="0.2">
      <c r="A1476" s="63" t="s">
        <v>1652</v>
      </c>
      <c r="B1476" s="63" t="s">
        <v>1631</v>
      </c>
      <c r="C1476" s="63" t="s">
        <v>54</v>
      </c>
      <c r="D1476" s="63" t="s">
        <v>53</v>
      </c>
      <c r="E1476" s="63" t="s">
        <v>1632</v>
      </c>
      <c r="F1476" s="63">
        <v>0</v>
      </c>
      <c r="G1476" s="63" t="s">
        <v>1633</v>
      </c>
      <c r="H1476" s="63" t="s">
        <v>334</v>
      </c>
      <c r="I1476" s="63">
        <v>11</v>
      </c>
      <c r="J1476" s="63">
        <v>28</v>
      </c>
      <c r="K1476" s="63">
        <v>3</v>
      </c>
      <c r="L1476" s="63"/>
      <c r="M1476" s="63"/>
      <c r="N1476" s="63"/>
      <c r="O1476" s="63"/>
      <c r="P1476" s="63"/>
      <c r="Q1476" s="63"/>
      <c r="R1476" s="63"/>
    </row>
    <row r="1477" spans="1:18" x14ac:dyDescent="0.2">
      <c r="A1477" s="63" t="s">
        <v>1653</v>
      </c>
      <c r="B1477" s="63" t="s">
        <v>1635</v>
      </c>
      <c r="C1477" s="63" t="s">
        <v>54</v>
      </c>
      <c r="D1477" s="63" t="s">
        <v>53</v>
      </c>
      <c r="E1477" s="63" t="s">
        <v>1632</v>
      </c>
      <c r="F1477" s="63">
        <v>1</v>
      </c>
      <c r="G1477" s="63" t="s">
        <v>1633</v>
      </c>
      <c r="H1477" s="63" t="s">
        <v>19</v>
      </c>
      <c r="I1477" s="63">
        <v>11</v>
      </c>
      <c r="J1477" s="63">
        <v>34</v>
      </c>
      <c r="K1477" s="63">
        <v>3</v>
      </c>
      <c r="L1477" s="63">
        <v>0</v>
      </c>
      <c r="M1477" s="63"/>
      <c r="N1477" s="63"/>
      <c r="O1477" s="63"/>
      <c r="P1477" s="63"/>
      <c r="Q1477" s="63"/>
      <c r="R1477" s="63"/>
    </row>
    <row r="1478" spans="1:18" x14ac:dyDescent="0.2">
      <c r="A1478" s="63" t="s">
        <v>1654</v>
      </c>
      <c r="B1478" s="63" t="s">
        <v>1631</v>
      </c>
      <c r="C1478" s="63" t="s">
        <v>58</v>
      </c>
      <c r="D1478" s="63" t="s">
        <v>57</v>
      </c>
      <c r="E1478" s="63" t="s">
        <v>1632</v>
      </c>
      <c r="F1478" s="63">
        <v>0</v>
      </c>
      <c r="G1478" s="63" t="s">
        <v>1633</v>
      </c>
      <c r="H1478" s="63" t="s">
        <v>334</v>
      </c>
      <c r="I1478" s="63">
        <v>13</v>
      </c>
      <c r="J1478" s="63">
        <v>38</v>
      </c>
      <c r="K1478" s="63">
        <v>3</v>
      </c>
      <c r="L1478" s="63"/>
      <c r="M1478" s="63"/>
      <c r="N1478" s="63"/>
      <c r="O1478" s="63"/>
      <c r="P1478" s="63"/>
      <c r="Q1478" s="63"/>
      <c r="R1478" s="63"/>
    </row>
    <row r="1479" spans="1:18" x14ac:dyDescent="0.2">
      <c r="A1479" s="63" t="s">
        <v>1655</v>
      </c>
      <c r="B1479" s="63" t="s">
        <v>1635</v>
      </c>
      <c r="C1479" s="63" t="s">
        <v>58</v>
      </c>
      <c r="D1479" s="63" t="s">
        <v>57</v>
      </c>
      <c r="E1479" s="63" t="s">
        <v>1632</v>
      </c>
      <c r="F1479" s="63">
        <v>1</v>
      </c>
      <c r="G1479" s="63" t="s">
        <v>1633</v>
      </c>
      <c r="H1479" s="63" t="s">
        <v>19</v>
      </c>
      <c r="I1479" s="63">
        <v>12</v>
      </c>
      <c r="J1479" s="63">
        <v>37</v>
      </c>
      <c r="K1479" s="63">
        <v>3</v>
      </c>
      <c r="L1479" s="63">
        <v>-0.3</v>
      </c>
      <c r="M1479" s="63">
        <v>1</v>
      </c>
      <c r="N1479" s="63"/>
      <c r="O1479" s="63"/>
      <c r="P1479" s="63"/>
      <c r="Q1479" s="63"/>
      <c r="R1479" s="63"/>
    </row>
    <row r="1480" spans="1:18" x14ac:dyDescent="0.2">
      <c r="A1480" s="63" t="s">
        <v>1656</v>
      </c>
      <c r="B1480" s="63" t="s">
        <v>1631</v>
      </c>
      <c r="C1480" s="63" t="s">
        <v>62</v>
      </c>
      <c r="D1480" s="63" t="s">
        <v>61</v>
      </c>
      <c r="E1480" s="63" t="s">
        <v>1632</v>
      </c>
      <c r="F1480" s="63">
        <v>0</v>
      </c>
      <c r="G1480" s="63" t="s">
        <v>1633</v>
      </c>
      <c r="H1480" s="63" t="s">
        <v>334</v>
      </c>
      <c r="I1480" s="63">
        <v>6</v>
      </c>
      <c r="J1480" s="63">
        <v>1</v>
      </c>
      <c r="K1480" s="63">
        <v>1</v>
      </c>
      <c r="L1480" s="63"/>
      <c r="M1480" s="63"/>
      <c r="N1480" s="63"/>
      <c r="O1480" s="63"/>
      <c r="P1480" s="63"/>
      <c r="Q1480" s="63"/>
      <c r="R1480" s="63"/>
    </row>
    <row r="1481" spans="1:18" x14ac:dyDescent="0.2">
      <c r="A1481" s="63" t="s">
        <v>1657</v>
      </c>
      <c r="B1481" s="63" t="s">
        <v>1635</v>
      </c>
      <c r="C1481" s="63" t="s">
        <v>62</v>
      </c>
      <c r="D1481" s="63" t="s">
        <v>61</v>
      </c>
      <c r="E1481" s="63" t="s">
        <v>1632</v>
      </c>
      <c r="F1481" s="63">
        <v>1</v>
      </c>
      <c r="G1481" s="63" t="s">
        <v>1633</v>
      </c>
      <c r="H1481" s="63" t="s">
        <v>19</v>
      </c>
      <c r="I1481" s="63">
        <v>7</v>
      </c>
      <c r="J1481" s="63">
        <v>2</v>
      </c>
      <c r="K1481" s="63">
        <v>1</v>
      </c>
      <c r="L1481" s="63">
        <v>0.3</v>
      </c>
      <c r="M1481" s="63"/>
      <c r="N1481" s="63">
        <v>1</v>
      </c>
      <c r="O1481" s="63"/>
      <c r="P1481" s="63"/>
      <c r="Q1481" s="63"/>
      <c r="R1481" s="63"/>
    </row>
    <row r="1482" spans="1:18" x14ac:dyDescent="0.2">
      <c r="A1482" s="63" t="s">
        <v>1658</v>
      </c>
      <c r="B1482" s="63" t="s">
        <v>1631</v>
      </c>
      <c r="C1482" s="63" t="s">
        <v>1</v>
      </c>
      <c r="D1482" s="63" t="s">
        <v>65</v>
      </c>
      <c r="E1482" s="63" t="s">
        <v>1632</v>
      </c>
      <c r="F1482" s="63">
        <v>0</v>
      </c>
      <c r="G1482" s="63" t="s">
        <v>1633</v>
      </c>
      <c r="H1482" s="63" t="s">
        <v>334</v>
      </c>
      <c r="I1482" s="63">
        <v>9</v>
      </c>
      <c r="J1482" s="63">
        <v>11</v>
      </c>
      <c r="K1482" s="63">
        <v>1</v>
      </c>
      <c r="L1482" s="63"/>
      <c r="M1482" s="63"/>
      <c r="N1482" s="63"/>
      <c r="O1482" s="63"/>
      <c r="P1482" s="63"/>
      <c r="Q1482" s="63"/>
      <c r="R1482" s="63"/>
    </row>
    <row r="1483" spans="1:18" x14ac:dyDescent="0.2">
      <c r="A1483" s="63" t="s">
        <v>1659</v>
      </c>
      <c r="B1483" s="63" t="s">
        <v>1635</v>
      </c>
      <c r="C1483" s="63" t="s">
        <v>1</v>
      </c>
      <c r="D1483" s="63" t="s">
        <v>65</v>
      </c>
      <c r="E1483" s="63" t="s">
        <v>1632</v>
      </c>
      <c r="F1483" s="63">
        <v>1</v>
      </c>
      <c r="G1483" s="63" t="s">
        <v>1633</v>
      </c>
      <c r="H1483" s="63" t="s">
        <v>19</v>
      </c>
      <c r="I1483" s="63">
        <v>8</v>
      </c>
      <c r="J1483" s="63">
        <v>10</v>
      </c>
      <c r="K1483" s="63">
        <v>1</v>
      </c>
      <c r="L1483" s="63">
        <v>-0.3</v>
      </c>
      <c r="M1483" s="63">
        <v>1</v>
      </c>
      <c r="N1483" s="63"/>
      <c r="O1483" s="63"/>
      <c r="P1483" s="63"/>
      <c r="Q1483" s="63"/>
      <c r="R1483" s="63"/>
    </row>
    <row r="1484" spans="1:18" x14ac:dyDescent="0.2">
      <c r="A1484" s="63" t="s">
        <v>1660</v>
      </c>
      <c r="B1484" s="63" t="s">
        <v>1631</v>
      </c>
      <c r="C1484" s="63" t="s">
        <v>69</v>
      </c>
      <c r="D1484" s="63" t="s">
        <v>68</v>
      </c>
      <c r="E1484" s="63" t="s">
        <v>1632</v>
      </c>
      <c r="F1484" s="63">
        <v>0</v>
      </c>
      <c r="G1484" s="63" t="s">
        <v>1633</v>
      </c>
      <c r="H1484" s="63" t="s">
        <v>334</v>
      </c>
      <c r="I1484" s="63">
        <v>9</v>
      </c>
      <c r="J1484" s="63">
        <v>11</v>
      </c>
      <c r="K1484" s="63">
        <v>1</v>
      </c>
      <c r="L1484" s="63"/>
      <c r="M1484" s="63"/>
      <c r="N1484" s="63"/>
      <c r="O1484" s="63"/>
      <c r="P1484" s="63"/>
      <c r="Q1484" s="63"/>
      <c r="R1484" s="63"/>
    </row>
    <row r="1485" spans="1:18" x14ac:dyDescent="0.2">
      <c r="A1485" s="63" t="s">
        <v>1661</v>
      </c>
      <c r="B1485" s="63" t="s">
        <v>1635</v>
      </c>
      <c r="C1485" s="63" t="s">
        <v>69</v>
      </c>
      <c r="D1485" s="63" t="s">
        <v>68</v>
      </c>
      <c r="E1485" s="63" t="s">
        <v>1632</v>
      </c>
      <c r="F1485" s="63">
        <v>1</v>
      </c>
      <c r="G1485" s="63" t="s">
        <v>1633</v>
      </c>
      <c r="H1485" s="63" t="s">
        <v>19</v>
      </c>
      <c r="I1485" s="63">
        <v>8</v>
      </c>
      <c r="J1485" s="63">
        <v>10</v>
      </c>
      <c r="K1485" s="63">
        <v>1</v>
      </c>
      <c r="L1485" s="63">
        <v>-0.3</v>
      </c>
      <c r="M1485" s="63">
        <v>1</v>
      </c>
      <c r="N1485" s="63"/>
      <c r="O1485" s="63"/>
      <c r="P1485" s="63"/>
      <c r="Q1485" s="63"/>
      <c r="R1485" s="63"/>
    </row>
    <row r="1486" spans="1:18" x14ac:dyDescent="0.2">
      <c r="A1486" s="63" t="s">
        <v>1662</v>
      </c>
      <c r="B1486" s="63" t="s">
        <v>1631</v>
      </c>
      <c r="C1486" s="63" t="s">
        <v>73</v>
      </c>
      <c r="D1486" s="63" t="s">
        <v>72</v>
      </c>
      <c r="E1486" s="63" t="s">
        <v>1632</v>
      </c>
      <c r="F1486" s="63">
        <v>0</v>
      </c>
      <c r="G1486" s="63" t="s">
        <v>1633</v>
      </c>
      <c r="H1486" s="63" t="s">
        <v>334</v>
      </c>
      <c r="I1486" s="63">
        <v>13</v>
      </c>
      <c r="J1486" s="63">
        <v>38</v>
      </c>
      <c r="K1486" s="63">
        <v>3</v>
      </c>
      <c r="L1486" s="63"/>
      <c r="M1486" s="63"/>
      <c r="N1486" s="63"/>
      <c r="O1486" s="63"/>
      <c r="P1486" s="63"/>
      <c r="Q1486" s="63"/>
      <c r="R1486" s="63"/>
    </row>
    <row r="1487" spans="1:18" x14ac:dyDescent="0.2">
      <c r="A1487" s="63" t="s">
        <v>1663</v>
      </c>
      <c r="B1487" s="63" t="s">
        <v>1635</v>
      </c>
      <c r="C1487" s="63" t="s">
        <v>73</v>
      </c>
      <c r="D1487" s="63" t="s">
        <v>72</v>
      </c>
      <c r="E1487" s="63" t="s">
        <v>1632</v>
      </c>
      <c r="F1487" s="63">
        <v>1</v>
      </c>
      <c r="G1487" s="63" t="s">
        <v>1633</v>
      </c>
      <c r="H1487" s="63" t="s">
        <v>19</v>
      </c>
      <c r="I1487" s="63">
        <v>14</v>
      </c>
      <c r="J1487" s="63">
        <v>42</v>
      </c>
      <c r="K1487" s="63">
        <v>4</v>
      </c>
      <c r="L1487" s="63">
        <v>0.3</v>
      </c>
      <c r="M1487" s="63"/>
      <c r="N1487" s="63">
        <v>1</v>
      </c>
      <c r="O1487" s="63"/>
      <c r="P1487" s="63"/>
      <c r="Q1487" s="63"/>
      <c r="R1487" s="63"/>
    </row>
    <row r="1488" spans="1:18" x14ac:dyDescent="0.2">
      <c r="A1488" s="63" t="s">
        <v>1664</v>
      </c>
      <c r="B1488" s="63" t="s">
        <v>1631</v>
      </c>
      <c r="C1488" s="63" t="s">
        <v>77</v>
      </c>
      <c r="D1488" s="63" t="s">
        <v>76</v>
      </c>
      <c r="E1488" s="63" t="s">
        <v>1632</v>
      </c>
      <c r="F1488" s="63">
        <v>0</v>
      </c>
      <c r="G1488" s="63" t="s">
        <v>1633</v>
      </c>
      <c r="H1488" s="63" t="s">
        <v>334</v>
      </c>
      <c r="I1488" s="63">
        <v>9</v>
      </c>
      <c r="J1488" s="63">
        <v>11</v>
      </c>
      <c r="K1488" s="63">
        <v>1</v>
      </c>
      <c r="L1488" s="63"/>
      <c r="M1488" s="63"/>
      <c r="N1488" s="63"/>
      <c r="O1488" s="63"/>
      <c r="P1488" s="63"/>
      <c r="Q1488" s="63"/>
      <c r="R1488" s="63"/>
    </row>
    <row r="1489" spans="1:18" x14ac:dyDescent="0.2">
      <c r="A1489" s="63" t="s">
        <v>1665</v>
      </c>
      <c r="B1489" s="63" t="s">
        <v>1635</v>
      </c>
      <c r="C1489" s="63" t="s">
        <v>77</v>
      </c>
      <c r="D1489" s="63" t="s">
        <v>76</v>
      </c>
      <c r="E1489" s="63" t="s">
        <v>1632</v>
      </c>
      <c r="F1489" s="63">
        <v>1</v>
      </c>
      <c r="G1489" s="63" t="s">
        <v>1633</v>
      </c>
      <c r="H1489" s="63" t="s">
        <v>19</v>
      </c>
      <c r="I1489" s="63">
        <v>10</v>
      </c>
      <c r="J1489" s="63">
        <v>22</v>
      </c>
      <c r="K1489" s="63">
        <v>2</v>
      </c>
      <c r="L1489" s="63">
        <v>0.3</v>
      </c>
      <c r="M1489" s="63"/>
      <c r="N1489" s="63">
        <v>1</v>
      </c>
      <c r="O1489" s="63"/>
      <c r="P1489" s="63"/>
      <c r="Q1489" s="63"/>
      <c r="R1489" s="63"/>
    </row>
    <row r="1490" spans="1:18" x14ac:dyDescent="0.2">
      <c r="A1490" s="63" t="s">
        <v>1666</v>
      </c>
      <c r="B1490" s="63" t="s">
        <v>1631</v>
      </c>
      <c r="C1490" s="63" t="s">
        <v>81</v>
      </c>
      <c r="D1490" s="63" t="s">
        <v>80</v>
      </c>
      <c r="E1490" s="63" t="s">
        <v>1632</v>
      </c>
      <c r="F1490" s="63">
        <v>0</v>
      </c>
      <c r="G1490" s="63" t="s">
        <v>1633</v>
      </c>
      <c r="H1490" s="63" t="s">
        <v>334</v>
      </c>
      <c r="I1490" s="63">
        <v>10</v>
      </c>
      <c r="J1490" s="63">
        <v>21</v>
      </c>
      <c r="K1490" s="63">
        <v>2</v>
      </c>
      <c r="L1490" s="63"/>
      <c r="M1490" s="63"/>
      <c r="N1490" s="63"/>
      <c r="O1490" s="63"/>
      <c r="P1490" s="63"/>
      <c r="Q1490" s="63"/>
      <c r="R1490" s="63"/>
    </row>
    <row r="1491" spans="1:18" x14ac:dyDescent="0.2">
      <c r="A1491" s="63" t="s">
        <v>1667</v>
      </c>
      <c r="B1491" s="63" t="s">
        <v>1635</v>
      </c>
      <c r="C1491" s="63" t="s">
        <v>81</v>
      </c>
      <c r="D1491" s="63" t="s">
        <v>80</v>
      </c>
      <c r="E1491" s="63" t="s">
        <v>1632</v>
      </c>
      <c r="F1491" s="63">
        <v>1</v>
      </c>
      <c r="G1491" s="63" t="s">
        <v>1633</v>
      </c>
      <c r="H1491" s="63" t="s">
        <v>19</v>
      </c>
      <c r="I1491" s="63">
        <v>9</v>
      </c>
      <c r="J1491" s="63">
        <v>17</v>
      </c>
      <c r="K1491" s="63">
        <v>2</v>
      </c>
      <c r="L1491" s="63">
        <v>-0.3</v>
      </c>
      <c r="M1491" s="63">
        <v>1</v>
      </c>
      <c r="N1491" s="63"/>
      <c r="O1491" s="63"/>
      <c r="P1491" s="63"/>
      <c r="Q1491" s="63"/>
      <c r="R1491" s="63"/>
    </row>
    <row r="1492" spans="1:18" x14ac:dyDescent="0.2">
      <c r="A1492" s="63" t="s">
        <v>1668</v>
      </c>
      <c r="B1492" s="63" t="s">
        <v>1631</v>
      </c>
      <c r="C1492" s="63" t="s">
        <v>85</v>
      </c>
      <c r="D1492" s="63" t="s">
        <v>84</v>
      </c>
      <c r="E1492" s="63" t="s">
        <v>1632</v>
      </c>
      <c r="F1492" s="63">
        <v>0</v>
      </c>
      <c r="G1492" s="63" t="s">
        <v>1633</v>
      </c>
      <c r="H1492" s="63" t="s">
        <v>334</v>
      </c>
      <c r="I1492" s="63">
        <v>16</v>
      </c>
      <c r="J1492" s="63">
        <v>45</v>
      </c>
      <c r="K1492" s="63">
        <v>4</v>
      </c>
      <c r="L1492" s="63"/>
      <c r="M1492" s="63"/>
      <c r="N1492" s="63"/>
      <c r="O1492" s="63"/>
      <c r="P1492" s="63"/>
      <c r="Q1492" s="63"/>
      <c r="R1492" s="63"/>
    </row>
    <row r="1493" spans="1:18" x14ac:dyDescent="0.2">
      <c r="A1493" s="63" t="s">
        <v>1669</v>
      </c>
      <c r="B1493" s="63" t="s">
        <v>1635</v>
      </c>
      <c r="C1493" s="63" t="s">
        <v>85</v>
      </c>
      <c r="D1493" s="63" t="s">
        <v>84</v>
      </c>
      <c r="E1493" s="63" t="s">
        <v>1632</v>
      </c>
      <c r="F1493" s="63">
        <v>1</v>
      </c>
      <c r="G1493" s="63" t="s">
        <v>1633</v>
      </c>
      <c r="H1493" s="63" t="s">
        <v>19</v>
      </c>
      <c r="I1493" s="63">
        <v>18</v>
      </c>
      <c r="J1493" s="63">
        <v>49</v>
      </c>
      <c r="K1493" s="63">
        <v>4</v>
      </c>
      <c r="L1493" s="63">
        <v>0.6</v>
      </c>
      <c r="M1493" s="63"/>
      <c r="N1493" s="63">
        <v>1</v>
      </c>
      <c r="O1493" s="63"/>
      <c r="P1493" s="63">
        <v>1</v>
      </c>
      <c r="Q1493" s="63"/>
      <c r="R1493" s="63"/>
    </row>
    <row r="1494" spans="1:18" x14ac:dyDescent="0.2">
      <c r="A1494" s="63" t="s">
        <v>1670</v>
      </c>
      <c r="B1494" s="63" t="s">
        <v>1631</v>
      </c>
      <c r="C1494" s="63" t="s">
        <v>89</v>
      </c>
      <c r="D1494" s="63" t="s">
        <v>88</v>
      </c>
      <c r="E1494" s="63" t="s">
        <v>1632</v>
      </c>
      <c r="F1494" s="63">
        <v>0</v>
      </c>
      <c r="G1494" s="63" t="s">
        <v>1633</v>
      </c>
      <c r="H1494" s="63" t="s">
        <v>334</v>
      </c>
      <c r="I1494" s="63">
        <v>17</v>
      </c>
      <c r="J1494" s="63">
        <v>46</v>
      </c>
      <c r="K1494" s="63">
        <v>4</v>
      </c>
      <c r="L1494" s="63"/>
      <c r="M1494" s="63"/>
      <c r="N1494" s="63"/>
      <c r="O1494" s="63"/>
      <c r="P1494" s="63"/>
      <c r="Q1494" s="63"/>
      <c r="R1494" s="63"/>
    </row>
    <row r="1495" spans="1:18" x14ac:dyDescent="0.2">
      <c r="A1495" s="63" t="s">
        <v>1671</v>
      </c>
      <c r="B1495" s="63" t="s">
        <v>1635</v>
      </c>
      <c r="C1495" s="63" t="s">
        <v>89</v>
      </c>
      <c r="D1495" s="63" t="s">
        <v>88</v>
      </c>
      <c r="E1495" s="63" t="s">
        <v>1632</v>
      </c>
      <c r="F1495" s="63">
        <v>1</v>
      </c>
      <c r="G1495" s="63" t="s">
        <v>1633</v>
      </c>
      <c r="H1495" s="63" t="s">
        <v>19</v>
      </c>
      <c r="I1495" s="63">
        <v>14</v>
      </c>
      <c r="J1495" s="63">
        <v>42</v>
      </c>
      <c r="K1495" s="63">
        <v>4</v>
      </c>
      <c r="L1495" s="63">
        <v>-0.8</v>
      </c>
      <c r="M1495" s="63">
        <v>1</v>
      </c>
      <c r="N1495" s="63"/>
      <c r="O1495" s="63">
        <v>1</v>
      </c>
      <c r="P1495" s="63"/>
      <c r="Q1495" s="63"/>
      <c r="R1495" s="63"/>
    </row>
    <row r="1496" spans="1:18" x14ac:dyDescent="0.2">
      <c r="A1496" s="63" t="s">
        <v>1672</v>
      </c>
      <c r="B1496" s="63" t="s">
        <v>1631</v>
      </c>
      <c r="C1496" s="63" t="s">
        <v>93</v>
      </c>
      <c r="D1496" s="63" t="s">
        <v>92</v>
      </c>
      <c r="E1496" s="63" t="s">
        <v>1632</v>
      </c>
      <c r="F1496" s="63">
        <v>0</v>
      </c>
      <c r="G1496" s="63" t="s">
        <v>1633</v>
      </c>
      <c r="H1496" s="63" t="s">
        <v>334</v>
      </c>
      <c r="I1496" s="63">
        <v>14</v>
      </c>
      <c r="J1496" s="63">
        <v>42</v>
      </c>
      <c r="K1496" s="63">
        <v>4</v>
      </c>
      <c r="L1496" s="63"/>
      <c r="M1496" s="63"/>
      <c r="N1496" s="63"/>
      <c r="O1496" s="63"/>
      <c r="P1496" s="63"/>
      <c r="Q1496" s="63"/>
      <c r="R1496" s="63"/>
    </row>
    <row r="1497" spans="1:18" x14ac:dyDescent="0.2">
      <c r="A1497" s="63" t="s">
        <v>1673</v>
      </c>
      <c r="B1497" s="63" t="s">
        <v>1635</v>
      </c>
      <c r="C1497" s="63" t="s">
        <v>93</v>
      </c>
      <c r="D1497" s="63" t="s">
        <v>92</v>
      </c>
      <c r="E1497" s="63" t="s">
        <v>1632</v>
      </c>
      <c r="F1497" s="63">
        <v>1</v>
      </c>
      <c r="G1497" s="63" t="s">
        <v>1633</v>
      </c>
      <c r="H1497" s="63" t="s">
        <v>19</v>
      </c>
      <c r="I1497" s="63">
        <v>13</v>
      </c>
      <c r="J1497" s="63">
        <v>38</v>
      </c>
      <c r="K1497" s="63">
        <v>3</v>
      </c>
      <c r="L1497" s="63">
        <v>-0.3</v>
      </c>
      <c r="M1497" s="63">
        <v>1</v>
      </c>
      <c r="N1497" s="63"/>
      <c r="O1497" s="63"/>
      <c r="P1497" s="63"/>
      <c r="Q1497" s="63"/>
      <c r="R1497" s="63"/>
    </row>
    <row r="1498" spans="1:18" x14ac:dyDescent="0.2">
      <c r="A1498" s="63" t="s">
        <v>1674</v>
      </c>
      <c r="B1498" s="63" t="s">
        <v>1631</v>
      </c>
      <c r="C1498" s="63" t="s">
        <v>97</v>
      </c>
      <c r="D1498" s="63" t="s">
        <v>96</v>
      </c>
      <c r="E1498" s="63" t="s">
        <v>1632</v>
      </c>
      <c r="F1498" s="63">
        <v>0</v>
      </c>
      <c r="G1498" s="63" t="s">
        <v>1633</v>
      </c>
      <c r="H1498" s="63" t="s">
        <v>334</v>
      </c>
      <c r="I1498" s="63">
        <v>9</v>
      </c>
      <c r="J1498" s="63">
        <v>11</v>
      </c>
      <c r="K1498" s="63">
        <v>1</v>
      </c>
      <c r="L1498" s="63"/>
      <c r="M1498" s="63"/>
      <c r="N1498" s="63"/>
      <c r="O1498" s="63"/>
      <c r="P1498" s="63"/>
      <c r="Q1498" s="63"/>
      <c r="R1498" s="63"/>
    </row>
    <row r="1499" spans="1:18" x14ac:dyDescent="0.2">
      <c r="A1499" s="63" t="s">
        <v>1675</v>
      </c>
      <c r="B1499" s="63" t="s">
        <v>1635</v>
      </c>
      <c r="C1499" s="63" t="s">
        <v>97</v>
      </c>
      <c r="D1499" s="63" t="s">
        <v>96</v>
      </c>
      <c r="E1499" s="63" t="s">
        <v>1632</v>
      </c>
      <c r="F1499" s="63">
        <v>1</v>
      </c>
      <c r="G1499" s="63" t="s">
        <v>1633</v>
      </c>
      <c r="H1499" s="63" t="s">
        <v>19</v>
      </c>
      <c r="I1499" s="63">
        <v>9</v>
      </c>
      <c r="J1499" s="63">
        <v>17</v>
      </c>
      <c r="K1499" s="63">
        <v>2</v>
      </c>
      <c r="L1499" s="63">
        <v>0</v>
      </c>
      <c r="M1499" s="63"/>
      <c r="N1499" s="63"/>
      <c r="O1499" s="63"/>
      <c r="P1499" s="63"/>
      <c r="Q1499" s="63"/>
      <c r="R1499" s="63"/>
    </row>
    <row r="1500" spans="1:18" x14ac:dyDescent="0.2">
      <c r="A1500" s="63" t="s">
        <v>1676</v>
      </c>
      <c r="B1500" s="63" t="s">
        <v>1631</v>
      </c>
      <c r="C1500" s="63" t="s">
        <v>101</v>
      </c>
      <c r="D1500" s="63" t="s">
        <v>100</v>
      </c>
      <c r="E1500" s="63" t="s">
        <v>1632</v>
      </c>
      <c r="F1500" s="63">
        <v>0</v>
      </c>
      <c r="G1500" s="63" t="s">
        <v>1633</v>
      </c>
      <c r="H1500" s="63" t="s">
        <v>334</v>
      </c>
      <c r="I1500" s="63">
        <v>9</v>
      </c>
      <c r="J1500" s="63">
        <v>11</v>
      </c>
      <c r="K1500" s="63">
        <v>1</v>
      </c>
      <c r="L1500" s="63"/>
      <c r="M1500" s="63"/>
      <c r="N1500" s="63"/>
      <c r="O1500" s="63"/>
      <c r="P1500" s="63"/>
      <c r="Q1500" s="63"/>
      <c r="R1500" s="63"/>
    </row>
    <row r="1501" spans="1:18" x14ac:dyDescent="0.2">
      <c r="A1501" s="63" t="s">
        <v>1677</v>
      </c>
      <c r="B1501" s="63" t="s">
        <v>1635</v>
      </c>
      <c r="C1501" s="63" t="s">
        <v>101</v>
      </c>
      <c r="D1501" s="63" t="s">
        <v>100</v>
      </c>
      <c r="E1501" s="63" t="s">
        <v>1632</v>
      </c>
      <c r="F1501" s="63">
        <v>1</v>
      </c>
      <c r="G1501" s="63" t="s">
        <v>1633</v>
      </c>
      <c r="H1501" s="63" t="s">
        <v>19</v>
      </c>
      <c r="I1501" s="63">
        <v>10</v>
      </c>
      <c r="J1501" s="63">
        <v>22</v>
      </c>
      <c r="K1501" s="63">
        <v>2</v>
      </c>
      <c r="L1501" s="63">
        <v>0.3</v>
      </c>
      <c r="M1501" s="63"/>
      <c r="N1501" s="63">
        <v>1</v>
      </c>
      <c r="O1501" s="63"/>
      <c r="P1501" s="63"/>
      <c r="Q1501" s="63"/>
      <c r="R1501" s="63"/>
    </row>
    <row r="1502" spans="1:18" x14ac:dyDescent="0.2">
      <c r="A1502" s="63" t="s">
        <v>1678</v>
      </c>
      <c r="B1502" s="63" t="s">
        <v>1631</v>
      </c>
      <c r="C1502" s="63" t="s">
        <v>105</v>
      </c>
      <c r="D1502" s="63" t="s">
        <v>104</v>
      </c>
      <c r="E1502" s="63" t="s">
        <v>1632</v>
      </c>
      <c r="F1502" s="63">
        <v>0</v>
      </c>
      <c r="G1502" s="63" t="s">
        <v>1633</v>
      </c>
      <c r="H1502" s="63" t="s">
        <v>334</v>
      </c>
      <c r="I1502" s="63">
        <v>11</v>
      </c>
      <c r="J1502" s="63">
        <v>28</v>
      </c>
      <c r="K1502" s="63">
        <v>3</v>
      </c>
      <c r="L1502" s="63"/>
      <c r="M1502" s="63"/>
      <c r="N1502" s="63"/>
      <c r="O1502" s="63"/>
      <c r="P1502" s="63"/>
      <c r="Q1502" s="63"/>
      <c r="R1502" s="63"/>
    </row>
    <row r="1503" spans="1:18" x14ac:dyDescent="0.2">
      <c r="A1503" s="63" t="s">
        <v>1679</v>
      </c>
      <c r="B1503" s="63" t="s">
        <v>1635</v>
      </c>
      <c r="C1503" s="63" t="s">
        <v>105</v>
      </c>
      <c r="D1503" s="63" t="s">
        <v>104</v>
      </c>
      <c r="E1503" s="63" t="s">
        <v>1632</v>
      </c>
      <c r="F1503" s="63">
        <v>1</v>
      </c>
      <c r="G1503" s="63" t="s">
        <v>1633</v>
      </c>
      <c r="H1503" s="63" t="s">
        <v>19</v>
      </c>
      <c r="I1503" s="63">
        <v>10</v>
      </c>
      <c r="J1503" s="63">
        <v>22</v>
      </c>
      <c r="K1503" s="63">
        <v>2</v>
      </c>
      <c r="L1503" s="63">
        <v>-0.3</v>
      </c>
      <c r="M1503" s="63">
        <v>1</v>
      </c>
      <c r="N1503" s="63"/>
      <c r="O1503" s="63"/>
      <c r="P1503" s="63"/>
      <c r="Q1503" s="63"/>
      <c r="R1503" s="63"/>
    </row>
    <row r="1504" spans="1:18" x14ac:dyDescent="0.2">
      <c r="A1504" s="63" t="s">
        <v>1680</v>
      </c>
      <c r="B1504" s="63" t="s">
        <v>1631</v>
      </c>
      <c r="C1504" s="63" t="s">
        <v>109</v>
      </c>
      <c r="D1504" s="63" t="s">
        <v>108</v>
      </c>
      <c r="E1504" s="63" t="s">
        <v>1632</v>
      </c>
      <c r="F1504" s="63">
        <v>0</v>
      </c>
      <c r="G1504" s="63" t="s">
        <v>1633</v>
      </c>
      <c r="H1504" s="63" t="s">
        <v>334</v>
      </c>
      <c r="I1504" s="63">
        <v>7</v>
      </c>
      <c r="J1504" s="63">
        <v>3</v>
      </c>
      <c r="K1504" s="63">
        <v>1</v>
      </c>
      <c r="L1504" s="63"/>
      <c r="M1504" s="63"/>
      <c r="N1504" s="63"/>
      <c r="O1504" s="63"/>
      <c r="P1504" s="63"/>
      <c r="Q1504" s="63"/>
      <c r="R1504" s="63"/>
    </row>
    <row r="1505" spans="1:18" x14ac:dyDescent="0.2">
      <c r="A1505" s="63" t="s">
        <v>1681</v>
      </c>
      <c r="B1505" s="63" t="s">
        <v>1635</v>
      </c>
      <c r="C1505" s="63" t="s">
        <v>109</v>
      </c>
      <c r="D1505" s="63" t="s">
        <v>108</v>
      </c>
      <c r="E1505" s="63" t="s">
        <v>1632</v>
      </c>
      <c r="F1505" s="63">
        <v>1</v>
      </c>
      <c r="G1505" s="63" t="s">
        <v>1633</v>
      </c>
      <c r="H1505" s="63" t="s">
        <v>19</v>
      </c>
      <c r="I1505" s="63">
        <v>7</v>
      </c>
      <c r="J1505" s="63">
        <v>2</v>
      </c>
      <c r="K1505" s="63">
        <v>1</v>
      </c>
      <c r="L1505" s="63">
        <v>0</v>
      </c>
      <c r="M1505" s="63"/>
      <c r="N1505" s="63"/>
      <c r="O1505" s="63"/>
      <c r="P1505" s="63"/>
      <c r="Q1505" s="63"/>
      <c r="R1505" s="63"/>
    </row>
    <row r="1506" spans="1:18" x14ac:dyDescent="0.2">
      <c r="A1506" s="63" t="s">
        <v>1682</v>
      </c>
      <c r="B1506" s="63" t="s">
        <v>1631</v>
      </c>
      <c r="C1506" s="63" t="s">
        <v>113</v>
      </c>
      <c r="D1506" s="63" t="s">
        <v>112</v>
      </c>
      <c r="E1506" s="63" t="s">
        <v>1632</v>
      </c>
      <c r="F1506" s="63">
        <v>0</v>
      </c>
      <c r="G1506" s="63" t="s">
        <v>1633</v>
      </c>
      <c r="H1506" s="63" t="s">
        <v>334</v>
      </c>
      <c r="I1506" s="63">
        <v>18</v>
      </c>
      <c r="J1506" s="63">
        <v>49</v>
      </c>
      <c r="K1506" s="63">
        <v>4</v>
      </c>
      <c r="L1506" s="63"/>
      <c r="M1506" s="63"/>
      <c r="N1506" s="63"/>
      <c r="O1506" s="63"/>
      <c r="P1506" s="63"/>
      <c r="Q1506" s="63"/>
      <c r="R1506" s="63"/>
    </row>
    <row r="1507" spans="1:18" x14ac:dyDescent="0.2">
      <c r="A1507" s="63" t="s">
        <v>1683</v>
      </c>
      <c r="B1507" s="63" t="s">
        <v>1635</v>
      </c>
      <c r="C1507" s="63" t="s">
        <v>113</v>
      </c>
      <c r="D1507" s="63" t="s">
        <v>112</v>
      </c>
      <c r="E1507" s="63" t="s">
        <v>1632</v>
      </c>
      <c r="F1507" s="63">
        <v>1</v>
      </c>
      <c r="G1507" s="63" t="s">
        <v>1633</v>
      </c>
      <c r="H1507" s="63" t="s">
        <v>19</v>
      </c>
      <c r="I1507" s="63">
        <v>19</v>
      </c>
      <c r="J1507" s="63">
        <v>50</v>
      </c>
      <c r="K1507" s="63">
        <v>4</v>
      </c>
      <c r="L1507" s="63">
        <v>0.3</v>
      </c>
      <c r="M1507" s="63"/>
      <c r="N1507" s="63">
        <v>1</v>
      </c>
      <c r="O1507" s="63"/>
      <c r="P1507" s="63"/>
      <c r="Q1507" s="63"/>
      <c r="R1507" s="63"/>
    </row>
    <row r="1508" spans="1:18" x14ac:dyDescent="0.2">
      <c r="A1508" s="63" t="s">
        <v>1684</v>
      </c>
      <c r="B1508" s="63" t="s">
        <v>1631</v>
      </c>
      <c r="C1508" s="63" t="s">
        <v>117</v>
      </c>
      <c r="D1508" s="63" t="s">
        <v>116</v>
      </c>
      <c r="E1508" s="63" t="s">
        <v>1632</v>
      </c>
      <c r="F1508" s="63">
        <v>0</v>
      </c>
      <c r="G1508" s="63" t="s">
        <v>1633</v>
      </c>
      <c r="H1508" s="63" t="s">
        <v>334</v>
      </c>
      <c r="I1508" s="63">
        <v>12</v>
      </c>
      <c r="J1508" s="63">
        <v>37</v>
      </c>
      <c r="K1508" s="63">
        <v>3</v>
      </c>
      <c r="L1508" s="63"/>
      <c r="M1508" s="63"/>
      <c r="N1508" s="63"/>
      <c r="O1508" s="63"/>
      <c r="P1508" s="63"/>
      <c r="Q1508" s="63"/>
      <c r="R1508" s="63"/>
    </row>
    <row r="1509" spans="1:18" x14ac:dyDescent="0.2">
      <c r="A1509" s="63" t="s">
        <v>1685</v>
      </c>
      <c r="B1509" s="63" t="s">
        <v>1635</v>
      </c>
      <c r="C1509" s="63" t="s">
        <v>117</v>
      </c>
      <c r="D1509" s="63" t="s">
        <v>116</v>
      </c>
      <c r="E1509" s="63" t="s">
        <v>1632</v>
      </c>
      <c r="F1509" s="63">
        <v>1</v>
      </c>
      <c r="G1509" s="63" t="s">
        <v>1633</v>
      </c>
      <c r="H1509" s="63" t="s">
        <v>19</v>
      </c>
      <c r="I1509" s="63">
        <v>13</v>
      </c>
      <c r="J1509" s="63">
        <v>38</v>
      </c>
      <c r="K1509" s="63">
        <v>3</v>
      </c>
      <c r="L1509" s="63">
        <v>0.3</v>
      </c>
      <c r="M1509" s="63"/>
      <c r="N1509" s="63">
        <v>1</v>
      </c>
      <c r="O1509" s="63"/>
      <c r="P1509" s="63"/>
      <c r="Q1509" s="63"/>
      <c r="R1509" s="63"/>
    </row>
    <row r="1510" spans="1:18" x14ac:dyDescent="0.2">
      <c r="A1510" s="63" t="s">
        <v>1686</v>
      </c>
      <c r="B1510" s="63" t="s">
        <v>1631</v>
      </c>
      <c r="C1510" s="63" t="s">
        <v>121</v>
      </c>
      <c r="D1510" s="63" t="s">
        <v>120</v>
      </c>
      <c r="E1510" s="63" t="s">
        <v>1632</v>
      </c>
      <c r="F1510" s="63">
        <v>0</v>
      </c>
      <c r="G1510" s="63" t="s">
        <v>1633</v>
      </c>
      <c r="H1510" s="63" t="s">
        <v>334</v>
      </c>
      <c r="I1510" s="63">
        <v>11</v>
      </c>
      <c r="J1510" s="63">
        <v>28</v>
      </c>
      <c r="K1510" s="63">
        <v>3</v>
      </c>
      <c r="L1510" s="63"/>
      <c r="M1510" s="63"/>
      <c r="N1510" s="63"/>
      <c r="O1510" s="63"/>
      <c r="P1510" s="63"/>
      <c r="Q1510" s="63"/>
      <c r="R1510" s="63"/>
    </row>
    <row r="1511" spans="1:18" x14ac:dyDescent="0.2">
      <c r="A1511" s="63" t="s">
        <v>1687</v>
      </c>
      <c r="B1511" s="63" t="s">
        <v>1635</v>
      </c>
      <c r="C1511" s="63" t="s">
        <v>121</v>
      </c>
      <c r="D1511" s="63" t="s">
        <v>120</v>
      </c>
      <c r="E1511" s="63" t="s">
        <v>1632</v>
      </c>
      <c r="F1511" s="63">
        <v>1</v>
      </c>
      <c r="G1511" s="63" t="s">
        <v>1633</v>
      </c>
      <c r="H1511" s="63" t="s">
        <v>19</v>
      </c>
      <c r="I1511" s="63">
        <v>11</v>
      </c>
      <c r="J1511" s="63">
        <v>34</v>
      </c>
      <c r="K1511" s="63">
        <v>3</v>
      </c>
      <c r="L1511" s="63">
        <v>0</v>
      </c>
      <c r="M1511" s="63"/>
      <c r="N1511" s="63"/>
      <c r="O1511" s="63"/>
      <c r="P1511" s="63"/>
      <c r="Q1511" s="63"/>
      <c r="R1511" s="63"/>
    </row>
    <row r="1512" spans="1:18" x14ac:dyDescent="0.2">
      <c r="A1512" s="63" t="s">
        <v>1688</v>
      </c>
      <c r="B1512" s="63" t="s">
        <v>1631</v>
      </c>
      <c r="C1512" s="63" t="s">
        <v>125</v>
      </c>
      <c r="D1512" s="63" t="s">
        <v>124</v>
      </c>
      <c r="E1512" s="63" t="s">
        <v>1632</v>
      </c>
      <c r="F1512" s="63">
        <v>0</v>
      </c>
      <c r="G1512" s="63" t="s">
        <v>1633</v>
      </c>
      <c r="H1512" s="63" t="s">
        <v>334</v>
      </c>
      <c r="I1512" s="63">
        <v>8</v>
      </c>
      <c r="J1512" s="63">
        <v>7</v>
      </c>
      <c r="K1512" s="63">
        <v>1</v>
      </c>
      <c r="L1512" s="63"/>
      <c r="M1512" s="63"/>
      <c r="N1512" s="63"/>
      <c r="O1512" s="63"/>
      <c r="P1512" s="63"/>
      <c r="Q1512" s="63"/>
      <c r="R1512" s="63"/>
    </row>
    <row r="1513" spans="1:18" x14ac:dyDescent="0.2">
      <c r="A1513" s="63" t="s">
        <v>1689</v>
      </c>
      <c r="B1513" s="63" t="s">
        <v>1635</v>
      </c>
      <c r="C1513" s="63" t="s">
        <v>125</v>
      </c>
      <c r="D1513" s="63" t="s">
        <v>124</v>
      </c>
      <c r="E1513" s="63" t="s">
        <v>1632</v>
      </c>
      <c r="F1513" s="63">
        <v>1</v>
      </c>
      <c r="G1513" s="63" t="s">
        <v>1633</v>
      </c>
      <c r="H1513" s="63" t="s">
        <v>19</v>
      </c>
      <c r="I1513" s="63">
        <v>8</v>
      </c>
      <c r="J1513" s="63">
        <v>10</v>
      </c>
      <c r="K1513" s="63">
        <v>1</v>
      </c>
      <c r="L1513" s="63">
        <v>0</v>
      </c>
      <c r="M1513" s="63"/>
      <c r="N1513" s="63"/>
      <c r="O1513" s="63"/>
      <c r="P1513" s="63"/>
      <c r="Q1513" s="63"/>
      <c r="R1513" s="63"/>
    </row>
    <row r="1514" spans="1:18" x14ac:dyDescent="0.2">
      <c r="A1514" s="63" t="s">
        <v>1690</v>
      </c>
      <c r="B1514" s="63" t="s">
        <v>1631</v>
      </c>
      <c r="C1514" s="63" t="s">
        <v>129</v>
      </c>
      <c r="D1514" s="63" t="s">
        <v>128</v>
      </c>
      <c r="E1514" s="63" t="s">
        <v>1632</v>
      </c>
      <c r="F1514" s="63">
        <v>0</v>
      </c>
      <c r="G1514" s="63" t="s">
        <v>1633</v>
      </c>
      <c r="H1514" s="63" t="s">
        <v>334</v>
      </c>
      <c r="I1514" s="63">
        <v>11</v>
      </c>
      <c r="J1514" s="63">
        <v>28</v>
      </c>
      <c r="K1514" s="63">
        <v>3</v>
      </c>
      <c r="L1514" s="63"/>
      <c r="M1514" s="63"/>
      <c r="N1514" s="63"/>
      <c r="O1514" s="63"/>
      <c r="P1514" s="63"/>
      <c r="Q1514" s="63"/>
      <c r="R1514" s="63"/>
    </row>
    <row r="1515" spans="1:18" x14ac:dyDescent="0.2">
      <c r="A1515" s="63" t="s">
        <v>1691</v>
      </c>
      <c r="B1515" s="63" t="s">
        <v>1635</v>
      </c>
      <c r="C1515" s="63" t="s">
        <v>129</v>
      </c>
      <c r="D1515" s="63" t="s">
        <v>128</v>
      </c>
      <c r="E1515" s="63" t="s">
        <v>1632</v>
      </c>
      <c r="F1515" s="63">
        <v>1</v>
      </c>
      <c r="G1515" s="63" t="s">
        <v>1633</v>
      </c>
      <c r="H1515" s="63" t="s">
        <v>19</v>
      </c>
      <c r="I1515" s="63">
        <v>8</v>
      </c>
      <c r="J1515" s="63">
        <v>10</v>
      </c>
      <c r="K1515" s="63">
        <v>1</v>
      </c>
      <c r="L1515" s="63">
        <v>-0.8</v>
      </c>
      <c r="M1515" s="63">
        <v>1</v>
      </c>
      <c r="N1515" s="63"/>
      <c r="O1515" s="63">
        <v>1</v>
      </c>
      <c r="P1515" s="63"/>
      <c r="Q1515" s="63"/>
      <c r="R1515" s="63"/>
    </row>
    <row r="1516" spans="1:18" x14ac:dyDescent="0.2">
      <c r="A1516" s="63" t="s">
        <v>1692</v>
      </c>
      <c r="B1516" s="63" t="s">
        <v>1631</v>
      </c>
      <c r="C1516" s="63" t="s">
        <v>133</v>
      </c>
      <c r="D1516" s="63" t="s">
        <v>132</v>
      </c>
      <c r="E1516" s="63" t="s">
        <v>1632</v>
      </c>
      <c r="F1516" s="63">
        <v>0</v>
      </c>
      <c r="G1516" s="63" t="s">
        <v>1633</v>
      </c>
      <c r="H1516" s="63" t="s">
        <v>334</v>
      </c>
      <c r="I1516" s="63">
        <v>10</v>
      </c>
      <c r="J1516" s="63">
        <v>21</v>
      </c>
      <c r="K1516" s="63">
        <v>2</v>
      </c>
      <c r="L1516" s="63"/>
      <c r="M1516" s="63"/>
      <c r="N1516" s="63"/>
      <c r="O1516" s="63"/>
      <c r="P1516" s="63"/>
      <c r="Q1516" s="63"/>
      <c r="R1516" s="63"/>
    </row>
    <row r="1517" spans="1:18" x14ac:dyDescent="0.2">
      <c r="A1517" s="63" t="s">
        <v>1693</v>
      </c>
      <c r="B1517" s="63" t="s">
        <v>1635</v>
      </c>
      <c r="C1517" s="63" t="s">
        <v>133</v>
      </c>
      <c r="D1517" s="63" t="s">
        <v>132</v>
      </c>
      <c r="E1517" s="63" t="s">
        <v>1632</v>
      </c>
      <c r="F1517" s="63">
        <v>1</v>
      </c>
      <c r="G1517" s="63" t="s">
        <v>1633</v>
      </c>
      <c r="H1517" s="63" t="s">
        <v>19</v>
      </c>
      <c r="I1517" s="63">
        <v>10</v>
      </c>
      <c r="J1517" s="63">
        <v>22</v>
      </c>
      <c r="K1517" s="63">
        <v>2</v>
      </c>
      <c r="L1517" s="63">
        <v>0</v>
      </c>
      <c r="M1517" s="63"/>
      <c r="N1517" s="63"/>
      <c r="O1517" s="63"/>
      <c r="P1517" s="63"/>
      <c r="Q1517" s="63"/>
      <c r="R1517" s="63"/>
    </row>
    <row r="1518" spans="1:18" x14ac:dyDescent="0.2">
      <c r="A1518" s="63" t="s">
        <v>1694</v>
      </c>
      <c r="B1518" s="63" t="s">
        <v>1631</v>
      </c>
      <c r="C1518" s="63" t="s">
        <v>137</v>
      </c>
      <c r="D1518" s="63" t="s">
        <v>136</v>
      </c>
      <c r="E1518" s="63" t="s">
        <v>1632</v>
      </c>
      <c r="F1518" s="63">
        <v>0</v>
      </c>
      <c r="G1518" s="63" t="s">
        <v>1633</v>
      </c>
      <c r="H1518" s="63" t="s">
        <v>334</v>
      </c>
      <c r="I1518" s="63">
        <v>9</v>
      </c>
      <c r="J1518" s="63">
        <v>11</v>
      </c>
      <c r="K1518" s="63">
        <v>1</v>
      </c>
      <c r="L1518" s="63"/>
      <c r="M1518" s="63"/>
      <c r="N1518" s="63"/>
      <c r="O1518" s="63"/>
      <c r="P1518" s="63"/>
      <c r="Q1518" s="63"/>
      <c r="R1518" s="63"/>
    </row>
    <row r="1519" spans="1:18" x14ac:dyDescent="0.2">
      <c r="A1519" s="63" t="s">
        <v>1695</v>
      </c>
      <c r="B1519" s="63" t="s">
        <v>1635</v>
      </c>
      <c r="C1519" s="63" t="s">
        <v>137</v>
      </c>
      <c r="D1519" s="63" t="s">
        <v>136</v>
      </c>
      <c r="E1519" s="63" t="s">
        <v>1632</v>
      </c>
      <c r="F1519" s="63">
        <v>1</v>
      </c>
      <c r="G1519" s="63" t="s">
        <v>1633</v>
      </c>
      <c r="H1519" s="63" t="s">
        <v>19</v>
      </c>
      <c r="I1519" s="63">
        <v>10</v>
      </c>
      <c r="J1519" s="63">
        <v>22</v>
      </c>
      <c r="K1519" s="63">
        <v>2</v>
      </c>
      <c r="L1519" s="63">
        <v>0.3</v>
      </c>
      <c r="M1519" s="63"/>
      <c r="N1519" s="63">
        <v>1</v>
      </c>
      <c r="O1519" s="63"/>
      <c r="P1519" s="63"/>
      <c r="Q1519" s="63"/>
      <c r="R1519" s="63"/>
    </row>
    <row r="1520" spans="1:18" x14ac:dyDescent="0.2">
      <c r="A1520" s="63" t="s">
        <v>1696</v>
      </c>
      <c r="B1520" s="63" t="s">
        <v>1631</v>
      </c>
      <c r="C1520" s="63" t="s">
        <v>141</v>
      </c>
      <c r="D1520" s="63" t="s">
        <v>140</v>
      </c>
      <c r="E1520" s="63" t="s">
        <v>1632</v>
      </c>
      <c r="F1520" s="63">
        <v>0</v>
      </c>
      <c r="G1520" s="63" t="s">
        <v>1633</v>
      </c>
      <c r="H1520" s="63" t="s">
        <v>334</v>
      </c>
      <c r="I1520" s="63">
        <v>10</v>
      </c>
      <c r="J1520" s="63">
        <v>21</v>
      </c>
      <c r="K1520" s="63">
        <v>2</v>
      </c>
      <c r="L1520" s="63"/>
      <c r="M1520" s="63"/>
      <c r="N1520" s="63"/>
      <c r="O1520" s="63"/>
      <c r="P1520" s="63"/>
      <c r="Q1520" s="63"/>
      <c r="R1520" s="63"/>
    </row>
    <row r="1521" spans="1:18" x14ac:dyDescent="0.2">
      <c r="A1521" s="63" t="s">
        <v>1697</v>
      </c>
      <c r="B1521" s="63" t="s">
        <v>1635</v>
      </c>
      <c r="C1521" s="63" t="s">
        <v>141</v>
      </c>
      <c r="D1521" s="63" t="s">
        <v>140</v>
      </c>
      <c r="E1521" s="63" t="s">
        <v>1632</v>
      </c>
      <c r="F1521" s="63">
        <v>1</v>
      </c>
      <c r="G1521" s="63" t="s">
        <v>1633</v>
      </c>
      <c r="H1521" s="63" t="s">
        <v>19</v>
      </c>
      <c r="I1521" s="63">
        <v>10</v>
      </c>
      <c r="J1521" s="63">
        <v>22</v>
      </c>
      <c r="K1521" s="63">
        <v>2</v>
      </c>
      <c r="L1521" s="63">
        <v>0</v>
      </c>
      <c r="M1521" s="63"/>
      <c r="N1521" s="63"/>
      <c r="O1521" s="63"/>
      <c r="P1521" s="63"/>
      <c r="Q1521" s="63"/>
      <c r="R1521" s="63"/>
    </row>
    <row r="1522" spans="1:18" x14ac:dyDescent="0.2">
      <c r="A1522" s="63" t="s">
        <v>1698</v>
      </c>
      <c r="B1522" s="63" t="s">
        <v>1631</v>
      </c>
      <c r="C1522" s="63" t="s">
        <v>145</v>
      </c>
      <c r="D1522" s="63" t="s">
        <v>144</v>
      </c>
      <c r="E1522" s="63" t="s">
        <v>1632</v>
      </c>
      <c r="F1522" s="63">
        <v>0</v>
      </c>
      <c r="G1522" s="63" t="s">
        <v>1633</v>
      </c>
      <c r="H1522" s="63" t="s">
        <v>334</v>
      </c>
      <c r="I1522" s="63">
        <v>10</v>
      </c>
      <c r="J1522" s="63">
        <v>21</v>
      </c>
      <c r="K1522" s="63">
        <v>2</v>
      </c>
      <c r="L1522" s="63"/>
      <c r="M1522" s="63"/>
      <c r="N1522" s="63"/>
      <c r="O1522" s="63"/>
      <c r="P1522" s="63"/>
      <c r="Q1522" s="63"/>
      <c r="R1522" s="63"/>
    </row>
    <row r="1523" spans="1:18" x14ac:dyDescent="0.2">
      <c r="A1523" s="63" t="s">
        <v>1699</v>
      </c>
      <c r="B1523" s="63" t="s">
        <v>1635</v>
      </c>
      <c r="C1523" s="63" t="s">
        <v>145</v>
      </c>
      <c r="D1523" s="63" t="s">
        <v>144</v>
      </c>
      <c r="E1523" s="63" t="s">
        <v>1632</v>
      </c>
      <c r="F1523" s="63">
        <v>1</v>
      </c>
      <c r="G1523" s="63" t="s">
        <v>1633</v>
      </c>
      <c r="H1523" s="63" t="s">
        <v>19</v>
      </c>
      <c r="I1523" s="63">
        <v>9</v>
      </c>
      <c r="J1523" s="63">
        <v>17</v>
      </c>
      <c r="K1523" s="63">
        <v>2</v>
      </c>
      <c r="L1523" s="63">
        <v>-0.3</v>
      </c>
      <c r="M1523" s="63">
        <v>1</v>
      </c>
      <c r="N1523" s="63"/>
      <c r="O1523" s="63"/>
      <c r="P1523" s="63"/>
      <c r="Q1523" s="63"/>
      <c r="R1523" s="63"/>
    </row>
    <row r="1524" spans="1:18" x14ac:dyDescent="0.2">
      <c r="A1524" s="63" t="s">
        <v>1700</v>
      </c>
      <c r="B1524" s="63" t="s">
        <v>1631</v>
      </c>
      <c r="C1524" s="63" t="s">
        <v>149</v>
      </c>
      <c r="D1524" s="63" t="s">
        <v>148</v>
      </c>
      <c r="E1524" s="63" t="s">
        <v>1632</v>
      </c>
      <c r="F1524" s="63">
        <v>0</v>
      </c>
      <c r="G1524" s="63" t="s">
        <v>1633</v>
      </c>
      <c r="H1524" s="63" t="s">
        <v>334</v>
      </c>
      <c r="I1524" s="63">
        <v>13</v>
      </c>
      <c r="J1524" s="63">
        <v>38</v>
      </c>
      <c r="K1524" s="63">
        <v>3</v>
      </c>
      <c r="L1524" s="63"/>
      <c r="M1524" s="63"/>
      <c r="N1524" s="63"/>
      <c r="O1524" s="63"/>
      <c r="P1524" s="63"/>
      <c r="Q1524" s="63"/>
      <c r="R1524" s="63"/>
    </row>
    <row r="1525" spans="1:18" x14ac:dyDescent="0.2">
      <c r="A1525" s="63" t="s">
        <v>1701</v>
      </c>
      <c r="B1525" s="63" t="s">
        <v>1635</v>
      </c>
      <c r="C1525" s="63" t="s">
        <v>149</v>
      </c>
      <c r="D1525" s="63" t="s">
        <v>148</v>
      </c>
      <c r="E1525" s="63" t="s">
        <v>1632</v>
      </c>
      <c r="F1525" s="63">
        <v>1</v>
      </c>
      <c r="G1525" s="63" t="s">
        <v>1633</v>
      </c>
      <c r="H1525" s="63" t="s">
        <v>19</v>
      </c>
      <c r="I1525" s="63">
        <v>13</v>
      </c>
      <c r="J1525" s="63">
        <v>38</v>
      </c>
      <c r="K1525" s="63">
        <v>3</v>
      </c>
      <c r="L1525" s="63">
        <v>0</v>
      </c>
      <c r="M1525" s="63"/>
      <c r="N1525" s="63"/>
      <c r="O1525" s="63"/>
      <c r="P1525" s="63"/>
      <c r="Q1525" s="63"/>
      <c r="R1525" s="63"/>
    </row>
    <row r="1526" spans="1:18" x14ac:dyDescent="0.2">
      <c r="A1526" s="63" t="s">
        <v>1702</v>
      </c>
      <c r="B1526" s="63" t="s">
        <v>1631</v>
      </c>
      <c r="C1526" s="63" t="s">
        <v>153</v>
      </c>
      <c r="D1526" s="63" t="s">
        <v>152</v>
      </c>
      <c r="E1526" s="63" t="s">
        <v>1632</v>
      </c>
      <c r="F1526" s="63">
        <v>0</v>
      </c>
      <c r="G1526" s="63" t="s">
        <v>1633</v>
      </c>
      <c r="H1526" s="63" t="s">
        <v>334</v>
      </c>
      <c r="I1526" s="63">
        <v>9</v>
      </c>
      <c r="J1526" s="63">
        <v>11</v>
      </c>
      <c r="K1526" s="63">
        <v>1</v>
      </c>
      <c r="L1526" s="63"/>
      <c r="M1526" s="63"/>
      <c r="N1526" s="63"/>
      <c r="O1526" s="63"/>
      <c r="P1526" s="63"/>
      <c r="Q1526" s="63"/>
      <c r="R1526" s="63"/>
    </row>
    <row r="1527" spans="1:18" x14ac:dyDescent="0.2">
      <c r="A1527" s="63" t="s">
        <v>1703</v>
      </c>
      <c r="B1527" s="63" t="s">
        <v>1635</v>
      </c>
      <c r="C1527" s="63" t="s">
        <v>153</v>
      </c>
      <c r="D1527" s="63" t="s">
        <v>152</v>
      </c>
      <c r="E1527" s="63" t="s">
        <v>1632</v>
      </c>
      <c r="F1527" s="63">
        <v>1</v>
      </c>
      <c r="G1527" s="63" t="s">
        <v>1633</v>
      </c>
      <c r="H1527" s="63" t="s">
        <v>19</v>
      </c>
      <c r="I1527" s="63">
        <v>7</v>
      </c>
      <c r="J1527" s="63">
        <v>2</v>
      </c>
      <c r="K1527" s="63">
        <v>1</v>
      </c>
      <c r="L1527" s="63">
        <v>-0.6</v>
      </c>
      <c r="M1527" s="63">
        <v>1</v>
      </c>
      <c r="N1527" s="63"/>
      <c r="O1527" s="63">
        <v>1</v>
      </c>
      <c r="P1527" s="63"/>
      <c r="Q1527" s="63"/>
      <c r="R1527" s="63"/>
    </row>
    <row r="1528" spans="1:18" x14ac:dyDescent="0.2">
      <c r="A1528" s="63" t="s">
        <v>1704</v>
      </c>
      <c r="B1528" s="63" t="s">
        <v>1631</v>
      </c>
      <c r="C1528" s="63" t="s">
        <v>157</v>
      </c>
      <c r="D1528" s="63" t="s">
        <v>156</v>
      </c>
      <c r="E1528" s="63" t="s">
        <v>1632</v>
      </c>
      <c r="F1528" s="63">
        <v>0</v>
      </c>
      <c r="G1528" s="63" t="s">
        <v>1633</v>
      </c>
      <c r="H1528" s="63" t="s">
        <v>334</v>
      </c>
      <c r="I1528" s="63">
        <v>13</v>
      </c>
      <c r="J1528" s="63">
        <v>38</v>
      </c>
      <c r="K1528" s="63">
        <v>3</v>
      </c>
      <c r="L1528" s="63"/>
      <c r="M1528" s="63"/>
      <c r="N1528" s="63"/>
      <c r="O1528" s="63"/>
      <c r="P1528" s="63"/>
      <c r="Q1528" s="63"/>
      <c r="R1528" s="63"/>
    </row>
    <row r="1529" spans="1:18" x14ac:dyDescent="0.2">
      <c r="A1529" s="63" t="s">
        <v>1705</v>
      </c>
      <c r="B1529" s="63" t="s">
        <v>1635</v>
      </c>
      <c r="C1529" s="63" t="s">
        <v>157</v>
      </c>
      <c r="D1529" s="63" t="s">
        <v>156</v>
      </c>
      <c r="E1529" s="63" t="s">
        <v>1632</v>
      </c>
      <c r="F1529" s="63">
        <v>1</v>
      </c>
      <c r="G1529" s="63" t="s">
        <v>1633</v>
      </c>
      <c r="H1529" s="63" t="s">
        <v>19</v>
      </c>
      <c r="I1529" s="63">
        <v>13</v>
      </c>
      <c r="J1529" s="63">
        <v>38</v>
      </c>
      <c r="K1529" s="63">
        <v>3</v>
      </c>
      <c r="L1529" s="63">
        <v>0</v>
      </c>
      <c r="M1529" s="63"/>
      <c r="N1529" s="63"/>
      <c r="O1529" s="63"/>
      <c r="P1529" s="63"/>
      <c r="Q1529" s="63"/>
      <c r="R1529" s="63"/>
    </row>
    <row r="1530" spans="1:18" x14ac:dyDescent="0.2">
      <c r="A1530" s="63" t="s">
        <v>1706</v>
      </c>
      <c r="B1530" s="63" t="s">
        <v>1631</v>
      </c>
      <c r="C1530" s="63" t="s">
        <v>161</v>
      </c>
      <c r="D1530" s="63" t="s">
        <v>160</v>
      </c>
      <c r="E1530" s="63" t="s">
        <v>1632</v>
      </c>
      <c r="F1530" s="63">
        <v>0</v>
      </c>
      <c r="G1530" s="63" t="s">
        <v>1633</v>
      </c>
      <c r="H1530" s="63" t="s">
        <v>334</v>
      </c>
      <c r="I1530" s="63">
        <v>14</v>
      </c>
      <c r="J1530" s="63">
        <v>42</v>
      </c>
      <c r="K1530" s="63">
        <v>4</v>
      </c>
      <c r="L1530" s="63"/>
      <c r="M1530" s="63"/>
      <c r="N1530" s="63"/>
      <c r="O1530" s="63"/>
      <c r="P1530" s="63"/>
      <c r="Q1530" s="63"/>
      <c r="R1530" s="63"/>
    </row>
    <row r="1531" spans="1:18" x14ac:dyDescent="0.2">
      <c r="A1531" s="63" t="s">
        <v>1707</v>
      </c>
      <c r="B1531" s="63" t="s">
        <v>1635</v>
      </c>
      <c r="C1531" s="63" t="s">
        <v>161</v>
      </c>
      <c r="D1531" s="63" t="s">
        <v>160</v>
      </c>
      <c r="E1531" s="63" t="s">
        <v>1632</v>
      </c>
      <c r="F1531" s="63">
        <v>1</v>
      </c>
      <c r="G1531" s="63" t="s">
        <v>1633</v>
      </c>
      <c r="H1531" s="63" t="s">
        <v>19</v>
      </c>
      <c r="I1531" s="63">
        <v>14</v>
      </c>
      <c r="J1531" s="63">
        <v>42</v>
      </c>
      <c r="K1531" s="63">
        <v>4</v>
      </c>
      <c r="L1531" s="63">
        <v>0</v>
      </c>
      <c r="M1531" s="63"/>
      <c r="N1531" s="63"/>
      <c r="O1531" s="63"/>
      <c r="P1531" s="63"/>
      <c r="Q1531" s="63"/>
      <c r="R1531" s="63"/>
    </row>
    <row r="1532" spans="1:18" x14ac:dyDescent="0.2">
      <c r="A1532" s="63" t="s">
        <v>1708</v>
      </c>
      <c r="B1532" s="63" t="s">
        <v>1631</v>
      </c>
      <c r="C1532" s="63" t="s">
        <v>165</v>
      </c>
      <c r="D1532" s="63" t="s">
        <v>164</v>
      </c>
      <c r="E1532" s="63" t="s">
        <v>1632</v>
      </c>
      <c r="F1532" s="63">
        <v>0</v>
      </c>
      <c r="G1532" s="63" t="s">
        <v>1633</v>
      </c>
      <c r="H1532" s="63" t="s">
        <v>334</v>
      </c>
      <c r="I1532" s="63">
        <v>10</v>
      </c>
      <c r="J1532" s="63">
        <v>21</v>
      </c>
      <c r="K1532" s="63">
        <v>2</v>
      </c>
      <c r="L1532" s="63"/>
      <c r="M1532" s="63"/>
      <c r="N1532" s="63"/>
      <c r="O1532" s="63"/>
      <c r="P1532" s="63"/>
      <c r="Q1532" s="63"/>
      <c r="R1532" s="63"/>
    </row>
    <row r="1533" spans="1:18" x14ac:dyDescent="0.2">
      <c r="A1533" s="63" t="s">
        <v>1709</v>
      </c>
      <c r="B1533" s="63" t="s">
        <v>1635</v>
      </c>
      <c r="C1533" s="63" t="s">
        <v>165</v>
      </c>
      <c r="D1533" s="63" t="s">
        <v>164</v>
      </c>
      <c r="E1533" s="63" t="s">
        <v>1632</v>
      </c>
      <c r="F1533" s="63">
        <v>1</v>
      </c>
      <c r="G1533" s="63" t="s">
        <v>1633</v>
      </c>
      <c r="H1533" s="63" t="s">
        <v>19</v>
      </c>
      <c r="I1533" s="63">
        <v>8</v>
      </c>
      <c r="J1533" s="63">
        <v>10</v>
      </c>
      <c r="K1533" s="63">
        <v>1</v>
      </c>
      <c r="L1533" s="63">
        <v>-0.6</v>
      </c>
      <c r="M1533" s="63">
        <v>1</v>
      </c>
      <c r="N1533" s="63"/>
      <c r="O1533" s="63">
        <v>1</v>
      </c>
      <c r="P1533" s="63"/>
      <c r="Q1533" s="63"/>
      <c r="R1533" s="63"/>
    </row>
    <row r="1534" spans="1:18" x14ac:dyDescent="0.2">
      <c r="A1534" s="63" t="s">
        <v>1710</v>
      </c>
      <c r="B1534" s="63" t="s">
        <v>1631</v>
      </c>
      <c r="C1534" s="63" t="s">
        <v>169</v>
      </c>
      <c r="D1534" s="63" t="s">
        <v>168</v>
      </c>
      <c r="E1534" s="63" t="s">
        <v>1632</v>
      </c>
      <c r="F1534" s="63">
        <v>0</v>
      </c>
      <c r="G1534" s="63" t="s">
        <v>1633</v>
      </c>
      <c r="H1534" s="63" t="s">
        <v>334</v>
      </c>
      <c r="I1534" s="63">
        <v>11</v>
      </c>
      <c r="J1534" s="63">
        <v>28</v>
      </c>
      <c r="K1534" s="63">
        <v>3</v>
      </c>
      <c r="L1534" s="63"/>
      <c r="M1534" s="63"/>
      <c r="N1534" s="63"/>
      <c r="O1534" s="63"/>
      <c r="P1534" s="63"/>
      <c r="Q1534" s="63"/>
      <c r="R1534" s="63"/>
    </row>
    <row r="1535" spans="1:18" x14ac:dyDescent="0.2">
      <c r="A1535" s="63" t="s">
        <v>1711</v>
      </c>
      <c r="B1535" s="63" t="s">
        <v>1635</v>
      </c>
      <c r="C1535" s="63" t="s">
        <v>169</v>
      </c>
      <c r="D1535" s="63" t="s">
        <v>168</v>
      </c>
      <c r="E1535" s="63" t="s">
        <v>1632</v>
      </c>
      <c r="F1535" s="63">
        <v>1</v>
      </c>
      <c r="G1535" s="63" t="s">
        <v>1633</v>
      </c>
      <c r="H1535" s="63" t="s">
        <v>19</v>
      </c>
      <c r="I1535" s="63">
        <v>10</v>
      </c>
      <c r="J1535" s="63">
        <v>22</v>
      </c>
      <c r="K1535" s="63">
        <v>2</v>
      </c>
      <c r="L1535" s="63">
        <v>-0.3</v>
      </c>
      <c r="M1535" s="63">
        <v>1</v>
      </c>
      <c r="N1535" s="63"/>
      <c r="O1535" s="63"/>
      <c r="P1535" s="63"/>
      <c r="Q1535" s="63"/>
      <c r="R1535" s="63"/>
    </row>
    <row r="1536" spans="1:18" x14ac:dyDescent="0.2">
      <c r="A1536" s="63" t="s">
        <v>1712</v>
      </c>
      <c r="B1536" s="63" t="s">
        <v>1631</v>
      </c>
      <c r="C1536" s="63" t="s">
        <v>173</v>
      </c>
      <c r="D1536" s="63" t="s">
        <v>172</v>
      </c>
      <c r="E1536" s="63" t="s">
        <v>1632</v>
      </c>
      <c r="F1536" s="63">
        <v>0</v>
      </c>
      <c r="G1536" s="63" t="s">
        <v>1633</v>
      </c>
      <c r="H1536" s="63" t="s">
        <v>334</v>
      </c>
      <c r="I1536" s="63">
        <v>9</v>
      </c>
      <c r="J1536" s="63">
        <v>11</v>
      </c>
      <c r="K1536" s="63">
        <v>1</v>
      </c>
      <c r="L1536" s="63"/>
      <c r="M1536" s="63"/>
      <c r="N1536" s="63"/>
      <c r="O1536" s="63"/>
      <c r="P1536" s="63"/>
      <c r="Q1536" s="63"/>
      <c r="R1536" s="63"/>
    </row>
    <row r="1537" spans="1:18" x14ac:dyDescent="0.2">
      <c r="A1537" s="63" t="s">
        <v>1713</v>
      </c>
      <c r="B1537" s="63" t="s">
        <v>1635</v>
      </c>
      <c r="C1537" s="63" t="s">
        <v>173</v>
      </c>
      <c r="D1537" s="63" t="s">
        <v>172</v>
      </c>
      <c r="E1537" s="63" t="s">
        <v>1632</v>
      </c>
      <c r="F1537" s="63">
        <v>1</v>
      </c>
      <c r="G1537" s="63" t="s">
        <v>1633</v>
      </c>
      <c r="H1537" s="63" t="s">
        <v>19</v>
      </c>
      <c r="I1537" s="63">
        <v>7</v>
      </c>
      <c r="J1537" s="63">
        <v>2</v>
      </c>
      <c r="K1537" s="63">
        <v>1</v>
      </c>
      <c r="L1537" s="63">
        <v>-0.6</v>
      </c>
      <c r="M1537" s="63">
        <v>1</v>
      </c>
      <c r="N1537" s="63"/>
      <c r="O1537" s="63">
        <v>1</v>
      </c>
      <c r="P1537" s="63"/>
      <c r="Q1537" s="63"/>
      <c r="R1537" s="63"/>
    </row>
    <row r="1538" spans="1:18" x14ac:dyDescent="0.2">
      <c r="A1538" s="63" t="s">
        <v>1714</v>
      </c>
      <c r="B1538" s="63" t="s">
        <v>1631</v>
      </c>
      <c r="C1538" s="63" t="s">
        <v>177</v>
      </c>
      <c r="D1538" s="63" t="s">
        <v>176</v>
      </c>
      <c r="E1538" s="63" t="s">
        <v>1632</v>
      </c>
      <c r="F1538" s="63">
        <v>0</v>
      </c>
      <c r="G1538" s="63" t="s">
        <v>1633</v>
      </c>
      <c r="H1538" s="63" t="s">
        <v>334</v>
      </c>
      <c r="I1538" s="63">
        <v>15</v>
      </c>
      <c r="J1538" s="63">
        <v>44</v>
      </c>
      <c r="K1538" s="63">
        <v>4</v>
      </c>
      <c r="L1538" s="63"/>
      <c r="M1538" s="63"/>
      <c r="N1538" s="63"/>
      <c r="O1538" s="63"/>
      <c r="P1538" s="63"/>
      <c r="Q1538" s="63"/>
      <c r="R1538" s="63"/>
    </row>
    <row r="1539" spans="1:18" x14ac:dyDescent="0.2">
      <c r="A1539" s="63" t="s">
        <v>1715</v>
      </c>
      <c r="B1539" s="63" t="s">
        <v>1635</v>
      </c>
      <c r="C1539" s="63" t="s">
        <v>177</v>
      </c>
      <c r="D1539" s="63" t="s">
        <v>176</v>
      </c>
      <c r="E1539" s="63" t="s">
        <v>1632</v>
      </c>
      <c r="F1539" s="63">
        <v>1</v>
      </c>
      <c r="G1539" s="63" t="s">
        <v>1633</v>
      </c>
      <c r="H1539" s="63" t="s">
        <v>19</v>
      </c>
      <c r="I1539" s="63">
        <v>15</v>
      </c>
      <c r="J1539" s="63">
        <v>45</v>
      </c>
      <c r="K1539" s="63">
        <v>4</v>
      </c>
      <c r="L1539" s="63">
        <v>0</v>
      </c>
      <c r="M1539" s="63"/>
      <c r="N1539" s="63"/>
      <c r="O1539" s="63"/>
      <c r="P1539" s="63"/>
      <c r="Q1539" s="63"/>
      <c r="R1539" s="63"/>
    </row>
    <row r="1540" spans="1:18" x14ac:dyDescent="0.2">
      <c r="A1540" s="63" t="s">
        <v>1716</v>
      </c>
      <c r="B1540" s="63" t="s">
        <v>1631</v>
      </c>
      <c r="C1540" s="63" t="s">
        <v>181</v>
      </c>
      <c r="D1540" s="63" t="s">
        <v>180</v>
      </c>
      <c r="E1540" s="63" t="s">
        <v>1632</v>
      </c>
      <c r="F1540" s="63">
        <v>0</v>
      </c>
      <c r="G1540" s="63" t="s">
        <v>1633</v>
      </c>
      <c r="H1540" s="63" t="s">
        <v>334</v>
      </c>
      <c r="I1540" s="63">
        <v>9</v>
      </c>
      <c r="J1540" s="63">
        <v>11</v>
      </c>
      <c r="K1540" s="63">
        <v>1</v>
      </c>
      <c r="L1540" s="63"/>
      <c r="M1540" s="63"/>
      <c r="N1540" s="63"/>
      <c r="O1540" s="63"/>
      <c r="P1540" s="63"/>
      <c r="Q1540" s="63"/>
      <c r="R1540" s="63"/>
    </row>
    <row r="1541" spans="1:18" x14ac:dyDescent="0.2">
      <c r="A1541" s="63" t="s">
        <v>1717</v>
      </c>
      <c r="B1541" s="63" t="s">
        <v>1635</v>
      </c>
      <c r="C1541" s="63" t="s">
        <v>181</v>
      </c>
      <c r="D1541" s="63" t="s">
        <v>180</v>
      </c>
      <c r="E1541" s="63" t="s">
        <v>1632</v>
      </c>
      <c r="F1541" s="63">
        <v>1</v>
      </c>
      <c r="G1541" s="63" t="s">
        <v>1633</v>
      </c>
      <c r="H1541" s="63" t="s">
        <v>19</v>
      </c>
      <c r="I1541" s="63">
        <v>10</v>
      </c>
      <c r="J1541" s="63">
        <v>22</v>
      </c>
      <c r="K1541" s="63">
        <v>2</v>
      </c>
      <c r="L1541" s="63">
        <v>0.3</v>
      </c>
      <c r="M1541" s="63"/>
      <c r="N1541" s="63">
        <v>1</v>
      </c>
      <c r="O1541" s="63"/>
      <c r="P1541" s="63"/>
      <c r="Q1541" s="63"/>
      <c r="R1541" s="63"/>
    </row>
    <row r="1542" spans="1:18" x14ac:dyDescent="0.2">
      <c r="A1542" s="63" t="s">
        <v>1718</v>
      </c>
      <c r="B1542" s="63" t="s">
        <v>1631</v>
      </c>
      <c r="C1542" s="63" t="s">
        <v>185</v>
      </c>
      <c r="D1542" s="63" t="s">
        <v>184</v>
      </c>
      <c r="E1542" s="63" t="s">
        <v>1632</v>
      </c>
      <c r="F1542" s="63">
        <v>0</v>
      </c>
      <c r="G1542" s="63" t="s">
        <v>1633</v>
      </c>
      <c r="H1542" s="63" t="s">
        <v>334</v>
      </c>
      <c r="I1542" s="63">
        <v>18</v>
      </c>
      <c r="J1542" s="63">
        <v>49</v>
      </c>
      <c r="K1542" s="63">
        <v>4</v>
      </c>
      <c r="L1542" s="63"/>
      <c r="M1542" s="63"/>
      <c r="N1542" s="63"/>
      <c r="O1542" s="63"/>
      <c r="P1542" s="63"/>
      <c r="Q1542" s="63"/>
      <c r="R1542" s="63"/>
    </row>
    <row r="1543" spans="1:18" x14ac:dyDescent="0.2">
      <c r="A1543" s="63" t="s">
        <v>1719</v>
      </c>
      <c r="B1543" s="63" t="s">
        <v>1635</v>
      </c>
      <c r="C1543" s="63" t="s">
        <v>185</v>
      </c>
      <c r="D1543" s="63" t="s">
        <v>184</v>
      </c>
      <c r="E1543" s="63" t="s">
        <v>1632</v>
      </c>
      <c r="F1543" s="63">
        <v>1</v>
      </c>
      <c r="G1543" s="63" t="s">
        <v>1633</v>
      </c>
      <c r="H1543" s="63" t="s">
        <v>19</v>
      </c>
      <c r="I1543" s="63">
        <v>16</v>
      </c>
      <c r="J1543" s="63">
        <v>46</v>
      </c>
      <c r="K1543" s="63">
        <v>4</v>
      </c>
      <c r="L1543" s="63">
        <v>-0.6</v>
      </c>
      <c r="M1543" s="63">
        <v>1</v>
      </c>
      <c r="N1543" s="63"/>
      <c r="O1543" s="63">
        <v>1</v>
      </c>
      <c r="P1543" s="63"/>
      <c r="Q1543" s="63"/>
      <c r="R1543" s="63"/>
    </row>
    <row r="1544" spans="1:18" x14ac:dyDescent="0.2">
      <c r="A1544" s="63" t="s">
        <v>1720</v>
      </c>
      <c r="B1544" s="63" t="s">
        <v>1631</v>
      </c>
      <c r="C1544" s="63" t="s">
        <v>189</v>
      </c>
      <c r="D1544" s="63" t="s">
        <v>188</v>
      </c>
      <c r="E1544" s="63" t="s">
        <v>1632</v>
      </c>
      <c r="F1544" s="63">
        <v>0</v>
      </c>
      <c r="G1544" s="63" t="s">
        <v>1633</v>
      </c>
      <c r="H1544" s="63" t="s">
        <v>334</v>
      </c>
      <c r="I1544" s="63">
        <v>8</v>
      </c>
      <c r="J1544" s="63">
        <v>7</v>
      </c>
      <c r="K1544" s="63">
        <v>1</v>
      </c>
      <c r="L1544" s="63"/>
      <c r="M1544" s="63"/>
      <c r="N1544" s="63"/>
      <c r="O1544" s="63"/>
      <c r="P1544" s="63"/>
      <c r="Q1544" s="63"/>
      <c r="R1544" s="63"/>
    </row>
    <row r="1545" spans="1:18" x14ac:dyDescent="0.2">
      <c r="A1545" s="63" t="s">
        <v>1721</v>
      </c>
      <c r="B1545" s="63" t="s">
        <v>1635</v>
      </c>
      <c r="C1545" s="63" t="s">
        <v>189</v>
      </c>
      <c r="D1545" s="63" t="s">
        <v>188</v>
      </c>
      <c r="E1545" s="63" t="s">
        <v>1632</v>
      </c>
      <c r="F1545" s="63">
        <v>1</v>
      </c>
      <c r="G1545" s="63" t="s">
        <v>1633</v>
      </c>
      <c r="H1545" s="63" t="s">
        <v>19</v>
      </c>
      <c r="I1545" s="63">
        <v>7</v>
      </c>
      <c r="J1545" s="63">
        <v>2</v>
      </c>
      <c r="K1545" s="63">
        <v>1</v>
      </c>
      <c r="L1545" s="63">
        <v>-0.3</v>
      </c>
      <c r="M1545" s="63">
        <v>1</v>
      </c>
      <c r="N1545" s="63"/>
      <c r="O1545" s="63"/>
      <c r="P1545" s="63"/>
      <c r="Q1545" s="63"/>
      <c r="R1545" s="63"/>
    </row>
    <row r="1546" spans="1:18" x14ac:dyDescent="0.2">
      <c r="A1546" s="63" t="s">
        <v>1722</v>
      </c>
      <c r="B1546" s="63" t="s">
        <v>1631</v>
      </c>
      <c r="C1546" s="63" t="s">
        <v>193</v>
      </c>
      <c r="D1546" s="63" t="s">
        <v>192</v>
      </c>
      <c r="E1546" s="63" t="s">
        <v>1632</v>
      </c>
      <c r="F1546" s="63">
        <v>0</v>
      </c>
      <c r="G1546" s="63" t="s">
        <v>1633</v>
      </c>
      <c r="H1546" s="63" t="s">
        <v>334</v>
      </c>
      <c r="I1546" s="63">
        <v>10</v>
      </c>
      <c r="J1546" s="63"/>
      <c r="K1546" s="63"/>
      <c r="L1546" s="63"/>
      <c r="M1546" s="63"/>
      <c r="N1546" s="63"/>
      <c r="O1546" s="63"/>
      <c r="P1546" s="63"/>
      <c r="Q1546" s="63"/>
      <c r="R1546" s="63"/>
    </row>
    <row r="1547" spans="1:18" x14ac:dyDescent="0.2">
      <c r="A1547" s="63" t="s">
        <v>1723</v>
      </c>
      <c r="B1547" s="63" t="s">
        <v>1635</v>
      </c>
      <c r="C1547" s="63" t="s">
        <v>193</v>
      </c>
      <c r="D1547" s="63" t="s">
        <v>192</v>
      </c>
      <c r="E1547" s="63" t="s">
        <v>1632</v>
      </c>
      <c r="F1547" s="63">
        <v>1</v>
      </c>
      <c r="G1547" s="63" t="s">
        <v>1633</v>
      </c>
      <c r="H1547" s="63" t="s">
        <v>19</v>
      </c>
      <c r="I1547" s="63">
        <v>10</v>
      </c>
      <c r="J1547" s="63"/>
      <c r="K1547" s="63"/>
      <c r="L1547" s="63">
        <v>0</v>
      </c>
      <c r="M1547" s="63"/>
      <c r="N1547" s="63"/>
      <c r="O1547" s="63"/>
      <c r="P1547" s="63"/>
      <c r="Q1547" s="63"/>
      <c r="R1547" s="63"/>
    </row>
    <row r="1548" spans="1:18" x14ac:dyDescent="0.2">
      <c r="A1548" s="63" t="s">
        <v>1724</v>
      </c>
      <c r="B1548" s="63" t="s">
        <v>1631</v>
      </c>
      <c r="C1548" s="63" t="s">
        <v>197</v>
      </c>
      <c r="D1548" s="63" t="s">
        <v>196</v>
      </c>
      <c r="E1548" s="63" t="s">
        <v>1632</v>
      </c>
      <c r="F1548" s="63">
        <v>0</v>
      </c>
      <c r="G1548" s="63" t="s">
        <v>1633</v>
      </c>
      <c r="H1548" s="63" t="s">
        <v>334</v>
      </c>
      <c r="I1548" s="63">
        <v>6</v>
      </c>
      <c r="J1548" s="63">
        <v>1</v>
      </c>
      <c r="K1548" s="63">
        <v>1</v>
      </c>
      <c r="L1548" s="63"/>
      <c r="M1548" s="63"/>
      <c r="N1548" s="63"/>
      <c r="O1548" s="63"/>
      <c r="P1548" s="63"/>
      <c r="Q1548" s="63"/>
      <c r="R1548" s="63"/>
    </row>
    <row r="1549" spans="1:18" x14ac:dyDescent="0.2">
      <c r="A1549" s="63" t="s">
        <v>1725</v>
      </c>
      <c r="B1549" s="63" t="s">
        <v>1635</v>
      </c>
      <c r="C1549" s="63" t="s">
        <v>197</v>
      </c>
      <c r="D1549" s="63" t="s">
        <v>196</v>
      </c>
      <c r="E1549" s="63" t="s">
        <v>1632</v>
      </c>
      <c r="F1549" s="63">
        <v>1</v>
      </c>
      <c r="G1549" s="63" t="s">
        <v>1633</v>
      </c>
      <c r="H1549" s="63" t="s">
        <v>19</v>
      </c>
      <c r="I1549" s="63">
        <v>6</v>
      </c>
      <c r="J1549" s="63">
        <v>1</v>
      </c>
      <c r="K1549" s="63">
        <v>1</v>
      </c>
      <c r="L1549" s="63">
        <v>0</v>
      </c>
      <c r="M1549" s="63"/>
      <c r="N1549" s="63"/>
      <c r="O1549" s="63"/>
      <c r="P1549" s="63"/>
      <c r="Q1549" s="63"/>
      <c r="R1549" s="63"/>
    </row>
    <row r="1550" spans="1:18" x14ac:dyDescent="0.2">
      <c r="A1550" s="63" t="s">
        <v>1726</v>
      </c>
      <c r="B1550" s="63" t="s">
        <v>1631</v>
      </c>
      <c r="C1550" s="63" t="s">
        <v>201</v>
      </c>
      <c r="D1550" s="63" t="s">
        <v>200</v>
      </c>
      <c r="E1550" s="63" t="s">
        <v>1632</v>
      </c>
      <c r="F1550" s="63">
        <v>0</v>
      </c>
      <c r="G1550" s="63" t="s">
        <v>1633</v>
      </c>
      <c r="H1550" s="63" t="s">
        <v>334</v>
      </c>
      <c r="I1550" s="63">
        <v>11</v>
      </c>
      <c r="J1550" s="63">
        <v>28</v>
      </c>
      <c r="K1550" s="63">
        <v>3</v>
      </c>
      <c r="L1550" s="63"/>
      <c r="M1550" s="63"/>
      <c r="N1550" s="63"/>
      <c r="O1550" s="63"/>
      <c r="P1550" s="63"/>
      <c r="Q1550" s="63"/>
      <c r="R1550" s="63"/>
    </row>
    <row r="1551" spans="1:18" x14ac:dyDescent="0.2">
      <c r="A1551" s="63" t="s">
        <v>1727</v>
      </c>
      <c r="B1551" s="63" t="s">
        <v>1635</v>
      </c>
      <c r="C1551" s="63" t="s">
        <v>201</v>
      </c>
      <c r="D1551" s="63" t="s">
        <v>200</v>
      </c>
      <c r="E1551" s="63" t="s">
        <v>1632</v>
      </c>
      <c r="F1551" s="63">
        <v>1</v>
      </c>
      <c r="G1551" s="63" t="s">
        <v>1633</v>
      </c>
      <c r="H1551" s="63" t="s">
        <v>19</v>
      </c>
      <c r="I1551" s="63">
        <v>10</v>
      </c>
      <c r="J1551" s="63">
        <v>22</v>
      </c>
      <c r="K1551" s="63">
        <v>2</v>
      </c>
      <c r="L1551" s="63">
        <v>-0.3</v>
      </c>
      <c r="M1551" s="63">
        <v>1</v>
      </c>
      <c r="N1551" s="63"/>
      <c r="O1551" s="63"/>
      <c r="P1551" s="63"/>
      <c r="Q1551" s="63"/>
      <c r="R1551" s="63"/>
    </row>
    <row r="1552" spans="1:18" x14ac:dyDescent="0.2">
      <c r="A1552" s="63" t="s">
        <v>1728</v>
      </c>
      <c r="B1552" s="63" t="s">
        <v>1631</v>
      </c>
      <c r="C1552" s="63" t="s">
        <v>205</v>
      </c>
      <c r="D1552" s="63" t="s">
        <v>204</v>
      </c>
      <c r="E1552" s="63" t="s">
        <v>1632</v>
      </c>
      <c r="F1552" s="63">
        <v>0</v>
      </c>
      <c r="G1552" s="63" t="s">
        <v>1633</v>
      </c>
      <c r="H1552" s="63" t="s">
        <v>334</v>
      </c>
      <c r="I1552" s="63">
        <v>11</v>
      </c>
      <c r="J1552" s="63">
        <v>28</v>
      </c>
      <c r="K1552" s="63">
        <v>3</v>
      </c>
      <c r="L1552" s="63"/>
      <c r="M1552" s="63"/>
      <c r="N1552" s="63"/>
      <c r="O1552" s="63"/>
      <c r="P1552" s="63"/>
      <c r="Q1552" s="63"/>
      <c r="R1552" s="63"/>
    </row>
    <row r="1553" spans="1:18" x14ac:dyDescent="0.2">
      <c r="A1553" s="63" t="s">
        <v>1729</v>
      </c>
      <c r="B1553" s="63" t="s">
        <v>1635</v>
      </c>
      <c r="C1553" s="63" t="s">
        <v>205</v>
      </c>
      <c r="D1553" s="63" t="s">
        <v>204</v>
      </c>
      <c r="E1553" s="63" t="s">
        <v>1632</v>
      </c>
      <c r="F1553" s="63">
        <v>1</v>
      </c>
      <c r="G1553" s="63" t="s">
        <v>1633</v>
      </c>
      <c r="H1553" s="63" t="s">
        <v>19</v>
      </c>
      <c r="I1553" s="63">
        <v>10</v>
      </c>
      <c r="J1553" s="63">
        <v>22</v>
      </c>
      <c r="K1553" s="63">
        <v>2</v>
      </c>
      <c r="L1553" s="63">
        <v>-0.3</v>
      </c>
      <c r="M1553" s="63">
        <v>1</v>
      </c>
      <c r="N1553" s="63"/>
      <c r="O1553" s="63"/>
      <c r="P1553" s="63"/>
      <c r="Q1553" s="63"/>
      <c r="R1553" s="63"/>
    </row>
    <row r="1554" spans="1:18" x14ac:dyDescent="0.2">
      <c r="A1554" s="63" t="s">
        <v>1730</v>
      </c>
      <c r="B1554" s="63" t="s">
        <v>1631</v>
      </c>
      <c r="C1554" s="63" t="s">
        <v>209</v>
      </c>
      <c r="D1554" s="63" t="s">
        <v>208</v>
      </c>
      <c r="E1554" s="63" t="s">
        <v>1632</v>
      </c>
      <c r="F1554" s="63">
        <v>0</v>
      </c>
      <c r="G1554" s="63" t="s">
        <v>1633</v>
      </c>
      <c r="H1554" s="63" t="s">
        <v>334</v>
      </c>
      <c r="I1554" s="63">
        <v>8</v>
      </c>
      <c r="J1554" s="63">
        <v>7</v>
      </c>
      <c r="K1554" s="63">
        <v>1</v>
      </c>
      <c r="L1554" s="63"/>
      <c r="M1554" s="63"/>
      <c r="N1554" s="63"/>
      <c r="O1554" s="63"/>
      <c r="P1554" s="63"/>
      <c r="Q1554" s="63"/>
      <c r="R1554" s="63"/>
    </row>
    <row r="1555" spans="1:18" x14ac:dyDescent="0.2">
      <c r="A1555" s="63" t="s">
        <v>1731</v>
      </c>
      <c r="B1555" s="63" t="s">
        <v>1635</v>
      </c>
      <c r="C1555" s="63" t="s">
        <v>209</v>
      </c>
      <c r="D1555" s="63" t="s">
        <v>208</v>
      </c>
      <c r="E1555" s="63" t="s">
        <v>1632</v>
      </c>
      <c r="F1555" s="63">
        <v>1</v>
      </c>
      <c r="G1555" s="63" t="s">
        <v>1633</v>
      </c>
      <c r="H1555" s="63" t="s">
        <v>19</v>
      </c>
      <c r="I1555" s="63">
        <v>8</v>
      </c>
      <c r="J1555" s="63">
        <v>10</v>
      </c>
      <c r="K1555" s="63">
        <v>1</v>
      </c>
      <c r="L1555" s="63">
        <v>0</v>
      </c>
      <c r="M1555" s="63"/>
      <c r="N1555" s="63"/>
      <c r="O1555" s="63"/>
      <c r="P1555" s="63"/>
      <c r="Q1555" s="63"/>
      <c r="R1555" s="63"/>
    </row>
    <row r="1556" spans="1:18" x14ac:dyDescent="0.2">
      <c r="A1556" s="63" t="s">
        <v>1732</v>
      </c>
      <c r="B1556" s="63" t="s">
        <v>1631</v>
      </c>
      <c r="C1556" s="63" t="s">
        <v>213</v>
      </c>
      <c r="D1556" s="63" t="s">
        <v>212</v>
      </c>
      <c r="E1556" s="63" t="s">
        <v>1632</v>
      </c>
      <c r="F1556" s="63">
        <v>0</v>
      </c>
      <c r="G1556" s="63" t="s">
        <v>1633</v>
      </c>
      <c r="H1556" s="63" t="s">
        <v>334</v>
      </c>
      <c r="I1556" s="63">
        <v>23</v>
      </c>
      <c r="J1556" s="63">
        <v>51</v>
      </c>
      <c r="K1556" s="63">
        <v>4</v>
      </c>
      <c r="L1556" s="63"/>
      <c r="M1556" s="63"/>
      <c r="N1556" s="63"/>
      <c r="O1556" s="63"/>
      <c r="P1556" s="63"/>
      <c r="Q1556" s="63"/>
      <c r="R1556" s="63"/>
    </row>
    <row r="1557" spans="1:18" x14ac:dyDescent="0.2">
      <c r="A1557" s="63" t="s">
        <v>1733</v>
      </c>
      <c r="B1557" s="63" t="s">
        <v>1635</v>
      </c>
      <c r="C1557" s="63" t="s">
        <v>213</v>
      </c>
      <c r="D1557" s="63" t="s">
        <v>212</v>
      </c>
      <c r="E1557" s="63" t="s">
        <v>1632</v>
      </c>
      <c r="F1557" s="63">
        <v>1</v>
      </c>
      <c r="G1557" s="63" t="s">
        <v>1633</v>
      </c>
      <c r="H1557" s="63" t="s">
        <v>19</v>
      </c>
      <c r="I1557" s="63">
        <v>22</v>
      </c>
      <c r="J1557" s="63">
        <v>51</v>
      </c>
      <c r="K1557" s="63">
        <v>4</v>
      </c>
      <c r="L1557" s="63">
        <v>-0.3</v>
      </c>
      <c r="M1557" s="63">
        <v>1</v>
      </c>
      <c r="N1557" s="63"/>
      <c r="O1557" s="63"/>
      <c r="P1557" s="63"/>
      <c r="Q1557" s="63"/>
      <c r="R1557" s="63"/>
    </row>
    <row r="1558" spans="1:18" x14ac:dyDescent="0.2">
      <c r="A1558" s="63" t="s">
        <v>1734</v>
      </c>
      <c r="B1558" s="63" t="s">
        <v>1631</v>
      </c>
      <c r="C1558" s="63" t="s">
        <v>217</v>
      </c>
      <c r="D1558" s="63" t="s">
        <v>216</v>
      </c>
      <c r="E1558" s="63" t="s">
        <v>1632</v>
      </c>
      <c r="F1558" s="63">
        <v>0</v>
      </c>
      <c r="G1558" s="63" t="s">
        <v>1633</v>
      </c>
      <c r="H1558" s="63" t="s">
        <v>334</v>
      </c>
      <c r="I1558" s="63">
        <v>11</v>
      </c>
      <c r="J1558" s="63">
        <v>28</v>
      </c>
      <c r="K1558" s="63">
        <v>3</v>
      </c>
      <c r="L1558" s="63"/>
      <c r="M1558" s="63"/>
      <c r="N1558" s="63"/>
      <c r="O1558" s="63"/>
      <c r="P1558" s="63"/>
      <c r="Q1558" s="63"/>
      <c r="R1558" s="63"/>
    </row>
    <row r="1559" spans="1:18" x14ac:dyDescent="0.2">
      <c r="A1559" s="63" t="s">
        <v>1735</v>
      </c>
      <c r="B1559" s="63" t="s">
        <v>1635</v>
      </c>
      <c r="C1559" s="63" t="s">
        <v>217</v>
      </c>
      <c r="D1559" s="63" t="s">
        <v>216</v>
      </c>
      <c r="E1559" s="63" t="s">
        <v>1632</v>
      </c>
      <c r="F1559" s="63">
        <v>1</v>
      </c>
      <c r="G1559" s="63" t="s">
        <v>1633</v>
      </c>
      <c r="H1559" s="63" t="s">
        <v>19</v>
      </c>
      <c r="I1559" s="63">
        <v>10</v>
      </c>
      <c r="J1559" s="63">
        <v>22</v>
      </c>
      <c r="K1559" s="63">
        <v>2</v>
      </c>
      <c r="L1559" s="63">
        <v>-0.3</v>
      </c>
      <c r="M1559" s="63">
        <v>1</v>
      </c>
      <c r="N1559" s="63"/>
      <c r="O1559" s="63"/>
      <c r="P1559" s="63"/>
      <c r="Q1559" s="63"/>
      <c r="R1559" s="63"/>
    </row>
    <row r="1560" spans="1:18" x14ac:dyDescent="0.2">
      <c r="A1560" s="63" t="s">
        <v>1736</v>
      </c>
      <c r="B1560" s="63" t="s">
        <v>1631</v>
      </c>
      <c r="C1560" s="63" t="s">
        <v>221</v>
      </c>
      <c r="D1560" s="63" t="s">
        <v>220</v>
      </c>
      <c r="E1560" s="63" t="s">
        <v>1632</v>
      </c>
      <c r="F1560" s="63">
        <v>0</v>
      </c>
      <c r="G1560" s="63" t="s">
        <v>1633</v>
      </c>
      <c r="H1560" s="63" t="s">
        <v>334</v>
      </c>
      <c r="I1560" s="63">
        <v>11</v>
      </c>
      <c r="J1560" s="63">
        <v>28</v>
      </c>
      <c r="K1560" s="63">
        <v>3</v>
      </c>
      <c r="L1560" s="63"/>
      <c r="M1560" s="63"/>
      <c r="N1560" s="63"/>
      <c r="O1560" s="63"/>
      <c r="P1560" s="63"/>
      <c r="Q1560" s="63"/>
      <c r="R1560" s="63"/>
    </row>
    <row r="1561" spans="1:18" x14ac:dyDescent="0.2">
      <c r="A1561" s="63" t="s">
        <v>1737</v>
      </c>
      <c r="B1561" s="63" t="s">
        <v>1635</v>
      </c>
      <c r="C1561" s="63" t="s">
        <v>221</v>
      </c>
      <c r="D1561" s="63" t="s">
        <v>220</v>
      </c>
      <c r="E1561" s="63" t="s">
        <v>1632</v>
      </c>
      <c r="F1561" s="63">
        <v>1</v>
      </c>
      <c r="G1561" s="63" t="s">
        <v>1633</v>
      </c>
      <c r="H1561" s="63" t="s">
        <v>19</v>
      </c>
      <c r="I1561" s="63">
        <v>10</v>
      </c>
      <c r="J1561" s="63">
        <v>22</v>
      </c>
      <c r="K1561" s="63">
        <v>2</v>
      </c>
      <c r="L1561" s="63">
        <v>-0.3</v>
      </c>
      <c r="M1561" s="63">
        <v>1</v>
      </c>
      <c r="N1561" s="63"/>
      <c r="O1561" s="63"/>
      <c r="P1561" s="63"/>
      <c r="Q1561" s="63"/>
      <c r="R1561" s="63"/>
    </row>
    <row r="1562" spans="1:18" x14ac:dyDescent="0.2">
      <c r="A1562" s="63" t="s">
        <v>1738</v>
      </c>
      <c r="B1562" s="63" t="s">
        <v>1739</v>
      </c>
      <c r="C1562" s="63" t="s">
        <v>14</v>
      </c>
      <c r="D1562" s="63" t="s">
        <v>13</v>
      </c>
      <c r="E1562" s="63" t="s">
        <v>1740</v>
      </c>
      <c r="F1562" s="63">
        <v>0</v>
      </c>
      <c r="G1562" s="63" t="s">
        <v>8312</v>
      </c>
      <c r="H1562" s="63" t="s">
        <v>334</v>
      </c>
      <c r="I1562" s="63">
        <v>22.9</v>
      </c>
      <c r="J1562" s="63">
        <v>41</v>
      </c>
      <c r="K1562" s="63">
        <v>4</v>
      </c>
      <c r="L1562" s="63"/>
      <c r="M1562" s="63"/>
      <c r="N1562" s="63"/>
      <c r="O1562" s="63"/>
      <c r="P1562" s="63"/>
      <c r="Q1562" s="63"/>
      <c r="R1562" s="63"/>
    </row>
    <row r="1563" spans="1:18" x14ac:dyDescent="0.2">
      <c r="A1563" s="63" t="s">
        <v>1741</v>
      </c>
      <c r="B1563" s="63" t="s">
        <v>1742</v>
      </c>
      <c r="C1563" s="63" t="s">
        <v>14</v>
      </c>
      <c r="D1563" s="63" t="s">
        <v>13</v>
      </c>
      <c r="E1563" s="63" t="s">
        <v>1740</v>
      </c>
      <c r="F1563" s="63">
        <v>1</v>
      </c>
      <c r="G1563" s="63" t="s">
        <v>8312</v>
      </c>
      <c r="H1563" s="63" t="s">
        <v>19</v>
      </c>
      <c r="I1563" s="63">
        <v>20.9</v>
      </c>
      <c r="J1563" s="63">
        <v>27</v>
      </c>
      <c r="K1563" s="63">
        <v>3</v>
      </c>
      <c r="L1563" s="63">
        <v>-0.8</v>
      </c>
      <c r="M1563" s="63">
        <v>1</v>
      </c>
      <c r="N1563" s="63"/>
      <c r="O1563" s="63">
        <v>1</v>
      </c>
      <c r="P1563" s="63"/>
      <c r="Q1563" s="63"/>
      <c r="R1563" s="63"/>
    </row>
    <row r="1564" spans="1:18" x14ac:dyDescent="0.2">
      <c r="A1564" s="63" t="s">
        <v>1743</v>
      </c>
      <c r="B1564" s="63" t="s">
        <v>1739</v>
      </c>
      <c r="C1564" s="63" t="s">
        <v>22</v>
      </c>
      <c r="D1564" s="63" t="s">
        <v>21</v>
      </c>
      <c r="E1564" s="63" t="s">
        <v>1740</v>
      </c>
      <c r="F1564" s="63">
        <v>0</v>
      </c>
      <c r="G1564" s="63" t="s">
        <v>8312</v>
      </c>
      <c r="H1564" s="63" t="s">
        <v>334</v>
      </c>
      <c r="I1564" s="63">
        <v>17.600000000000001</v>
      </c>
      <c r="J1564" s="63">
        <v>6</v>
      </c>
      <c r="K1564" s="63">
        <v>1</v>
      </c>
      <c r="L1564" s="63"/>
      <c r="M1564" s="63"/>
      <c r="N1564" s="63"/>
      <c r="O1564" s="63"/>
      <c r="P1564" s="63"/>
      <c r="Q1564" s="63"/>
      <c r="R1564" s="63"/>
    </row>
    <row r="1565" spans="1:18" x14ac:dyDescent="0.2">
      <c r="A1565" s="63" t="s">
        <v>1744</v>
      </c>
      <c r="B1565" s="63" t="s">
        <v>1742</v>
      </c>
      <c r="C1565" s="63" t="s">
        <v>22</v>
      </c>
      <c r="D1565" s="63" t="s">
        <v>21</v>
      </c>
      <c r="E1565" s="63" t="s">
        <v>1740</v>
      </c>
      <c r="F1565" s="63">
        <v>1</v>
      </c>
      <c r="G1565" s="63" t="s">
        <v>8312</v>
      </c>
      <c r="H1565" s="63" t="s">
        <v>19</v>
      </c>
      <c r="I1565" s="63">
        <v>23.8</v>
      </c>
      <c r="J1565" s="63">
        <v>48</v>
      </c>
      <c r="K1565" s="63">
        <v>4</v>
      </c>
      <c r="L1565" s="63">
        <v>2.4</v>
      </c>
      <c r="M1565" s="63"/>
      <c r="N1565" s="63">
        <v>1</v>
      </c>
      <c r="O1565" s="63"/>
      <c r="P1565" s="63">
        <v>1</v>
      </c>
      <c r="Q1565" s="63"/>
      <c r="R1565" s="63">
        <v>1</v>
      </c>
    </row>
    <row r="1566" spans="1:18" x14ac:dyDescent="0.2">
      <c r="A1566" s="63" t="s">
        <v>1745</v>
      </c>
      <c r="B1566" s="63" t="s">
        <v>1739</v>
      </c>
      <c r="C1566" s="63" t="s">
        <v>26</v>
      </c>
      <c r="D1566" s="63" t="s">
        <v>25</v>
      </c>
      <c r="E1566" s="63" t="s">
        <v>1740</v>
      </c>
      <c r="F1566" s="63">
        <v>0</v>
      </c>
      <c r="G1566" s="63" t="s">
        <v>8312</v>
      </c>
      <c r="H1566" s="63" t="s">
        <v>334</v>
      </c>
      <c r="I1566" s="63">
        <v>19.100000000000001</v>
      </c>
      <c r="J1566" s="63">
        <v>12</v>
      </c>
      <c r="K1566" s="63">
        <v>1</v>
      </c>
      <c r="L1566" s="63"/>
      <c r="M1566" s="63"/>
      <c r="N1566" s="63"/>
      <c r="O1566" s="63"/>
      <c r="P1566" s="63"/>
      <c r="Q1566" s="63"/>
      <c r="R1566" s="63"/>
    </row>
    <row r="1567" spans="1:18" x14ac:dyDescent="0.2">
      <c r="A1567" s="63" t="s">
        <v>1746</v>
      </c>
      <c r="B1567" s="63" t="s">
        <v>1742</v>
      </c>
      <c r="C1567" s="63" t="s">
        <v>26</v>
      </c>
      <c r="D1567" s="63" t="s">
        <v>25</v>
      </c>
      <c r="E1567" s="63" t="s">
        <v>1740</v>
      </c>
      <c r="F1567" s="63">
        <v>1</v>
      </c>
      <c r="G1567" s="63" t="s">
        <v>8312</v>
      </c>
      <c r="H1567" s="63" t="s">
        <v>19</v>
      </c>
      <c r="I1567" s="63">
        <v>19.100000000000001</v>
      </c>
      <c r="J1567" s="63">
        <v>13</v>
      </c>
      <c r="K1567" s="63">
        <v>2</v>
      </c>
      <c r="L1567" s="63">
        <v>0</v>
      </c>
      <c r="M1567" s="63"/>
      <c r="N1567" s="63"/>
      <c r="O1567" s="63"/>
      <c r="P1567" s="63"/>
      <c r="Q1567" s="63"/>
      <c r="R1567" s="63"/>
    </row>
    <row r="1568" spans="1:18" x14ac:dyDescent="0.2">
      <c r="A1568" s="63" t="s">
        <v>1747</v>
      </c>
      <c r="B1568" s="63" t="s">
        <v>1739</v>
      </c>
      <c r="C1568" s="63" t="s">
        <v>30</v>
      </c>
      <c r="D1568" s="63" t="s">
        <v>29</v>
      </c>
      <c r="E1568" s="63" t="s">
        <v>1740</v>
      </c>
      <c r="F1568" s="63">
        <v>0</v>
      </c>
      <c r="G1568" s="63" t="s">
        <v>8312</v>
      </c>
      <c r="H1568" s="63" t="s">
        <v>334</v>
      </c>
      <c r="I1568" s="63">
        <v>23.3</v>
      </c>
      <c r="J1568" s="63">
        <v>45</v>
      </c>
      <c r="K1568" s="63">
        <v>4</v>
      </c>
      <c r="L1568" s="63"/>
      <c r="M1568" s="63"/>
      <c r="N1568" s="63"/>
      <c r="O1568" s="63"/>
      <c r="P1568" s="63"/>
      <c r="Q1568" s="63"/>
      <c r="R1568" s="63"/>
    </row>
    <row r="1569" spans="1:18" x14ac:dyDescent="0.2">
      <c r="A1569" s="63" t="s">
        <v>1748</v>
      </c>
      <c r="B1569" s="63" t="s">
        <v>1742</v>
      </c>
      <c r="C1569" s="63" t="s">
        <v>30</v>
      </c>
      <c r="D1569" s="63" t="s">
        <v>29</v>
      </c>
      <c r="E1569" s="63" t="s">
        <v>1740</v>
      </c>
      <c r="F1569" s="63">
        <v>1</v>
      </c>
      <c r="G1569" s="63" t="s">
        <v>8312</v>
      </c>
      <c r="H1569" s="63" t="s">
        <v>19</v>
      </c>
      <c r="I1569" s="63">
        <v>22.6</v>
      </c>
      <c r="J1569" s="63">
        <v>42</v>
      </c>
      <c r="K1569" s="63">
        <v>4</v>
      </c>
      <c r="L1569" s="63">
        <v>-0.3</v>
      </c>
      <c r="M1569" s="63">
        <v>1</v>
      </c>
      <c r="N1569" s="63"/>
      <c r="O1569" s="63"/>
      <c r="P1569" s="63"/>
      <c r="Q1569" s="63"/>
      <c r="R1569" s="63"/>
    </row>
    <row r="1570" spans="1:18" x14ac:dyDescent="0.2">
      <c r="A1570" s="63" t="s">
        <v>1749</v>
      </c>
      <c r="B1570" s="63" t="s">
        <v>1739</v>
      </c>
      <c r="C1570" s="63" t="s">
        <v>34</v>
      </c>
      <c r="D1570" s="63" t="s">
        <v>33</v>
      </c>
      <c r="E1570" s="63" t="s">
        <v>1740</v>
      </c>
      <c r="F1570" s="63">
        <v>0</v>
      </c>
      <c r="G1570" s="63" t="s">
        <v>8312</v>
      </c>
      <c r="H1570" s="63" t="s">
        <v>334</v>
      </c>
      <c r="I1570" s="63">
        <v>21.1</v>
      </c>
      <c r="J1570" s="63">
        <v>25</v>
      </c>
      <c r="K1570" s="63">
        <v>2</v>
      </c>
      <c r="L1570" s="63"/>
      <c r="M1570" s="63"/>
      <c r="N1570" s="63"/>
      <c r="O1570" s="63"/>
      <c r="P1570" s="63"/>
      <c r="Q1570" s="63"/>
      <c r="R1570" s="63"/>
    </row>
    <row r="1571" spans="1:18" x14ac:dyDescent="0.2">
      <c r="A1571" s="63" t="s">
        <v>1750</v>
      </c>
      <c r="B1571" s="63" t="s">
        <v>1742</v>
      </c>
      <c r="C1571" s="63" t="s">
        <v>34</v>
      </c>
      <c r="D1571" s="63" t="s">
        <v>33</v>
      </c>
      <c r="E1571" s="63" t="s">
        <v>1740</v>
      </c>
      <c r="F1571" s="63">
        <v>1</v>
      </c>
      <c r="G1571" s="63" t="s">
        <v>8312</v>
      </c>
      <c r="H1571" s="63" t="s">
        <v>19</v>
      </c>
      <c r="I1571" s="63">
        <v>20</v>
      </c>
      <c r="J1571" s="63">
        <v>21</v>
      </c>
      <c r="K1571" s="63">
        <v>2</v>
      </c>
      <c r="L1571" s="63">
        <v>-0.4</v>
      </c>
      <c r="M1571" s="63">
        <v>1</v>
      </c>
      <c r="N1571" s="63"/>
      <c r="O1571" s="63"/>
      <c r="P1571" s="63"/>
      <c r="Q1571" s="63"/>
      <c r="R1571" s="63"/>
    </row>
    <row r="1572" spans="1:18" x14ac:dyDescent="0.2">
      <c r="A1572" s="63" t="s">
        <v>1751</v>
      </c>
      <c r="B1572" s="63" t="s">
        <v>1739</v>
      </c>
      <c r="C1572" s="63" t="s">
        <v>38</v>
      </c>
      <c r="D1572" s="63" t="s">
        <v>37</v>
      </c>
      <c r="E1572" s="63" t="s">
        <v>1740</v>
      </c>
      <c r="F1572" s="63">
        <v>0</v>
      </c>
      <c r="G1572" s="63" t="s">
        <v>8312</v>
      </c>
      <c r="H1572" s="63" t="s">
        <v>334</v>
      </c>
      <c r="I1572" s="63">
        <v>20.3</v>
      </c>
      <c r="J1572" s="63">
        <v>17</v>
      </c>
      <c r="K1572" s="63">
        <v>2</v>
      </c>
      <c r="L1572" s="63"/>
      <c r="M1572" s="63"/>
      <c r="N1572" s="63"/>
      <c r="O1572" s="63"/>
      <c r="P1572" s="63"/>
      <c r="Q1572" s="63"/>
      <c r="R1572" s="63"/>
    </row>
    <row r="1573" spans="1:18" x14ac:dyDescent="0.2">
      <c r="A1573" s="63" t="s">
        <v>1752</v>
      </c>
      <c r="B1573" s="63" t="s">
        <v>1742</v>
      </c>
      <c r="C1573" s="63" t="s">
        <v>38</v>
      </c>
      <c r="D1573" s="63" t="s">
        <v>37</v>
      </c>
      <c r="E1573" s="63" t="s">
        <v>1740</v>
      </c>
      <c r="F1573" s="63">
        <v>1</v>
      </c>
      <c r="G1573" s="63" t="s">
        <v>8312</v>
      </c>
      <c r="H1573" s="63" t="s">
        <v>19</v>
      </c>
      <c r="I1573" s="63">
        <v>18.399999999999999</v>
      </c>
      <c r="J1573" s="63">
        <v>10</v>
      </c>
      <c r="K1573" s="63">
        <v>1</v>
      </c>
      <c r="L1573" s="63">
        <v>-0.7</v>
      </c>
      <c r="M1573" s="63">
        <v>1</v>
      </c>
      <c r="N1573" s="63"/>
      <c r="O1573" s="63">
        <v>1</v>
      </c>
      <c r="P1573" s="63"/>
      <c r="Q1573" s="63"/>
      <c r="R1573" s="63"/>
    </row>
    <row r="1574" spans="1:18" x14ac:dyDescent="0.2">
      <c r="A1574" s="63" t="s">
        <v>1753</v>
      </c>
      <c r="B1574" s="63" t="s">
        <v>1739</v>
      </c>
      <c r="C1574" s="63" t="s">
        <v>42</v>
      </c>
      <c r="D1574" s="63" t="s">
        <v>41</v>
      </c>
      <c r="E1574" s="63" t="s">
        <v>1740</v>
      </c>
      <c r="F1574" s="63">
        <v>0</v>
      </c>
      <c r="G1574" s="63" t="s">
        <v>8312</v>
      </c>
      <c r="H1574" s="63" t="s">
        <v>334</v>
      </c>
      <c r="I1574" s="63">
        <v>19.2</v>
      </c>
      <c r="J1574" s="63">
        <v>13</v>
      </c>
      <c r="K1574" s="63">
        <v>2</v>
      </c>
      <c r="L1574" s="63"/>
      <c r="M1574" s="63"/>
      <c r="N1574" s="63"/>
      <c r="O1574" s="63"/>
      <c r="P1574" s="63"/>
      <c r="Q1574" s="63"/>
      <c r="R1574" s="63"/>
    </row>
    <row r="1575" spans="1:18" x14ac:dyDescent="0.2">
      <c r="A1575" s="63" t="s">
        <v>1754</v>
      </c>
      <c r="B1575" s="63" t="s">
        <v>1742</v>
      </c>
      <c r="C1575" s="63" t="s">
        <v>42</v>
      </c>
      <c r="D1575" s="63" t="s">
        <v>41</v>
      </c>
      <c r="E1575" s="63" t="s">
        <v>1740</v>
      </c>
      <c r="F1575" s="63">
        <v>1</v>
      </c>
      <c r="G1575" s="63" t="s">
        <v>8312</v>
      </c>
      <c r="H1575" s="63" t="s">
        <v>19</v>
      </c>
      <c r="I1575" s="63">
        <v>17.600000000000001</v>
      </c>
      <c r="J1575" s="63">
        <v>6</v>
      </c>
      <c r="K1575" s="63">
        <v>1</v>
      </c>
      <c r="L1575" s="63">
        <v>-0.6</v>
      </c>
      <c r="M1575" s="63">
        <v>1</v>
      </c>
      <c r="N1575" s="63"/>
      <c r="O1575" s="63">
        <v>1</v>
      </c>
      <c r="P1575" s="63"/>
      <c r="Q1575" s="63"/>
      <c r="R1575" s="63"/>
    </row>
    <row r="1576" spans="1:18" x14ac:dyDescent="0.2">
      <c r="A1576" s="63" t="s">
        <v>1755</v>
      </c>
      <c r="B1576" s="63" t="s">
        <v>1739</v>
      </c>
      <c r="C1576" s="63" t="s">
        <v>46</v>
      </c>
      <c r="D1576" s="63" t="s">
        <v>45</v>
      </c>
      <c r="E1576" s="63" t="s">
        <v>1740</v>
      </c>
      <c r="F1576" s="63">
        <v>0</v>
      </c>
      <c r="G1576" s="63" t="s">
        <v>8312</v>
      </c>
      <c r="H1576" s="63" t="s">
        <v>334</v>
      </c>
      <c r="I1576" s="63">
        <v>22.7</v>
      </c>
      <c r="J1576" s="63">
        <v>38</v>
      </c>
      <c r="K1576" s="63">
        <v>3</v>
      </c>
      <c r="L1576" s="63"/>
      <c r="M1576" s="63"/>
      <c r="N1576" s="63"/>
      <c r="O1576" s="63"/>
      <c r="P1576" s="63"/>
      <c r="Q1576" s="63"/>
      <c r="R1576" s="63"/>
    </row>
    <row r="1577" spans="1:18" x14ac:dyDescent="0.2">
      <c r="A1577" s="63" t="s">
        <v>1756</v>
      </c>
      <c r="B1577" s="63" t="s">
        <v>1742</v>
      </c>
      <c r="C1577" s="63" t="s">
        <v>46</v>
      </c>
      <c r="D1577" s="63" t="s">
        <v>45</v>
      </c>
      <c r="E1577" s="63" t="s">
        <v>1740</v>
      </c>
      <c r="F1577" s="63">
        <v>1</v>
      </c>
      <c r="G1577" s="63" t="s">
        <v>8312</v>
      </c>
      <c r="H1577" s="63" t="s">
        <v>19</v>
      </c>
      <c r="I1577" s="63">
        <v>21.3</v>
      </c>
      <c r="J1577" s="63">
        <v>32</v>
      </c>
      <c r="K1577" s="63">
        <v>3</v>
      </c>
      <c r="L1577" s="63">
        <v>-0.5</v>
      </c>
      <c r="M1577" s="63">
        <v>1</v>
      </c>
      <c r="N1577" s="63"/>
      <c r="O1577" s="63">
        <v>1</v>
      </c>
      <c r="P1577" s="63"/>
      <c r="Q1577" s="63"/>
      <c r="R1577" s="63"/>
    </row>
    <row r="1578" spans="1:18" x14ac:dyDescent="0.2">
      <c r="A1578" s="63" t="s">
        <v>1757</v>
      </c>
      <c r="B1578" s="63" t="s">
        <v>1739</v>
      </c>
      <c r="C1578" s="63" t="s">
        <v>50</v>
      </c>
      <c r="D1578" s="63" t="s">
        <v>49</v>
      </c>
      <c r="E1578" s="63" t="s">
        <v>1740</v>
      </c>
      <c r="F1578" s="63">
        <v>0</v>
      </c>
      <c r="G1578" s="63" t="s">
        <v>8312</v>
      </c>
      <c r="H1578" s="63" t="s">
        <v>334</v>
      </c>
      <c r="I1578" s="63">
        <v>31.1</v>
      </c>
      <c r="J1578" s="63">
        <v>51</v>
      </c>
      <c r="K1578" s="63">
        <v>4</v>
      </c>
      <c r="L1578" s="63"/>
      <c r="M1578" s="63"/>
      <c r="N1578" s="63"/>
      <c r="O1578" s="63"/>
      <c r="P1578" s="63"/>
      <c r="Q1578" s="63"/>
      <c r="R1578" s="63"/>
    </row>
    <row r="1579" spans="1:18" x14ac:dyDescent="0.2">
      <c r="A1579" s="63" t="s">
        <v>1758</v>
      </c>
      <c r="B1579" s="63" t="s">
        <v>1742</v>
      </c>
      <c r="C1579" s="63" t="s">
        <v>50</v>
      </c>
      <c r="D1579" s="63" t="s">
        <v>49</v>
      </c>
      <c r="E1579" s="63" t="s">
        <v>1740</v>
      </c>
      <c r="F1579" s="63">
        <v>1</v>
      </c>
      <c r="G1579" s="63" t="s">
        <v>8312</v>
      </c>
      <c r="H1579" s="63" t="s">
        <v>19</v>
      </c>
      <c r="I1579" s="63">
        <v>28.9</v>
      </c>
      <c r="J1579" s="63">
        <v>51</v>
      </c>
      <c r="K1579" s="63">
        <v>4</v>
      </c>
      <c r="L1579" s="63">
        <v>-0.8</v>
      </c>
      <c r="M1579" s="63">
        <v>1</v>
      </c>
      <c r="N1579" s="63"/>
      <c r="O1579" s="63">
        <v>1</v>
      </c>
      <c r="P1579" s="63"/>
      <c r="Q1579" s="63"/>
      <c r="R1579" s="63"/>
    </row>
    <row r="1580" spans="1:18" x14ac:dyDescent="0.2">
      <c r="A1580" s="63" t="s">
        <v>1759</v>
      </c>
      <c r="B1580" s="63" t="s">
        <v>1739</v>
      </c>
      <c r="C1580" s="63" t="s">
        <v>54</v>
      </c>
      <c r="D1580" s="63" t="s">
        <v>53</v>
      </c>
      <c r="E1580" s="63" t="s">
        <v>1740</v>
      </c>
      <c r="F1580" s="63">
        <v>0</v>
      </c>
      <c r="G1580" s="63" t="s">
        <v>8312</v>
      </c>
      <c r="H1580" s="63" t="s">
        <v>334</v>
      </c>
      <c r="I1580" s="63">
        <v>20.6</v>
      </c>
      <c r="J1580" s="63">
        <v>22</v>
      </c>
      <c r="K1580" s="63">
        <v>2</v>
      </c>
      <c r="L1580" s="63"/>
      <c r="M1580" s="63"/>
      <c r="N1580" s="63"/>
      <c r="O1580" s="63"/>
      <c r="P1580" s="63"/>
      <c r="Q1580" s="63"/>
      <c r="R1580" s="63"/>
    </row>
    <row r="1581" spans="1:18" x14ac:dyDescent="0.2">
      <c r="A1581" s="63" t="s">
        <v>1760</v>
      </c>
      <c r="B1581" s="63" t="s">
        <v>1742</v>
      </c>
      <c r="C1581" s="63" t="s">
        <v>54</v>
      </c>
      <c r="D1581" s="63" t="s">
        <v>53</v>
      </c>
      <c r="E1581" s="63" t="s">
        <v>1740</v>
      </c>
      <c r="F1581" s="63">
        <v>1</v>
      </c>
      <c r="G1581" s="63" t="s">
        <v>8312</v>
      </c>
      <c r="H1581" s="63" t="s">
        <v>19</v>
      </c>
      <c r="I1581" s="63">
        <v>19.7</v>
      </c>
      <c r="J1581" s="63">
        <v>19</v>
      </c>
      <c r="K1581" s="63">
        <v>2</v>
      </c>
      <c r="L1581" s="63">
        <v>-0.3</v>
      </c>
      <c r="M1581" s="63">
        <v>1</v>
      </c>
      <c r="N1581" s="63"/>
      <c r="O1581" s="63"/>
      <c r="P1581" s="63"/>
      <c r="Q1581" s="63"/>
      <c r="R1581" s="63"/>
    </row>
    <row r="1582" spans="1:18" x14ac:dyDescent="0.2">
      <c r="A1582" s="63" t="s">
        <v>1761</v>
      </c>
      <c r="B1582" s="63" t="s">
        <v>1739</v>
      </c>
      <c r="C1582" s="63" t="s">
        <v>58</v>
      </c>
      <c r="D1582" s="63" t="s">
        <v>57</v>
      </c>
      <c r="E1582" s="63" t="s">
        <v>1740</v>
      </c>
      <c r="F1582" s="63">
        <v>0</v>
      </c>
      <c r="G1582" s="63" t="s">
        <v>8312</v>
      </c>
      <c r="H1582" s="63" t="s">
        <v>334</v>
      </c>
      <c r="I1582" s="63">
        <v>21.6</v>
      </c>
      <c r="J1582" s="63">
        <v>30</v>
      </c>
      <c r="K1582" s="63">
        <v>3</v>
      </c>
      <c r="L1582" s="63"/>
      <c r="M1582" s="63"/>
      <c r="N1582" s="63"/>
      <c r="O1582" s="63"/>
      <c r="P1582" s="63"/>
      <c r="Q1582" s="63"/>
      <c r="R1582" s="63"/>
    </row>
    <row r="1583" spans="1:18" x14ac:dyDescent="0.2">
      <c r="A1583" s="63" t="s">
        <v>1762</v>
      </c>
      <c r="B1583" s="63" t="s">
        <v>1742</v>
      </c>
      <c r="C1583" s="63" t="s">
        <v>58</v>
      </c>
      <c r="D1583" s="63" t="s">
        <v>57</v>
      </c>
      <c r="E1583" s="63" t="s">
        <v>1740</v>
      </c>
      <c r="F1583" s="63">
        <v>1</v>
      </c>
      <c r="G1583" s="63" t="s">
        <v>8312</v>
      </c>
      <c r="H1583" s="63" t="s">
        <v>19</v>
      </c>
      <c r="I1583" s="63">
        <v>22.7</v>
      </c>
      <c r="J1583" s="63">
        <v>44</v>
      </c>
      <c r="K1583" s="63">
        <v>4</v>
      </c>
      <c r="L1583" s="63">
        <v>0.4</v>
      </c>
      <c r="M1583" s="63"/>
      <c r="N1583" s="63">
        <v>1</v>
      </c>
      <c r="O1583" s="63"/>
      <c r="P1583" s="63"/>
      <c r="Q1583" s="63"/>
      <c r="R1583" s="63"/>
    </row>
    <row r="1584" spans="1:18" x14ac:dyDescent="0.2">
      <c r="A1584" s="63" t="s">
        <v>1763</v>
      </c>
      <c r="B1584" s="63" t="s">
        <v>1739</v>
      </c>
      <c r="C1584" s="63" t="s">
        <v>62</v>
      </c>
      <c r="D1584" s="63" t="s">
        <v>61</v>
      </c>
      <c r="E1584" s="63" t="s">
        <v>1740</v>
      </c>
      <c r="F1584" s="63">
        <v>0</v>
      </c>
      <c r="G1584" s="63" t="s">
        <v>8312</v>
      </c>
      <c r="H1584" s="63" t="s">
        <v>334</v>
      </c>
      <c r="I1584" s="63">
        <v>16.3</v>
      </c>
      <c r="J1584" s="63">
        <v>3</v>
      </c>
      <c r="K1584" s="63">
        <v>1</v>
      </c>
      <c r="L1584" s="63"/>
      <c r="M1584" s="63"/>
      <c r="N1584" s="63"/>
      <c r="O1584" s="63"/>
      <c r="P1584" s="63"/>
      <c r="Q1584" s="63"/>
      <c r="R1584" s="63"/>
    </row>
    <row r="1585" spans="1:18" x14ac:dyDescent="0.2">
      <c r="A1585" s="63" t="s">
        <v>1764</v>
      </c>
      <c r="B1585" s="63" t="s">
        <v>1742</v>
      </c>
      <c r="C1585" s="63" t="s">
        <v>62</v>
      </c>
      <c r="D1585" s="63" t="s">
        <v>61</v>
      </c>
      <c r="E1585" s="63" t="s">
        <v>1740</v>
      </c>
      <c r="F1585" s="63">
        <v>1</v>
      </c>
      <c r="G1585" s="63" t="s">
        <v>8312</v>
      </c>
      <c r="H1585" s="63" t="s">
        <v>19</v>
      </c>
      <c r="I1585" s="63">
        <v>16.7</v>
      </c>
      <c r="J1585" s="63">
        <v>3</v>
      </c>
      <c r="K1585" s="63">
        <v>1</v>
      </c>
      <c r="L1585" s="63">
        <v>0.2</v>
      </c>
      <c r="M1585" s="63"/>
      <c r="N1585" s="63">
        <v>1</v>
      </c>
      <c r="O1585" s="63"/>
      <c r="P1585" s="63"/>
      <c r="Q1585" s="63"/>
      <c r="R1585" s="63"/>
    </row>
    <row r="1586" spans="1:18" x14ac:dyDescent="0.2">
      <c r="A1586" s="63" t="s">
        <v>1765</v>
      </c>
      <c r="B1586" s="63" t="s">
        <v>1739</v>
      </c>
      <c r="C1586" s="63" t="s">
        <v>1</v>
      </c>
      <c r="D1586" s="63" t="s">
        <v>65</v>
      </c>
      <c r="E1586" s="63" t="s">
        <v>1740</v>
      </c>
      <c r="F1586" s="63">
        <v>0</v>
      </c>
      <c r="G1586" s="63" t="s">
        <v>8312</v>
      </c>
      <c r="H1586" s="63" t="s">
        <v>334</v>
      </c>
      <c r="I1586" s="63">
        <v>15.8</v>
      </c>
      <c r="J1586" s="63">
        <v>2</v>
      </c>
      <c r="K1586" s="63">
        <v>1</v>
      </c>
      <c r="L1586" s="63"/>
      <c r="M1586" s="63"/>
      <c r="N1586" s="63"/>
      <c r="O1586" s="63"/>
      <c r="P1586" s="63"/>
      <c r="Q1586" s="63"/>
      <c r="R1586" s="63"/>
    </row>
    <row r="1587" spans="1:18" x14ac:dyDescent="0.2">
      <c r="A1587" s="63" t="s">
        <v>1766</v>
      </c>
      <c r="B1587" s="63" t="s">
        <v>1742</v>
      </c>
      <c r="C1587" s="63" t="s">
        <v>1</v>
      </c>
      <c r="D1587" s="63" t="s">
        <v>65</v>
      </c>
      <c r="E1587" s="63" t="s">
        <v>1740</v>
      </c>
      <c r="F1587" s="63">
        <v>1</v>
      </c>
      <c r="G1587" s="63" t="s">
        <v>8312</v>
      </c>
      <c r="H1587" s="63" t="s">
        <v>19</v>
      </c>
      <c r="I1587" s="63">
        <v>20.399999999999999</v>
      </c>
      <c r="J1587" s="63">
        <v>23</v>
      </c>
      <c r="K1587" s="63">
        <v>2</v>
      </c>
      <c r="L1587" s="63">
        <v>1.8</v>
      </c>
      <c r="M1587" s="63"/>
      <c r="N1587" s="63">
        <v>1</v>
      </c>
      <c r="O1587" s="63"/>
      <c r="P1587" s="63">
        <v>1</v>
      </c>
      <c r="Q1587" s="63"/>
      <c r="R1587" s="63">
        <v>1</v>
      </c>
    </row>
    <row r="1588" spans="1:18" x14ac:dyDescent="0.2">
      <c r="A1588" s="63" t="s">
        <v>1767</v>
      </c>
      <c r="B1588" s="63" t="s">
        <v>1739</v>
      </c>
      <c r="C1588" s="63" t="s">
        <v>69</v>
      </c>
      <c r="D1588" s="63" t="s">
        <v>68</v>
      </c>
      <c r="E1588" s="63" t="s">
        <v>1740</v>
      </c>
      <c r="F1588" s="63">
        <v>0</v>
      </c>
      <c r="G1588" s="63" t="s">
        <v>8312</v>
      </c>
      <c r="H1588" s="63" t="s">
        <v>334</v>
      </c>
      <c r="I1588" s="63">
        <v>23</v>
      </c>
      <c r="J1588" s="63">
        <v>43</v>
      </c>
      <c r="K1588" s="63">
        <v>4</v>
      </c>
      <c r="L1588" s="63"/>
      <c r="M1588" s="63"/>
      <c r="N1588" s="63"/>
      <c r="O1588" s="63"/>
      <c r="P1588" s="63"/>
      <c r="Q1588" s="63"/>
      <c r="R1588" s="63"/>
    </row>
    <row r="1589" spans="1:18" x14ac:dyDescent="0.2">
      <c r="A1589" s="63" t="s">
        <v>1768</v>
      </c>
      <c r="B1589" s="63" t="s">
        <v>1742</v>
      </c>
      <c r="C1589" s="63" t="s">
        <v>69</v>
      </c>
      <c r="D1589" s="63" t="s">
        <v>68</v>
      </c>
      <c r="E1589" s="63" t="s">
        <v>1740</v>
      </c>
      <c r="F1589" s="63">
        <v>1</v>
      </c>
      <c r="G1589" s="63" t="s">
        <v>8312</v>
      </c>
      <c r="H1589" s="63" t="s">
        <v>19</v>
      </c>
      <c r="I1589" s="63">
        <v>21.9</v>
      </c>
      <c r="J1589" s="63">
        <v>36</v>
      </c>
      <c r="K1589" s="63">
        <v>3</v>
      </c>
      <c r="L1589" s="63">
        <v>-0.4</v>
      </c>
      <c r="M1589" s="63">
        <v>1</v>
      </c>
      <c r="N1589" s="63"/>
      <c r="O1589" s="63"/>
      <c r="P1589" s="63"/>
      <c r="Q1589" s="63"/>
      <c r="R1589" s="63"/>
    </row>
    <row r="1590" spans="1:18" x14ac:dyDescent="0.2">
      <c r="A1590" s="63" t="s">
        <v>1769</v>
      </c>
      <c r="B1590" s="63" t="s">
        <v>1739</v>
      </c>
      <c r="C1590" s="63" t="s">
        <v>73</v>
      </c>
      <c r="D1590" s="63" t="s">
        <v>72</v>
      </c>
      <c r="E1590" s="63" t="s">
        <v>1740</v>
      </c>
      <c r="F1590" s="63">
        <v>0</v>
      </c>
      <c r="G1590" s="63" t="s">
        <v>8312</v>
      </c>
      <c r="H1590" s="63" t="s">
        <v>334</v>
      </c>
      <c r="I1590" s="63">
        <v>21.8</v>
      </c>
      <c r="J1590" s="63">
        <v>31</v>
      </c>
      <c r="K1590" s="63">
        <v>3</v>
      </c>
      <c r="L1590" s="63"/>
      <c r="M1590" s="63"/>
      <c r="N1590" s="63"/>
      <c r="O1590" s="63"/>
      <c r="P1590" s="63"/>
      <c r="Q1590" s="63"/>
      <c r="R1590" s="63"/>
    </row>
    <row r="1591" spans="1:18" x14ac:dyDescent="0.2">
      <c r="A1591" s="63" t="s">
        <v>1770</v>
      </c>
      <c r="B1591" s="63" t="s">
        <v>1742</v>
      </c>
      <c r="C1591" s="63" t="s">
        <v>73</v>
      </c>
      <c r="D1591" s="63" t="s">
        <v>72</v>
      </c>
      <c r="E1591" s="63" t="s">
        <v>1740</v>
      </c>
      <c r="F1591" s="63">
        <v>1</v>
      </c>
      <c r="G1591" s="63" t="s">
        <v>8312</v>
      </c>
      <c r="H1591" s="63" t="s">
        <v>19</v>
      </c>
      <c r="I1591" s="63">
        <v>21</v>
      </c>
      <c r="J1591" s="63">
        <v>29</v>
      </c>
      <c r="K1591" s="63">
        <v>3</v>
      </c>
      <c r="L1591" s="63">
        <v>-0.3</v>
      </c>
      <c r="M1591" s="63">
        <v>1</v>
      </c>
      <c r="N1591" s="63"/>
      <c r="O1591" s="63"/>
      <c r="P1591" s="63"/>
      <c r="Q1591" s="63"/>
      <c r="R1591" s="63"/>
    </row>
    <row r="1592" spans="1:18" x14ac:dyDescent="0.2">
      <c r="A1592" s="63" t="s">
        <v>1771</v>
      </c>
      <c r="B1592" s="63" t="s">
        <v>1739</v>
      </c>
      <c r="C1592" s="63" t="s">
        <v>77</v>
      </c>
      <c r="D1592" s="63" t="s">
        <v>76</v>
      </c>
      <c r="E1592" s="63" t="s">
        <v>1740</v>
      </c>
      <c r="F1592" s="63">
        <v>0</v>
      </c>
      <c r="G1592" s="63" t="s">
        <v>8312</v>
      </c>
      <c r="H1592" s="63" t="s">
        <v>334</v>
      </c>
      <c r="I1592" s="63">
        <v>20.3</v>
      </c>
      <c r="J1592" s="63">
        <v>17</v>
      </c>
      <c r="K1592" s="63">
        <v>2</v>
      </c>
      <c r="L1592" s="63"/>
      <c r="M1592" s="63"/>
      <c r="N1592" s="63"/>
      <c r="O1592" s="63"/>
      <c r="P1592" s="63"/>
      <c r="Q1592" s="63"/>
      <c r="R1592" s="63"/>
    </row>
    <row r="1593" spans="1:18" x14ac:dyDescent="0.2">
      <c r="A1593" s="63" t="s">
        <v>1772</v>
      </c>
      <c r="B1593" s="63" t="s">
        <v>1742</v>
      </c>
      <c r="C1593" s="63" t="s">
        <v>77</v>
      </c>
      <c r="D1593" s="63" t="s">
        <v>76</v>
      </c>
      <c r="E1593" s="63" t="s">
        <v>1740</v>
      </c>
      <c r="F1593" s="63">
        <v>1</v>
      </c>
      <c r="G1593" s="63" t="s">
        <v>8312</v>
      </c>
      <c r="H1593" s="63" t="s">
        <v>19</v>
      </c>
      <c r="I1593" s="63">
        <v>19.3</v>
      </c>
      <c r="J1593" s="63">
        <v>16</v>
      </c>
      <c r="K1593" s="63">
        <v>2</v>
      </c>
      <c r="L1593" s="63">
        <v>-0.4</v>
      </c>
      <c r="M1593" s="63">
        <v>1</v>
      </c>
      <c r="N1593" s="63"/>
      <c r="O1593" s="63"/>
      <c r="P1593" s="63"/>
      <c r="Q1593" s="63"/>
      <c r="R1593" s="63"/>
    </row>
    <row r="1594" spans="1:18" x14ac:dyDescent="0.2">
      <c r="A1594" s="63" t="s">
        <v>1773</v>
      </c>
      <c r="B1594" s="63" t="s">
        <v>1739</v>
      </c>
      <c r="C1594" s="63" t="s">
        <v>81</v>
      </c>
      <c r="D1594" s="63" t="s">
        <v>80</v>
      </c>
      <c r="E1594" s="63" t="s">
        <v>1740</v>
      </c>
      <c r="F1594" s="63">
        <v>0</v>
      </c>
      <c r="G1594" s="63" t="s">
        <v>8312</v>
      </c>
      <c r="H1594" s="63" t="s">
        <v>334</v>
      </c>
      <c r="I1594" s="63">
        <v>23</v>
      </c>
      <c r="J1594" s="63">
        <v>43</v>
      </c>
      <c r="K1594" s="63">
        <v>4</v>
      </c>
      <c r="L1594" s="63"/>
      <c r="M1594" s="63"/>
      <c r="N1594" s="63"/>
      <c r="O1594" s="63"/>
      <c r="P1594" s="63"/>
      <c r="Q1594" s="63"/>
      <c r="R1594" s="63"/>
    </row>
    <row r="1595" spans="1:18" x14ac:dyDescent="0.2">
      <c r="A1595" s="63" t="s">
        <v>1774</v>
      </c>
      <c r="B1595" s="63" t="s">
        <v>1742</v>
      </c>
      <c r="C1595" s="63" t="s">
        <v>81</v>
      </c>
      <c r="D1595" s="63" t="s">
        <v>80</v>
      </c>
      <c r="E1595" s="63" t="s">
        <v>1740</v>
      </c>
      <c r="F1595" s="63">
        <v>1</v>
      </c>
      <c r="G1595" s="63" t="s">
        <v>8312</v>
      </c>
      <c r="H1595" s="63" t="s">
        <v>19</v>
      </c>
      <c r="I1595" s="63">
        <v>19.100000000000001</v>
      </c>
      <c r="J1595" s="63">
        <v>13</v>
      </c>
      <c r="K1595" s="63">
        <v>2</v>
      </c>
      <c r="L1595" s="63">
        <v>-1.5</v>
      </c>
      <c r="M1595" s="63">
        <v>1</v>
      </c>
      <c r="N1595" s="63"/>
      <c r="O1595" s="63">
        <v>1</v>
      </c>
      <c r="P1595" s="63"/>
      <c r="Q1595" s="63">
        <v>1</v>
      </c>
      <c r="R1595" s="63"/>
    </row>
    <row r="1596" spans="1:18" x14ac:dyDescent="0.2">
      <c r="A1596" s="63" t="s">
        <v>1775</v>
      </c>
      <c r="B1596" s="63" t="s">
        <v>1739</v>
      </c>
      <c r="C1596" s="63" t="s">
        <v>85</v>
      </c>
      <c r="D1596" s="63" t="s">
        <v>84</v>
      </c>
      <c r="E1596" s="63" t="s">
        <v>1740</v>
      </c>
      <c r="F1596" s="63">
        <v>0</v>
      </c>
      <c r="G1596" s="63" t="s">
        <v>8312</v>
      </c>
      <c r="H1596" s="63" t="s">
        <v>334</v>
      </c>
      <c r="I1596" s="63">
        <v>23.4</v>
      </c>
      <c r="J1596" s="63">
        <v>46</v>
      </c>
      <c r="K1596" s="63">
        <v>4</v>
      </c>
      <c r="L1596" s="63"/>
      <c r="M1596" s="63"/>
      <c r="N1596" s="63"/>
      <c r="O1596" s="63"/>
      <c r="P1596" s="63"/>
      <c r="Q1596" s="63"/>
      <c r="R1596" s="63"/>
    </row>
    <row r="1597" spans="1:18" x14ac:dyDescent="0.2">
      <c r="A1597" s="63" t="s">
        <v>1776</v>
      </c>
      <c r="B1597" s="63" t="s">
        <v>1742</v>
      </c>
      <c r="C1597" s="63" t="s">
        <v>85</v>
      </c>
      <c r="D1597" s="63" t="s">
        <v>84</v>
      </c>
      <c r="E1597" s="63" t="s">
        <v>1740</v>
      </c>
      <c r="F1597" s="63">
        <v>1</v>
      </c>
      <c r="G1597" s="63" t="s">
        <v>8312</v>
      </c>
      <c r="H1597" s="63" t="s">
        <v>19</v>
      </c>
      <c r="I1597" s="63">
        <v>20.9</v>
      </c>
      <c r="J1597" s="63">
        <v>27</v>
      </c>
      <c r="K1597" s="63">
        <v>3</v>
      </c>
      <c r="L1597" s="63">
        <v>-1</v>
      </c>
      <c r="M1597" s="63">
        <v>1</v>
      </c>
      <c r="N1597" s="63"/>
      <c r="O1597" s="63">
        <v>1</v>
      </c>
      <c r="P1597" s="63"/>
      <c r="Q1597" s="63">
        <v>1</v>
      </c>
      <c r="R1597" s="63"/>
    </row>
    <row r="1598" spans="1:18" x14ac:dyDescent="0.2">
      <c r="A1598" s="63" t="s">
        <v>1777</v>
      </c>
      <c r="B1598" s="63" t="s">
        <v>1739</v>
      </c>
      <c r="C1598" s="63" t="s">
        <v>89</v>
      </c>
      <c r="D1598" s="63" t="s">
        <v>88</v>
      </c>
      <c r="E1598" s="63" t="s">
        <v>1740</v>
      </c>
      <c r="F1598" s="63">
        <v>0</v>
      </c>
      <c r="G1598" s="63" t="s">
        <v>8312</v>
      </c>
      <c r="H1598" s="63" t="s">
        <v>334</v>
      </c>
      <c r="I1598" s="63">
        <v>24.4</v>
      </c>
      <c r="J1598" s="63">
        <v>49</v>
      </c>
      <c r="K1598" s="63">
        <v>4</v>
      </c>
      <c r="L1598" s="63"/>
      <c r="M1598" s="63"/>
      <c r="N1598" s="63"/>
      <c r="O1598" s="63"/>
      <c r="P1598" s="63"/>
      <c r="Q1598" s="63"/>
      <c r="R1598" s="63"/>
    </row>
    <row r="1599" spans="1:18" x14ac:dyDescent="0.2">
      <c r="A1599" s="63" t="s">
        <v>1778</v>
      </c>
      <c r="B1599" s="63" t="s">
        <v>1742</v>
      </c>
      <c r="C1599" s="63" t="s">
        <v>89</v>
      </c>
      <c r="D1599" s="63" t="s">
        <v>88</v>
      </c>
      <c r="E1599" s="63" t="s">
        <v>1740</v>
      </c>
      <c r="F1599" s="63">
        <v>1</v>
      </c>
      <c r="G1599" s="63" t="s">
        <v>8312</v>
      </c>
      <c r="H1599" s="63" t="s">
        <v>19</v>
      </c>
      <c r="I1599" s="63">
        <v>24.2</v>
      </c>
      <c r="J1599" s="63">
        <v>50</v>
      </c>
      <c r="K1599" s="63">
        <v>4</v>
      </c>
      <c r="L1599" s="63">
        <v>-0.1</v>
      </c>
      <c r="M1599" s="63">
        <v>1</v>
      </c>
      <c r="N1599" s="63"/>
      <c r="O1599" s="63"/>
      <c r="P1599" s="63"/>
      <c r="Q1599" s="63"/>
      <c r="R1599" s="63"/>
    </row>
    <row r="1600" spans="1:18" x14ac:dyDescent="0.2">
      <c r="A1600" s="63" t="s">
        <v>1779</v>
      </c>
      <c r="B1600" s="63" t="s">
        <v>1739</v>
      </c>
      <c r="C1600" s="63" t="s">
        <v>93</v>
      </c>
      <c r="D1600" s="63" t="s">
        <v>92</v>
      </c>
      <c r="E1600" s="63" t="s">
        <v>1740</v>
      </c>
      <c r="F1600" s="63">
        <v>0</v>
      </c>
      <c r="G1600" s="63" t="s">
        <v>8312</v>
      </c>
      <c r="H1600" s="63" t="s">
        <v>334</v>
      </c>
      <c r="I1600" s="63">
        <v>17.3</v>
      </c>
      <c r="J1600" s="63">
        <v>5</v>
      </c>
      <c r="K1600" s="63">
        <v>1</v>
      </c>
      <c r="L1600" s="63"/>
      <c r="M1600" s="63"/>
      <c r="N1600" s="63"/>
      <c r="O1600" s="63"/>
      <c r="P1600" s="63"/>
      <c r="Q1600" s="63"/>
      <c r="R1600" s="63"/>
    </row>
    <row r="1601" spans="1:18" x14ac:dyDescent="0.2">
      <c r="A1601" s="63" t="s">
        <v>1780</v>
      </c>
      <c r="B1601" s="63" t="s">
        <v>1742</v>
      </c>
      <c r="C1601" s="63" t="s">
        <v>93</v>
      </c>
      <c r="D1601" s="63" t="s">
        <v>92</v>
      </c>
      <c r="E1601" s="63" t="s">
        <v>1740</v>
      </c>
      <c r="F1601" s="63">
        <v>1</v>
      </c>
      <c r="G1601" s="63" t="s">
        <v>8312</v>
      </c>
      <c r="H1601" s="63" t="s">
        <v>19</v>
      </c>
      <c r="I1601" s="63">
        <v>16.8</v>
      </c>
      <c r="J1601" s="63">
        <v>4</v>
      </c>
      <c r="K1601" s="63">
        <v>1</v>
      </c>
      <c r="L1601" s="63">
        <v>-0.2</v>
      </c>
      <c r="M1601" s="63">
        <v>1</v>
      </c>
      <c r="N1601" s="63"/>
      <c r="O1601" s="63"/>
      <c r="P1601" s="63"/>
      <c r="Q1601" s="63"/>
      <c r="R1601" s="63"/>
    </row>
    <row r="1602" spans="1:18" x14ac:dyDescent="0.2">
      <c r="A1602" s="63" t="s">
        <v>1781</v>
      </c>
      <c r="B1602" s="63" t="s">
        <v>1739</v>
      </c>
      <c r="C1602" s="63" t="s">
        <v>97</v>
      </c>
      <c r="D1602" s="63" t="s">
        <v>96</v>
      </c>
      <c r="E1602" s="63" t="s">
        <v>1740</v>
      </c>
      <c r="F1602" s="63">
        <v>0</v>
      </c>
      <c r="G1602" s="63" t="s">
        <v>8312</v>
      </c>
      <c r="H1602" s="63" t="s">
        <v>334</v>
      </c>
      <c r="I1602" s="63">
        <v>23.7</v>
      </c>
      <c r="J1602" s="63">
        <v>48</v>
      </c>
      <c r="K1602" s="63">
        <v>4</v>
      </c>
      <c r="L1602" s="63"/>
      <c r="M1602" s="63"/>
      <c r="N1602" s="63"/>
      <c r="O1602" s="63"/>
      <c r="P1602" s="63"/>
      <c r="Q1602" s="63"/>
      <c r="R1602" s="63"/>
    </row>
    <row r="1603" spans="1:18" x14ac:dyDescent="0.2">
      <c r="A1603" s="63" t="s">
        <v>1782</v>
      </c>
      <c r="B1603" s="63" t="s">
        <v>1742</v>
      </c>
      <c r="C1603" s="63" t="s">
        <v>97</v>
      </c>
      <c r="D1603" s="63" t="s">
        <v>96</v>
      </c>
      <c r="E1603" s="63" t="s">
        <v>1740</v>
      </c>
      <c r="F1603" s="63">
        <v>1</v>
      </c>
      <c r="G1603" s="63" t="s">
        <v>8312</v>
      </c>
      <c r="H1603" s="63" t="s">
        <v>19</v>
      </c>
      <c r="I1603" s="63">
        <v>22.9</v>
      </c>
      <c r="J1603" s="63">
        <v>46</v>
      </c>
      <c r="K1603" s="63">
        <v>4</v>
      </c>
      <c r="L1603" s="63">
        <v>-0.3</v>
      </c>
      <c r="M1603" s="63">
        <v>1</v>
      </c>
      <c r="N1603" s="63"/>
      <c r="O1603" s="63"/>
      <c r="P1603" s="63"/>
      <c r="Q1603" s="63"/>
      <c r="R1603" s="63"/>
    </row>
    <row r="1604" spans="1:18" x14ac:dyDescent="0.2">
      <c r="A1604" s="63" t="s">
        <v>1783</v>
      </c>
      <c r="B1604" s="63" t="s">
        <v>1739</v>
      </c>
      <c r="C1604" s="63" t="s">
        <v>101</v>
      </c>
      <c r="D1604" s="63" t="s">
        <v>100</v>
      </c>
      <c r="E1604" s="63" t="s">
        <v>1740</v>
      </c>
      <c r="F1604" s="63">
        <v>0</v>
      </c>
      <c r="G1604" s="63" t="s">
        <v>8312</v>
      </c>
      <c r="H1604" s="63" t="s">
        <v>334</v>
      </c>
      <c r="I1604" s="63">
        <v>19.5</v>
      </c>
      <c r="J1604" s="63">
        <v>15</v>
      </c>
      <c r="K1604" s="63">
        <v>2</v>
      </c>
      <c r="L1604" s="63"/>
      <c r="M1604" s="63"/>
      <c r="N1604" s="63"/>
      <c r="O1604" s="63"/>
      <c r="P1604" s="63"/>
      <c r="Q1604" s="63"/>
      <c r="R1604" s="63"/>
    </row>
    <row r="1605" spans="1:18" x14ac:dyDescent="0.2">
      <c r="A1605" s="63" t="s">
        <v>1784</v>
      </c>
      <c r="B1605" s="63" t="s">
        <v>1742</v>
      </c>
      <c r="C1605" s="63" t="s">
        <v>101</v>
      </c>
      <c r="D1605" s="63" t="s">
        <v>100</v>
      </c>
      <c r="E1605" s="63" t="s">
        <v>1740</v>
      </c>
      <c r="F1605" s="63">
        <v>1</v>
      </c>
      <c r="G1605" s="63" t="s">
        <v>8312</v>
      </c>
      <c r="H1605" s="63" t="s">
        <v>19</v>
      </c>
      <c r="I1605" s="63">
        <v>17.899999999999999</v>
      </c>
      <c r="J1605" s="63">
        <v>7</v>
      </c>
      <c r="K1605" s="63">
        <v>1</v>
      </c>
      <c r="L1605" s="63">
        <v>-0.6</v>
      </c>
      <c r="M1605" s="63">
        <v>1</v>
      </c>
      <c r="N1605" s="63"/>
      <c r="O1605" s="63">
        <v>1</v>
      </c>
      <c r="P1605" s="63"/>
      <c r="Q1605" s="63"/>
      <c r="R1605" s="63"/>
    </row>
    <row r="1606" spans="1:18" x14ac:dyDescent="0.2">
      <c r="A1606" s="63" t="s">
        <v>1785</v>
      </c>
      <c r="B1606" s="63" t="s">
        <v>1739</v>
      </c>
      <c r="C1606" s="63" t="s">
        <v>105</v>
      </c>
      <c r="D1606" s="63" t="s">
        <v>104</v>
      </c>
      <c r="E1606" s="63" t="s">
        <v>1740</v>
      </c>
      <c r="F1606" s="63">
        <v>0</v>
      </c>
      <c r="G1606" s="63" t="s">
        <v>8312</v>
      </c>
      <c r="H1606" s="63" t="s">
        <v>334</v>
      </c>
      <c r="I1606" s="63">
        <v>22.3</v>
      </c>
      <c r="J1606" s="63">
        <v>33</v>
      </c>
      <c r="K1606" s="63">
        <v>3</v>
      </c>
      <c r="L1606" s="63"/>
      <c r="M1606" s="63"/>
      <c r="N1606" s="63"/>
      <c r="O1606" s="63"/>
      <c r="P1606" s="63"/>
      <c r="Q1606" s="63"/>
      <c r="R1606" s="63"/>
    </row>
    <row r="1607" spans="1:18" x14ac:dyDescent="0.2">
      <c r="A1607" s="63" t="s">
        <v>1786</v>
      </c>
      <c r="B1607" s="63" t="s">
        <v>1742</v>
      </c>
      <c r="C1607" s="63" t="s">
        <v>105</v>
      </c>
      <c r="D1607" s="63" t="s">
        <v>104</v>
      </c>
      <c r="E1607" s="63" t="s">
        <v>1740</v>
      </c>
      <c r="F1607" s="63">
        <v>1</v>
      </c>
      <c r="G1607" s="63" t="s">
        <v>8312</v>
      </c>
      <c r="H1607" s="63" t="s">
        <v>19</v>
      </c>
      <c r="I1607" s="63">
        <v>22.4</v>
      </c>
      <c r="J1607" s="63">
        <v>40</v>
      </c>
      <c r="K1607" s="63">
        <v>4</v>
      </c>
      <c r="L1607" s="63">
        <v>0</v>
      </c>
      <c r="M1607" s="63"/>
      <c r="N1607" s="63">
        <v>1</v>
      </c>
      <c r="O1607" s="63"/>
      <c r="P1607" s="63"/>
      <c r="Q1607" s="63"/>
      <c r="R1607" s="63"/>
    </row>
    <row r="1608" spans="1:18" x14ac:dyDescent="0.2">
      <c r="A1608" s="63" t="s">
        <v>1787</v>
      </c>
      <c r="B1608" s="63" t="s">
        <v>1739</v>
      </c>
      <c r="C1608" s="63" t="s">
        <v>109</v>
      </c>
      <c r="D1608" s="63" t="s">
        <v>108</v>
      </c>
      <c r="E1608" s="63" t="s">
        <v>1740</v>
      </c>
      <c r="F1608" s="63">
        <v>0</v>
      </c>
      <c r="G1608" s="63" t="s">
        <v>8312</v>
      </c>
      <c r="H1608" s="63" t="s">
        <v>334</v>
      </c>
      <c r="I1608" s="63">
        <v>18.100000000000001</v>
      </c>
      <c r="J1608" s="63">
        <v>9</v>
      </c>
      <c r="K1608" s="63">
        <v>1</v>
      </c>
      <c r="L1608" s="63"/>
      <c r="M1608" s="63"/>
      <c r="N1608" s="63"/>
      <c r="O1608" s="63"/>
      <c r="P1608" s="63"/>
      <c r="Q1608" s="63"/>
      <c r="R1608" s="63"/>
    </row>
    <row r="1609" spans="1:18" x14ac:dyDescent="0.2">
      <c r="A1609" s="63" t="s">
        <v>1788</v>
      </c>
      <c r="B1609" s="63" t="s">
        <v>1742</v>
      </c>
      <c r="C1609" s="63" t="s">
        <v>109</v>
      </c>
      <c r="D1609" s="63" t="s">
        <v>108</v>
      </c>
      <c r="E1609" s="63" t="s">
        <v>1740</v>
      </c>
      <c r="F1609" s="63">
        <v>1</v>
      </c>
      <c r="G1609" s="63" t="s">
        <v>8312</v>
      </c>
      <c r="H1609" s="63" t="s">
        <v>19</v>
      </c>
      <c r="I1609" s="63">
        <v>17.100000000000001</v>
      </c>
      <c r="J1609" s="63">
        <v>5</v>
      </c>
      <c r="K1609" s="63">
        <v>1</v>
      </c>
      <c r="L1609" s="63">
        <v>-0.4</v>
      </c>
      <c r="M1609" s="63">
        <v>1</v>
      </c>
      <c r="N1609" s="63"/>
      <c r="O1609" s="63"/>
      <c r="P1609" s="63"/>
      <c r="Q1609" s="63"/>
      <c r="R1609" s="63"/>
    </row>
    <row r="1610" spans="1:18" x14ac:dyDescent="0.2">
      <c r="A1610" s="63" t="s">
        <v>1789</v>
      </c>
      <c r="B1610" s="63" t="s">
        <v>1739</v>
      </c>
      <c r="C1610" s="63" t="s">
        <v>113</v>
      </c>
      <c r="D1610" s="63" t="s">
        <v>112</v>
      </c>
      <c r="E1610" s="63" t="s">
        <v>1740</v>
      </c>
      <c r="F1610" s="63">
        <v>0</v>
      </c>
      <c r="G1610" s="63" t="s">
        <v>8312</v>
      </c>
      <c r="H1610" s="63" t="s">
        <v>334</v>
      </c>
      <c r="I1610" s="63">
        <v>25.3</v>
      </c>
      <c r="J1610" s="63">
        <v>50</v>
      </c>
      <c r="K1610" s="63">
        <v>4</v>
      </c>
      <c r="L1610" s="63"/>
      <c r="M1610" s="63"/>
      <c r="N1610" s="63"/>
      <c r="O1610" s="63"/>
      <c r="P1610" s="63"/>
      <c r="Q1610" s="63"/>
      <c r="R1610" s="63"/>
    </row>
    <row r="1611" spans="1:18" x14ac:dyDescent="0.2">
      <c r="A1611" s="63" t="s">
        <v>1790</v>
      </c>
      <c r="B1611" s="63" t="s">
        <v>1742</v>
      </c>
      <c r="C1611" s="63" t="s">
        <v>113</v>
      </c>
      <c r="D1611" s="63" t="s">
        <v>112</v>
      </c>
      <c r="E1611" s="63" t="s">
        <v>1740</v>
      </c>
      <c r="F1611" s="63">
        <v>1</v>
      </c>
      <c r="G1611" s="63" t="s">
        <v>8312</v>
      </c>
      <c r="H1611" s="63" t="s">
        <v>19</v>
      </c>
      <c r="I1611" s="63">
        <v>23.8</v>
      </c>
      <c r="J1611" s="63">
        <v>48</v>
      </c>
      <c r="K1611" s="63">
        <v>4</v>
      </c>
      <c r="L1611" s="63">
        <v>-0.6</v>
      </c>
      <c r="M1611" s="63">
        <v>1</v>
      </c>
      <c r="N1611" s="63"/>
      <c r="O1611" s="63">
        <v>1</v>
      </c>
      <c r="P1611" s="63"/>
      <c r="Q1611" s="63"/>
      <c r="R1611" s="63"/>
    </row>
    <row r="1612" spans="1:18" x14ac:dyDescent="0.2">
      <c r="A1612" s="63" t="s">
        <v>1791</v>
      </c>
      <c r="B1612" s="63" t="s">
        <v>1739</v>
      </c>
      <c r="C1612" s="63" t="s">
        <v>117</v>
      </c>
      <c r="D1612" s="63" t="s">
        <v>116</v>
      </c>
      <c r="E1612" s="63" t="s">
        <v>1740</v>
      </c>
      <c r="F1612" s="63">
        <v>0</v>
      </c>
      <c r="G1612" s="63" t="s">
        <v>8312</v>
      </c>
      <c r="H1612" s="63" t="s">
        <v>334</v>
      </c>
      <c r="I1612" s="63">
        <v>22.5</v>
      </c>
      <c r="J1612" s="63">
        <v>35</v>
      </c>
      <c r="K1612" s="63">
        <v>3</v>
      </c>
      <c r="L1612" s="63"/>
      <c r="M1612" s="63"/>
      <c r="N1612" s="63"/>
      <c r="O1612" s="63"/>
      <c r="P1612" s="63"/>
      <c r="Q1612" s="63"/>
      <c r="R1612" s="63"/>
    </row>
    <row r="1613" spans="1:18" x14ac:dyDescent="0.2">
      <c r="A1613" s="63" t="s">
        <v>1792</v>
      </c>
      <c r="B1613" s="63" t="s">
        <v>1742</v>
      </c>
      <c r="C1613" s="63" t="s">
        <v>117</v>
      </c>
      <c r="D1613" s="63" t="s">
        <v>116</v>
      </c>
      <c r="E1613" s="63" t="s">
        <v>1740</v>
      </c>
      <c r="F1613" s="63">
        <v>1</v>
      </c>
      <c r="G1613" s="63" t="s">
        <v>8312</v>
      </c>
      <c r="H1613" s="63" t="s">
        <v>19</v>
      </c>
      <c r="I1613" s="63">
        <v>22.1</v>
      </c>
      <c r="J1613" s="63">
        <v>39</v>
      </c>
      <c r="K1613" s="63">
        <v>4</v>
      </c>
      <c r="L1613" s="63">
        <v>-0.2</v>
      </c>
      <c r="M1613" s="63">
        <v>1</v>
      </c>
      <c r="N1613" s="63"/>
      <c r="O1613" s="63"/>
      <c r="P1613" s="63"/>
      <c r="Q1613" s="63"/>
      <c r="R1613" s="63"/>
    </row>
    <row r="1614" spans="1:18" x14ac:dyDescent="0.2">
      <c r="A1614" s="63" t="s">
        <v>1793</v>
      </c>
      <c r="B1614" s="63" t="s">
        <v>1739</v>
      </c>
      <c r="C1614" s="63" t="s">
        <v>121</v>
      </c>
      <c r="D1614" s="63" t="s">
        <v>120</v>
      </c>
      <c r="E1614" s="63" t="s">
        <v>1740</v>
      </c>
      <c r="F1614" s="63">
        <v>0</v>
      </c>
      <c r="G1614" s="63" t="s">
        <v>8312</v>
      </c>
      <c r="H1614" s="63" t="s">
        <v>334</v>
      </c>
      <c r="I1614" s="63">
        <v>20.7</v>
      </c>
      <c r="J1614" s="63">
        <v>23</v>
      </c>
      <c r="K1614" s="63">
        <v>2</v>
      </c>
      <c r="L1614" s="63"/>
      <c r="M1614" s="63"/>
      <c r="N1614" s="63"/>
      <c r="O1614" s="63"/>
      <c r="P1614" s="63"/>
      <c r="Q1614" s="63"/>
      <c r="R1614" s="63"/>
    </row>
    <row r="1615" spans="1:18" x14ac:dyDescent="0.2">
      <c r="A1615" s="63" t="s">
        <v>1794</v>
      </c>
      <c r="B1615" s="63" t="s">
        <v>1742</v>
      </c>
      <c r="C1615" s="63" t="s">
        <v>121</v>
      </c>
      <c r="D1615" s="63" t="s">
        <v>120</v>
      </c>
      <c r="E1615" s="63" t="s">
        <v>1740</v>
      </c>
      <c r="F1615" s="63">
        <v>1</v>
      </c>
      <c r="G1615" s="63" t="s">
        <v>8312</v>
      </c>
      <c r="H1615" s="63" t="s">
        <v>19</v>
      </c>
      <c r="I1615" s="63">
        <v>19.3</v>
      </c>
      <c r="J1615" s="63">
        <v>16</v>
      </c>
      <c r="K1615" s="63">
        <v>2</v>
      </c>
      <c r="L1615" s="63">
        <v>-0.5</v>
      </c>
      <c r="M1615" s="63">
        <v>1</v>
      </c>
      <c r="N1615" s="63"/>
      <c r="O1615" s="63">
        <v>1</v>
      </c>
      <c r="P1615" s="63"/>
      <c r="Q1615" s="63"/>
      <c r="R1615" s="63"/>
    </row>
    <row r="1616" spans="1:18" x14ac:dyDescent="0.2">
      <c r="A1616" s="63" t="s">
        <v>1795</v>
      </c>
      <c r="B1616" s="63" t="s">
        <v>1739</v>
      </c>
      <c r="C1616" s="63" t="s">
        <v>125</v>
      </c>
      <c r="D1616" s="63" t="s">
        <v>124</v>
      </c>
      <c r="E1616" s="63" t="s">
        <v>1740</v>
      </c>
      <c r="F1616" s="63">
        <v>0</v>
      </c>
      <c r="G1616" s="63" t="s">
        <v>8312</v>
      </c>
      <c r="H1616" s="63" t="s">
        <v>334</v>
      </c>
      <c r="I1616" s="63">
        <v>21.2</v>
      </c>
      <c r="J1616" s="63">
        <v>27</v>
      </c>
      <c r="K1616" s="63">
        <v>3</v>
      </c>
      <c r="L1616" s="63"/>
      <c r="M1616" s="63"/>
      <c r="N1616" s="63"/>
      <c r="O1616" s="63"/>
      <c r="P1616" s="63"/>
      <c r="Q1616" s="63"/>
      <c r="R1616" s="63"/>
    </row>
    <row r="1617" spans="1:18" x14ac:dyDescent="0.2">
      <c r="A1617" s="63" t="s">
        <v>1796</v>
      </c>
      <c r="B1617" s="63" t="s">
        <v>1742</v>
      </c>
      <c r="C1617" s="63" t="s">
        <v>125</v>
      </c>
      <c r="D1617" s="63" t="s">
        <v>124</v>
      </c>
      <c r="E1617" s="63" t="s">
        <v>1740</v>
      </c>
      <c r="F1617" s="63">
        <v>1</v>
      </c>
      <c r="G1617" s="63" t="s">
        <v>8312</v>
      </c>
      <c r="H1617" s="63" t="s">
        <v>19</v>
      </c>
      <c r="I1617" s="63">
        <v>21.6</v>
      </c>
      <c r="J1617" s="63">
        <v>33</v>
      </c>
      <c r="K1617" s="63">
        <v>3</v>
      </c>
      <c r="L1617" s="63">
        <v>0.2</v>
      </c>
      <c r="M1617" s="63"/>
      <c r="N1617" s="63">
        <v>1</v>
      </c>
      <c r="O1617" s="63"/>
      <c r="P1617" s="63"/>
      <c r="Q1617" s="63"/>
      <c r="R1617" s="63"/>
    </row>
    <row r="1618" spans="1:18" x14ac:dyDescent="0.2">
      <c r="A1618" s="63" t="s">
        <v>1797</v>
      </c>
      <c r="B1618" s="63" t="s">
        <v>1739</v>
      </c>
      <c r="C1618" s="63" t="s">
        <v>129</v>
      </c>
      <c r="D1618" s="63" t="s">
        <v>128</v>
      </c>
      <c r="E1618" s="63" t="s">
        <v>1740</v>
      </c>
      <c r="F1618" s="63">
        <v>0</v>
      </c>
      <c r="G1618" s="63" t="s">
        <v>8312</v>
      </c>
      <c r="H1618" s="63" t="s">
        <v>334</v>
      </c>
      <c r="I1618" s="63">
        <v>22.2</v>
      </c>
      <c r="J1618" s="63">
        <v>32</v>
      </c>
      <c r="K1618" s="63">
        <v>3</v>
      </c>
      <c r="L1618" s="63"/>
      <c r="M1618" s="63"/>
      <c r="N1618" s="63"/>
      <c r="O1618" s="63"/>
      <c r="P1618" s="63"/>
      <c r="Q1618" s="63"/>
      <c r="R1618" s="63"/>
    </row>
    <row r="1619" spans="1:18" x14ac:dyDescent="0.2">
      <c r="A1619" s="63" t="s">
        <v>1798</v>
      </c>
      <c r="B1619" s="63" t="s">
        <v>1742</v>
      </c>
      <c r="C1619" s="63" t="s">
        <v>129</v>
      </c>
      <c r="D1619" s="63" t="s">
        <v>128</v>
      </c>
      <c r="E1619" s="63" t="s">
        <v>1740</v>
      </c>
      <c r="F1619" s="63">
        <v>1</v>
      </c>
      <c r="G1619" s="63" t="s">
        <v>8312</v>
      </c>
      <c r="H1619" s="63" t="s">
        <v>19</v>
      </c>
      <c r="I1619" s="63">
        <v>22</v>
      </c>
      <c r="J1619" s="63">
        <v>37</v>
      </c>
      <c r="K1619" s="63">
        <v>3</v>
      </c>
      <c r="L1619" s="63">
        <v>-0.1</v>
      </c>
      <c r="M1619" s="63">
        <v>1</v>
      </c>
      <c r="N1619" s="63"/>
      <c r="O1619" s="63"/>
      <c r="P1619" s="63"/>
      <c r="Q1619" s="63"/>
      <c r="R1619" s="63"/>
    </row>
    <row r="1620" spans="1:18" x14ac:dyDescent="0.2">
      <c r="A1620" s="63" t="s">
        <v>1799</v>
      </c>
      <c r="B1620" s="63" t="s">
        <v>1739</v>
      </c>
      <c r="C1620" s="63" t="s">
        <v>133</v>
      </c>
      <c r="D1620" s="63" t="s">
        <v>132</v>
      </c>
      <c r="E1620" s="63" t="s">
        <v>1740</v>
      </c>
      <c r="F1620" s="63">
        <v>0</v>
      </c>
      <c r="G1620" s="63" t="s">
        <v>8312</v>
      </c>
      <c r="H1620" s="63" t="s">
        <v>334</v>
      </c>
      <c r="I1620" s="63">
        <v>19</v>
      </c>
      <c r="J1620" s="63">
        <v>11</v>
      </c>
      <c r="K1620" s="63">
        <v>1</v>
      </c>
      <c r="L1620" s="63"/>
      <c r="M1620" s="63"/>
      <c r="N1620" s="63"/>
      <c r="O1620" s="63"/>
      <c r="P1620" s="63"/>
      <c r="Q1620" s="63"/>
      <c r="R1620" s="63"/>
    </row>
    <row r="1621" spans="1:18" x14ac:dyDescent="0.2">
      <c r="A1621" s="63" t="s">
        <v>1800</v>
      </c>
      <c r="B1621" s="63" t="s">
        <v>1742</v>
      </c>
      <c r="C1621" s="63" t="s">
        <v>133</v>
      </c>
      <c r="D1621" s="63" t="s">
        <v>132</v>
      </c>
      <c r="E1621" s="63" t="s">
        <v>1740</v>
      </c>
      <c r="F1621" s="63">
        <v>1</v>
      </c>
      <c r="G1621" s="63" t="s">
        <v>8312</v>
      </c>
      <c r="H1621" s="63" t="s">
        <v>19</v>
      </c>
      <c r="I1621" s="63">
        <v>21.2</v>
      </c>
      <c r="J1621" s="63">
        <v>31</v>
      </c>
      <c r="K1621" s="63">
        <v>3</v>
      </c>
      <c r="L1621" s="63">
        <v>0.8</v>
      </c>
      <c r="M1621" s="63"/>
      <c r="N1621" s="63">
        <v>1</v>
      </c>
      <c r="O1621" s="63"/>
      <c r="P1621" s="63">
        <v>1</v>
      </c>
      <c r="Q1621" s="63"/>
      <c r="R1621" s="63"/>
    </row>
    <row r="1622" spans="1:18" x14ac:dyDescent="0.2">
      <c r="A1622" s="63" t="s">
        <v>1801</v>
      </c>
      <c r="B1622" s="63" t="s">
        <v>1739</v>
      </c>
      <c r="C1622" s="63" t="s">
        <v>137</v>
      </c>
      <c r="D1622" s="63" t="s">
        <v>136</v>
      </c>
      <c r="E1622" s="63" t="s">
        <v>1740</v>
      </c>
      <c r="F1622" s="63">
        <v>0</v>
      </c>
      <c r="G1622" s="63" t="s">
        <v>8312</v>
      </c>
      <c r="H1622" s="63" t="s">
        <v>334</v>
      </c>
      <c r="I1622" s="63">
        <v>22.7</v>
      </c>
      <c r="J1622" s="63">
        <v>38</v>
      </c>
      <c r="K1622" s="63">
        <v>3</v>
      </c>
      <c r="L1622" s="63"/>
      <c r="M1622" s="63"/>
      <c r="N1622" s="63"/>
      <c r="O1622" s="63"/>
      <c r="P1622" s="63"/>
      <c r="Q1622" s="63"/>
      <c r="R1622" s="63"/>
    </row>
    <row r="1623" spans="1:18" x14ac:dyDescent="0.2">
      <c r="A1623" s="63" t="s">
        <v>1802</v>
      </c>
      <c r="B1623" s="63" t="s">
        <v>1742</v>
      </c>
      <c r="C1623" s="63" t="s">
        <v>137</v>
      </c>
      <c r="D1623" s="63" t="s">
        <v>136</v>
      </c>
      <c r="E1623" s="63" t="s">
        <v>1740</v>
      </c>
      <c r="F1623" s="63">
        <v>1</v>
      </c>
      <c r="G1623" s="63" t="s">
        <v>8312</v>
      </c>
      <c r="H1623" s="63" t="s">
        <v>19</v>
      </c>
      <c r="I1623" s="63">
        <v>21.6</v>
      </c>
      <c r="J1623" s="63">
        <v>33</v>
      </c>
      <c r="K1623" s="63">
        <v>3</v>
      </c>
      <c r="L1623" s="63">
        <v>-0.4</v>
      </c>
      <c r="M1623" s="63">
        <v>1</v>
      </c>
      <c r="N1623" s="63"/>
      <c r="O1623" s="63"/>
      <c r="P1623" s="63"/>
      <c r="Q1623" s="63"/>
      <c r="R1623" s="63"/>
    </row>
    <row r="1624" spans="1:18" x14ac:dyDescent="0.2">
      <c r="A1624" s="63" t="s">
        <v>1803</v>
      </c>
      <c r="B1624" s="63" t="s">
        <v>1739</v>
      </c>
      <c r="C1624" s="63" t="s">
        <v>141</v>
      </c>
      <c r="D1624" s="63" t="s">
        <v>140</v>
      </c>
      <c r="E1624" s="63" t="s">
        <v>1740</v>
      </c>
      <c r="F1624" s="63">
        <v>0</v>
      </c>
      <c r="G1624" s="63" t="s">
        <v>8312</v>
      </c>
      <c r="H1624" s="63" t="s">
        <v>334</v>
      </c>
      <c r="I1624" s="63">
        <v>18</v>
      </c>
      <c r="J1624" s="63">
        <v>8</v>
      </c>
      <c r="K1624" s="63">
        <v>1</v>
      </c>
      <c r="L1624" s="63"/>
      <c r="M1624" s="63"/>
      <c r="N1624" s="63"/>
      <c r="O1624" s="63"/>
      <c r="P1624" s="63"/>
      <c r="Q1624" s="63"/>
      <c r="R1624" s="63"/>
    </row>
    <row r="1625" spans="1:18" x14ac:dyDescent="0.2">
      <c r="A1625" s="63" t="s">
        <v>1804</v>
      </c>
      <c r="B1625" s="63" t="s">
        <v>1742</v>
      </c>
      <c r="C1625" s="63" t="s">
        <v>141</v>
      </c>
      <c r="D1625" s="63" t="s">
        <v>140</v>
      </c>
      <c r="E1625" s="63" t="s">
        <v>1740</v>
      </c>
      <c r="F1625" s="63">
        <v>1</v>
      </c>
      <c r="G1625" s="63" t="s">
        <v>8312</v>
      </c>
      <c r="H1625" s="63" t="s">
        <v>19</v>
      </c>
      <c r="I1625" s="63">
        <v>18.8</v>
      </c>
      <c r="J1625" s="63">
        <v>12</v>
      </c>
      <c r="K1625" s="63">
        <v>1</v>
      </c>
      <c r="L1625" s="63">
        <v>0.3</v>
      </c>
      <c r="M1625" s="63"/>
      <c r="N1625" s="63">
        <v>1</v>
      </c>
      <c r="O1625" s="63"/>
      <c r="P1625" s="63"/>
      <c r="Q1625" s="63"/>
      <c r="R1625" s="63"/>
    </row>
    <row r="1626" spans="1:18" x14ac:dyDescent="0.2">
      <c r="A1626" s="63" t="s">
        <v>1805</v>
      </c>
      <c r="B1626" s="63" t="s">
        <v>1739</v>
      </c>
      <c r="C1626" s="63" t="s">
        <v>145</v>
      </c>
      <c r="D1626" s="63" t="s">
        <v>144</v>
      </c>
      <c r="E1626" s="63" t="s">
        <v>1740</v>
      </c>
      <c r="F1626" s="63">
        <v>0</v>
      </c>
      <c r="G1626" s="63" t="s">
        <v>8312</v>
      </c>
      <c r="H1626" s="63" t="s">
        <v>334</v>
      </c>
      <c r="I1626" s="63">
        <v>20.8</v>
      </c>
      <c r="J1626" s="63">
        <v>24</v>
      </c>
      <c r="K1626" s="63">
        <v>2</v>
      </c>
      <c r="L1626" s="63"/>
      <c r="M1626" s="63"/>
      <c r="N1626" s="63"/>
      <c r="O1626" s="63"/>
      <c r="P1626" s="63"/>
      <c r="Q1626" s="63"/>
      <c r="R1626" s="63"/>
    </row>
    <row r="1627" spans="1:18" x14ac:dyDescent="0.2">
      <c r="A1627" s="63" t="s">
        <v>1806</v>
      </c>
      <c r="B1627" s="63" t="s">
        <v>1742</v>
      </c>
      <c r="C1627" s="63" t="s">
        <v>145</v>
      </c>
      <c r="D1627" s="63" t="s">
        <v>144</v>
      </c>
      <c r="E1627" s="63" t="s">
        <v>1740</v>
      </c>
      <c r="F1627" s="63">
        <v>1</v>
      </c>
      <c r="G1627" s="63" t="s">
        <v>8312</v>
      </c>
      <c r="H1627" s="63" t="s">
        <v>19</v>
      </c>
      <c r="I1627" s="63">
        <v>19.2</v>
      </c>
      <c r="J1627" s="63">
        <v>15</v>
      </c>
      <c r="K1627" s="63">
        <v>2</v>
      </c>
      <c r="L1627" s="63">
        <v>-0.6</v>
      </c>
      <c r="M1627" s="63">
        <v>1</v>
      </c>
      <c r="N1627" s="63"/>
      <c r="O1627" s="63">
        <v>1</v>
      </c>
      <c r="P1627" s="63"/>
      <c r="Q1627" s="63"/>
      <c r="R1627" s="63"/>
    </row>
    <row r="1628" spans="1:18" x14ac:dyDescent="0.2">
      <c r="A1628" s="63" t="s">
        <v>1807</v>
      </c>
      <c r="B1628" s="63" t="s">
        <v>1739</v>
      </c>
      <c r="C1628" s="63" t="s">
        <v>149</v>
      </c>
      <c r="D1628" s="63" t="s">
        <v>148</v>
      </c>
      <c r="E1628" s="63" t="s">
        <v>1740</v>
      </c>
      <c r="F1628" s="63">
        <v>0</v>
      </c>
      <c r="G1628" s="63" t="s">
        <v>8312</v>
      </c>
      <c r="H1628" s="63" t="s">
        <v>334</v>
      </c>
      <c r="I1628" s="63">
        <v>21.5</v>
      </c>
      <c r="J1628" s="63">
        <v>29</v>
      </c>
      <c r="K1628" s="63">
        <v>3</v>
      </c>
      <c r="L1628" s="63"/>
      <c r="M1628" s="63"/>
      <c r="N1628" s="63"/>
      <c r="O1628" s="63"/>
      <c r="P1628" s="63"/>
      <c r="Q1628" s="63"/>
      <c r="R1628" s="63"/>
    </row>
    <row r="1629" spans="1:18" x14ac:dyDescent="0.2">
      <c r="A1629" s="63" t="s">
        <v>1808</v>
      </c>
      <c r="B1629" s="63" t="s">
        <v>1742</v>
      </c>
      <c r="C1629" s="63" t="s">
        <v>149</v>
      </c>
      <c r="D1629" s="63" t="s">
        <v>148</v>
      </c>
      <c r="E1629" s="63" t="s">
        <v>1740</v>
      </c>
      <c r="F1629" s="63">
        <v>1</v>
      </c>
      <c r="G1629" s="63" t="s">
        <v>8312</v>
      </c>
      <c r="H1629" s="63" t="s">
        <v>19</v>
      </c>
      <c r="I1629" s="63">
        <v>21</v>
      </c>
      <c r="J1629" s="63">
        <v>29</v>
      </c>
      <c r="K1629" s="63">
        <v>3</v>
      </c>
      <c r="L1629" s="63">
        <v>-0.2</v>
      </c>
      <c r="M1629" s="63">
        <v>1</v>
      </c>
      <c r="N1629" s="63"/>
      <c r="O1629" s="63"/>
      <c r="P1629" s="63"/>
      <c r="Q1629" s="63"/>
      <c r="R1629" s="63"/>
    </row>
    <row r="1630" spans="1:18" x14ac:dyDescent="0.2">
      <c r="A1630" s="63" t="s">
        <v>1809</v>
      </c>
      <c r="B1630" s="63" t="s">
        <v>1739</v>
      </c>
      <c r="C1630" s="63" t="s">
        <v>153</v>
      </c>
      <c r="D1630" s="63" t="s">
        <v>152</v>
      </c>
      <c r="E1630" s="63" t="s">
        <v>1740</v>
      </c>
      <c r="F1630" s="63">
        <v>0</v>
      </c>
      <c r="G1630" s="63" t="s">
        <v>8312</v>
      </c>
      <c r="H1630" s="63" t="s">
        <v>334</v>
      </c>
      <c r="I1630" s="63">
        <v>16.899999999999999</v>
      </c>
      <c r="J1630" s="63">
        <v>4</v>
      </c>
      <c r="K1630" s="63">
        <v>1</v>
      </c>
      <c r="L1630" s="63"/>
      <c r="M1630" s="63"/>
      <c r="N1630" s="63"/>
      <c r="O1630" s="63"/>
      <c r="P1630" s="63"/>
      <c r="Q1630" s="63"/>
      <c r="R1630" s="63"/>
    </row>
    <row r="1631" spans="1:18" x14ac:dyDescent="0.2">
      <c r="A1631" s="63" t="s">
        <v>1810</v>
      </c>
      <c r="B1631" s="63" t="s">
        <v>1742</v>
      </c>
      <c r="C1631" s="63" t="s">
        <v>153</v>
      </c>
      <c r="D1631" s="63" t="s">
        <v>152</v>
      </c>
      <c r="E1631" s="63" t="s">
        <v>1740</v>
      </c>
      <c r="F1631" s="63">
        <v>1</v>
      </c>
      <c r="G1631" s="63" t="s">
        <v>8312</v>
      </c>
      <c r="H1631" s="63" t="s">
        <v>19</v>
      </c>
      <c r="I1631" s="63">
        <v>14.2</v>
      </c>
      <c r="J1631" s="63">
        <v>1</v>
      </c>
      <c r="K1631" s="63">
        <v>1</v>
      </c>
      <c r="L1631" s="63">
        <v>-1</v>
      </c>
      <c r="M1631" s="63">
        <v>1</v>
      </c>
      <c r="N1631" s="63"/>
      <c r="O1631" s="63">
        <v>1</v>
      </c>
      <c r="P1631" s="63"/>
      <c r="Q1631" s="63">
        <v>1</v>
      </c>
      <c r="R1631" s="63"/>
    </row>
    <row r="1632" spans="1:18" x14ac:dyDescent="0.2">
      <c r="A1632" s="63" t="s">
        <v>1811</v>
      </c>
      <c r="B1632" s="63" t="s">
        <v>1739</v>
      </c>
      <c r="C1632" s="63" t="s">
        <v>157</v>
      </c>
      <c r="D1632" s="63" t="s">
        <v>156</v>
      </c>
      <c r="E1632" s="63" t="s">
        <v>1740</v>
      </c>
      <c r="F1632" s="63">
        <v>0</v>
      </c>
      <c r="G1632" s="63" t="s">
        <v>8312</v>
      </c>
      <c r="H1632" s="63" t="s">
        <v>334</v>
      </c>
      <c r="I1632" s="63">
        <v>22.8</v>
      </c>
      <c r="J1632" s="63">
        <v>40</v>
      </c>
      <c r="K1632" s="63">
        <v>4</v>
      </c>
      <c r="L1632" s="63"/>
      <c r="M1632" s="63"/>
      <c r="N1632" s="63"/>
      <c r="O1632" s="63"/>
      <c r="P1632" s="63"/>
      <c r="Q1632" s="63"/>
      <c r="R1632" s="63"/>
    </row>
    <row r="1633" spans="1:18" x14ac:dyDescent="0.2">
      <c r="A1633" s="63" t="s">
        <v>1812</v>
      </c>
      <c r="B1633" s="63" t="s">
        <v>1742</v>
      </c>
      <c r="C1633" s="63" t="s">
        <v>157</v>
      </c>
      <c r="D1633" s="63" t="s">
        <v>156</v>
      </c>
      <c r="E1633" s="63" t="s">
        <v>1740</v>
      </c>
      <c r="F1633" s="63">
        <v>1</v>
      </c>
      <c r="G1633" s="63" t="s">
        <v>8312</v>
      </c>
      <c r="H1633" s="63" t="s">
        <v>19</v>
      </c>
      <c r="I1633" s="63">
        <v>22.6</v>
      </c>
      <c r="J1633" s="63">
        <v>42</v>
      </c>
      <c r="K1633" s="63">
        <v>4</v>
      </c>
      <c r="L1633" s="63">
        <v>-0.1</v>
      </c>
      <c r="M1633" s="63">
        <v>1</v>
      </c>
      <c r="N1633" s="63"/>
      <c r="O1633" s="63"/>
      <c r="P1633" s="63"/>
      <c r="Q1633" s="63"/>
      <c r="R1633" s="63"/>
    </row>
    <row r="1634" spans="1:18" x14ac:dyDescent="0.2">
      <c r="A1634" s="63" t="s">
        <v>1813</v>
      </c>
      <c r="B1634" s="63" t="s">
        <v>1739</v>
      </c>
      <c r="C1634" s="63" t="s">
        <v>161</v>
      </c>
      <c r="D1634" s="63" t="s">
        <v>160</v>
      </c>
      <c r="E1634" s="63" t="s">
        <v>1740</v>
      </c>
      <c r="F1634" s="63">
        <v>0</v>
      </c>
      <c r="G1634" s="63" t="s">
        <v>8312</v>
      </c>
      <c r="H1634" s="63" t="s">
        <v>334</v>
      </c>
      <c r="I1634" s="63">
        <v>23.4</v>
      </c>
      <c r="J1634" s="63">
        <v>46</v>
      </c>
      <c r="K1634" s="63">
        <v>4</v>
      </c>
      <c r="L1634" s="63"/>
      <c r="M1634" s="63"/>
      <c r="N1634" s="63"/>
      <c r="O1634" s="63"/>
      <c r="P1634" s="63"/>
      <c r="Q1634" s="63"/>
      <c r="R1634" s="63"/>
    </row>
    <row r="1635" spans="1:18" x14ac:dyDescent="0.2">
      <c r="A1635" s="63" t="s">
        <v>1814</v>
      </c>
      <c r="B1635" s="63" t="s">
        <v>1742</v>
      </c>
      <c r="C1635" s="63" t="s">
        <v>161</v>
      </c>
      <c r="D1635" s="63" t="s">
        <v>160</v>
      </c>
      <c r="E1635" s="63" t="s">
        <v>1740</v>
      </c>
      <c r="F1635" s="63">
        <v>1</v>
      </c>
      <c r="G1635" s="63" t="s">
        <v>8312</v>
      </c>
      <c r="H1635" s="63" t="s">
        <v>19</v>
      </c>
      <c r="I1635" s="63">
        <v>22</v>
      </c>
      <c r="J1635" s="63">
        <v>37</v>
      </c>
      <c r="K1635" s="63">
        <v>3</v>
      </c>
      <c r="L1635" s="63">
        <v>-0.5</v>
      </c>
      <c r="M1635" s="63">
        <v>1</v>
      </c>
      <c r="N1635" s="63"/>
      <c r="O1635" s="63">
        <v>1</v>
      </c>
      <c r="P1635" s="63"/>
      <c r="Q1635" s="63"/>
      <c r="R1635" s="63"/>
    </row>
    <row r="1636" spans="1:18" x14ac:dyDescent="0.2">
      <c r="A1636" s="63" t="s">
        <v>1815</v>
      </c>
      <c r="B1636" s="63" t="s">
        <v>1739</v>
      </c>
      <c r="C1636" s="63" t="s">
        <v>165</v>
      </c>
      <c r="D1636" s="63" t="s">
        <v>164</v>
      </c>
      <c r="E1636" s="63" t="s">
        <v>1740</v>
      </c>
      <c r="F1636" s="63">
        <v>0</v>
      </c>
      <c r="G1636" s="63" t="s">
        <v>8312</v>
      </c>
      <c r="H1636" s="63" t="s">
        <v>334</v>
      </c>
      <c r="I1636" s="63">
        <v>20.3</v>
      </c>
      <c r="J1636" s="63">
        <v>17</v>
      </c>
      <c r="K1636" s="63">
        <v>2</v>
      </c>
      <c r="L1636" s="63"/>
      <c r="M1636" s="63"/>
      <c r="N1636" s="63"/>
      <c r="O1636" s="63"/>
      <c r="P1636" s="63"/>
      <c r="Q1636" s="63"/>
      <c r="R1636" s="63"/>
    </row>
    <row r="1637" spans="1:18" x14ac:dyDescent="0.2">
      <c r="A1637" s="63" t="s">
        <v>1816</v>
      </c>
      <c r="B1637" s="63" t="s">
        <v>1742</v>
      </c>
      <c r="C1637" s="63" t="s">
        <v>165</v>
      </c>
      <c r="D1637" s="63" t="s">
        <v>164</v>
      </c>
      <c r="E1637" s="63" t="s">
        <v>1740</v>
      </c>
      <c r="F1637" s="63">
        <v>1</v>
      </c>
      <c r="G1637" s="63" t="s">
        <v>8312</v>
      </c>
      <c r="H1637" s="63" t="s">
        <v>19</v>
      </c>
      <c r="I1637" s="63">
        <v>20.399999999999999</v>
      </c>
      <c r="J1637" s="63">
        <v>23</v>
      </c>
      <c r="K1637" s="63">
        <v>2</v>
      </c>
      <c r="L1637" s="63">
        <v>0</v>
      </c>
      <c r="M1637" s="63"/>
      <c r="N1637" s="63">
        <v>1</v>
      </c>
      <c r="O1637" s="63"/>
      <c r="P1637" s="63"/>
      <c r="Q1637" s="63"/>
      <c r="R1637" s="63"/>
    </row>
    <row r="1638" spans="1:18" x14ac:dyDescent="0.2">
      <c r="A1638" s="63" t="s">
        <v>1817</v>
      </c>
      <c r="B1638" s="63" t="s">
        <v>1739</v>
      </c>
      <c r="C1638" s="63" t="s">
        <v>169</v>
      </c>
      <c r="D1638" s="63" t="s">
        <v>168</v>
      </c>
      <c r="E1638" s="63" t="s">
        <v>1740</v>
      </c>
      <c r="F1638" s="63">
        <v>0</v>
      </c>
      <c r="G1638" s="63" t="s">
        <v>8312</v>
      </c>
      <c r="H1638" s="63" t="s">
        <v>334</v>
      </c>
      <c r="I1638" s="63">
        <v>22.6</v>
      </c>
      <c r="J1638" s="63">
        <v>36</v>
      </c>
      <c r="K1638" s="63">
        <v>3</v>
      </c>
      <c r="L1638" s="63"/>
      <c r="M1638" s="63"/>
      <c r="N1638" s="63"/>
      <c r="O1638" s="63"/>
      <c r="P1638" s="63"/>
      <c r="Q1638" s="63"/>
      <c r="R1638" s="63"/>
    </row>
    <row r="1639" spans="1:18" x14ac:dyDescent="0.2">
      <c r="A1639" s="63" t="s">
        <v>1818</v>
      </c>
      <c r="B1639" s="63" t="s">
        <v>1742</v>
      </c>
      <c r="C1639" s="63" t="s">
        <v>169</v>
      </c>
      <c r="D1639" s="63" t="s">
        <v>168</v>
      </c>
      <c r="E1639" s="63" t="s">
        <v>1740</v>
      </c>
      <c r="F1639" s="63">
        <v>1</v>
      </c>
      <c r="G1639" s="63" t="s">
        <v>8312</v>
      </c>
      <c r="H1639" s="63" t="s">
        <v>19</v>
      </c>
      <c r="I1639" s="63">
        <v>20.8</v>
      </c>
      <c r="J1639" s="63">
        <v>26</v>
      </c>
      <c r="K1639" s="63">
        <v>3</v>
      </c>
      <c r="L1639" s="63">
        <v>-0.7</v>
      </c>
      <c r="M1639" s="63">
        <v>1</v>
      </c>
      <c r="N1639" s="63"/>
      <c r="O1639" s="63">
        <v>1</v>
      </c>
      <c r="P1639" s="63"/>
      <c r="Q1639" s="63"/>
      <c r="R1639" s="63"/>
    </row>
    <row r="1640" spans="1:18" x14ac:dyDescent="0.2">
      <c r="A1640" s="63" t="s">
        <v>1819</v>
      </c>
      <c r="B1640" s="63" t="s">
        <v>1739</v>
      </c>
      <c r="C1640" s="63" t="s">
        <v>173</v>
      </c>
      <c r="D1640" s="63" t="s">
        <v>172</v>
      </c>
      <c r="E1640" s="63" t="s">
        <v>1740</v>
      </c>
      <c r="F1640" s="63">
        <v>0</v>
      </c>
      <c r="G1640" s="63" t="s">
        <v>8312</v>
      </c>
      <c r="H1640" s="63" t="s">
        <v>334</v>
      </c>
      <c r="I1640" s="63">
        <v>18.100000000000001</v>
      </c>
      <c r="J1640" s="63">
        <v>9</v>
      </c>
      <c r="K1640" s="63">
        <v>1</v>
      </c>
      <c r="L1640" s="63"/>
      <c r="M1640" s="63"/>
      <c r="N1640" s="63"/>
      <c r="O1640" s="63"/>
      <c r="P1640" s="63"/>
      <c r="Q1640" s="63"/>
      <c r="R1640" s="63"/>
    </row>
    <row r="1641" spans="1:18" x14ac:dyDescent="0.2">
      <c r="A1641" s="63" t="s">
        <v>1820</v>
      </c>
      <c r="B1641" s="63" t="s">
        <v>1742</v>
      </c>
      <c r="C1641" s="63" t="s">
        <v>173</v>
      </c>
      <c r="D1641" s="63" t="s">
        <v>172</v>
      </c>
      <c r="E1641" s="63" t="s">
        <v>1740</v>
      </c>
      <c r="F1641" s="63">
        <v>1</v>
      </c>
      <c r="G1641" s="63" t="s">
        <v>8312</v>
      </c>
      <c r="H1641" s="63" t="s">
        <v>19</v>
      </c>
      <c r="I1641" s="63">
        <v>18.600000000000001</v>
      </c>
      <c r="J1641" s="63">
        <v>11</v>
      </c>
      <c r="K1641" s="63">
        <v>1</v>
      </c>
      <c r="L1641" s="63">
        <v>0.2</v>
      </c>
      <c r="M1641" s="63"/>
      <c r="N1641" s="63">
        <v>1</v>
      </c>
      <c r="O1641" s="63"/>
      <c r="P1641" s="63"/>
      <c r="Q1641" s="63"/>
      <c r="R1641" s="63"/>
    </row>
    <row r="1642" spans="1:18" x14ac:dyDescent="0.2">
      <c r="A1642" s="63" t="s">
        <v>1821</v>
      </c>
      <c r="B1642" s="63" t="s">
        <v>1739</v>
      </c>
      <c r="C1642" s="63" t="s">
        <v>177</v>
      </c>
      <c r="D1642" s="63" t="s">
        <v>176</v>
      </c>
      <c r="E1642" s="63" t="s">
        <v>1740</v>
      </c>
      <c r="F1642" s="63">
        <v>0</v>
      </c>
      <c r="G1642" s="63" t="s">
        <v>8312</v>
      </c>
      <c r="H1642" s="63" t="s">
        <v>334</v>
      </c>
      <c r="I1642" s="63">
        <v>22.3</v>
      </c>
      <c r="J1642" s="63">
        <v>33</v>
      </c>
      <c r="K1642" s="63">
        <v>3</v>
      </c>
      <c r="L1642" s="63"/>
      <c r="M1642" s="63"/>
      <c r="N1642" s="63"/>
      <c r="O1642" s="63"/>
      <c r="P1642" s="63"/>
      <c r="Q1642" s="63"/>
      <c r="R1642" s="63"/>
    </row>
    <row r="1643" spans="1:18" x14ac:dyDescent="0.2">
      <c r="A1643" s="63" t="s">
        <v>1822</v>
      </c>
      <c r="B1643" s="63" t="s">
        <v>1742</v>
      </c>
      <c r="C1643" s="63" t="s">
        <v>177</v>
      </c>
      <c r="D1643" s="63" t="s">
        <v>176</v>
      </c>
      <c r="E1643" s="63" t="s">
        <v>1740</v>
      </c>
      <c r="F1643" s="63">
        <v>1</v>
      </c>
      <c r="G1643" s="63" t="s">
        <v>8312</v>
      </c>
      <c r="H1643" s="63" t="s">
        <v>19</v>
      </c>
      <c r="I1643" s="63">
        <v>23</v>
      </c>
      <c r="J1643" s="63">
        <v>47</v>
      </c>
      <c r="K1643" s="63">
        <v>4</v>
      </c>
      <c r="L1643" s="63">
        <v>0.3</v>
      </c>
      <c r="M1643" s="63"/>
      <c r="N1643" s="63">
        <v>1</v>
      </c>
      <c r="O1643" s="63"/>
      <c r="P1643" s="63"/>
      <c r="Q1643" s="63"/>
      <c r="R1643" s="63"/>
    </row>
    <row r="1644" spans="1:18" x14ac:dyDescent="0.2">
      <c r="A1644" s="63" t="s">
        <v>1823</v>
      </c>
      <c r="B1644" s="63" t="s">
        <v>1739</v>
      </c>
      <c r="C1644" s="63" t="s">
        <v>181</v>
      </c>
      <c r="D1644" s="63" t="s">
        <v>180</v>
      </c>
      <c r="E1644" s="63" t="s">
        <v>1740</v>
      </c>
      <c r="F1644" s="63">
        <v>0</v>
      </c>
      <c r="G1644" s="63" t="s">
        <v>8312</v>
      </c>
      <c r="H1644" s="63" t="s">
        <v>334</v>
      </c>
      <c r="I1644" s="63">
        <v>19.5</v>
      </c>
      <c r="J1644" s="63">
        <v>15</v>
      </c>
      <c r="K1644" s="63">
        <v>2</v>
      </c>
      <c r="L1644" s="63"/>
      <c r="M1644" s="63"/>
      <c r="N1644" s="63"/>
      <c r="O1644" s="63"/>
      <c r="P1644" s="63"/>
      <c r="Q1644" s="63"/>
      <c r="R1644" s="63"/>
    </row>
    <row r="1645" spans="1:18" x14ac:dyDescent="0.2">
      <c r="A1645" s="63" t="s">
        <v>1824</v>
      </c>
      <c r="B1645" s="63" t="s">
        <v>1742</v>
      </c>
      <c r="C1645" s="63" t="s">
        <v>181</v>
      </c>
      <c r="D1645" s="63" t="s">
        <v>180</v>
      </c>
      <c r="E1645" s="63" t="s">
        <v>1740</v>
      </c>
      <c r="F1645" s="63">
        <v>1</v>
      </c>
      <c r="G1645" s="63" t="s">
        <v>8312</v>
      </c>
      <c r="H1645" s="63" t="s">
        <v>19</v>
      </c>
      <c r="I1645" s="63">
        <v>18.3</v>
      </c>
      <c r="J1645" s="63">
        <v>9</v>
      </c>
      <c r="K1645" s="63">
        <v>1</v>
      </c>
      <c r="L1645" s="63">
        <v>-0.5</v>
      </c>
      <c r="M1645" s="63">
        <v>1</v>
      </c>
      <c r="N1645" s="63"/>
      <c r="O1645" s="63">
        <v>1</v>
      </c>
      <c r="P1645" s="63"/>
      <c r="Q1645" s="63"/>
      <c r="R1645" s="63"/>
    </row>
    <row r="1646" spans="1:18" x14ac:dyDescent="0.2">
      <c r="A1646" s="63" t="s">
        <v>1825</v>
      </c>
      <c r="B1646" s="63" t="s">
        <v>1739</v>
      </c>
      <c r="C1646" s="63" t="s">
        <v>185</v>
      </c>
      <c r="D1646" s="63" t="s">
        <v>184</v>
      </c>
      <c r="E1646" s="63" t="s">
        <v>1740</v>
      </c>
      <c r="F1646" s="63">
        <v>0</v>
      </c>
      <c r="G1646" s="63" t="s">
        <v>8312</v>
      </c>
      <c r="H1646" s="63" t="s">
        <v>334</v>
      </c>
      <c r="I1646" s="63">
        <v>22.9</v>
      </c>
      <c r="J1646" s="63">
        <v>41</v>
      </c>
      <c r="K1646" s="63">
        <v>4</v>
      </c>
      <c r="L1646" s="63"/>
      <c r="M1646" s="63"/>
      <c r="N1646" s="63"/>
      <c r="O1646" s="63"/>
      <c r="P1646" s="63"/>
      <c r="Q1646" s="63"/>
      <c r="R1646" s="63"/>
    </row>
    <row r="1647" spans="1:18" x14ac:dyDescent="0.2">
      <c r="A1647" s="63" t="s">
        <v>1826</v>
      </c>
      <c r="B1647" s="63" t="s">
        <v>1742</v>
      </c>
      <c r="C1647" s="63" t="s">
        <v>185</v>
      </c>
      <c r="D1647" s="63" t="s">
        <v>184</v>
      </c>
      <c r="E1647" s="63" t="s">
        <v>1740</v>
      </c>
      <c r="F1647" s="63">
        <v>1</v>
      </c>
      <c r="G1647" s="63" t="s">
        <v>8312</v>
      </c>
      <c r="H1647" s="63" t="s">
        <v>19</v>
      </c>
      <c r="I1647" s="63">
        <v>21.6</v>
      </c>
      <c r="J1647" s="63">
        <v>33</v>
      </c>
      <c r="K1647" s="63">
        <v>3</v>
      </c>
      <c r="L1647" s="63">
        <v>-0.5</v>
      </c>
      <c r="M1647" s="63">
        <v>1</v>
      </c>
      <c r="N1647" s="63"/>
      <c r="O1647" s="63">
        <v>1</v>
      </c>
      <c r="P1647" s="63"/>
      <c r="Q1647" s="63"/>
      <c r="R1647" s="63"/>
    </row>
    <row r="1648" spans="1:18" x14ac:dyDescent="0.2">
      <c r="A1648" s="63" t="s">
        <v>1827</v>
      </c>
      <c r="B1648" s="63" t="s">
        <v>1739</v>
      </c>
      <c r="C1648" s="63" t="s">
        <v>189</v>
      </c>
      <c r="D1648" s="63" t="s">
        <v>188</v>
      </c>
      <c r="E1648" s="63" t="s">
        <v>1740</v>
      </c>
      <c r="F1648" s="63">
        <v>0</v>
      </c>
      <c r="G1648" s="63" t="s">
        <v>8312</v>
      </c>
      <c r="H1648" s="63" t="s">
        <v>334</v>
      </c>
      <c r="I1648" s="63">
        <v>21.1</v>
      </c>
      <c r="J1648" s="63">
        <v>25</v>
      </c>
      <c r="K1648" s="63">
        <v>2</v>
      </c>
      <c r="L1648" s="63"/>
      <c r="M1648" s="63"/>
      <c r="N1648" s="63"/>
      <c r="O1648" s="63"/>
      <c r="P1648" s="63"/>
      <c r="Q1648" s="63"/>
      <c r="R1648" s="63"/>
    </row>
    <row r="1649" spans="1:18" x14ac:dyDescent="0.2">
      <c r="A1649" s="63" t="s">
        <v>1828</v>
      </c>
      <c r="B1649" s="63" t="s">
        <v>1742</v>
      </c>
      <c r="C1649" s="63" t="s">
        <v>189</v>
      </c>
      <c r="D1649" s="63" t="s">
        <v>188</v>
      </c>
      <c r="E1649" s="63" t="s">
        <v>1740</v>
      </c>
      <c r="F1649" s="63">
        <v>1</v>
      </c>
      <c r="G1649" s="63" t="s">
        <v>8312</v>
      </c>
      <c r="H1649" s="63" t="s">
        <v>19</v>
      </c>
      <c r="I1649" s="63">
        <v>19.8</v>
      </c>
      <c r="J1649" s="63">
        <v>20</v>
      </c>
      <c r="K1649" s="63">
        <v>2</v>
      </c>
      <c r="L1649" s="63">
        <v>-0.5</v>
      </c>
      <c r="M1649" s="63">
        <v>1</v>
      </c>
      <c r="N1649" s="63"/>
      <c r="O1649" s="63">
        <v>1</v>
      </c>
      <c r="P1649" s="63"/>
      <c r="Q1649" s="63"/>
      <c r="R1649" s="63"/>
    </row>
    <row r="1650" spans="1:18" x14ac:dyDescent="0.2">
      <c r="A1650" s="63" t="s">
        <v>1829</v>
      </c>
      <c r="B1650" s="63" t="s">
        <v>1739</v>
      </c>
      <c r="C1650" s="63" t="s">
        <v>193</v>
      </c>
      <c r="D1650" s="63" t="s">
        <v>192</v>
      </c>
      <c r="E1650" s="63" t="s">
        <v>1740</v>
      </c>
      <c r="F1650" s="63">
        <v>0</v>
      </c>
      <c r="G1650" s="63" t="s">
        <v>8312</v>
      </c>
      <c r="H1650" s="63" t="s">
        <v>334</v>
      </c>
      <c r="I1650" s="63">
        <v>21.4</v>
      </c>
      <c r="J1650" s="63"/>
      <c r="K1650" s="63"/>
      <c r="L1650" s="63"/>
      <c r="M1650" s="63"/>
      <c r="N1650" s="63"/>
      <c r="O1650" s="63"/>
      <c r="P1650" s="63"/>
      <c r="Q1650" s="63"/>
      <c r="R1650" s="63"/>
    </row>
    <row r="1651" spans="1:18" x14ac:dyDescent="0.2">
      <c r="A1651" s="63" t="s">
        <v>1830</v>
      </c>
      <c r="B1651" s="63" t="s">
        <v>1742</v>
      </c>
      <c r="C1651" s="63" t="s">
        <v>193</v>
      </c>
      <c r="D1651" s="63" t="s">
        <v>192</v>
      </c>
      <c r="E1651" s="63" t="s">
        <v>1740</v>
      </c>
      <c r="F1651" s="63">
        <v>1</v>
      </c>
      <c r="G1651" s="63" t="s">
        <v>8312</v>
      </c>
      <c r="H1651" s="63" t="s">
        <v>19</v>
      </c>
      <c r="I1651" s="63">
        <v>20.6</v>
      </c>
      <c r="J1651" s="63"/>
      <c r="K1651" s="63"/>
      <c r="L1651" s="63">
        <v>-0.3</v>
      </c>
      <c r="M1651" s="63">
        <v>1</v>
      </c>
      <c r="N1651" s="63"/>
      <c r="O1651" s="63"/>
      <c r="P1651" s="63"/>
      <c r="Q1651" s="63"/>
      <c r="R1651" s="63"/>
    </row>
    <row r="1652" spans="1:18" x14ac:dyDescent="0.2">
      <c r="A1652" s="63" t="s">
        <v>1831</v>
      </c>
      <c r="B1652" s="63" t="s">
        <v>1739</v>
      </c>
      <c r="C1652" s="63" t="s">
        <v>197</v>
      </c>
      <c r="D1652" s="63" t="s">
        <v>196</v>
      </c>
      <c r="E1652" s="63" t="s">
        <v>1740</v>
      </c>
      <c r="F1652" s="63">
        <v>0</v>
      </c>
      <c r="G1652" s="63" t="s">
        <v>8312</v>
      </c>
      <c r="H1652" s="63" t="s">
        <v>334</v>
      </c>
      <c r="I1652" s="63">
        <v>20.399999999999999</v>
      </c>
      <c r="J1652" s="63">
        <v>20</v>
      </c>
      <c r="K1652" s="63">
        <v>2</v>
      </c>
      <c r="L1652" s="63"/>
      <c r="M1652" s="63"/>
      <c r="N1652" s="63"/>
      <c r="O1652" s="63"/>
      <c r="P1652" s="63"/>
      <c r="Q1652" s="63"/>
      <c r="R1652" s="63"/>
    </row>
    <row r="1653" spans="1:18" x14ac:dyDescent="0.2">
      <c r="A1653" s="63" t="s">
        <v>1832</v>
      </c>
      <c r="B1653" s="63" t="s">
        <v>1742</v>
      </c>
      <c r="C1653" s="63" t="s">
        <v>197</v>
      </c>
      <c r="D1653" s="63" t="s">
        <v>196</v>
      </c>
      <c r="E1653" s="63" t="s">
        <v>1740</v>
      </c>
      <c r="F1653" s="63">
        <v>1</v>
      </c>
      <c r="G1653" s="63" t="s">
        <v>8312</v>
      </c>
      <c r="H1653" s="63" t="s">
        <v>19</v>
      </c>
      <c r="I1653" s="63">
        <v>20.3</v>
      </c>
      <c r="J1653" s="63">
        <v>22</v>
      </c>
      <c r="K1653" s="63">
        <v>2</v>
      </c>
      <c r="L1653" s="63">
        <v>0</v>
      </c>
      <c r="M1653" s="63">
        <v>1</v>
      </c>
      <c r="N1653" s="63"/>
      <c r="O1653" s="63"/>
      <c r="P1653" s="63"/>
      <c r="Q1653" s="63"/>
      <c r="R1653" s="63"/>
    </row>
    <row r="1654" spans="1:18" x14ac:dyDescent="0.2">
      <c r="A1654" s="63" t="s">
        <v>1833</v>
      </c>
      <c r="B1654" s="63" t="s">
        <v>1739</v>
      </c>
      <c r="C1654" s="63" t="s">
        <v>201</v>
      </c>
      <c r="D1654" s="63" t="s">
        <v>200</v>
      </c>
      <c r="E1654" s="63" t="s">
        <v>1740</v>
      </c>
      <c r="F1654" s="63">
        <v>0</v>
      </c>
      <c r="G1654" s="63" t="s">
        <v>8312</v>
      </c>
      <c r="H1654" s="63" t="s">
        <v>334</v>
      </c>
      <c r="I1654" s="63">
        <v>19.399999999999999</v>
      </c>
      <c r="J1654" s="63">
        <v>14</v>
      </c>
      <c r="K1654" s="63">
        <v>2</v>
      </c>
      <c r="L1654" s="63"/>
      <c r="M1654" s="63"/>
      <c r="N1654" s="63"/>
      <c r="O1654" s="63"/>
      <c r="P1654" s="63"/>
      <c r="Q1654" s="63"/>
      <c r="R1654" s="63"/>
    </row>
    <row r="1655" spans="1:18" x14ac:dyDescent="0.2">
      <c r="A1655" s="63" t="s">
        <v>1834</v>
      </c>
      <c r="B1655" s="63" t="s">
        <v>1742</v>
      </c>
      <c r="C1655" s="63" t="s">
        <v>201</v>
      </c>
      <c r="D1655" s="63" t="s">
        <v>200</v>
      </c>
      <c r="E1655" s="63" t="s">
        <v>1740</v>
      </c>
      <c r="F1655" s="63">
        <v>1</v>
      </c>
      <c r="G1655" s="63" t="s">
        <v>8312</v>
      </c>
      <c r="H1655" s="63" t="s">
        <v>19</v>
      </c>
      <c r="I1655" s="63">
        <v>18.100000000000001</v>
      </c>
      <c r="J1655" s="63">
        <v>8</v>
      </c>
      <c r="K1655" s="63">
        <v>1</v>
      </c>
      <c r="L1655" s="63">
        <v>-0.5</v>
      </c>
      <c r="M1655" s="63">
        <v>1</v>
      </c>
      <c r="N1655" s="63"/>
      <c r="O1655" s="63">
        <v>1</v>
      </c>
      <c r="P1655" s="63"/>
      <c r="Q1655" s="63"/>
      <c r="R1655" s="63"/>
    </row>
    <row r="1656" spans="1:18" x14ac:dyDescent="0.2">
      <c r="A1656" s="63" t="s">
        <v>1835</v>
      </c>
      <c r="B1656" s="63" t="s">
        <v>1739</v>
      </c>
      <c r="C1656" s="63" t="s">
        <v>205</v>
      </c>
      <c r="D1656" s="63" t="s">
        <v>204</v>
      </c>
      <c r="E1656" s="63" t="s">
        <v>1740</v>
      </c>
      <c r="F1656" s="63">
        <v>0</v>
      </c>
      <c r="G1656" s="63" t="s">
        <v>8312</v>
      </c>
      <c r="H1656" s="63" t="s">
        <v>334</v>
      </c>
      <c r="I1656" s="63">
        <v>21.3</v>
      </c>
      <c r="J1656" s="63">
        <v>28</v>
      </c>
      <c r="K1656" s="63">
        <v>3</v>
      </c>
      <c r="L1656" s="63"/>
      <c r="M1656" s="63"/>
      <c r="N1656" s="63"/>
      <c r="O1656" s="63"/>
      <c r="P1656" s="63"/>
      <c r="Q1656" s="63"/>
      <c r="R1656" s="63"/>
    </row>
    <row r="1657" spans="1:18" x14ac:dyDescent="0.2">
      <c r="A1657" s="63" t="s">
        <v>1836</v>
      </c>
      <c r="B1657" s="63" t="s">
        <v>1742</v>
      </c>
      <c r="C1657" s="63" t="s">
        <v>205</v>
      </c>
      <c r="D1657" s="63" t="s">
        <v>204</v>
      </c>
      <c r="E1657" s="63" t="s">
        <v>1740</v>
      </c>
      <c r="F1657" s="63">
        <v>1</v>
      </c>
      <c r="G1657" s="63" t="s">
        <v>8312</v>
      </c>
      <c r="H1657" s="63" t="s">
        <v>19</v>
      </c>
      <c r="I1657" s="63">
        <v>22.7</v>
      </c>
      <c r="J1657" s="63">
        <v>44</v>
      </c>
      <c r="K1657" s="63">
        <v>4</v>
      </c>
      <c r="L1657" s="63">
        <v>0.5</v>
      </c>
      <c r="M1657" s="63"/>
      <c r="N1657" s="63">
        <v>1</v>
      </c>
      <c r="O1657" s="63"/>
      <c r="P1657" s="63">
        <v>1</v>
      </c>
      <c r="Q1657" s="63"/>
      <c r="R1657" s="63"/>
    </row>
    <row r="1658" spans="1:18" x14ac:dyDescent="0.2">
      <c r="A1658" s="63" t="s">
        <v>1837</v>
      </c>
      <c r="B1658" s="63" t="s">
        <v>1739</v>
      </c>
      <c r="C1658" s="63" t="s">
        <v>209</v>
      </c>
      <c r="D1658" s="63" t="s">
        <v>208</v>
      </c>
      <c r="E1658" s="63" t="s">
        <v>1740</v>
      </c>
      <c r="F1658" s="63">
        <v>0</v>
      </c>
      <c r="G1658" s="63" t="s">
        <v>8312</v>
      </c>
      <c r="H1658" s="63" t="s">
        <v>334</v>
      </c>
      <c r="I1658" s="63">
        <v>17.899999999999999</v>
      </c>
      <c r="J1658" s="63">
        <v>7</v>
      </c>
      <c r="K1658" s="63">
        <v>1</v>
      </c>
      <c r="L1658" s="63"/>
      <c r="M1658" s="63"/>
      <c r="N1658" s="63"/>
      <c r="O1658" s="63"/>
      <c r="P1658" s="63"/>
      <c r="Q1658" s="63"/>
      <c r="R1658" s="63"/>
    </row>
    <row r="1659" spans="1:18" x14ac:dyDescent="0.2">
      <c r="A1659" s="63" t="s">
        <v>1838</v>
      </c>
      <c r="B1659" s="63" t="s">
        <v>1742</v>
      </c>
      <c r="C1659" s="63" t="s">
        <v>209</v>
      </c>
      <c r="D1659" s="63" t="s">
        <v>208</v>
      </c>
      <c r="E1659" s="63" t="s">
        <v>1740</v>
      </c>
      <c r="F1659" s="63">
        <v>1</v>
      </c>
      <c r="G1659" s="63" t="s">
        <v>8312</v>
      </c>
      <c r="H1659" s="63" t="s">
        <v>19</v>
      </c>
      <c r="I1659" s="63">
        <v>20.399999999999999</v>
      </c>
      <c r="J1659" s="63">
        <v>23</v>
      </c>
      <c r="K1659" s="63">
        <v>2</v>
      </c>
      <c r="L1659" s="63">
        <v>1</v>
      </c>
      <c r="M1659" s="63"/>
      <c r="N1659" s="63">
        <v>1</v>
      </c>
      <c r="O1659" s="63"/>
      <c r="P1659" s="63">
        <v>1</v>
      </c>
      <c r="Q1659" s="63"/>
      <c r="R1659" s="63">
        <v>1</v>
      </c>
    </row>
    <row r="1660" spans="1:18" x14ac:dyDescent="0.2">
      <c r="A1660" s="63" t="s">
        <v>1839</v>
      </c>
      <c r="B1660" s="63" t="s">
        <v>1739</v>
      </c>
      <c r="C1660" s="63" t="s">
        <v>213</v>
      </c>
      <c r="D1660" s="63" t="s">
        <v>212</v>
      </c>
      <c r="E1660" s="63" t="s">
        <v>1740</v>
      </c>
      <c r="F1660" s="63">
        <v>0</v>
      </c>
      <c r="G1660" s="63" t="s">
        <v>8312</v>
      </c>
      <c r="H1660" s="63" t="s">
        <v>334</v>
      </c>
      <c r="I1660" s="63">
        <v>22.6</v>
      </c>
      <c r="J1660" s="63">
        <v>36</v>
      </c>
      <c r="K1660" s="63">
        <v>3</v>
      </c>
      <c r="L1660" s="63"/>
      <c r="M1660" s="63"/>
      <c r="N1660" s="63"/>
      <c r="O1660" s="63"/>
      <c r="P1660" s="63"/>
      <c r="Q1660" s="63"/>
      <c r="R1660" s="63"/>
    </row>
    <row r="1661" spans="1:18" x14ac:dyDescent="0.2">
      <c r="A1661" s="63" t="s">
        <v>1840</v>
      </c>
      <c r="B1661" s="63" t="s">
        <v>1742</v>
      </c>
      <c r="C1661" s="63" t="s">
        <v>213</v>
      </c>
      <c r="D1661" s="63" t="s">
        <v>212</v>
      </c>
      <c r="E1661" s="63" t="s">
        <v>1740</v>
      </c>
      <c r="F1661" s="63">
        <v>1</v>
      </c>
      <c r="G1661" s="63" t="s">
        <v>8312</v>
      </c>
      <c r="H1661" s="63" t="s">
        <v>19</v>
      </c>
      <c r="I1661" s="63">
        <v>22.4</v>
      </c>
      <c r="J1661" s="63">
        <v>40</v>
      </c>
      <c r="K1661" s="63">
        <v>4</v>
      </c>
      <c r="L1661" s="63">
        <v>-0.1</v>
      </c>
      <c r="M1661" s="63">
        <v>1</v>
      </c>
      <c r="N1661" s="63"/>
      <c r="O1661" s="63"/>
      <c r="P1661" s="63"/>
      <c r="Q1661" s="63"/>
      <c r="R1661" s="63"/>
    </row>
    <row r="1662" spans="1:18" x14ac:dyDescent="0.2">
      <c r="A1662" s="63" t="s">
        <v>1841</v>
      </c>
      <c r="B1662" s="63" t="s">
        <v>1739</v>
      </c>
      <c r="C1662" s="63" t="s">
        <v>217</v>
      </c>
      <c r="D1662" s="63" t="s">
        <v>216</v>
      </c>
      <c r="E1662" s="63" t="s">
        <v>1740</v>
      </c>
      <c r="F1662" s="63">
        <v>0</v>
      </c>
      <c r="G1662" s="63" t="s">
        <v>8312</v>
      </c>
      <c r="H1662" s="63" t="s">
        <v>334</v>
      </c>
      <c r="I1662" s="63">
        <v>20.399999999999999</v>
      </c>
      <c r="J1662" s="63">
        <v>20</v>
      </c>
      <c r="K1662" s="63">
        <v>2</v>
      </c>
      <c r="L1662" s="63"/>
      <c r="M1662" s="63"/>
      <c r="N1662" s="63"/>
      <c r="O1662" s="63"/>
      <c r="P1662" s="63"/>
      <c r="Q1662" s="63"/>
      <c r="R1662" s="63"/>
    </row>
    <row r="1663" spans="1:18" x14ac:dyDescent="0.2">
      <c r="A1663" s="63" t="s">
        <v>1842</v>
      </c>
      <c r="B1663" s="63" t="s">
        <v>1742</v>
      </c>
      <c r="C1663" s="63" t="s">
        <v>217</v>
      </c>
      <c r="D1663" s="63" t="s">
        <v>216</v>
      </c>
      <c r="E1663" s="63" t="s">
        <v>1740</v>
      </c>
      <c r="F1663" s="63">
        <v>1</v>
      </c>
      <c r="G1663" s="63" t="s">
        <v>8312</v>
      </c>
      <c r="H1663" s="63" t="s">
        <v>19</v>
      </c>
      <c r="I1663" s="63">
        <v>19.3</v>
      </c>
      <c r="J1663" s="63">
        <v>16</v>
      </c>
      <c r="K1663" s="63">
        <v>2</v>
      </c>
      <c r="L1663" s="63">
        <v>-0.4</v>
      </c>
      <c r="M1663" s="63">
        <v>1</v>
      </c>
      <c r="N1663" s="63"/>
      <c r="O1663" s="63"/>
      <c r="P1663" s="63"/>
      <c r="Q1663" s="63"/>
      <c r="R1663" s="63"/>
    </row>
    <row r="1664" spans="1:18" x14ac:dyDescent="0.2">
      <c r="A1664" s="63" t="s">
        <v>1843</v>
      </c>
      <c r="B1664" s="63" t="s">
        <v>1739</v>
      </c>
      <c r="C1664" s="63" t="s">
        <v>221</v>
      </c>
      <c r="D1664" s="63" t="s">
        <v>220</v>
      </c>
      <c r="E1664" s="63" t="s">
        <v>1740</v>
      </c>
      <c r="F1664" s="63">
        <v>0</v>
      </c>
      <c r="G1664" s="63" t="s">
        <v>8312</v>
      </c>
      <c r="H1664" s="63" t="s">
        <v>334</v>
      </c>
      <c r="I1664" s="63">
        <v>15.7</v>
      </c>
      <c r="J1664" s="63">
        <v>1</v>
      </c>
      <c r="K1664" s="63">
        <v>1</v>
      </c>
      <c r="L1664" s="63"/>
      <c r="M1664" s="63"/>
      <c r="N1664" s="63"/>
      <c r="O1664" s="63"/>
      <c r="P1664" s="63"/>
      <c r="Q1664" s="63"/>
      <c r="R1664" s="63"/>
    </row>
    <row r="1665" spans="1:18" x14ac:dyDescent="0.2">
      <c r="A1665" s="63" t="s">
        <v>1844</v>
      </c>
      <c r="B1665" s="63" t="s">
        <v>1742</v>
      </c>
      <c r="C1665" s="63" t="s">
        <v>221</v>
      </c>
      <c r="D1665" s="63" t="s">
        <v>220</v>
      </c>
      <c r="E1665" s="63" t="s">
        <v>1740</v>
      </c>
      <c r="F1665" s="63">
        <v>1</v>
      </c>
      <c r="G1665" s="63" t="s">
        <v>8312</v>
      </c>
      <c r="H1665" s="63" t="s">
        <v>19</v>
      </c>
      <c r="I1665" s="63">
        <v>14.6</v>
      </c>
      <c r="J1665" s="63">
        <v>2</v>
      </c>
      <c r="K1665" s="63">
        <v>1</v>
      </c>
      <c r="L1665" s="63">
        <v>-0.4</v>
      </c>
      <c r="M1665" s="63">
        <v>1</v>
      </c>
      <c r="N1665" s="63"/>
      <c r="O1665" s="63"/>
      <c r="P1665" s="63"/>
      <c r="Q1665" s="63"/>
      <c r="R1665" s="63"/>
    </row>
    <row r="1666" spans="1:18" x14ac:dyDescent="0.2">
      <c r="A1666" s="63" t="s">
        <v>1845</v>
      </c>
      <c r="B1666" s="63" t="s">
        <v>1846</v>
      </c>
      <c r="C1666" s="63" t="s">
        <v>14</v>
      </c>
      <c r="D1666" s="63" t="s">
        <v>13</v>
      </c>
      <c r="E1666" s="63" t="s">
        <v>1847</v>
      </c>
      <c r="F1666" s="63">
        <v>0</v>
      </c>
      <c r="G1666" s="63" t="s">
        <v>8313</v>
      </c>
      <c r="H1666" s="63" t="s">
        <v>334</v>
      </c>
      <c r="I1666" s="63">
        <v>16.7</v>
      </c>
      <c r="J1666" s="63">
        <v>43</v>
      </c>
      <c r="K1666" s="63">
        <v>4</v>
      </c>
      <c r="L1666" s="63"/>
      <c r="M1666" s="63"/>
      <c r="N1666" s="63"/>
      <c r="O1666" s="63"/>
      <c r="P1666" s="63"/>
      <c r="Q1666" s="63"/>
      <c r="R1666" s="63"/>
    </row>
    <row r="1667" spans="1:18" x14ac:dyDescent="0.2">
      <c r="A1667" s="63" t="s">
        <v>1848</v>
      </c>
      <c r="B1667" s="63" t="s">
        <v>1849</v>
      </c>
      <c r="C1667" s="63" t="s">
        <v>14</v>
      </c>
      <c r="D1667" s="63" t="s">
        <v>13</v>
      </c>
      <c r="E1667" s="63" t="s">
        <v>1847</v>
      </c>
      <c r="F1667" s="63">
        <v>1</v>
      </c>
      <c r="G1667" s="63" t="s">
        <v>8313</v>
      </c>
      <c r="H1667" s="63" t="s">
        <v>19</v>
      </c>
      <c r="I1667" s="63">
        <v>15.5</v>
      </c>
      <c r="J1667" s="63">
        <v>36</v>
      </c>
      <c r="K1667" s="63">
        <v>3</v>
      </c>
      <c r="L1667" s="63">
        <v>-0.6</v>
      </c>
      <c r="M1667" s="63">
        <v>1</v>
      </c>
      <c r="N1667" s="63"/>
      <c r="O1667" s="63">
        <v>1</v>
      </c>
      <c r="P1667" s="63"/>
      <c r="Q1667" s="63"/>
      <c r="R1667" s="63"/>
    </row>
    <row r="1668" spans="1:18" x14ac:dyDescent="0.2">
      <c r="A1668" s="63" t="s">
        <v>1850</v>
      </c>
      <c r="B1668" s="63" t="s">
        <v>1846</v>
      </c>
      <c r="C1668" s="63" t="s">
        <v>22</v>
      </c>
      <c r="D1668" s="63" t="s">
        <v>21</v>
      </c>
      <c r="E1668" s="63" t="s">
        <v>1847</v>
      </c>
      <c r="F1668" s="63">
        <v>0</v>
      </c>
      <c r="G1668" s="63" t="s">
        <v>8313</v>
      </c>
      <c r="H1668" s="63" t="s">
        <v>334</v>
      </c>
      <c r="I1668" s="63">
        <v>15.6</v>
      </c>
      <c r="J1668" s="63">
        <v>32</v>
      </c>
      <c r="K1668" s="63">
        <v>3</v>
      </c>
      <c r="L1668" s="63"/>
      <c r="M1668" s="63"/>
      <c r="N1668" s="63"/>
      <c r="O1668" s="63"/>
      <c r="P1668" s="63"/>
      <c r="Q1668" s="63"/>
      <c r="R1668" s="63"/>
    </row>
    <row r="1669" spans="1:18" x14ac:dyDescent="0.2">
      <c r="A1669" s="63" t="s">
        <v>1851</v>
      </c>
      <c r="B1669" s="63" t="s">
        <v>1849</v>
      </c>
      <c r="C1669" s="63" t="s">
        <v>22</v>
      </c>
      <c r="D1669" s="63" t="s">
        <v>21</v>
      </c>
      <c r="E1669" s="63" t="s">
        <v>1847</v>
      </c>
      <c r="F1669" s="63">
        <v>1</v>
      </c>
      <c r="G1669" s="63" t="s">
        <v>8313</v>
      </c>
      <c r="H1669" s="63" t="s">
        <v>19</v>
      </c>
      <c r="I1669" s="63">
        <v>15.8</v>
      </c>
      <c r="J1669" s="63">
        <v>39</v>
      </c>
      <c r="K1669" s="63">
        <v>4</v>
      </c>
      <c r="L1669" s="63">
        <v>0.1</v>
      </c>
      <c r="M1669" s="63"/>
      <c r="N1669" s="63">
        <v>1</v>
      </c>
      <c r="O1669" s="63"/>
      <c r="P1669" s="63"/>
      <c r="Q1669" s="63"/>
      <c r="R1669" s="63"/>
    </row>
    <row r="1670" spans="1:18" x14ac:dyDescent="0.2">
      <c r="A1670" s="63" t="s">
        <v>1852</v>
      </c>
      <c r="B1670" s="63" t="s">
        <v>1846</v>
      </c>
      <c r="C1670" s="63" t="s">
        <v>26</v>
      </c>
      <c r="D1670" s="63" t="s">
        <v>25</v>
      </c>
      <c r="E1670" s="63" t="s">
        <v>1847</v>
      </c>
      <c r="F1670" s="63">
        <v>0</v>
      </c>
      <c r="G1670" s="63" t="s">
        <v>8313</v>
      </c>
      <c r="H1670" s="63" t="s">
        <v>334</v>
      </c>
      <c r="I1670" s="63">
        <v>13.1</v>
      </c>
      <c r="J1670" s="63">
        <v>5</v>
      </c>
      <c r="K1670" s="63">
        <v>1</v>
      </c>
      <c r="L1670" s="63"/>
      <c r="M1670" s="63"/>
      <c r="N1670" s="63"/>
      <c r="O1670" s="63"/>
      <c r="P1670" s="63"/>
      <c r="Q1670" s="63"/>
      <c r="R1670" s="63"/>
    </row>
    <row r="1671" spans="1:18" x14ac:dyDescent="0.2">
      <c r="A1671" s="63" t="s">
        <v>1853</v>
      </c>
      <c r="B1671" s="63" t="s">
        <v>1849</v>
      </c>
      <c r="C1671" s="63" t="s">
        <v>26</v>
      </c>
      <c r="D1671" s="63" t="s">
        <v>25</v>
      </c>
      <c r="E1671" s="63" t="s">
        <v>1847</v>
      </c>
      <c r="F1671" s="63">
        <v>1</v>
      </c>
      <c r="G1671" s="63" t="s">
        <v>8313</v>
      </c>
      <c r="H1671" s="63" t="s">
        <v>19</v>
      </c>
      <c r="I1671" s="63">
        <v>13.2</v>
      </c>
      <c r="J1671" s="63">
        <v>13</v>
      </c>
      <c r="K1671" s="63">
        <v>2</v>
      </c>
      <c r="L1671" s="63">
        <v>0.1</v>
      </c>
      <c r="M1671" s="63"/>
      <c r="N1671" s="63">
        <v>1</v>
      </c>
      <c r="O1671" s="63"/>
      <c r="P1671" s="63"/>
      <c r="Q1671" s="63"/>
      <c r="R1671" s="63"/>
    </row>
    <row r="1672" spans="1:18" x14ac:dyDescent="0.2">
      <c r="A1672" s="63" t="s">
        <v>1854</v>
      </c>
      <c r="B1672" s="63" t="s">
        <v>1846</v>
      </c>
      <c r="C1672" s="63" t="s">
        <v>30</v>
      </c>
      <c r="D1672" s="63" t="s">
        <v>29</v>
      </c>
      <c r="E1672" s="63" t="s">
        <v>1847</v>
      </c>
      <c r="F1672" s="63">
        <v>0</v>
      </c>
      <c r="G1672" s="63" t="s">
        <v>8313</v>
      </c>
      <c r="H1672" s="63" t="s">
        <v>334</v>
      </c>
      <c r="I1672" s="63">
        <v>17.7</v>
      </c>
      <c r="J1672" s="63">
        <v>47</v>
      </c>
      <c r="K1672" s="63">
        <v>4</v>
      </c>
      <c r="L1672" s="63"/>
      <c r="M1672" s="63"/>
      <c r="N1672" s="63"/>
      <c r="O1672" s="63"/>
      <c r="P1672" s="63"/>
      <c r="Q1672" s="63"/>
      <c r="R1672" s="63"/>
    </row>
    <row r="1673" spans="1:18" x14ac:dyDescent="0.2">
      <c r="A1673" s="63" t="s">
        <v>1855</v>
      </c>
      <c r="B1673" s="63" t="s">
        <v>1849</v>
      </c>
      <c r="C1673" s="63" t="s">
        <v>30</v>
      </c>
      <c r="D1673" s="63" t="s">
        <v>29</v>
      </c>
      <c r="E1673" s="63" t="s">
        <v>1847</v>
      </c>
      <c r="F1673" s="63">
        <v>1</v>
      </c>
      <c r="G1673" s="63" t="s">
        <v>8313</v>
      </c>
      <c r="H1673" s="63" t="s">
        <v>19</v>
      </c>
      <c r="I1673" s="63">
        <v>16.3</v>
      </c>
      <c r="J1673" s="63">
        <v>43</v>
      </c>
      <c r="K1673" s="63">
        <v>4</v>
      </c>
      <c r="L1673" s="63">
        <v>-0.8</v>
      </c>
      <c r="M1673" s="63">
        <v>1</v>
      </c>
      <c r="N1673" s="63"/>
      <c r="O1673" s="63">
        <v>1</v>
      </c>
      <c r="P1673" s="63"/>
      <c r="Q1673" s="63"/>
      <c r="R1673" s="63"/>
    </row>
    <row r="1674" spans="1:18" x14ac:dyDescent="0.2">
      <c r="A1674" s="63" t="s">
        <v>1856</v>
      </c>
      <c r="B1674" s="63" t="s">
        <v>1846</v>
      </c>
      <c r="C1674" s="63" t="s">
        <v>34</v>
      </c>
      <c r="D1674" s="63" t="s">
        <v>33</v>
      </c>
      <c r="E1674" s="63" t="s">
        <v>1847</v>
      </c>
      <c r="F1674" s="63">
        <v>0</v>
      </c>
      <c r="G1674" s="63" t="s">
        <v>8313</v>
      </c>
      <c r="H1674" s="63" t="s">
        <v>334</v>
      </c>
      <c r="I1674" s="63">
        <v>13.6</v>
      </c>
      <c r="J1674" s="63">
        <v>12</v>
      </c>
      <c r="K1674" s="63">
        <v>1</v>
      </c>
      <c r="L1674" s="63"/>
      <c r="M1674" s="63"/>
      <c r="N1674" s="63"/>
      <c r="O1674" s="63"/>
      <c r="P1674" s="63"/>
      <c r="Q1674" s="63"/>
      <c r="R1674" s="63"/>
    </row>
    <row r="1675" spans="1:18" x14ac:dyDescent="0.2">
      <c r="A1675" s="63" t="s">
        <v>1857</v>
      </c>
      <c r="B1675" s="63" t="s">
        <v>1849</v>
      </c>
      <c r="C1675" s="63" t="s">
        <v>34</v>
      </c>
      <c r="D1675" s="63" t="s">
        <v>33</v>
      </c>
      <c r="E1675" s="63" t="s">
        <v>1847</v>
      </c>
      <c r="F1675" s="63">
        <v>1</v>
      </c>
      <c r="G1675" s="63" t="s">
        <v>8313</v>
      </c>
      <c r="H1675" s="63" t="s">
        <v>19</v>
      </c>
      <c r="I1675" s="63">
        <v>13</v>
      </c>
      <c r="J1675" s="63">
        <v>11</v>
      </c>
      <c r="K1675" s="63">
        <v>1</v>
      </c>
      <c r="L1675" s="63">
        <v>-0.3</v>
      </c>
      <c r="M1675" s="63">
        <v>1</v>
      </c>
      <c r="N1675" s="63"/>
      <c r="O1675" s="63"/>
      <c r="P1675" s="63"/>
      <c r="Q1675" s="63"/>
      <c r="R1675" s="63"/>
    </row>
    <row r="1676" spans="1:18" x14ac:dyDescent="0.2">
      <c r="A1676" s="63" t="s">
        <v>1858</v>
      </c>
      <c r="B1676" s="63" t="s">
        <v>1846</v>
      </c>
      <c r="C1676" s="63" t="s">
        <v>38</v>
      </c>
      <c r="D1676" s="63" t="s">
        <v>37</v>
      </c>
      <c r="E1676" s="63" t="s">
        <v>1847</v>
      </c>
      <c r="F1676" s="63">
        <v>0</v>
      </c>
      <c r="G1676" s="63" t="s">
        <v>8313</v>
      </c>
      <c r="H1676" s="63" t="s">
        <v>334</v>
      </c>
      <c r="I1676" s="63">
        <v>12.6</v>
      </c>
      <c r="J1676" s="63">
        <v>3</v>
      </c>
      <c r="K1676" s="63">
        <v>1</v>
      </c>
      <c r="L1676" s="63"/>
      <c r="M1676" s="63"/>
      <c r="N1676" s="63"/>
      <c r="O1676" s="63"/>
      <c r="P1676" s="63"/>
      <c r="Q1676" s="63"/>
      <c r="R1676" s="63"/>
    </row>
    <row r="1677" spans="1:18" x14ac:dyDescent="0.2">
      <c r="A1677" s="63" t="s">
        <v>1859</v>
      </c>
      <c r="B1677" s="63" t="s">
        <v>1849</v>
      </c>
      <c r="C1677" s="63" t="s">
        <v>38</v>
      </c>
      <c r="D1677" s="63" t="s">
        <v>37</v>
      </c>
      <c r="E1677" s="63" t="s">
        <v>1847</v>
      </c>
      <c r="F1677" s="63">
        <v>1</v>
      </c>
      <c r="G1677" s="63" t="s">
        <v>8313</v>
      </c>
      <c r="H1677" s="63" t="s">
        <v>19</v>
      </c>
      <c r="I1677" s="63">
        <v>12.4</v>
      </c>
      <c r="J1677" s="63">
        <v>6</v>
      </c>
      <c r="K1677" s="63">
        <v>1</v>
      </c>
      <c r="L1677" s="63">
        <v>-0.1</v>
      </c>
      <c r="M1677" s="63">
        <v>1</v>
      </c>
      <c r="N1677" s="63"/>
      <c r="O1677" s="63"/>
      <c r="P1677" s="63"/>
      <c r="Q1677" s="63"/>
      <c r="R1677" s="63"/>
    </row>
    <row r="1678" spans="1:18" x14ac:dyDescent="0.2">
      <c r="A1678" s="63" t="s">
        <v>1860</v>
      </c>
      <c r="B1678" s="63" t="s">
        <v>1846</v>
      </c>
      <c r="C1678" s="63" t="s">
        <v>42</v>
      </c>
      <c r="D1678" s="63" t="s">
        <v>41</v>
      </c>
      <c r="E1678" s="63" t="s">
        <v>1847</v>
      </c>
      <c r="F1678" s="63">
        <v>0</v>
      </c>
      <c r="G1678" s="63" t="s">
        <v>8313</v>
      </c>
      <c r="H1678" s="63" t="s">
        <v>334</v>
      </c>
      <c r="I1678" s="63">
        <v>12.1</v>
      </c>
      <c r="J1678" s="63">
        <v>2</v>
      </c>
      <c r="K1678" s="63">
        <v>1</v>
      </c>
      <c r="L1678" s="63"/>
      <c r="M1678" s="63"/>
      <c r="N1678" s="63"/>
      <c r="O1678" s="63"/>
      <c r="P1678" s="63"/>
      <c r="Q1678" s="63"/>
      <c r="R1678" s="63"/>
    </row>
    <row r="1679" spans="1:18" x14ac:dyDescent="0.2">
      <c r="A1679" s="63" t="s">
        <v>1861</v>
      </c>
      <c r="B1679" s="63" t="s">
        <v>1849</v>
      </c>
      <c r="C1679" s="63" t="s">
        <v>42</v>
      </c>
      <c r="D1679" s="63" t="s">
        <v>41</v>
      </c>
      <c r="E1679" s="63" t="s">
        <v>1847</v>
      </c>
      <c r="F1679" s="63">
        <v>1</v>
      </c>
      <c r="G1679" s="63" t="s">
        <v>8313</v>
      </c>
      <c r="H1679" s="63" t="s">
        <v>19</v>
      </c>
      <c r="I1679" s="63">
        <v>11.5</v>
      </c>
      <c r="J1679" s="63">
        <v>2</v>
      </c>
      <c r="K1679" s="63">
        <v>1</v>
      </c>
      <c r="L1679" s="63">
        <v>-0.3</v>
      </c>
      <c r="M1679" s="63">
        <v>1</v>
      </c>
      <c r="N1679" s="63"/>
      <c r="O1679" s="63"/>
      <c r="P1679" s="63"/>
      <c r="Q1679" s="63"/>
      <c r="R1679" s="63"/>
    </row>
    <row r="1680" spans="1:18" x14ac:dyDescent="0.2">
      <c r="A1680" s="63" t="s">
        <v>1862</v>
      </c>
      <c r="B1680" s="63" t="s">
        <v>1846</v>
      </c>
      <c r="C1680" s="63" t="s">
        <v>46</v>
      </c>
      <c r="D1680" s="63" t="s">
        <v>45</v>
      </c>
      <c r="E1680" s="63" t="s">
        <v>1847</v>
      </c>
      <c r="F1680" s="63">
        <v>0</v>
      </c>
      <c r="G1680" s="63" t="s">
        <v>8313</v>
      </c>
      <c r="H1680" s="63" t="s">
        <v>334</v>
      </c>
      <c r="I1680" s="63">
        <v>13.4</v>
      </c>
      <c r="J1680" s="63">
        <v>9</v>
      </c>
      <c r="K1680" s="63">
        <v>1</v>
      </c>
      <c r="L1680" s="63"/>
      <c r="M1680" s="63"/>
      <c r="N1680" s="63"/>
      <c r="O1680" s="63"/>
      <c r="P1680" s="63"/>
      <c r="Q1680" s="63"/>
      <c r="R1680" s="63"/>
    </row>
    <row r="1681" spans="1:18" x14ac:dyDescent="0.2">
      <c r="A1681" s="63" t="s">
        <v>1863</v>
      </c>
      <c r="B1681" s="63" t="s">
        <v>1849</v>
      </c>
      <c r="C1681" s="63" t="s">
        <v>46</v>
      </c>
      <c r="D1681" s="63" t="s">
        <v>45</v>
      </c>
      <c r="E1681" s="63" t="s">
        <v>1847</v>
      </c>
      <c r="F1681" s="63">
        <v>1</v>
      </c>
      <c r="G1681" s="63" t="s">
        <v>8313</v>
      </c>
      <c r="H1681" s="63" t="s">
        <v>19</v>
      </c>
      <c r="I1681" s="63">
        <v>13.5</v>
      </c>
      <c r="J1681" s="63">
        <v>15</v>
      </c>
      <c r="K1681" s="63">
        <v>2</v>
      </c>
      <c r="L1681" s="63">
        <v>0.1</v>
      </c>
      <c r="M1681" s="63"/>
      <c r="N1681" s="63">
        <v>1</v>
      </c>
      <c r="O1681" s="63"/>
      <c r="P1681" s="63"/>
      <c r="Q1681" s="63"/>
      <c r="R1681" s="63"/>
    </row>
    <row r="1682" spans="1:18" x14ac:dyDescent="0.2">
      <c r="A1682" s="63" t="s">
        <v>1864</v>
      </c>
      <c r="B1682" s="63" t="s">
        <v>1846</v>
      </c>
      <c r="C1682" s="63" t="s">
        <v>50</v>
      </c>
      <c r="D1682" s="63" t="s">
        <v>49</v>
      </c>
      <c r="E1682" s="63" t="s">
        <v>1847</v>
      </c>
      <c r="F1682" s="63">
        <v>0</v>
      </c>
      <c r="G1682" s="63" t="s">
        <v>8313</v>
      </c>
      <c r="H1682" s="63" t="s">
        <v>334</v>
      </c>
      <c r="I1682" s="63">
        <v>12.8</v>
      </c>
      <c r="J1682" s="63">
        <v>4</v>
      </c>
      <c r="K1682" s="63">
        <v>1</v>
      </c>
      <c r="L1682" s="63"/>
      <c r="M1682" s="63"/>
      <c r="N1682" s="63"/>
      <c r="O1682" s="63"/>
      <c r="P1682" s="63"/>
      <c r="Q1682" s="63"/>
      <c r="R1682" s="63"/>
    </row>
    <row r="1683" spans="1:18" x14ac:dyDescent="0.2">
      <c r="A1683" s="63" t="s">
        <v>1865</v>
      </c>
      <c r="B1683" s="63" t="s">
        <v>1849</v>
      </c>
      <c r="C1683" s="63" t="s">
        <v>50</v>
      </c>
      <c r="D1683" s="63" t="s">
        <v>49</v>
      </c>
      <c r="E1683" s="63" t="s">
        <v>1847</v>
      </c>
      <c r="F1683" s="63">
        <v>1</v>
      </c>
      <c r="G1683" s="63" t="s">
        <v>8313</v>
      </c>
      <c r="H1683" s="63" t="s">
        <v>19</v>
      </c>
      <c r="I1683" s="63">
        <v>18.899999999999999</v>
      </c>
      <c r="J1683" s="63">
        <v>50</v>
      </c>
      <c r="K1683" s="63">
        <v>4</v>
      </c>
      <c r="L1683" s="63">
        <v>3.3</v>
      </c>
      <c r="M1683" s="63"/>
      <c r="N1683" s="63">
        <v>1</v>
      </c>
      <c r="O1683" s="63"/>
      <c r="P1683" s="63">
        <v>1</v>
      </c>
      <c r="Q1683" s="63"/>
      <c r="R1683" s="63">
        <v>1</v>
      </c>
    </row>
    <row r="1684" spans="1:18" x14ac:dyDescent="0.2">
      <c r="A1684" s="63" t="s">
        <v>1866</v>
      </c>
      <c r="B1684" s="63" t="s">
        <v>1846</v>
      </c>
      <c r="C1684" s="63" t="s">
        <v>54</v>
      </c>
      <c r="D1684" s="63" t="s">
        <v>53</v>
      </c>
      <c r="E1684" s="63" t="s">
        <v>1847</v>
      </c>
      <c r="F1684" s="63">
        <v>0</v>
      </c>
      <c r="G1684" s="63" t="s">
        <v>8313</v>
      </c>
      <c r="H1684" s="63" t="s">
        <v>334</v>
      </c>
      <c r="I1684" s="63">
        <v>13.8</v>
      </c>
      <c r="J1684" s="63">
        <v>15</v>
      </c>
      <c r="K1684" s="63">
        <v>2</v>
      </c>
      <c r="L1684" s="63"/>
      <c r="M1684" s="63"/>
      <c r="N1684" s="63"/>
      <c r="O1684" s="63"/>
      <c r="P1684" s="63"/>
      <c r="Q1684" s="63"/>
      <c r="R1684" s="63"/>
    </row>
    <row r="1685" spans="1:18" x14ac:dyDescent="0.2">
      <c r="A1685" s="63" t="s">
        <v>1867</v>
      </c>
      <c r="B1685" s="63" t="s">
        <v>1849</v>
      </c>
      <c r="C1685" s="63" t="s">
        <v>54</v>
      </c>
      <c r="D1685" s="63" t="s">
        <v>53</v>
      </c>
      <c r="E1685" s="63" t="s">
        <v>1847</v>
      </c>
      <c r="F1685" s="63">
        <v>1</v>
      </c>
      <c r="G1685" s="63" t="s">
        <v>8313</v>
      </c>
      <c r="H1685" s="63" t="s">
        <v>19</v>
      </c>
      <c r="I1685" s="63">
        <v>13.3</v>
      </c>
      <c r="J1685" s="63">
        <v>14</v>
      </c>
      <c r="K1685" s="63">
        <v>2</v>
      </c>
      <c r="L1685" s="63">
        <v>-0.3</v>
      </c>
      <c r="M1685" s="63">
        <v>1</v>
      </c>
      <c r="N1685" s="63"/>
      <c r="O1685" s="63"/>
      <c r="P1685" s="63"/>
      <c r="Q1685" s="63"/>
      <c r="R1685" s="63"/>
    </row>
    <row r="1686" spans="1:18" x14ac:dyDescent="0.2">
      <c r="A1686" s="63" t="s">
        <v>1868</v>
      </c>
      <c r="B1686" s="63" t="s">
        <v>1846</v>
      </c>
      <c r="C1686" s="63" t="s">
        <v>58</v>
      </c>
      <c r="D1686" s="63" t="s">
        <v>57</v>
      </c>
      <c r="E1686" s="63" t="s">
        <v>1847</v>
      </c>
      <c r="F1686" s="63">
        <v>0</v>
      </c>
      <c r="G1686" s="63" t="s">
        <v>8313</v>
      </c>
      <c r="H1686" s="63" t="s">
        <v>334</v>
      </c>
      <c r="I1686" s="63">
        <v>15.1</v>
      </c>
      <c r="J1686" s="63">
        <v>30</v>
      </c>
      <c r="K1686" s="63">
        <v>3</v>
      </c>
      <c r="L1686" s="63"/>
      <c r="M1686" s="63"/>
      <c r="N1686" s="63"/>
      <c r="O1686" s="63"/>
      <c r="P1686" s="63"/>
      <c r="Q1686" s="63"/>
      <c r="R1686" s="63"/>
    </row>
    <row r="1687" spans="1:18" x14ac:dyDescent="0.2">
      <c r="A1687" s="63" t="s">
        <v>1869</v>
      </c>
      <c r="B1687" s="63" t="s">
        <v>1849</v>
      </c>
      <c r="C1687" s="63" t="s">
        <v>58</v>
      </c>
      <c r="D1687" s="63" t="s">
        <v>57</v>
      </c>
      <c r="E1687" s="63" t="s">
        <v>1847</v>
      </c>
      <c r="F1687" s="63">
        <v>1</v>
      </c>
      <c r="G1687" s="63" t="s">
        <v>8313</v>
      </c>
      <c r="H1687" s="63" t="s">
        <v>19</v>
      </c>
      <c r="I1687" s="63">
        <v>15.7</v>
      </c>
      <c r="J1687" s="63">
        <v>38</v>
      </c>
      <c r="K1687" s="63">
        <v>3</v>
      </c>
      <c r="L1687" s="63">
        <v>0.3</v>
      </c>
      <c r="M1687" s="63"/>
      <c r="N1687" s="63">
        <v>1</v>
      </c>
      <c r="O1687" s="63"/>
      <c r="P1687" s="63"/>
      <c r="Q1687" s="63"/>
      <c r="R1687" s="63"/>
    </row>
    <row r="1688" spans="1:18" x14ac:dyDescent="0.2">
      <c r="A1688" s="63" t="s">
        <v>1870</v>
      </c>
      <c r="B1688" s="63" t="s">
        <v>1846</v>
      </c>
      <c r="C1688" s="63" t="s">
        <v>62</v>
      </c>
      <c r="D1688" s="63" t="s">
        <v>61</v>
      </c>
      <c r="E1688" s="63" t="s">
        <v>1847</v>
      </c>
      <c r="F1688" s="63">
        <v>0</v>
      </c>
      <c r="G1688" s="63" t="s">
        <v>8313</v>
      </c>
      <c r="H1688" s="63" t="s">
        <v>334</v>
      </c>
      <c r="I1688" s="63">
        <v>13.6</v>
      </c>
      <c r="J1688" s="63">
        <v>12</v>
      </c>
      <c r="K1688" s="63">
        <v>1</v>
      </c>
      <c r="L1688" s="63"/>
      <c r="M1688" s="63"/>
      <c r="N1688" s="63"/>
      <c r="O1688" s="63"/>
      <c r="P1688" s="63"/>
      <c r="Q1688" s="63"/>
      <c r="R1688" s="63"/>
    </row>
    <row r="1689" spans="1:18" x14ac:dyDescent="0.2">
      <c r="A1689" s="63" t="s">
        <v>1871</v>
      </c>
      <c r="B1689" s="63" t="s">
        <v>1849</v>
      </c>
      <c r="C1689" s="63" t="s">
        <v>62</v>
      </c>
      <c r="D1689" s="63" t="s">
        <v>61</v>
      </c>
      <c r="E1689" s="63" t="s">
        <v>1847</v>
      </c>
      <c r="F1689" s="63">
        <v>1</v>
      </c>
      <c r="G1689" s="63" t="s">
        <v>8313</v>
      </c>
      <c r="H1689" s="63" t="s">
        <v>19</v>
      </c>
      <c r="I1689" s="63">
        <v>13.9</v>
      </c>
      <c r="J1689" s="63">
        <v>21</v>
      </c>
      <c r="K1689" s="63">
        <v>2</v>
      </c>
      <c r="L1689" s="63">
        <v>0.2</v>
      </c>
      <c r="M1689" s="63"/>
      <c r="N1689" s="63">
        <v>1</v>
      </c>
      <c r="O1689" s="63"/>
      <c r="P1689" s="63"/>
      <c r="Q1689" s="63"/>
      <c r="R1689" s="63"/>
    </row>
    <row r="1690" spans="1:18" x14ac:dyDescent="0.2">
      <c r="A1690" s="63" t="s">
        <v>1872</v>
      </c>
      <c r="B1690" s="63" t="s">
        <v>1846</v>
      </c>
      <c r="C1690" s="63" t="s">
        <v>1</v>
      </c>
      <c r="D1690" s="63" t="s">
        <v>65</v>
      </c>
      <c r="E1690" s="63" t="s">
        <v>1847</v>
      </c>
      <c r="F1690" s="63">
        <v>0</v>
      </c>
      <c r="G1690" s="63" t="s">
        <v>8313</v>
      </c>
      <c r="H1690" s="63" t="s">
        <v>334</v>
      </c>
      <c r="I1690" s="63">
        <v>14.2</v>
      </c>
      <c r="J1690" s="63">
        <v>19</v>
      </c>
      <c r="K1690" s="63">
        <v>2</v>
      </c>
      <c r="L1690" s="63"/>
      <c r="M1690" s="63"/>
      <c r="N1690" s="63"/>
      <c r="O1690" s="63"/>
      <c r="P1690" s="63"/>
      <c r="Q1690" s="63"/>
      <c r="R1690" s="63"/>
    </row>
    <row r="1691" spans="1:18" x14ac:dyDescent="0.2">
      <c r="A1691" s="63" t="s">
        <v>1873</v>
      </c>
      <c r="B1691" s="63" t="s">
        <v>1849</v>
      </c>
      <c r="C1691" s="63" t="s">
        <v>1</v>
      </c>
      <c r="D1691" s="63" t="s">
        <v>65</v>
      </c>
      <c r="E1691" s="63" t="s">
        <v>1847</v>
      </c>
      <c r="F1691" s="63">
        <v>1</v>
      </c>
      <c r="G1691" s="63" t="s">
        <v>8313</v>
      </c>
      <c r="H1691" s="63" t="s">
        <v>19</v>
      </c>
      <c r="I1691" s="63">
        <v>12.8</v>
      </c>
      <c r="J1691" s="63">
        <v>10</v>
      </c>
      <c r="K1691" s="63">
        <v>1</v>
      </c>
      <c r="L1691" s="63">
        <v>-0.8</v>
      </c>
      <c r="M1691" s="63">
        <v>1</v>
      </c>
      <c r="N1691" s="63"/>
      <c r="O1691" s="63">
        <v>1</v>
      </c>
      <c r="P1691" s="63"/>
      <c r="Q1691" s="63"/>
      <c r="R1691" s="63"/>
    </row>
    <row r="1692" spans="1:18" x14ac:dyDescent="0.2">
      <c r="A1692" s="63" t="s">
        <v>1874</v>
      </c>
      <c r="B1692" s="63" t="s">
        <v>1846</v>
      </c>
      <c r="C1692" s="63" t="s">
        <v>69</v>
      </c>
      <c r="D1692" s="63" t="s">
        <v>68</v>
      </c>
      <c r="E1692" s="63" t="s">
        <v>1847</v>
      </c>
      <c r="F1692" s="63">
        <v>0</v>
      </c>
      <c r="G1692" s="63" t="s">
        <v>8313</v>
      </c>
      <c r="H1692" s="63" t="s">
        <v>334</v>
      </c>
      <c r="I1692" s="63">
        <v>16</v>
      </c>
      <c r="J1692" s="63">
        <v>36</v>
      </c>
      <c r="K1692" s="63">
        <v>3</v>
      </c>
      <c r="L1692" s="63"/>
      <c r="M1692" s="63"/>
      <c r="N1692" s="63"/>
      <c r="O1692" s="63"/>
      <c r="P1692" s="63"/>
      <c r="Q1692" s="63"/>
      <c r="R1692" s="63"/>
    </row>
    <row r="1693" spans="1:18" x14ac:dyDescent="0.2">
      <c r="A1693" s="63" t="s">
        <v>1875</v>
      </c>
      <c r="B1693" s="63" t="s">
        <v>1849</v>
      </c>
      <c r="C1693" s="63" t="s">
        <v>69</v>
      </c>
      <c r="D1693" s="63" t="s">
        <v>68</v>
      </c>
      <c r="E1693" s="63" t="s">
        <v>1847</v>
      </c>
      <c r="F1693" s="63">
        <v>1</v>
      </c>
      <c r="G1693" s="63" t="s">
        <v>8313</v>
      </c>
      <c r="H1693" s="63" t="s">
        <v>19</v>
      </c>
      <c r="I1693" s="63">
        <v>15</v>
      </c>
      <c r="J1693" s="63">
        <v>32</v>
      </c>
      <c r="K1693" s="63">
        <v>3</v>
      </c>
      <c r="L1693" s="63">
        <v>-0.5</v>
      </c>
      <c r="M1693" s="63">
        <v>1</v>
      </c>
      <c r="N1693" s="63"/>
      <c r="O1693" s="63">
        <v>1</v>
      </c>
      <c r="P1693" s="63"/>
      <c r="Q1693" s="63"/>
      <c r="R1693" s="63"/>
    </row>
    <row r="1694" spans="1:18" x14ac:dyDescent="0.2">
      <c r="A1694" s="63" t="s">
        <v>1876</v>
      </c>
      <c r="B1694" s="63" t="s">
        <v>1846</v>
      </c>
      <c r="C1694" s="63" t="s">
        <v>73</v>
      </c>
      <c r="D1694" s="63" t="s">
        <v>72</v>
      </c>
      <c r="E1694" s="63" t="s">
        <v>1847</v>
      </c>
      <c r="F1694" s="63">
        <v>0</v>
      </c>
      <c r="G1694" s="63" t="s">
        <v>8313</v>
      </c>
      <c r="H1694" s="63" t="s">
        <v>334</v>
      </c>
      <c r="I1694" s="63">
        <v>16.399999999999999</v>
      </c>
      <c r="J1694" s="63">
        <v>39</v>
      </c>
      <c r="K1694" s="63">
        <v>4</v>
      </c>
      <c r="L1694" s="63"/>
      <c r="M1694" s="63"/>
      <c r="N1694" s="63"/>
      <c r="O1694" s="63"/>
      <c r="P1694" s="63"/>
      <c r="Q1694" s="63"/>
      <c r="R1694" s="63"/>
    </row>
    <row r="1695" spans="1:18" x14ac:dyDescent="0.2">
      <c r="A1695" s="63" t="s">
        <v>1877</v>
      </c>
      <c r="B1695" s="63" t="s">
        <v>1849</v>
      </c>
      <c r="C1695" s="63" t="s">
        <v>73</v>
      </c>
      <c r="D1695" s="63" t="s">
        <v>72</v>
      </c>
      <c r="E1695" s="63" t="s">
        <v>1847</v>
      </c>
      <c r="F1695" s="63">
        <v>1</v>
      </c>
      <c r="G1695" s="63" t="s">
        <v>8313</v>
      </c>
      <c r="H1695" s="63" t="s">
        <v>19</v>
      </c>
      <c r="I1695" s="63">
        <v>16.2</v>
      </c>
      <c r="J1695" s="63">
        <v>42</v>
      </c>
      <c r="K1695" s="63">
        <v>4</v>
      </c>
      <c r="L1695" s="63">
        <v>-0.1</v>
      </c>
      <c r="M1695" s="63">
        <v>1</v>
      </c>
      <c r="N1695" s="63"/>
      <c r="O1695" s="63"/>
      <c r="P1695" s="63"/>
      <c r="Q1695" s="63"/>
      <c r="R1695" s="63"/>
    </row>
    <row r="1696" spans="1:18" x14ac:dyDescent="0.2">
      <c r="A1696" s="63" t="s">
        <v>1878</v>
      </c>
      <c r="B1696" s="63" t="s">
        <v>1846</v>
      </c>
      <c r="C1696" s="63" t="s">
        <v>77</v>
      </c>
      <c r="D1696" s="63" t="s">
        <v>76</v>
      </c>
      <c r="E1696" s="63" t="s">
        <v>1847</v>
      </c>
      <c r="F1696" s="63">
        <v>0</v>
      </c>
      <c r="G1696" s="63" t="s">
        <v>8313</v>
      </c>
      <c r="H1696" s="63" t="s">
        <v>334</v>
      </c>
      <c r="I1696" s="63">
        <v>15.9</v>
      </c>
      <c r="J1696" s="63">
        <v>34</v>
      </c>
      <c r="K1696" s="63">
        <v>3</v>
      </c>
      <c r="L1696" s="63"/>
      <c r="M1696" s="63"/>
      <c r="N1696" s="63"/>
      <c r="O1696" s="63"/>
      <c r="P1696" s="63"/>
      <c r="Q1696" s="63"/>
      <c r="R1696" s="63"/>
    </row>
    <row r="1697" spans="1:18" x14ac:dyDescent="0.2">
      <c r="A1697" s="63" t="s">
        <v>1879</v>
      </c>
      <c r="B1697" s="63" t="s">
        <v>1849</v>
      </c>
      <c r="C1697" s="63" t="s">
        <v>77</v>
      </c>
      <c r="D1697" s="63" t="s">
        <v>76</v>
      </c>
      <c r="E1697" s="63" t="s">
        <v>1847</v>
      </c>
      <c r="F1697" s="63">
        <v>1</v>
      </c>
      <c r="G1697" s="63" t="s">
        <v>8313</v>
      </c>
      <c r="H1697" s="63" t="s">
        <v>19</v>
      </c>
      <c r="I1697" s="63">
        <v>15.5</v>
      </c>
      <c r="J1697" s="63">
        <v>36</v>
      </c>
      <c r="K1697" s="63">
        <v>3</v>
      </c>
      <c r="L1697" s="63">
        <v>-0.2</v>
      </c>
      <c r="M1697" s="63">
        <v>1</v>
      </c>
      <c r="N1697" s="63"/>
      <c r="O1697" s="63"/>
      <c r="P1697" s="63"/>
      <c r="Q1697" s="63"/>
      <c r="R1697" s="63"/>
    </row>
    <row r="1698" spans="1:18" x14ac:dyDescent="0.2">
      <c r="A1698" s="63" t="s">
        <v>1880</v>
      </c>
      <c r="B1698" s="63" t="s">
        <v>1846</v>
      </c>
      <c r="C1698" s="63" t="s">
        <v>81</v>
      </c>
      <c r="D1698" s="63" t="s">
        <v>80</v>
      </c>
      <c r="E1698" s="63" t="s">
        <v>1847</v>
      </c>
      <c r="F1698" s="63">
        <v>0</v>
      </c>
      <c r="G1698" s="63" t="s">
        <v>8313</v>
      </c>
      <c r="H1698" s="63" t="s">
        <v>334</v>
      </c>
      <c r="I1698" s="63">
        <v>14.7</v>
      </c>
      <c r="J1698" s="63">
        <v>27</v>
      </c>
      <c r="K1698" s="63">
        <v>3</v>
      </c>
      <c r="L1698" s="63"/>
      <c r="M1698" s="63"/>
      <c r="N1698" s="63"/>
      <c r="O1698" s="63"/>
      <c r="P1698" s="63"/>
      <c r="Q1698" s="63"/>
      <c r="R1698" s="63"/>
    </row>
    <row r="1699" spans="1:18" x14ac:dyDescent="0.2">
      <c r="A1699" s="63" t="s">
        <v>1881</v>
      </c>
      <c r="B1699" s="63" t="s">
        <v>1849</v>
      </c>
      <c r="C1699" s="63" t="s">
        <v>81</v>
      </c>
      <c r="D1699" s="63" t="s">
        <v>80</v>
      </c>
      <c r="E1699" s="63" t="s">
        <v>1847</v>
      </c>
      <c r="F1699" s="63">
        <v>1</v>
      </c>
      <c r="G1699" s="63" t="s">
        <v>8313</v>
      </c>
      <c r="H1699" s="63" t="s">
        <v>19</v>
      </c>
      <c r="I1699" s="63">
        <v>15.1</v>
      </c>
      <c r="J1699" s="63">
        <v>33</v>
      </c>
      <c r="K1699" s="63">
        <v>3</v>
      </c>
      <c r="L1699" s="63">
        <v>0.2</v>
      </c>
      <c r="M1699" s="63"/>
      <c r="N1699" s="63">
        <v>1</v>
      </c>
      <c r="O1699" s="63"/>
      <c r="P1699" s="63"/>
      <c r="Q1699" s="63"/>
      <c r="R1699" s="63"/>
    </row>
    <row r="1700" spans="1:18" x14ac:dyDescent="0.2">
      <c r="A1700" s="63" t="s">
        <v>1882</v>
      </c>
      <c r="B1700" s="63" t="s">
        <v>1846</v>
      </c>
      <c r="C1700" s="63" t="s">
        <v>85</v>
      </c>
      <c r="D1700" s="63" t="s">
        <v>84</v>
      </c>
      <c r="E1700" s="63" t="s">
        <v>1847</v>
      </c>
      <c r="F1700" s="63">
        <v>0</v>
      </c>
      <c r="G1700" s="63" t="s">
        <v>8313</v>
      </c>
      <c r="H1700" s="63" t="s">
        <v>334</v>
      </c>
      <c r="I1700" s="63">
        <v>17.100000000000001</v>
      </c>
      <c r="J1700" s="63">
        <v>45</v>
      </c>
      <c r="K1700" s="63">
        <v>4</v>
      </c>
      <c r="L1700" s="63"/>
      <c r="M1700" s="63"/>
      <c r="N1700" s="63"/>
      <c r="O1700" s="63"/>
      <c r="P1700" s="63"/>
      <c r="Q1700" s="63"/>
      <c r="R1700" s="63"/>
    </row>
    <row r="1701" spans="1:18" x14ac:dyDescent="0.2">
      <c r="A1701" s="63" t="s">
        <v>1883</v>
      </c>
      <c r="B1701" s="63" t="s">
        <v>1849</v>
      </c>
      <c r="C1701" s="63" t="s">
        <v>85</v>
      </c>
      <c r="D1701" s="63" t="s">
        <v>84</v>
      </c>
      <c r="E1701" s="63" t="s">
        <v>1847</v>
      </c>
      <c r="F1701" s="63">
        <v>1</v>
      </c>
      <c r="G1701" s="63" t="s">
        <v>8313</v>
      </c>
      <c r="H1701" s="63" t="s">
        <v>19</v>
      </c>
      <c r="I1701" s="63">
        <v>17.399999999999999</v>
      </c>
      <c r="J1701" s="63">
        <v>46</v>
      </c>
      <c r="K1701" s="63">
        <v>4</v>
      </c>
      <c r="L1701" s="63">
        <v>0.2</v>
      </c>
      <c r="M1701" s="63"/>
      <c r="N1701" s="63">
        <v>1</v>
      </c>
      <c r="O1701" s="63"/>
      <c r="P1701" s="63"/>
      <c r="Q1701" s="63"/>
      <c r="R1701" s="63"/>
    </row>
    <row r="1702" spans="1:18" x14ac:dyDescent="0.2">
      <c r="A1702" s="63" t="s">
        <v>1884</v>
      </c>
      <c r="B1702" s="63" t="s">
        <v>1846</v>
      </c>
      <c r="C1702" s="63" t="s">
        <v>89</v>
      </c>
      <c r="D1702" s="63" t="s">
        <v>88</v>
      </c>
      <c r="E1702" s="63" t="s">
        <v>1847</v>
      </c>
      <c r="F1702" s="63">
        <v>0</v>
      </c>
      <c r="G1702" s="63" t="s">
        <v>8313</v>
      </c>
      <c r="H1702" s="63" t="s">
        <v>334</v>
      </c>
      <c r="I1702" s="63">
        <v>17.7</v>
      </c>
      <c r="J1702" s="63">
        <v>47</v>
      </c>
      <c r="K1702" s="63">
        <v>4</v>
      </c>
      <c r="L1702" s="63"/>
      <c r="M1702" s="63"/>
      <c r="N1702" s="63"/>
      <c r="O1702" s="63"/>
      <c r="P1702" s="63"/>
      <c r="Q1702" s="63"/>
      <c r="R1702" s="63"/>
    </row>
    <row r="1703" spans="1:18" x14ac:dyDescent="0.2">
      <c r="A1703" s="63" t="s">
        <v>1885</v>
      </c>
      <c r="B1703" s="63" t="s">
        <v>1849</v>
      </c>
      <c r="C1703" s="63" t="s">
        <v>89</v>
      </c>
      <c r="D1703" s="63" t="s">
        <v>88</v>
      </c>
      <c r="E1703" s="63" t="s">
        <v>1847</v>
      </c>
      <c r="F1703" s="63">
        <v>1</v>
      </c>
      <c r="G1703" s="63" t="s">
        <v>8313</v>
      </c>
      <c r="H1703" s="63" t="s">
        <v>19</v>
      </c>
      <c r="I1703" s="63">
        <v>18.100000000000001</v>
      </c>
      <c r="J1703" s="63">
        <v>48</v>
      </c>
      <c r="K1703" s="63">
        <v>4</v>
      </c>
      <c r="L1703" s="63">
        <v>0.2</v>
      </c>
      <c r="M1703" s="63"/>
      <c r="N1703" s="63">
        <v>1</v>
      </c>
      <c r="O1703" s="63"/>
      <c r="P1703" s="63"/>
      <c r="Q1703" s="63"/>
      <c r="R1703" s="63"/>
    </row>
    <row r="1704" spans="1:18" x14ac:dyDescent="0.2">
      <c r="A1704" s="63" t="s">
        <v>1886</v>
      </c>
      <c r="B1704" s="63" t="s">
        <v>1846</v>
      </c>
      <c r="C1704" s="63" t="s">
        <v>93</v>
      </c>
      <c r="D1704" s="63" t="s">
        <v>92</v>
      </c>
      <c r="E1704" s="63" t="s">
        <v>1847</v>
      </c>
      <c r="F1704" s="63">
        <v>0</v>
      </c>
      <c r="G1704" s="63" t="s">
        <v>8313</v>
      </c>
      <c r="H1704" s="63" t="s">
        <v>334</v>
      </c>
      <c r="I1704" s="63">
        <v>14.2</v>
      </c>
      <c r="J1704" s="63">
        <v>19</v>
      </c>
      <c r="K1704" s="63">
        <v>2</v>
      </c>
      <c r="L1704" s="63"/>
      <c r="M1704" s="63"/>
      <c r="N1704" s="63"/>
      <c r="O1704" s="63"/>
      <c r="P1704" s="63"/>
      <c r="Q1704" s="63"/>
      <c r="R1704" s="63"/>
    </row>
    <row r="1705" spans="1:18" x14ac:dyDescent="0.2">
      <c r="A1705" s="63" t="s">
        <v>1887</v>
      </c>
      <c r="B1705" s="63" t="s">
        <v>1849</v>
      </c>
      <c r="C1705" s="63" t="s">
        <v>93</v>
      </c>
      <c r="D1705" s="63" t="s">
        <v>92</v>
      </c>
      <c r="E1705" s="63" t="s">
        <v>1847</v>
      </c>
      <c r="F1705" s="63">
        <v>1</v>
      </c>
      <c r="G1705" s="63" t="s">
        <v>8313</v>
      </c>
      <c r="H1705" s="63" t="s">
        <v>19</v>
      </c>
      <c r="I1705" s="63">
        <v>11.9</v>
      </c>
      <c r="J1705" s="63">
        <v>4</v>
      </c>
      <c r="K1705" s="63">
        <v>1</v>
      </c>
      <c r="L1705" s="63">
        <v>-1.2</v>
      </c>
      <c r="M1705" s="63">
        <v>1</v>
      </c>
      <c r="N1705" s="63"/>
      <c r="O1705" s="63">
        <v>1</v>
      </c>
      <c r="P1705" s="63"/>
      <c r="Q1705" s="63">
        <v>1</v>
      </c>
      <c r="R1705" s="63"/>
    </row>
    <row r="1706" spans="1:18" x14ac:dyDescent="0.2">
      <c r="A1706" s="63" t="s">
        <v>1888</v>
      </c>
      <c r="B1706" s="63" t="s">
        <v>1846</v>
      </c>
      <c r="C1706" s="63" t="s">
        <v>97</v>
      </c>
      <c r="D1706" s="63" t="s">
        <v>96</v>
      </c>
      <c r="E1706" s="63" t="s">
        <v>1847</v>
      </c>
      <c r="F1706" s="63">
        <v>0</v>
      </c>
      <c r="G1706" s="63" t="s">
        <v>8313</v>
      </c>
      <c r="H1706" s="63" t="s">
        <v>334</v>
      </c>
      <c r="I1706" s="63">
        <v>15</v>
      </c>
      <c r="J1706" s="63">
        <v>29</v>
      </c>
      <c r="K1706" s="63">
        <v>3</v>
      </c>
      <c r="L1706" s="63"/>
      <c r="M1706" s="63"/>
      <c r="N1706" s="63"/>
      <c r="O1706" s="63"/>
      <c r="P1706" s="63"/>
      <c r="Q1706" s="63"/>
      <c r="R1706" s="63"/>
    </row>
    <row r="1707" spans="1:18" x14ac:dyDescent="0.2">
      <c r="A1707" s="63" t="s">
        <v>1889</v>
      </c>
      <c r="B1707" s="63" t="s">
        <v>1849</v>
      </c>
      <c r="C1707" s="63" t="s">
        <v>97</v>
      </c>
      <c r="D1707" s="63" t="s">
        <v>96</v>
      </c>
      <c r="E1707" s="63" t="s">
        <v>1847</v>
      </c>
      <c r="F1707" s="63">
        <v>1</v>
      </c>
      <c r="G1707" s="63" t="s">
        <v>8313</v>
      </c>
      <c r="H1707" s="63" t="s">
        <v>19</v>
      </c>
      <c r="I1707" s="63">
        <v>14.6</v>
      </c>
      <c r="J1707" s="63">
        <v>26</v>
      </c>
      <c r="K1707" s="63">
        <v>3</v>
      </c>
      <c r="L1707" s="63">
        <v>-0.2</v>
      </c>
      <c r="M1707" s="63">
        <v>1</v>
      </c>
      <c r="N1707" s="63"/>
      <c r="O1707" s="63"/>
      <c r="P1707" s="63"/>
      <c r="Q1707" s="63"/>
      <c r="R1707" s="63"/>
    </row>
    <row r="1708" spans="1:18" x14ac:dyDescent="0.2">
      <c r="A1708" s="63" t="s">
        <v>1890</v>
      </c>
      <c r="B1708" s="63" t="s">
        <v>1846</v>
      </c>
      <c r="C1708" s="63" t="s">
        <v>101</v>
      </c>
      <c r="D1708" s="63" t="s">
        <v>100</v>
      </c>
      <c r="E1708" s="63" t="s">
        <v>1847</v>
      </c>
      <c r="F1708" s="63">
        <v>0</v>
      </c>
      <c r="G1708" s="63" t="s">
        <v>8313</v>
      </c>
      <c r="H1708" s="63" t="s">
        <v>334</v>
      </c>
      <c r="I1708" s="63">
        <v>13.4</v>
      </c>
      <c r="J1708" s="63">
        <v>9</v>
      </c>
      <c r="K1708" s="63">
        <v>1</v>
      </c>
      <c r="L1708" s="63"/>
      <c r="M1708" s="63"/>
      <c r="N1708" s="63"/>
      <c r="O1708" s="63"/>
      <c r="P1708" s="63"/>
      <c r="Q1708" s="63"/>
      <c r="R1708" s="63"/>
    </row>
    <row r="1709" spans="1:18" x14ac:dyDescent="0.2">
      <c r="A1709" s="63" t="s">
        <v>1891</v>
      </c>
      <c r="B1709" s="63" t="s">
        <v>1849</v>
      </c>
      <c r="C1709" s="63" t="s">
        <v>101</v>
      </c>
      <c r="D1709" s="63" t="s">
        <v>100</v>
      </c>
      <c r="E1709" s="63" t="s">
        <v>1847</v>
      </c>
      <c r="F1709" s="63">
        <v>1</v>
      </c>
      <c r="G1709" s="63" t="s">
        <v>8313</v>
      </c>
      <c r="H1709" s="63" t="s">
        <v>19</v>
      </c>
      <c r="I1709" s="63">
        <v>12.6</v>
      </c>
      <c r="J1709" s="63">
        <v>7</v>
      </c>
      <c r="K1709" s="63">
        <v>1</v>
      </c>
      <c r="L1709" s="63">
        <v>-0.4</v>
      </c>
      <c r="M1709" s="63">
        <v>1</v>
      </c>
      <c r="N1709" s="63"/>
      <c r="O1709" s="63"/>
      <c r="P1709" s="63"/>
      <c r="Q1709" s="63"/>
      <c r="R1709" s="63"/>
    </row>
    <row r="1710" spans="1:18" x14ac:dyDescent="0.2">
      <c r="A1710" s="63" t="s">
        <v>1892</v>
      </c>
      <c r="B1710" s="63" t="s">
        <v>1846</v>
      </c>
      <c r="C1710" s="63" t="s">
        <v>105</v>
      </c>
      <c r="D1710" s="63" t="s">
        <v>104</v>
      </c>
      <c r="E1710" s="63" t="s">
        <v>1847</v>
      </c>
      <c r="F1710" s="63">
        <v>0</v>
      </c>
      <c r="G1710" s="63" t="s">
        <v>8313</v>
      </c>
      <c r="H1710" s="63" t="s">
        <v>334</v>
      </c>
      <c r="I1710" s="63">
        <v>14.5</v>
      </c>
      <c r="J1710" s="63">
        <v>24</v>
      </c>
      <c r="K1710" s="63">
        <v>2</v>
      </c>
      <c r="L1710" s="63"/>
      <c r="M1710" s="63"/>
      <c r="N1710" s="63"/>
      <c r="O1710" s="63"/>
      <c r="P1710" s="63"/>
      <c r="Q1710" s="63"/>
      <c r="R1710" s="63"/>
    </row>
    <row r="1711" spans="1:18" x14ac:dyDescent="0.2">
      <c r="A1711" s="63" t="s">
        <v>1893</v>
      </c>
      <c r="B1711" s="63" t="s">
        <v>1849</v>
      </c>
      <c r="C1711" s="63" t="s">
        <v>105</v>
      </c>
      <c r="D1711" s="63" t="s">
        <v>104</v>
      </c>
      <c r="E1711" s="63" t="s">
        <v>1847</v>
      </c>
      <c r="F1711" s="63">
        <v>1</v>
      </c>
      <c r="G1711" s="63" t="s">
        <v>8313</v>
      </c>
      <c r="H1711" s="63" t="s">
        <v>19</v>
      </c>
      <c r="I1711" s="63">
        <v>14.6</v>
      </c>
      <c r="J1711" s="63">
        <v>26</v>
      </c>
      <c r="K1711" s="63">
        <v>3</v>
      </c>
      <c r="L1711" s="63">
        <v>0.1</v>
      </c>
      <c r="M1711" s="63"/>
      <c r="N1711" s="63">
        <v>1</v>
      </c>
      <c r="O1711" s="63"/>
      <c r="P1711" s="63"/>
      <c r="Q1711" s="63"/>
      <c r="R1711" s="63"/>
    </row>
    <row r="1712" spans="1:18" x14ac:dyDescent="0.2">
      <c r="A1712" s="63" t="s">
        <v>1894</v>
      </c>
      <c r="B1712" s="63" t="s">
        <v>1846</v>
      </c>
      <c r="C1712" s="63" t="s">
        <v>109</v>
      </c>
      <c r="D1712" s="63" t="s">
        <v>108</v>
      </c>
      <c r="E1712" s="63" t="s">
        <v>1847</v>
      </c>
      <c r="F1712" s="63">
        <v>0</v>
      </c>
      <c r="G1712" s="63" t="s">
        <v>8313</v>
      </c>
      <c r="H1712" s="63" t="s">
        <v>334</v>
      </c>
      <c r="I1712" s="63">
        <v>13.2</v>
      </c>
      <c r="J1712" s="63">
        <v>6</v>
      </c>
      <c r="K1712" s="63">
        <v>1</v>
      </c>
      <c r="L1712" s="63"/>
      <c r="M1712" s="63"/>
      <c r="N1712" s="63"/>
      <c r="O1712" s="63"/>
      <c r="P1712" s="63"/>
      <c r="Q1712" s="63"/>
      <c r="R1712" s="63"/>
    </row>
    <row r="1713" spans="1:18" x14ac:dyDescent="0.2">
      <c r="A1713" s="63" t="s">
        <v>1895</v>
      </c>
      <c r="B1713" s="63" t="s">
        <v>1849</v>
      </c>
      <c r="C1713" s="63" t="s">
        <v>109</v>
      </c>
      <c r="D1713" s="63" t="s">
        <v>108</v>
      </c>
      <c r="E1713" s="63" t="s">
        <v>1847</v>
      </c>
      <c r="F1713" s="63">
        <v>1</v>
      </c>
      <c r="G1713" s="63" t="s">
        <v>8313</v>
      </c>
      <c r="H1713" s="63" t="s">
        <v>19</v>
      </c>
      <c r="I1713" s="63">
        <v>12.7</v>
      </c>
      <c r="J1713" s="63">
        <v>8</v>
      </c>
      <c r="K1713" s="63">
        <v>1</v>
      </c>
      <c r="L1713" s="63">
        <v>-0.3</v>
      </c>
      <c r="M1713" s="63">
        <v>1</v>
      </c>
      <c r="N1713" s="63"/>
      <c r="O1713" s="63"/>
      <c r="P1713" s="63"/>
      <c r="Q1713" s="63"/>
      <c r="R1713" s="63"/>
    </row>
    <row r="1714" spans="1:18" x14ac:dyDescent="0.2">
      <c r="A1714" s="63" t="s">
        <v>1896</v>
      </c>
      <c r="B1714" s="63" t="s">
        <v>1846</v>
      </c>
      <c r="C1714" s="63" t="s">
        <v>113</v>
      </c>
      <c r="D1714" s="63" t="s">
        <v>112</v>
      </c>
      <c r="E1714" s="63" t="s">
        <v>1847</v>
      </c>
      <c r="F1714" s="63">
        <v>0</v>
      </c>
      <c r="G1714" s="63" t="s">
        <v>8313</v>
      </c>
      <c r="H1714" s="63" t="s">
        <v>334</v>
      </c>
      <c r="I1714" s="63">
        <v>19.399999999999999</v>
      </c>
      <c r="J1714" s="63">
        <v>51</v>
      </c>
      <c r="K1714" s="63">
        <v>4</v>
      </c>
      <c r="L1714" s="63"/>
      <c r="M1714" s="63"/>
      <c r="N1714" s="63"/>
      <c r="O1714" s="63"/>
      <c r="P1714" s="63"/>
      <c r="Q1714" s="63"/>
      <c r="R1714" s="63"/>
    </row>
    <row r="1715" spans="1:18" x14ac:dyDescent="0.2">
      <c r="A1715" s="63" t="s">
        <v>1897</v>
      </c>
      <c r="B1715" s="63" t="s">
        <v>1849</v>
      </c>
      <c r="C1715" s="63" t="s">
        <v>113</v>
      </c>
      <c r="D1715" s="63" t="s">
        <v>112</v>
      </c>
      <c r="E1715" s="63" t="s">
        <v>1847</v>
      </c>
      <c r="F1715" s="63">
        <v>1</v>
      </c>
      <c r="G1715" s="63" t="s">
        <v>8313</v>
      </c>
      <c r="H1715" s="63" t="s">
        <v>19</v>
      </c>
      <c r="I1715" s="63">
        <v>19.3</v>
      </c>
      <c r="J1715" s="63">
        <v>51</v>
      </c>
      <c r="K1715" s="63">
        <v>4</v>
      </c>
      <c r="L1715" s="63">
        <v>-0.1</v>
      </c>
      <c r="M1715" s="63">
        <v>1</v>
      </c>
      <c r="N1715" s="63"/>
      <c r="O1715" s="63"/>
      <c r="P1715" s="63"/>
      <c r="Q1715" s="63"/>
      <c r="R1715" s="63"/>
    </row>
    <row r="1716" spans="1:18" x14ac:dyDescent="0.2">
      <c r="A1716" s="63" t="s">
        <v>1898</v>
      </c>
      <c r="B1716" s="63" t="s">
        <v>1846</v>
      </c>
      <c r="C1716" s="63" t="s">
        <v>117</v>
      </c>
      <c r="D1716" s="63" t="s">
        <v>116</v>
      </c>
      <c r="E1716" s="63" t="s">
        <v>1847</v>
      </c>
      <c r="F1716" s="63">
        <v>0</v>
      </c>
      <c r="G1716" s="63" t="s">
        <v>8313</v>
      </c>
      <c r="H1716" s="63" t="s">
        <v>334</v>
      </c>
      <c r="I1716" s="63">
        <v>16.600000000000001</v>
      </c>
      <c r="J1716" s="63">
        <v>42</v>
      </c>
      <c r="K1716" s="63">
        <v>4</v>
      </c>
      <c r="L1716" s="63"/>
      <c r="M1716" s="63"/>
      <c r="N1716" s="63"/>
      <c r="O1716" s="63"/>
      <c r="P1716" s="63"/>
      <c r="Q1716" s="63"/>
      <c r="R1716" s="63"/>
    </row>
    <row r="1717" spans="1:18" x14ac:dyDescent="0.2">
      <c r="A1717" s="63" t="s">
        <v>1899</v>
      </c>
      <c r="B1717" s="63" t="s">
        <v>1849</v>
      </c>
      <c r="C1717" s="63" t="s">
        <v>117</v>
      </c>
      <c r="D1717" s="63" t="s">
        <v>116</v>
      </c>
      <c r="E1717" s="63" t="s">
        <v>1847</v>
      </c>
      <c r="F1717" s="63">
        <v>1</v>
      </c>
      <c r="G1717" s="63" t="s">
        <v>8313</v>
      </c>
      <c r="H1717" s="63" t="s">
        <v>19</v>
      </c>
      <c r="I1717" s="63">
        <v>14.7</v>
      </c>
      <c r="J1717" s="63">
        <v>29</v>
      </c>
      <c r="K1717" s="63">
        <v>3</v>
      </c>
      <c r="L1717" s="63">
        <v>-1</v>
      </c>
      <c r="M1717" s="63">
        <v>1</v>
      </c>
      <c r="N1717" s="63"/>
      <c r="O1717" s="63">
        <v>1</v>
      </c>
      <c r="P1717" s="63"/>
      <c r="Q1717" s="63">
        <v>1</v>
      </c>
      <c r="R1717" s="63"/>
    </row>
    <row r="1718" spans="1:18" x14ac:dyDescent="0.2">
      <c r="A1718" s="63" t="s">
        <v>1900</v>
      </c>
      <c r="B1718" s="63" t="s">
        <v>1846</v>
      </c>
      <c r="C1718" s="63" t="s">
        <v>121</v>
      </c>
      <c r="D1718" s="63" t="s">
        <v>120</v>
      </c>
      <c r="E1718" s="63" t="s">
        <v>1847</v>
      </c>
      <c r="F1718" s="63">
        <v>0</v>
      </c>
      <c r="G1718" s="63" t="s">
        <v>8313</v>
      </c>
      <c r="H1718" s="63" t="s">
        <v>334</v>
      </c>
      <c r="I1718" s="63">
        <v>14.3</v>
      </c>
      <c r="J1718" s="63">
        <v>21</v>
      </c>
      <c r="K1718" s="63">
        <v>2</v>
      </c>
      <c r="L1718" s="63"/>
      <c r="M1718" s="63"/>
      <c r="N1718" s="63"/>
      <c r="O1718" s="63"/>
      <c r="P1718" s="63"/>
      <c r="Q1718" s="63"/>
      <c r="R1718" s="63"/>
    </row>
    <row r="1719" spans="1:18" x14ac:dyDescent="0.2">
      <c r="A1719" s="63" t="s">
        <v>1901</v>
      </c>
      <c r="B1719" s="63" t="s">
        <v>1849</v>
      </c>
      <c r="C1719" s="63" t="s">
        <v>121</v>
      </c>
      <c r="D1719" s="63" t="s">
        <v>120</v>
      </c>
      <c r="E1719" s="63" t="s">
        <v>1847</v>
      </c>
      <c r="F1719" s="63">
        <v>1</v>
      </c>
      <c r="G1719" s="63" t="s">
        <v>8313</v>
      </c>
      <c r="H1719" s="63" t="s">
        <v>19</v>
      </c>
      <c r="I1719" s="63">
        <v>14.6</v>
      </c>
      <c r="J1719" s="63">
        <v>26</v>
      </c>
      <c r="K1719" s="63">
        <v>3</v>
      </c>
      <c r="L1719" s="63">
        <v>0.2</v>
      </c>
      <c r="M1719" s="63"/>
      <c r="N1719" s="63">
        <v>1</v>
      </c>
      <c r="O1719" s="63"/>
      <c r="P1719" s="63"/>
      <c r="Q1719" s="63"/>
      <c r="R1719" s="63"/>
    </row>
    <row r="1720" spans="1:18" x14ac:dyDescent="0.2">
      <c r="A1720" s="63" t="s">
        <v>1902</v>
      </c>
      <c r="B1720" s="63" t="s">
        <v>1846</v>
      </c>
      <c r="C1720" s="63" t="s">
        <v>125</v>
      </c>
      <c r="D1720" s="63" t="s">
        <v>124</v>
      </c>
      <c r="E1720" s="63" t="s">
        <v>1847</v>
      </c>
      <c r="F1720" s="63">
        <v>0</v>
      </c>
      <c r="G1720" s="63" t="s">
        <v>8313</v>
      </c>
      <c r="H1720" s="63" t="s">
        <v>334</v>
      </c>
      <c r="I1720" s="63">
        <v>16</v>
      </c>
      <c r="J1720" s="63">
        <v>36</v>
      </c>
      <c r="K1720" s="63">
        <v>3</v>
      </c>
      <c r="L1720" s="63"/>
      <c r="M1720" s="63"/>
      <c r="N1720" s="63"/>
      <c r="O1720" s="63"/>
      <c r="P1720" s="63"/>
      <c r="Q1720" s="63"/>
      <c r="R1720" s="63"/>
    </row>
    <row r="1721" spans="1:18" x14ac:dyDescent="0.2">
      <c r="A1721" s="63" t="s">
        <v>1903</v>
      </c>
      <c r="B1721" s="63" t="s">
        <v>1849</v>
      </c>
      <c r="C1721" s="63" t="s">
        <v>125</v>
      </c>
      <c r="D1721" s="63" t="s">
        <v>124</v>
      </c>
      <c r="E1721" s="63" t="s">
        <v>1847</v>
      </c>
      <c r="F1721" s="63">
        <v>1</v>
      </c>
      <c r="G1721" s="63" t="s">
        <v>8313</v>
      </c>
      <c r="H1721" s="63" t="s">
        <v>19</v>
      </c>
      <c r="I1721" s="63">
        <v>16.100000000000001</v>
      </c>
      <c r="J1721" s="63">
        <v>41</v>
      </c>
      <c r="K1721" s="63">
        <v>4</v>
      </c>
      <c r="L1721" s="63">
        <v>0.1</v>
      </c>
      <c r="M1721" s="63"/>
      <c r="N1721" s="63">
        <v>1</v>
      </c>
      <c r="O1721" s="63"/>
      <c r="P1721" s="63"/>
      <c r="Q1721" s="63"/>
      <c r="R1721" s="63"/>
    </row>
    <row r="1722" spans="1:18" x14ac:dyDescent="0.2">
      <c r="A1722" s="63" t="s">
        <v>1904</v>
      </c>
      <c r="B1722" s="63" t="s">
        <v>1846</v>
      </c>
      <c r="C1722" s="63" t="s">
        <v>129</v>
      </c>
      <c r="D1722" s="63" t="s">
        <v>128</v>
      </c>
      <c r="E1722" s="63" t="s">
        <v>1847</v>
      </c>
      <c r="F1722" s="63">
        <v>0</v>
      </c>
      <c r="G1722" s="63" t="s">
        <v>8313</v>
      </c>
      <c r="H1722" s="63" t="s">
        <v>334</v>
      </c>
      <c r="I1722" s="63">
        <v>17.7</v>
      </c>
      <c r="J1722" s="63">
        <v>47</v>
      </c>
      <c r="K1722" s="63">
        <v>4</v>
      </c>
      <c r="L1722" s="63"/>
      <c r="M1722" s="63"/>
      <c r="N1722" s="63"/>
      <c r="O1722" s="63"/>
      <c r="P1722" s="63"/>
      <c r="Q1722" s="63"/>
      <c r="R1722" s="63"/>
    </row>
    <row r="1723" spans="1:18" x14ac:dyDescent="0.2">
      <c r="A1723" s="63" t="s">
        <v>1905</v>
      </c>
      <c r="B1723" s="63" t="s">
        <v>1849</v>
      </c>
      <c r="C1723" s="63" t="s">
        <v>129</v>
      </c>
      <c r="D1723" s="63" t="s">
        <v>128</v>
      </c>
      <c r="E1723" s="63" t="s">
        <v>1847</v>
      </c>
      <c r="F1723" s="63">
        <v>1</v>
      </c>
      <c r="G1723" s="63" t="s">
        <v>8313</v>
      </c>
      <c r="H1723" s="63" t="s">
        <v>19</v>
      </c>
      <c r="I1723" s="63">
        <v>16.399999999999999</v>
      </c>
      <c r="J1723" s="63">
        <v>44</v>
      </c>
      <c r="K1723" s="63">
        <v>4</v>
      </c>
      <c r="L1723" s="63">
        <v>-0.7</v>
      </c>
      <c r="M1723" s="63">
        <v>1</v>
      </c>
      <c r="N1723" s="63"/>
      <c r="O1723" s="63">
        <v>1</v>
      </c>
      <c r="P1723" s="63"/>
      <c r="Q1723" s="63"/>
      <c r="R1723" s="63"/>
    </row>
    <row r="1724" spans="1:18" x14ac:dyDescent="0.2">
      <c r="A1724" s="63" t="s">
        <v>1906</v>
      </c>
      <c r="B1724" s="63" t="s">
        <v>1846</v>
      </c>
      <c r="C1724" s="63" t="s">
        <v>133</v>
      </c>
      <c r="D1724" s="63" t="s">
        <v>132</v>
      </c>
      <c r="E1724" s="63" t="s">
        <v>1847</v>
      </c>
      <c r="F1724" s="63">
        <v>0</v>
      </c>
      <c r="G1724" s="63" t="s">
        <v>8313</v>
      </c>
      <c r="H1724" s="63" t="s">
        <v>334</v>
      </c>
      <c r="I1724" s="63">
        <v>13.7</v>
      </c>
      <c r="J1724" s="63">
        <v>14</v>
      </c>
      <c r="K1724" s="63">
        <v>2</v>
      </c>
      <c r="L1724" s="63"/>
      <c r="M1724" s="63"/>
      <c r="N1724" s="63"/>
      <c r="O1724" s="63"/>
      <c r="P1724" s="63"/>
      <c r="Q1724" s="63"/>
      <c r="R1724" s="63"/>
    </row>
    <row r="1725" spans="1:18" x14ac:dyDescent="0.2">
      <c r="A1725" s="63" t="s">
        <v>1907</v>
      </c>
      <c r="B1725" s="63" t="s">
        <v>1849</v>
      </c>
      <c r="C1725" s="63" t="s">
        <v>133</v>
      </c>
      <c r="D1725" s="63" t="s">
        <v>132</v>
      </c>
      <c r="E1725" s="63" t="s">
        <v>1847</v>
      </c>
      <c r="F1725" s="63">
        <v>1</v>
      </c>
      <c r="G1725" s="63" t="s">
        <v>8313</v>
      </c>
      <c r="H1725" s="63" t="s">
        <v>19</v>
      </c>
      <c r="I1725" s="63">
        <v>12.7</v>
      </c>
      <c r="J1725" s="63">
        <v>8</v>
      </c>
      <c r="K1725" s="63">
        <v>1</v>
      </c>
      <c r="L1725" s="63">
        <v>-0.5</v>
      </c>
      <c r="M1725" s="63">
        <v>1</v>
      </c>
      <c r="N1725" s="63"/>
      <c r="O1725" s="63">
        <v>1</v>
      </c>
      <c r="P1725" s="63"/>
      <c r="Q1725" s="63"/>
      <c r="R1725" s="63"/>
    </row>
    <row r="1726" spans="1:18" x14ac:dyDescent="0.2">
      <c r="A1726" s="63" t="s">
        <v>1908</v>
      </c>
      <c r="B1726" s="63" t="s">
        <v>1846</v>
      </c>
      <c r="C1726" s="63" t="s">
        <v>137</v>
      </c>
      <c r="D1726" s="63" t="s">
        <v>136</v>
      </c>
      <c r="E1726" s="63" t="s">
        <v>1847</v>
      </c>
      <c r="F1726" s="63">
        <v>0</v>
      </c>
      <c r="G1726" s="63" t="s">
        <v>8313</v>
      </c>
      <c r="H1726" s="63" t="s">
        <v>334</v>
      </c>
      <c r="I1726" s="63">
        <v>15.9</v>
      </c>
      <c r="J1726" s="63">
        <v>34</v>
      </c>
      <c r="K1726" s="63">
        <v>3</v>
      </c>
      <c r="L1726" s="63"/>
      <c r="M1726" s="63"/>
      <c r="N1726" s="63"/>
      <c r="O1726" s="63"/>
      <c r="P1726" s="63"/>
      <c r="Q1726" s="63"/>
      <c r="R1726" s="63"/>
    </row>
    <row r="1727" spans="1:18" x14ac:dyDescent="0.2">
      <c r="A1727" s="63" t="s">
        <v>1909</v>
      </c>
      <c r="B1727" s="63" t="s">
        <v>1849</v>
      </c>
      <c r="C1727" s="63" t="s">
        <v>137</v>
      </c>
      <c r="D1727" s="63" t="s">
        <v>136</v>
      </c>
      <c r="E1727" s="63" t="s">
        <v>1847</v>
      </c>
      <c r="F1727" s="63">
        <v>1</v>
      </c>
      <c r="G1727" s="63" t="s">
        <v>8313</v>
      </c>
      <c r="H1727" s="63" t="s">
        <v>19</v>
      </c>
      <c r="I1727" s="63">
        <v>14.2</v>
      </c>
      <c r="J1727" s="63">
        <v>24</v>
      </c>
      <c r="K1727" s="63">
        <v>2</v>
      </c>
      <c r="L1727" s="63">
        <v>-0.9</v>
      </c>
      <c r="M1727" s="63">
        <v>1</v>
      </c>
      <c r="N1727" s="63"/>
      <c r="O1727" s="63">
        <v>1</v>
      </c>
      <c r="P1727" s="63"/>
      <c r="Q1727" s="63"/>
      <c r="R1727" s="63"/>
    </row>
    <row r="1728" spans="1:18" x14ac:dyDescent="0.2">
      <c r="A1728" s="63" t="s">
        <v>1910</v>
      </c>
      <c r="B1728" s="63" t="s">
        <v>1846</v>
      </c>
      <c r="C1728" s="63" t="s">
        <v>141</v>
      </c>
      <c r="D1728" s="63" t="s">
        <v>140</v>
      </c>
      <c r="E1728" s="63" t="s">
        <v>1847</v>
      </c>
      <c r="F1728" s="63">
        <v>0</v>
      </c>
      <c r="G1728" s="63" t="s">
        <v>8313</v>
      </c>
      <c r="H1728" s="63" t="s">
        <v>334</v>
      </c>
      <c r="I1728" s="63">
        <v>13.9</v>
      </c>
      <c r="J1728" s="63">
        <v>18</v>
      </c>
      <c r="K1728" s="63">
        <v>2</v>
      </c>
      <c r="L1728" s="63"/>
      <c r="M1728" s="63"/>
      <c r="N1728" s="63"/>
      <c r="O1728" s="63"/>
      <c r="P1728" s="63"/>
      <c r="Q1728" s="63"/>
      <c r="R1728" s="63"/>
    </row>
    <row r="1729" spans="1:18" x14ac:dyDescent="0.2">
      <c r="A1729" s="63" t="s">
        <v>1911</v>
      </c>
      <c r="B1729" s="63" t="s">
        <v>1849</v>
      </c>
      <c r="C1729" s="63" t="s">
        <v>141</v>
      </c>
      <c r="D1729" s="63" t="s">
        <v>140</v>
      </c>
      <c r="E1729" s="63" t="s">
        <v>1847</v>
      </c>
      <c r="F1729" s="63">
        <v>1</v>
      </c>
      <c r="G1729" s="63" t="s">
        <v>8313</v>
      </c>
      <c r="H1729" s="63" t="s">
        <v>19</v>
      </c>
      <c r="I1729" s="63">
        <v>13.7</v>
      </c>
      <c r="J1729" s="63">
        <v>19</v>
      </c>
      <c r="K1729" s="63">
        <v>2</v>
      </c>
      <c r="L1729" s="63">
        <v>-0.1</v>
      </c>
      <c r="M1729" s="63">
        <v>1</v>
      </c>
      <c r="N1729" s="63"/>
      <c r="O1729" s="63"/>
      <c r="P1729" s="63"/>
      <c r="Q1729" s="63"/>
      <c r="R1729" s="63"/>
    </row>
    <row r="1730" spans="1:18" x14ac:dyDescent="0.2">
      <c r="A1730" s="63" t="s">
        <v>1912</v>
      </c>
      <c r="B1730" s="63" t="s">
        <v>1846</v>
      </c>
      <c r="C1730" s="63" t="s">
        <v>145</v>
      </c>
      <c r="D1730" s="63" t="s">
        <v>144</v>
      </c>
      <c r="E1730" s="63" t="s">
        <v>1847</v>
      </c>
      <c r="F1730" s="63">
        <v>0</v>
      </c>
      <c r="G1730" s="63" t="s">
        <v>8313</v>
      </c>
      <c r="H1730" s="63" t="s">
        <v>334</v>
      </c>
      <c r="I1730" s="63">
        <v>14.4</v>
      </c>
      <c r="J1730" s="63">
        <v>22</v>
      </c>
      <c r="K1730" s="63">
        <v>2</v>
      </c>
      <c r="L1730" s="63"/>
      <c r="M1730" s="63"/>
      <c r="N1730" s="63"/>
      <c r="O1730" s="63"/>
      <c r="P1730" s="63"/>
      <c r="Q1730" s="63"/>
      <c r="R1730" s="63"/>
    </row>
    <row r="1731" spans="1:18" x14ac:dyDescent="0.2">
      <c r="A1731" s="63" t="s">
        <v>1913</v>
      </c>
      <c r="B1731" s="63" t="s">
        <v>1849</v>
      </c>
      <c r="C1731" s="63" t="s">
        <v>145</v>
      </c>
      <c r="D1731" s="63" t="s">
        <v>144</v>
      </c>
      <c r="E1731" s="63" t="s">
        <v>1847</v>
      </c>
      <c r="F1731" s="63">
        <v>1</v>
      </c>
      <c r="G1731" s="63" t="s">
        <v>8313</v>
      </c>
      <c r="H1731" s="63" t="s">
        <v>19</v>
      </c>
      <c r="I1731" s="63">
        <v>13.5</v>
      </c>
      <c r="J1731" s="63">
        <v>15</v>
      </c>
      <c r="K1731" s="63">
        <v>2</v>
      </c>
      <c r="L1731" s="63">
        <v>-0.5</v>
      </c>
      <c r="M1731" s="63">
        <v>1</v>
      </c>
      <c r="N1731" s="63"/>
      <c r="O1731" s="63">
        <v>1</v>
      </c>
      <c r="P1731" s="63"/>
      <c r="Q1731" s="63"/>
      <c r="R1731" s="63"/>
    </row>
    <row r="1732" spans="1:18" x14ac:dyDescent="0.2">
      <c r="A1732" s="63" t="s">
        <v>1914</v>
      </c>
      <c r="B1732" s="63" t="s">
        <v>1846</v>
      </c>
      <c r="C1732" s="63" t="s">
        <v>149</v>
      </c>
      <c r="D1732" s="63" t="s">
        <v>148</v>
      </c>
      <c r="E1732" s="63" t="s">
        <v>1847</v>
      </c>
      <c r="F1732" s="63">
        <v>0</v>
      </c>
      <c r="G1732" s="63" t="s">
        <v>8313</v>
      </c>
      <c r="H1732" s="63" t="s">
        <v>334</v>
      </c>
      <c r="I1732" s="63">
        <v>14.5</v>
      </c>
      <c r="J1732" s="63">
        <v>24</v>
      </c>
      <c r="K1732" s="63">
        <v>2</v>
      </c>
      <c r="L1732" s="63"/>
      <c r="M1732" s="63"/>
      <c r="N1732" s="63"/>
      <c r="O1732" s="63"/>
      <c r="P1732" s="63"/>
      <c r="Q1732" s="63"/>
      <c r="R1732" s="63"/>
    </row>
    <row r="1733" spans="1:18" x14ac:dyDescent="0.2">
      <c r="A1733" s="63" t="s">
        <v>1915</v>
      </c>
      <c r="B1733" s="63" t="s">
        <v>1849</v>
      </c>
      <c r="C1733" s="63" t="s">
        <v>149</v>
      </c>
      <c r="D1733" s="63" t="s">
        <v>148</v>
      </c>
      <c r="E1733" s="63" t="s">
        <v>1847</v>
      </c>
      <c r="F1733" s="63">
        <v>1</v>
      </c>
      <c r="G1733" s="63" t="s">
        <v>8313</v>
      </c>
      <c r="H1733" s="63" t="s">
        <v>19</v>
      </c>
      <c r="I1733" s="63">
        <v>14.4</v>
      </c>
      <c r="J1733" s="63">
        <v>25</v>
      </c>
      <c r="K1733" s="63">
        <v>2</v>
      </c>
      <c r="L1733" s="63">
        <v>-0.1</v>
      </c>
      <c r="M1733" s="63">
        <v>1</v>
      </c>
      <c r="N1733" s="63"/>
      <c r="O1733" s="63"/>
      <c r="P1733" s="63"/>
      <c r="Q1733" s="63"/>
      <c r="R1733" s="63"/>
    </row>
    <row r="1734" spans="1:18" x14ac:dyDescent="0.2">
      <c r="A1734" s="63" t="s">
        <v>1916</v>
      </c>
      <c r="B1734" s="63" t="s">
        <v>1846</v>
      </c>
      <c r="C1734" s="63" t="s">
        <v>153</v>
      </c>
      <c r="D1734" s="63" t="s">
        <v>152</v>
      </c>
      <c r="E1734" s="63" t="s">
        <v>1847</v>
      </c>
      <c r="F1734" s="63">
        <v>0</v>
      </c>
      <c r="G1734" s="63" t="s">
        <v>8313</v>
      </c>
      <c r="H1734" s="63" t="s">
        <v>334</v>
      </c>
      <c r="I1734" s="63">
        <v>13.2</v>
      </c>
      <c r="J1734" s="63">
        <v>6</v>
      </c>
      <c r="K1734" s="63">
        <v>1</v>
      </c>
      <c r="L1734" s="63"/>
      <c r="M1734" s="63"/>
      <c r="N1734" s="63"/>
      <c r="O1734" s="63"/>
      <c r="P1734" s="63"/>
      <c r="Q1734" s="63"/>
      <c r="R1734" s="63"/>
    </row>
    <row r="1735" spans="1:18" x14ac:dyDescent="0.2">
      <c r="A1735" s="63" t="s">
        <v>1917</v>
      </c>
      <c r="B1735" s="63" t="s">
        <v>1849</v>
      </c>
      <c r="C1735" s="63" t="s">
        <v>153</v>
      </c>
      <c r="D1735" s="63" t="s">
        <v>152</v>
      </c>
      <c r="E1735" s="63" t="s">
        <v>1847</v>
      </c>
      <c r="F1735" s="63">
        <v>1</v>
      </c>
      <c r="G1735" s="63" t="s">
        <v>8313</v>
      </c>
      <c r="H1735" s="63" t="s">
        <v>19</v>
      </c>
      <c r="I1735" s="63">
        <v>14.9</v>
      </c>
      <c r="J1735" s="63">
        <v>31</v>
      </c>
      <c r="K1735" s="63">
        <v>3</v>
      </c>
      <c r="L1735" s="63">
        <v>0.9</v>
      </c>
      <c r="M1735" s="63"/>
      <c r="N1735" s="63">
        <v>1</v>
      </c>
      <c r="O1735" s="63"/>
      <c r="P1735" s="63">
        <v>1</v>
      </c>
      <c r="Q1735" s="63"/>
      <c r="R1735" s="63"/>
    </row>
    <row r="1736" spans="1:18" x14ac:dyDescent="0.2">
      <c r="A1736" s="63" t="s">
        <v>1918</v>
      </c>
      <c r="B1736" s="63" t="s">
        <v>1846</v>
      </c>
      <c r="C1736" s="63" t="s">
        <v>157</v>
      </c>
      <c r="D1736" s="63" t="s">
        <v>156</v>
      </c>
      <c r="E1736" s="63" t="s">
        <v>1847</v>
      </c>
      <c r="F1736" s="63">
        <v>0</v>
      </c>
      <c r="G1736" s="63" t="s">
        <v>8313</v>
      </c>
      <c r="H1736" s="63" t="s">
        <v>334</v>
      </c>
      <c r="I1736" s="63">
        <v>16.399999999999999</v>
      </c>
      <c r="J1736" s="63">
        <v>39</v>
      </c>
      <c r="K1736" s="63">
        <v>4</v>
      </c>
      <c r="L1736" s="63"/>
      <c r="M1736" s="63"/>
      <c r="N1736" s="63"/>
      <c r="O1736" s="63"/>
      <c r="P1736" s="63"/>
      <c r="Q1736" s="63"/>
      <c r="R1736" s="63"/>
    </row>
    <row r="1737" spans="1:18" x14ac:dyDescent="0.2">
      <c r="A1737" s="63" t="s">
        <v>1919</v>
      </c>
      <c r="B1737" s="63" t="s">
        <v>1849</v>
      </c>
      <c r="C1737" s="63" t="s">
        <v>157</v>
      </c>
      <c r="D1737" s="63" t="s">
        <v>156</v>
      </c>
      <c r="E1737" s="63" t="s">
        <v>1847</v>
      </c>
      <c r="F1737" s="63">
        <v>1</v>
      </c>
      <c r="G1737" s="63" t="s">
        <v>8313</v>
      </c>
      <c r="H1737" s="63" t="s">
        <v>19</v>
      </c>
      <c r="I1737" s="63">
        <v>15.9</v>
      </c>
      <c r="J1737" s="63">
        <v>40</v>
      </c>
      <c r="K1737" s="63">
        <v>4</v>
      </c>
      <c r="L1737" s="63">
        <v>-0.3</v>
      </c>
      <c r="M1737" s="63">
        <v>1</v>
      </c>
      <c r="N1737" s="63"/>
      <c r="O1737" s="63"/>
      <c r="P1737" s="63"/>
      <c r="Q1737" s="63"/>
      <c r="R1737" s="63"/>
    </row>
    <row r="1738" spans="1:18" x14ac:dyDescent="0.2">
      <c r="A1738" s="63" t="s">
        <v>1920</v>
      </c>
      <c r="B1738" s="63" t="s">
        <v>1846</v>
      </c>
      <c r="C1738" s="63" t="s">
        <v>161</v>
      </c>
      <c r="D1738" s="63" t="s">
        <v>160</v>
      </c>
      <c r="E1738" s="63" t="s">
        <v>1847</v>
      </c>
      <c r="F1738" s="63">
        <v>0</v>
      </c>
      <c r="G1738" s="63" t="s">
        <v>8313</v>
      </c>
      <c r="H1738" s="63" t="s">
        <v>334</v>
      </c>
      <c r="I1738" s="63">
        <v>18.100000000000001</v>
      </c>
      <c r="J1738" s="63">
        <v>50</v>
      </c>
      <c r="K1738" s="63">
        <v>4</v>
      </c>
      <c r="L1738" s="63"/>
      <c r="M1738" s="63"/>
      <c r="N1738" s="63"/>
      <c r="O1738" s="63"/>
      <c r="P1738" s="63"/>
      <c r="Q1738" s="63"/>
      <c r="R1738" s="63"/>
    </row>
    <row r="1739" spans="1:18" x14ac:dyDescent="0.2">
      <c r="A1739" s="63" t="s">
        <v>1921</v>
      </c>
      <c r="B1739" s="63" t="s">
        <v>1849</v>
      </c>
      <c r="C1739" s="63" t="s">
        <v>161</v>
      </c>
      <c r="D1739" s="63" t="s">
        <v>160</v>
      </c>
      <c r="E1739" s="63" t="s">
        <v>1847</v>
      </c>
      <c r="F1739" s="63">
        <v>1</v>
      </c>
      <c r="G1739" s="63" t="s">
        <v>8313</v>
      </c>
      <c r="H1739" s="63" t="s">
        <v>19</v>
      </c>
      <c r="I1739" s="63">
        <v>16.5</v>
      </c>
      <c r="J1739" s="63">
        <v>45</v>
      </c>
      <c r="K1739" s="63">
        <v>4</v>
      </c>
      <c r="L1739" s="63">
        <v>-0.9</v>
      </c>
      <c r="M1739" s="63">
        <v>1</v>
      </c>
      <c r="N1739" s="63"/>
      <c r="O1739" s="63">
        <v>1</v>
      </c>
      <c r="P1739" s="63"/>
      <c r="Q1739" s="63"/>
      <c r="R1739" s="63"/>
    </row>
    <row r="1740" spans="1:18" x14ac:dyDescent="0.2">
      <c r="A1740" s="63" t="s">
        <v>1922</v>
      </c>
      <c r="B1740" s="63" t="s">
        <v>1846</v>
      </c>
      <c r="C1740" s="63" t="s">
        <v>165</v>
      </c>
      <c r="D1740" s="63" t="s">
        <v>164</v>
      </c>
      <c r="E1740" s="63" t="s">
        <v>1847</v>
      </c>
      <c r="F1740" s="63">
        <v>0</v>
      </c>
      <c r="G1740" s="63" t="s">
        <v>8313</v>
      </c>
      <c r="H1740" s="63" t="s">
        <v>334</v>
      </c>
      <c r="I1740" s="63">
        <v>13.8</v>
      </c>
      <c r="J1740" s="63">
        <v>15</v>
      </c>
      <c r="K1740" s="63">
        <v>2</v>
      </c>
      <c r="L1740" s="63"/>
      <c r="M1740" s="63"/>
      <c r="N1740" s="63"/>
      <c r="O1740" s="63"/>
      <c r="P1740" s="63"/>
      <c r="Q1740" s="63"/>
      <c r="R1740" s="63"/>
    </row>
    <row r="1741" spans="1:18" x14ac:dyDescent="0.2">
      <c r="A1741" s="63" t="s">
        <v>1923</v>
      </c>
      <c r="B1741" s="63" t="s">
        <v>1849</v>
      </c>
      <c r="C1741" s="63" t="s">
        <v>165</v>
      </c>
      <c r="D1741" s="63" t="s">
        <v>164</v>
      </c>
      <c r="E1741" s="63" t="s">
        <v>1847</v>
      </c>
      <c r="F1741" s="63">
        <v>1</v>
      </c>
      <c r="G1741" s="63" t="s">
        <v>8313</v>
      </c>
      <c r="H1741" s="63" t="s">
        <v>19</v>
      </c>
      <c r="I1741" s="63">
        <v>13</v>
      </c>
      <c r="J1741" s="63">
        <v>11</v>
      </c>
      <c r="K1741" s="63">
        <v>1</v>
      </c>
      <c r="L1741" s="63">
        <v>-0.4</v>
      </c>
      <c r="M1741" s="63">
        <v>1</v>
      </c>
      <c r="N1741" s="63"/>
      <c r="O1741" s="63"/>
      <c r="P1741" s="63"/>
      <c r="Q1741" s="63"/>
      <c r="R1741" s="63"/>
    </row>
    <row r="1742" spans="1:18" x14ac:dyDescent="0.2">
      <c r="A1742" s="63" t="s">
        <v>1924</v>
      </c>
      <c r="B1742" s="63" t="s">
        <v>1846</v>
      </c>
      <c r="C1742" s="63" t="s">
        <v>169</v>
      </c>
      <c r="D1742" s="63" t="s">
        <v>168</v>
      </c>
      <c r="E1742" s="63" t="s">
        <v>1847</v>
      </c>
      <c r="F1742" s="63">
        <v>0</v>
      </c>
      <c r="G1742" s="63" t="s">
        <v>8313</v>
      </c>
      <c r="H1742" s="63" t="s">
        <v>334</v>
      </c>
      <c r="I1742" s="63">
        <v>16</v>
      </c>
      <c r="J1742" s="63">
        <v>36</v>
      </c>
      <c r="K1742" s="63">
        <v>3</v>
      </c>
      <c r="L1742" s="63"/>
      <c r="M1742" s="63"/>
      <c r="N1742" s="63"/>
      <c r="O1742" s="63"/>
      <c r="P1742" s="63"/>
      <c r="Q1742" s="63"/>
      <c r="R1742" s="63"/>
    </row>
    <row r="1743" spans="1:18" x14ac:dyDescent="0.2">
      <c r="A1743" s="63" t="s">
        <v>1925</v>
      </c>
      <c r="B1743" s="63" t="s">
        <v>1849</v>
      </c>
      <c r="C1743" s="63" t="s">
        <v>169</v>
      </c>
      <c r="D1743" s="63" t="s">
        <v>168</v>
      </c>
      <c r="E1743" s="63" t="s">
        <v>1847</v>
      </c>
      <c r="F1743" s="63">
        <v>1</v>
      </c>
      <c r="G1743" s="63" t="s">
        <v>8313</v>
      </c>
      <c r="H1743" s="63" t="s">
        <v>19</v>
      </c>
      <c r="I1743" s="63">
        <v>15.2</v>
      </c>
      <c r="J1743" s="63">
        <v>34</v>
      </c>
      <c r="K1743" s="63">
        <v>3</v>
      </c>
      <c r="L1743" s="63">
        <v>-0.4</v>
      </c>
      <c r="M1743" s="63">
        <v>1</v>
      </c>
      <c r="N1743" s="63"/>
      <c r="O1743" s="63"/>
      <c r="P1743" s="63"/>
      <c r="Q1743" s="63"/>
      <c r="R1743" s="63"/>
    </row>
    <row r="1744" spans="1:18" x14ac:dyDescent="0.2">
      <c r="A1744" s="63" t="s">
        <v>1926</v>
      </c>
      <c r="B1744" s="63" t="s">
        <v>1846</v>
      </c>
      <c r="C1744" s="63" t="s">
        <v>173</v>
      </c>
      <c r="D1744" s="63" t="s">
        <v>172</v>
      </c>
      <c r="E1744" s="63" t="s">
        <v>1847</v>
      </c>
      <c r="F1744" s="63">
        <v>0</v>
      </c>
      <c r="G1744" s="63" t="s">
        <v>8313</v>
      </c>
      <c r="H1744" s="63" t="s">
        <v>334</v>
      </c>
      <c r="I1744" s="63">
        <v>14.4</v>
      </c>
      <c r="J1744" s="63">
        <v>22</v>
      </c>
      <c r="K1744" s="63">
        <v>2</v>
      </c>
      <c r="L1744" s="63"/>
      <c r="M1744" s="63"/>
      <c r="N1744" s="63"/>
      <c r="O1744" s="63"/>
      <c r="P1744" s="63"/>
      <c r="Q1744" s="63"/>
      <c r="R1744" s="63"/>
    </row>
    <row r="1745" spans="1:18" x14ac:dyDescent="0.2">
      <c r="A1745" s="63" t="s">
        <v>1927</v>
      </c>
      <c r="B1745" s="63" t="s">
        <v>1849</v>
      </c>
      <c r="C1745" s="63" t="s">
        <v>173</v>
      </c>
      <c r="D1745" s="63" t="s">
        <v>172</v>
      </c>
      <c r="E1745" s="63" t="s">
        <v>1847</v>
      </c>
      <c r="F1745" s="63">
        <v>1</v>
      </c>
      <c r="G1745" s="63" t="s">
        <v>8313</v>
      </c>
      <c r="H1745" s="63" t="s">
        <v>19</v>
      </c>
      <c r="I1745" s="63">
        <v>13.6</v>
      </c>
      <c r="J1745" s="63">
        <v>17</v>
      </c>
      <c r="K1745" s="63">
        <v>2</v>
      </c>
      <c r="L1745" s="63">
        <v>-0.4</v>
      </c>
      <c r="M1745" s="63">
        <v>1</v>
      </c>
      <c r="N1745" s="63"/>
      <c r="O1745" s="63"/>
      <c r="P1745" s="63"/>
      <c r="Q1745" s="63"/>
      <c r="R1745" s="63"/>
    </row>
    <row r="1746" spans="1:18" x14ac:dyDescent="0.2">
      <c r="A1746" s="63" t="s">
        <v>1928</v>
      </c>
      <c r="B1746" s="63" t="s">
        <v>1846</v>
      </c>
      <c r="C1746" s="63" t="s">
        <v>177</v>
      </c>
      <c r="D1746" s="63" t="s">
        <v>176</v>
      </c>
      <c r="E1746" s="63" t="s">
        <v>1847</v>
      </c>
      <c r="F1746" s="63">
        <v>0</v>
      </c>
      <c r="G1746" s="63" t="s">
        <v>8313</v>
      </c>
      <c r="H1746" s="63" t="s">
        <v>334</v>
      </c>
      <c r="I1746" s="63">
        <v>15.4</v>
      </c>
      <c r="J1746" s="63">
        <v>31</v>
      </c>
      <c r="K1746" s="63">
        <v>3</v>
      </c>
      <c r="L1746" s="63"/>
      <c r="M1746" s="63"/>
      <c r="N1746" s="63"/>
      <c r="O1746" s="63"/>
      <c r="P1746" s="63"/>
      <c r="Q1746" s="63"/>
      <c r="R1746" s="63"/>
    </row>
    <row r="1747" spans="1:18" x14ac:dyDescent="0.2">
      <c r="A1747" s="63" t="s">
        <v>1929</v>
      </c>
      <c r="B1747" s="63" t="s">
        <v>1849</v>
      </c>
      <c r="C1747" s="63" t="s">
        <v>177</v>
      </c>
      <c r="D1747" s="63" t="s">
        <v>176</v>
      </c>
      <c r="E1747" s="63" t="s">
        <v>1847</v>
      </c>
      <c r="F1747" s="63">
        <v>1</v>
      </c>
      <c r="G1747" s="63" t="s">
        <v>8313</v>
      </c>
      <c r="H1747" s="63" t="s">
        <v>19</v>
      </c>
      <c r="I1747" s="63">
        <v>14.7</v>
      </c>
      <c r="J1747" s="63">
        <v>29</v>
      </c>
      <c r="K1747" s="63">
        <v>3</v>
      </c>
      <c r="L1747" s="63">
        <v>-0.4</v>
      </c>
      <c r="M1747" s="63">
        <v>1</v>
      </c>
      <c r="N1747" s="63"/>
      <c r="O1747" s="63"/>
      <c r="P1747" s="63"/>
      <c r="Q1747" s="63"/>
      <c r="R1747" s="63"/>
    </row>
    <row r="1748" spans="1:18" x14ac:dyDescent="0.2">
      <c r="A1748" s="63" t="s">
        <v>1930</v>
      </c>
      <c r="B1748" s="63" t="s">
        <v>1846</v>
      </c>
      <c r="C1748" s="63" t="s">
        <v>181</v>
      </c>
      <c r="D1748" s="63" t="s">
        <v>180</v>
      </c>
      <c r="E1748" s="63" t="s">
        <v>1847</v>
      </c>
      <c r="F1748" s="63">
        <v>0</v>
      </c>
      <c r="G1748" s="63" t="s">
        <v>8313</v>
      </c>
      <c r="H1748" s="63" t="s">
        <v>334</v>
      </c>
      <c r="I1748" s="63">
        <v>16.399999999999999</v>
      </c>
      <c r="J1748" s="63">
        <v>39</v>
      </c>
      <c r="K1748" s="63">
        <v>4</v>
      </c>
      <c r="L1748" s="63"/>
      <c r="M1748" s="63"/>
      <c r="N1748" s="63"/>
      <c r="O1748" s="63"/>
      <c r="P1748" s="63"/>
      <c r="Q1748" s="63"/>
      <c r="R1748" s="63"/>
    </row>
    <row r="1749" spans="1:18" x14ac:dyDescent="0.2">
      <c r="A1749" s="63" t="s">
        <v>1931</v>
      </c>
      <c r="B1749" s="63" t="s">
        <v>1849</v>
      </c>
      <c r="C1749" s="63" t="s">
        <v>181</v>
      </c>
      <c r="D1749" s="63" t="s">
        <v>180</v>
      </c>
      <c r="E1749" s="63" t="s">
        <v>1847</v>
      </c>
      <c r="F1749" s="63">
        <v>1</v>
      </c>
      <c r="G1749" s="63" t="s">
        <v>8313</v>
      </c>
      <c r="H1749" s="63" t="s">
        <v>19</v>
      </c>
      <c r="I1749" s="63">
        <v>17.5</v>
      </c>
      <c r="J1749" s="63">
        <v>47</v>
      </c>
      <c r="K1749" s="63">
        <v>4</v>
      </c>
      <c r="L1749" s="63">
        <v>0.6</v>
      </c>
      <c r="M1749" s="63"/>
      <c r="N1749" s="63">
        <v>1</v>
      </c>
      <c r="O1749" s="63"/>
      <c r="P1749" s="63">
        <v>1</v>
      </c>
      <c r="Q1749" s="63"/>
      <c r="R1749" s="63"/>
    </row>
    <row r="1750" spans="1:18" x14ac:dyDescent="0.2">
      <c r="A1750" s="63" t="s">
        <v>1932</v>
      </c>
      <c r="B1750" s="63" t="s">
        <v>1846</v>
      </c>
      <c r="C1750" s="63" t="s">
        <v>185</v>
      </c>
      <c r="D1750" s="63" t="s">
        <v>184</v>
      </c>
      <c r="E1750" s="63" t="s">
        <v>1847</v>
      </c>
      <c r="F1750" s="63">
        <v>0</v>
      </c>
      <c r="G1750" s="63" t="s">
        <v>8313</v>
      </c>
      <c r="H1750" s="63" t="s">
        <v>334</v>
      </c>
      <c r="I1750" s="63">
        <v>16.899999999999999</v>
      </c>
      <c r="J1750" s="63">
        <v>44</v>
      </c>
      <c r="K1750" s="63">
        <v>4</v>
      </c>
      <c r="L1750" s="63"/>
      <c r="M1750" s="63"/>
      <c r="N1750" s="63"/>
      <c r="O1750" s="63"/>
      <c r="P1750" s="63"/>
      <c r="Q1750" s="63"/>
      <c r="R1750" s="63"/>
    </row>
    <row r="1751" spans="1:18" x14ac:dyDescent="0.2">
      <c r="A1751" s="63" t="s">
        <v>1933</v>
      </c>
      <c r="B1751" s="63" t="s">
        <v>1849</v>
      </c>
      <c r="C1751" s="63" t="s">
        <v>185</v>
      </c>
      <c r="D1751" s="63" t="s">
        <v>184</v>
      </c>
      <c r="E1751" s="63" t="s">
        <v>1847</v>
      </c>
      <c r="F1751" s="63">
        <v>1</v>
      </c>
      <c r="G1751" s="63" t="s">
        <v>8313</v>
      </c>
      <c r="H1751" s="63" t="s">
        <v>19</v>
      </c>
      <c r="I1751" s="63">
        <v>15.3</v>
      </c>
      <c r="J1751" s="63">
        <v>35</v>
      </c>
      <c r="K1751" s="63">
        <v>3</v>
      </c>
      <c r="L1751" s="63">
        <v>-0.9</v>
      </c>
      <c r="M1751" s="63">
        <v>1</v>
      </c>
      <c r="N1751" s="63"/>
      <c r="O1751" s="63">
        <v>1</v>
      </c>
      <c r="P1751" s="63"/>
      <c r="Q1751" s="63"/>
      <c r="R1751" s="63"/>
    </row>
    <row r="1752" spans="1:18" x14ac:dyDescent="0.2">
      <c r="A1752" s="63" t="s">
        <v>1934</v>
      </c>
      <c r="B1752" s="63" t="s">
        <v>1846</v>
      </c>
      <c r="C1752" s="63" t="s">
        <v>189</v>
      </c>
      <c r="D1752" s="63" t="s">
        <v>188</v>
      </c>
      <c r="E1752" s="63" t="s">
        <v>1847</v>
      </c>
      <c r="F1752" s="63">
        <v>0</v>
      </c>
      <c r="G1752" s="63" t="s">
        <v>8313</v>
      </c>
      <c r="H1752" s="63" t="s">
        <v>334</v>
      </c>
      <c r="I1752" s="63">
        <v>14.8</v>
      </c>
      <c r="J1752" s="63">
        <v>28</v>
      </c>
      <c r="K1752" s="63">
        <v>3</v>
      </c>
      <c r="L1752" s="63"/>
      <c r="M1752" s="63"/>
      <c r="N1752" s="63"/>
      <c r="O1752" s="63"/>
      <c r="P1752" s="63"/>
      <c r="Q1752" s="63"/>
      <c r="R1752" s="63"/>
    </row>
    <row r="1753" spans="1:18" x14ac:dyDescent="0.2">
      <c r="A1753" s="63" t="s">
        <v>1935</v>
      </c>
      <c r="B1753" s="63" t="s">
        <v>1849</v>
      </c>
      <c r="C1753" s="63" t="s">
        <v>189</v>
      </c>
      <c r="D1753" s="63" t="s">
        <v>188</v>
      </c>
      <c r="E1753" s="63" t="s">
        <v>1847</v>
      </c>
      <c r="F1753" s="63">
        <v>1</v>
      </c>
      <c r="G1753" s="63" t="s">
        <v>8313</v>
      </c>
      <c r="H1753" s="63" t="s">
        <v>19</v>
      </c>
      <c r="I1753" s="63">
        <v>14.1</v>
      </c>
      <c r="J1753" s="63">
        <v>23</v>
      </c>
      <c r="K1753" s="63">
        <v>2</v>
      </c>
      <c r="L1753" s="63">
        <v>-0.4</v>
      </c>
      <c r="M1753" s="63">
        <v>1</v>
      </c>
      <c r="N1753" s="63"/>
      <c r="O1753" s="63"/>
      <c r="P1753" s="63"/>
      <c r="Q1753" s="63"/>
      <c r="R1753" s="63"/>
    </row>
    <row r="1754" spans="1:18" x14ac:dyDescent="0.2">
      <c r="A1754" s="63" t="s">
        <v>1936</v>
      </c>
      <c r="B1754" s="63" t="s">
        <v>1846</v>
      </c>
      <c r="C1754" s="63" t="s">
        <v>193</v>
      </c>
      <c r="D1754" s="63" t="s">
        <v>192</v>
      </c>
      <c r="E1754" s="63" t="s">
        <v>1847</v>
      </c>
      <c r="F1754" s="63">
        <v>0</v>
      </c>
      <c r="G1754" s="63" t="s">
        <v>8313</v>
      </c>
      <c r="H1754" s="63" t="s">
        <v>334</v>
      </c>
      <c r="I1754" s="63">
        <v>14.9</v>
      </c>
      <c r="J1754" s="63"/>
      <c r="K1754" s="63"/>
      <c r="L1754" s="63"/>
      <c r="M1754" s="63"/>
      <c r="N1754" s="63"/>
      <c r="O1754" s="63"/>
      <c r="P1754" s="63"/>
      <c r="Q1754" s="63"/>
      <c r="R1754" s="63"/>
    </row>
    <row r="1755" spans="1:18" x14ac:dyDescent="0.2">
      <c r="A1755" s="63" t="s">
        <v>1937</v>
      </c>
      <c r="B1755" s="63" t="s">
        <v>1849</v>
      </c>
      <c r="C1755" s="63" t="s">
        <v>193</v>
      </c>
      <c r="D1755" s="63" t="s">
        <v>192</v>
      </c>
      <c r="E1755" s="63" t="s">
        <v>1847</v>
      </c>
      <c r="F1755" s="63">
        <v>1</v>
      </c>
      <c r="G1755" s="63" t="s">
        <v>8313</v>
      </c>
      <c r="H1755" s="63" t="s">
        <v>19</v>
      </c>
      <c r="I1755" s="63">
        <v>14.3</v>
      </c>
      <c r="J1755" s="63"/>
      <c r="K1755" s="63"/>
      <c r="L1755" s="63">
        <v>-0.3</v>
      </c>
      <c r="M1755" s="63">
        <v>1</v>
      </c>
      <c r="N1755" s="63"/>
      <c r="O1755" s="63"/>
      <c r="P1755" s="63"/>
      <c r="Q1755" s="63"/>
      <c r="R1755" s="63"/>
    </row>
    <row r="1756" spans="1:18" x14ac:dyDescent="0.2">
      <c r="A1756" s="63" t="s">
        <v>1938</v>
      </c>
      <c r="B1756" s="63" t="s">
        <v>1846</v>
      </c>
      <c r="C1756" s="63" t="s">
        <v>197</v>
      </c>
      <c r="D1756" s="63" t="s">
        <v>196</v>
      </c>
      <c r="E1756" s="63" t="s">
        <v>1847</v>
      </c>
      <c r="F1756" s="63">
        <v>0</v>
      </c>
      <c r="G1756" s="63" t="s">
        <v>8313</v>
      </c>
      <c r="H1756" s="63" t="s">
        <v>334</v>
      </c>
      <c r="I1756" s="63">
        <v>10.7</v>
      </c>
      <c r="J1756" s="63">
        <v>1</v>
      </c>
      <c r="K1756" s="63">
        <v>1</v>
      </c>
      <c r="L1756" s="63"/>
      <c r="M1756" s="63"/>
      <c r="N1756" s="63"/>
      <c r="O1756" s="63"/>
      <c r="P1756" s="63"/>
      <c r="Q1756" s="63"/>
      <c r="R1756" s="63"/>
    </row>
    <row r="1757" spans="1:18" x14ac:dyDescent="0.2">
      <c r="A1757" s="63" t="s">
        <v>1939</v>
      </c>
      <c r="B1757" s="63" t="s">
        <v>1849</v>
      </c>
      <c r="C1757" s="63" t="s">
        <v>197</v>
      </c>
      <c r="D1757" s="63" t="s">
        <v>196</v>
      </c>
      <c r="E1757" s="63" t="s">
        <v>1847</v>
      </c>
      <c r="F1757" s="63">
        <v>1</v>
      </c>
      <c r="G1757" s="63" t="s">
        <v>8313</v>
      </c>
      <c r="H1757" s="63" t="s">
        <v>19</v>
      </c>
      <c r="I1757" s="63">
        <v>11.8</v>
      </c>
      <c r="J1757" s="63">
        <v>3</v>
      </c>
      <c r="K1757" s="63">
        <v>1</v>
      </c>
      <c r="L1757" s="63">
        <v>0.6</v>
      </c>
      <c r="M1757" s="63"/>
      <c r="N1757" s="63">
        <v>1</v>
      </c>
      <c r="O1757" s="63"/>
      <c r="P1757" s="63">
        <v>1</v>
      </c>
      <c r="Q1757" s="63"/>
      <c r="R1757" s="63"/>
    </row>
    <row r="1758" spans="1:18" x14ac:dyDescent="0.2">
      <c r="A1758" s="63" t="s">
        <v>1940</v>
      </c>
      <c r="B1758" s="63" t="s">
        <v>1846</v>
      </c>
      <c r="C1758" s="63" t="s">
        <v>201</v>
      </c>
      <c r="D1758" s="63" t="s">
        <v>200</v>
      </c>
      <c r="E1758" s="63" t="s">
        <v>1847</v>
      </c>
      <c r="F1758" s="63">
        <v>0</v>
      </c>
      <c r="G1758" s="63" t="s">
        <v>8313</v>
      </c>
      <c r="H1758" s="63" t="s">
        <v>334</v>
      </c>
      <c r="I1758" s="63">
        <v>13.5</v>
      </c>
      <c r="J1758" s="63">
        <v>11</v>
      </c>
      <c r="K1758" s="63">
        <v>1</v>
      </c>
      <c r="L1758" s="63"/>
      <c r="M1758" s="63"/>
      <c r="N1758" s="63"/>
      <c r="O1758" s="63"/>
      <c r="P1758" s="63"/>
      <c r="Q1758" s="63"/>
      <c r="R1758" s="63"/>
    </row>
    <row r="1759" spans="1:18" x14ac:dyDescent="0.2">
      <c r="A1759" s="63" t="s">
        <v>1941</v>
      </c>
      <c r="B1759" s="63" t="s">
        <v>1849</v>
      </c>
      <c r="C1759" s="63" t="s">
        <v>201</v>
      </c>
      <c r="D1759" s="63" t="s">
        <v>200</v>
      </c>
      <c r="E1759" s="63" t="s">
        <v>1847</v>
      </c>
      <c r="F1759" s="63">
        <v>1</v>
      </c>
      <c r="G1759" s="63" t="s">
        <v>8313</v>
      </c>
      <c r="H1759" s="63" t="s">
        <v>19</v>
      </c>
      <c r="I1759" s="63">
        <v>13.6</v>
      </c>
      <c r="J1759" s="63">
        <v>17</v>
      </c>
      <c r="K1759" s="63">
        <v>2</v>
      </c>
      <c r="L1759" s="63">
        <v>0.1</v>
      </c>
      <c r="M1759" s="63"/>
      <c r="N1759" s="63">
        <v>1</v>
      </c>
      <c r="O1759" s="63"/>
      <c r="P1759" s="63"/>
      <c r="Q1759" s="63"/>
      <c r="R1759" s="63"/>
    </row>
    <row r="1760" spans="1:18" x14ac:dyDescent="0.2">
      <c r="A1760" s="63" t="s">
        <v>1942</v>
      </c>
      <c r="B1760" s="63" t="s">
        <v>1846</v>
      </c>
      <c r="C1760" s="63" t="s">
        <v>205</v>
      </c>
      <c r="D1760" s="63" t="s">
        <v>204</v>
      </c>
      <c r="E1760" s="63" t="s">
        <v>1847</v>
      </c>
      <c r="F1760" s="63">
        <v>0</v>
      </c>
      <c r="G1760" s="63" t="s">
        <v>8313</v>
      </c>
      <c r="H1760" s="63" t="s">
        <v>334</v>
      </c>
      <c r="I1760" s="63">
        <v>14.5</v>
      </c>
      <c r="J1760" s="63">
        <v>24</v>
      </c>
      <c r="K1760" s="63">
        <v>2</v>
      </c>
      <c r="L1760" s="63"/>
      <c r="M1760" s="63"/>
      <c r="N1760" s="63"/>
      <c r="O1760" s="63"/>
      <c r="P1760" s="63"/>
      <c r="Q1760" s="63"/>
      <c r="R1760" s="63"/>
    </row>
    <row r="1761" spans="1:18" x14ac:dyDescent="0.2">
      <c r="A1761" s="63" t="s">
        <v>1943</v>
      </c>
      <c r="B1761" s="63" t="s">
        <v>1849</v>
      </c>
      <c r="C1761" s="63" t="s">
        <v>205</v>
      </c>
      <c r="D1761" s="63" t="s">
        <v>204</v>
      </c>
      <c r="E1761" s="63" t="s">
        <v>1847</v>
      </c>
      <c r="F1761" s="63">
        <v>1</v>
      </c>
      <c r="G1761" s="63" t="s">
        <v>8313</v>
      </c>
      <c r="H1761" s="63" t="s">
        <v>19</v>
      </c>
      <c r="I1761" s="63">
        <v>14</v>
      </c>
      <c r="J1761" s="63">
        <v>22</v>
      </c>
      <c r="K1761" s="63">
        <v>2</v>
      </c>
      <c r="L1761" s="63">
        <v>-0.3</v>
      </c>
      <c r="M1761" s="63">
        <v>1</v>
      </c>
      <c r="N1761" s="63"/>
      <c r="O1761" s="63"/>
      <c r="P1761" s="63"/>
      <c r="Q1761" s="63"/>
      <c r="R1761" s="63"/>
    </row>
    <row r="1762" spans="1:18" x14ac:dyDescent="0.2">
      <c r="A1762" s="63" t="s">
        <v>1944</v>
      </c>
      <c r="B1762" s="63" t="s">
        <v>1846</v>
      </c>
      <c r="C1762" s="63" t="s">
        <v>209</v>
      </c>
      <c r="D1762" s="63" t="s">
        <v>208</v>
      </c>
      <c r="E1762" s="63" t="s">
        <v>1847</v>
      </c>
      <c r="F1762" s="63">
        <v>0</v>
      </c>
      <c r="G1762" s="63" t="s">
        <v>8313</v>
      </c>
      <c r="H1762" s="63" t="s">
        <v>334</v>
      </c>
      <c r="I1762" s="63">
        <v>13.2</v>
      </c>
      <c r="J1762" s="63">
        <v>6</v>
      </c>
      <c r="K1762" s="63">
        <v>1</v>
      </c>
      <c r="L1762" s="63"/>
      <c r="M1762" s="63"/>
      <c r="N1762" s="63"/>
      <c r="O1762" s="63"/>
      <c r="P1762" s="63"/>
      <c r="Q1762" s="63"/>
      <c r="R1762" s="63"/>
    </row>
    <row r="1763" spans="1:18" x14ac:dyDescent="0.2">
      <c r="A1763" s="63" t="s">
        <v>1945</v>
      </c>
      <c r="B1763" s="63" t="s">
        <v>1849</v>
      </c>
      <c r="C1763" s="63" t="s">
        <v>209</v>
      </c>
      <c r="D1763" s="63" t="s">
        <v>208</v>
      </c>
      <c r="E1763" s="63" t="s">
        <v>1847</v>
      </c>
      <c r="F1763" s="63">
        <v>1</v>
      </c>
      <c r="G1763" s="63" t="s">
        <v>8313</v>
      </c>
      <c r="H1763" s="63" t="s">
        <v>19</v>
      </c>
      <c r="I1763" s="63">
        <v>11.9</v>
      </c>
      <c r="J1763" s="63">
        <v>4</v>
      </c>
      <c r="K1763" s="63">
        <v>1</v>
      </c>
      <c r="L1763" s="63">
        <v>-0.7</v>
      </c>
      <c r="M1763" s="63">
        <v>1</v>
      </c>
      <c r="N1763" s="63"/>
      <c r="O1763" s="63">
        <v>1</v>
      </c>
      <c r="P1763" s="63"/>
      <c r="Q1763" s="63"/>
      <c r="R1763" s="63"/>
    </row>
    <row r="1764" spans="1:18" x14ac:dyDescent="0.2">
      <c r="A1764" s="63" t="s">
        <v>1946</v>
      </c>
      <c r="B1764" s="63" t="s">
        <v>1846</v>
      </c>
      <c r="C1764" s="63" t="s">
        <v>213</v>
      </c>
      <c r="D1764" s="63" t="s">
        <v>212</v>
      </c>
      <c r="E1764" s="63" t="s">
        <v>1847</v>
      </c>
      <c r="F1764" s="63">
        <v>0</v>
      </c>
      <c r="G1764" s="63" t="s">
        <v>8313</v>
      </c>
      <c r="H1764" s="63" t="s">
        <v>334</v>
      </c>
      <c r="I1764" s="63">
        <v>17.5</v>
      </c>
      <c r="J1764" s="63">
        <v>46</v>
      </c>
      <c r="K1764" s="63">
        <v>4</v>
      </c>
      <c r="L1764" s="63"/>
      <c r="M1764" s="63"/>
      <c r="N1764" s="63"/>
      <c r="O1764" s="63"/>
      <c r="P1764" s="63"/>
      <c r="Q1764" s="63"/>
      <c r="R1764" s="63"/>
    </row>
    <row r="1765" spans="1:18" x14ac:dyDescent="0.2">
      <c r="A1765" s="63" t="s">
        <v>1947</v>
      </c>
      <c r="B1765" s="63" t="s">
        <v>1849</v>
      </c>
      <c r="C1765" s="63" t="s">
        <v>213</v>
      </c>
      <c r="D1765" s="63" t="s">
        <v>212</v>
      </c>
      <c r="E1765" s="63" t="s">
        <v>1847</v>
      </c>
      <c r="F1765" s="63">
        <v>1</v>
      </c>
      <c r="G1765" s="63" t="s">
        <v>8313</v>
      </c>
      <c r="H1765" s="63" t="s">
        <v>19</v>
      </c>
      <c r="I1765" s="63">
        <v>18.8</v>
      </c>
      <c r="J1765" s="63">
        <v>49</v>
      </c>
      <c r="K1765" s="63">
        <v>4</v>
      </c>
      <c r="L1765" s="63">
        <v>0.7</v>
      </c>
      <c r="M1765" s="63"/>
      <c r="N1765" s="63">
        <v>1</v>
      </c>
      <c r="O1765" s="63"/>
      <c r="P1765" s="63">
        <v>1</v>
      </c>
      <c r="Q1765" s="63"/>
      <c r="R1765" s="63"/>
    </row>
    <row r="1766" spans="1:18" x14ac:dyDescent="0.2">
      <c r="A1766" s="63" t="s">
        <v>1948</v>
      </c>
      <c r="B1766" s="63" t="s">
        <v>1846</v>
      </c>
      <c r="C1766" s="63" t="s">
        <v>217</v>
      </c>
      <c r="D1766" s="63" t="s">
        <v>216</v>
      </c>
      <c r="E1766" s="63" t="s">
        <v>1847</v>
      </c>
      <c r="F1766" s="63">
        <v>0</v>
      </c>
      <c r="G1766" s="63" t="s">
        <v>8313</v>
      </c>
      <c r="H1766" s="63" t="s">
        <v>334</v>
      </c>
      <c r="I1766" s="63">
        <v>13.8</v>
      </c>
      <c r="J1766" s="63">
        <v>15</v>
      </c>
      <c r="K1766" s="63">
        <v>2</v>
      </c>
      <c r="L1766" s="63"/>
      <c r="M1766" s="63"/>
      <c r="N1766" s="63"/>
      <c r="O1766" s="63"/>
      <c r="P1766" s="63"/>
      <c r="Q1766" s="63"/>
      <c r="R1766" s="63"/>
    </row>
    <row r="1767" spans="1:18" x14ac:dyDescent="0.2">
      <c r="A1767" s="63" t="s">
        <v>1949</v>
      </c>
      <c r="B1767" s="63" t="s">
        <v>1849</v>
      </c>
      <c r="C1767" s="63" t="s">
        <v>217</v>
      </c>
      <c r="D1767" s="63" t="s">
        <v>216</v>
      </c>
      <c r="E1767" s="63" t="s">
        <v>1847</v>
      </c>
      <c r="F1767" s="63">
        <v>1</v>
      </c>
      <c r="G1767" s="63" t="s">
        <v>8313</v>
      </c>
      <c r="H1767" s="63" t="s">
        <v>19</v>
      </c>
      <c r="I1767" s="63">
        <v>13.7</v>
      </c>
      <c r="J1767" s="63">
        <v>19</v>
      </c>
      <c r="K1767" s="63">
        <v>2</v>
      </c>
      <c r="L1767" s="63">
        <v>-0.1</v>
      </c>
      <c r="M1767" s="63">
        <v>1</v>
      </c>
      <c r="N1767" s="63"/>
      <c r="O1767" s="63"/>
      <c r="P1767" s="63"/>
      <c r="Q1767" s="63"/>
      <c r="R1767" s="63"/>
    </row>
    <row r="1768" spans="1:18" x14ac:dyDescent="0.2">
      <c r="A1768" s="63" t="s">
        <v>1950</v>
      </c>
      <c r="B1768" s="63" t="s">
        <v>1846</v>
      </c>
      <c r="C1768" s="63" t="s">
        <v>221</v>
      </c>
      <c r="D1768" s="63" t="s">
        <v>220</v>
      </c>
      <c r="E1768" s="63" t="s">
        <v>1847</v>
      </c>
      <c r="F1768" s="63">
        <v>0</v>
      </c>
      <c r="G1768" s="63" t="s">
        <v>8313</v>
      </c>
      <c r="H1768" s="63" t="s">
        <v>334</v>
      </c>
      <c r="I1768" s="63">
        <v>15.8</v>
      </c>
      <c r="J1768" s="63">
        <v>33</v>
      </c>
      <c r="K1768" s="63">
        <v>3</v>
      </c>
      <c r="L1768" s="63"/>
      <c r="M1768" s="63"/>
      <c r="N1768" s="63"/>
      <c r="O1768" s="63"/>
      <c r="P1768" s="63"/>
      <c r="Q1768" s="63"/>
      <c r="R1768" s="63"/>
    </row>
    <row r="1769" spans="1:18" x14ac:dyDescent="0.2">
      <c r="A1769" s="63" t="s">
        <v>1951</v>
      </c>
      <c r="B1769" s="63" t="s">
        <v>1849</v>
      </c>
      <c r="C1769" s="63" t="s">
        <v>221</v>
      </c>
      <c r="D1769" s="63" t="s">
        <v>220</v>
      </c>
      <c r="E1769" s="63" t="s">
        <v>1847</v>
      </c>
      <c r="F1769" s="63">
        <v>1</v>
      </c>
      <c r="G1769" s="63" t="s">
        <v>8313</v>
      </c>
      <c r="H1769" s="63" t="s">
        <v>19</v>
      </c>
      <c r="I1769" s="63">
        <v>10.9</v>
      </c>
      <c r="J1769" s="63">
        <v>1</v>
      </c>
      <c r="K1769" s="63">
        <v>1</v>
      </c>
      <c r="L1769" s="63">
        <v>-2.6</v>
      </c>
      <c r="M1769" s="63">
        <v>1</v>
      </c>
      <c r="N1769" s="63"/>
      <c r="O1769" s="63">
        <v>1</v>
      </c>
      <c r="P1769" s="63"/>
      <c r="Q1769" s="63">
        <v>1</v>
      </c>
      <c r="R1769" s="63"/>
    </row>
    <row r="1770" spans="1:18" x14ac:dyDescent="0.2">
      <c r="A1770" s="63" t="s">
        <v>1952</v>
      </c>
      <c r="B1770" s="63" t="s">
        <v>1953</v>
      </c>
      <c r="C1770" s="63" t="s">
        <v>14</v>
      </c>
      <c r="D1770" s="63" t="s">
        <v>13</v>
      </c>
      <c r="E1770" s="63" t="s">
        <v>1954</v>
      </c>
      <c r="F1770" s="63">
        <v>0</v>
      </c>
      <c r="G1770" s="63" t="s">
        <v>8752</v>
      </c>
      <c r="H1770" s="63" t="s">
        <v>1958</v>
      </c>
      <c r="I1770" s="63">
        <v>35</v>
      </c>
      <c r="J1770" s="63">
        <v>42</v>
      </c>
      <c r="K1770" s="63">
        <v>4</v>
      </c>
      <c r="L1770" s="63"/>
      <c r="M1770" s="63"/>
      <c r="N1770" s="63"/>
      <c r="O1770" s="63"/>
      <c r="P1770" s="63"/>
      <c r="Q1770" s="63"/>
      <c r="R1770" s="63"/>
    </row>
    <row r="1771" spans="1:18" x14ac:dyDescent="0.2">
      <c r="A1771" s="63" t="s">
        <v>1956</v>
      </c>
      <c r="B1771" s="63" t="s">
        <v>1957</v>
      </c>
      <c r="C1771" s="63" t="s">
        <v>14</v>
      </c>
      <c r="D1771" s="63" t="s">
        <v>13</v>
      </c>
      <c r="E1771" s="63" t="s">
        <v>1954</v>
      </c>
      <c r="F1771" s="63">
        <v>1</v>
      </c>
      <c r="G1771" s="63" t="s">
        <v>8752</v>
      </c>
      <c r="H1771" s="63" t="s">
        <v>1958</v>
      </c>
      <c r="I1771" s="63">
        <v>35</v>
      </c>
      <c r="J1771" s="63">
        <v>42</v>
      </c>
      <c r="K1771" s="63">
        <v>4</v>
      </c>
      <c r="L1771" s="63"/>
      <c r="M1771" s="63"/>
      <c r="N1771" s="63"/>
      <c r="O1771" s="63"/>
      <c r="P1771" s="63"/>
      <c r="Q1771" s="63"/>
      <c r="R1771" s="63"/>
    </row>
    <row r="1772" spans="1:18" x14ac:dyDescent="0.2">
      <c r="A1772" s="63" t="s">
        <v>1959</v>
      </c>
      <c r="B1772" s="63" t="s">
        <v>1953</v>
      </c>
      <c r="C1772" s="63" t="s">
        <v>22</v>
      </c>
      <c r="D1772" s="63" t="s">
        <v>21</v>
      </c>
      <c r="E1772" s="63" t="s">
        <v>1954</v>
      </c>
      <c r="F1772" s="63">
        <v>0</v>
      </c>
      <c r="G1772" s="63" t="s">
        <v>8752</v>
      </c>
      <c r="H1772" s="63" t="s">
        <v>1958</v>
      </c>
      <c r="I1772" s="63">
        <v>30</v>
      </c>
      <c r="J1772" s="63">
        <v>21</v>
      </c>
      <c r="K1772" s="63">
        <v>2</v>
      </c>
      <c r="L1772" s="63"/>
      <c r="M1772" s="63"/>
      <c r="N1772" s="63"/>
      <c r="O1772" s="63"/>
      <c r="P1772" s="63"/>
      <c r="Q1772" s="63"/>
      <c r="R1772" s="63"/>
    </row>
    <row r="1773" spans="1:18" x14ac:dyDescent="0.2">
      <c r="A1773" s="63" t="s">
        <v>1960</v>
      </c>
      <c r="B1773" s="63" t="s">
        <v>1957</v>
      </c>
      <c r="C1773" s="63" t="s">
        <v>22</v>
      </c>
      <c r="D1773" s="63" t="s">
        <v>21</v>
      </c>
      <c r="E1773" s="63" t="s">
        <v>1954</v>
      </c>
      <c r="F1773" s="63">
        <v>1</v>
      </c>
      <c r="G1773" s="63" t="s">
        <v>8752</v>
      </c>
      <c r="H1773" s="63" t="s">
        <v>1958</v>
      </c>
      <c r="I1773" s="63">
        <v>30</v>
      </c>
      <c r="J1773" s="63">
        <v>21</v>
      </c>
      <c r="K1773" s="63">
        <v>2</v>
      </c>
      <c r="L1773" s="63"/>
      <c r="M1773" s="63"/>
      <c r="N1773" s="63"/>
      <c r="O1773" s="63"/>
      <c r="P1773" s="63"/>
      <c r="Q1773" s="63"/>
      <c r="R1773" s="63"/>
    </row>
    <row r="1774" spans="1:18" x14ac:dyDescent="0.2">
      <c r="A1774" s="63" t="s">
        <v>1961</v>
      </c>
      <c r="B1774" s="63" t="s">
        <v>1953</v>
      </c>
      <c r="C1774" s="63" t="s">
        <v>26</v>
      </c>
      <c r="D1774" s="63" t="s">
        <v>25</v>
      </c>
      <c r="E1774" s="63" t="s">
        <v>1954</v>
      </c>
      <c r="F1774" s="63">
        <v>0</v>
      </c>
      <c r="G1774" s="63" t="s">
        <v>8752</v>
      </c>
      <c r="H1774" s="63" t="s">
        <v>1958</v>
      </c>
      <c r="I1774" s="63">
        <v>37</v>
      </c>
      <c r="J1774" s="63">
        <v>47</v>
      </c>
      <c r="K1774" s="63">
        <v>4</v>
      </c>
      <c r="L1774" s="63"/>
      <c r="M1774" s="63"/>
      <c r="N1774" s="63"/>
      <c r="O1774" s="63"/>
      <c r="P1774" s="63"/>
      <c r="Q1774" s="63"/>
      <c r="R1774" s="63"/>
    </row>
    <row r="1775" spans="1:18" x14ac:dyDescent="0.2">
      <c r="A1775" s="63" t="s">
        <v>1962</v>
      </c>
      <c r="B1775" s="63" t="s">
        <v>1957</v>
      </c>
      <c r="C1775" s="63" t="s">
        <v>26</v>
      </c>
      <c r="D1775" s="63" t="s">
        <v>25</v>
      </c>
      <c r="E1775" s="63" t="s">
        <v>1954</v>
      </c>
      <c r="F1775" s="63">
        <v>1</v>
      </c>
      <c r="G1775" s="63" t="s">
        <v>8752</v>
      </c>
      <c r="H1775" s="63" t="s">
        <v>1958</v>
      </c>
      <c r="I1775" s="63">
        <v>37</v>
      </c>
      <c r="J1775" s="63">
        <v>47</v>
      </c>
      <c r="K1775" s="63">
        <v>4</v>
      </c>
      <c r="L1775" s="63"/>
      <c r="M1775" s="63"/>
      <c r="N1775" s="63"/>
      <c r="O1775" s="63"/>
      <c r="P1775" s="63"/>
      <c r="Q1775" s="63"/>
      <c r="R1775" s="63"/>
    </row>
    <row r="1776" spans="1:18" x14ac:dyDescent="0.2">
      <c r="A1776" s="63" t="s">
        <v>1963</v>
      </c>
      <c r="B1776" s="63" t="s">
        <v>1953</v>
      </c>
      <c r="C1776" s="63" t="s">
        <v>30</v>
      </c>
      <c r="D1776" s="63" t="s">
        <v>29</v>
      </c>
      <c r="E1776" s="63" t="s">
        <v>1954</v>
      </c>
      <c r="F1776" s="63">
        <v>0</v>
      </c>
      <c r="G1776" s="63" t="s">
        <v>8752</v>
      </c>
      <c r="H1776" s="63" t="s">
        <v>1958</v>
      </c>
      <c r="I1776" s="63">
        <v>34</v>
      </c>
      <c r="J1776" s="63">
        <v>37</v>
      </c>
      <c r="K1776" s="63">
        <v>3</v>
      </c>
      <c r="L1776" s="63"/>
      <c r="M1776" s="63"/>
      <c r="N1776" s="63"/>
      <c r="O1776" s="63"/>
      <c r="P1776" s="63"/>
      <c r="Q1776" s="63"/>
      <c r="R1776" s="63"/>
    </row>
    <row r="1777" spans="1:18" x14ac:dyDescent="0.2">
      <c r="A1777" s="63" t="s">
        <v>1964</v>
      </c>
      <c r="B1777" s="63" t="s">
        <v>1957</v>
      </c>
      <c r="C1777" s="63" t="s">
        <v>30</v>
      </c>
      <c r="D1777" s="63" t="s">
        <v>29</v>
      </c>
      <c r="E1777" s="63" t="s">
        <v>1954</v>
      </c>
      <c r="F1777" s="63">
        <v>1</v>
      </c>
      <c r="G1777" s="63" t="s">
        <v>8752</v>
      </c>
      <c r="H1777" s="63" t="s">
        <v>1958</v>
      </c>
      <c r="I1777" s="63">
        <v>34</v>
      </c>
      <c r="J1777" s="63">
        <v>37</v>
      </c>
      <c r="K1777" s="63">
        <v>3</v>
      </c>
      <c r="L1777" s="63"/>
      <c r="M1777" s="63"/>
      <c r="N1777" s="63"/>
      <c r="O1777" s="63"/>
      <c r="P1777" s="63"/>
      <c r="Q1777" s="63"/>
      <c r="R1777" s="63"/>
    </row>
    <row r="1778" spans="1:18" x14ac:dyDescent="0.2">
      <c r="A1778" s="63" t="s">
        <v>1965</v>
      </c>
      <c r="B1778" s="63" t="s">
        <v>1953</v>
      </c>
      <c r="C1778" s="63" t="s">
        <v>34</v>
      </c>
      <c r="D1778" s="63" t="s">
        <v>33</v>
      </c>
      <c r="E1778" s="63" t="s">
        <v>1954</v>
      </c>
      <c r="F1778" s="63">
        <v>0</v>
      </c>
      <c r="G1778" s="63" t="s">
        <v>8752</v>
      </c>
      <c r="H1778" s="63" t="s">
        <v>1958</v>
      </c>
      <c r="I1778" s="63">
        <v>30</v>
      </c>
      <c r="J1778" s="63">
        <v>21</v>
      </c>
      <c r="K1778" s="63">
        <v>2</v>
      </c>
      <c r="L1778" s="63"/>
      <c r="M1778" s="63"/>
      <c r="N1778" s="63"/>
      <c r="O1778" s="63"/>
      <c r="P1778" s="63"/>
      <c r="Q1778" s="63"/>
      <c r="R1778" s="63"/>
    </row>
    <row r="1779" spans="1:18" x14ac:dyDescent="0.2">
      <c r="A1779" s="63" t="s">
        <v>1966</v>
      </c>
      <c r="B1779" s="63" t="s">
        <v>1957</v>
      </c>
      <c r="C1779" s="63" t="s">
        <v>34</v>
      </c>
      <c r="D1779" s="63" t="s">
        <v>33</v>
      </c>
      <c r="E1779" s="63" t="s">
        <v>1954</v>
      </c>
      <c r="F1779" s="63">
        <v>1</v>
      </c>
      <c r="G1779" s="63" t="s">
        <v>8752</v>
      </c>
      <c r="H1779" s="63" t="s">
        <v>1958</v>
      </c>
      <c r="I1779" s="63">
        <v>30</v>
      </c>
      <c r="J1779" s="63">
        <v>21</v>
      </c>
      <c r="K1779" s="63">
        <v>2</v>
      </c>
      <c r="L1779" s="63"/>
      <c r="M1779" s="63"/>
      <c r="N1779" s="63"/>
      <c r="O1779" s="63"/>
      <c r="P1779" s="63"/>
      <c r="Q1779" s="63"/>
      <c r="R1779" s="63"/>
    </row>
    <row r="1780" spans="1:18" x14ac:dyDescent="0.2">
      <c r="A1780" s="63" t="s">
        <v>1967</v>
      </c>
      <c r="B1780" s="63" t="s">
        <v>1953</v>
      </c>
      <c r="C1780" s="63" t="s">
        <v>38</v>
      </c>
      <c r="D1780" s="63" t="s">
        <v>37</v>
      </c>
      <c r="E1780" s="63" t="s">
        <v>1954</v>
      </c>
      <c r="F1780" s="63">
        <v>0</v>
      </c>
      <c r="G1780" s="63" t="s">
        <v>8752</v>
      </c>
      <c r="H1780" s="63" t="s">
        <v>1958</v>
      </c>
      <c r="I1780" s="63">
        <v>23</v>
      </c>
      <c r="J1780" s="63">
        <v>2</v>
      </c>
      <c r="K1780" s="63">
        <v>1</v>
      </c>
      <c r="L1780" s="63"/>
      <c r="M1780" s="63"/>
      <c r="N1780" s="63"/>
      <c r="O1780" s="63"/>
      <c r="P1780" s="63"/>
      <c r="Q1780" s="63"/>
      <c r="R1780" s="63"/>
    </row>
    <row r="1781" spans="1:18" x14ac:dyDescent="0.2">
      <c r="A1781" s="63" t="s">
        <v>1968</v>
      </c>
      <c r="B1781" s="63" t="s">
        <v>1957</v>
      </c>
      <c r="C1781" s="63" t="s">
        <v>38</v>
      </c>
      <c r="D1781" s="63" t="s">
        <v>37</v>
      </c>
      <c r="E1781" s="63" t="s">
        <v>1954</v>
      </c>
      <c r="F1781" s="63">
        <v>1</v>
      </c>
      <c r="G1781" s="63" t="s">
        <v>8752</v>
      </c>
      <c r="H1781" s="63" t="s">
        <v>1958</v>
      </c>
      <c r="I1781" s="63">
        <v>23</v>
      </c>
      <c r="J1781" s="63">
        <v>2</v>
      </c>
      <c r="K1781" s="63">
        <v>1</v>
      </c>
      <c r="L1781" s="63"/>
      <c r="M1781" s="63"/>
      <c r="N1781" s="63"/>
      <c r="O1781" s="63"/>
      <c r="P1781" s="63"/>
      <c r="Q1781" s="63"/>
      <c r="R1781" s="63"/>
    </row>
    <row r="1782" spans="1:18" x14ac:dyDescent="0.2">
      <c r="A1782" s="63" t="s">
        <v>1969</v>
      </c>
      <c r="B1782" s="63" t="s">
        <v>1953</v>
      </c>
      <c r="C1782" s="63" t="s">
        <v>42</v>
      </c>
      <c r="D1782" s="63" t="s">
        <v>41</v>
      </c>
      <c r="E1782" s="63" t="s">
        <v>1954</v>
      </c>
      <c r="F1782" s="63">
        <v>0</v>
      </c>
      <c r="G1782" s="63" t="s">
        <v>8752</v>
      </c>
      <c r="H1782" s="63" t="s">
        <v>1958</v>
      </c>
      <c r="I1782" s="63">
        <v>30</v>
      </c>
      <c r="J1782" s="63">
        <v>21</v>
      </c>
      <c r="K1782" s="63">
        <v>2</v>
      </c>
      <c r="L1782" s="63"/>
      <c r="M1782" s="63"/>
      <c r="N1782" s="63"/>
      <c r="O1782" s="63"/>
      <c r="P1782" s="63"/>
      <c r="Q1782" s="63"/>
      <c r="R1782" s="63"/>
    </row>
    <row r="1783" spans="1:18" x14ac:dyDescent="0.2">
      <c r="A1783" s="63" t="s">
        <v>1970</v>
      </c>
      <c r="B1783" s="63" t="s">
        <v>1957</v>
      </c>
      <c r="C1783" s="63" t="s">
        <v>42</v>
      </c>
      <c r="D1783" s="63" t="s">
        <v>41</v>
      </c>
      <c r="E1783" s="63" t="s">
        <v>1954</v>
      </c>
      <c r="F1783" s="63">
        <v>1</v>
      </c>
      <c r="G1783" s="63" t="s">
        <v>8752</v>
      </c>
      <c r="H1783" s="63" t="s">
        <v>1958</v>
      </c>
      <c r="I1783" s="63">
        <v>30</v>
      </c>
      <c r="J1783" s="63">
        <v>21</v>
      </c>
      <c r="K1783" s="63">
        <v>2</v>
      </c>
      <c r="L1783" s="63"/>
      <c r="M1783" s="63"/>
      <c r="N1783" s="63"/>
      <c r="O1783" s="63"/>
      <c r="P1783" s="63"/>
      <c r="Q1783" s="63"/>
      <c r="R1783" s="63"/>
    </row>
    <row r="1784" spans="1:18" x14ac:dyDescent="0.2">
      <c r="A1784" s="63" t="s">
        <v>1971</v>
      </c>
      <c r="B1784" s="63" t="s">
        <v>1953</v>
      </c>
      <c r="C1784" s="63" t="s">
        <v>46</v>
      </c>
      <c r="D1784" s="63" t="s">
        <v>45</v>
      </c>
      <c r="E1784" s="63" t="s">
        <v>1954</v>
      </c>
      <c r="F1784" s="63">
        <v>0</v>
      </c>
      <c r="G1784" s="63" t="s">
        <v>8752</v>
      </c>
      <c r="H1784" s="63" t="s">
        <v>1958</v>
      </c>
      <c r="I1784" s="63">
        <v>32</v>
      </c>
      <c r="J1784" s="63">
        <v>31</v>
      </c>
      <c r="K1784" s="63">
        <v>3</v>
      </c>
      <c r="L1784" s="63"/>
      <c r="M1784" s="63"/>
      <c r="N1784" s="63"/>
      <c r="O1784" s="63"/>
      <c r="P1784" s="63"/>
      <c r="Q1784" s="63"/>
      <c r="R1784" s="63"/>
    </row>
    <row r="1785" spans="1:18" x14ac:dyDescent="0.2">
      <c r="A1785" s="63" t="s">
        <v>1972</v>
      </c>
      <c r="B1785" s="63" t="s">
        <v>1957</v>
      </c>
      <c r="C1785" s="63" t="s">
        <v>46</v>
      </c>
      <c r="D1785" s="63" t="s">
        <v>45</v>
      </c>
      <c r="E1785" s="63" t="s">
        <v>1954</v>
      </c>
      <c r="F1785" s="63">
        <v>1</v>
      </c>
      <c r="G1785" s="63" t="s">
        <v>8752</v>
      </c>
      <c r="H1785" s="63" t="s">
        <v>1958</v>
      </c>
      <c r="I1785" s="63">
        <v>32</v>
      </c>
      <c r="J1785" s="63">
        <v>31</v>
      </c>
      <c r="K1785" s="63">
        <v>3</v>
      </c>
      <c r="L1785" s="63"/>
      <c r="M1785" s="63"/>
      <c r="N1785" s="63"/>
      <c r="O1785" s="63"/>
      <c r="P1785" s="63"/>
      <c r="Q1785" s="63"/>
      <c r="R1785" s="63"/>
    </row>
    <row r="1786" spans="1:18" x14ac:dyDescent="0.2">
      <c r="A1786" s="63" t="s">
        <v>1973</v>
      </c>
      <c r="B1786" s="63" t="s">
        <v>1953</v>
      </c>
      <c r="C1786" s="63" t="s">
        <v>50</v>
      </c>
      <c r="D1786" s="63" t="s">
        <v>49</v>
      </c>
      <c r="E1786" s="63" t="s">
        <v>1954</v>
      </c>
      <c r="F1786" s="63">
        <v>0</v>
      </c>
      <c r="G1786" s="63" t="s">
        <v>8752</v>
      </c>
      <c r="H1786" s="63" t="s">
        <v>1958</v>
      </c>
      <c r="I1786" s="63">
        <v>35</v>
      </c>
      <c r="J1786" s="63">
        <v>42</v>
      </c>
      <c r="K1786" s="63">
        <v>4</v>
      </c>
      <c r="L1786" s="63"/>
      <c r="M1786" s="63"/>
      <c r="N1786" s="63"/>
      <c r="O1786" s="63"/>
      <c r="P1786" s="63"/>
      <c r="Q1786" s="63"/>
      <c r="R1786" s="63"/>
    </row>
    <row r="1787" spans="1:18" x14ac:dyDescent="0.2">
      <c r="A1787" s="63" t="s">
        <v>1974</v>
      </c>
      <c r="B1787" s="63" t="s">
        <v>1957</v>
      </c>
      <c r="C1787" s="63" t="s">
        <v>50</v>
      </c>
      <c r="D1787" s="63" t="s">
        <v>49</v>
      </c>
      <c r="E1787" s="63" t="s">
        <v>1954</v>
      </c>
      <c r="F1787" s="63">
        <v>1</v>
      </c>
      <c r="G1787" s="63" t="s">
        <v>8752</v>
      </c>
      <c r="H1787" s="63" t="s">
        <v>1958</v>
      </c>
      <c r="I1787" s="63">
        <v>35</v>
      </c>
      <c r="J1787" s="63">
        <v>42</v>
      </c>
      <c r="K1787" s="63">
        <v>4</v>
      </c>
      <c r="L1787" s="63"/>
      <c r="M1787" s="63"/>
      <c r="N1787" s="63"/>
      <c r="O1787" s="63"/>
      <c r="P1787" s="63"/>
      <c r="Q1787" s="63"/>
      <c r="R1787" s="63"/>
    </row>
    <row r="1788" spans="1:18" x14ac:dyDescent="0.2">
      <c r="A1788" s="63" t="s">
        <v>1975</v>
      </c>
      <c r="B1788" s="63" t="s">
        <v>1953</v>
      </c>
      <c r="C1788" s="63" t="s">
        <v>54</v>
      </c>
      <c r="D1788" s="63" t="s">
        <v>53</v>
      </c>
      <c r="E1788" s="63" t="s">
        <v>1954</v>
      </c>
      <c r="F1788" s="63">
        <v>0</v>
      </c>
      <c r="G1788" s="63" t="s">
        <v>8752</v>
      </c>
      <c r="H1788" s="63" t="s">
        <v>1958</v>
      </c>
      <c r="I1788" s="63">
        <v>28</v>
      </c>
      <c r="J1788" s="63">
        <v>13</v>
      </c>
      <c r="K1788" s="63">
        <v>2</v>
      </c>
      <c r="L1788" s="63"/>
      <c r="M1788" s="63"/>
      <c r="N1788" s="63"/>
      <c r="O1788" s="63"/>
      <c r="P1788" s="63"/>
      <c r="Q1788" s="63"/>
      <c r="R1788" s="63"/>
    </row>
    <row r="1789" spans="1:18" x14ac:dyDescent="0.2">
      <c r="A1789" s="63" t="s">
        <v>1976</v>
      </c>
      <c r="B1789" s="63" t="s">
        <v>1957</v>
      </c>
      <c r="C1789" s="63" t="s">
        <v>54</v>
      </c>
      <c r="D1789" s="63" t="s">
        <v>53</v>
      </c>
      <c r="E1789" s="63" t="s">
        <v>1954</v>
      </c>
      <c r="F1789" s="63">
        <v>1</v>
      </c>
      <c r="G1789" s="63" t="s">
        <v>8752</v>
      </c>
      <c r="H1789" s="63" t="s">
        <v>1958</v>
      </c>
      <c r="I1789" s="63">
        <v>28</v>
      </c>
      <c r="J1789" s="63">
        <v>13</v>
      </c>
      <c r="K1789" s="63">
        <v>2</v>
      </c>
      <c r="L1789" s="63"/>
      <c r="M1789" s="63"/>
      <c r="N1789" s="63"/>
      <c r="O1789" s="63"/>
      <c r="P1789" s="63"/>
      <c r="Q1789" s="63"/>
      <c r="R1789" s="63"/>
    </row>
    <row r="1790" spans="1:18" x14ac:dyDescent="0.2">
      <c r="A1790" s="63" t="s">
        <v>1977</v>
      </c>
      <c r="B1790" s="63" t="s">
        <v>1953</v>
      </c>
      <c r="C1790" s="63" t="s">
        <v>58</v>
      </c>
      <c r="D1790" s="63" t="s">
        <v>57</v>
      </c>
      <c r="E1790" s="63" t="s">
        <v>1954</v>
      </c>
      <c r="F1790" s="63">
        <v>0</v>
      </c>
      <c r="G1790" s="63" t="s">
        <v>8752</v>
      </c>
      <c r="H1790" s="63" t="s">
        <v>1958</v>
      </c>
      <c r="I1790" s="63">
        <v>35</v>
      </c>
      <c r="J1790" s="63">
        <v>42</v>
      </c>
      <c r="K1790" s="63">
        <v>4</v>
      </c>
      <c r="L1790" s="63"/>
      <c r="M1790" s="63"/>
      <c r="N1790" s="63"/>
      <c r="O1790" s="63"/>
      <c r="P1790" s="63"/>
      <c r="Q1790" s="63"/>
      <c r="R1790" s="63"/>
    </row>
    <row r="1791" spans="1:18" x14ac:dyDescent="0.2">
      <c r="A1791" s="63" t="s">
        <v>1978</v>
      </c>
      <c r="B1791" s="63" t="s">
        <v>1957</v>
      </c>
      <c r="C1791" s="63" t="s">
        <v>58</v>
      </c>
      <c r="D1791" s="63" t="s">
        <v>57</v>
      </c>
      <c r="E1791" s="63" t="s">
        <v>1954</v>
      </c>
      <c r="F1791" s="63">
        <v>1</v>
      </c>
      <c r="G1791" s="63" t="s">
        <v>8752</v>
      </c>
      <c r="H1791" s="63" t="s">
        <v>1958</v>
      </c>
      <c r="I1791" s="63">
        <v>35</v>
      </c>
      <c r="J1791" s="63">
        <v>42</v>
      </c>
      <c r="K1791" s="63">
        <v>4</v>
      </c>
      <c r="L1791" s="63"/>
      <c r="M1791" s="63"/>
      <c r="N1791" s="63"/>
      <c r="O1791" s="63"/>
      <c r="P1791" s="63"/>
      <c r="Q1791" s="63"/>
      <c r="R1791" s="63"/>
    </row>
    <row r="1792" spans="1:18" x14ac:dyDescent="0.2">
      <c r="A1792" s="63" t="s">
        <v>1979</v>
      </c>
      <c r="B1792" s="63" t="s">
        <v>1953</v>
      </c>
      <c r="C1792" s="63" t="s">
        <v>62</v>
      </c>
      <c r="D1792" s="63" t="s">
        <v>61</v>
      </c>
      <c r="E1792" s="63" t="s">
        <v>1954</v>
      </c>
      <c r="F1792" s="63">
        <v>0</v>
      </c>
      <c r="G1792" s="63" t="s">
        <v>8752</v>
      </c>
      <c r="H1792" s="63" t="s">
        <v>1958</v>
      </c>
      <c r="I1792" s="63">
        <v>27</v>
      </c>
      <c r="J1792" s="63">
        <v>9</v>
      </c>
      <c r="K1792" s="63">
        <v>1</v>
      </c>
      <c r="L1792" s="63"/>
      <c r="M1792" s="63"/>
      <c r="N1792" s="63"/>
      <c r="O1792" s="63"/>
      <c r="P1792" s="63"/>
      <c r="Q1792" s="63"/>
      <c r="R1792" s="63"/>
    </row>
    <row r="1793" spans="1:18" x14ac:dyDescent="0.2">
      <c r="A1793" s="63" t="s">
        <v>1980</v>
      </c>
      <c r="B1793" s="63" t="s">
        <v>1957</v>
      </c>
      <c r="C1793" s="63" t="s">
        <v>62</v>
      </c>
      <c r="D1793" s="63" t="s">
        <v>61</v>
      </c>
      <c r="E1793" s="63" t="s">
        <v>1954</v>
      </c>
      <c r="F1793" s="63">
        <v>1</v>
      </c>
      <c r="G1793" s="63" t="s">
        <v>8752</v>
      </c>
      <c r="H1793" s="63" t="s">
        <v>1958</v>
      </c>
      <c r="I1793" s="63">
        <v>27</v>
      </c>
      <c r="J1793" s="63">
        <v>9</v>
      </c>
      <c r="K1793" s="63">
        <v>1</v>
      </c>
      <c r="L1793" s="63"/>
      <c r="M1793" s="63"/>
      <c r="N1793" s="63"/>
      <c r="O1793" s="63"/>
      <c r="P1793" s="63"/>
      <c r="Q1793" s="63"/>
      <c r="R1793" s="63"/>
    </row>
    <row r="1794" spans="1:18" x14ac:dyDescent="0.2">
      <c r="A1794" s="63" t="s">
        <v>1981</v>
      </c>
      <c r="B1794" s="63" t="s">
        <v>1953</v>
      </c>
      <c r="C1794" s="63" t="s">
        <v>1</v>
      </c>
      <c r="D1794" s="63" t="s">
        <v>65</v>
      </c>
      <c r="E1794" s="63" t="s">
        <v>1954</v>
      </c>
      <c r="F1794" s="63">
        <v>0</v>
      </c>
      <c r="G1794" s="63" t="s">
        <v>8752</v>
      </c>
      <c r="H1794" s="63" t="s">
        <v>1958</v>
      </c>
      <c r="I1794" s="63">
        <v>28</v>
      </c>
      <c r="J1794" s="63">
        <v>13</v>
      </c>
      <c r="K1794" s="63">
        <v>2</v>
      </c>
      <c r="L1794" s="63"/>
      <c r="M1794" s="63"/>
      <c r="N1794" s="63"/>
      <c r="O1794" s="63"/>
      <c r="P1794" s="63"/>
      <c r="Q1794" s="63"/>
      <c r="R1794" s="63"/>
    </row>
    <row r="1795" spans="1:18" x14ac:dyDescent="0.2">
      <c r="A1795" s="63" t="s">
        <v>1982</v>
      </c>
      <c r="B1795" s="63" t="s">
        <v>1957</v>
      </c>
      <c r="C1795" s="63" t="s">
        <v>1</v>
      </c>
      <c r="D1795" s="63" t="s">
        <v>65</v>
      </c>
      <c r="E1795" s="63" t="s">
        <v>1954</v>
      </c>
      <c r="F1795" s="63">
        <v>1</v>
      </c>
      <c r="G1795" s="63" t="s">
        <v>8752</v>
      </c>
      <c r="H1795" s="63" t="s">
        <v>1958</v>
      </c>
      <c r="I1795" s="63">
        <v>28</v>
      </c>
      <c r="J1795" s="63">
        <v>13</v>
      </c>
      <c r="K1795" s="63">
        <v>2</v>
      </c>
      <c r="L1795" s="63"/>
      <c r="M1795" s="63"/>
      <c r="N1795" s="63"/>
      <c r="O1795" s="63"/>
      <c r="P1795" s="63"/>
      <c r="Q1795" s="63"/>
      <c r="R1795" s="63"/>
    </row>
    <row r="1796" spans="1:18" x14ac:dyDescent="0.2">
      <c r="A1796" s="63" t="s">
        <v>1983</v>
      </c>
      <c r="B1796" s="63" t="s">
        <v>1953</v>
      </c>
      <c r="C1796" s="63" t="s">
        <v>69</v>
      </c>
      <c r="D1796" s="63" t="s">
        <v>68</v>
      </c>
      <c r="E1796" s="63" t="s">
        <v>1954</v>
      </c>
      <c r="F1796" s="63">
        <v>0</v>
      </c>
      <c r="G1796" s="63" t="s">
        <v>8752</v>
      </c>
      <c r="H1796" s="63" t="s">
        <v>1958</v>
      </c>
      <c r="I1796" s="63">
        <v>34</v>
      </c>
      <c r="J1796" s="63">
        <v>37</v>
      </c>
      <c r="K1796" s="63">
        <v>3</v>
      </c>
      <c r="L1796" s="63"/>
      <c r="M1796" s="63"/>
      <c r="N1796" s="63"/>
      <c r="O1796" s="63"/>
      <c r="P1796" s="63"/>
      <c r="Q1796" s="63"/>
      <c r="R1796" s="63"/>
    </row>
    <row r="1797" spans="1:18" x14ac:dyDescent="0.2">
      <c r="A1797" s="63" t="s">
        <v>1984</v>
      </c>
      <c r="B1797" s="63" t="s">
        <v>1957</v>
      </c>
      <c r="C1797" s="63" t="s">
        <v>69</v>
      </c>
      <c r="D1797" s="63" t="s">
        <v>68</v>
      </c>
      <c r="E1797" s="63" t="s">
        <v>1954</v>
      </c>
      <c r="F1797" s="63">
        <v>1</v>
      </c>
      <c r="G1797" s="63" t="s">
        <v>8752</v>
      </c>
      <c r="H1797" s="63" t="s">
        <v>1958</v>
      </c>
      <c r="I1797" s="63">
        <v>34</v>
      </c>
      <c r="J1797" s="63">
        <v>37</v>
      </c>
      <c r="K1797" s="63">
        <v>3</v>
      </c>
      <c r="L1797" s="63"/>
      <c r="M1797" s="63"/>
      <c r="N1797" s="63"/>
      <c r="O1797" s="63"/>
      <c r="P1797" s="63"/>
      <c r="Q1797" s="63"/>
      <c r="R1797" s="63"/>
    </row>
    <row r="1798" spans="1:18" x14ac:dyDescent="0.2">
      <c r="A1798" s="63" t="s">
        <v>1985</v>
      </c>
      <c r="B1798" s="63" t="s">
        <v>1953</v>
      </c>
      <c r="C1798" s="63" t="s">
        <v>73</v>
      </c>
      <c r="D1798" s="63" t="s">
        <v>72</v>
      </c>
      <c r="E1798" s="63" t="s">
        <v>1954</v>
      </c>
      <c r="F1798" s="63">
        <v>0</v>
      </c>
      <c r="G1798" s="63" t="s">
        <v>8752</v>
      </c>
      <c r="H1798" s="63" t="s">
        <v>1958</v>
      </c>
      <c r="I1798" s="63">
        <v>31</v>
      </c>
      <c r="J1798" s="63">
        <v>27</v>
      </c>
      <c r="K1798" s="63">
        <v>3</v>
      </c>
      <c r="L1798" s="63"/>
      <c r="M1798" s="63"/>
      <c r="N1798" s="63"/>
      <c r="O1798" s="63"/>
      <c r="P1798" s="63"/>
      <c r="Q1798" s="63"/>
      <c r="R1798" s="63"/>
    </row>
    <row r="1799" spans="1:18" x14ac:dyDescent="0.2">
      <c r="A1799" s="63" t="s">
        <v>1986</v>
      </c>
      <c r="B1799" s="63" t="s">
        <v>1957</v>
      </c>
      <c r="C1799" s="63" t="s">
        <v>73</v>
      </c>
      <c r="D1799" s="63" t="s">
        <v>72</v>
      </c>
      <c r="E1799" s="63" t="s">
        <v>1954</v>
      </c>
      <c r="F1799" s="63">
        <v>1</v>
      </c>
      <c r="G1799" s="63" t="s">
        <v>8752</v>
      </c>
      <c r="H1799" s="63" t="s">
        <v>1958</v>
      </c>
      <c r="I1799" s="63">
        <v>31</v>
      </c>
      <c r="J1799" s="63">
        <v>27</v>
      </c>
      <c r="K1799" s="63">
        <v>3</v>
      </c>
      <c r="L1799" s="63"/>
      <c r="M1799" s="63"/>
      <c r="N1799" s="63"/>
      <c r="O1799" s="63"/>
      <c r="P1799" s="63"/>
      <c r="Q1799" s="63"/>
      <c r="R1799" s="63"/>
    </row>
    <row r="1800" spans="1:18" x14ac:dyDescent="0.2">
      <c r="A1800" s="63" t="s">
        <v>1987</v>
      </c>
      <c r="B1800" s="63" t="s">
        <v>1953</v>
      </c>
      <c r="C1800" s="63" t="s">
        <v>77</v>
      </c>
      <c r="D1800" s="63" t="s">
        <v>76</v>
      </c>
      <c r="E1800" s="63" t="s">
        <v>1954</v>
      </c>
      <c r="F1800" s="63">
        <v>0</v>
      </c>
      <c r="G1800" s="63" t="s">
        <v>8752</v>
      </c>
      <c r="H1800" s="63" t="s">
        <v>1958</v>
      </c>
      <c r="I1800" s="63">
        <v>28</v>
      </c>
      <c r="J1800" s="63">
        <v>13</v>
      </c>
      <c r="K1800" s="63">
        <v>2</v>
      </c>
      <c r="L1800" s="63"/>
      <c r="M1800" s="63"/>
      <c r="N1800" s="63"/>
      <c r="O1800" s="63"/>
      <c r="P1800" s="63"/>
      <c r="Q1800" s="63"/>
      <c r="R1800" s="63"/>
    </row>
    <row r="1801" spans="1:18" x14ac:dyDescent="0.2">
      <c r="A1801" s="63" t="s">
        <v>1988</v>
      </c>
      <c r="B1801" s="63" t="s">
        <v>1957</v>
      </c>
      <c r="C1801" s="63" t="s">
        <v>77</v>
      </c>
      <c r="D1801" s="63" t="s">
        <v>76</v>
      </c>
      <c r="E1801" s="63" t="s">
        <v>1954</v>
      </c>
      <c r="F1801" s="63">
        <v>1</v>
      </c>
      <c r="G1801" s="63" t="s">
        <v>8752</v>
      </c>
      <c r="H1801" s="63" t="s">
        <v>1958</v>
      </c>
      <c r="I1801" s="63">
        <v>28</v>
      </c>
      <c r="J1801" s="63">
        <v>13</v>
      </c>
      <c r="K1801" s="63">
        <v>2</v>
      </c>
      <c r="L1801" s="63"/>
      <c r="M1801" s="63"/>
      <c r="N1801" s="63"/>
      <c r="O1801" s="63"/>
      <c r="P1801" s="63"/>
      <c r="Q1801" s="63"/>
      <c r="R1801" s="63"/>
    </row>
    <row r="1802" spans="1:18" x14ac:dyDescent="0.2">
      <c r="A1802" s="63" t="s">
        <v>1989</v>
      </c>
      <c r="B1802" s="63" t="s">
        <v>1953</v>
      </c>
      <c r="C1802" s="63" t="s">
        <v>81</v>
      </c>
      <c r="D1802" s="63" t="s">
        <v>80</v>
      </c>
      <c r="E1802" s="63" t="s">
        <v>1954</v>
      </c>
      <c r="F1802" s="63">
        <v>0</v>
      </c>
      <c r="G1802" s="63" t="s">
        <v>8752</v>
      </c>
      <c r="H1802" s="63" t="s">
        <v>1958</v>
      </c>
      <c r="I1802" s="63">
        <v>30</v>
      </c>
      <c r="J1802" s="63">
        <v>21</v>
      </c>
      <c r="K1802" s="63">
        <v>2</v>
      </c>
      <c r="L1802" s="63"/>
      <c r="M1802" s="63"/>
      <c r="N1802" s="63"/>
      <c r="O1802" s="63"/>
      <c r="P1802" s="63"/>
      <c r="Q1802" s="63"/>
      <c r="R1802" s="63"/>
    </row>
    <row r="1803" spans="1:18" x14ac:dyDescent="0.2">
      <c r="A1803" s="63" t="s">
        <v>1990</v>
      </c>
      <c r="B1803" s="63" t="s">
        <v>1957</v>
      </c>
      <c r="C1803" s="63" t="s">
        <v>81</v>
      </c>
      <c r="D1803" s="63" t="s">
        <v>80</v>
      </c>
      <c r="E1803" s="63" t="s">
        <v>1954</v>
      </c>
      <c r="F1803" s="63">
        <v>1</v>
      </c>
      <c r="G1803" s="63" t="s">
        <v>8752</v>
      </c>
      <c r="H1803" s="63" t="s">
        <v>1958</v>
      </c>
      <c r="I1803" s="63">
        <v>30</v>
      </c>
      <c r="J1803" s="63">
        <v>21</v>
      </c>
      <c r="K1803" s="63">
        <v>2</v>
      </c>
      <c r="L1803" s="63"/>
      <c r="M1803" s="63"/>
      <c r="N1803" s="63"/>
      <c r="O1803" s="63"/>
      <c r="P1803" s="63"/>
      <c r="Q1803" s="63"/>
      <c r="R1803" s="63"/>
    </row>
    <row r="1804" spans="1:18" x14ac:dyDescent="0.2">
      <c r="A1804" s="63" t="s">
        <v>1991</v>
      </c>
      <c r="B1804" s="63" t="s">
        <v>1953</v>
      </c>
      <c r="C1804" s="63" t="s">
        <v>85</v>
      </c>
      <c r="D1804" s="63" t="s">
        <v>84</v>
      </c>
      <c r="E1804" s="63" t="s">
        <v>1954</v>
      </c>
      <c r="F1804" s="63">
        <v>0</v>
      </c>
      <c r="G1804" s="63" t="s">
        <v>8752</v>
      </c>
      <c r="H1804" s="63" t="s">
        <v>1958</v>
      </c>
      <c r="I1804" s="63">
        <v>36</v>
      </c>
      <c r="J1804" s="63">
        <v>45</v>
      </c>
      <c r="K1804" s="63">
        <v>4</v>
      </c>
      <c r="L1804" s="63"/>
      <c r="M1804" s="63"/>
      <c r="N1804" s="63"/>
      <c r="O1804" s="63"/>
      <c r="P1804" s="63"/>
      <c r="Q1804" s="63"/>
      <c r="R1804" s="63"/>
    </row>
    <row r="1805" spans="1:18" x14ac:dyDescent="0.2">
      <c r="A1805" s="63" t="s">
        <v>1992</v>
      </c>
      <c r="B1805" s="63" t="s">
        <v>1957</v>
      </c>
      <c r="C1805" s="63" t="s">
        <v>85</v>
      </c>
      <c r="D1805" s="63" t="s">
        <v>84</v>
      </c>
      <c r="E1805" s="63" t="s">
        <v>1954</v>
      </c>
      <c r="F1805" s="63">
        <v>1</v>
      </c>
      <c r="G1805" s="63" t="s">
        <v>8752</v>
      </c>
      <c r="H1805" s="63" t="s">
        <v>1958</v>
      </c>
      <c r="I1805" s="63">
        <v>36</v>
      </c>
      <c r="J1805" s="63">
        <v>45</v>
      </c>
      <c r="K1805" s="63">
        <v>4</v>
      </c>
      <c r="L1805" s="63"/>
      <c r="M1805" s="63"/>
      <c r="N1805" s="63"/>
      <c r="O1805" s="63"/>
      <c r="P1805" s="63"/>
      <c r="Q1805" s="63"/>
      <c r="R1805" s="63"/>
    </row>
    <row r="1806" spans="1:18" x14ac:dyDescent="0.2">
      <c r="A1806" s="63" t="s">
        <v>1993</v>
      </c>
      <c r="B1806" s="63" t="s">
        <v>1953</v>
      </c>
      <c r="C1806" s="63" t="s">
        <v>89</v>
      </c>
      <c r="D1806" s="63" t="s">
        <v>88</v>
      </c>
      <c r="E1806" s="63" t="s">
        <v>1954</v>
      </c>
      <c r="F1806" s="63">
        <v>0</v>
      </c>
      <c r="G1806" s="63" t="s">
        <v>8752</v>
      </c>
      <c r="H1806" s="63" t="s">
        <v>1958</v>
      </c>
      <c r="I1806" s="63">
        <v>40</v>
      </c>
      <c r="J1806" s="63">
        <v>50</v>
      </c>
      <c r="K1806" s="63">
        <v>4</v>
      </c>
      <c r="L1806" s="63"/>
      <c r="M1806" s="63"/>
      <c r="N1806" s="63"/>
      <c r="O1806" s="63"/>
      <c r="P1806" s="63"/>
      <c r="Q1806" s="63"/>
      <c r="R1806" s="63"/>
    </row>
    <row r="1807" spans="1:18" x14ac:dyDescent="0.2">
      <c r="A1807" s="63" t="s">
        <v>1994</v>
      </c>
      <c r="B1807" s="63" t="s">
        <v>1957</v>
      </c>
      <c r="C1807" s="63" t="s">
        <v>89</v>
      </c>
      <c r="D1807" s="63" t="s">
        <v>88</v>
      </c>
      <c r="E1807" s="63" t="s">
        <v>1954</v>
      </c>
      <c r="F1807" s="63">
        <v>1</v>
      </c>
      <c r="G1807" s="63" t="s">
        <v>8752</v>
      </c>
      <c r="H1807" s="63" t="s">
        <v>1958</v>
      </c>
      <c r="I1807" s="63">
        <v>40</v>
      </c>
      <c r="J1807" s="63">
        <v>50</v>
      </c>
      <c r="K1807" s="63">
        <v>4</v>
      </c>
      <c r="L1807" s="63"/>
      <c r="M1807" s="63"/>
      <c r="N1807" s="63"/>
      <c r="O1807" s="63"/>
      <c r="P1807" s="63"/>
      <c r="Q1807" s="63"/>
      <c r="R1807" s="63"/>
    </row>
    <row r="1808" spans="1:18" x14ac:dyDescent="0.2">
      <c r="A1808" s="63" t="s">
        <v>1995</v>
      </c>
      <c r="B1808" s="63" t="s">
        <v>1953</v>
      </c>
      <c r="C1808" s="63" t="s">
        <v>93</v>
      </c>
      <c r="D1808" s="63" t="s">
        <v>92</v>
      </c>
      <c r="E1808" s="63" t="s">
        <v>1954</v>
      </c>
      <c r="F1808" s="63">
        <v>0</v>
      </c>
      <c r="G1808" s="63" t="s">
        <v>8752</v>
      </c>
      <c r="H1808" s="63" t="s">
        <v>1958</v>
      </c>
      <c r="I1808" s="63">
        <v>30</v>
      </c>
      <c r="J1808" s="63">
        <v>21</v>
      </c>
      <c r="K1808" s="63">
        <v>2</v>
      </c>
      <c r="L1808" s="63"/>
      <c r="M1808" s="63"/>
      <c r="N1808" s="63"/>
      <c r="O1808" s="63"/>
      <c r="P1808" s="63"/>
      <c r="Q1808" s="63"/>
      <c r="R1808" s="63"/>
    </row>
    <row r="1809" spans="1:18" x14ac:dyDescent="0.2">
      <c r="A1809" s="63" t="s">
        <v>1996</v>
      </c>
      <c r="B1809" s="63" t="s">
        <v>1957</v>
      </c>
      <c r="C1809" s="63" t="s">
        <v>93</v>
      </c>
      <c r="D1809" s="63" t="s">
        <v>92</v>
      </c>
      <c r="E1809" s="63" t="s">
        <v>1954</v>
      </c>
      <c r="F1809" s="63">
        <v>1</v>
      </c>
      <c r="G1809" s="63" t="s">
        <v>8752</v>
      </c>
      <c r="H1809" s="63" t="s">
        <v>1958</v>
      </c>
      <c r="I1809" s="63">
        <v>30</v>
      </c>
      <c r="J1809" s="63">
        <v>21</v>
      </c>
      <c r="K1809" s="63">
        <v>2</v>
      </c>
      <c r="L1809" s="63"/>
      <c r="M1809" s="63"/>
      <c r="N1809" s="63"/>
      <c r="O1809" s="63"/>
      <c r="P1809" s="63"/>
      <c r="Q1809" s="63"/>
      <c r="R1809" s="63"/>
    </row>
    <row r="1810" spans="1:18" x14ac:dyDescent="0.2">
      <c r="A1810" s="63" t="s">
        <v>1997</v>
      </c>
      <c r="B1810" s="63" t="s">
        <v>1953</v>
      </c>
      <c r="C1810" s="63" t="s">
        <v>97</v>
      </c>
      <c r="D1810" s="63" t="s">
        <v>96</v>
      </c>
      <c r="E1810" s="63" t="s">
        <v>1954</v>
      </c>
      <c r="F1810" s="63">
        <v>0</v>
      </c>
      <c r="G1810" s="63" t="s">
        <v>8752</v>
      </c>
      <c r="H1810" s="63" t="s">
        <v>1958</v>
      </c>
      <c r="I1810" s="63">
        <v>32</v>
      </c>
      <c r="J1810" s="63">
        <v>31</v>
      </c>
      <c r="K1810" s="63">
        <v>3</v>
      </c>
      <c r="L1810" s="63"/>
      <c r="M1810" s="63"/>
      <c r="N1810" s="63"/>
      <c r="O1810" s="63"/>
      <c r="P1810" s="63"/>
      <c r="Q1810" s="63"/>
      <c r="R1810" s="63"/>
    </row>
    <row r="1811" spans="1:18" x14ac:dyDescent="0.2">
      <c r="A1811" s="63" t="s">
        <v>1998</v>
      </c>
      <c r="B1811" s="63" t="s">
        <v>1957</v>
      </c>
      <c r="C1811" s="63" t="s">
        <v>97</v>
      </c>
      <c r="D1811" s="63" t="s">
        <v>96</v>
      </c>
      <c r="E1811" s="63" t="s">
        <v>1954</v>
      </c>
      <c r="F1811" s="63">
        <v>1</v>
      </c>
      <c r="G1811" s="63" t="s">
        <v>8752</v>
      </c>
      <c r="H1811" s="63" t="s">
        <v>1958</v>
      </c>
      <c r="I1811" s="63">
        <v>32</v>
      </c>
      <c r="J1811" s="63">
        <v>31</v>
      </c>
      <c r="K1811" s="63">
        <v>3</v>
      </c>
      <c r="L1811" s="63"/>
      <c r="M1811" s="63"/>
      <c r="N1811" s="63"/>
      <c r="O1811" s="63"/>
      <c r="P1811" s="63"/>
      <c r="Q1811" s="63"/>
      <c r="R1811" s="63"/>
    </row>
    <row r="1812" spans="1:18" x14ac:dyDescent="0.2">
      <c r="A1812" s="63" t="s">
        <v>1999</v>
      </c>
      <c r="B1812" s="63" t="s">
        <v>1953</v>
      </c>
      <c r="C1812" s="63" t="s">
        <v>101</v>
      </c>
      <c r="D1812" s="63" t="s">
        <v>100</v>
      </c>
      <c r="E1812" s="63" t="s">
        <v>1954</v>
      </c>
      <c r="F1812" s="63">
        <v>0</v>
      </c>
      <c r="G1812" s="63" t="s">
        <v>8752</v>
      </c>
      <c r="H1812" s="63" t="s">
        <v>1958</v>
      </c>
      <c r="I1812" s="63">
        <v>31</v>
      </c>
      <c r="J1812" s="63">
        <v>27</v>
      </c>
      <c r="K1812" s="63">
        <v>3</v>
      </c>
      <c r="L1812" s="63"/>
      <c r="M1812" s="63"/>
      <c r="N1812" s="63"/>
      <c r="O1812" s="63"/>
      <c r="P1812" s="63"/>
      <c r="Q1812" s="63"/>
      <c r="R1812" s="63"/>
    </row>
    <row r="1813" spans="1:18" x14ac:dyDescent="0.2">
      <c r="A1813" s="63" t="s">
        <v>2000</v>
      </c>
      <c r="B1813" s="63" t="s">
        <v>1957</v>
      </c>
      <c r="C1813" s="63" t="s">
        <v>101</v>
      </c>
      <c r="D1813" s="63" t="s">
        <v>100</v>
      </c>
      <c r="E1813" s="63" t="s">
        <v>1954</v>
      </c>
      <c r="F1813" s="63">
        <v>1</v>
      </c>
      <c r="G1813" s="63" t="s">
        <v>8752</v>
      </c>
      <c r="H1813" s="63" t="s">
        <v>1958</v>
      </c>
      <c r="I1813" s="63">
        <v>31</v>
      </c>
      <c r="J1813" s="63">
        <v>27</v>
      </c>
      <c r="K1813" s="63">
        <v>3</v>
      </c>
      <c r="L1813" s="63"/>
      <c r="M1813" s="63"/>
      <c r="N1813" s="63"/>
      <c r="O1813" s="63"/>
      <c r="P1813" s="63"/>
      <c r="Q1813" s="63"/>
      <c r="R1813" s="63"/>
    </row>
    <row r="1814" spans="1:18" x14ac:dyDescent="0.2">
      <c r="A1814" s="63" t="s">
        <v>2001</v>
      </c>
      <c r="B1814" s="63" t="s">
        <v>1953</v>
      </c>
      <c r="C1814" s="63" t="s">
        <v>105</v>
      </c>
      <c r="D1814" s="63" t="s">
        <v>104</v>
      </c>
      <c r="E1814" s="63" t="s">
        <v>1954</v>
      </c>
      <c r="F1814" s="63">
        <v>0</v>
      </c>
      <c r="G1814" s="63" t="s">
        <v>8752</v>
      </c>
      <c r="H1814" s="63" t="s">
        <v>1958</v>
      </c>
      <c r="I1814" s="63">
        <v>33</v>
      </c>
      <c r="J1814" s="63">
        <v>34</v>
      </c>
      <c r="K1814" s="63">
        <v>3</v>
      </c>
      <c r="L1814" s="63"/>
      <c r="M1814" s="63"/>
      <c r="N1814" s="63"/>
      <c r="O1814" s="63"/>
      <c r="P1814" s="63"/>
      <c r="Q1814" s="63"/>
      <c r="R1814" s="63"/>
    </row>
    <row r="1815" spans="1:18" x14ac:dyDescent="0.2">
      <c r="A1815" s="63" t="s">
        <v>2002</v>
      </c>
      <c r="B1815" s="63" t="s">
        <v>1957</v>
      </c>
      <c r="C1815" s="63" t="s">
        <v>105</v>
      </c>
      <c r="D1815" s="63" t="s">
        <v>104</v>
      </c>
      <c r="E1815" s="63" t="s">
        <v>1954</v>
      </c>
      <c r="F1815" s="63">
        <v>1</v>
      </c>
      <c r="G1815" s="63" t="s">
        <v>8752</v>
      </c>
      <c r="H1815" s="63" t="s">
        <v>1958</v>
      </c>
      <c r="I1815" s="63">
        <v>33</v>
      </c>
      <c r="J1815" s="63">
        <v>34</v>
      </c>
      <c r="K1815" s="63">
        <v>3</v>
      </c>
      <c r="L1815" s="63"/>
      <c r="M1815" s="63"/>
      <c r="N1815" s="63"/>
      <c r="O1815" s="63"/>
      <c r="P1815" s="63"/>
      <c r="Q1815" s="63"/>
      <c r="R1815" s="63"/>
    </row>
    <row r="1816" spans="1:18" x14ac:dyDescent="0.2">
      <c r="A1816" s="63" t="s">
        <v>2003</v>
      </c>
      <c r="B1816" s="63" t="s">
        <v>1953</v>
      </c>
      <c r="C1816" s="63" t="s">
        <v>109</v>
      </c>
      <c r="D1816" s="63" t="s">
        <v>108</v>
      </c>
      <c r="E1816" s="63" t="s">
        <v>1954</v>
      </c>
      <c r="F1816" s="63">
        <v>0</v>
      </c>
      <c r="G1816" s="63" t="s">
        <v>8752</v>
      </c>
      <c r="H1816" s="63" t="s">
        <v>1958</v>
      </c>
      <c r="I1816" s="63">
        <v>27</v>
      </c>
      <c r="J1816" s="63">
        <v>9</v>
      </c>
      <c r="K1816" s="63">
        <v>1</v>
      </c>
      <c r="L1816" s="63"/>
      <c r="M1816" s="63"/>
      <c r="N1816" s="63"/>
      <c r="O1816" s="63"/>
      <c r="P1816" s="63"/>
      <c r="Q1816" s="63"/>
      <c r="R1816" s="63"/>
    </row>
    <row r="1817" spans="1:18" x14ac:dyDescent="0.2">
      <c r="A1817" s="63" t="s">
        <v>2004</v>
      </c>
      <c r="B1817" s="63" t="s">
        <v>1957</v>
      </c>
      <c r="C1817" s="63" t="s">
        <v>109</v>
      </c>
      <c r="D1817" s="63" t="s">
        <v>108</v>
      </c>
      <c r="E1817" s="63" t="s">
        <v>1954</v>
      </c>
      <c r="F1817" s="63">
        <v>1</v>
      </c>
      <c r="G1817" s="63" t="s">
        <v>8752</v>
      </c>
      <c r="H1817" s="63" t="s">
        <v>1958</v>
      </c>
      <c r="I1817" s="63">
        <v>27</v>
      </c>
      <c r="J1817" s="63">
        <v>9</v>
      </c>
      <c r="K1817" s="63">
        <v>1</v>
      </c>
      <c r="L1817" s="63"/>
      <c r="M1817" s="63"/>
      <c r="N1817" s="63"/>
      <c r="O1817" s="63"/>
      <c r="P1817" s="63"/>
      <c r="Q1817" s="63"/>
      <c r="R1817" s="63"/>
    </row>
    <row r="1818" spans="1:18" x14ac:dyDescent="0.2">
      <c r="A1818" s="63" t="s">
        <v>2005</v>
      </c>
      <c r="B1818" s="63" t="s">
        <v>1953</v>
      </c>
      <c r="C1818" s="63" t="s">
        <v>113</v>
      </c>
      <c r="D1818" s="63" t="s">
        <v>112</v>
      </c>
      <c r="E1818" s="63" t="s">
        <v>1954</v>
      </c>
      <c r="F1818" s="63">
        <v>0</v>
      </c>
      <c r="G1818" s="63" t="s">
        <v>8752</v>
      </c>
      <c r="H1818" s="63" t="s">
        <v>1958</v>
      </c>
      <c r="I1818" s="63">
        <v>40</v>
      </c>
      <c r="J1818" s="63">
        <v>50</v>
      </c>
      <c r="K1818" s="63">
        <v>4</v>
      </c>
      <c r="L1818" s="63"/>
      <c r="M1818" s="63"/>
      <c r="N1818" s="63"/>
      <c r="O1818" s="63"/>
      <c r="P1818" s="63"/>
      <c r="Q1818" s="63"/>
      <c r="R1818" s="63"/>
    </row>
    <row r="1819" spans="1:18" x14ac:dyDescent="0.2">
      <c r="A1819" s="63" t="s">
        <v>2006</v>
      </c>
      <c r="B1819" s="63" t="s">
        <v>1957</v>
      </c>
      <c r="C1819" s="63" t="s">
        <v>113</v>
      </c>
      <c r="D1819" s="63" t="s">
        <v>112</v>
      </c>
      <c r="E1819" s="63" t="s">
        <v>1954</v>
      </c>
      <c r="F1819" s="63">
        <v>1</v>
      </c>
      <c r="G1819" s="63" t="s">
        <v>8752</v>
      </c>
      <c r="H1819" s="63" t="s">
        <v>1958</v>
      </c>
      <c r="I1819" s="63">
        <v>40</v>
      </c>
      <c r="J1819" s="63">
        <v>50</v>
      </c>
      <c r="K1819" s="63">
        <v>4</v>
      </c>
      <c r="L1819" s="63"/>
      <c r="M1819" s="63"/>
      <c r="N1819" s="63"/>
      <c r="O1819" s="63"/>
      <c r="P1819" s="63"/>
      <c r="Q1819" s="63"/>
      <c r="R1819" s="63"/>
    </row>
    <row r="1820" spans="1:18" x14ac:dyDescent="0.2">
      <c r="A1820" s="63" t="s">
        <v>2007</v>
      </c>
      <c r="B1820" s="63" t="s">
        <v>1953</v>
      </c>
      <c r="C1820" s="63" t="s">
        <v>117</v>
      </c>
      <c r="D1820" s="63" t="s">
        <v>116</v>
      </c>
      <c r="E1820" s="63" t="s">
        <v>1954</v>
      </c>
      <c r="F1820" s="63">
        <v>0</v>
      </c>
      <c r="G1820" s="63" t="s">
        <v>8752</v>
      </c>
      <c r="H1820" s="63" t="s">
        <v>1958</v>
      </c>
      <c r="I1820" s="63">
        <v>28</v>
      </c>
      <c r="J1820" s="63">
        <v>13</v>
      </c>
      <c r="K1820" s="63">
        <v>2</v>
      </c>
      <c r="L1820" s="63"/>
      <c r="M1820" s="63"/>
      <c r="N1820" s="63"/>
      <c r="O1820" s="63"/>
      <c r="P1820" s="63"/>
      <c r="Q1820" s="63"/>
      <c r="R1820" s="63"/>
    </row>
    <row r="1821" spans="1:18" x14ac:dyDescent="0.2">
      <c r="A1821" s="63" t="s">
        <v>2008</v>
      </c>
      <c r="B1821" s="63" t="s">
        <v>1957</v>
      </c>
      <c r="C1821" s="63" t="s">
        <v>117</v>
      </c>
      <c r="D1821" s="63" t="s">
        <v>116</v>
      </c>
      <c r="E1821" s="63" t="s">
        <v>1954</v>
      </c>
      <c r="F1821" s="63">
        <v>1</v>
      </c>
      <c r="G1821" s="63" t="s">
        <v>8752</v>
      </c>
      <c r="H1821" s="63" t="s">
        <v>1958</v>
      </c>
      <c r="I1821" s="63">
        <v>28</v>
      </c>
      <c r="J1821" s="63">
        <v>13</v>
      </c>
      <c r="K1821" s="63">
        <v>2</v>
      </c>
      <c r="L1821" s="63"/>
      <c r="M1821" s="63"/>
      <c r="N1821" s="63"/>
      <c r="O1821" s="63"/>
      <c r="P1821" s="63"/>
      <c r="Q1821" s="63"/>
      <c r="R1821" s="63"/>
    </row>
    <row r="1822" spans="1:18" x14ac:dyDescent="0.2">
      <c r="A1822" s="63" t="s">
        <v>2009</v>
      </c>
      <c r="B1822" s="63" t="s">
        <v>1953</v>
      </c>
      <c r="C1822" s="63" t="s">
        <v>121</v>
      </c>
      <c r="D1822" s="63" t="s">
        <v>120</v>
      </c>
      <c r="E1822" s="63" t="s">
        <v>1954</v>
      </c>
      <c r="F1822" s="63">
        <v>0</v>
      </c>
      <c r="G1822" s="63" t="s">
        <v>8752</v>
      </c>
      <c r="H1822" s="63" t="s">
        <v>1958</v>
      </c>
      <c r="I1822" s="63">
        <v>29</v>
      </c>
      <c r="J1822" s="63">
        <v>18</v>
      </c>
      <c r="K1822" s="63">
        <v>2</v>
      </c>
      <c r="L1822" s="63"/>
      <c r="M1822" s="63"/>
      <c r="N1822" s="63"/>
      <c r="O1822" s="63"/>
      <c r="P1822" s="63"/>
      <c r="Q1822" s="63"/>
      <c r="R1822" s="63"/>
    </row>
    <row r="1823" spans="1:18" x14ac:dyDescent="0.2">
      <c r="A1823" s="63" t="s">
        <v>2010</v>
      </c>
      <c r="B1823" s="63" t="s">
        <v>1957</v>
      </c>
      <c r="C1823" s="63" t="s">
        <v>121</v>
      </c>
      <c r="D1823" s="63" t="s">
        <v>120</v>
      </c>
      <c r="E1823" s="63" t="s">
        <v>1954</v>
      </c>
      <c r="F1823" s="63">
        <v>1</v>
      </c>
      <c r="G1823" s="63" t="s">
        <v>8752</v>
      </c>
      <c r="H1823" s="63" t="s">
        <v>1958</v>
      </c>
      <c r="I1823" s="63">
        <v>29</v>
      </c>
      <c r="J1823" s="63">
        <v>18</v>
      </c>
      <c r="K1823" s="63">
        <v>2</v>
      </c>
      <c r="L1823" s="63"/>
      <c r="M1823" s="63"/>
      <c r="N1823" s="63"/>
      <c r="O1823" s="63"/>
      <c r="P1823" s="63"/>
      <c r="Q1823" s="63"/>
      <c r="R1823" s="63"/>
    </row>
    <row r="1824" spans="1:18" x14ac:dyDescent="0.2">
      <c r="A1824" s="63" t="s">
        <v>2011</v>
      </c>
      <c r="B1824" s="63" t="s">
        <v>1953</v>
      </c>
      <c r="C1824" s="63" t="s">
        <v>125</v>
      </c>
      <c r="D1824" s="63" t="s">
        <v>124</v>
      </c>
      <c r="E1824" s="63" t="s">
        <v>1954</v>
      </c>
      <c r="F1824" s="63">
        <v>0</v>
      </c>
      <c r="G1824" s="63" t="s">
        <v>8752</v>
      </c>
      <c r="H1824" s="63" t="s">
        <v>1958</v>
      </c>
      <c r="I1824" s="63">
        <v>29</v>
      </c>
      <c r="J1824" s="63">
        <v>18</v>
      </c>
      <c r="K1824" s="63">
        <v>2</v>
      </c>
      <c r="L1824" s="63"/>
      <c r="M1824" s="63"/>
      <c r="N1824" s="63"/>
      <c r="O1824" s="63"/>
      <c r="P1824" s="63"/>
      <c r="Q1824" s="63"/>
      <c r="R1824" s="63"/>
    </row>
    <row r="1825" spans="1:18" x14ac:dyDescent="0.2">
      <c r="A1825" s="63" t="s">
        <v>2012</v>
      </c>
      <c r="B1825" s="63" t="s">
        <v>1957</v>
      </c>
      <c r="C1825" s="63" t="s">
        <v>125</v>
      </c>
      <c r="D1825" s="63" t="s">
        <v>124</v>
      </c>
      <c r="E1825" s="63" t="s">
        <v>1954</v>
      </c>
      <c r="F1825" s="63">
        <v>1</v>
      </c>
      <c r="G1825" s="63" t="s">
        <v>8752</v>
      </c>
      <c r="H1825" s="63" t="s">
        <v>1958</v>
      </c>
      <c r="I1825" s="63">
        <v>29</v>
      </c>
      <c r="J1825" s="63">
        <v>18</v>
      </c>
      <c r="K1825" s="63">
        <v>2</v>
      </c>
      <c r="L1825" s="63"/>
      <c r="M1825" s="63"/>
      <c r="N1825" s="63"/>
      <c r="O1825" s="63"/>
      <c r="P1825" s="63"/>
      <c r="Q1825" s="63"/>
      <c r="R1825" s="63"/>
    </row>
    <row r="1826" spans="1:18" x14ac:dyDescent="0.2">
      <c r="A1826" s="63" t="s">
        <v>2013</v>
      </c>
      <c r="B1826" s="63" t="s">
        <v>1953</v>
      </c>
      <c r="C1826" s="63" t="s">
        <v>129</v>
      </c>
      <c r="D1826" s="63" t="s">
        <v>128</v>
      </c>
      <c r="E1826" s="63" t="s">
        <v>1954</v>
      </c>
      <c r="F1826" s="63">
        <v>0</v>
      </c>
      <c r="G1826" s="63" t="s">
        <v>8752</v>
      </c>
      <c r="H1826" s="63" t="s">
        <v>1958</v>
      </c>
      <c r="I1826" s="63">
        <v>33</v>
      </c>
      <c r="J1826" s="63">
        <v>34</v>
      </c>
      <c r="K1826" s="63">
        <v>3</v>
      </c>
      <c r="L1826" s="63"/>
      <c r="M1826" s="63"/>
      <c r="N1826" s="63"/>
      <c r="O1826" s="63"/>
      <c r="P1826" s="63"/>
      <c r="Q1826" s="63"/>
      <c r="R1826" s="63"/>
    </row>
    <row r="1827" spans="1:18" x14ac:dyDescent="0.2">
      <c r="A1827" s="63" t="s">
        <v>2014</v>
      </c>
      <c r="B1827" s="63" t="s">
        <v>1957</v>
      </c>
      <c r="C1827" s="63" t="s">
        <v>129</v>
      </c>
      <c r="D1827" s="63" t="s">
        <v>128</v>
      </c>
      <c r="E1827" s="63" t="s">
        <v>1954</v>
      </c>
      <c r="F1827" s="63">
        <v>1</v>
      </c>
      <c r="G1827" s="63" t="s">
        <v>8752</v>
      </c>
      <c r="H1827" s="63" t="s">
        <v>1958</v>
      </c>
      <c r="I1827" s="63">
        <v>33</v>
      </c>
      <c r="J1827" s="63">
        <v>34</v>
      </c>
      <c r="K1827" s="63">
        <v>3</v>
      </c>
      <c r="L1827" s="63"/>
      <c r="M1827" s="63"/>
      <c r="N1827" s="63"/>
      <c r="O1827" s="63"/>
      <c r="P1827" s="63"/>
      <c r="Q1827" s="63"/>
      <c r="R1827" s="63"/>
    </row>
    <row r="1828" spans="1:18" x14ac:dyDescent="0.2">
      <c r="A1828" s="63" t="s">
        <v>2015</v>
      </c>
      <c r="B1828" s="63" t="s">
        <v>1953</v>
      </c>
      <c r="C1828" s="63" t="s">
        <v>133</v>
      </c>
      <c r="D1828" s="63" t="s">
        <v>132</v>
      </c>
      <c r="E1828" s="63" t="s">
        <v>1954</v>
      </c>
      <c r="F1828" s="63">
        <v>0</v>
      </c>
      <c r="G1828" s="63" t="s">
        <v>8752</v>
      </c>
      <c r="H1828" s="63" t="s">
        <v>1958</v>
      </c>
      <c r="I1828" s="63">
        <v>26</v>
      </c>
      <c r="J1828" s="63">
        <v>5</v>
      </c>
      <c r="K1828" s="63">
        <v>1</v>
      </c>
      <c r="L1828" s="63"/>
      <c r="M1828" s="63"/>
      <c r="N1828" s="63"/>
      <c r="O1828" s="63"/>
      <c r="P1828" s="63"/>
      <c r="Q1828" s="63"/>
      <c r="R1828" s="63"/>
    </row>
    <row r="1829" spans="1:18" x14ac:dyDescent="0.2">
      <c r="A1829" s="63" t="s">
        <v>2016</v>
      </c>
      <c r="B1829" s="63" t="s">
        <v>1957</v>
      </c>
      <c r="C1829" s="63" t="s">
        <v>133</v>
      </c>
      <c r="D1829" s="63" t="s">
        <v>132</v>
      </c>
      <c r="E1829" s="63" t="s">
        <v>1954</v>
      </c>
      <c r="F1829" s="63">
        <v>1</v>
      </c>
      <c r="G1829" s="63" t="s">
        <v>8752</v>
      </c>
      <c r="H1829" s="63" t="s">
        <v>1958</v>
      </c>
      <c r="I1829" s="63">
        <v>26</v>
      </c>
      <c r="J1829" s="63">
        <v>5</v>
      </c>
      <c r="K1829" s="63">
        <v>1</v>
      </c>
      <c r="L1829" s="63"/>
      <c r="M1829" s="63"/>
      <c r="N1829" s="63"/>
      <c r="O1829" s="63"/>
      <c r="P1829" s="63"/>
      <c r="Q1829" s="63"/>
      <c r="R1829" s="63"/>
    </row>
    <row r="1830" spans="1:18" x14ac:dyDescent="0.2">
      <c r="A1830" s="63" t="s">
        <v>2017</v>
      </c>
      <c r="B1830" s="63" t="s">
        <v>1953</v>
      </c>
      <c r="C1830" s="63" t="s">
        <v>137</v>
      </c>
      <c r="D1830" s="63" t="s">
        <v>136</v>
      </c>
      <c r="E1830" s="63" t="s">
        <v>1954</v>
      </c>
      <c r="F1830" s="63">
        <v>0</v>
      </c>
      <c r="G1830" s="63" t="s">
        <v>8752</v>
      </c>
      <c r="H1830" s="63" t="s">
        <v>1958</v>
      </c>
      <c r="I1830" s="63">
        <v>25</v>
      </c>
      <c r="J1830" s="63">
        <v>3</v>
      </c>
      <c r="K1830" s="63">
        <v>1</v>
      </c>
      <c r="L1830" s="63"/>
      <c r="M1830" s="63"/>
      <c r="N1830" s="63"/>
      <c r="O1830" s="63"/>
      <c r="P1830" s="63"/>
      <c r="Q1830" s="63"/>
      <c r="R1830" s="63"/>
    </row>
    <row r="1831" spans="1:18" x14ac:dyDescent="0.2">
      <c r="A1831" s="63" t="s">
        <v>2018</v>
      </c>
      <c r="B1831" s="63" t="s">
        <v>1957</v>
      </c>
      <c r="C1831" s="63" t="s">
        <v>137</v>
      </c>
      <c r="D1831" s="63" t="s">
        <v>136</v>
      </c>
      <c r="E1831" s="63" t="s">
        <v>1954</v>
      </c>
      <c r="F1831" s="63">
        <v>1</v>
      </c>
      <c r="G1831" s="63" t="s">
        <v>8752</v>
      </c>
      <c r="H1831" s="63" t="s">
        <v>1958</v>
      </c>
      <c r="I1831" s="63">
        <v>25</v>
      </c>
      <c r="J1831" s="63">
        <v>3</v>
      </c>
      <c r="K1831" s="63">
        <v>1</v>
      </c>
      <c r="L1831" s="63"/>
      <c r="M1831" s="63"/>
      <c r="N1831" s="63"/>
      <c r="O1831" s="63"/>
      <c r="P1831" s="63"/>
      <c r="Q1831" s="63"/>
      <c r="R1831" s="63"/>
    </row>
    <row r="1832" spans="1:18" x14ac:dyDescent="0.2">
      <c r="A1832" s="63" t="s">
        <v>2019</v>
      </c>
      <c r="B1832" s="63" t="s">
        <v>1953</v>
      </c>
      <c r="C1832" s="63" t="s">
        <v>141</v>
      </c>
      <c r="D1832" s="63" t="s">
        <v>140</v>
      </c>
      <c r="E1832" s="63" t="s">
        <v>1954</v>
      </c>
      <c r="F1832" s="63">
        <v>0</v>
      </c>
      <c r="G1832" s="63" t="s">
        <v>8752</v>
      </c>
      <c r="H1832" s="63" t="s">
        <v>1958</v>
      </c>
      <c r="I1832" s="63">
        <v>33</v>
      </c>
      <c r="J1832" s="63">
        <v>34</v>
      </c>
      <c r="K1832" s="63">
        <v>3</v>
      </c>
      <c r="L1832" s="63"/>
      <c r="M1832" s="63"/>
      <c r="N1832" s="63"/>
      <c r="O1832" s="63"/>
      <c r="P1832" s="63"/>
      <c r="Q1832" s="63"/>
      <c r="R1832" s="63"/>
    </row>
    <row r="1833" spans="1:18" x14ac:dyDescent="0.2">
      <c r="A1833" s="63" t="s">
        <v>2020</v>
      </c>
      <c r="B1833" s="63" t="s">
        <v>1957</v>
      </c>
      <c r="C1833" s="63" t="s">
        <v>141</v>
      </c>
      <c r="D1833" s="63" t="s">
        <v>140</v>
      </c>
      <c r="E1833" s="63" t="s">
        <v>1954</v>
      </c>
      <c r="F1833" s="63">
        <v>1</v>
      </c>
      <c r="G1833" s="63" t="s">
        <v>8752</v>
      </c>
      <c r="H1833" s="63" t="s">
        <v>1958</v>
      </c>
      <c r="I1833" s="63">
        <v>33</v>
      </c>
      <c r="J1833" s="63">
        <v>34</v>
      </c>
      <c r="K1833" s="63">
        <v>3</v>
      </c>
      <c r="L1833" s="63"/>
      <c r="M1833" s="63"/>
      <c r="N1833" s="63"/>
      <c r="O1833" s="63"/>
      <c r="P1833" s="63"/>
      <c r="Q1833" s="63"/>
      <c r="R1833" s="63"/>
    </row>
    <row r="1834" spans="1:18" x14ac:dyDescent="0.2">
      <c r="A1834" s="63" t="s">
        <v>2021</v>
      </c>
      <c r="B1834" s="63" t="s">
        <v>1953</v>
      </c>
      <c r="C1834" s="63" t="s">
        <v>145</v>
      </c>
      <c r="D1834" s="63" t="s">
        <v>144</v>
      </c>
      <c r="E1834" s="63" t="s">
        <v>1954</v>
      </c>
      <c r="F1834" s="63">
        <v>0</v>
      </c>
      <c r="G1834" s="63" t="s">
        <v>8752</v>
      </c>
      <c r="H1834" s="63" t="s">
        <v>1958</v>
      </c>
      <c r="I1834" s="63">
        <v>32</v>
      </c>
      <c r="J1834" s="63">
        <v>31</v>
      </c>
      <c r="K1834" s="63">
        <v>3</v>
      </c>
      <c r="L1834" s="63"/>
      <c r="M1834" s="63"/>
      <c r="N1834" s="63"/>
      <c r="O1834" s="63"/>
      <c r="P1834" s="63"/>
      <c r="Q1834" s="63"/>
      <c r="R1834" s="63"/>
    </row>
    <row r="1835" spans="1:18" x14ac:dyDescent="0.2">
      <c r="A1835" s="63" t="s">
        <v>2022</v>
      </c>
      <c r="B1835" s="63" t="s">
        <v>1957</v>
      </c>
      <c r="C1835" s="63" t="s">
        <v>145</v>
      </c>
      <c r="D1835" s="63" t="s">
        <v>144</v>
      </c>
      <c r="E1835" s="63" t="s">
        <v>1954</v>
      </c>
      <c r="F1835" s="63">
        <v>1</v>
      </c>
      <c r="G1835" s="63" t="s">
        <v>8752</v>
      </c>
      <c r="H1835" s="63" t="s">
        <v>1958</v>
      </c>
      <c r="I1835" s="63">
        <v>32</v>
      </c>
      <c r="J1835" s="63">
        <v>31</v>
      </c>
      <c r="K1835" s="63">
        <v>3</v>
      </c>
      <c r="L1835" s="63"/>
      <c r="M1835" s="63"/>
      <c r="N1835" s="63"/>
      <c r="O1835" s="63"/>
      <c r="P1835" s="63"/>
      <c r="Q1835" s="63"/>
      <c r="R1835" s="63"/>
    </row>
    <row r="1836" spans="1:18" x14ac:dyDescent="0.2">
      <c r="A1836" s="63" t="s">
        <v>2023</v>
      </c>
      <c r="B1836" s="63" t="s">
        <v>1953</v>
      </c>
      <c r="C1836" s="63" t="s">
        <v>149</v>
      </c>
      <c r="D1836" s="63" t="s">
        <v>148</v>
      </c>
      <c r="E1836" s="63" t="s">
        <v>1954</v>
      </c>
      <c r="F1836" s="63">
        <v>0</v>
      </c>
      <c r="G1836" s="63" t="s">
        <v>8752</v>
      </c>
      <c r="H1836" s="63" t="s">
        <v>1958</v>
      </c>
      <c r="I1836" s="63">
        <v>31</v>
      </c>
      <c r="J1836" s="63">
        <v>27</v>
      </c>
      <c r="K1836" s="63">
        <v>3</v>
      </c>
      <c r="L1836" s="63"/>
      <c r="M1836" s="63"/>
      <c r="N1836" s="63"/>
      <c r="O1836" s="63"/>
      <c r="P1836" s="63"/>
      <c r="Q1836" s="63"/>
      <c r="R1836" s="63"/>
    </row>
    <row r="1837" spans="1:18" x14ac:dyDescent="0.2">
      <c r="A1837" s="63" t="s">
        <v>2024</v>
      </c>
      <c r="B1837" s="63" t="s">
        <v>1957</v>
      </c>
      <c r="C1837" s="63" t="s">
        <v>149</v>
      </c>
      <c r="D1837" s="63" t="s">
        <v>148</v>
      </c>
      <c r="E1837" s="63" t="s">
        <v>1954</v>
      </c>
      <c r="F1837" s="63">
        <v>1</v>
      </c>
      <c r="G1837" s="63" t="s">
        <v>8752</v>
      </c>
      <c r="H1837" s="63" t="s">
        <v>1958</v>
      </c>
      <c r="I1837" s="63">
        <v>31</v>
      </c>
      <c r="J1837" s="63">
        <v>27</v>
      </c>
      <c r="K1837" s="63">
        <v>3</v>
      </c>
      <c r="L1837" s="63"/>
      <c r="M1837" s="63"/>
      <c r="N1837" s="63"/>
      <c r="O1837" s="63"/>
      <c r="P1837" s="63"/>
      <c r="Q1837" s="63"/>
      <c r="R1837" s="63"/>
    </row>
    <row r="1838" spans="1:18" x14ac:dyDescent="0.2">
      <c r="A1838" s="63" t="s">
        <v>2025</v>
      </c>
      <c r="B1838" s="63" t="s">
        <v>1953</v>
      </c>
      <c r="C1838" s="63" t="s">
        <v>153</v>
      </c>
      <c r="D1838" s="63" t="s">
        <v>152</v>
      </c>
      <c r="E1838" s="63" t="s">
        <v>1954</v>
      </c>
      <c r="F1838" s="63">
        <v>0</v>
      </c>
      <c r="G1838" s="63" t="s">
        <v>8752</v>
      </c>
      <c r="H1838" s="63" t="s">
        <v>1958</v>
      </c>
      <c r="I1838" s="63">
        <v>36</v>
      </c>
      <c r="J1838" s="63">
        <v>45</v>
      </c>
      <c r="K1838" s="63">
        <v>4</v>
      </c>
      <c r="L1838" s="63"/>
      <c r="M1838" s="63"/>
      <c r="N1838" s="63"/>
      <c r="O1838" s="63"/>
      <c r="P1838" s="63"/>
      <c r="Q1838" s="63"/>
      <c r="R1838" s="63"/>
    </row>
    <row r="1839" spans="1:18" x14ac:dyDescent="0.2">
      <c r="A1839" s="63" t="s">
        <v>2026</v>
      </c>
      <c r="B1839" s="63" t="s">
        <v>1957</v>
      </c>
      <c r="C1839" s="63" t="s">
        <v>153</v>
      </c>
      <c r="D1839" s="63" t="s">
        <v>152</v>
      </c>
      <c r="E1839" s="63" t="s">
        <v>1954</v>
      </c>
      <c r="F1839" s="63">
        <v>1</v>
      </c>
      <c r="G1839" s="63" t="s">
        <v>8752</v>
      </c>
      <c r="H1839" s="63" t="s">
        <v>1958</v>
      </c>
      <c r="I1839" s="63">
        <v>36</v>
      </c>
      <c r="J1839" s="63">
        <v>45</v>
      </c>
      <c r="K1839" s="63">
        <v>4</v>
      </c>
      <c r="L1839" s="63"/>
      <c r="M1839" s="63"/>
      <c r="N1839" s="63"/>
      <c r="O1839" s="63"/>
      <c r="P1839" s="63"/>
      <c r="Q1839" s="63"/>
      <c r="R1839" s="63"/>
    </row>
    <row r="1840" spans="1:18" x14ac:dyDescent="0.2">
      <c r="A1840" s="63" t="s">
        <v>2027</v>
      </c>
      <c r="B1840" s="63" t="s">
        <v>1953</v>
      </c>
      <c r="C1840" s="63" t="s">
        <v>157</v>
      </c>
      <c r="D1840" s="63" t="s">
        <v>156</v>
      </c>
      <c r="E1840" s="63" t="s">
        <v>1954</v>
      </c>
      <c r="F1840" s="63">
        <v>0</v>
      </c>
      <c r="G1840" s="63" t="s">
        <v>8752</v>
      </c>
      <c r="H1840" s="63" t="s">
        <v>1958</v>
      </c>
      <c r="I1840" s="63">
        <v>31</v>
      </c>
      <c r="J1840" s="63">
        <v>27</v>
      </c>
      <c r="K1840" s="63">
        <v>3</v>
      </c>
      <c r="L1840" s="63"/>
      <c r="M1840" s="63"/>
      <c r="N1840" s="63"/>
      <c r="O1840" s="63"/>
      <c r="P1840" s="63"/>
      <c r="Q1840" s="63"/>
      <c r="R1840" s="63"/>
    </row>
    <row r="1841" spans="1:18" x14ac:dyDescent="0.2">
      <c r="A1841" s="63" t="s">
        <v>2028</v>
      </c>
      <c r="B1841" s="63" t="s">
        <v>1957</v>
      </c>
      <c r="C1841" s="63" t="s">
        <v>157</v>
      </c>
      <c r="D1841" s="63" t="s">
        <v>156</v>
      </c>
      <c r="E1841" s="63" t="s">
        <v>1954</v>
      </c>
      <c r="F1841" s="63">
        <v>1</v>
      </c>
      <c r="G1841" s="63" t="s">
        <v>8752</v>
      </c>
      <c r="H1841" s="63" t="s">
        <v>1958</v>
      </c>
      <c r="I1841" s="63">
        <v>31</v>
      </c>
      <c r="J1841" s="63">
        <v>27</v>
      </c>
      <c r="K1841" s="63">
        <v>3</v>
      </c>
      <c r="L1841" s="63"/>
      <c r="M1841" s="63"/>
      <c r="N1841" s="63"/>
      <c r="O1841" s="63"/>
      <c r="P1841" s="63"/>
      <c r="Q1841" s="63"/>
      <c r="R1841" s="63"/>
    </row>
    <row r="1842" spans="1:18" x14ac:dyDescent="0.2">
      <c r="A1842" s="63" t="s">
        <v>2029</v>
      </c>
      <c r="B1842" s="63" t="s">
        <v>1953</v>
      </c>
      <c r="C1842" s="63" t="s">
        <v>161</v>
      </c>
      <c r="D1842" s="63" t="s">
        <v>160</v>
      </c>
      <c r="E1842" s="63" t="s">
        <v>1954</v>
      </c>
      <c r="F1842" s="63">
        <v>0</v>
      </c>
      <c r="G1842" s="63" t="s">
        <v>8752</v>
      </c>
      <c r="H1842" s="63" t="s">
        <v>1958</v>
      </c>
      <c r="I1842" s="63">
        <v>34</v>
      </c>
      <c r="J1842" s="63">
        <v>37</v>
      </c>
      <c r="K1842" s="63">
        <v>3</v>
      </c>
      <c r="L1842" s="63"/>
      <c r="M1842" s="63"/>
      <c r="N1842" s="63"/>
      <c r="O1842" s="63"/>
      <c r="P1842" s="63"/>
      <c r="Q1842" s="63"/>
      <c r="R1842" s="63"/>
    </row>
    <row r="1843" spans="1:18" x14ac:dyDescent="0.2">
      <c r="A1843" s="63" t="s">
        <v>2030</v>
      </c>
      <c r="B1843" s="63" t="s">
        <v>1957</v>
      </c>
      <c r="C1843" s="63" t="s">
        <v>161</v>
      </c>
      <c r="D1843" s="63" t="s">
        <v>160</v>
      </c>
      <c r="E1843" s="63" t="s">
        <v>1954</v>
      </c>
      <c r="F1843" s="63">
        <v>1</v>
      </c>
      <c r="G1843" s="63" t="s">
        <v>8752</v>
      </c>
      <c r="H1843" s="63" t="s">
        <v>1958</v>
      </c>
      <c r="I1843" s="63">
        <v>34</v>
      </c>
      <c r="J1843" s="63">
        <v>37</v>
      </c>
      <c r="K1843" s="63">
        <v>3</v>
      </c>
      <c r="L1843" s="63"/>
      <c r="M1843" s="63"/>
      <c r="N1843" s="63"/>
      <c r="O1843" s="63"/>
      <c r="P1843" s="63"/>
      <c r="Q1843" s="63"/>
      <c r="R1843" s="63"/>
    </row>
    <row r="1844" spans="1:18" x14ac:dyDescent="0.2">
      <c r="A1844" s="63" t="s">
        <v>2031</v>
      </c>
      <c r="B1844" s="63" t="s">
        <v>1953</v>
      </c>
      <c r="C1844" s="63" t="s">
        <v>165</v>
      </c>
      <c r="D1844" s="63" t="s">
        <v>164</v>
      </c>
      <c r="E1844" s="63" t="s">
        <v>1954</v>
      </c>
      <c r="F1844" s="63">
        <v>0</v>
      </c>
      <c r="G1844" s="63" t="s">
        <v>8752</v>
      </c>
      <c r="H1844" s="63" t="s">
        <v>1958</v>
      </c>
      <c r="I1844" s="63">
        <v>26</v>
      </c>
      <c r="J1844" s="63">
        <v>5</v>
      </c>
      <c r="K1844" s="63">
        <v>1</v>
      </c>
      <c r="L1844" s="63"/>
      <c r="M1844" s="63"/>
      <c r="N1844" s="63"/>
      <c r="O1844" s="63"/>
      <c r="P1844" s="63"/>
      <c r="Q1844" s="63"/>
      <c r="R1844" s="63"/>
    </row>
    <row r="1845" spans="1:18" x14ac:dyDescent="0.2">
      <c r="A1845" s="63" t="s">
        <v>2032</v>
      </c>
      <c r="B1845" s="63" t="s">
        <v>1957</v>
      </c>
      <c r="C1845" s="63" t="s">
        <v>165</v>
      </c>
      <c r="D1845" s="63" t="s">
        <v>164</v>
      </c>
      <c r="E1845" s="63" t="s">
        <v>1954</v>
      </c>
      <c r="F1845" s="63">
        <v>1</v>
      </c>
      <c r="G1845" s="63" t="s">
        <v>8752</v>
      </c>
      <c r="H1845" s="63" t="s">
        <v>1958</v>
      </c>
      <c r="I1845" s="63">
        <v>26</v>
      </c>
      <c r="J1845" s="63">
        <v>5</v>
      </c>
      <c r="K1845" s="63">
        <v>1</v>
      </c>
      <c r="L1845" s="63"/>
      <c r="M1845" s="63"/>
      <c r="N1845" s="63"/>
      <c r="O1845" s="63"/>
      <c r="P1845" s="63"/>
      <c r="Q1845" s="63"/>
      <c r="R1845" s="63"/>
    </row>
    <row r="1846" spans="1:18" x14ac:dyDescent="0.2">
      <c r="A1846" s="63" t="s">
        <v>2033</v>
      </c>
      <c r="B1846" s="63" t="s">
        <v>1953</v>
      </c>
      <c r="C1846" s="63" t="s">
        <v>169</v>
      </c>
      <c r="D1846" s="63" t="s">
        <v>168</v>
      </c>
      <c r="E1846" s="63" t="s">
        <v>1954</v>
      </c>
      <c r="F1846" s="63">
        <v>0</v>
      </c>
      <c r="G1846" s="63" t="s">
        <v>8752</v>
      </c>
      <c r="H1846" s="63" t="s">
        <v>1958</v>
      </c>
      <c r="I1846" s="63">
        <v>26</v>
      </c>
      <c r="J1846" s="63">
        <v>5</v>
      </c>
      <c r="K1846" s="63">
        <v>1</v>
      </c>
      <c r="L1846" s="63"/>
      <c r="M1846" s="63"/>
      <c r="N1846" s="63"/>
      <c r="O1846" s="63"/>
      <c r="P1846" s="63"/>
      <c r="Q1846" s="63"/>
      <c r="R1846" s="63"/>
    </row>
    <row r="1847" spans="1:18" x14ac:dyDescent="0.2">
      <c r="A1847" s="63" t="s">
        <v>2034</v>
      </c>
      <c r="B1847" s="63" t="s">
        <v>1957</v>
      </c>
      <c r="C1847" s="63" t="s">
        <v>169</v>
      </c>
      <c r="D1847" s="63" t="s">
        <v>168</v>
      </c>
      <c r="E1847" s="63" t="s">
        <v>1954</v>
      </c>
      <c r="F1847" s="63">
        <v>1</v>
      </c>
      <c r="G1847" s="63" t="s">
        <v>8752</v>
      </c>
      <c r="H1847" s="63" t="s">
        <v>1958</v>
      </c>
      <c r="I1847" s="63">
        <v>26</v>
      </c>
      <c r="J1847" s="63">
        <v>5</v>
      </c>
      <c r="K1847" s="63">
        <v>1</v>
      </c>
      <c r="L1847" s="63"/>
      <c r="M1847" s="63"/>
      <c r="N1847" s="63"/>
      <c r="O1847" s="63"/>
      <c r="P1847" s="63"/>
      <c r="Q1847" s="63"/>
      <c r="R1847" s="63"/>
    </row>
    <row r="1848" spans="1:18" x14ac:dyDescent="0.2">
      <c r="A1848" s="63" t="s">
        <v>2035</v>
      </c>
      <c r="B1848" s="63" t="s">
        <v>1953</v>
      </c>
      <c r="C1848" s="63" t="s">
        <v>173</v>
      </c>
      <c r="D1848" s="63" t="s">
        <v>172</v>
      </c>
      <c r="E1848" s="63" t="s">
        <v>1954</v>
      </c>
      <c r="F1848" s="63">
        <v>0</v>
      </c>
      <c r="G1848" s="63" t="s">
        <v>8752</v>
      </c>
      <c r="H1848" s="63" t="s">
        <v>1958</v>
      </c>
      <c r="I1848" s="63">
        <v>28</v>
      </c>
      <c r="J1848" s="63">
        <v>13</v>
      </c>
      <c r="K1848" s="63">
        <v>2</v>
      </c>
      <c r="L1848" s="63"/>
      <c r="M1848" s="63"/>
      <c r="N1848" s="63"/>
      <c r="O1848" s="63"/>
      <c r="P1848" s="63"/>
      <c r="Q1848" s="63"/>
      <c r="R1848" s="63"/>
    </row>
    <row r="1849" spans="1:18" x14ac:dyDescent="0.2">
      <c r="A1849" s="63" t="s">
        <v>2036</v>
      </c>
      <c r="B1849" s="63" t="s">
        <v>1957</v>
      </c>
      <c r="C1849" s="63" t="s">
        <v>173</v>
      </c>
      <c r="D1849" s="63" t="s">
        <v>172</v>
      </c>
      <c r="E1849" s="63" t="s">
        <v>1954</v>
      </c>
      <c r="F1849" s="63">
        <v>1</v>
      </c>
      <c r="G1849" s="63" t="s">
        <v>8752</v>
      </c>
      <c r="H1849" s="63" t="s">
        <v>1958</v>
      </c>
      <c r="I1849" s="63">
        <v>28</v>
      </c>
      <c r="J1849" s="63">
        <v>13</v>
      </c>
      <c r="K1849" s="63">
        <v>2</v>
      </c>
      <c r="L1849" s="63"/>
      <c r="M1849" s="63"/>
      <c r="N1849" s="63"/>
      <c r="O1849" s="63"/>
      <c r="P1849" s="63"/>
      <c r="Q1849" s="63"/>
      <c r="R1849" s="63"/>
    </row>
    <row r="1850" spans="1:18" x14ac:dyDescent="0.2">
      <c r="A1850" s="63" t="s">
        <v>2037</v>
      </c>
      <c r="B1850" s="63" t="s">
        <v>1953</v>
      </c>
      <c r="C1850" s="63" t="s">
        <v>177</v>
      </c>
      <c r="D1850" s="63" t="s">
        <v>176</v>
      </c>
      <c r="E1850" s="63" t="s">
        <v>1954</v>
      </c>
      <c r="F1850" s="63">
        <v>0</v>
      </c>
      <c r="G1850" s="63" t="s">
        <v>8752</v>
      </c>
      <c r="H1850" s="63" t="s">
        <v>1958</v>
      </c>
      <c r="I1850" s="63">
        <v>39</v>
      </c>
      <c r="J1850" s="63">
        <v>49</v>
      </c>
      <c r="K1850" s="63">
        <v>4</v>
      </c>
      <c r="L1850" s="63"/>
      <c r="M1850" s="63"/>
      <c r="N1850" s="63"/>
      <c r="O1850" s="63"/>
      <c r="P1850" s="63"/>
      <c r="Q1850" s="63"/>
      <c r="R1850" s="63"/>
    </row>
    <row r="1851" spans="1:18" x14ac:dyDescent="0.2">
      <c r="A1851" s="63" t="s">
        <v>2038</v>
      </c>
      <c r="B1851" s="63" t="s">
        <v>1957</v>
      </c>
      <c r="C1851" s="63" t="s">
        <v>177</v>
      </c>
      <c r="D1851" s="63" t="s">
        <v>176</v>
      </c>
      <c r="E1851" s="63" t="s">
        <v>1954</v>
      </c>
      <c r="F1851" s="63">
        <v>1</v>
      </c>
      <c r="G1851" s="63" t="s">
        <v>8752</v>
      </c>
      <c r="H1851" s="63" t="s">
        <v>1958</v>
      </c>
      <c r="I1851" s="63">
        <v>39</v>
      </c>
      <c r="J1851" s="63">
        <v>49</v>
      </c>
      <c r="K1851" s="63">
        <v>4</v>
      </c>
      <c r="L1851" s="63"/>
      <c r="M1851" s="63"/>
      <c r="N1851" s="63"/>
      <c r="O1851" s="63"/>
      <c r="P1851" s="63"/>
      <c r="Q1851" s="63"/>
      <c r="R1851" s="63"/>
    </row>
    <row r="1852" spans="1:18" x14ac:dyDescent="0.2">
      <c r="A1852" s="63" t="s">
        <v>2039</v>
      </c>
      <c r="B1852" s="63" t="s">
        <v>1953</v>
      </c>
      <c r="C1852" s="63" t="s">
        <v>181</v>
      </c>
      <c r="D1852" s="63" t="s">
        <v>180</v>
      </c>
      <c r="E1852" s="63" t="s">
        <v>1954</v>
      </c>
      <c r="F1852" s="63">
        <v>0</v>
      </c>
      <c r="G1852" s="63" t="s">
        <v>8752</v>
      </c>
      <c r="H1852" s="63" t="s">
        <v>1958</v>
      </c>
      <c r="I1852" s="63">
        <v>27</v>
      </c>
      <c r="J1852" s="63">
        <v>9</v>
      </c>
      <c r="K1852" s="63">
        <v>1</v>
      </c>
      <c r="L1852" s="63"/>
      <c r="M1852" s="63"/>
      <c r="N1852" s="63"/>
      <c r="O1852" s="63"/>
      <c r="P1852" s="63"/>
      <c r="Q1852" s="63"/>
      <c r="R1852" s="63"/>
    </row>
    <row r="1853" spans="1:18" x14ac:dyDescent="0.2">
      <c r="A1853" s="63" t="s">
        <v>2040</v>
      </c>
      <c r="B1853" s="63" t="s">
        <v>1957</v>
      </c>
      <c r="C1853" s="63" t="s">
        <v>181</v>
      </c>
      <c r="D1853" s="63" t="s">
        <v>180</v>
      </c>
      <c r="E1853" s="63" t="s">
        <v>1954</v>
      </c>
      <c r="F1853" s="63">
        <v>1</v>
      </c>
      <c r="G1853" s="63" t="s">
        <v>8752</v>
      </c>
      <c r="H1853" s="63" t="s">
        <v>1958</v>
      </c>
      <c r="I1853" s="63">
        <v>27</v>
      </c>
      <c r="J1853" s="63">
        <v>9</v>
      </c>
      <c r="K1853" s="63">
        <v>1</v>
      </c>
      <c r="L1853" s="63"/>
      <c r="M1853" s="63"/>
      <c r="N1853" s="63"/>
      <c r="O1853" s="63"/>
      <c r="P1853" s="63"/>
      <c r="Q1853" s="63"/>
      <c r="R1853" s="63"/>
    </row>
    <row r="1854" spans="1:18" x14ac:dyDescent="0.2">
      <c r="A1854" s="63" t="s">
        <v>2041</v>
      </c>
      <c r="B1854" s="63" t="s">
        <v>1953</v>
      </c>
      <c r="C1854" s="63" t="s">
        <v>185</v>
      </c>
      <c r="D1854" s="63" t="s">
        <v>184</v>
      </c>
      <c r="E1854" s="63" t="s">
        <v>1954</v>
      </c>
      <c r="F1854" s="63">
        <v>0</v>
      </c>
      <c r="G1854" s="63" t="s">
        <v>8752</v>
      </c>
      <c r="H1854" s="63" t="s">
        <v>1958</v>
      </c>
      <c r="I1854" s="63">
        <v>34</v>
      </c>
      <c r="J1854" s="63">
        <v>37</v>
      </c>
      <c r="K1854" s="63">
        <v>3</v>
      </c>
      <c r="L1854" s="63"/>
      <c r="M1854" s="63"/>
      <c r="N1854" s="63"/>
      <c r="O1854" s="63"/>
      <c r="P1854" s="63"/>
      <c r="Q1854" s="63"/>
      <c r="R1854" s="63"/>
    </row>
    <row r="1855" spans="1:18" x14ac:dyDescent="0.2">
      <c r="A1855" s="63" t="s">
        <v>2042</v>
      </c>
      <c r="B1855" s="63" t="s">
        <v>1957</v>
      </c>
      <c r="C1855" s="63" t="s">
        <v>185</v>
      </c>
      <c r="D1855" s="63" t="s">
        <v>184</v>
      </c>
      <c r="E1855" s="63" t="s">
        <v>1954</v>
      </c>
      <c r="F1855" s="63">
        <v>1</v>
      </c>
      <c r="G1855" s="63" t="s">
        <v>8752</v>
      </c>
      <c r="H1855" s="63" t="s">
        <v>1958</v>
      </c>
      <c r="I1855" s="63">
        <v>34</v>
      </c>
      <c r="J1855" s="63">
        <v>37</v>
      </c>
      <c r="K1855" s="63">
        <v>3</v>
      </c>
      <c r="L1855" s="63"/>
      <c r="M1855" s="63"/>
      <c r="N1855" s="63"/>
      <c r="O1855" s="63"/>
      <c r="P1855" s="63"/>
      <c r="Q1855" s="63"/>
      <c r="R1855" s="63"/>
    </row>
    <row r="1856" spans="1:18" x14ac:dyDescent="0.2">
      <c r="A1856" s="63" t="s">
        <v>2043</v>
      </c>
      <c r="B1856" s="63" t="s">
        <v>1953</v>
      </c>
      <c r="C1856" s="63" t="s">
        <v>189</v>
      </c>
      <c r="D1856" s="63" t="s">
        <v>188</v>
      </c>
      <c r="E1856" s="63" t="s">
        <v>1954</v>
      </c>
      <c r="F1856" s="63">
        <v>0</v>
      </c>
      <c r="G1856" s="63" t="s">
        <v>8752</v>
      </c>
      <c r="H1856" s="63" t="s">
        <v>1958</v>
      </c>
      <c r="I1856" s="63">
        <v>37</v>
      </c>
      <c r="J1856" s="63">
        <v>47</v>
      </c>
      <c r="K1856" s="63">
        <v>4</v>
      </c>
      <c r="L1856" s="63"/>
      <c r="M1856" s="63"/>
      <c r="N1856" s="63"/>
      <c r="O1856" s="63"/>
      <c r="P1856" s="63"/>
      <c r="Q1856" s="63"/>
      <c r="R1856" s="63"/>
    </row>
    <row r="1857" spans="1:18" x14ac:dyDescent="0.2">
      <c r="A1857" s="63" t="s">
        <v>2044</v>
      </c>
      <c r="B1857" s="63" t="s">
        <v>1957</v>
      </c>
      <c r="C1857" s="63" t="s">
        <v>189</v>
      </c>
      <c r="D1857" s="63" t="s">
        <v>188</v>
      </c>
      <c r="E1857" s="63" t="s">
        <v>1954</v>
      </c>
      <c r="F1857" s="63">
        <v>1</v>
      </c>
      <c r="G1857" s="63" t="s">
        <v>8752</v>
      </c>
      <c r="H1857" s="63" t="s">
        <v>1958</v>
      </c>
      <c r="I1857" s="63">
        <v>37</v>
      </c>
      <c r="J1857" s="63">
        <v>47</v>
      </c>
      <c r="K1857" s="63">
        <v>4</v>
      </c>
      <c r="L1857" s="63"/>
      <c r="M1857" s="63"/>
      <c r="N1857" s="63"/>
      <c r="O1857" s="63"/>
      <c r="P1857" s="63"/>
      <c r="Q1857" s="63"/>
      <c r="R1857" s="63"/>
    </row>
    <row r="1858" spans="1:18" x14ac:dyDescent="0.2">
      <c r="A1858" s="63" t="s">
        <v>2045</v>
      </c>
      <c r="B1858" s="63" t="s">
        <v>1953</v>
      </c>
      <c r="C1858" s="63" t="s">
        <v>193</v>
      </c>
      <c r="D1858" s="63" t="s">
        <v>192</v>
      </c>
      <c r="E1858" s="63" t="s">
        <v>1954</v>
      </c>
      <c r="F1858" s="63">
        <v>0</v>
      </c>
      <c r="G1858" s="63" t="s">
        <v>8752</v>
      </c>
      <c r="H1858" s="63" t="s">
        <v>1958</v>
      </c>
      <c r="I1858" s="63">
        <v>31</v>
      </c>
      <c r="J1858" s="63"/>
      <c r="K1858" s="63"/>
      <c r="L1858" s="63"/>
      <c r="M1858" s="63"/>
      <c r="N1858" s="63"/>
      <c r="O1858" s="63"/>
      <c r="P1858" s="63"/>
      <c r="Q1858" s="63"/>
      <c r="R1858" s="63"/>
    </row>
    <row r="1859" spans="1:18" x14ac:dyDescent="0.2">
      <c r="A1859" s="63" t="s">
        <v>2046</v>
      </c>
      <c r="B1859" s="63" t="s">
        <v>1957</v>
      </c>
      <c r="C1859" s="63" t="s">
        <v>193</v>
      </c>
      <c r="D1859" s="63" t="s">
        <v>192</v>
      </c>
      <c r="E1859" s="63" t="s">
        <v>1954</v>
      </c>
      <c r="F1859" s="63">
        <v>1</v>
      </c>
      <c r="G1859" s="63" t="s">
        <v>8752</v>
      </c>
      <c r="H1859" s="63" t="s">
        <v>1958</v>
      </c>
      <c r="I1859" s="63">
        <v>31</v>
      </c>
      <c r="J1859" s="63"/>
      <c r="K1859" s="63"/>
      <c r="L1859" s="63"/>
      <c r="M1859" s="63"/>
      <c r="N1859" s="63"/>
      <c r="O1859" s="63"/>
      <c r="P1859" s="63"/>
      <c r="Q1859" s="63"/>
      <c r="R1859" s="63"/>
    </row>
    <row r="1860" spans="1:18" x14ac:dyDescent="0.2">
      <c r="A1860" s="63" t="s">
        <v>2047</v>
      </c>
      <c r="B1860" s="63" t="s">
        <v>1953</v>
      </c>
      <c r="C1860" s="63" t="s">
        <v>197</v>
      </c>
      <c r="D1860" s="63" t="s">
        <v>196</v>
      </c>
      <c r="E1860" s="63" t="s">
        <v>1954</v>
      </c>
      <c r="F1860" s="63">
        <v>0</v>
      </c>
      <c r="G1860" s="63" t="s">
        <v>8752</v>
      </c>
      <c r="H1860" s="63" t="s">
        <v>1958</v>
      </c>
      <c r="I1860" s="63">
        <v>22</v>
      </c>
      <c r="J1860" s="63">
        <v>1</v>
      </c>
      <c r="K1860" s="63">
        <v>1</v>
      </c>
      <c r="L1860" s="63"/>
      <c r="M1860" s="63"/>
      <c r="N1860" s="63"/>
      <c r="O1860" s="63"/>
      <c r="P1860" s="63"/>
      <c r="Q1860" s="63"/>
      <c r="R1860" s="63"/>
    </row>
    <row r="1861" spans="1:18" x14ac:dyDescent="0.2">
      <c r="A1861" s="63" t="s">
        <v>2048</v>
      </c>
      <c r="B1861" s="63" t="s">
        <v>1957</v>
      </c>
      <c r="C1861" s="63" t="s">
        <v>197</v>
      </c>
      <c r="D1861" s="63" t="s">
        <v>196</v>
      </c>
      <c r="E1861" s="63" t="s">
        <v>1954</v>
      </c>
      <c r="F1861" s="63">
        <v>1</v>
      </c>
      <c r="G1861" s="63" t="s">
        <v>8752</v>
      </c>
      <c r="H1861" s="63" t="s">
        <v>1958</v>
      </c>
      <c r="I1861" s="63">
        <v>22</v>
      </c>
      <c r="J1861" s="63">
        <v>1</v>
      </c>
      <c r="K1861" s="63">
        <v>1</v>
      </c>
      <c r="L1861" s="63"/>
      <c r="M1861" s="63"/>
      <c r="N1861" s="63"/>
      <c r="O1861" s="63"/>
      <c r="P1861" s="63"/>
      <c r="Q1861" s="63"/>
      <c r="R1861" s="63"/>
    </row>
    <row r="1862" spans="1:18" x14ac:dyDescent="0.2">
      <c r="A1862" s="63" t="s">
        <v>2049</v>
      </c>
      <c r="B1862" s="63" t="s">
        <v>1953</v>
      </c>
      <c r="C1862" s="63" t="s">
        <v>201</v>
      </c>
      <c r="D1862" s="63" t="s">
        <v>200</v>
      </c>
      <c r="E1862" s="63" t="s">
        <v>1954</v>
      </c>
      <c r="F1862" s="63">
        <v>0</v>
      </c>
      <c r="G1862" s="63" t="s">
        <v>8752</v>
      </c>
      <c r="H1862" s="63" t="s">
        <v>1958</v>
      </c>
      <c r="I1862" s="63">
        <v>25</v>
      </c>
      <c r="J1862" s="63">
        <v>3</v>
      </c>
      <c r="K1862" s="63">
        <v>1</v>
      </c>
      <c r="L1862" s="63"/>
      <c r="M1862" s="63"/>
      <c r="N1862" s="63"/>
      <c r="O1862" s="63"/>
      <c r="P1862" s="63"/>
      <c r="Q1862" s="63"/>
      <c r="R1862" s="63"/>
    </row>
    <row r="1863" spans="1:18" x14ac:dyDescent="0.2">
      <c r="A1863" s="63" t="s">
        <v>2050</v>
      </c>
      <c r="B1863" s="63" t="s">
        <v>1957</v>
      </c>
      <c r="C1863" s="63" t="s">
        <v>201</v>
      </c>
      <c r="D1863" s="63" t="s">
        <v>200</v>
      </c>
      <c r="E1863" s="63" t="s">
        <v>1954</v>
      </c>
      <c r="F1863" s="63">
        <v>1</v>
      </c>
      <c r="G1863" s="63" t="s">
        <v>8752</v>
      </c>
      <c r="H1863" s="63" t="s">
        <v>1958</v>
      </c>
      <c r="I1863" s="63">
        <v>25</v>
      </c>
      <c r="J1863" s="63">
        <v>3</v>
      </c>
      <c r="K1863" s="63">
        <v>1</v>
      </c>
      <c r="L1863" s="63"/>
      <c r="M1863" s="63"/>
      <c r="N1863" s="63"/>
      <c r="O1863" s="63"/>
      <c r="P1863" s="63"/>
      <c r="Q1863" s="63"/>
      <c r="R1863" s="63"/>
    </row>
    <row r="1864" spans="1:18" x14ac:dyDescent="0.2">
      <c r="A1864" s="63" t="s">
        <v>2051</v>
      </c>
      <c r="B1864" s="63" t="s">
        <v>1953</v>
      </c>
      <c r="C1864" s="63" t="s">
        <v>205</v>
      </c>
      <c r="D1864" s="63" t="s">
        <v>204</v>
      </c>
      <c r="E1864" s="63" t="s">
        <v>1954</v>
      </c>
      <c r="F1864" s="63">
        <v>0</v>
      </c>
      <c r="G1864" s="63" t="s">
        <v>8752</v>
      </c>
      <c r="H1864" s="63" t="s">
        <v>1958</v>
      </c>
      <c r="I1864" s="63">
        <v>30</v>
      </c>
      <c r="J1864" s="63">
        <v>21</v>
      </c>
      <c r="K1864" s="63">
        <v>2</v>
      </c>
      <c r="L1864" s="63"/>
      <c r="M1864" s="63"/>
      <c r="N1864" s="63"/>
      <c r="O1864" s="63"/>
      <c r="P1864" s="63"/>
      <c r="Q1864" s="63"/>
      <c r="R1864" s="63"/>
    </row>
    <row r="1865" spans="1:18" x14ac:dyDescent="0.2">
      <c r="A1865" s="63" t="s">
        <v>2052</v>
      </c>
      <c r="B1865" s="63" t="s">
        <v>1957</v>
      </c>
      <c r="C1865" s="63" t="s">
        <v>205</v>
      </c>
      <c r="D1865" s="63" t="s">
        <v>204</v>
      </c>
      <c r="E1865" s="63" t="s">
        <v>1954</v>
      </c>
      <c r="F1865" s="63">
        <v>1</v>
      </c>
      <c r="G1865" s="63" t="s">
        <v>8752</v>
      </c>
      <c r="H1865" s="63" t="s">
        <v>1958</v>
      </c>
      <c r="I1865" s="63">
        <v>30</v>
      </c>
      <c r="J1865" s="63">
        <v>21</v>
      </c>
      <c r="K1865" s="63">
        <v>2</v>
      </c>
      <c r="L1865" s="63"/>
      <c r="M1865" s="63"/>
      <c r="N1865" s="63"/>
      <c r="O1865" s="63"/>
      <c r="P1865" s="63"/>
      <c r="Q1865" s="63"/>
      <c r="R1865" s="63"/>
    </row>
    <row r="1866" spans="1:18" x14ac:dyDescent="0.2">
      <c r="A1866" s="63" t="s">
        <v>2053</v>
      </c>
      <c r="B1866" s="63" t="s">
        <v>1953</v>
      </c>
      <c r="C1866" s="63" t="s">
        <v>209</v>
      </c>
      <c r="D1866" s="63" t="s">
        <v>208</v>
      </c>
      <c r="E1866" s="63" t="s">
        <v>1954</v>
      </c>
      <c r="F1866" s="63">
        <v>0</v>
      </c>
      <c r="G1866" s="63" t="s">
        <v>8752</v>
      </c>
      <c r="H1866" s="63" t="s">
        <v>1958</v>
      </c>
      <c r="I1866" s="63">
        <v>26</v>
      </c>
      <c r="J1866" s="63">
        <v>5</v>
      </c>
      <c r="K1866" s="63">
        <v>1</v>
      </c>
      <c r="L1866" s="63"/>
      <c r="M1866" s="63"/>
      <c r="N1866" s="63"/>
      <c r="O1866" s="63"/>
      <c r="P1866" s="63"/>
      <c r="Q1866" s="63"/>
      <c r="R1866" s="63"/>
    </row>
    <row r="1867" spans="1:18" x14ac:dyDescent="0.2">
      <c r="A1867" s="63" t="s">
        <v>2054</v>
      </c>
      <c r="B1867" s="63" t="s">
        <v>1957</v>
      </c>
      <c r="C1867" s="63" t="s">
        <v>209</v>
      </c>
      <c r="D1867" s="63" t="s">
        <v>208</v>
      </c>
      <c r="E1867" s="63" t="s">
        <v>1954</v>
      </c>
      <c r="F1867" s="63">
        <v>1</v>
      </c>
      <c r="G1867" s="63" t="s">
        <v>8752</v>
      </c>
      <c r="H1867" s="63" t="s">
        <v>1958</v>
      </c>
      <c r="I1867" s="63">
        <v>26</v>
      </c>
      <c r="J1867" s="63">
        <v>5</v>
      </c>
      <c r="K1867" s="63">
        <v>1</v>
      </c>
      <c r="L1867" s="63"/>
      <c r="M1867" s="63"/>
      <c r="N1867" s="63"/>
      <c r="O1867" s="63"/>
      <c r="P1867" s="63"/>
      <c r="Q1867" s="63"/>
      <c r="R1867" s="63"/>
    </row>
    <row r="1868" spans="1:18" x14ac:dyDescent="0.2">
      <c r="A1868" s="63" t="s">
        <v>2055</v>
      </c>
      <c r="B1868" s="63" t="s">
        <v>1953</v>
      </c>
      <c r="C1868" s="63" t="s">
        <v>213</v>
      </c>
      <c r="D1868" s="63" t="s">
        <v>212</v>
      </c>
      <c r="E1868" s="63" t="s">
        <v>1954</v>
      </c>
      <c r="F1868" s="63">
        <v>0</v>
      </c>
      <c r="G1868" s="63" t="s">
        <v>8752</v>
      </c>
      <c r="H1868" s="63" t="s">
        <v>1958</v>
      </c>
      <c r="I1868" s="63">
        <v>34</v>
      </c>
      <c r="J1868" s="63">
        <v>37</v>
      </c>
      <c r="K1868" s="63">
        <v>3</v>
      </c>
      <c r="L1868" s="63"/>
      <c r="M1868" s="63"/>
      <c r="N1868" s="63"/>
      <c r="O1868" s="63"/>
      <c r="P1868" s="63"/>
      <c r="Q1868" s="63"/>
      <c r="R1868" s="63"/>
    </row>
    <row r="1869" spans="1:18" x14ac:dyDescent="0.2">
      <c r="A1869" s="63" t="s">
        <v>2056</v>
      </c>
      <c r="B1869" s="63" t="s">
        <v>1957</v>
      </c>
      <c r="C1869" s="63" t="s">
        <v>213</v>
      </c>
      <c r="D1869" s="63" t="s">
        <v>212</v>
      </c>
      <c r="E1869" s="63" t="s">
        <v>1954</v>
      </c>
      <c r="F1869" s="63">
        <v>1</v>
      </c>
      <c r="G1869" s="63" t="s">
        <v>8752</v>
      </c>
      <c r="H1869" s="63" t="s">
        <v>1958</v>
      </c>
      <c r="I1869" s="63">
        <v>34</v>
      </c>
      <c r="J1869" s="63">
        <v>37</v>
      </c>
      <c r="K1869" s="63">
        <v>3</v>
      </c>
      <c r="L1869" s="63"/>
      <c r="M1869" s="63"/>
      <c r="N1869" s="63"/>
      <c r="O1869" s="63"/>
      <c r="P1869" s="63"/>
      <c r="Q1869" s="63"/>
      <c r="R1869" s="63"/>
    </row>
    <row r="1870" spans="1:18" x14ac:dyDescent="0.2">
      <c r="A1870" s="63" t="s">
        <v>2057</v>
      </c>
      <c r="B1870" s="63" t="s">
        <v>1953</v>
      </c>
      <c r="C1870" s="63" t="s">
        <v>217</v>
      </c>
      <c r="D1870" s="63" t="s">
        <v>216</v>
      </c>
      <c r="E1870" s="63" t="s">
        <v>1954</v>
      </c>
      <c r="F1870" s="63">
        <v>0</v>
      </c>
      <c r="G1870" s="63" t="s">
        <v>8752</v>
      </c>
      <c r="H1870" s="63" t="s">
        <v>1958</v>
      </c>
      <c r="I1870" s="63">
        <v>29</v>
      </c>
      <c r="J1870" s="63">
        <v>18</v>
      </c>
      <c r="K1870" s="63">
        <v>2</v>
      </c>
      <c r="L1870" s="63"/>
      <c r="M1870" s="63"/>
      <c r="N1870" s="63"/>
      <c r="O1870" s="63"/>
      <c r="P1870" s="63"/>
      <c r="Q1870" s="63"/>
      <c r="R1870" s="63"/>
    </row>
    <row r="1871" spans="1:18" x14ac:dyDescent="0.2">
      <c r="A1871" s="63" t="s">
        <v>2058</v>
      </c>
      <c r="B1871" s="63" t="s">
        <v>1957</v>
      </c>
      <c r="C1871" s="63" t="s">
        <v>217</v>
      </c>
      <c r="D1871" s="63" t="s">
        <v>216</v>
      </c>
      <c r="E1871" s="63" t="s">
        <v>1954</v>
      </c>
      <c r="F1871" s="63">
        <v>1</v>
      </c>
      <c r="G1871" s="63" t="s">
        <v>8752</v>
      </c>
      <c r="H1871" s="63" t="s">
        <v>1958</v>
      </c>
      <c r="I1871" s="63">
        <v>29</v>
      </c>
      <c r="J1871" s="63">
        <v>18</v>
      </c>
      <c r="K1871" s="63">
        <v>2</v>
      </c>
      <c r="L1871" s="63"/>
      <c r="M1871" s="63"/>
      <c r="N1871" s="63"/>
      <c r="O1871" s="63"/>
      <c r="P1871" s="63"/>
      <c r="Q1871" s="63"/>
      <c r="R1871" s="63"/>
    </row>
    <row r="1872" spans="1:18" x14ac:dyDescent="0.2">
      <c r="A1872" s="63" t="s">
        <v>2059</v>
      </c>
      <c r="B1872" s="63" t="s">
        <v>1953</v>
      </c>
      <c r="C1872" s="63" t="s">
        <v>221</v>
      </c>
      <c r="D1872" s="63" t="s">
        <v>220</v>
      </c>
      <c r="E1872" s="63" t="s">
        <v>1954</v>
      </c>
      <c r="F1872" s="63">
        <v>0</v>
      </c>
      <c r="G1872" s="63" t="s">
        <v>8752</v>
      </c>
      <c r="H1872" s="63" t="s">
        <v>1958</v>
      </c>
      <c r="I1872" s="63">
        <v>27</v>
      </c>
      <c r="J1872" s="63">
        <v>9</v>
      </c>
      <c r="K1872" s="63">
        <v>1</v>
      </c>
      <c r="L1872" s="63"/>
      <c r="M1872" s="63"/>
      <c r="N1872" s="63"/>
      <c r="O1872" s="63"/>
      <c r="P1872" s="63"/>
      <c r="Q1872" s="63"/>
      <c r="R1872" s="63"/>
    </row>
    <row r="1873" spans="1:18" x14ac:dyDescent="0.2">
      <c r="A1873" s="63" t="s">
        <v>2060</v>
      </c>
      <c r="B1873" s="63" t="s">
        <v>1957</v>
      </c>
      <c r="C1873" s="63" t="s">
        <v>221</v>
      </c>
      <c r="D1873" s="63" t="s">
        <v>220</v>
      </c>
      <c r="E1873" s="63" t="s">
        <v>1954</v>
      </c>
      <c r="F1873" s="63">
        <v>1</v>
      </c>
      <c r="G1873" s="63" t="s">
        <v>8752</v>
      </c>
      <c r="H1873" s="63" t="s">
        <v>1958</v>
      </c>
      <c r="I1873" s="63">
        <v>27</v>
      </c>
      <c r="J1873" s="63">
        <v>9</v>
      </c>
      <c r="K1873" s="63">
        <v>1</v>
      </c>
      <c r="L1873" s="63"/>
      <c r="M1873" s="63"/>
      <c r="N1873" s="63"/>
      <c r="O1873" s="63"/>
      <c r="P1873" s="63"/>
      <c r="Q1873" s="63"/>
      <c r="R1873" s="63"/>
    </row>
    <row r="1874" spans="1:18" x14ac:dyDescent="0.2">
      <c r="A1874" s="63" t="s">
        <v>2061</v>
      </c>
      <c r="B1874" s="63" t="s">
        <v>2062</v>
      </c>
      <c r="C1874" s="63" t="s">
        <v>14</v>
      </c>
      <c r="D1874" s="63" t="s">
        <v>13</v>
      </c>
      <c r="E1874" s="63" t="s">
        <v>2063</v>
      </c>
      <c r="F1874" s="63">
        <v>0</v>
      </c>
      <c r="G1874" s="63" t="s">
        <v>5360</v>
      </c>
      <c r="H1874" s="63" t="s">
        <v>334</v>
      </c>
      <c r="I1874" s="63">
        <v>9323.7999999999993</v>
      </c>
      <c r="J1874" s="63">
        <v>49</v>
      </c>
      <c r="K1874" s="63">
        <v>4</v>
      </c>
      <c r="L1874" s="63"/>
      <c r="M1874" s="63"/>
      <c r="N1874" s="63"/>
      <c r="O1874" s="63"/>
      <c r="P1874" s="63"/>
      <c r="Q1874" s="63"/>
      <c r="R1874" s="63"/>
    </row>
    <row r="1875" spans="1:18" x14ac:dyDescent="0.2">
      <c r="A1875" s="63" t="s">
        <v>2064</v>
      </c>
      <c r="B1875" s="63" t="s">
        <v>2065</v>
      </c>
      <c r="C1875" s="63" t="s">
        <v>14</v>
      </c>
      <c r="D1875" s="63" t="s">
        <v>13</v>
      </c>
      <c r="E1875" s="63" t="s">
        <v>2063</v>
      </c>
      <c r="F1875" s="63">
        <v>1</v>
      </c>
      <c r="G1875" s="63" t="s">
        <v>5360</v>
      </c>
      <c r="H1875" s="63" t="s">
        <v>19</v>
      </c>
      <c r="I1875" s="63">
        <v>9361</v>
      </c>
      <c r="J1875" s="63">
        <v>49</v>
      </c>
      <c r="K1875" s="63">
        <v>4</v>
      </c>
      <c r="L1875" s="63">
        <v>0</v>
      </c>
      <c r="M1875" s="63"/>
      <c r="N1875" s="63">
        <v>1</v>
      </c>
      <c r="O1875" s="63"/>
      <c r="P1875" s="63"/>
      <c r="Q1875" s="63"/>
      <c r="R1875" s="63"/>
    </row>
    <row r="1876" spans="1:18" x14ac:dyDescent="0.2">
      <c r="A1876" s="63" t="s">
        <v>2066</v>
      </c>
      <c r="B1876" s="63" t="s">
        <v>2062</v>
      </c>
      <c r="C1876" s="63" t="s">
        <v>22</v>
      </c>
      <c r="D1876" s="63" t="s">
        <v>21</v>
      </c>
      <c r="E1876" s="63" t="s">
        <v>2063</v>
      </c>
      <c r="F1876" s="63">
        <v>0</v>
      </c>
      <c r="G1876" s="63" t="s">
        <v>5360</v>
      </c>
      <c r="H1876" s="63" t="s">
        <v>334</v>
      </c>
      <c r="I1876" s="63">
        <v>7193.6</v>
      </c>
      <c r="J1876" s="63">
        <v>36</v>
      </c>
      <c r="K1876" s="63">
        <v>3</v>
      </c>
      <c r="L1876" s="63"/>
      <c r="M1876" s="63"/>
      <c r="N1876" s="63"/>
      <c r="O1876" s="63"/>
      <c r="P1876" s="63"/>
      <c r="Q1876" s="63"/>
      <c r="R1876" s="63"/>
    </row>
    <row r="1877" spans="1:18" x14ac:dyDescent="0.2">
      <c r="A1877" s="63" t="s">
        <v>2067</v>
      </c>
      <c r="B1877" s="63" t="s">
        <v>2065</v>
      </c>
      <c r="C1877" s="63" t="s">
        <v>22</v>
      </c>
      <c r="D1877" s="63" t="s">
        <v>21</v>
      </c>
      <c r="E1877" s="63" t="s">
        <v>2063</v>
      </c>
      <c r="F1877" s="63">
        <v>1</v>
      </c>
      <c r="G1877" s="63" t="s">
        <v>5360</v>
      </c>
      <c r="H1877" s="63" t="s">
        <v>19</v>
      </c>
      <c r="I1877" s="63">
        <v>7407.7</v>
      </c>
      <c r="J1877" s="63">
        <v>38</v>
      </c>
      <c r="K1877" s="63">
        <v>3</v>
      </c>
      <c r="L1877" s="63">
        <v>0.2</v>
      </c>
      <c r="M1877" s="63"/>
      <c r="N1877" s="63">
        <v>1</v>
      </c>
      <c r="O1877" s="63"/>
      <c r="P1877" s="63"/>
      <c r="Q1877" s="63"/>
      <c r="R1877" s="63"/>
    </row>
    <row r="1878" spans="1:18" x14ac:dyDescent="0.2">
      <c r="A1878" s="63" t="s">
        <v>2068</v>
      </c>
      <c r="B1878" s="63" t="s">
        <v>2062</v>
      </c>
      <c r="C1878" s="63" t="s">
        <v>26</v>
      </c>
      <c r="D1878" s="63" t="s">
        <v>25</v>
      </c>
      <c r="E1878" s="63" t="s">
        <v>2063</v>
      </c>
      <c r="F1878" s="63">
        <v>0</v>
      </c>
      <c r="G1878" s="63" t="s">
        <v>5360</v>
      </c>
      <c r="H1878" s="63" t="s">
        <v>334</v>
      </c>
      <c r="I1878" s="63">
        <v>6608.5</v>
      </c>
      <c r="J1878" s="63">
        <v>26</v>
      </c>
      <c r="K1878" s="63">
        <v>3</v>
      </c>
      <c r="L1878" s="63"/>
      <c r="M1878" s="63"/>
      <c r="N1878" s="63"/>
      <c r="O1878" s="63"/>
      <c r="P1878" s="63"/>
      <c r="Q1878" s="63"/>
      <c r="R1878" s="63"/>
    </row>
    <row r="1879" spans="1:18" x14ac:dyDescent="0.2">
      <c r="A1879" s="63" t="s">
        <v>2069</v>
      </c>
      <c r="B1879" s="63" t="s">
        <v>2065</v>
      </c>
      <c r="C1879" s="63" t="s">
        <v>26</v>
      </c>
      <c r="D1879" s="63" t="s">
        <v>25</v>
      </c>
      <c r="E1879" s="63" t="s">
        <v>2063</v>
      </c>
      <c r="F1879" s="63">
        <v>1</v>
      </c>
      <c r="G1879" s="63" t="s">
        <v>5360</v>
      </c>
      <c r="H1879" s="63" t="s">
        <v>19</v>
      </c>
      <c r="I1879" s="63">
        <v>6622.8</v>
      </c>
      <c r="J1879" s="63">
        <v>28</v>
      </c>
      <c r="K1879" s="63">
        <v>3</v>
      </c>
      <c r="L1879" s="63">
        <v>0</v>
      </c>
      <c r="M1879" s="63"/>
      <c r="N1879" s="63">
        <v>1</v>
      </c>
      <c r="O1879" s="63"/>
      <c r="P1879" s="63"/>
      <c r="Q1879" s="63"/>
      <c r="R1879" s="63"/>
    </row>
    <row r="1880" spans="1:18" x14ac:dyDescent="0.2">
      <c r="A1880" s="63" t="s">
        <v>2070</v>
      </c>
      <c r="B1880" s="63" t="s">
        <v>2062</v>
      </c>
      <c r="C1880" s="63" t="s">
        <v>30</v>
      </c>
      <c r="D1880" s="63" t="s">
        <v>29</v>
      </c>
      <c r="E1880" s="63" t="s">
        <v>2063</v>
      </c>
      <c r="F1880" s="63">
        <v>0</v>
      </c>
      <c r="G1880" s="63" t="s">
        <v>5360</v>
      </c>
      <c r="H1880" s="63" t="s">
        <v>334</v>
      </c>
      <c r="I1880" s="63">
        <v>8927.9</v>
      </c>
      <c r="J1880" s="63">
        <v>47</v>
      </c>
      <c r="K1880" s="63">
        <v>4</v>
      </c>
      <c r="L1880" s="63"/>
      <c r="M1880" s="63"/>
      <c r="N1880" s="63"/>
      <c r="O1880" s="63"/>
      <c r="P1880" s="63"/>
      <c r="Q1880" s="63"/>
      <c r="R1880" s="63"/>
    </row>
    <row r="1881" spans="1:18" x14ac:dyDescent="0.2">
      <c r="A1881" s="63" t="s">
        <v>2071</v>
      </c>
      <c r="B1881" s="63" t="s">
        <v>2065</v>
      </c>
      <c r="C1881" s="63" t="s">
        <v>30</v>
      </c>
      <c r="D1881" s="63" t="s">
        <v>29</v>
      </c>
      <c r="E1881" s="63" t="s">
        <v>2063</v>
      </c>
      <c r="F1881" s="63">
        <v>1</v>
      </c>
      <c r="G1881" s="63" t="s">
        <v>5360</v>
      </c>
      <c r="H1881" s="63" t="s">
        <v>19</v>
      </c>
      <c r="I1881" s="63">
        <v>8983.7000000000007</v>
      </c>
      <c r="J1881" s="63">
        <v>46</v>
      </c>
      <c r="K1881" s="63">
        <v>4</v>
      </c>
      <c r="L1881" s="63">
        <v>0</v>
      </c>
      <c r="M1881" s="63"/>
      <c r="N1881" s="63">
        <v>1</v>
      </c>
      <c r="O1881" s="63"/>
      <c r="P1881" s="63"/>
      <c r="Q1881" s="63"/>
      <c r="R1881" s="63"/>
    </row>
    <row r="1882" spans="1:18" x14ac:dyDescent="0.2">
      <c r="A1882" s="63" t="s">
        <v>2072</v>
      </c>
      <c r="B1882" s="63" t="s">
        <v>2062</v>
      </c>
      <c r="C1882" s="63" t="s">
        <v>34</v>
      </c>
      <c r="D1882" s="63" t="s">
        <v>33</v>
      </c>
      <c r="E1882" s="63" t="s">
        <v>2063</v>
      </c>
      <c r="F1882" s="63">
        <v>0</v>
      </c>
      <c r="G1882" s="63" t="s">
        <v>5360</v>
      </c>
      <c r="H1882" s="63" t="s">
        <v>334</v>
      </c>
      <c r="I1882" s="63">
        <v>5108.3</v>
      </c>
      <c r="J1882" s="63">
        <v>5</v>
      </c>
      <c r="K1882" s="63">
        <v>1</v>
      </c>
      <c r="L1882" s="63"/>
      <c r="M1882" s="63"/>
      <c r="N1882" s="63"/>
      <c r="O1882" s="63"/>
      <c r="P1882" s="63"/>
      <c r="Q1882" s="63"/>
      <c r="R1882" s="63"/>
    </row>
    <row r="1883" spans="1:18" x14ac:dyDescent="0.2">
      <c r="A1883" s="63" t="s">
        <v>2073</v>
      </c>
      <c r="B1883" s="63" t="s">
        <v>2065</v>
      </c>
      <c r="C1883" s="63" t="s">
        <v>34</v>
      </c>
      <c r="D1883" s="63" t="s">
        <v>33</v>
      </c>
      <c r="E1883" s="63" t="s">
        <v>2063</v>
      </c>
      <c r="F1883" s="63">
        <v>1</v>
      </c>
      <c r="G1883" s="63" t="s">
        <v>5360</v>
      </c>
      <c r="H1883" s="63" t="s">
        <v>19</v>
      </c>
      <c r="I1883" s="63">
        <v>5021.5</v>
      </c>
      <c r="J1883" s="63">
        <v>3</v>
      </c>
      <c r="K1883" s="63">
        <v>1</v>
      </c>
      <c r="L1883" s="63">
        <v>-0.1</v>
      </c>
      <c r="M1883" s="63">
        <v>1</v>
      </c>
      <c r="N1883" s="63"/>
      <c r="O1883" s="63"/>
      <c r="P1883" s="63"/>
      <c r="Q1883" s="63"/>
      <c r="R1883" s="63"/>
    </row>
    <row r="1884" spans="1:18" x14ac:dyDescent="0.2">
      <c r="A1884" s="63" t="s">
        <v>2074</v>
      </c>
      <c r="B1884" s="63" t="s">
        <v>2062</v>
      </c>
      <c r="C1884" s="63" t="s">
        <v>38</v>
      </c>
      <c r="D1884" s="63" t="s">
        <v>37</v>
      </c>
      <c r="E1884" s="63" t="s">
        <v>2063</v>
      </c>
      <c r="F1884" s="63">
        <v>0</v>
      </c>
      <c r="G1884" s="63" t="s">
        <v>5360</v>
      </c>
      <c r="H1884" s="63" t="s">
        <v>334</v>
      </c>
      <c r="I1884" s="63">
        <v>5538.1</v>
      </c>
      <c r="J1884" s="63">
        <v>11</v>
      </c>
      <c r="K1884" s="63">
        <v>1</v>
      </c>
      <c r="L1884" s="63"/>
      <c r="M1884" s="63"/>
      <c r="N1884" s="63"/>
      <c r="O1884" s="63"/>
      <c r="P1884" s="63"/>
      <c r="Q1884" s="63"/>
      <c r="R1884" s="63"/>
    </row>
    <row r="1885" spans="1:18" x14ac:dyDescent="0.2">
      <c r="A1885" s="63" t="s">
        <v>2075</v>
      </c>
      <c r="B1885" s="63" t="s">
        <v>2065</v>
      </c>
      <c r="C1885" s="63" t="s">
        <v>38</v>
      </c>
      <c r="D1885" s="63" t="s">
        <v>37</v>
      </c>
      <c r="E1885" s="63" t="s">
        <v>2063</v>
      </c>
      <c r="F1885" s="63">
        <v>1</v>
      </c>
      <c r="G1885" s="63" t="s">
        <v>5360</v>
      </c>
      <c r="H1885" s="63" t="s">
        <v>19</v>
      </c>
      <c r="I1885" s="63">
        <v>5625.3</v>
      </c>
      <c r="J1885" s="63">
        <v>11</v>
      </c>
      <c r="K1885" s="63">
        <v>1</v>
      </c>
      <c r="L1885" s="63">
        <v>0.1</v>
      </c>
      <c r="M1885" s="63"/>
      <c r="N1885" s="63">
        <v>1</v>
      </c>
      <c r="O1885" s="63"/>
      <c r="P1885" s="63"/>
      <c r="Q1885" s="63"/>
      <c r="R1885" s="63"/>
    </row>
    <row r="1886" spans="1:18" x14ac:dyDescent="0.2">
      <c r="A1886" s="63" t="s">
        <v>2076</v>
      </c>
      <c r="B1886" s="63" t="s">
        <v>2062</v>
      </c>
      <c r="C1886" s="63" t="s">
        <v>42</v>
      </c>
      <c r="D1886" s="63" t="s">
        <v>41</v>
      </c>
      <c r="E1886" s="63" t="s">
        <v>2063</v>
      </c>
      <c r="F1886" s="63">
        <v>0</v>
      </c>
      <c r="G1886" s="63" t="s">
        <v>5360</v>
      </c>
      <c r="H1886" s="63" t="s">
        <v>334</v>
      </c>
      <c r="I1886" s="63">
        <v>5146.1000000000004</v>
      </c>
      <c r="J1886" s="63">
        <v>6</v>
      </c>
      <c r="K1886" s="63">
        <v>1</v>
      </c>
      <c r="L1886" s="63"/>
      <c r="M1886" s="63"/>
      <c r="N1886" s="63"/>
      <c r="O1886" s="63"/>
      <c r="P1886" s="63"/>
      <c r="Q1886" s="63"/>
      <c r="R1886" s="63"/>
    </row>
    <row r="1887" spans="1:18" x14ac:dyDescent="0.2">
      <c r="A1887" s="63" t="s">
        <v>2077</v>
      </c>
      <c r="B1887" s="63" t="s">
        <v>2065</v>
      </c>
      <c r="C1887" s="63" t="s">
        <v>42</v>
      </c>
      <c r="D1887" s="63" t="s">
        <v>41</v>
      </c>
      <c r="E1887" s="63" t="s">
        <v>2063</v>
      </c>
      <c r="F1887" s="63">
        <v>1</v>
      </c>
      <c r="G1887" s="63" t="s">
        <v>5360</v>
      </c>
      <c r="H1887" s="63" t="s">
        <v>19</v>
      </c>
      <c r="I1887" s="63">
        <v>4986.2</v>
      </c>
      <c r="J1887" s="63">
        <v>2</v>
      </c>
      <c r="K1887" s="63">
        <v>1</v>
      </c>
      <c r="L1887" s="63">
        <v>-0.1</v>
      </c>
      <c r="M1887" s="63">
        <v>1</v>
      </c>
      <c r="N1887" s="63"/>
      <c r="O1887" s="63"/>
      <c r="P1887" s="63"/>
      <c r="Q1887" s="63"/>
      <c r="R1887" s="63"/>
    </row>
    <row r="1888" spans="1:18" x14ac:dyDescent="0.2">
      <c r="A1888" s="63" t="s">
        <v>2078</v>
      </c>
      <c r="B1888" s="63" t="s">
        <v>2062</v>
      </c>
      <c r="C1888" s="63" t="s">
        <v>46</v>
      </c>
      <c r="D1888" s="63" t="s">
        <v>45</v>
      </c>
      <c r="E1888" s="63" t="s">
        <v>2063</v>
      </c>
      <c r="F1888" s="63">
        <v>0</v>
      </c>
      <c r="G1888" s="63" t="s">
        <v>5360</v>
      </c>
      <c r="H1888" s="63" t="s">
        <v>334</v>
      </c>
      <c r="I1888" s="63">
        <v>7203.9</v>
      </c>
      <c r="J1888" s="63">
        <v>37</v>
      </c>
      <c r="K1888" s="63">
        <v>3</v>
      </c>
      <c r="L1888" s="63"/>
      <c r="M1888" s="63"/>
      <c r="N1888" s="63"/>
      <c r="O1888" s="63"/>
      <c r="P1888" s="63"/>
      <c r="Q1888" s="63"/>
      <c r="R1888" s="63"/>
    </row>
    <row r="1889" spans="1:18" x14ac:dyDescent="0.2">
      <c r="A1889" s="63" t="s">
        <v>2079</v>
      </c>
      <c r="B1889" s="63" t="s">
        <v>2065</v>
      </c>
      <c r="C1889" s="63" t="s">
        <v>46</v>
      </c>
      <c r="D1889" s="63" t="s">
        <v>45</v>
      </c>
      <c r="E1889" s="63" t="s">
        <v>2063</v>
      </c>
      <c r="F1889" s="63">
        <v>1</v>
      </c>
      <c r="G1889" s="63" t="s">
        <v>5360</v>
      </c>
      <c r="H1889" s="63" t="s">
        <v>19</v>
      </c>
      <c r="I1889" s="63">
        <v>6816.5</v>
      </c>
      <c r="J1889" s="63">
        <v>30</v>
      </c>
      <c r="K1889" s="63">
        <v>3</v>
      </c>
      <c r="L1889" s="63">
        <v>-0.3</v>
      </c>
      <c r="M1889" s="63">
        <v>1</v>
      </c>
      <c r="N1889" s="63"/>
      <c r="O1889" s="63"/>
      <c r="P1889" s="63"/>
      <c r="Q1889" s="63"/>
      <c r="R1889" s="63"/>
    </row>
    <row r="1890" spans="1:18" x14ac:dyDescent="0.2">
      <c r="A1890" s="63" t="s">
        <v>2080</v>
      </c>
      <c r="B1890" s="63" t="s">
        <v>2062</v>
      </c>
      <c r="C1890" s="63" t="s">
        <v>50</v>
      </c>
      <c r="D1890" s="63" t="s">
        <v>49</v>
      </c>
      <c r="E1890" s="63" t="s">
        <v>2063</v>
      </c>
      <c r="F1890" s="63">
        <v>0</v>
      </c>
      <c r="G1890" s="63" t="s">
        <v>5360</v>
      </c>
      <c r="H1890" s="63" t="s">
        <v>334</v>
      </c>
      <c r="I1890" s="63">
        <v>7830.8</v>
      </c>
      <c r="J1890" s="63">
        <v>41</v>
      </c>
      <c r="K1890" s="63">
        <v>4</v>
      </c>
      <c r="L1890" s="63"/>
      <c r="M1890" s="63"/>
      <c r="N1890" s="63"/>
      <c r="O1890" s="63"/>
      <c r="P1890" s="63"/>
      <c r="Q1890" s="63"/>
      <c r="R1890" s="63"/>
    </row>
    <row r="1891" spans="1:18" x14ac:dyDescent="0.2">
      <c r="A1891" s="63" t="s">
        <v>2081</v>
      </c>
      <c r="B1891" s="63" t="s">
        <v>2065</v>
      </c>
      <c r="C1891" s="63" t="s">
        <v>50</v>
      </c>
      <c r="D1891" s="63" t="s">
        <v>49</v>
      </c>
      <c r="E1891" s="63" t="s">
        <v>2063</v>
      </c>
      <c r="F1891" s="63">
        <v>1</v>
      </c>
      <c r="G1891" s="63" t="s">
        <v>5360</v>
      </c>
      <c r="H1891" s="63" t="s">
        <v>19</v>
      </c>
      <c r="I1891" s="63">
        <v>7600.6</v>
      </c>
      <c r="J1891" s="63">
        <v>41</v>
      </c>
      <c r="K1891" s="63">
        <v>4</v>
      </c>
      <c r="L1891" s="63">
        <v>-0.2</v>
      </c>
      <c r="M1891" s="63">
        <v>1</v>
      </c>
      <c r="N1891" s="63"/>
      <c r="O1891" s="63"/>
      <c r="P1891" s="63"/>
      <c r="Q1891" s="63"/>
      <c r="R1891" s="63"/>
    </row>
    <row r="1892" spans="1:18" x14ac:dyDescent="0.2">
      <c r="A1892" s="63" t="s">
        <v>2082</v>
      </c>
      <c r="B1892" s="63" t="s">
        <v>2062</v>
      </c>
      <c r="C1892" s="63" t="s">
        <v>54</v>
      </c>
      <c r="D1892" s="63" t="s">
        <v>53</v>
      </c>
      <c r="E1892" s="63" t="s">
        <v>2063</v>
      </c>
      <c r="F1892" s="63">
        <v>0</v>
      </c>
      <c r="G1892" s="63" t="s">
        <v>5360</v>
      </c>
      <c r="H1892" s="63" t="s">
        <v>334</v>
      </c>
      <c r="I1892" s="63">
        <v>6555.9</v>
      </c>
      <c r="J1892" s="63">
        <v>25</v>
      </c>
      <c r="K1892" s="63">
        <v>2</v>
      </c>
      <c r="L1892" s="63"/>
      <c r="M1892" s="63"/>
      <c r="N1892" s="63"/>
      <c r="O1892" s="63"/>
      <c r="P1892" s="63"/>
      <c r="Q1892" s="63"/>
      <c r="R1892" s="63"/>
    </row>
    <row r="1893" spans="1:18" x14ac:dyDescent="0.2">
      <c r="A1893" s="63" t="s">
        <v>2083</v>
      </c>
      <c r="B1893" s="63" t="s">
        <v>2065</v>
      </c>
      <c r="C1893" s="63" t="s">
        <v>54</v>
      </c>
      <c r="D1893" s="63" t="s">
        <v>53</v>
      </c>
      <c r="E1893" s="63" t="s">
        <v>2063</v>
      </c>
      <c r="F1893" s="63">
        <v>1</v>
      </c>
      <c r="G1893" s="63" t="s">
        <v>5360</v>
      </c>
      <c r="H1893" s="63" t="s">
        <v>19</v>
      </c>
      <c r="I1893" s="63">
        <v>6575.2</v>
      </c>
      <c r="J1893" s="63">
        <v>26</v>
      </c>
      <c r="K1893" s="63">
        <v>3</v>
      </c>
      <c r="L1893" s="63">
        <v>0</v>
      </c>
      <c r="M1893" s="63"/>
      <c r="N1893" s="63">
        <v>1</v>
      </c>
      <c r="O1893" s="63"/>
      <c r="P1893" s="63"/>
      <c r="Q1893" s="63"/>
      <c r="R1893" s="63"/>
    </row>
    <row r="1894" spans="1:18" x14ac:dyDescent="0.2">
      <c r="A1894" s="63" t="s">
        <v>2084</v>
      </c>
      <c r="B1894" s="63" t="s">
        <v>2062</v>
      </c>
      <c r="C1894" s="63" t="s">
        <v>58</v>
      </c>
      <c r="D1894" s="63" t="s">
        <v>57</v>
      </c>
      <c r="E1894" s="63" t="s">
        <v>2063</v>
      </c>
      <c r="F1894" s="63">
        <v>0</v>
      </c>
      <c r="G1894" s="63" t="s">
        <v>5360</v>
      </c>
      <c r="H1894" s="63" t="s">
        <v>334</v>
      </c>
      <c r="I1894" s="63">
        <v>6965.8</v>
      </c>
      <c r="J1894" s="63">
        <v>32</v>
      </c>
      <c r="K1894" s="63">
        <v>3</v>
      </c>
      <c r="L1894" s="63"/>
      <c r="M1894" s="63"/>
      <c r="N1894" s="63"/>
      <c r="O1894" s="63"/>
      <c r="P1894" s="63"/>
      <c r="Q1894" s="63"/>
      <c r="R1894" s="63"/>
    </row>
    <row r="1895" spans="1:18" x14ac:dyDescent="0.2">
      <c r="A1895" s="63" t="s">
        <v>2085</v>
      </c>
      <c r="B1895" s="63" t="s">
        <v>2065</v>
      </c>
      <c r="C1895" s="63" t="s">
        <v>58</v>
      </c>
      <c r="D1895" s="63" t="s">
        <v>57</v>
      </c>
      <c r="E1895" s="63" t="s">
        <v>2063</v>
      </c>
      <c r="F1895" s="63">
        <v>1</v>
      </c>
      <c r="G1895" s="63" t="s">
        <v>5360</v>
      </c>
      <c r="H1895" s="63" t="s">
        <v>19</v>
      </c>
      <c r="I1895" s="63">
        <v>7277.9</v>
      </c>
      <c r="J1895" s="63">
        <v>35</v>
      </c>
      <c r="K1895" s="63">
        <v>3</v>
      </c>
      <c r="L1895" s="63">
        <v>0.2</v>
      </c>
      <c r="M1895" s="63"/>
      <c r="N1895" s="63">
        <v>1</v>
      </c>
      <c r="O1895" s="63"/>
      <c r="P1895" s="63"/>
      <c r="Q1895" s="63"/>
      <c r="R1895" s="63"/>
    </row>
    <row r="1896" spans="1:18" x14ac:dyDescent="0.2">
      <c r="A1896" s="63" t="s">
        <v>2086</v>
      </c>
      <c r="B1896" s="63" t="s">
        <v>2062</v>
      </c>
      <c r="C1896" s="63" t="s">
        <v>62</v>
      </c>
      <c r="D1896" s="63" t="s">
        <v>61</v>
      </c>
      <c r="E1896" s="63" t="s">
        <v>2063</v>
      </c>
      <c r="F1896" s="63">
        <v>0</v>
      </c>
      <c r="G1896" s="63" t="s">
        <v>5360</v>
      </c>
      <c r="H1896" s="63" t="s">
        <v>334</v>
      </c>
      <c r="I1896" s="63">
        <v>5444.9</v>
      </c>
      <c r="J1896" s="63">
        <v>10</v>
      </c>
      <c r="K1896" s="63">
        <v>1</v>
      </c>
      <c r="L1896" s="63"/>
      <c r="M1896" s="63"/>
      <c r="N1896" s="63"/>
      <c r="O1896" s="63"/>
      <c r="P1896" s="63"/>
      <c r="Q1896" s="63"/>
      <c r="R1896" s="63"/>
    </row>
    <row r="1897" spans="1:18" x14ac:dyDescent="0.2">
      <c r="A1897" s="63" t="s">
        <v>2087</v>
      </c>
      <c r="B1897" s="63" t="s">
        <v>2065</v>
      </c>
      <c r="C1897" s="63" t="s">
        <v>62</v>
      </c>
      <c r="D1897" s="63" t="s">
        <v>61</v>
      </c>
      <c r="E1897" s="63" t="s">
        <v>2063</v>
      </c>
      <c r="F1897" s="63">
        <v>1</v>
      </c>
      <c r="G1897" s="63" t="s">
        <v>5360</v>
      </c>
      <c r="H1897" s="63" t="s">
        <v>19</v>
      </c>
      <c r="I1897" s="63">
        <v>5368.5</v>
      </c>
      <c r="J1897" s="63">
        <v>7</v>
      </c>
      <c r="K1897" s="63">
        <v>1</v>
      </c>
      <c r="L1897" s="63">
        <v>-0.1</v>
      </c>
      <c r="M1897" s="63">
        <v>1</v>
      </c>
      <c r="N1897" s="63"/>
      <c r="O1897" s="63"/>
      <c r="P1897" s="63"/>
      <c r="Q1897" s="63"/>
      <c r="R1897" s="63"/>
    </row>
    <row r="1898" spans="1:18" x14ac:dyDescent="0.2">
      <c r="A1898" s="63" t="s">
        <v>2088</v>
      </c>
      <c r="B1898" s="63" t="s">
        <v>2062</v>
      </c>
      <c r="C1898" s="63" t="s">
        <v>1</v>
      </c>
      <c r="D1898" s="63" t="s">
        <v>65</v>
      </c>
      <c r="E1898" s="63" t="s">
        <v>2063</v>
      </c>
      <c r="F1898" s="63">
        <v>0</v>
      </c>
      <c r="G1898" s="63" t="s">
        <v>5360</v>
      </c>
      <c r="H1898" s="63" t="s">
        <v>334</v>
      </c>
      <c r="I1898" s="63">
        <v>5808.9</v>
      </c>
      <c r="J1898" s="63">
        <v>18</v>
      </c>
      <c r="K1898" s="63">
        <v>2</v>
      </c>
      <c r="L1898" s="63"/>
      <c r="M1898" s="63"/>
      <c r="N1898" s="63"/>
      <c r="O1898" s="63"/>
      <c r="P1898" s="63"/>
      <c r="Q1898" s="63"/>
      <c r="R1898" s="63"/>
    </row>
    <row r="1899" spans="1:18" x14ac:dyDescent="0.2">
      <c r="A1899" s="63" t="s">
        <v>2089</v>
      </c>
      <c r="B1899" s="63" t="s">
        <v>2065</v>
      </c>
      <c r="C1899" s="63" t="s">
        <v>1</v>
      </c>
      <c r="D1899" s="63" t="s">
        <v>65</v>
      </c>
      <c r="E1899" s="63" t="s">
        <v>2063</v>
      </c>
      <c r="F1899" s="63">
        <v>1</v>
      </c>
      <c r="G1899" s="63" t="s">
        <v>5360</v>
      </c>
      <c r="H1899" s="63" t="s">
        <v>19</v>
      </c>
      <c r="I1899" s="63">
        <v>6111.7</v>
      </c>
      <c r="J1899" s="63">
        <v>20</v>
      </c>
      <c r="K1899" s="63">
        <v>2</v>
      </c>
      <c r="L1899" s="63">
        <v>0.2</v>
      </c>
      <c r="M1899" s="63"/>
      <c r="N1899" s="63">
        <v>1</v>
      </c>
      <c r="O1899" s="63"/>
      <c r="P1899" s="63"/>
      <c r="Q1899" s="63"/>
      <c r="R1899" s="63"/>
    </row>
    <row r="1900" spans="1:18" x14ac:dyDescent="0.2">
      <c r="A1900" s="63" t="s">
        <v>2090</v>
      </c>
      <c r="B1900" s="63" t="s">
        <v>2062</v>
      </c>
      <c r="C1900" s="63" t="s">
        <v>69</v>
      </c>
      <c r="D1900" s="63" t="s">
        <v>68</v>
      </c>
      <c r="E1900" s="63" t="s">
        <v>2063</v>
      </c>
      <c r="F1900" s="63">
        <v>0</v>
      </c>
      <c r="G1900" s="63" t="s">
        <v>5360</v>
      </c>
      <c r="H1900" s="63" t="s">
        <v>334</v>
      </c>
      <c r="I1900" s="63">
        <v>6160.5</v>
      </c>
      <c r="J1900" s="63">
        <v>21</v>
      </c>
      <c r="K1900" s="63">
        <v>2</v>
      </c>
      <c r="L1900" s="63"/>
      <c r="M1900" s="63"/>
      <c r="N1900" s="63"/>
      <c r="O1900" s="63"/>
      <c r="P1900" s="63"/>
      <c r="Q1900" s="63"/>
      <c r="R1900" s="63"/>
    </row>
    <row r="1901" spans="1:18" x14ac:dyDescent="0.2">
      <c r="A1901" s="63" t="s">
        <v>2091</v>
      </c>
      <c r="B1901" s="63" t="s">
        <v>2065</v>
      </c>
      <c r="C1901" s="63" t="s">
        <v>69</v>
      </c>
      <c r="D1901" s="63" t="s">
        <v>68</v>
      </c>
      <c r="E1901" s="63" t="s">
        <v>2063</v>
      </c>
      <c r="F1901" s="63">
        <v>1</v>
      </c>
      <c r="G1901" s="63" t="s">
        <v>5360</v>
      </c>
      <c r="H1901" s="63" t="s">
        <v>19</v>
      </c>
      <c r="I1901" s="63">
        <v>6125</v>
      </c>
      <c r="J1901" s="63">
        <v>21</v>
      </c>
      <c r="K1901" s="63">
        <v>2</v>
      </c>
      <c r="L1901" s="63">
        <v>0</v>
      </c>
      <c r="M1901" s="63">
        <v>1</v>
      </c>
      <c r="N1901" s="63"/>
      <c r="O1901" s="63"/>
      <c r="P1901" s="63"/>
      <c r="Q1901" s="63"/>
      <c r="R1901" s="63"/>
    </row>
    <row r="1902" spans="1:18" x14ac:dyDescent="0.2">
      <c r="A1902" s="63" t="s">
        <v>2092</v>
      </c>
      <c r="B1902" s="63" t="s">
        <v>2062</v>
      </c>
      <c r="C1902" s="63" t="s">
        <v>73</v>
      </c>
      <c r="D1902" s="63" t="s">
        <v>72</v>
      </c>
      <c r="E1902" s="63" t="s">
        <v>2063</v>
      </c>
      <c r="F1902" s="63">
        <v>0</v>
      </c>
      <c r="G1902" s="63" t="s">
        <v>5360</v>
      </c>
      <c r="H1902" s="63" t="s">
        <v>334</v>
      </c>
      <c r="I1902" s="63">
        <v>7342.1</v>
      </c>
      <c r="J1902" s="63">
        <v>39</v>
      </c>
      <c r="K1902" s="63">
        <v>4</v>
      </c>
      <c r="L1902" s="63"/>
      <c r="M1902" s="63"/>
      <c r="N1902" s="63"/>
      <c r="O1902" s="63"/>
      <c r="P1902" s="63"/>
      <c r="Q1902" s="63"/>
      <c r="R1902" s="63"/>
    </row>
    <row r="1903" spans="1:18" x14ac:dyDescent="0.2">
      <c r="A1903" s="63" t="s">
        <v>2093</v>
      </c>
      <c r="B1903" s="63" t="s">
        <v>2065</v>
      </c>
      <c r="C1903" s="63" t="s">
        <v>73</v>
      </c>
      <c r="D1903" s="63" t="s">
        <v>72</v>
      </c>
      <c r="E1903" s="63" t="s">
        <v>2063</v>
      </c>
      <c r="F1903" s="63">
        <v>1</v>
      </c>
      <c r="G1903" s="63" t="s">
        <v>5360</v>
      </c>
      <c r="H1903" s="63" t="s">
        <v>19</v>
      </c>
      <c r="I1903" s="63">
        <v>7528.4</v>
      </c>
      <c r="J1903" s="63">
        <v>40</v>
      </c>
      <c r="K1903" s="63">
        <v>4</v>
      </c>
      <c r="L1903" s="63">
        <v>0.1</v>
      </c>
      <c r="M1903" s="63"/>
      <c r="N1903" s="63">
        <v>1</v>
      </c>
      <c r="O1903" s="63"/>
      <c r="P1903" s="63"/>
      <c r="Q1903" s="63"/>
      <c r="R1903" s="63"/>
    </row>
    <row r="1904" spans="1:18" x14ac:dyDescent="0.2">
      <c r="A1904" s="63" t="s">
        <v>2094</v>
      </c>
      <c r="B1904" s="63" t="s">
        <v>2062</v>
      </c>
      <c r="C1904" s="63" t="s">
        <v>77</v>
      </c>
      <c r="D1904" s="63" t="s">
        <v>76</v>
      </c>
      <c r="E1904" s="63" t="s">
        <v>2063</v>
      </c>
      <c r="F1904" s="63">
        <v>0</v>
      </c>
      <c r="G1904" s="63" t="s">
        <v>5360</v>
      </c>
      <c r="H1904" s="63" t="s">
        <v>334</v>
      </c>
      <c r="I1904" s="63">
        <v>5746.7</v>
      </c>
      <c r="J1904" s="63">
        <v>16</v>
      </c>
      <c r="K1904" s="63">
        <v>2</v>
      </c>
      <c r="L1904" s="63"/>
      <c r="M1904" s="63"/>
      <c r="N1904" s="63"/>
      <c r="O1904" s="63"/>
      <c r="P1904" s="63"/>
      <c r="Q1904" s="63"/>
      <c r="R1904" s="63"/>
    </row>
    <row r="1905" spans="1:18" x14ac:dyDescent="0.2">
      <c r="A1905" s="63" t="s">
        <v>2095</v>
      </c>
      <c r="B1905" s="63" t="s">
        <v>2065</v>
      </c>
      <c r="C1905" s="63" t="s">
        <v>77</v>
      </c>
      <c r="D1905" s="63" t="s">
        <v>76</v>
      </c>
      <c r="E1905" s="63" t="s">
        <v>2063</v>
      </c>
      <c r="F1905" s="63">
        <v>1</v>
      </c>
      <c r="G1905" s="63" t="s">
        <v>5360</v>
      </c>
      <c r="H1905" s="63" t="s">
        <v>19</v>
      </c>
      <c r="I1905" s="63">
        <v>5701.1</v>
      </c>
      <c r="J1905" s="63">
        <v>13</v>
      </c>
      <c r="K1905" s="63">
        <v>2</v>
      </c>
      <c r="L1905" s="63">
        <v>0</v>
      </c>
      <c r="M1905" s="63">
        <v>1</v>
      </c>
      <c r="N1905" s="63"/>
      <c r="O1905" s="63"/>
      <c r="P1905" s="63"/>
      <c r="Q1905" s="63"/>
      <c r="R1905" s="63"/>
    </row>
    <row r="1906" spans="1:18" x14ac:dyDescent="0.2">
      <c r="A1906" s="63" t="s">
        <v>2096</v>
      </c>
      <c r="B1906" s="63" t="s">
        <v>2062</v>
      </c>
      <c r="C1906" s="63" t="s">
        <v>81</v>
      </c>
      <c r="D1906" s="63" t="s">
        <v>80</v>
      </c>
      <c r="E1906" s="63" t="s">
        <v>2063</v>
      </c>
      <c r="F1906" s="63">
        <v>0</v>
      </c>
      <c r="G1906" s="63" t="s">
        <v>5360</v>
      </c>
      <c r="H1906" s="63" t="s">
        <v>334</v>
      </c>
      <c r="I1906" s="63">
        <v>6642.8</v>
      </c>
      <c r="J1906" s="63">
        <v>27</v>
      </c>
      <c r="K1906" s="63">
        <v>3</v>
      </c>
      <c r="L1906" s="63"/>
      <c r="M1906" s="63"/>
      <c r="N1906" s="63"/>
      <c r="O1906" s="63"/>
      <c r="P1906" s="63"/>
      <c r="Q1906" s="63"/>
      <c r="R1906" s="63"/>
    </row>
    <row r="1907" spans="1:18" x14ac:dyDescent="0.2">
      <c r="A1907" s="63" t="s">
        <v>2097</v>
      </c>
      <c r="B1907" s="63" t="s">
        <v>2065</v>
      </c>
      <c r="C1907" s="63" t="s">
        <v>81</v>
      </c>
      <c r="D1907" s="63" t="s">
        <v>80</v>
      </c>
      <c r="E1907" s="63" t="s">
        <v>2063</v>
      </c>
      <c r="F1907" s="63">
        <v>1</v>
      </c>
      <c r="G1907" s="63" t="s">
        <v>5360</v>
      </c>
      <c r="H1907" s="63" t="s">
        <v>19</v>
      </c>
      <c r="I1907" s="63">
        <v>6541.2</v>
      </c>
      <c r="J1907" s="63">
        <v>25</v>
      </c>
      <c r="K1907" s="63">
        <v>2</v>
      </c>
      <c r="L1907" s="63">
        <v>-0.1</v>
      </c>
      <c r="M1907" s="63">
        <v>1</v>
      </c>
      <c r="N1907" s="63"/>
      <c r="O1907" s="63"/>
      <c r="P1907" s="63"/>
      <c r="Q1907" s="63"/>
      <c r="R1907" s="63"/>
    </row>
    <row r="1908" spans="1:18" x14ac:dyDescent="0.2">
      <c r="A1908" s="63" t="s">
        <v>2098</v>
      </c>
      <c r="B1908" s="63" t="s">
        <v>2062</v>
      </c>
      <c r="C1908" s="63" t="s">
        <v>85</v>
      </c>
      <c r="D1908" s="63" t="s">
        <v>84</v>
      </c>
      <c r="E1908" s="63" t="s">
        <v>2063</v>
      </c>
      <c r="F1908" s="63">
        <v>0</v>
      </c>
      <c r="G1908" s="63" t="s">
        <v>5360</v>
      </c>
      <c r="H1908" s="63" t="s">
        <v>334</v>
      </c>
      <c r="I1908" s="63">
        <v>8868.9</v>
      </c>
      <c r="J1908" s="63">
        <v>45</v>
      </c>
      <c r="K1908" s="63">
        <v>4</v>
      </c>
      <c r="L1908" s="63"/>
      <c r="M1908" s="63"/>
      <c r="N1908" s="63"/>
      <c r="O1908" s="63"/>
      <c r="P1908" s="63"/>
      <c r="Q1908" s="63"/>
      <c r="R1908" s="63"/>
    </row>
    <row r="1909" spans="1:18" x14ac:dyDescent="0.2">
      <c r="A1909" s="63" t="s">
        <v>2099</v>
      </c>
      <c r="B1909" s="63" t="s">
        <v>2065</v>
      </c>
      <c r="C1909" s="63" t="s">
        <v>85</v>
      </c>
      <c r="D1909" s="63" t="s">
        <v>84</v>
      </c>
      <c r="E1909" s="63" t="s">
        <v>2063</v>
      </c>
      <c r="F1909" s="63">
        <v>1</v>
      </c>
      <c r="G1909" s="63" t="s">
        <v>5360</v>
      </c>
      <c r="H1909" s="63" t="s">
        <v>19</v>
      </c>
      <c r="I1909" s="63">
        <v>8843.9</v>
      </c>
      <c r="J1909" s="63">
        <v>45</v>
      </c>
      <c r="K1909" s="63">
        <v>4</v>
      </c>
      <c r="L1909" s="63">
        <v>0</v>
      </c>
      <c r="M1909" s="63">
        <v>1</v>
      </c>
      <c r="N1909" s="63"/>
      <c r="O1909" s="63"/>
      <c r="P1909" s="63"/>
      <c r="Q1909" s="63"/>
      <c r="R1909" s="63"/>
    </row>
    <row r="1910" spans="1:18" x14ac:dyDescent="0.2">
      <c r="A1910" s="63" t="s">
        <v>2100</v>
      </c>
      <c r="B1910" s="63" t="s">
        <v>2062</v>
      </c>
      <c r="C1910" s="63" t="s">
        <v>89</v>
      </c>
      <c r="D1910" s="63" t="s">
        <v>88</v>
      </c>
      <c r="E1910" s="63" t="s">
        <v>2063</v>
      </c>
      <c r="F1910" s="63">
        <v>0</v>
      </c>
      <c r="G1910" s="63" t="s">
        <v>5360</v>
      </c>
      <c r="H1910" s="63" t="s">
        <v>334</v>
      </c>
      <c r="I1910" s="63">
        <v>8952</v>
      </c>
      <c r="J1910" s="63">
        <v>48</v>
      </c>
      <c r="K1910" s="63">
        <v>4</v>
      </c>
      <c r="L1910" s="63"/>
      <c r="M1910" s="63"/>
      <c r="N1910" s="63"/>
      <c r="O1910" s="63"/>
      <c r="P1910" s="63"/>
      <c r="Q1910" s="63"/>
      <c r="R1910" s="63"/>
    </row>
    <row r="1911" spans="1:18" x14ac:dyDescent="0.2">
      <c r="A1911" s="63" t="s">
        <v>2101</v>
      </c>
      <c r="B1911" s="63" t="s">
        <v>2065</v>
      </c>
      <c r="C1911" s="63" t="s">
        <v>89</v>
      </c>
      <c r="D1911" s="63" t="s">
        <v>88</v>
      </c>
      <c r="E1911" s="63" t="s">
        <v>2063</v>
      </c>
      <c r="F1911" s="63">
        <v>1</v>
      </c>
      <c r="G1911" s="63" t="s">
        <v>5360</v>
      </c>
      <c r="H1911" s="63" t="s">
        <v>19</v>
      </c>
      <c r="I1911" s="63">
        <v>9191.9</v>
      </c>
      <c r="J1911" s="63">
        <v>48</v>
      </c>
      <c r="K1911" s="63">
        <v>4</v>
      </c>
      <c r="L1911" s="63">
        <v>0.2</v>
      </c>
      <c r="M1911" s="63"/>
      <c r="N1911" s="63">
        <v>1</v>
      </c>
      <c r="O1911" s="63"/>
      <c r="P1911" s="63"/>
      <c r="Q1911" s="63"/>
      <c r="R1911" s="63"/>
    </row>
    <row r="1912" spans="1:18" x14ac:dyDescent="0.2">
      <c r="A1912" s="63" t="s">
        <v>2102</v>
      </c>
      <c r="B1912" s="63" t="s">
        <v>2062</v>
      </c>
      <c r="C1912" s="63" t="s">
        <v>93</v>
      </c>
      <c r="D1912" s="63" t="s">
        <v>92</v>
      </c>
      <c r="E1912" s="63" t="s">
        <v>2063</v>
      </c>
      <c r="F1912" s="63">
        <v>0</v>
      </c>
      <c r="G1912" s="63" t="s">
        <v>5360</v>
      </c>
      <c r="H1912" s="63" t="s">
        <v>334</v>
      </c>
      <c r="I1912" s="63">
        <v>6128.2</v>
      </c>
      <c r="J1912" s="63">
        <v>20</v>
      </c>
      <c r="K1912" s="63">
        <v>2</v>
      </c>
      <c r="L1912" s="63"/>
      <c r="M1912" s="63"/>
      <c r="N1912" s="63"/>
      <c r="O1912" s="63"/>
      <c r="P1912" s="63"/>
      <c r="Q1912" s="63"/>
      <c r="R1912" s="63"/>
    </row>
    <row r="1913" spans="1:18" x14ac:dyDescent="0.2">
      <c r="A1913" s="63" t="s">
        <v>2103</v>
      </c>
      <c r="B1913" s="63" t="s">
        <v>2065</v>
      </c>
      <c r="C1913" s="63" t="s">
        <v>93</v>
      </c>
      <c r="D1913" s="63" t="s">
        <v>92</v>
      </c>
      <c r="E1913" s="63" t="s">
        <v>2063</v>
      </c>
      <c r="F1913" s="63">
        <v>1</v>
      </c>
      <c r="G1913" s="63" t="s">
        <v>5360</v>
      </c>
      <c r="H1913" s="63" t="s">
        <v>19</v>
      </c>
      <c r="I1913" s="63">
        <v>6250.6</v>
      </c>
      <c r="J1913" s="63">
        <v>22</v>
      </c>
      <c r="K1913" s="63">
        <v>2</v>
      </c>
      <c r="L1913" s="63">
        <v>0.1</v>
      </c>
      <c r="M1913" s="63"/>
      <c r="N1913" s="63">
        <v>1</v>
      </c>
      <c r="O1913" s="63"/>
      <c r="P1913" s="63"/>
      <c r="Q1913" s="63"/>
      <c r="R1913" s="63"/>
    </row>
    <row r="1914" spans="1:18" x14ac:dyDescent="0.2">
      <c r="A1914" s="63" t="s">
        <v>2104</v>
      </c>
      <c r="B1914" s="63" t="s">
        <v>2062</v>
      </c>
      <c r="C1914" s="63" t="s">
        <v>97</v>
      </c>
      <c r="D1914" s="63" t="s">
        <v>96</v>
      </c>
      <c r="E1914" s="63" t="s">
        <v>2063</v>
      </c>
      <c r="F1914" s="63">
        <v>0</v>
      </c>
      <c r="G1914" s="63" t="s">
        <v>5360</v>
      </c>
      <c r="H1914" s="63" t="s">
        <v>334</v>
      </c>
      <c r="I1914" s="63">
        <v>6244.1</v>
      </c>
      <c r="J1914" s="63">
        <v>22</v>
      </c>
      <c r="K1914" s="63">
        <v>2</v>
      </c>
      <c r="L1914" s="63"/>
      <c r="M1914" s="63"/>
      <c r="N1914" s="63"/>
      <c r="O1914" s="63"/>
      <c r="P1914" s="63"/>
      <c r="Q1914" s="63"/>
      <c r="R1914" s="63"/>
    </row>
    <row r="1915" spans="1:18" x14ac:dyDescent="0.2">
      <c r="A1915" s="63" t="s">
        <v>2105</v>
      </c>
      <c r="B1915" s="63" t="s">
        <v>2065</v>
      </c>
      <c r="C1915" s="63" t="s">
        <v>97</v>
      </c>
      <c r="D1915" s="63" t="s">
        <v>96</v>
      </c>
      <c r="E1915" s="63" t="s">
        <v>2063</v>
      </c>
      <c r="F1915" s="63">
        <v>1</v>
      </c>
      <c r="G1915" s="63" t="s">
        <v>5360</v>
      </c>
      <c r="H1915" s="63" t="s">
        <v>19</v>
      </c>
      <c r="I1915" s="63">
        <v>6268.1</v>
      </c>
      <c r="J1915" s="63">
        <v>23</v>
      </c>
      <c r="K1915" s="63">
        <v>2</v>
      </c>
      <c r="L1915" s="63">
        <v>0</v>
      </c>
      <c r="M1915" s="63"/>
      <c r="N1915" s="63">
        <v>1</v>
      </c>
      <c r="O1915" s="63"/>
      <c r="P1915" s="63"/>
      <c r="Q1915" s="63"/>
      <c r="R1915" s="63"/>
    </row>
    <row r="1916" spans="1:18" x14ac:dyDescent="0.2">
      <c r="A1916" s="63" t="s">
        <v>2106</v>
      </c>
      <c r="B1916" s="63" t="s">
        <v>2062</v>
      </c>
      <c r="C1916" s="63" t="s">
        <v>101</v>
      </c>
      <c r="D1916" s="63" t="s">
        <v>100</v>
      </c>
      <c r="E1916" s="63" t="s">
        <v>2063</v>
      </c>
      <c r="F1916" s="63">
        <v>0</v>
      </c>
      <c r="G1916" s="63" t="s">
        <v>5360</v>
      </c>
      <c r="H1916" s="63" t="s">
        <v>334</v>
      </c>
      <c r="I1916" s="63">
        <v>4891.6000000000004</v>
      </c>
      <c r="J1916" s="63">
        <v>1</v>
      </c>
      <c r="K1916" s="63">
        <v>1</v>
      </c>
      <c r="L1916" s="63"/>
      <c r="M1916" s="63"/>
      <c r="N1916" s="63"/>
      <c r="O1916" s="63"/>
      <c r="P1916" s="63"/>
      <c r="Q1916" s="63"/>
      <c r="R1916" s="63"/>
    </row>
    <row r="1917" spans="1:18" x14ac:dyDescent="0.2">
      <c r="A1917" s="63" t="s">
        <v>2107</v>
      </c>
      <c r="B1917" s="63" t="s">
        <v>2065</v>
      </c>
      <c r="C1917" s="63" t="s">
        <v>101</v>
      </c>
      <c r="D1917" s="63" t="s">
        <v>100</v>
      </c>
      <c r="E1917" s="63" t="s">
        <v>2063</v>
      </c>
      <c r="F1917" s="63">
        <v>1</v>
      </c>
      <c r="G1917" s="63" t="s">
        <v>5360</v>
      </c>
      <c r="H1917" s="63" t="s">
        <v>19</v>
      </c>
      <c r="I1917" s="63">
        <v>5283.4</v>
      </c>
      <c r="J1917" s="63">
        <v>5</v>
      </c>
      <c r="K1917" s="63">
        <v>1</v>
      </c>
      <c r="L1917" s="63">
        <v>0.3</v>
      </c>
      <c r="M1917" s="63"/>
      <c r="N1917" s="63">
        <v>1</v>
      </c>
      <c r="O1917" s="63"/>
      <c r="P1917" s="63"/>
      <c r="Q1917" s="63"/>
      <c r="R1917" s="63"/>
    </row>
    <row r="1918" spans="1:18" x14ac:dyDescent="0.2">
      <c r="A1918" s="63" t="s">
        <v>2108</v>
      </c>
      <c r="B1918" s="63" t="s">
        <v>2062</v>
      </c>
      <c r="C1918" s="63" t="s">
        <v>105</v>
      </c>
      <c r="D1918" s="63" t="s">
        <v>104</v>
      </c>
      <c r="E1918" s="63" t="s">
        <v>2063</v>
      </c>
      <c r="F1918" s="63">
        <v>0</v>
      </c>
      <c r="G1918" s="63" t="s">
        <v>5360</v>
      </c>
      <c r="H1918" s="63" t="s">
        <v>334</v>
      </c>
      <c r="I1918" s="63">
        <v>6976.7</v>
      </c>
      <c r="J1918" s="63">
        <v>33</v>
      </c>
      <c r="K1918" s="63">
        <v>3</v>
      </c>
      <c r="L1918" s="63"/>
      <c r="M1918" s="63"/>
      <c r="N1918" s="63"/>
      <c r="O1918" s="63"/>
      <c r="P1918" s="63"/>
      <c r="Q1918" s="63"/>
      <c r="R1918" s="63"/>
    </row>
    <row r="1919" spans="1:18" x14ac:dyDescent="0.2">
      <c r="A1919" s="63" t="s">
        <v>2109</v>
      </c>
      <c r="B1919" s="63" t="s">
        <v>2065</v>
      </c>
      <c r="C1919" s="63" t="s">
        <v>105</v>
      </c>
      <c r="D1919" s="63" t="s">
        <v>104</v>
      </c>
      <c r="E1919" s="63" t="s">
        <v>2063</v>
      </c>
      <c r="F1919" s="63">
        <v>1</v>
      </c>
      <c r="G1919" s="63" t="s">
        <v>5360</v>
      </c>
      <c r="H1919" s="63" t="s">
        <v>19</v>
      </c>
      <c r="I1919" s="63">
        <v>7039</v>
      </c>
      <c r="J1919" s="63">
        <v>33</v>
      </c>
      <c r="K1919" s="63">
        <v>3</v>
      </c>
      <c r="L1919" s="63">
        <v>0</v>
      </c>
      <c r="M1919" s="63"/>
      <c r="N1919" s="63">
        <v>1</v>
      </c>
      <c r="O1919" s="63"/>
      <c r="P1919" s="63"/>
      <c r="Q1919" s="63"/>
      <c r="R1919" s="63"/>
    </row>
    <row r="1920" spans="1:18" x14ac:dyDescent="0.2">
      <c r="A1920" s="63" t="s">
        <v>2110</v>
      </c>
      <c r="B1920" s="63" t="s">
        <v>2062</v>
      </c>
      <c r="C1920" s="63" t="s">
        <v>109</v>
      </c>
      <c r="D1920" s="63" t="s">
        <v>108</v>
      </c>
      <c r="E1920" s="63" t="s">
        <v>2063</v>
      </c>
      <c r="F1920" s="63">
        <v>0</v>
      </c>
      <c r="G1920" s="63" t="s">
        <v>5360</v>
      </c>
      <c r="H1920" s="63" t="s">
        <v>334</v>
      </c>
      <c r="I1920" s="63">
        <v>4909.6000000000004</v>
      </c>
      <c r="J1920" s="63">
        <v>2</v>
      </c>
      <c r="K1920" s="63">
        <v>1</v>
      </c>
      <c r="L1920" s="63"/>
      <c r="M1920" s="63"/>
      <c r="N1920" s="63"/>
      <c r="O1920" s="63"/>
      <c r="P1920" s="63"/>
      <c r="Q1920" s="63"/>
      <c r="R1920" s="63"/>
    </row>
    <row r="1921" spans="1:18" x14ac:dyDescent="0.2">
      <c r="A1921" s="63" t="s">
        <v>2111</v>
      </c>
      <c r="B1921" s="63" t="s">
        <v>2065</v>
      </c>
      <c r="C1921" s="63" t="s">
        <v>109</v>
      </c>
      <c r="D1921" s="63" t="s">
        <v>108</v>
      </c>
      <c r="E1921" s="63" t="s">
        <v>2063</v>
      </c>
      <c r="F1921" s="63">
        <v>1</v>
      </c>
      <c r="G1921" s="63" t="s">
        <v>5360</v>
      </c>
      <c r="H1921" s="63" t="s">
        <v>19</v>
      </c>
      <c r="I1921" s="63">
        <v>4891.6000000000004</v>
      </c>
      <c r="J1921" s="63">
        <v>1</v>
      </c>
      <c r="K1921" s="63">
        <v>1</v>
      </c>
      <c r="L1921" s="63">
        <v>0</v>
      </c>
      <c r="M1921" s="63">
        <v>1</v>
      </c>
      <c r="N1921" s="63"/>
      <c r="O1921" s="63"/>
      <c r="P1921" s="63"/>
      <c r="Q1921" s="63"/>
      <c r="R1921" s="63"/>
    </row>
    <row r="1922" spans="1:18" x14ac:dyDescent="0.2">
      <c r="A1922" s="63" t="s">
        <v>2112</v>
      </c>
      <c r="B1922" s="63" t="s">
        <v>2062</v>
      </c>
      <c r="C1922" s="63" t="s">
        <v>113</v>
      </c>
      <c r="D1922" s="63" t="s">
        <v>112</v>
      </c>
      <c r="E1922" s="63" t="s">
        <v>2063</v>
      </c>
      <c r="F1922" s="63">
        <v>0</v>
      </c>
      <c r="G1922" s="63" t="s">
        <v>5360</v>
      </c>
      <c r="H1922" s="63" t="s">
        <v>334</v>
      </c>
      <c r="I1922" s="63">
        <v>9609.6</v>
      </c>
      <c r="J1922" s="63">
        <v>51</v>
      </c>
      <c r="K1922" s="63">
        <v>4</v>
      </c>
      <c r="L1922" s="63"/>
      <c r="M1922" s="63"/>
      <c r="N1922" s="63"/>
      <c r="O1922" s="63"/>
      <c r="P1922" s="63"/>
      <c r="Q1922" s="63"/>
      <c r="R1922" s="63"/>
    </row>
    <row r="1923" spans="1:18" x14ac:dyDescent="0.2">
      <c r="A1923" s="63" t="s">
        <v>2113</v>
      </c>
      <c r="B1923" s="63" t="s">
        <v>2065</v>
      </c>
      <c r="C1923" s="63" t="s">
        <v>113</v>
      </c>
      <c r="D1923" s="63" t="s">
        <v>112</v>
      </c>
      <c r="E1923" s="63" t="s">
        <v>2063</v>
      </c>
      <c r="F1923" s="63">
        <v>1</v>
      </c>
      <c r="G1923" s="63" t="s">
        <v>5360</v>
      </c>
      <c r="H1923" s="63" t="s">
        <v>19</v>
      </c>
      <c r="I1923" s="63">
        <v>9917</v>
      </c>
      <c r="J1923" s="63">
        <v>51</v>
      </c>
      <c r="K1923" s="63">
        <v>4</v>
      </c>
      <c r="L1923" s="63">
        <v>0.2</v>
      </c>
      <c r="M1923" s="63"/>
      <c r="N1923" s="63">
        <v>1</v>
      </c>
      <c r="O1923" s="63"/>
      <c r="P1923" s="63"/>
      <c r="Q1923" s="63"/>
      <c r="R1923" s="63"/>
    </row>
    <row r="1924" spans="1:18" x14ac:dyDescent="0.2">
      <c r="A1924" s="63" t="s">
        <v>2114</v>
      </c>
      <c r="B1924" s="63" t="s">
        <v>2062</v>
      </c>
      <c r="C1924" s="63" t="s">
        <v>117</v>
      </c>
      <c r="D1924" s="63" t="s">
        <v>116</v>
      </c>
      <c r="E1924" s="63" t="s">
        <v>2063</v>
      </c>
      <c r="F1924" s="63">
        <v>0</v>
      </c>
      <c r="G1924" s="63" t="s">
        <v>5360</v>
      </c>
      <c r="H1924" s="63" t="s">
        <v>334</v>
      </c>
      <c r="I1924" s="63">
        <v>7486.7</v>
      </c>
      <c r="J1924" s="63">
        <v>40</v>
      </c>
      <c r="K1924" s="63">
        <v>4</v>
      </c>
      <c r="L1924" s="63"/>
      <c r="M1924" s="63"/>
      <c r="N1924" s="63"/>
      <c r="O1924" s="63"/>
      <c r="P1924" s="63"/>
      <c r="Q1924" s="63"/>
      <c r="R1924" s="63"/>
    </row>
    <row r="1925" spans="1:18" x14ac:dyDescent="0.2">
      <c r="A1925" s="63" t="s">
        <v>2115</v>
      </c>
      <c r="B1925" s="63" t="s">
        <v>2065</v>
      </c>
      <c r="C1925" s="63" t="s">
        <v>117</v>
      </c>
      <c r="D1925" s="63" t="s">
        <v>116</v>
      </c>
      <c r="E1925" s="63" t="s">
        <v>2063</v>
      </c>
      <c r="F1925" s="63">
        <v>1</v>
      </c>
      <c r="G1925" s="63" t="s">
        <v>5360</v>
      </c>
      <c r="H1925" s="63" t="s">
        <v>19</v>
      </c>
      <c r="I1925" s="63">
        <v>7506.1</v>
      </c>
      <c r="J1925" s="63">
        <v>39</v>
      </c>
      <c r="K1925" s="63">
        <v>4</v>
      </c>
      <c r="L1925" s="63">
        <v>0</v>
      </c>
      <c r="M1925" s="63"/>
      <c r="N1925" s="63">
        <v>1</v>
      </c>
      <c r="O1925" s="63"/>
      <c r="P1925" s="63"/>
      <c r="Q1925" s="63"/>
      <c r="R1925" s="63"/>
    </row>
    <row r="1926" spans="1:18" x14ac:dyDescent="0.2">
      <c r="A1926" s="63" t="s">
        <v>2116</v>
      </c>
      <c r="B1926" s="63" t="s">
        <v>2062</v>
      </c>
      <c r="C1926" s="63" t="s">
        <v>121</v>
      </c>
      <c r="D1926" s="63" t="s">
        <v>120</v>
      </c>
      <c r="E1926" s="63" t="s">
        <v>2063</v>
      </c>
      <c r="F1926" s="63">
        <v>0</v>
      </c>
      <c r="G1926" s="63" t="s">
        <v>5360</v>
      </c>
      <c r="H1926" s="63" t="s">
        <v>334</v>
      </c>
      <c r="I1926" s="63">
        <v>6962.8</v>
      </c>
      <c r="J1926" s="63">
        <v>31</v>
      </c>
      <c r="K1926" s="63">
        <v>3</v>
      </c>
      <c r="L1926" s="63"/>
      <c r="M1926" s="63"/>
      <c r="N1926" s="63"/>
      <c r="O1926" s="63"/>
      <c r="P1926" s="63"/>
      <c r="Q1926" s="63"/>
      <c r="R1926" s="63"/>
    </row>
    <row r="1927" spans="1:18" x14ac:dyDescent="0.2">
      <c r="A1927" s="63" t="s">
        <v>2117</v>
      </c>
      <c r="B1927" s="63" t="s">
        <v>2065</v>
      </c>
      <c r="C1927" s="63" t="s">
        <v>121</v>
      </c>
      <c r="D1927" s="63" t="s">
        <v>120</v>
      </c>
      <c r="E1927" s="63" t="s">
        <v>2063</v>
      </c>
      <c r="F1927" s="63">
        <v>1</v>
      </c>
      <c r="G1927" s="63" t="s">
        <v>5360</v>
      </c>
      <c r="H1927" s="63" t="s">
        <v>19</v>
      </c>
      <c r="I1927" s="63">
        <v>6640.3</v>
      </c>
      <c r="J1927" s="63">
        <v>29</v>
      </c>
      <c r="K1927" s="63">
        <v>3</v>
      </c>
      <c r="L1927" s="63">
        <v>-0.2</v>
      </c>
      <c r="M1927" s="63">
        <v>1</v>
      </c>
      <c r="N1927" s="63"/>
      <c r="O1927" s="63"/>
      <c r="P1927" s="63"/>
      <c r="Q1927" s="63"/>
      <c r="R1927" s="63"/>
    </row>
    <row r="1928" spans="1:18" x14ac:dyDescent="0.2">
      <c r="A1928" s="63" t="s">
        <v>2118</v>
      </c>
      <c r="B1928" s="63" t="s">
        <v>2062</v>
      </c>
      <c r="C1928" s="63" t="s">
        <v>125</v>
      </c>
      <c r="D1928" s="63" t="s">
        <v>124</v>
      </c>
      <c r="E1928" s="63" t="s">
        <v>2063</v>
      </c>
      <c r="F1928" s="63">
        <v>0</v>
      </c>
      <c r="G1928" s="63" t="s">
        <v>5360</v>
      </c>
      <c r="H1928" s="63" t="s">
        <v>334</v>
      </c>
      <c r="I1928" s="63">
        <v>5701.3</v>
      </c>
      <c r="J1928" s="63">
        <v>14</v>
      </c>
      <c r="K1928" s="63">
        <v>2</v>
      </c>
      <c r="L1928" s="63"/>
      <c r="M1928" s="63"/>
      <c r="N1928" s="63"/>
      <c r="O1928" s="63"/>
      <c r="P1928" s="63"/>
      <c r="Q1928" s="63"/>
      <c r="R1928" s="63"/>
    </row>
    <row r="1929" spans="1:18" x14ac:dyDescent="0.2">
      <c r="A1929" s="63" t="s">
        <v>2119</v>
      </c>
      <c r="B1929" s="63" t="s">
        <v>2065</v>
      </c>
      <c r="C1929" s="63" t="s">
        <v>125</v>
      </c>
      <c r="D1929" s="63" t="s">
        <v>124</v>
      </c>
      <c r="E1929" s="63" t="s">
        <v>2063</v>
      </c>
      <c r="F1929" s="63">
        <v>1</v>
      </c>
      <c r="G1929" s="63" t="s">
        <v>5360</v>
      </c>
      <c r="H1929" s="63" t="s">
        <v>19</v>
      </c>
      <c r="I1929" s="63">
        <v>5965.5</v>
      </c>
      <c r="J1929" s="63">
        <v>18</v>
      </c>
      <c r="K1929" s="63">
        <v>2</v>
      </c>
      <c r="L1929" s="63">
        <v>0.2</v>
      </c>
      <c r="M1929" s="63"/>
      <c r="N1929" s="63">
        <v>1</v>
      </c>
      <c r="O1929" s="63"/>
      <c r="P1929" s="63"/>
      <c r="Q1929" s="63"/>
      <c r="R1929" s="63"/>
    </row>
    <row r="1930" spans="1:18" x14ac:dyDescent="0.2">
      <c r="A1930" s="63" t="s">
        <v>2120</v>
      </c>
      <c r="B1930" s="63" t="s">
        <v>2062</v>
      </c>
      <c r="C1930" s="63" t="s">
        <v>129</v>
      </c>
      <c r="D1930" s="63" t="s">
        <v>128</v>
      </c>
      <c r="E1930" s="63" t="s">
        <v>2063</v>
      </c>
      <c r="F1930" s="63">
        <v>0</v>
      </c>
      <c r="G1930" s="63" t="s">
        <v>5360</v>
      </c>
      <c r="H1930" s="63" t="s">
        <v>334</v>
      </c>
      <c r="I1930" s="63">
        <v>6658.4</v>
      </c>
      <c r="J1930" s="63">
        <v>28</v>
      </c>
      <c r="K1930" s="63">
        <v>3</v>
      </c>
      <c r="L1930" s="63"/>
      <c r="M1930" s="63"/>
      <c r="N1930" s="63"/>
      <c r="O1930" s="63"/>
      <c r="P1930" s="63"/>
      <c r="Q1930" s="63"/>
      <c r="R1930" s="63"/>
    </row>
    <row r="1931" spans="1:18" x14ac:dyDescent="0.2">
      <c r="A1931" s="63" t="s">
        <v>2121</v>
      </c>
      <c r="B1931" s="63" t="s">
        <v>2065</v>
      </c>
      <c r="C1931" s="63" t="s">
        <v>129</v>
      </c>
      <c r="D1931" s="63" t="s">
        <v>128</v>
      </c>
      <c r="E1931" s="63" t="s">
        <v>2063</v>
      </c>
      <c r="F1931" s="63">
        <v>1</v>
      </c>
      <c r="G1931" s="63" t="s">
        <v>5360</v>
      </c>
      <c r="H1931" s="63" t="s">
        <v>19</v>
      </c>
      <c r="I1931" s="63">
        <v>6854.4</v>
      </c>
      <c r="J1931" s="63">
        <v>32</v>
      </c>
      <c r="K1931" s="63">
        <v>3</v>
      </c>
      <c r="L1931" s="63">
        <v>0.1</v>
      </c>
      <c r="M1931" s="63"/>
      <c r="N1931" s="63">
        <v>1</v>
      </c>
      <c r="O1931" s="63"/>
      <c r="P1931" s="63"/>
      <c r="Q1931" s="63"/>
      <c r="R1931" s="63"/>
    </row>
    <row r="1932" spans="1:18" x14ac:dyDescent="0.2">
      <c r="A1932" s="63" t="s">
        <v>2122</v>
      </c>
      <c r="B1932" s="63" t="s">
        <v>2062</v>
      </c>
      <c r="C1932" s="63" t="s">
        <v>133</v>
      </c>
      <c r="D1932" s="63" t="s">
        <v>132</v>
      </c>
      <c r="E1932" s="63" t="s">
        <v>2063</v>
      </c>
      <c r="F1932" s="63">
        <v>0</v>
      </c>
      <c r="G1932" s="63" t="s">
        <v>5360</v>
      </c>
      <c r="H1932" s="63" t="s">
        <v>334</v>
      </c>
      <c r="I1932" s="63">
        <v>5097.3</v>
      </c>
      <c r="J1932" s="63">
        <v>3</v>
      </c>
      <c r="K1932" s="63">
        <v>1</v>
      </c>
      <c r="L1932" s="63"/>
      <c r="M1932" s="63"/>
      <c r="N1932" s="63"/>
      <c r="O1932" s="63"/>
      <c r="P1932" s="63"/>
      <c r="Q1932" s="63"/>
      <c r="R1932" s="63"/>
    </row>
    <row r="1933" spans="1:18" x14ac:dyDescent="0.2">
      <c r="A1933" s="63" t="s">
        <v>2123</v>
      </c>
      <c r="B1933" s="63" t="s">
        <v>2065</v>
      </c>
      <c r="C1933" s="63" t="s">
        <v>133</v>
      </c>
      <c r="D1933" s="63" t="s">
        <v>132</v>
      </c>
      <c r="E1933" s="63" t="s">
        <v>2063</v>
      </c>
      <c r="F1933" s="63">
        <v>1</v>
      </c>
      <c r="G1933" s="63" t="s">
        <v>5360</v>
      </c>
      <c r="H1933" s="63" t="s">
        <v>19</v>
      </c>
      <c r="I1933" s="63">
        <v>5699.7</v>
      </c>
      <c r="J1933" s="63">
        <v>12</v>
      </c>
      <c r="K1933" s="63">
        <v>1</v>
      </c>
      <c r="L1933" s="63">
        <v>0.5</v>
      </c>
      <c r="M1933" s="63"/>
      <c r="N1933" s="63">
        <v>1</v>
      </c>
      <c r="O1933" s="63"/>
      <c r="P1933" s="63">
        <v>1</v>
      </c>
      <c r="Q1933" s="63"/>
      <c r="R1933" s="63"/>
    </row>
    <row r="1934" spans="1:18" x14ac:dyDescent="0.2">
      <c r="A1934" s="63" t="s">
        <v>2124</v>
      </c>
      <c r="B1934" s="63" t="s">
        <v>2062</v>
      </c>
      <c r="C1934" s="63" t="s">
        <v>137</v>
      </c>
      <c r="D1934" s="63" t="s">
        <v>136</v>
      </c>
      <c r="E1934" s="63" t="s">
        <v>2063</v>
      </c>
      <c r="F1934" s="63">
        <v>0</v>
      </c>
      <c r="G1934" s="63" t="s">
        <v>5360</v>
      </c>
      <c r="H1934" s="63" t="s">
        <v>334</v>
      </c>
      <c r="I1934" s="63">
        <v>5325</v>
      </c>
      <c r="J1934" s="63">
        <v>8</v>
      </c>
      <c r="K1934" s="63">
        <v>1</v>
      </c>
      <c r="L1934" s="63"/>
      <c r="M1934" s="63"/>
      <c r="N1934" s="63"/>
      <c r="O1934" s="63"/>
      <c r="P1934" s="63"/>
      <c r="Q1934" s="63"/>
      <c r="R1934" s="63"/>
    </row>
    <row r="1935" spans="1:18" x14ac:dyDescent="0.2">
      <c r="A1935" s="63" t="s">
        <v>2125</v>
      </c>
      <c r="B1935" s="63" t="s">
        <v>2065</v>
      </c>
      <c r="C1935" s="63" t="s">
        <v>137</v>
      </c>
      <c r="D1935" s="63" t="s">
        <v>136</v>
      </c>
      <c r="E1935" s="63" t="s">
        <v>2063</v>
      </c>
      <c r="F1935" s="63">
        <v>1</v>
      </c>
      <c r="G1935" s="63" t="s">
        <v>5360</v>
      </c>
      <c r="H1935" s="63" t="s">
        <v>19</v>
      </c>
      <c r="I1935" s="63">
        <v>5286.1</v>
      </c>
      <c r="J1935" s="63">
        <v>6</v>
      </c>
      <c r="K1935" s="63">
        <v>1</v>
      </c>
      <c r="L1935" s="63">
        <v>0</v>
      </c>
      <c r="M1935" s="63">
        <v>1</v>
      </c>
      <c r="N1935" s="63"/>
      <c r="O1935" s="63"/>
      <c r="P1935" s="63"/>
      <c r="Q1935" s="63"/>
      <c r="R1935" s="63"/>
    </row>
    <row r="1936" spans="1:18" x14ac:dyDescent="0.2">
      <c r="A1936" s="63" t="s">
        <v>2126</v>
      </c>
      <c r="B1936" s="63" t="s">
        <v>2062</v>
      </c>
      <c r="C1936" s="63" t="s">
        <v>141</v>
      </c>
      <c r="D1936" s="63" t="s">
        <v>140</v>
      </c>
      <c r="E1936" s="63" t="s">
        <v>2063</v>
      </c>
      <c r="F1936" s="63">
        <v>0</v>
      </c>
      <c r="G1936" s="63" t="s">
        <v>5360</v>
      </c>
      <c r="H1936" s="63" t="s">
        <v>334</v>
      </c>
      <c r="I1936" s="63">
        <v>7997.9</v>
      </c>
      <c r="J1936" s="63">
        <v>43</v>
      </c>
      <c r="K1936" s="63">
        <v>4</v>
      </c>
      <c r="L1936" s="63"/>
      <c r="M1936" s="63"/>
      <c r="N1936" s="63"/>
      <c r="O1936" s="63"/>
      <c r="P1936" s="63"/>
      <c r="Q1936" s="63"/>
      <c r="R1936" s="63"/>
    </row>
    <row r="1937" spans="1:18" x14ac:dyDescent="0.2">
      <c r="A1937" s="63" t="s">
        <v>2127</v>
      </c>
      <c r="B1937" s="63" t="s">
        <v>2065</v>
      </c>
      <c r="C1937" s="63" t="s">
        <v>141</v>
      </c>
      <c r="D1937" s="63" t="s">
        <v>140</v>
      </c>
      <c r="E1937" s="63" t="s">
        <v>2063</v>
      </c>
      <c r="F1937" s="63">
        <v>1</v>
      </c>
      <c r="G1937" s="63" t="s">
        <v>5360</v>
      </c>
      <c r="H1937" s="63" t="s">
        <v>19</v>
      </c>
      <c r="I1937" s="63">
        <v>8349.2999999999993</v>
      </c>
      <c r="J1937" s="63">
        <v>43</v>
      </c>
      <c r="K1937" s="63">
        <v>4</v>
      </c>
      <c r="L1937" s="63">
        <v>0.3</v>
      </c>
      <c r="M1937" s="63"/>
      <c r="N1937" s="63">
        <v>1</v>
      </c>
      <c r="O1937" s="63"/>
      <c r="P1937" s="63"/>
      <c r="Q1937" s="63"/>
      <c r="R1937" s="63"/>
    </row>
    <row r="1938" spans="1:18" x14ac:dyDescent="0.2">
      <c r="A1938" s="63" t="s">
        <v>2128</v>
      </c>
      <c r="B1938" s="63" t="s">
        <v>2062</v>
      </c>
      <c r="C1938" s="63" t="s">
        <v>145</v>
      </c>
      <c r="D1938" s="63" t="s">
        <v>144</v>
      </c>
      <c r="E1938" s="63" t="s">
        <v>2063</v>
      </c>
      <c r="F1938" s="63">
        <v>0</v>
      </c>
      <c r="G1938" s="63" t="s">
        <v>5360</v>
      </c>
      <c r="H1938" s="63" t="s">
        <v>334</v>
      </c>
      <c r="I1938" s="63">
        <v>5237.2</v>
      </c>
      <c r="J1938" s="63">
        <v>7</v>
      </c>
      <c r="K1938" s="63">
        <v>1</v>
      </c>
      <c r="L1938" s="63"/>
      <c r="M1938" s="63"/>
      <c r="N1938" s="63"/>
      <c r="O1938" s="63"/>
      <c r="P1938" s="63"/>
      <c r="Q1938" s="63"/>
      <c r="R1938" s="63"/>
    </row>
    <row r="1939" spans="1:18" x14ac:dyDescent="0.2">
      <c r="A1939" s="63" t="s">
        <v>2129</v>
      </c>
      <c r="B1939" s="63" t="s">
        <v>2065</v>
      </c>
      <c r="C1939" s="63" t="s">
        <v>145</v>
      </c>
      <c r="D1939" s="63" t="s">
        <v>144</v>
      </c>
      <c r="E1939" s="63" t="s">
        <v>2063</v>
      </c>
      <c r="F1939" s="63">
        <v>1</v>
      </c>
      <c r="G1939" s="63" t="s">
        <v>5360</v>
      </c>
      <c r="H1939" s="63" t="s">
        <v>19</v>
      </c>
      <c r="I1939" s="63">
        <v>5130.8</v>
      </c>
      <c r="J1939" s="63">
        <v>4</v>
      </c>
      <c r="K1939" s="63">
        <v>1</v>
      </c>
      <c r="L1939" s="63">
        <v>-0.1</v>
      </c>
      <c r="M1939" s="63">
        <v>1</v>
      </c>
      <c r="N1939" s="63"/>
      <c r="O1939" s="63"/>
      <c r="P1939" s="63"/>
      <c r="Q1939" s="63"/>
      <c r="R1939" s="63"/>
    </row>
    <row r="1940" spans="1:18" x14ac:dyDescent="0.2">
      <c r="A1940" s="63" t="s">
        <v>2130</v>
      </c>
      <c r="B1940" s="63" t="s">
        <v>2062</v>
      </c>
      <c r="C1940" s="63" t="s">
        <v>149</v>
      </c>
      <c r="D1940" s="63" t="s">
        <v>148</v>
      </c>
      <c r="E1940" s="63" t="s">
        <v>2063</v>
      </c>
      <c r="F1940" s="63">
        <v>0</v>
      </c>
      <c r="G1940" s="63" t="s">
        <v>5360</v>
      </c>
      <c r="H1940" s="63" t="s">
        <v>334</v>
      </c>
      <c r="I1940" s="63">
        <v>7029.3</v>
      </c>
      <c r="J1940" s="63">
        <v>34</v>
      </c>
      <c r="K1940" s="63">
        <v>3</v>
      </c>
      <c r="L1940" s="63"/>
      <c r="M1940" s="63"/>
      <c r="N1940" s="63"/>
      <c r="O1940" s="63"/>
      <c r="P1940" s="63"/>
      <c r="Q1940" s="63"/>
      <c r="R1940" s="63"/>
    </row>
    <row r="1941" spans="1:18" x14ac:dyDescent="0.2">
      <c r="A1941" s="63" t="s">
        <v>2131</v>
      </c>
      <c r="B1941" s="63" t="s">
        <v>2065</v>
      </c>
      <c r="C1941" s="63" t="s">
        <v>149</v>
      </c>
      <c r="D1941" s="63" t="s">
        <v>148</v>
      </c>
      <c r="E1941" s="63" t="s">
        <v>2063</v>
      </c>
      <c r="F1941" s="63">
        <v>1</v>
      </c>
      <c r="G1941" s="63" t="s">
        <v>5360</v>
      </c>
      <c r="H1941" s="63" t="s">
        <v>19</v>
      </c>
      <c r="I1941" s="63">
        <v>7083.9</v>
      </c>
      <c r="J1941" s="63">
        <v>34</v>
      </c>
      <c r="K1941" s="63">
        <v>3</v>
      </c>
      <c r="L1941" s="63">
        <v>0</v>
      </c>
      <c r="M1941" s="63"/>
      <c r="N1941" s="63">
        <v>1</v>
      </c>
      <c r="O1941" s="63"/>
      <c r="P1941" s="63"/>
      <c r="Q1941" s="63"/>
      <c r="R1941" s="63"/>
    </row>
    <row r="1942" spans="1:18" x14ac:dyDescent="0.2">
      <c r="A1942" s="63" t="s">
        <v>2132</v>
      </c>
      <c r="B1942" s="63" t="s">
        <v>2062</v>
      </c>
      <c r="C1942" s="63" t="s">
        <v>153</v>
      </c>
      <c r="D1942" s="63" t="s">
        <v>152</v>
      </c>
      <c r="E1942" s="63" t="s">
        <v>2063</v>
      </c>
      <c r="F1942" s="63">
        <v>0</v>
      </c>
      <c r="G1942" s="63" t="s">
        <v>5360</v>
      </c>
      <c r="H1942" s="63" t="s">
        <v>334</v>
      </c>
      <c r="I1942" s="63">
        <v>6473</v>
      </c>
      <c r="J1942" s="63">
        <v>24</v>
      </c>
      <c r="K1942" s="63">
        <v>2</v>
      </c>
      <c r="L1942" s="63"/>
      <c r="M1942" s="63"/>
      <c r="N1942" s="63"/>
      <c r="O1942" s="63"/>
      <c r="P1942" s="63"/>
      <c r="Q1942" s="63"/>
      <c r="R1942" s="63"/>
    </row>
    <row r="1943" spans="1:18" x14ac:dyDescent="0.2">
      <c r="A1943" s="63" t="s">
        <v>2133</v>
      </c>
      <c r="B1943" s="63" t="s">
        <v>2065</v>
      </c>
      <c r="C1943" s="63" t="s">
        <v>153</v>
      </c>
      <c r="D1943" s="63" t="s">
        <v>152</v>
      </c>
      <c r="E1943" s="63" t="s">
        <v>2063</v>
      </c>
      <c r="F1943" s="63">
        <v>1</v>
      </c>
      <c r="G1943" s="63" t="s">
        <v>5360</v>
      </c>
      <c r="H1943" s="63" t="s">
        <v>19</v>
      </c>
      <c r="I1943" s="63">
        <v>6098.9</v>
      </c>
      <c r="J1943" s="63">
        <v>19</v>
      </c>
      <c r="K1943" s="63">
        <v>2</v>
      </c>
      <c r="L1943" s="63">
        <v>-0.3</v>
      </c>
      <c r="M1943" s="63">
        <v>1</v>
      </c>
      <c r="N1943" s="63"/>
      <c r="O1943" s="63"/>
      <c r="P1943" s="63"/>
      <c r="Q1943" s="63"/>
      <c r="R1943" s="63"/>
    </row>
    <row r="1944" spans="1:18" x14ac:dyDescent="0.2">
      <c r="A1944" s="63" t="s">
        <v>2134</v>
      </c>
      <c r="B1944" s="63" t="s">
        <v>2062</v>
      </c>
      <c r="C1944" s="63" t="s">
        <v>157</v>
      </c>
      <c r="D1944" s="63" t="s">
        <v>156</v>
      </c>
      <c r="E1944" s="63" t="s">
        <v>2063</v>
      </c>
      <c r="F1944" s="63">
        <v>0</v>
      </c>
      <c r="G1944" s="63" t="s">
        <v>5360</v>
      </c>
      <c r="H1944" s="63" t="s">
        <v>334</v>
      </c>
      <c r="I1944" s="63">
        <v>7282.3</v>
      </c>
      <c r="J1944" s="63">
        <v>38</v>
      </c>
      <c r="K1944" s="63">
        <v>3</v>
      </c>
      <c r="L1944" s="63"/>
      <c r="M1944" s="63"/>
      <c r="N1944" s="63"/>
      <c r="O1944" s="63"/>
      <c r="P1944" s="63"/>
      <c r="Q1944" s="63"/>
      <c r="R1944" s="63"/>
    </row>
    <row r="1945" spans="1:18" x14ac:dyDescent="0.2">
      <c r="A1945" s="63" t="s">
        <v>2135</v>
      </c>
      <c r="B1945" s="63" t="s">
        <v>2065</v>
      </c>
      <c r="C1945" s="63" t="s">
        <v>157</v>
      </c>
      <c r="D1945" s="63" t="s">
        <v>156</v>
      </c>
      <c r="E1945" s="63" t="s">
        <v>2063</v>
      </c>
      <c r="F1945" s="63">
        <v>1</v>
      </c>
      <c r="G1945" s="63" t="s">
        <v>5360</v>
      </c>
      <c r="H1945" s="63" t="s">
        <v>19</v>
      </c>
      <c r="I1945" s="63">
        <v>7404.2</v>
      </c>
      <c r="J1945" s="63">
        <v>37</v>
      </c>
      <c r="K1945" s="63">
        <v>3</v>
      </c>
      <c r="L1945" s="63">
        <v>0.1</v>
      </c>
      <c r="M1945" s="63"/>
      <c r="N1945" s="63">
        <v>1</v>
      </c>
      <c r="O1945" s="63"/>
      <c r="P1945" s="63"/>
      <c r="Q1945" s="63"/>
      <c r="R1945" s="63"/>
    </row>
    <row r="1946" spans="1:18" x14ac:dyDescent="0.2">
      <c r="A1946" s="63" t="s">
        <v>2136</v>
      </c>
      <c r="B1946" s="63" t="s">
        <v>2062</v>
      </c>
      <c r="C1946" s="63" t="s">
        <v>161</v>
      </c>
      <c r="D1946" s="63" t="s">
        <v>160</v>
      </c>
      <c r="E1946" s="63" t="s">
        <v>2063</v>
      </c>
      <c r="F1946" s="63">
        <v>0</v>
      </c>
      <c r="G1946" s="63" t="s">
        <v>5360</v>
      </c>
      <c r="H1946" s="63" t="s">
        <v>334</v>
      </c>
      <c r="I1946" s="63">
        <v>8915.4</v>
      </c>
      <c r="J1946" s="63">
        <v>46</v>
      </c>
      <c r="K1946" s="63">
        <v>4</v>
      </c>
      <c r="L1946" s="63"/>
      <c r="M1946" s="63"/>
      <c r="N1946" s="63"/>
      <c r="O1946" s="63"/>
      <c r="P1946" s="63"/>
      <c r="Q1946" s="63"/>
      <c r="R1946" s="63"/>
    </row>
    <row r="1947" spans="1:18" x14ac:dyDescent="0.2">
      <c r="A1947" s="63" t="s">
        <v>2137</v>
      </c>
      <c r="B1947" s="63" t="s">
        <v>2065</v>
      </c>
      <c r="C1947" s="63" t="s">
        <v>161</v>
      </c>
      <c r="D1947" s="63" t="s">
        <v>160</v>
      </c>
      <c r="E1947" s="63" t="s">
        <v>2063</v>
      </c>
      <c r="F1947" s="63">
        <v>1</v>
      </c>
      <c r="G1947" s="63" t="s">
        <v>5360</v>
      </c>
      <c r="H1947" s="63" t="s">
        <v>19</v>
      </c>
      <c r="I1947" s="63">
        <v>9100.5</v>
      </c>
      <c r="J1947" s="63">
        <v>47</v>
      </c>
      <c r="K1947" s="63">
        <v>4</v>
      </c>
      <c r="L1947" s="63">
        <v>0.1</v>
      </c>
      <c r="M1947" s="63"/>
      <c r="N1947" s="63">
        <v>1</v>
      </c>
      <c r="O1947" s="63"/>
      <c r="P1947" s="63"/>
      <c r="Q1947" s="63"/>
      <c r="R1947" s="63"/>
    </row>
    <row r="1948" spans="1:18" x14ac:dyDescent="0.2">
      <c r="A1948" s="63" t="s">
        <v>2138</v>
      </c>
      <c r="B1948" s="63" t="s">
        <v>2062</v>
      </c>
      <c r="C1948" s="63" t="s">
        <v>165</v>
      </c>
      <c r="D1948" s="63" t="s">
        <v>164</v>
      </c>
      <c r="E1948" s="63" t="s">
        <v>2063</v>
      </c>
      <c r="F1948" s="63">
        <v>0</v>
      </c>
      <c r="G1948" s="63" t="s">
        <v>5360</v>
      </c>
      <c r="H1948" s="63" t="s">
        <v>334</v>
      </c>
      <c r="I1948" s="63">
        <v>5798.7</v>
      </c>
      <c r="J1948" s="63">
        <v>17</v>
      </c>
      <c r="K1948" s="63">
        <v>2</v>
      </c>
      <c r="L1948" s="63"/>
      <c r="M1948" s="63"/>
      <c r="N1948" s="63"/>
      <c r="O1948" s="63"/>
      <c r="P1948" s="63"/>
      <c r="Q1948" s="63"/>
      <c r="R1948" s="63"/>
    </row>
    <row r="1949" spans="1:18" x14ac:dyDescent="0.2">
      <c r="A1949" s="63" t="s">
        <v>2139</v>
      </c>
      <c r="B1949" s="63" t="s">
        <v>2065</v>
      </c>
      <c r="C1949" s="63" t="s">
        <v>165</v>
      </c>
      <c r="D1949" s="63" t="s">
        <v>164</v>
      </c>
      <c r="E1949" s="63" t="s">
        <v>2063</v>
      </c>
      <c r="F1949" s="63">
        <v>1</v>
      </c>
      <c r="G1949" s="63" t="s">
        <v>5360</v>
      </c>
      <c r="H1949" s="63" t="s">
        <v>19</v>
      </c>
      <c r="I1949" s="63">
        <v>5904.7</v>
      </c>
      <c r="J1949" s="63">
        <v>16</v>
      </c>
      <c r="K1949" s="63">
        <v>2</v>
      </c>
      <c r="L1949" s="63">
        <v>0.1</v>
      </c>
      <c r="M1949" s="63"/>
      <c r="N1949" s="63">
        <v>1</v>
      </c>
      <c r="O1949" s="63"/>
      <c r="P1949" s="63"/>
      <c r="Q1949" s="63"/>
      <c r="R1949" s="63"/>
    </row>
    <row r="1950" spans="1:18" x14ac:dyDescent="0.2">
      <c r="A1950" s="63" t="s">
        <v>2140</v>
      </c>
      <c r="B1950" s="63" t="s">
        <v>2062</v>
      </c>
      <c r="C1950" s="63" t="s">
        <v>169</v>
      </c>
      <c r="D1950" s="63" t="s">
        <v>168</v>
      </c>
      <c r="E1950" s="63" t="s">
        <v>2063</v>
      </c>
      <c r="F1950" s="63">
        <v>0</v>
      </c>
      <c r="G1950" s="63" t="s">
        <v>5360</v>
      </c>
      <c r="H1950" s="63" t="s">
        <v>334</v>
      </c>
      <c r="I1950" s="63">
        <v>6725.9</v>
      </c>
      <c r="J1950" s="63">
        <v>29</v>
      </c>
      <c r="K1950" s="63">
        <v>3</v>
      </c>
      <c r="L1950" s="63"/>
      <c r="M1950" s="63"/>
      <c r="N1950" s="63"/>
      <c r="O1950" s="63"/>
      <c r="P1950" s="63"/>
      <c r="Q1950" s="63"/>
      <c r="R1950" s="63"/>
    </row>
    <row r="1951" spans="1:18" x14ac:dyDescent="0.2">
      <c r="A1951" s="63" t="s">
        <v>2141</v>
      </c>
      <c r="B1951" s="63" t="s">
        <v>2065</v>
      </c>
      <c r="C1951" s="63" t="s">
        <v>169</v>
      </c>
      <c r="D1951" s="63" t="s">
        <v>168</v>
      </c>
      <c r="E1951" s="63" t="s">
        <v>2063</v>
      </c>
      <c r="F1951" s="63">
        <v>1</v>
      </c>
      <c r="G1951" s="63" t="s">
        <v>5360</v>
      </c>
      <c r="H1951" s="63" t="s">
        <v>19</v>
      </c>
      <c r="I1951" s="63">
        <v>6577.4</v>
      </c>
      <c r="J1951" s="63">
        <v>27</v>
      </c>
      <c r="K1951" s="63">
        <v>3</v>
      </c>
      <c r="L1951" s="63">
        <v>-0.1</v>
      </c>
      <c r="M1951" s="63">
        <v>1</v>
      </c>
      <c r="N1951" s="63"/>
      <c r="O1951" s="63"/>
      <c r="P1951" s="63"/>
      <c r="Q1951" s="63"/>
      <c r="R1951" s="63"/>
    </row>
    <row r="1952" spans="1:18" x14ac:dyDescent="0.2">
      <c r="A1952" s="63" t="s">
        <v>2142</v>
      </c>
      <c r="B1952" s="63" t="s">
        <v>2062</v>
      </c>
      <c r="C1952" s="63" t="s">
        <v>173</v>
      </c>
      <c r="D1952" s="63" t="s">
        <v>172</v>
      </c>
      <c r="E1952" s="63" t="s">
        <v>2063</v>
      </c>
      <c r="F1952" s="63">
        <v>0</v>
      </c>
      <c r="G1952" s="63" t="s">
        <v>5360</v>
      </c>
      <c r="H1952" s="63" t="s">
        <v>334</v>
      </c>
      <c r="I1952" s="63">
        <v>5548.5</v>
      </c>
      <c r="J1952" s="63">
        <v>12</v>
      </c>
      <c r="K1952" s="63">
        <v>1</v>
      </c>
      <c r="L1952" s="63"/>
      <c r="M1952" s="63"/>
      <c r="N1952" s="63"/>
      <c r="O1952" s="63"/>
      <c r="P1952" s="63"/>
      <c r="Q1952" s="63"/>
      <c r="R1952" s="63"/>
    </row>
    <row r="1953" spans="1:18" x14ac:dyDescent="0.2">
      <c r="A1953" s="63" t="s">
        <v>2143</v>
      </c>
      <c r="B1953" s="63" t="s">
        <v>2065</v>
      </c>
      <c r="C1953" s="63" t="s">
        <v>173</v>
      </c>
      <c r="D1953" s="63" t="s">
        <v>172</v>
      </c>
      <c r="E1953" s="63" t="s">
        <v>2063</v>
      </c>
      <c r="F1953" s="63">
        <v>1</v>
      </c>
      <c r="G1953" s="63" t="s">
        <v>5360</v>
      </c>
      <c r="H1953" s="63" t="s">
        <v>19</v>
      </c>
      <c r="I1953" s="63">
        <v>5570.1</v>
      </c>
      <c r="J1953" s="63">
        <v>10</v>
      </c>
      <c r="K1953" s="63">
        <v>1</v>
      </c>
      <c r="L1953" s="63">
        <v>0</v>
      </c>
      <c r="M1953" s="63"/>
      <c r="N1953" s="63">
        <v>1</v>
      </c>
      <c r="O1953" s="63"/>
      <c r="P1953" s="63"/>
      <c r="Q1953" s="63"/>
      <c r="R1953" s="63"/>
    </row>
    <row r="1954" spans="1:18" x14ac:dyDescent="0.2">
      <c r="A1954" s="63" t="s">
        <v>2144</v>
      </c>
      <c r="B1954" s="63" t="s">
        <v>2062</v>
      </c>
      <c r="C1954" s="63" t="s">
        <v>177</v>
      </c>
      <c r="D1954" s="63" t="s">
        <v>176</v>
      </c>
      <c r="E1954" s="63" t="s">
        <v>2063</v>
      </c>
      <c r="F1954" s="63">
        <v>0</v>
      </c>
      <c r="G1954" s="63" t="s">
        <v>5360</v>
      </c>
      <c r="H1954" s="63" t="s">
        <v>334</v>
      </c>
      <c r="I1954" s="63">
        <v>7962.3</v>
      </c>
      <c r="J1954" s="63">
        <v>42</v>
      </c>
      <c r="K1954" s="63">
        <v>4</v>
      </c>
      <c r="L1954" s="63"/>
      <c r="M1954" s="63"/>
      <c r="N1954" s="63"/>
      <c r="O1954" s="63"/>
      <c r="P1954" s="63"/>
      <c r="Q1954" s="63"/>
      <c r="R1954" s="63"/>
    </row>
    <row r="1955" spans="1:18" x14ac:dyDescent="0.2">
      <c r="A1955" s="63" t="s">
        <v>2145</v>
      </c>
      <c r="B1955" s="63" t="s">
        <v>2065</v>
      </c>
      <c r="C1955" s="63" t="s">
        <v>177</v>
      </c>
      <c r="D1955" s="63" t="s">
        <v>176</v>
      </c>
      <c r="E1955" s="63" t="s">
        <v>2063</v>
      </c>
      <c r="F1955" s="63">
        <v>1</v>
      </c>
      <c r="G1955" s="63" t="s">
        <v>5360</v>
      </c>
      <c r="H1955" s="63" t="s">
        <v>19</v>
      </c>
      <c r="I1955" s="63">
        <v>8039.4</v>
      </c>
      <c r="J1955" s="63">
        <v>42</v>
      </c>
      <c r="K1955" s="63">
        <v>4</v>
      </c>
      <c r="L1955" s="63">
        <v>0.1</v>
      </c>
      <c r="M1955" s="63"/>
      <c r="N1955" s="63">
        <v>1</v>
      </c>
      <c r="O1955" s="63"/>
      <c r="P1955" s="63"/>
      <c r="Q1955" s="63"/>
      <c r="R1955" s="63"/>
    </row>
    <row r="1956" spans="1:18" x14ac:dyDescent="0.2">
      <c r="A1956" s="63" t="s">
        <v>2146</v>
      </c>
      <c r="B1956" s="63" t="s">
        <v>2062</v>
      </c>
      <c r="C1956" s="63" t="s">
        <v>181</v>
      </c>
      <c r="D1956" s="63" t="s">
        <v>180</v>
      </c>
      <c r="E1956" s="63" t="s">
        <v>2063</v>
      </c>
      <c r="F1956" s="63">
        <v>0</v>
      </c>
      <c r="G1956" s="63" t="s">
        <v>5360</v>
      </c>
      <c r="H1956" s="63" t="s">
        <v>334</v>
      </c>
      <c r="I1956" s="63">
        <v>6872.5</v>
      </c>
      <c r="J1956" s="63">
        <v>30</v>
      </c>
      <c r="K1956" s="63">
        <v>3</v>
      </c>
      <c r="L1956" s="63"/>
      <c r="M1956" s="63"/>
      <c r="N1956" s="63"/>
      <c r="O1956" s="63"/>
      <c r="P1956" s="63"/>
      <c r="Q1956" s="63"/>
      <c r="R1956" s="63"/>
    </row>
    <row r="1957" spans="1:18" x14ac:dyDescent="0.2">
      <c r="A1957" s="63" t="s">
        <v>2147</v>
      </c>
      <c r="B1957" s="63" t="s">
        <v>2065</v>
      </c>
      <c r="C1957" s="63" t="s">
        <v>181</v>
      </c>
      <c r="D1957" s="63" t="s">
        <v>180</v>
      </c>
      <c r="E1957" s="63" t="s">
        <v>2063</v>
      </c>
      <c r="F1957" s="63">
        <v>1</v>
      </c>
      <c r="G1957" s="63" t="s">
        <v>5360</v>
      </c>
      <c r="H1957" s="63" t="s">
        <v>19</v>
      </c>
      <c r="I1957" s="63">
        <v>6824.3</v>
      </c>
      <c r="J1957" s="63">
        <v>31</v>
      </c>
      <c r="K1957" s="63">
        <v>3</v>
      </c>
      <c r="L1957" s="63">
        <v>0</v>
      </c>
      <c r="M1957" s="63">
        <v>1</v>
      </c>
      <c r="N1957" s="63"/>
      <c r="O1957" s="63"/>
      <c r="P1957" s="63"/>
      <c r="Q1957" s="63"/>
      <c r="R1957" s="63"/>
    </row>
    <row r="1958" spans="1:18" x14ac:dyDescent="0.2">
      <c r="A1958" s="63" t="s">
        <v>2148</v>
      </c>
      <c r="B1958" s="63" t="s">
        <v>2062</v>
      </c>
      <c r="C1958" s="63" t="s">
        <v>185</v>
      </c>
      <c r="D1958" s="63" t="s">
        <v>184</v>
      </c>
      <c r="E1958" s="63" t="s">
        <v>2063</v>
      </c>
      <c r="F1958" s="63">
        <v>0</v>
      </c>
      <c r="G1958" s="63" t="s">
        <v>5360</v>
      </c>
      <c r="H1958" s="63" t="s">
        <v>334</v>
      </c>
      <c r="I1958" s="63">
        <v>8463.7000000000007</v>
      </c>
      <c r="J1958" s="63">
        <v>44</v>
      </c>
      <c r="K1958" s="63">
        <v>4</v>
      </c>
      <c r="L1958" s="63"/>
      <c r="M1958" s="63"/>
      <c r="N1958" s="63"/>
      <c r="O1958" s="63"/>
      <c r="P1958" s="63"/>
      <c r="Q1958" s="63"/>
      <c r="R1958" s="63"/>
    </row>
    <row r="1959" spans="1:18" x14ac:dyDescent="0.2">
      <c r="A1959" s="63" t="s">
        <v>2149</v>
      </c>
      <c r="B1959" s="63" t="s">
        <v>2065</v>
      </c>
      <c r="C1959" s="63" t="s">
        <v>185</v>
      </c>
      <c r="D1959" s="63" t="s">
        <v>184</v>
      </c>
      <c r="E1959" s="63" t="s">
        <v>2063</v>
      </c>
      <c r="F1959" s="63">
        <v>1</v>
      </c>
      <c r="G1959" s="63" t="s">
        <v>5360</v>
      </c>
      <c r="H1959" s="63" t="s">
        <v>19</v>
      </c>
      <c r="I1959" s="63">
        <v>8598.7999999999993</v>
      </c>
      <c r="J1959" s="63">
        <v>44</v>
      </c>
      <c r="K1959" s="63">
        <v>4</v>
      </c>
      <c r="L1959" s="63">
        <v>0.1</v>
      </c>
      <c r="M1959" s="63"/>
      <c r="N1959" s="63">
        <v>1</v>
      </c>
      <c r="O1959" s="63"/>
      <c r="P1959" s="63"/>
      <c r="Q1959" s="63"/>
      <c r="R1959" s="63"/>
    </row>
    <row r="1960" spans="1:18" x14ac:dyDescent="0.2">
      <c r="A1960" s="63" t="s">
        <v>2150</v>
      </c>
      <c r="B1960" s="63" t="s">
        <v>2062</v>
      </c>
      <c r="C1960" s="63" t="s">
        <v>189</v>
      </c>
      <c r="D1960" s="63" t="s">
        <v>188</v>
      </c>
      <c r="E1960" s="63" t="s">
        <v>2063</v>
      </c>
      <c r="F1960" s="63">
        <v>0</v>
      </c>
      <c r="G1960" s="63" t="s">
        <v>5360</v>
      </c>
      <c r="H1960" s="63" t="s">
        <v>334</v>
      </c>
      <c r="I1960" s="63">
        <v>6457.3</v>
      </c>
      <c r="J1960" s="63">
        <v>23</v>
      </c>
      <c r="K1960" s="63">
        <v>2</v>
      </c>
      <c r="L1960" s="63"/>
      <c r="M1960" s="63"/>
      <c r="N1960" s="63"/>
      <c r="O1960" s="63"/>
      <c r="P1960" s="63"/>
      <c r="Q1960" s="63"/>
      <c r="R1960" s="63"/>
    </row>
    <row r="1961" spans="1:18" x14ac:dyDescent="0.2">
      <c r="A1961" s="63" t="s">
        <v>2151</v>
      </c>
      <c r="B1961" s="63" t="s">
        <v>2065</v>
      </c>
      <c r="C1961" s="63" t="s">
        <v>189</v>
      </c>
      <c r="D1961" s="63" t="s">
        <v>188</v>
      </c>
      <c r="E1961" s="63" t="s">
        <v>2063</v>
      </c>
      <c r="F1961" s="63">
        <v>1</v>
      </c>
      <c r="G1961" s="63" t="s">
        <v>5360</v>
      </c>
      <c r="H1961" s="63" t="s">
        <v>19</v>
      </c>
      <c r="I1961" s="63">
        <v>6538</v>
      </c>
      <c r="J1961" s="63">
        <v>24</v>
      </c>
      <c r="K1961" s="63">
        <v>2</v>
      </c>
      <c r="L1961" s="63">
        <v>0.1</v>
      </c>
      <c r="M1961" s="63"/>
      <c r="N1961" s="63">
        <v>1</v>
      </c>
      <c r="O1961" s="63"/>
      <c r="P1961" s="63"/>
      <c r="Q1961" s="63"/>
      <c r="R1961" s="63"/>
    </row>
    <row r="1962" spans="1:18" x14ac:dyDescent="0.2">
      <c r="A1962" s="63" t="s">
        <v>2152</v>
      </c>
      <c r="B1962" s="63" t="s">
        <v>2062</v>
      </c>
      <c r="C1962" s="63" t="s">
        <v>193</v>
      </c>
      <c r="D1962" s="63" t="s">
        <v>192</v>
      </c>
      <c r="E1962" s="63" t="s">
        <v>2063</v>
      </c>
      <c r="F1962" s="63">
        <v>0</v>
      </c>
      <c r="G1962" s="63" t="s">
        <v>5360</v>
      </c>
      <c r="H1962" s="63" t="s">
        <v>334</v>
      </c>
      <c r="I1962" s="63">
        <v>6412.3</v>
      </c>
      <c r="J1962" s="63"/>
      <c r="K1962" s="63"/>
      <c r="L1962" s="63"/>
      <c r="M1962" s="63"/>
      <c r="N1962" s="63"/>
      <c r="O1962" s="63"/>
      <c r="P1962" s="63"/>
      <c r="Q1962" s="63"/>
      <c r="R1962" s="63"/>
    </row>
    <row r="1963" spans="1:18" x14ac:dyDescent="0.2">
      <c r="A1963" s="63" t="s">
        <v>2153</v>
      </c>
      <c r="B1963" s="63" t="s">
        <v>2065</v>
      </c>
      <c r="C1963" s="63" t="s">
        <v>193</v>
      </c>
      <c r="D1963" s="63" t="s">
        <v>192</v>
      </c>
      <c r="E1963" s="63" t="s">
        <v>2063</v>
      </c>
      <c r="F1963" s="63">
        <v>1</v>
      </c>
      <c r="G1963" s="63" t="s">
        <v>5360</v>
      </c>
      <c r="H1963" s="63" t="s">
        <v>19</v>
      </c>
      <c r="I1963" s="63">
        <v>6447.3</v>
      </c>
      <c r="J1963" s="63"/>
      <c r="K1963" s="63"/>
      <c r="L1963" s="63">
        <v>0</v>
      </c>
      <c r="M1963" s="63"/>
      <c r="N1963" s="63">
        <v>1</v>
      </c>
      <c r="O1963" s="63"/>
      <c r="P1963" s="63"/>
      <c r="Q1963" s="63"/>
      <c r="R1963" s="63"/>
    </row>
    <row r="1964" spans="1:18" x14ac:dyDescent="0.2">
      <c r="A1964" s="63" t="s">
        <v>2154</v>
      </c>
      <c r="B1964" s="63" t="s">
        <v>2062</v>
      </c>
      <c r="C1964" s="63" t="s">
        <v>197</v>
      </c>
      <c r="D1964" s="63" t="s">
        <v>196</v>
      </c>
      <c r="E1964" s="63" t="s">
        <v>2063</v>
      </c>
      <c r="F1964" s="63">
        <v>0</v>
      </c>
      <c r="G1964" s="63" t="s">
        <v>5360</v>
      </c>
      <c r="H1964" s="63" t="s">
        <v>334</v>
      </c>
      <c r="I1964" s="63">
        <v>5718.9</v>
      </c>
      <c r="J1964" s="63">
        <v>15</v>
      </c>
      <c r="K1964" s="63">
        <v>2</v>
      </c>
      <c r="L1964" s="63"/>
      <c r="M1964" s="63"/>
      <c r="N1964" s="63"/>
      <c r="O1964" s="63"/>
      <c r="P1964" s="63"/>
      <c r="Q1964" s="63"/>
      <c r="R1964" s="63"/>
    </row>
    <row r="1965" spans="1:18" x14ac:dyDescent="0.2">
      <c r="A1965" s="63" t="s">
        <v>2155</v>
      </c>
      <c r="B1965" s="63" t="s">
        <v>2065</v>
      </c>
      <c r="C1965" s="63" t="s">
        <v>197</v>
      </c>
      <c r="D1965" s="63" t="s">
        <v>196</v>
      </c>
      <c r="E1965" s="63" t="s">
        <v>2063</v>
      </c>
      <c r="F1965" s="63">
        <v>1</v>
      </c>
      <c r="G1965" s="63" t="s">
        <v>5360</v>
      </c>
      <c r="H1965" s="63" t="s">
        <v>19</v>
      </c>
      <c r="I1965" s="63">
        <v>5876.2</v>
      </c>
      <c r="J1965" s="63">
        <v>15</v>
      </c>
      <c r="K1965" s="63">
        <v>2</v>
      </c>
      <c r="L1965" s="63">
        <v>0.1</v>
      </c>
      <c r="M1965" s="63"/>
      <c r="N1965" s="63">
        <v>1</v>
      </c>
      <c r="O1965" s="63"/>
      <c r="P1965" s="63"/>
      <c r="Q1965" s="63"/>
      <c r="R1965" s="63"/>
    </row>
    <row r="1966" spans="1:18" x14ac:dyDescent="0.2">
      <c r="A1966" s="63" t="s">
        <v>2156</v>
      </c>
      <c r="B1966" s="63" t="s">
        <v>2062</v>
      </c>
      <c r="C1966" s="63" t="s">
        <v>201</v>
      </c>
      <c r="D1966" s="63" t="s">
        <v>200</v>
      </c>
      <c r="E1966" s="63" t="s">
        <v>2063</v>
      </c>
      <c r="F1966" s="63">
        <v>0</v>
      </c>
      <c r="G1966" s="63" t="s">
        <v>5360</v>
      </c>
      <c r="H1966" s="63" t="s">
        <v>334</v>
      </c>
      <c r="I1966" s="63">
        <v>5102.2</v>
      </c>
      <c r="J1966" s="63">
        <v>4</v>
      </c>
      <c r="K1966" s="63">
        <v>1</v>
      </c>
      <c r="L1966" s="63"/>
      <c r="M1966" s="63"/>
      <c r="N1966" s="63"/>
      <c r="O1966" s="63"/>
      <c r="P1966" s="63"/>
      <c r="Q1966" s="63"/>
      <c r="R1966" s="63"/>
    </row>
    <row r="1967" spans="1:18" x14ac:dyDescent="0.2">
      <c r="A1967" s="63" t="s">
        <v>2157</v>
      </c>
      <c r="B1967" s="63" t="s">
        <v>2065</v>
      </c>
      <c r="C1967" s="63" t="s">
        <v>201</v>
      </c>
      <c r="D1967" s="63" t="s">
        <v>200</v>
      </c>
      <c r="E1967" s="63" t="s">
        <v>2063</v>
      </c>
      <c r="F1967" s="63">
        <v>1</v>
      </c>
      <c r="G1967" s="63" t="s">
        <v>5360</v>
      </c>
      <c r="H1967" s="63" t="s">
        <v>19</v>
      </c>
      <c r="I1967" s="63">
        <v>5516.5</v>
      </c>
      <c r="J1967" s="63">
        <v>9</v>
      </c>
      <c r="K1967" s="63">
        <v>1</v>
      </c>
      <c r="L1967" s="63">
        <v>0.3</v>
      </c>
      <c r="M1967" s="63"/>
      <c r="N1967" s="63">
        <v>1</v>
      </c>
      <c r="O1967" s="63"/>
      <c r="P1967" s="63"/>
      <c r="Q1967" s="63"/>
      <c r="R1967" s="63"/>
    </row>
    <row r="1968" spans="1:18" x14ac:dyDescent="0.2">
      <c r="A1968" s="63" t="s">
        <v>2158</v>
      </c>
      <c r="B1968" s="63" t="s">
        <v>2062</v>
      </c>
      <c r="C1968" s="63" t="s">
        <v>205</v>
      </c>
      <c r="D1968" s="63" t="s">
        <v>204</v>
      </c>
      <c r="E1968" s="63" t="s">
        <v>2063</v>
      </c>
      <c r="F1968" s="63">
        <v>0</v>
      </c>
      <c r="G1968" s="63" t="s">
        <v>5360</v>
      </c>
      <c r="H1968" s="63" t="s">
        <v>334</v>
      </c>
      <c r="I1968" s="63">
        <v>5964.8</v>
      </c>
      <c r="J1968" s="63">
        <v>19</v>
      </c>
      <c r="K1968" s="63">
        <v>2</v>
      </c>
      <c r="L1968" s="63"/>
      <c r="M1968" s="63"/>
      <c r="N1968" s="63"/>
      <c r="O1968" s="63"/>
      <c r="P1968" s="63"/>
      <c r="Q1968" s="63"/>
      <c r="R1968" s="63"/>
    </row>
    <row r="1969" spans="1:18" x14ac:dyDescent="0.2">
      <c r="A1969" s="63" t="s">
        <v>2159</v>
      </c>
      <c r="B1969" s="63" t="s">
        <v>2065</v>
      </c>
      <c r="C1969" s="63" t="s">
        <v>205</v>
      </c>
      <c r="D1969" s="63" t="s">
        <v>204</v>
      </c>
      <c r="E1969" s="63" t="s">
        <v>2063</v>
      </c>
      <c r="F1969" s="63">
        <v>1</v>
      </c>
      <c r="G1969" s="63" t="s">
        <v>5360</v>
      </c>
      <c r="H1969" s="63" t="s">
        <v>19</v>
      </c>
      <c r="I1969" s="63">
        <v>5921.4</v>
      </c>
      <c r="J1969" s="63">
        <v>17</v>
      </c>
      <c r="K1969" s="63">
        <v>2</v>
      </c>
      <c r="L1969" s="63">
        <v>0</v>
      </c>
      <c r="M1969" s="63">
        <v>1</v>
      </c>
      <c r="N1969" s="63"/>
      <c r="O1969" s="63"/>
      <c r="P1969" s="63"/>
      <c r="Q1969" s="63"/>
      <c r="R1969" s="63"/>
    </row>
    <row r="1970" spans="1:18" x14ac:dyDescent="0.2">
      <c r="A1970" s="63" t="s">
        <v>2160</v>
      </c>
      <c r="B1970" s="63" t="s">
        <v>2062</v>
      </c>
      <c r="C1970" s="63" t="s">
        <v>209</v>
      </c>
      <c r="D1970" s="63" t="s">
        <v>208</v>
      </c>
      <c r="E1970" s="63" t="s">
        <v>2063</v>
      </c>
      <c r="F1970" s="63">
        <v>0</v>
      </c>
      <c r="G1970" s="63" t="s">
        <v>5360</v>
      </c>
      <c r="H1970" s="63" t="s">
        <v>334</v>
      </c>
      <c r="I1970" s="63">
        <v>5398.6</v>
      </c>
      <c r="J1970" s="63">
        <v>9</v>
      </c>
      <c r="K1970" s="63">
        <v>1</v>
      </c>
      <c r="L1970" s="63"/>
      <c r="M1970" s="63"/>
      <c r="N1970" s="63"/>
      <c r="O1970" s="63"/>
      <c r="P1970" s="63"/>
      <c r="Q1970" s="63"/>
      <c r="R1970" s="63"/>
    </row>
    <row r="1971" spans="1:18" x14ac:dyDescent="0.2">
      <c r="A1971" s="63" t="s">
        <v>2161</v>
      </c>
      <c r="B1971" s="63" t="s">
        <v>2065</v>
      </c>
      <c r="C1971" s="63" t="s">
        <v>209</v>
      </c>
      <c r="D1971" s="63" t="s">
        <v>208</v>
      </c>
      <c r="E1971" s="63" t="s">
        <v>2063</v>
      </c>
      <c r="F1971" s="63">
        <v>1</v>
      </c>
      <c r="G1971" s="63" t="s">
        <v>5360</v>
      </c>
      <c r="H1971" s="63" t="s">
        <v>19</v>
      </c>
      <c r="I1971" s="63">
        <v>5393.8</v>
      </c>
      <c r="J1971" s="63">
        <v>8</v>
      </c>
      <c r="K1971" s="63">
        <v>1</v>
      </c>
      <c r="L1971" s="63">
        <v>0</v>
      </c>
      <c r="M1971" s="63">
        <v>1</v>
      </c>
      <c r="N1971" s="63"/>
      <c r="O1971" s="63"/>
      <c r="P1971" s="63"/>
      <c r="Q1971" s="63"/>
      <c r="R1971" s="63"/>
    </row>
    <row r="1972" spans="1:18" x14ac:dyDescent="0.2">
      <c r="A1972" s="63" t="s">
        <v>2162</v>
      </c>
      <c r="B1972" s="63" t="s">
        <v>2062</v>
      </c>
      <c r="C1972" s="63" t="s">
        <v>213</v>
      </c>
      <c r="D1972" s="63" t="s">
        <v>212</v>
      </c>
      <c r="E1972" s="63" t="s">
        <v>2063</v>
      </c>
      <c r="F1972" s="63">
        <v>0</v>
      </c>
      <c r="G1972" s="63" t="s">
        <v>5360</v>
      </c>
      <c r="H1972" s="63" t="s">
        <v>334</v>
      </c>
      <c r="I1972" s="63">
        <v>9474.4</v>
      </c>
      <c r="J1972" s="63">
        <v>50</v>
      </c>
      <c r="K1972" s="63">
        <v>4</v>
      </c>
      <c r="L1972" s="63"/>
      <c r="M1972" s="63"/>
      <c r="N1972" s="63"/>
      <c r="O1972" s="63"/>
      <c r="P1972" s="63"/>
      <c r="Q1972" s="63"/>
      <c r="R1972" s="63"/>
    </row>
    <row r="1973" spans="1:18" x14ac:dyDescent="0.2">
      <c r="A1973" s="63" t="s">
        <v>2163</v>
      </c>
      <c r="B1973" s="63" t="s">
        <v>2065</v>
      </c>
      <c r="C1973" s="63" t="s">
        <v>213</v>
      </c>
      <c r="D1973" s="63" t="s">
        <v>212</v>
      </c>
      <c r="E1973" s="63" t="s">
        <v>2063</v>
      </c>
      <c r="F1973" s="63">
        <v>1</v>
      </c>
      <c r="G1973" s="63" t="s">
        <v>5360</v>
      </c>
      <c r="H1973" s="63" t="s">
        <v>19</v>
      </c>
      <c r="I1973" s="63">
        <v>9535.5</v>
      </c>
      <c r="J1973" s="63">
        <v>50</v>
      </c>
      <c r="K1973" s="63">
        <v>4</v>
      </c>
      <c r="L1973" s="63">
        <v>0</v>
      </c>
      <c r="M1973" s="63"/>
      <c r="N1973" s="63">
        <v>1</v>
      </c>
      <c r="O1973" s="63"/>
      <c r="P1973" s="63"/>
      <c r="Q1973" s="63"/>
      <c r="R1973" s="63"/>
    </row>
    <row r="1974" spans="1:18" x14ac:dyDescent="0.2">
      <c r="A1974" s="63" t="s">
        <v>2164</v>
      </c>
      <c r="B1974" s="63" t="s">
        <v>2062</v>
      </c>
      <c r="C1974" s="63" t="s">
        <v>217</v>
      </c>
      <c r="D1974" s="63" t="s">
        <v>216</v>
      </c>
      <c r="E1974" s="63" t="s">
        <v>2063</v>
      </c>
      <c r="F1974" s="63">
        <v>0</v>
      </c>
      <c r="G1974" s="63" t="s">
        <v>5360</v>
      </c>
      <c r="H1974" s="63" t="s">
        <v>334</v>
      </c>
      <c r="I1974" s="63">
        <v>5695.8</v>
      </c>
      <c r="J1974" s="63">
        <v>13</v>
      </c>
      <c r="K1974" s="63">
        <v>2</v>
      </c>
      <c r="L1974" s="63"/>
      <c r="M1974" s="63"/>
      <c r="N1974" s="63"/>
      <c r="O1974" s="63"/>
      <c r="P1974" s="63"/>
      <c r="Q1974" s="63"/>
      <c r="R1974" s="63"/>
    </row>
    <row r="1975" spans="1:18" x14ac:dyDescent="0.2">
      <c r="A1975" s="63" t="s">
        <v>2165</v>
      </c>
      <c r="B1975" s="63" t="s">
        <v>2065</v>
      </c>
      <c r="C1975" s="63" t="s">
        <v>217</v>
      </c>
      <c r="D1975" s="63" t="s">
        <v>216</v>
      </c>
      <c r="E1975" s="63" t="s">
        <v>2063</v>
      </c>
      <c r="F1975" s="63">
        <v>1</v>
      </c>
      <c r="G1975" s="63" t="s">
        <v>5360</v>
      </c>
      <c r="H1975" s="63" t="s">
        <v>19</v>
      </c>
      <c r="I1975" s="63">
        <v>5763.7</v>
      </c>
      <c r="J1975" s="63">
        <v>14</v>
      </c>
      <c r="K1975" s="63">
        <v>2</v>
      </c>
      <c r="L1975" s="63">
        <v>0.1</v>
      </c>
      <c r="M1975" s="63"/>
      <c r="N1975" s="63">
        <v>1</v>
      </c>
      <c r="O1975" s="63"/>
      <c r="P1975" s="63"/>
      <c r="Q1975" s="63"/>
      <c r="R1975" s="63"/>
    </row>
    <row r="1976" spans="1:18" x14ac:dyDescent="0.2">
      <c r="A1976" s="63" t="s">
        <v>2166</v>
      </c>
      <c r="B1976" s="63" t="s">
        <v>2062</v>
      </c>
      <c r="C1976" s="63" t="s">
        <v>221</v>
      </c>
      <c r="D1976" s="63" t="s">
        <v>220</v>
      </c>
      <c r="E1976" s="63" t="s">
        <v>2063</v>
      </c>
      <c r="F1976" s="63">
        <v>0</v>
      </c>
      <c r="G1976" s="63" t="s">
        <v>5360</v>
      </c>
      <c r="H1976" s="63" t="s">
        <v>334</v>
      </c>
      <c r="I1976" s="63">
        <v>7045.7</v>
      </c>
      <c r="J1976" s="63">
        <v>35</v>
      </c>
      <c r="K1976" s="63">
        <v>3</v>
      </c>
      <c r="L1976" s="63"/>
      <c r="M1976" s="63"/>
      <c r="N1976" s="63"/>
      <c r="O1976" s="63"/>
      <c r="P1976" s="63"/>
      <c r="Q1976" s="63"/>
      <c r="R1976" s="63"/>
    </row>
    <row r="1977" spans="1:18" x14ac:dyDescent="0.2">
      <c r="A1977" s="63" t="s">
        <v>2167</v>
      </c>
      <c r="B1977" s="63" t="s">
        <v>2065</v>
      </c>
      <c r="C1977" s="63" t="s">
        <v>221</v>
      </c>
      <c r="D1977" s="63" t="s">
        <v>220</v>
      </c>
      <c r="E1977" s="63" t="s">
        <v>2063</v>
      </c>
      <c r="F1977" s="63">
        <v>1</v>
      </c>
      <c r="G1977" s="63" t="s">
        <v>5360</v>
      </c>
      <c r="H1977" s="63" t="s">
        <v>19</v>
      </c>
      <c r="I1977" s="63">
        <v>7349.6</v>
      </c>
      <c r="J1977" s="63">
        <v>36</v>
      </c>
      <c r="K1977" s="63">
        <v>3</v>
      </c>
      <c r="L1977" s="63">
        <v>0.2</v>
      </c>
      <c r="M1977" s="63"/>
      <c r="N1977" s="63">
        <v>1</v>
      </c>
      <c r="O1977" s="63"/>
      <c r="P1977" s="63"/>
      <c r="Q1977" s="63"/>
      <c r="R1977" s="63"/>
    </row>
    <row r="1978" spans="1:18" x14ac:dyDescent="0.2">
      <c r="A1978" s="63" t="s">
        <v>2168</v>
      </c>
      <c r="B1978" s="63" t="s">
        <v>2169</v>
      </c>
      <c r="C1978" s="63" t="s">
        <v>14</v>
      </c>
      <c r="D1978" s="63" t="s">
        <v>13</v>
      </c>
      <c r="E1978" s="63" t="s">
        <v>2170</v>
      </c>
      <c r="F1978" s="63">
        <v>0</v>
      </c>
      <c r="G1978" s="63" t="s">
        <v>8811</v>
      </c>
      <c r="H1978" s="63" t="s">
        <v>769</v>
      </c>
      <c r="I1978" s="63"/>
      <c r="J1978" s="63">
        <v>44</v>
      </c>
      <c r="K1978" s="63">
        <v>4</v>
      </c>
      <c r="L1978" s="63"/>
      <c r="M1978" s="63"/>
      <c r="N1978" s="63"/>
      <c r="O1978" s="63"/>
      <c r="P1978" s="63"/>
      <c r="Q1978" s="63"/>
      <c r="R1978" s="63"/>
    </row>
    <row r="1979" spans="1:18" x14ac:dyDescent="0.2">
      <c r="A1979" s="63" t="s">
        <v>2171</v>
      </c>
      <c r="B1979" s="63" t="s">
        <v>2172</v>
      </c>
      <c r="C1979" s="63" t="s">
        <v>14</v>
      </c>
      <c r="D1979" s="63" t="s">
        <v>13</v>
      </c>
      <c r="E1979" s="63" t="s">
        <v>2170</v>
      </c>
      <c r="F1979" s="63">
        <v>1</v>
      </c>
      <c r="G1979" s="63" t="s">
        <v>8811</v>
      </c>
      <c r="H1979" s="63" t="s">
        <v>772</v>
      </c>
      <c r="I1979" s="63"/>
      <c r="J1979" s="63">
        <v>45</v>
      </c>
      <c r="K1979" s="63">
        <v>4</v>
      </c>
      <c r="L1979" s="63"/>
      <c r="M1979" s="63"/>
      <c r="N1979" s="63"/>
      <c r="O1979" s="63"/>
      <c r="P1979" s="63"/>
      <c r="Q1979" s="63"/>
      <c r="R1979" s="63"/>
    </row>
    <row r="1980" spans="1:18" x14ac:dyDescent="0.2">
      <c r="A1980" s="63" t="s">
        <v>2173</v>
      </c>
      <c r="B1980" s="63" t="s">
        <v>2169</v>
      </c>
      <c r="C1980" s="63" t="s">
        <v>22</v>
      </c>
      <c r="D1980" s="63" t="s">
        <v>21</v>
      </c>
      <c r="E1980" s="63" t="s">
        <v>2170</v>
      </c>
      <c r="F1980" s="63">
        <v>0</v>
      </c>
      <c r="G1980" s="63" t="s">
        <v>8811</v>
      </c>
      <c r="H1980" s="63" t="s">
        <v>769</v>
      </c>
      <c r="I1980" s="63"/>
      <c r="J1980" s="63">
        <v>30</v>
      </c>
      <c r="K1980" s="63">
        <v>3</v>
      </c>
      <c r="L1980" s="63"/>
      <c r="M1980" s="63"/>
      <c r="N1980" s="63"/>
      <c r="O1980" s="63"/>
      <c r="P1980" s="63"/>
      <c r="Q1980" s="63"/>
      <c r="R1980" s="63"/>
    </row>
    <row r="1981" spans="1:18" x14ac:dyDescent="0.2">
      <c r="A1981" s="63" t="s">
        <v>2174</v>
      </c>
      <c r="B1981" s="63" t="s">
        <v>2172</v>
      </c>
      <c r="C1981" s="63" t="s">
        <v>22</v>
      </c>
      <c r="D1981" s="63" t="s">
        <v>21</v>
      </c>
      <c r="E1981" s="63" t="s">
        <v>2170</v>
      </c>
      <c r="F1981" s="63">
        <v>1</v>
      </c>
      <c r="G1981" s="63" t="s">
        <v>8811</v>
      </c>
      <c r="H1981" s="63" t="s">
        <v>772</v>
      </c>
      <c r="I1981" s="63"/>
      <c r="J1981" s="63">
        <v>34</v>
      </c>
      <c r="K1981" s="63">
        <v>3</v>
      </c>
      <c r="L1981" s="63"/>
      <c r="M1981" s="63"/>
      <c r="N1981" s="63"/>
      <c r="O1981" s="63"/>
      <c r="P1981" s="63"/>
      <c r="Q1981" s="63"/>
      <c r="R1981" s="63"/>
    </row>
    <row r="1982" spans="1:18" x14ac:dyDescent="0.2">
      <c r="A1982" s="63" t="s">
        <v>2175</v>
      </c>
      <c r="B1982" s="63" t="s">
        <v>2169</v>
      </c>
      <c r="C1982" s="63" t="s">
        <v>26</v>
      </c>
      <c r="D1982" s="63" t="s">
        <v>25</v>
      </c>
      <c r="E1982" s="63" t="s">
        <v>2170</v>
      </c>
      <c r="F1982" s="63">
        <v>0</v>
      </c>
      <c r="G1982" s="63" t="s">
        <v>8811</v>
      </c>
      <c r="H1982" s="63" t="s">
        <v>769</v>
      </c>
      <c r="I1982" s="63"/>
      <c r="J1982" s="63">
        <v>20</v>
      </c>
      <c r="K1982" s="63">
        <v>2</v>
      </c>
      <c r="L1982" s="63"/>
      <c r="M1982" s="63"/>
      <c r="N1982" s="63"/>
      <c r="O1982" s="63"/>
      <c r="P1982" s="63"/>
      <c r="Q1982" s="63"/>
      <c r="R1982" s="63"/>
    </row>
    <row r="1983" spans="1:18" x14ac:dyDescent="0.2">
      <c r="A1983" s="63" t="s">
        <v>2176</v>
      </c>
      <c r="B1983" s="63" t="s">
        <v>2172</v>
      </c>
      <c r="C1983" s="63" t="s">
        <v>26</v>
      </c>
      <c r="D1983" s="63" t="s">
        <v>25</v>
      </c>
      <c r="E1983" s="63" t="s">
        <v>2170</v>
      </c>
      <c r="F1983" s="63">
        <v>1</v>
      </c>
      <c r="G1983" s="63" t="s">
        <v>8811</v>
      </c>
      <c r="H1983" s="63" t="s">
        <v>772</v>
      </c>
      <c r="I1983" s="63"/>
      <c r="J1983" s="63">
        <v>24</v>
      </c>
      <c r="K1983" s="63">
        <v>2</v>
      </c>
      <c r="L1983" s="63"/>
      <c r="M1983" s="63"/>
      <c r="N1983" s="63"/>
      <c r="O1983" s="63"/>
      <c r="P1983" s="63"/>
      <c r="Q1983" s="63"/>
      <c r="R1983" s="63"/>
    </row>
    <row r="1984" spans="1:18" x14ac:dyDescent="0.2">
      <c r="A1984" s="63" t="s">
        <v>2177</v>
      </c>
      <c r="B1984" s="63" t="s">
        <v>2169</v>
      </c>
      <c r="C1984" s="63" t="s">
        <v>30</v>
      </c>
      <c r="D1984" s="63" t="s">
        <v>29</v>
      </c>
      <c r="E1984" s="63" t="s">
        <v>2170</v>
      </c>
      <c r="F1984" s="63">
        <v>0</v>
      </c>
      <c r="G1984" s="63" t="s">
        <v>8811</v>
      </c>
      <c r="H1984" s="63" t="s">
        <v>769</v>
      </c>
      <c r="I1984" s="63"/>
      <c r="J1984" s="63">
        <v>49</v>
      </c>
      <c r="K1984" s="63">
        <v>4</v>
      </c>
      <c r="L1984" s="63"/>
      <c r="M1984" s="63"/>
      <c r="N1984" s="63"/>
      <c r="O1984" s="63"/>
      <c r="P1984" s="63"/>
      <c r="Q1984" s="63"/>
      <c r="R1984" s="63"/>
    </row>
    <row r="1985" spans="1:18" x14ac:dyDescent="0.2">
      <c r="A1985" s="63" t="s">
        <v>2178</v>
      </c>
      <c r="B1985" s="63" t="s">
        <v>2172</v>
      </c>
      <c r="C1985" s="63" t="s">
        <v>30</v>
      </c>
      <c r="D1985" s="63" t="s">
        <v>29</v>
      </c>
      <c r="E1985" s="63" t="s">
        <v>2170</v>
      </c>
      <c r="F1985" s="63">
        <v>1</v>
      </c>
      <c r="G1985" s="63" t="s">
        <v>8811</v>
      </c>
      <c r="H1985" s="63" t="s">
        <v>772</v>
      </c>
      <c r="I1985" s="63"/>
      <c r="J1985" s="63">
        <v>48</v>
      </c>
      <c r="K1985" s="63">
        <v>4</v>
      </c>
      <c r="L1985" s="63"/>
      <c r="M1985" s="63"/>
      <c r="N1985" s="63"/>
      <c r="O1985" s="63"/>
      <c r="P1985" s="63"/>
      <c r="Q1985" s="63"/>
      <c r="R1985" s="63"/>
    </row>
    <row r="1986" spans="1:18" x14ac:dyDescent="0.2">
      <c r="A1986" s="63" t="s">
        <v>2179</v>
      </c>
      <c r="B1986" s="63" t="s">
        <v>2169</v>
      </c>
      <c r="C1986" s="63" t="s">
        <v>34</v>
      </c>
      <c r="D1986" s="63" t="s">
        <v>33</v>
      </c>
      <c r="E1986" s="63" t="s">
        <v>2170</v>
      </c>
      <c r="F1986" s="63">
        <v>0</v>
      </c>
      <c r="G1986" s="63" t="s">
        <v>8811</v>
      </c>
      <c r="H1986" s="63" t="s">
        <v>769</v>
      </c>
      <c r="I1986" s="63"/>
      <c r="J1986" s="63">
        <v>11</v>
      </c>
      <c r="K1986" s="63">
        <v>1</v>
      </c>
      <c r="L1986" s="63"/>
      <c r="M1986" s="63"/>
      <c r="N1986" s="63"/>
      <c r="O1986" s="63"/>
      <c r="P1986" s="63"/>
      <c r="Q1986" s="63"/>
      <c r="R1986" s="63"/>
    </row>
    <row r="1987" spans="1:18" x14ac:dyDescent="0.2">
      <c r="A1987" s="63" t="s">
        <v>2180</v>
      </c>
      <c r="B1987" s="63" t="s">
        <v>2172</v>
      </c>
      <c r="C1987" s="63" t="s">
        <v>34</v>
      </c>
      <c r="D1987" s="63" t="s">
        <v>33</v>
      </c>
      <c r="E1987" s="63" t="s">
        <v>2170</v>
      </c>
      <c r="F1987" s="63">
        <v>1</v>
      </c>
      <c r="G1987" s="63" t="s">
        <v>8811</v>
      </c>
      <c r="H1987" s="63" t="s">
        <v>772</v>
      </c>
      <c r="I1987" s="63"/>
      <c r="J1987" s="63">
        <v>5</v>
      </c>
      <c r="K1987" s="63">
        <v>1</v>
      </c>
      <c r="L1987" s="63"/>
      <c r="M1987" s="63"/>
      <c r="N1987" s="63"/>
      <c r="O1987" s="63"/>
      <c r="P1987" s="63"/>
      <c r="Q1987" s="63"/>
      <c r="R1987" s="63"/>
    </row>
    <row r="1988" spans="1:18" x14ac:dyDescent="0.2">
      <c r="A1988" s="63" t="s">
        <v>2181</v>
      </c>
      <c r="B1988" s="63" t="s">
        <v>2169</v>
      </c>
      <c r="C1988" s="63" t="s">
        <v>38</v>
      </c>
      <c r="D1988" s="63" t="s">
        <v>37</v>
      </c>
      <c r="E1988" s="63" t="s">
        <v>2170</v>
      </c>
      <c r="F1988" s="63">
        <v>0</v>
      </c>
      <c r="G1988" s="63" t="s">
        <v>8811</v>
      </c>
      <c r="H1988" s="63" t="s">
        <v>769</v>
      </c>
      <c r="I1988" s="63"/>
      <c r="J1988" s="63">
        <v>8</v>
      </c>
      <c r="K1988" s="63">
        <v>1</v>
      </c>
      <c r="L1988" s="63"/>
      <c r="M1988" s="63"/>
      <c r="N1988" s="63"/>
      <c r="O1988" s="63"/>
      <c r="P1988" s="63"/>
      <c r="Q1988" s="63"/>
      <c r="R1988" s="63"/>
    </row>
    <row r="1989" spans="1:18" x14ac:dyDescent="0.2">
      <c r="A1989" s="63" t="s">
        <v>2182</v>
      </c>
      <c r="B1989" s="63" t="s">
        <v>2172</v>
      </c>
      <c r="C1989" s="63" t="s">
        <v>38</v>
      </c>
      <c r="D1989" s="63" t="s">
        <v>37</v>
      </c>
      <c r="E1989" s="63" t="s">
        <v>2170</v>
      </c>
      <c r="F1989" s="63">
        <v>1</v>
      </c>
      <c r="G1989" s="63" t="s">
        <v>8811</v>
      </c>
      <c r="H1989" s="63" t="s">
        <v>772</v>
      </c>
      <c r="I1989" s="63"/>
      <c r="J1989" s="63">
        <v>5</v>
      </c>
      <c r="K1989" s="63">
        <v>1</v>
      </c>
      <c r="L1989" s="63"/>
      <c r="M1989" s="63"/>
      <c r="N1989" s="63"/>
      <c r="O1989" s="63"/>
      <c r="P1989" s="63"/>
      <c r="Q1989" s="63"/>
      <c r="R1989" s="63"/>
    </row>
    <row r="1990" spans="1:18" x14ac:dyDescent="0.2">
      <c r="A1990" s="63" t="s">
        <v>2183</v>
      </c>
      <c r="B1990" s="63" t="s">
        <v>2169</v>
      </c>
      <c r="C1990" s="63" t="s">
        <v>42</v>
      </c>
      <c r="D1990" s="63" t="s">
        <v>41</v>
      </c>
      <c r="E1990" s="63" t="s">
        <v>2170</v>
      </c>
      <c r="F1990" s="63">
        <v>0</v>
      </c>
      <c r="G1990" s="63" t="s">
        <v>8811</v>
      </c>
      <c r="H1990" s="63" t="s">
        <v>769</v>
      </c>
      <c r="I1990" s="63"/>
      <c r="J1990" s="63">
        <v>3</v>
      </c>
      <c r="K1990" s="63">
        <v>1</v>
      </c>
      <c r="L1990" s="63"/>
      <c r="M1990" s="63"/>
      <c r="N1990" s="63"/>
      <c r="O1990" s="63"/>
      <c r="P1990" s="63"/>
      <c r="Q1990" s="63"/>
      <c r="R1990" s="63"/>
    </row>
    <row r="1991" spans="1:18" x14ac:dyDescent="0.2">
      <c r="A1991" s="63" t="s">
        <v>2184</v>
      </c>
      <c r="B1991" s="63" t="s">
        <v>2172</v>
      </c>
      <c r="C1991" s="63" t="s">
        <v>42</v>
      </c>
      <c r="D1991" s="63" t="s">
        <v>41</v>
      </c>
      <c r="E1991" s="63" t="s">
        <v>2170</v>
      </c>
      <c r="F1991" s="63">
        <v>1</v>
      </c>
      <c r="G1991" s="63" t="s">
        <v>8811</v>
      </c>
      <c r="H1991" s="63" t="s">
        <v>772</v>
      </c>
      <c r="I1991" s="63"/>
      <c r="J1991" s="63">
        <v>1</v>
      </c>
      <c r="K1991" s="63">
        <v>1</v>
      </c>
      <c r="L1991" s="63"/>
      <c r="M1991" s="63"/>
      <c r="N1991" s="63"/>
      <c r="O1991" s="63"/>
      <c r="P1991" s="63"/>
      <c r="Q1991" s="63"/>
      <c r="R1991" s="63"/>
    </row>
    <row r="1992" spans="1:18" x14ac:dyDescent="0.2">
      <c r="A1992" s="63" t="s">
        <v>2185</v>
      </c>
      <c r="B1992" s="63" t="s">
        <v>2169</v>
      </c>
      <c r="C1992" s="63" t="s">
        <v>46</v>
      </c>
      <c r="D1992" s="63" t="s">
        <v>45</v>
      </c>
      <c r="E1992" s="63" t="s">
        <v>2170</v>
      </c>
      <c r="F1992" s="63">
        <v>0</v>
      </c>
      <c r="G1992" s="63" t="s">
        <v>8811</v>
      </c>
      <c r="H1992" s="63" t="s">
        <v>769</v>
      </c>
      <c r="I1992" s="63"/>
      <c r="J1992" s="63">
        <v>36</v>
      </c>
      <c r="K1992" s="63">
        <v>3</v>
      </c>
      <c r="L1992" s="63"/>
      <c r="M1992" s="63"/>
      <c r="N1992" s="63"/>
      <c r="O1992" s="63"/>
      <c r="P1992" s="63"/>
      <c r="Q1992" s="63"/>
      <c r="R1992" s="63"/>
    </row>
    <row r="1993" spans="1:18" x14ac:dyDescent="0.2">
      <c r="A1993" s="63" t="s">
        <v>2186</v>
      </c>
      <c r="B1993" s="63" t="s">
        <v>2172</v>
      </c>
      <c r="C1993" s="63" t="s">
        <v>46</v>
      </c>
      <c r="D1993" s="63" t="s">
        <v>45</v>
      </c>
      <c r="E1993" s="63" t="s">
        <v>2170</v>
      </c>
      <c r="F1993" s="63">
        <v>1</v>
      </c>
      <c r="G1993" s="63" t="s">
        <v>8811</v>
      </c>
      <c r="H1993" s="63" t="s">
        <v>772</v>
      </c>
      <c r="I1993" s="63"/>
      <c r="J1993" s="63">
        <v>30</v>
      </c>
      <c r="K1993" s="63">
        <v>3</v>
      </c>
      <c r="L1993" s="63"/>
      <c r="M1993" s="63"/>
      <c r="N1993" s="63"/>
      <c r="O1993" s="63"/>
      <c r="P1993" s="63"/>
      <c r="Q1993" s="63"/>
      <c r="R1993" s="63"/>
    </row>
    <row r="1994" spans="1:18" x14ac:dyDescent="0.2">
      <c r="A1994" s="63" t="s">
        <v>2187</v>
      </c>
      <c r="B1994" s="63" t="s">
        <v>2169</v>
      </c>
      <c r="C1994" s="63" t="s">
        <v>50</v>
      </c>
      <c r="D1994" s="63" t="s">
        <v>49</v>
      </c>
      <c r="E1994" s="63" t="s">
        <v>2170</v>
      </c>
      <c r="F1994" s="63">
        <v>0</v>
      </c>
      <c r="G1994" s="63" t="s">
        <v>8811</v>
      </c>
      <c r="H1994" s="63" t="s">
        <v>769</v>
      </c>
      <c r="I1994" s="63"/>
      <c r="J1994" s="63">
        <v>24</v>
      </c>
      <c r="K1994" s="63">
        <v>2</v>
      </c>
      <c r="L1994" s="63"/>
      <c r="M1994" s="63"/>
      <c r="N1994" s="63"/>
      <c r="O1994" s="63"/>
      <c r="P1994" s="63"/>
      <c r="Q1994" s="63"/>
      <c r="R1994" s="63"/>
    </row>
    <row r="1995" spans="1:18" x14ac:dyDescent="0.2">
      <c r="A1995" s="63" t="s">
        <v>2188</v>
      </c>
      <c r="B1995" s="63" t="s">
        <v>2172</v>
      </c>
      <c r="C1995" s="63" t="s">
        <v>50</v>
      </c>
      <c r="D1995" s="63" t="s">
        <v>49</v>
      </c>
      <c r="E1995" s="63" t="s">
        <v>2170</v>
      </c>
      <c r="F1995" s="63">
        <v>1</v>
      </c>
      <c r="G1995" s="63" t="s">
        <v>8811</v>
      </c>
      <c r="H1995" s="63" t="s">
        <v>772</v>
      </c>
      <c r="I1995" s="63"/>
      <c r="J1995" s="63">
        <v>33</v>
      </c>
      <c r="K1995" s="63">
        <v>3</v>
      </c>
      <c r="L1995" s="63"/>
      <c r="M1995" s="63"/>
      <c r="N1995" s="63"/>
      <c r="O1995" s="63"/>
      <c r="P1995" s="63"/>
      <c r="Q1995" s="63"/>
      <c r="R1995" s="63"/>
    </row>
    <row r="1996" spans="1:18" x14ac:dyDescent="0.2">
      <c r="A1996" s="63" t="s">
        <v>2189</v>
      </c>
      <c r="B1996" s="63" t="s">
        <v>2169</v>
      </c>
      <c r="C1996" s="63" t="s">
        <v>54</v>
      </c>
      <c r="D1996" s="63" t="s">
        <v>53</v>
      </c>
      <c r="E1996" s="63" t="s">
        <v>2170</v>
      </c>
      <c r="F1996" s="63">
        <v>0</v>
      </c>
      <c r="G1996" s="63" t="s">
        <v>8811</v>
      </c>
      <c r="H1996" s="63" t="s">
        <v>769</v>
      </c>
      <c r="I1996" s="63"/>
      <c r="J1996" s="63">
        <v>20</v>
      </c>
      <c r="K1996" s="63">
        <v>2</v>
      </c>
      <c r="L1996" s="63"/>
      <c r="M1996" s="63"/>
      <c r="N1996" s="63"/>
      <c r="O1996" s="63"/>
      <c r="P1996" s="63"/>
      <c r="Q1996" s="63"/>
      <c r="R1996" s="63"/>
    </row>
    <row r="1997" spans="1:18" x14ac:dyDescent="0.2">
      <c r="A1997" s="63" t="s">
        <v>2190</v>
      </c>
      <c r="B1997" s="63" t="s">
        <v>2172</v>
      </c>
      <c r="C1997" s="63" t="s">
        <v>54</v>
      </c>
      <c r="D1997" s="63" t="s">
        <v>53</v>
      </c>
      <c r="E1997" s="63" t="s">
        <v>2170</v>
      </c>
      <c r="F1997" s="63">
        <v>1</v>
      </c>
      <c r="G1997" s="63" t="s">
        <v>8811</v>
      </c>
      <c r="H1997" s="63" t="s">
        <v>772</v>
      </c>
      <c r="I1997" s="63"/>
      <c r="J1997" s="63">
        <v>20</v>
      </c>
      <c r="K1997" s="63">
        <v>2</v>
      </c>
      <c r="L1997" s="63"/>
      <c r="M1997" s="63"/>
      <c r="N1997" s="63"/>
      <c r="O1997" s="63"/>
      <c r="P1997" s="63"/>
      <c r="Q1997" s="63"/>
      <c r="R1997" s="63"/>
    </row>
    <row r="1998" spans="1:18" x14ac:dyDescent="0.2">
      <c r="A1998" s="63" t="s">
        <v>2191</v>
      </c>
      <c r="B1998" s="63" t="s">
        <v>2169</v>
      </c>
      <c r="C1998" s="63" t="s">
        <v>58</v>
      </c>
      <c r="D1998" s="63" t="s">
        <v>57</v>
      </c>
      <c r="E1998" s="63" t="s">
        <v>2170</v>
      </c>
      <c r="F1998" s="63">
        <v>0</v>
      </c>
      <c r="G1998" s="63" t="s">
        <v>8811</v>
      </c>
      <c r="H1998" s="63" t="s">
        <v>769</v>
      </c>
      <c r="I1998" s="63"/>
      <c r="J1998" s="63">
        <v>37</v>
      </c>
      <c r="K1998" s="63">
        <v>3</v>
      </c>
      <c r="L1998" s="63"/>
      <c r="M1998" s="63"/>
      <c r="N1998" s="63"/>
      <c r="O1998" s="63"/>
      <c r="P1998" s="63"/>
      <c r="Q1998" s="63"/>
      <c r="R1998" s="63"/>
    </row>
    <row r="1999" spans="1:18" x14ac:dyDescent="0.2">
      <c r="A1999" s="63" t="s">
        <v>2192</v>
      </c>
      <c r="B1999" s="63" t="s">
        <v>2172</v>
      </c>
      <c r="C1999" s="63" t="s">
        <v>58</v>
      </c>
      <c r="D1999" s="63" t="s">
        <v>57</v>
      </c>
      <c r="E1999" s="63" t="s">
        <v>2170</v>
      </c>
      <c r="F1999" s="63">
        <v>1</v>
      </c>
      <c r="G1999" s="63" t="s">
        <v>8811</v>
      </c>
      <c r="H1999" s="63" t="s">
        <v>772</v>
      </c>
      <c r="I1999" s="63"/>
      <c r="J1999" s="63">
        <v>40</v>
      </c>
      <c r="K1999" s="63">
        <v>4</v>
      </c>
      <c r="L1999" s="63"/>
      <c r="M1999" s="63"/>
      <c r="N1999" s="63"/>
      <c r="O1999" s="63"/>
      <c r="P1999" s="63"/>
      <c r="Q1999" s="63"/>
      <c r="R1999" s="63"/>
    </row>
    <row r="2000" spans="1:18" x14ac:dyDescent="0.2">
      <c r="A2000" s="63" t="s">
        <v>2193</v>
      </c>
      <c r="B2000" s="63" t="s">
        <v>2169</v>
      </c>
      <c r="C2000" s="63" t="s">
        <v>62</v>
      </c>
      <c r="D2000" s="63" t="s">
        <v>61</v>
      </c>
      <c r="E2000" s="63" t="s">
        <v>2170</v>
      </c>
      <c r="F2000" s="63">
        <v>0</v>
      </c>
      <c r="G2000" s="63" t="s">
        <v>8811</v>
      </c>
      <c r="H2000" s="63" t="s">
        <v>769</v>
      </c>
      <c r="I2000" s="63"/>
      <c r="J2000" s="63">
        <v>1</v>
      </c>
      <c r="K2000" s="63">
        <v>1</v>
      </c>
      <c r="L2000" s="63"/>
      <c r="M2000" s="63"/>
      <c r="N2000" s="63"/>
      <c r="O2000" s="63"/>
      <c r="P2000" s="63"/>
      <c r="Q2000" s="63"/>
      <c r="R2000" s="63"/>
    </row>
    <row r="2001" spans="1:18" x14ac:dyDescent="0.2">
      <c r="A2001" s="63" t="s">
        <v>2194</v>
      </c>
      <c r="B2001" s="63" t="s">
        <v>2172</v>
      </c>
      <c r="C2001" s="63" t="s">
        <v>62</v>
      </c>
      <c r="D2001" s="63" t="s">
        <v>61</v>
      </c>
      <c r="E2001" s="63" t="s">
        <v>2170</v>
      </c>
      <c r="F2001" s="63">
        <v>1</v>
      </c>
      <c r="G2001" s="63" t="s">
        <v>8811</v>
      </c>
      <c r="H2001" s="63" t="s">
        <v>772</v>
      </c>
      <c r="I2001" s="63"/>
      <c r="J2001" s="63">
        <v>5</v>
      </c>
      <c r="K2001" s="63">
        <v>1</v>
      </c>
      <c r="L2001" s="63"/>
      <c r="M2001" s="63"/>
      <c r="N2001" s="63"/>
      <c r="O2001" s="63"/>
      <c r="P2001" s="63"/>
      <c r="Q2001" s="63"/>
      <c r="R2001" s="63"/>
    </row>
    <row r="2002" spans="1:18" x14ac:dyDescent="0.2">
      <c r="A2002" s="63" t="s">
        <v>2195</v>
      </c>
      <c r="B2002" s="63" t="s">
        <v>2169</v>
      </c>
      <c r="C2002" s="63" t="s">
        <v>1</v>
      </c>
      <c r="D2002" s="63" t="s">
        <v>65</v>
      </c>
      <c r="E2002" s="63" t="s">
        <v>2170</v>
      </c>
      <c r="F2002" s="63">
        <v>0</v>
      </c>
      <c r="G2002" s="63" t="s">
        <v>8811</v>
      </c>
      <c r="H2002" s="63" t="s">
        <v>769</v>
      </c>
      <c r="I2002" s="63"/>
      <c r="J2002" s="63">
        <v>13</v>
      </c>
      <c r="K2002" s="63">
        <v>2</v>
      </c>
      <c r="L2002" s="63"/>
      <c r="M2002" s="63"/>
      <c r="N2002" s="63"/>
      <c r="O2002" s="63"/>
      <c r="P2002" s="63"/>
      <c r="Q2002" s="63"/>
      <c r="R2002" s="63"/>
    </row>
    <row r="2003" spans="1:18" x14ac:dyDescent="0.2">
      <c r="A2003" s="63" t="s">
        <v>2196</v>
      </c>
      <c r="B2003" s="63" t="s">
        <v>2172</v>
      </c>
      <c r="C2003" s="63" t="s">
        <v>1</v>
      </c>
      <c r="D2003" s="63" t="s">
        <v>65</v>
      </c>
      <c r="E2003" s="63" t="s">
        <v>2170</v>
      </c>
      <c r="F2003" s="63">
        <v>1</v>
      </c>
      <c r="G2003" s="63" t="s">
        <v>8811</v>
      </c>
      <c r="H2003" s="63" t="s">
        <v>772</v>
      </c>
      <c r="I2003" s="63"/>
      <c r="J2003" s="63">
        <v>14</v>
      </c>
      <c r="K2003" s="63">
        <v>2</v>
      </c>
      <c r="L2003" s="63"/>
      <c r="M2003" s="63"/>
      <c r="N2003" s="63"/>
      <c r="O2003" s="63"/>
      <c r="P2003" s="63"/>
      <c r="Q2003" s="63"/>
      <c r="R2003" s="63"/>
    </row>
    <row r="2004" spans="1:18" x14ac:dyDescent="0.2">
      <c r="A2004" s="63" t="s">
        <v>2197</v>
      </c>
      <c r="B2004" s="63" t="s">
        <v>2169</v>
      </c>
      <c r="C2004" s="63" t="s">
        <v>69</v>
      </c>
      <c r="D2004" s="63" t="s">
        <v>68</v>
      </c>
      <c r="E2004" s="63" t="s">
        <v>2170</v>
      </c>
      <c r="F2004" s="63">
        <v>0</v>
      </c>
      <c r="G2004" s="63" t="s">
        <v>8811</v>
      </c>
      <c r="H2004" s="63" t="s">
        <v>769</v>
      </c>
      <c r="I2004" s="63"/>
      <c r="J2004" s="63">
        <v>24</v>
      </c>
      <c r="K2004" s="63">
        <v>2</v>
      </c>
      <c r="L2004" s="63"/>
      <c r="M2004" s="63"/>
      <c r="N2004" s="63"/>
      <c r="O2004" s="63"/>
      <c r="P2004" s="63"/>
      <c r="Q2004" s="63"/>
      <c r="R2004" s="63"/>
    </row>
    <row r="2005" spans="1:18" x14ac:dyDescent="0.2">
      <c r="A2005" s="63" t="s">
        <v>2198</v>
      </c>
      <c r="B2005" s="63" t="s">
        <v>2172</v>
      </c>
      <c r="C2005" s="63" t="s">
        <v>69</v>
      </c>
      <c r="D2005" s="63" t="s">
        <v>68</v>
      </c>
      <c r="E2005" s="63" t="s">
        <v>2170</v>
      </c>
      <c r="F2005" s="63">
        <v>1</v>
      </c>
      <c r="G2005" s="63" t="s">
        <v>8811</v>
      </c>
      <c r="H2005" s="63" t="s">
        <v>772</v>
      </c>
      <c r="I2005" s="63"/>
      <c r="J2005" s="63">
        <v>24</v>
      </c>
      <c r="K2005" s="63">
        <v>2</v>
      </c>
      <c r="L2005" s="63"/>
      <c r="M2005" s="63"/>
      <c r="N2005" s="63"/>
      <c r="O2005" s="63"/>
      <c r="P2005" s="63"/>
      <c r="Q2005" s="63"/>
      <c r="R2005" s="63"/>
    </row>
    <row r="2006" spans="1:18" x14ac:dyDescent="0.2">
      <c r="A2006" s="63" t="s">
        <v>2199</v>
      </c>
      <c r="B2006" s="63" t="s">
        <v>2169</v>
      </c>
      <c r="C2006" s="63" t="s">
        <v>73</v>
      </c>
      <c r="D2006" s="63" t="s">
        <v>72</v>
      </c>
      <c r="E2006" s="63" t="s">
        <v>2170</v>
      </c>
      <c r="F2006" s="63">
        <v>0</v>
      </c>
      <c r="G2006" s="63" t="s">
        <v>8811</v>
      </c>
      <c r="H2006" s="63" t="s">
        <v>769</v>
      </c>
      <c r="I2006" s="63"/>
      <c r="J2006" s="63">
        <v>40</v>
      </c>
      <c r="K2006" s="63">
        <v>4</v>
      </c>
      <c r="L2006" s="63"/>
      <c r="M2006" s="63"/>
      <c r="N2006" s="63"/>
      <c r="O2006" s="63"/>
      <c r="P2006" s="63"/>
      <c r="Q2006" s="63"/>
      <c r="R2006" s="63"/>
    </row>
    <row r="2007" spans="1:18" x14ac:dyDescent="0.2">
      <c r="A2007" s="63" t="s">
        <v>2200</v>
      </c>
      <c r="B2007" s="63" t="s">
        <v>2172</v>
      </c>
      <c r="C2007" s="63" t="s">
        <v>73</v>
      </c>
      <c r="D2007" s="63" t="s">
        <v>72</v>
      </c>
      <c r="E2007" s="63" t="s">
        <v>2170</v>
      </c>
      <c r="F2007" s="63">
        <v>1</v>
      </c>
      <c r="G2007" s="63" t="s">
        <v>8811</v>
      </c>
      <c r="H2007" s="63" t="s">
        <v>772</v>
      </c>
      <c r="I2007" s="63"/>
      <c r="J2007" s="63">
        <v>42</v>
      </c>
      <c r="K2007" s="63">
        <v>4</v>
      </c>
      <c r="L2007" s="63"/>
      <c r="M2007" s="63"/>
      <c r="N2007" s="63"/>
      <c r="O2007" s="63"/>
      <c r="P2007" s="63"/>
      <c r="Q2007" s="63"/>
      <c r="R2007" s="63"/>
    </row>
    <row r="2008" spans="1:18" x14ac:dyDescent="0.2">
      <c r="A2008" s="63" t="s">
        <v>2201</v>
      </c>
      <c r="B2008" s="63" t="s">
        <v>2169</v>
      </c>
      <c r="C2008" s="63" t="s">
        <v>77</v>
      </c>
      <c r="D2008" s="63" t="s">
        <v>76</v>
      </c>
      <c r="E2008" s="63" t="s">
        <v>2170</v>
      </c>
      <c r="F2008" s="63">
        <v>0</v>
      </c>
      <c r="G2008" s="63" t="s">
        <v>8811</v>
      </c>
      <c r="H2008" s="63" t="s">
        <v>769</v>
      </c>
      <c r="I2008" s="63"/>
      <c r="J2008" s="63">
        <v>17</v>
      </c>
      <c r="K2008" s="63">
        <v>2</v>
      </c>
      <c r="L2008" s="63"/>
      <c r="M2008" s="63"/>
      <c r="N2008" s="63"/>
      <c r="O2008" s="63"/>
      <c r="P2008" s="63"/>
      <c r="Q2008" s="63"/>
      <c r="R2008" s="63"/>
    </row>
    <row r="2009" spans="1:18" x14ac:dyDescent="0.2">
      <c r="A2009" s="63" t="s">
        <v>2202</v>
      </c>
      <c r="B2009" s="63" t="s">
        <v>2172</v>
      </c>
      <c r="C2009" s="63" t="s">
        <v>77</v>
      </c>
      <c r="D2009" s="63" t="s">
        <v>76</v>
      </c>
      <c r="E2009" s="63" t="s">
        <v>2170</v>
      </c>
      <c r="F2009" s="63">
        <v>1</v>
      </c>
      <c r="G2009" s="63" t="s">
        <v>8811</v>
      </c>
      <c r="H2009" s="63" t="s">
        <v>772</v>
      </c>
      <c r="I2009" s="63"/>
      <c r="J2009" s="63">
        <v>14</v>
      </c>
      <c r="K2009" s="63">
        <v>2</v>
      </c>
      <c r="L2009" s="63"/>
      <c r="M2009" s="63"/>
      <c r="N2009" s="63"/>
      <c r="O2009" s="63"/>
      <c r="P2009" s="63"/>
      <c r="Q2009" s="63"/>
      <c r="R2009" s="63"/>
    </row>
    <row r="2010" spans="1:18" x14ac:dyDescent="0.2">
      <c r="A2010" s="63" t="s">
        <v>2203</v>
      </c>
      <c r="B2010" s="63" t="s">
        <v>2169</v>
      </c>
      <c r="C2010" s="63" t="s">
        <v>81</v>
      </c>
      <c r="D2010" s="63" t="s">
        <v>80</v>
      </c>
      <c r="E2010" s="63" t="s">
        <v>2170</v>
      </c>
      <c r="F2010" s="63">
        <v>0</v>
      </c>
      <c r="G2010" s="63" t="s">
        <v>8811</v>
      </c>
      <c r="H2010" s="63" t="s">
        <v>769</v>
      </c>
      <c r="I2010" s="63"/>
      <c r="J2010" s="63">
        <v>33</v>
      </c>
      <c r="K2010" s="63">
        <v>3</v>
      </c>
      <c r="L2010" s="63"/>
      <c r="M2010" s="63"/>
      <c r="N2010" s="63"/>
      <c r="O2010" s="63"/>
      <c r="P2010" s="63"/>
      <c r="Q2010" s="63"/>
      <c r="R2010" s="63"/>
    </row>
    <row r="2011" spans="1:18" x14ac:dyDescent="0.2">
      <c r="A2011" s="63" t="s">
        <v>2204</v>
      </c>
      <c r="B2011" s="63" t="s">
        <v>2172</v>
      </c>
      <c r="C2011" s="63" t="s">
        <v>81</v>
      </c>
      <c r="D2011" s="63" t="s">
        <v>80</v>
      </c>
      <c r="E2011" s="63" t="s">
        <v>2170</v>
      </c>
      <c r="F2011" s="63">
        <v>1</v>
      </c>
      <c r="G2011" s="63" t="s">
        <v>8811</v>
      </c>
      <c r="H2011" s="63" t="s">
        <v>772</v>
      </c>
      <c r="I2011" s="63"/>
      <c r="J2011" s="63">
        <v>30</v>
      </c>
      <c r="K2011" s="63">
        <v>3</v>
      </c>
      <c r="L2011" s="63"/>
      <c r="M2011" s="63"/>
      <c r="N2011" s="63"/>
      <c r="O2011" s="63"/>
      <c r="P2011" s="63"/>
      <c r="Q2011" s="63"/>
      <c r="R2011" s="63"/>
    </row>
    <row r="2012" spans="1:18" x14ac:dyDescent="0.2">
      <c r="A2012" s="63" t="s">
        <v>2205</v>
      </c>
      <c r="B2012" s="63" t="s">
        <v>2169</v>
      </c>
      <c r="C2012" s="63" t="s">
        <v>85</v>
      </c>
      <c r="D2012" s="63" t="s">
        <v>84</v>
      </c>
      <c r="E2012" s="63" t="s">
        <v>2170</v>
      </c>
      <c r="F2012" s="63">
        <v>0</v>
      </c>
      <c r="G2012" s="63" t="s">
        <v>8811</v>
      </c>
      <c r="H2012" s="63" t="s">
        <v>769</v>
      </c>
      <c r="I2012" s="63"/>
      <c r="J2012" s="63">
        <v>46</v>
      </c>
      <c r="K2012" s="63">
        <v>4</v>
      </c>
      <c r="L2012" s="63"/>
      <c r="M2012" s="63"/>
      <c r="N2012" s="63"/>
      <c r="O2012" s="63"/>
      <c r="P2012" s="63"/>
      <c r="Q2012" s="63"/>
      <c r="R2012" s="63"/>
    </row>
    <row r="2013" spans="1:18" x14ac:dyDescent="0.2">
      <c r="A2013" s="63" t="s">
        <v>2206</v>
      </c>
      <c r="B2013" s="63" t="s">
        <v>2172</v>
      </c>
      <c r="C2013" s="63" t="s">
        <v>85</v>
      </c>
      <c r="D2013" s="63" t="s">
        <v>84</v>
      </c>
      <c r="E2013" s="63" t="s">
        <v>2170</v>
      </c>
      <c r="F2013" s="63">
        <v>1</v>
      </c>
      <c r="G2013" s="63" t="s">
        <v>8811</v>
      </c>
      <c r="H2013" s="63" t="s">
        <v>772</v>
      </c>
      <c r="I2013" s="63"/>
      <c r="J2013" s="63">
        <v>45</v>
      </c>
      <c r="K2013" s="63">
        <v>4</v>
      </c>
      <c r="L2013" s="63"/>
      <c r="M2013" s="63"/>
      <c r="N2013" s="63"/>
      <c r="O2013" s="63"/>
      <c r="P2013" s="63"/>
      <c r="Q2013" s="63"/>
      <c r="R2013" s="63"/>
    </row>
    <row r="2014" spans="1:18" x14ac:dyDescent="0.2">
      <c r="A2014" s="63" t="s">
        <v>2207</v>
      </c>
      <c r="B2014" s="63" t="s">
        <v>2169</v>
      </c>
      <c r="C2014" s="63" t="s">
        <v>89</v>
      </c>
      <c r="D2014" s="63" t="s">
        <v>88</v>
      </c>
      <c r="E2014" s="63" t="s">
        <v>2170</v>
      </c>
      <c r="F2014" s="63">
        <v>0</v>
      </c>
      <c r="G2014" s="63" t="s">
        <v>8811</v>
      </c>
      <c r="H2014" s="63" t="s">
        <v>769</v>
      </c>
      <c r="I2014" s="63"/>
      <c r="J2014" s="63">
        <v>46</v>
      </c>
      <c r="K2014" s="63">
        <v>4</v>
      </c>
      <c r="L2014" s="63"/>
      <c r="M2014" s="63"/>
      <c r="N2014" s="63"/>
      <c r="O2014" s="63"/>
      <c r="P2014" s="63"/>
      <c r="Q2014" s="63"/>
      <c r="R2014" s="63"/>
    </row>
    <row r="2015" spans="1:18" x14ac:dyDescent="0.2">
      <c r="A2015" s="63" t="s">
        <v>2208</v>
      </c>
      <c r="B2015" s="63" t="s">
        <v>2172</v>
      </c>
      <c r="C2015" s="63" t="s">
        <v>89</v>
      </c>
      <c r="D2015" s="63" t="s">
        <v>88</v>
      </c>
      <c r="E2015" s="63" t="s">
        <v>2170</v>
      </c>
      <c r="F2015" s="63">
        <v>1</v>
      </c>
      <c r="G2015" s="63" t="s">
        <v>8811</v>
      </c>
      <c r="H2015" s="63" t="s">
        <v>772</v>
      </c>
      <c r="I2015" s="63"/>
      <c r="J2015" s="63">
        <v>48</v>
      </c>
      <c r="K2015" s="63">
        <v>4</v>
      </c>
      <c r="L2015" s="63"/>
      <c r="M2015" s="63"/>
      <c r="N2015" s="63"/>
      <c r="O2015" s="63"/>
      <c r="P2015" s="63"/>
      <c r="Q2015" s="63"/>
      <c r="R2015" s="63"/>
    </row>
    <row r="2016" spans="1:18" x14ac:dyDescent="0.2">
      <c r="A2016" s="63" t="s">
        <v>2209</v>
      </c>
      <c r="B2016" s="63" t="s">
        <v>2169</v>
      </c>
      <c r="C2016" s="63" t="s">
        <v>93</v>
      </c>
      <c r="D2016" s="63" t="s">
        <v>92</v>
      </c>
      <c r="E2016" s="63" t="s">
        <v>2170</v>
      </c>
      <c r="F2016" s="63">
        <v>0</v>
      </c>
      <c r="G2016" s="63" t="s">
        <v>8811</v>
      </c>
      <c r="H2016" s="63" t="s">
        <v>769</v>
      </c>
      <c r="I2016" s="63"/>
      <c r="J2016" s="63">
        <v>24</v>
      </c>
      <c r="K2016" s="63">
        <v>2</v>
      </c>
      <c r="L2016" s="63"/>
      <c r="M2016" s="63"/>
      <c r="N2016" s="63"/>
      <c r="O2016" s="63"/>
      <c r="P2016" s="63"/>
      <c r="Q2016" s="63"/>
      <c r="R2016" s="63"/>
    </row>
    <row r="2017" spans="1:18" x14ac:dyDescent="0.2">
      <c r="A2017" s="63" t="s">
        <v>2210</v>
      </c>
      <c r="B2017" s="63" t="s">
        <v>2172</v>
      </c>
      <c r="C2017" s="63" t="s">
        <v>93</v>
      </c>
      <c r="D2017" s="63" t="s">
        <v>92</v>
      </c>
      <c r="E2017" s="63" t="s">
        <v>2170</v>
      </c>
      <c r="F2017" s="63">
        <v>1</v>
      </c>
      <c r="G2017" s="63" t="s">
        <v>8811</v>
      </c>
      <c r="H2017" s="63" t="s">
        <v>772</v>
      </c>
      <c r="I2017" s="63"/>
      <c r="J2017" s="63">
        <v>27</v>
      </c>
      <c r="K2017" s="63">
        <v>3</v>
      </c>
      <c r="L2017" s="63"/>
      <c r="M2017" s="63"/>
      <c r="N2017" s="63"/>
      <c r="O2017" s="63"/>
      <c r="P2017" s="63"/>
      <c r="Q2017" s="63"/>
      <c r="R2017" s="63"/>
    </row>
    <row r="2018" spans="1:18" x14ac:dyDescent="0.2">
      <c r="A2018" s="63" t="s">
        <v>2211</v>
      </c>
      <c r="B2018" s="63" t="s">
        <v>2169</v>
      </c>
      <c r="C2018" s="63" t="s">
        <v>97</v>
      </c>
      <c r="D2018" s="63" t="s">
        <v>96</v>
      </c>
      <c r="E2018" s="63" t="s">
        <v>2170</v>
      </c>
      <c r="F2018" s="63">
        <v>0</v>
      </c>
      <c r="G2018" s="63" t="s">
        <v>8811</v>
      </c>
      <c r="H2018" s="63" t="s">
        <v>769</v>
      </c>
      <c r="I2018" s="63"/>
      <c r="J2018" s="63">
        <v>20</v>
      </c>
      <c r="K2018" s="63">
        <v>2</v>
      </c>
      <c r="L2018" s="63"/>
      <c r="M2018" s="63"/>
      <c r="N2018" s="63"/>
      <c r="O2018" s="63"/>
      <c r="P2018" s="63"/>
      <c r="Q2018" s="63"/>
      <c r="R2018" s="63"/>
    </row>
    <row r="2019" spans="1:18" x14ac:dyDescent="0.2">
      <c r="A2019" s="63" t="s">
        <v>2212</v>
      </c>
      <c r="B2019" s="63" t="s">
        <v>2172</v>
      </c>
      <c r="C2019" s="63" t="s">
        <v>97</v>
      </c>
      <c r="D2019" s="63" t="s">
        <v>96</v>
      </c>
      <c r="E2019" s="63" t="s">
        <v>2170</v>
      </c>
      <c r="F2019" s="63">
        <v>1</v>
      </c>
      <c r="G2019" s="63" t="s">
        <v>8811</v>
      </c>
      <c r="H2019" s="63" t="s">
        <v>772</v>
      </c>
      <c r="I2019" s="63"/>
      <c r="J2019" s="63">
        <v>20</v>
      </c>
      <c r="K2019" s="63">
        <v>2</v>
      </c>
      <c r="L2019" s="63"/>
      <c r="M2019" s="63"/>
      <c r="N2019" s="63"/>
      <c r="O2019" s="63"/>
      <c r="P2019" s="63"/>
      <c r="Q2019" s="63"/>
      <c r="R2019" s="63"/>
    </row>
    <row r="2020" spans="1:18" x14ac:dyDescent="0.2">
      <c r="A2020" s="63" t="s">
        <v>2213</v>
      </c>
      <c r="B2020" s="63" t="s">
        <v>2169</v>
      </c>
      <c r="C2020" s="63" t="s">
        <v>101</v>
      </c>
      <c r="D2020" s="63" t="s">
        <v>100</v>
      </c>
      <c r="E2020" s="63" t="s">
        <v>2170</v>
      </c>
      <c r="F2020" s="63">
        <v>0</v>
      </c>
      <c r="G2020" s="63" t="s">
        <v>8811</v>
      </c>
      <c r="H2020" s="63" t="s">
        <v>769</v>
      </c>
      <c r="I2020" s="63"/>
      <c r="J2020" s="63">
        <v>3</v>
      </c>
      <c r="K2020" s="63">
        <v>1</v>
      </c>
      <c r="L2020" s="63"/>
      <c r="M2020" s="63"/>
      <c r="N2020" s="63"/>
      <c r="O2020" s="63"/>
      <c r="P2020" s="63"/>
      <c r="Q2020" s="63"/>
      <c r="R2020" s="63"/>
    </row>
    <row r="2021" spans="1:18" x14ac:dyDescent="0.2">
      <c r="A2021" s="63" t="s">
        <v>2214</v>
      </c>
      <c r="B2021" s="63" t="s">
        <v>2172</v>
      </c>
      <c r="C2021" s="63" t="s">
        <v>101</v>
      </c>
      <c r="D2021" s="63" t="s">
        <v>100</v>
      </c>
      <c r="E2021" s="63" t="s">
        <v>2170</v>
      </c>
      <c r="F2021" s="63">
        <v>1</v>
      </c>
      <c r="G2021" s="63" t="s">
        <v>8811</v>
      </c>
      <c r="H2021" s="63" t="s">
        <v>772</v>
      </c>
      <c r="I2021" s="63"/>
      <c r="J2021" s="63">
        <v>3</v>
      </c>
      <c r="K2021" s="63">
        <v>1</v>
      </c>
      <c r="L2021" s="63"/>
      <c r="M2021" s="63"/>
      <c r="N2021" s="63"/>
      <c r="O2021" s="63"/>
      <c r="P2021" s="63"/>
      <c r="Q2021" s="63"/>
      <c r="R2021" s="63"/>
    </row>
    <row r="2022" spans="1:18" x14ac:dyDescent="0.2">
      <c r="A2022" s="63" t="s">
        <v>2215</v>
      </c>
      <c r="B2022" s="63" t="s">
        <v>2169</v>
      </c>
      <c r="C2022" s="63" t="s">
        <v>105</v>
      </c>
      <c r="D2022" s="63" t="s">
        <v>104</v>
      </c>
      <c r="E2022" s="63" t="s">
        <v>2170</v>
      </c>
      <c r="F2022" s="63">
        <v>0</v>
      </c>
      <c r="G2022" s="63" t="s">
        <v>8811</v>
      </c>
      <c r="H2022" s="63" t="s">
        <v>769</v>
      </c>
      <c r="I2022" s="63"/>
      <c r="J2022" s="63">
        <v>39</v>
      </c>
      <c r="K2022" s="63">
        <v>4</v>
      </c>
      <c r="L2022" s="63"/>
      <c r="M2022" s="63"/>
      <c r="N2022" s="63"/>
      <c r="O2022" s="63"/>
      <c r="P2022" s="63"/>
      <c r="Q2022" s="63"/>
      <c r="R2022" s="63"/>
    </row>
    <row r="2023" spans="1:18" x14ac:dyDescent="0.2">
      <c r="A2023" s="63" t="s">
        <v>2216</v>
      </c>
      <c r="B2023" s="63" t="s">
        <v>2172</v>
      </c>
      <c r="C2023" s="63" t="s">
        <v>105</v>
      </c>
      <c r="D2023" s="63" t="s">
        <v>104</v>
      </c>
      <c r="E2023" s="63" t="s">
        <v>2170</v>
      </c>
      <c r="F2023" s="63">
        <v>1</v>
      </c>
      <c r="G2023" s="63" t="s">
        <v>8811</v>
      </c>
      <c r="H2023" s="63" t="s">
        <v>772</v>
      </c>
      <c r="I2023" s="63"/>
      <c r="J2023" s="63">
        <v>38</v>
      </c>
      <c r="K2023" s="63">
        <v>3</v>
      </c>
      <c r="L2023" s="63"/>
      <c r="M2023" s="63"/>
      <c r="N2023" s="63"/>
      <c r="O2023" s="63"/>
      <c r="P2023" s="63"/>
      <c r="Q2023" s="63"/>
      <c r="R2023" s="63"/>
    </row>
    <row r="2024" spans="1:18" x14ac:dyDescent="0.2">
      <c r="A2024" s="63" t="s">
        <v>2217</v>
      </c>
      <c r="B2024" s="63" t="s">
        <v>2169</v>
      </c>
      <c r="C2024" s="63" t="s">
        <v>109</v>
      </c>
      <c r="D2024" s="63" t="s">
        <v>108</v>
      </c>
      <c r="E2024" s="63" t="s">
        <v>2170</v>
      </c>
      <c r="F2024" s="63">
        <v>0</v>
      </c>
      <c r="G2024" s="63" t="s">
        <v>8811</v>
      </c>
      <c r="H2024" s="63" t="s">
        <v>769</v>
      </c>
      <c r="I2024" s="63"/>
      <c r="J2024" s="63">
        <v>1</v>
      </c>
      <c r="K2024" s="63">
        <v>1</v>
      </c>
      <c r="L2024" s="63"/>
      <c r="M2024" s="63"/>
      <c r="N2024" s="63"/>
      <c r="O2024" s="63"/>
      <c r="P2024" s="63"/>
      <c r="Q2024" s="63"/>
      <c r="R2024" s="63"/>
    </row>
    <row r="2025" spans="1:18" x14ac:dyDescent="0.2">
      <c r="A2025" s="63" t="s">
        <v>2218</v>
      </c>
      <c r="B2025" s="63" t="s">
        <v>2172</v>
      </c>
      <c r="C2025" s="63" t="s">
        <v>109</v>
      </c>
      <c r="D2025" s="63" t="s">
        <v>108</v>
      </c>
      <c r="E2025" s="63" t="s">
        <v>2170</v>
      </c>
      <c r="F2025" s="63">
        <v>1</v>
      </c>
      <c r="G2025" s="63" t="s">
        <v>8811</v>
      </c>
      <c r="H2025" s="63" t="s">
        <v>772</v>
      </c>
      <c r="I2025" s="63"/>
      <c r="J2025" s="63">
        <v>1</v>
      </c>
      <c r="K2025" s="63">
        <v>1</v>
      </c>
      <c r="L2025" s="63"/>
      <c r="M2025" s="63"/>
      <c r="N2025" s="63"/>
      <c r="O2025" s="63"/>
      <c r="P2025" s="63"/>
      <c r="Q2025" s="63"/>
      <c r="R2025" s="63"/>
    </row>
    <row r="2026" spans="1:18" x14ac:dyDescent="0.2">
      <c r="A2026" s="63" t="s">
        <v>2219</v>
      </c>
      <c r="B2026" s="63" t="s">
        <v>2169</v>
      </c>
      <c r="C2026" s="63" t="s">
        <v>113</v>
      </c>
      <c r="D2026" s="63" t="s">
        <v>112</v>
      </c>
      <c r="E2026" s="63" t="s">
        <v>2170</v>
      </c>
      <c r="F2026" s="63">
        <v>0</v>
      </c>
      <c r="G2026" s="63" t="s">
        <v>8811</v>
      </c>
      <c r="H2026" s="63" t="s">
        <v>769</v>
      </c>
      <c r="I2026" s="63"/>
      <c r="J2026" s="63">
        <v>51</v>
      </c>
      <c r="K2026" s="63">
        <v>4</v>
      </c>
      <c r="L2026" s="63"/>
      <c r="M2026" s="63"/>
      <c r="N2026" s="63"/>
      <c r="O2026" s="63"/>
      <c r="P2026" s="63"/>
      <c r="Q2026" s="63"/>
      <c r="R2026" s="63"/>
    </row>
    <row r="2027" spans="1:18" x14ac:dyDescent="0.2">
      <c r="A2027" s="63" t="s">
        <v>2220</v>
      </c>
      <c r="B2027" s="63" t="s">
        <v>2172</v>
      </c>
      <c r="C2027" s="63" t="s">
        <v>113</v>
      </c>
      <c r="D2027" s="63" t="s">
        <v>112</v>
      </c>
      <c r="E2027" s="63" t="s">
        <v>2170</v>
      </c>
      <c r="F2027" s="63">
        <v>1</v>
      </c>
      <c r="G2027" s="63" t="s">
        <v>8811</v>
      </c>
      <c r="H2027" s="63" t="s">
        <v>772</v>
      </c>
      <c r="I2027" s="63"/>
      <c r="J2027" s="63">
        <v>50</v>
      </c>
      <c r="K2027" s="63">
        <v>4</v>
      </c>
      <c r="L2027" s="63"/>
      <c r="M2027" s="63"/>
      <c r="N2027" s="63"/>
      <c r="O2027" s="63"/>
      <c r="P2027" s="63"/>
      <c r="Q2027" s="63"/>
      <c r="R2027" s="63"/>
    </row>
    <row r="2028" spans="1:18" x14ac:dyDescent="0.2">
      <c r="A2028" s="63" t="s">
        <v>2221</v>
      </c>
      <c r="B2028" s="63" t="s">
        <v>2169</v>
      </c>
      <c r="C2028" s="63" t="s">
        <v>117</v>
      </c>
      <c r="D2028" s="63" t="s">
        <v>116</v>
      </c>
      <c r="E2028" s="63" t="s">
        <v>2170</v>
      </c>
      <c r="F2028" s="63">
        <v>0</v>
      </c>
      <c r="G2028" s="63" t="s">
        <v>8811</v>
      </c>
      <c r="H2028" s="63" t="s">
        <v>769</v>
      </c>
      <c r="I2028" s="63"/>
      <c r="J2028" s="63">
        <v>40</v>
      </c>
      <c r="K2028" s="63">
        <v>4</v>
      </c>
      <c r="L2028" s="63"/>
      <c r="M2028" s="63"/>
      <c r="N2028" s="63"/>
      <c r="O2028" s="63"/>
      <c r="P2028" s="63"/>
      <c r="Q2028" s="63"/>
      <c r="R2028" s="63"/>
    </row>
    <row r="2029" spans="1:18" x14ac:dyDescent="0.2">
      <c r="A2029" s="63" t="s">
        <v>2222</v>
      </c>
      <c r="B2029" s="63" t="s">
        <v>2172</v>
      </c>
      <c r="C2029" s="63" t="s">
        <v>117</v>
      </c>
      <c r="D2029" s="63" t="s">
        <v>116</v>
      </c>
      <c r="E2029" s="63" t="s">
        <v>2170</v>
      </c>
      <c r="F2029" s="63">
        <v>1</v>
      </c>
      <c r="G2029" s="63" t="s">
        <v>8811</v>
      </c>
      <c r="H2029" s="63" t="s">
        <v>772</v>
      </c>
      <c r="I2029" s="63"/>
      <c r="J2029" s="63">
        <v>41</v>
      </c>
      <c r="K2029" s="63">
        <v>4</v>
      </c>
      <c r="L2029" s="63"/>
      <c r="M2029" s="63"/>
      <c r="N2029" s="63"/>
      <c r="O2029" s="63"/>
      <c r="P2029" s="63"/>
      <c r="Q2029" s="63"/>
      <c r="R2029" s="63"/>
    </row>
    <row r="2030" spans="1:18" x14ac:dyDescent="0.2">
      <c r="A2030" s="63" t="s">
        <v>2223</v>
      </c>
      <c r="B2030" s="63" t="s">
        <v>2169</v>
      </c>
      <c r="C2030" s="63" t="s">
        <v>121</v>
      </c>
      <c r="D2030" s="63" t="s">
        <v>120</v>
      </c>
      <c r="E2030" s="63" t="s">
        <v>2170</v>
      </c>
      <c r="F2030" s="63">
        <v>0</v>
      </c>
      <c r="G2030" s="63" t="s">
        <v>8811</v>
      </c>
      <c r="H2030" s="63" t="s">
        <v>769</v>
      </c>
      <c r="I2030" s="63"/>
      <c r="J2030" s="63">
        <v>24</v>
      </c>
      <c r="K2030" s="63">
        <v>2</v>
      </c>
      <c r="L2030" s="63"/>
      <c r="M2030" s="63"/>
      <c r="N2030" s="63"/>
      <c r="O2030" s="63"/>
      <c r="P2030" s="63"/>
      <c r="Q2030" s="63"/>
      <c r="R2030" s="63"/>
    </row>
    <row r="2031" spans="1:18" x14ac:dyDescent="0.2">
      <c r="A2031" s="63" t="s">
        <v>2224</v>
      </c>
      <c r="B2031" s="63" t="s">
        <v>2172</v>
      </c>
      <c r="C2031" s="63" t="s">
        <v>121</v>
      </c>
      <c r="D2031" s="63" t="s">
        <v>120</v>
      </c>
      <c r="E2031" s="63" t="s">
        <v>2170</v>
      </c>
      <c r="F2031" s="63">
        <v>1</v>
      </c>
      <c r="G2031" s="63" t="s">
        <v>8811</v>
      </c>
      <c r="H2031" s="63" t="s">
        <v>772</v>
      </c>
      <c r="I2031" s="63"/>
      <c r="J2031" s="63">
        <v>29</v>
      </c>
      <c r="K2031" s="63">
        <v>3</v>
      </c>
      <c r="L2031" s="63"/>
      <c r="M2031" s="63"/>
      <c r="N2031" s="63"/>
      <c r="O2031" s="63"/>
      <c r="P2031" s="63"/>
      <c r="Q2031" s="63"/>
      <c r="R2031" s="63"/>
    </row>
    <row r="2032" spans="1:18" x14ac:dyDescent="0.2">
      <c r="A2032" s="63" t="s">
        <v>2225</v>
      </c>
      <c r="B2032" s="63" t="s">
        <v>2169</v>
      </c>
      <c r="C2032" s="63" t="s">
        <v>125</v>
      </c>
      <c r="D2032" s="63" t="s">
        <v>124</v>
      </c>
      <c r="E2032" s="63" t="s">
        <v>2170</v>
      </c>
      <c r="F2032" s="63">
        <v>0</v>
      </c>
      <c r="G2032" s="63" t="s">
        <v>8811</v>
      </c>
      <c r="H2032" s="63" t="s">
        <v>769</v>
      </c>
      <c r="I2032" s="63"/>
      <c r="J2032" s="63">
        <v>13</v>
      </c>
      <c r="K2032" s="63">
        <v>2</v>
      </c>
      <c r="L2032" s="63"/>
      <c r="M2032" s="63"/>
      <c r="N2032" s="63"/>
      <c r="O2032" s="63"/>
      <c r="P2032" s="63"/>
      <c r="Q2032" s="63"/>
      <c r="R2032" s="63"/>
    </row>
    <row r="2033" spans="1:18" x14ac:dyDescent="0.2">
      <c r="A2033" s="63" t="s">
        <v>2226</v>
      </c>
      <c r="B2033" s="63" t="s">
        <v>2172</v>
      </c>
      <c r="C2033" s="63" t="s">
        <v>125</v>
      </c>
      <c r="D2033" s="63" t="s">
        <v>124</v>
      </c>
      <c r="E2033" s="63" t="s">
        <v>2170</v>
      </c>
      <c r="F2033" s="63">
        <v>1</v>
      </c>
      <c r="G2033" s="63" t="s">
        <v>8811</v>
      </c>
      <c r="H2033" s="63" t="s">
        <v>772</v>
      </c>
      <c r="I2033" s="63"/>
      <c r="J2033" s="63">
        <v>18</v>
      </c>
      <c r="K2033" s="63">
        <v>2</v>
      </c>
      <c r="L2033" s="63"/>
      <c r="M2033" s="63"/>
      <c r="N2033" s="63"/>
      <c r="O2033" s="63"/>
      <c r="P2033" s="63"/>
      <c r="Q2033" s="63"/>
      <c r="R2033" s="63"/>
    </row>
    <row r="2034" spans="1:18" x14ac:dyDescent="0.2">
      <c r="A2034" s="63" t="s">
        <v>2227</v>
      </c>
      <c r="B2034" s="63" t="s">
        <v>2169</v>
      </c>
      <c r="C2034" s="63" t="s">
        <v>129</v>
      </c>
      <c r="D2034" s="63" t="s">
        <v>128</v>
      </c>
      <c r="E2034" s="63" t="s">
        <v>2170</v>
      </c>
      <c r="F2034" s="63">
        <v>0</v>
      </c>
      <c r="G2034" s="63" t="s">
        <v>8811</v>
      </c>
      <c r="H2034" s="63" t="s">
        <v>769</v>
      </c>
      <c r="I2034" s="63"/>
      <c r="J2034" s="63">
        <v>34</v>
      </c>
      <c r="K2034" s="63">
        <v>3</v>
      </c>
      <c r="L2034" s="63"/>
      <c r="M2034" s="63"/>
      <c r="N2034" s="63"/>
      <c r="O2034" s="63"/>
      <c r="P2034" s="63"/>
      <c r="Q2034" s="63"/>
      <c r="R2034" s="63"/>
    </row>
    <row r="2035" spans="1:18" x14ac:dyDescent="0.2">
      <c r="A2035" s="63" t="s">
        <v>2228</v>
      </c>
      <c r="B2035" s="63" t="s">
        <v>2172</v>
      </c>
      <c r="C2035" s="63" t="s">
        <v>129</v>
      </c>
      <c r="D2035" s="63" t="s">
        <v>128</v>
      </c>
      <c r="E2035" s="63" t="s">
        <v>2170</v>
      </c>
      <c r="F2035" s="63">
        <v>1</v>
      </c>
      <c r="G2035" s="63" t="s">
        <v>8811</v>
      </c>
      <c r="H2035" s="63" t="s">
        <v>772</v>
      </c>
      <c r="I2035" s="63"/>
      <c r="J2035" s="63">
        <v>36</v>
      </c>
      <c r="K2035" s="63">
        <v>3</v>
      </c>
      <c r="L2035" s="63"/>
      <c r="M2035" s="63"/>
      <c r="N2035" s="63"/>
      <c r="O2035" s="63"/>
      <c r="P2035" s="63"/>
      <c r="Q2035" s="63"/>
      <c r="R2035" s="63"/>
    </row>
    <row r="2036" spans="1:18" x14ac:dyDescent="0.2">
      <c r="A2036" s="63" t="s">
        <v>2229</v>
      </c>
      <c r="B2036" s="63" t="s">
        <v>2169</v>
      </c>
      <c r="C2036" s="63" t="s">
        <v>133</v>
      </c>
      <c r="D2036" s="63" t="s">
        <v>132</v>
      </c>
      <c r="E2036" s="63" t="s">
        <v>2170</v>
      </c>
      <c r="F2036" s="63">
        <v>0</v>
      </c>
      <c r="G2036" s="63" t="s">
        <v>8811</v>
      </c>
      <c r="H2036" s="63" t="s">
        <v>769</v>
      </c>
      <c r="I2036" s="63"/>
      <c r="J2036" s="63">
        <v>6</v>
      </c>
      <c r="K2036" s="63">
        <v>1</v>
      </c>
      <c r="L2036" s="63"/>
      <c r="M2036" s="63"/>
      <c r="N2036" s="63"/>
      <c r="O2036" s="63"/>
      <c r="P2036" s="63"/>
      <c r="Q2036" s="63"/>
      <c r="R2036" s="63"/>
    </row>
    <row r="2037" spans="1:18" x14ac:dyDescent="0.2">
      <c r="A2037" s="63" t="s">
        <v>2230</v>
      </c>
      <c r="B2037" s="63" t="s">
        <v>2172</v>
      </c>
      <c r="C2037" s="63" t="s">
        <v>133</v>
      </c>
      <c r="D2037" s="63" t="s">
        <v>132</v>
      </c>
      <c r="E2037" s="63" t="s">
        <v>2170</v>
      </c>
      <c r="F2037" s="63">
        <v>1</v>
      </c>
      <c r="G2037" s="63" t="s">
        <v>8811</v>
      </c>
      <c r="H2037" s="63" t="s">
        <v>772</v>
      </c>
      <c r="I2037" s="63"/>
      <c r="J2037" s="63">
        <v>13</v>
      </c>
      <c r="K2037" s="63">
        <v>2</v>
      </c>
      <c r="L2037" s="63"/>
      <c r="M2037" s="63"/>
      <c r="N2037" s="63"/>
      <c r="O2037" s="63"/>
      <c r="P2037" s="63"/>
      <c r="Q2037" s="63"/>
      <c r="R2037" s="63"/>
    </row>
    <row r="2038" spans="1:18" x14ac:dyDescent="0.2">
      <c r="A2038" s="63" t="s">
        <v>2231</v>
      </c>
      <c r="B2038" s="63" t="s">
        <v>2169</v>
      </c>
      <c r="C2038" s="63" t="s">
        <v>137</v>
      </c>
      <c r="D2038" s="63" t="s">
        <v>136</v>
      </c>
      <c r="E2038" s="63" t="s">
        <v>2170</v>
      </c>
      <c r="F2038" s="63">
        <v>0</v>
      </c>
      <c r="G2038" s="63" t="s">
        <v>8811</v>
      </c>
      <c r="H2038" s="63" t="s">
        <v>769</v>
      </c>
      <c r="I2038" s="63"/>
      <c r="J2038" s="63">
        <v>9</v>
      </c>
      <c r="K2038" s="63">
        <v>1</v>
      </c>
      <c r="L2038" s="63"/>
      <c r="M2038" s="63"/>
      <c r="N2038" s="63"/>
      <c r="O2038" s="63"/>
      <c r="P2038" s="63"/>
      <c r="Q2038" s="63"/>
      <c r="R2038" s="63"/>
    </row>
    <row r="2039" spans="1:18" x14ac:dyDescent="0.2">
      <c r="A2039" s="63" t="s">
        <v>2232</v>
      </c>
      <c r="B2039" s="63" t="s">
        <v>2172</v>
      </c>
      <c r="C2039" s="63" t="s">
        <v>137</v>
      </c>
      <c r="D2039" s="63" t="s">
        <v>136</v>
      </c>
      <c r="E2039" s="63" t="s">
        <v>2170</v>
      </c>
      <c r="F2039" s="63">
        <v>1</v>
      </c>
      <c r="G2039" s="63" t="s">
        <v>8811</v>
      </c>
      <c r="H2039" s="63" t="s">
        <v>772</v>
      </c>
      <c r="I2039" s="63"/>
      <c r="J2039" s="63">
        <v>9</v>
      </c>
      <c r="K2039" s="63">
        <v>1</v>
      </c>
      <c r="L2039" s="63"/>
      <c r="M2039" s="63"/>
      <c r="N2039" s="63"/>
      <c r="O2039" s="63"/>
      <c r="P2039" s="63"/>
      <c r="Q2039" s="63"/>
      <c r="R2039" s="63"/>
    </row>
    <row r="2040" spans="1:18" x14ac:dyDescent="0.2">
      <c r="A2040" s="63" t="s">
        <v>2233</v>
      </c>
      <c r="B2040" s="63" t="s">
        <v>2169</v>
      </c>
      <c r="C2040" s="63" t="s">
        <v>141</v>
      </c>
      <c r="D2040" s="63" t="s">
        <v>140</v>
      </c>
      <c r="E2040" s="63" t="s">
        <v>2170</v>
      </c>
      <c r="F2040" s="63">
        <v>0</v>
      </c>
      <c r="G2040" s="63" t="s">
        <v>8811</v>
      </c>
      <c r="H2040" s="63" t="s">
        <v>769</v>
      </c>
      <c r="I2040" s="63"/>
      <c r="J2040" s="63">
        <v>34</v>
      </c>
      <c r="K2040" s="63">
        <v>3</v>
      </c>
      <c r="L2040" s="63"/>
      <c r="M2040" s="63"/>
      <c r="N2040" s="63"/>
      <c r="O2040" s="63"/>
      <c r="P2040" s="63"/>
      <c r="Q2040" s="63"/>
      <c r="R2040" s="63"/>
    </row>
    <row r="2041" spans="1:18" x14ac:dyDescent="0.2">
      <c r="A2041" s="63" t="s">
        <v>2234</v>
      </c>
      <c r="B2041" s="63" t="s">
        <v>2172</v>
      </c>
      <c r="C2041" s="63" t="s">
        <v>141</v>
      </c>
      <c r="D2041" s="63" t="s">
        <v>140</v>
      </c>
      <c r="E2041" s="63" t="s">
        <v>2170</v>
      </c>
      <c r="F2041" s="63">
        <v>1</v>
      </c>
      <c r="G2041" s="63" t="s">
        <v>8811</v>
      </c>
      <c r="H2041" s="63" t="s">
        <v>772</v>
      </c>
      <c r="I2041" s="63"/>
      <c r="J2041" s="63">
        <v>34</v>
      </c>
      <c r="K2041" s="63">
        <v>3</v>
      </c>
      <c r="L2041" s="63"/>
      <c r="M2041" s="63"/>
      <c r="N2041" s="63"/>
      <c r="O2041" s="63"/>
      <c r="P2041" s="63"/>
      <c r="Q2041" s="63"/>
      <c r="R2041" s="63"/>
    </row>
    <row r="2042" spans="1:18" x14ac:dyDescent="0.2">
      <c r="A2042" s="63" t="s">
        <v>2235</v>
      </c>
      <c r="B2042" s="63" t="s">
        <v>2169</v>
      </c>
      <c r="C2042" s="63" t="s">
        <v>145</v>
      </c>
      <c r="D2042" s="63" t="s">
        <v>144</v>
      </c>
      <c r="E2042" s="63" t="s">
        <v>2170</v>
      </c>
      <c r="F2042" s="63">
        <v>0</v>
      </c>
      <c r="G2042" s="63" t="s">
        <v>8811</v>
      </c>
      <c r="H2042" s="63" t="s">
        <v>769</v>
      </c>
      <c r="I2042" s="63"/>
      <c r="J2042" s="63">
        <v>13</v>
      </c>
      <c r="K2042" s="63">
        <v>2</v>
      </c>
      <c r="L2042" s="63"/>
      <c r="M2042" s="63"/>
      <c r="N2042" s="63"/>
      <c r="O2042" s="63"/>
      <c r="P2042" s="63"/>
      <c r="Q2042" s="63"/>
      <c r="R2042" s="63"/>
    </row>
    <row r="2043" spans="1:18" x14ac:dyDescent="0.2">
      <c r="A2043" s="63" t="s">
        <v>2236</v>
      </c>
      <c r="B2043" s="63" t="s">
        <v>2172</v>
      </c>
      <c r="C2043" s="63" t="s">
        <v>145</v>
      </c>
      <c r="D2043" s="63" t="s">
        <v>144</v>
      </c>
      <c r="E2043" s="63" t="s">
        <v>2170</v>
      </c>
      <c r="F2043" s="63">
        <v>1</v>
      </c>
      <c r="G2043" s="63" t="s">
        <v>8811</v>
      </c>
      <c r="H2043" s="63" t="s">
        <v>772</v>
      </c>
      <c r="I2043" s="63"/>
      <c r="J2043" s="63">
        <v>11</v>
      </c>
      <c r="K2043" s="63">
        <v>1</v>
      </c>
      <c r="L2043" s="63"/>
      <c r="M2043" s="63"/>
      <c r="N2043" s="63"/>
      <c r="O2043" s="63"/>
      <c r="P2043" s="63"/>
      <c r="Q2043" s="63"/>
      <c r="R2043" s="63"/>
    </row>
    <row r="2044" spans="1:18" x14ac:dyDescent="0.2">
      <c r="A2044" s="63" t="s">
        <v>2237</v>
      </c>
      <c r="B2044" s="63" t="s">
        <v>2169</v>
      </c>
      <c r="C2044" s="63" t="s">
        <v>149</v>
      </c>
      <c r="D2044" s="63" t="s">
        <v>148</v>
      </c>
      <c r="E2044" s="63" t="s">
        <v>2170</v>
      </c>
      <c r="F2044" s="63">
        <v>0</v>
      </c>
      <c r="G2044" s="63" t="s">
        <v>8811</v>
      </c>
      <c r="H2044" s="63" t="s">
        <v>769</v>
      </c>
      <c r="I2044" s="63"/>
      <c r="J2044" s="63">
        <v>37</v>
      </c>
      <c r="K2044" s="63">
        <v>3</v>
      </c>
      <c r="L2044" s="63"/>
      <c r="M2044" s="63"/>
      <c r="N2044" s="63"/>
      <c r="O2044" s="63"/>
      <c r="P2044" s="63"/>
      <c r="Q2044" s="63"/>
      <c r="R2044" s="63"/>
    </row>
    <row r="2045" spans="1:18" x14ac:dyDescent="0.2">
      <c r="A2045" s="63" t="s">
        <v>2238</v>
      </c>
      <c r="B2045" s="63" t="s">
        <v>2172</v>
      </c>
      <c r="C2045" s="63" t="s">
        <v>149</v>
      </c>
      <c r="D2045" s="63" t="s">
        <v>148</v>
      </c>
      <c r="E2045" s="63" t="s">
        <v>2170</v>
      </c>
      <c r="F2045" s="63">
        <v>1</v>
      </c>
      <c r="G2045" s="63" t="s">
        <v>8811</v>
      </c>
      <c r="H2045" s="63" t="s">
        <v>772</v>
      </c>
      <c r="I2045" s="63"/>
      <c r="J2045" s="63">
        <v>37</v>
      </c>
      <c r="K2045" s="63">
        <v>3</v>
      </c>
      <c r="L2045" s="63"/>
      <c r="M2045" s="63"/>
      <c r="N2045" s="63"/>
      <c r="O2045" s="63"/>
      <c r="P2045" s="63"/>
      <c r="Q2045" s="63"/>
      <c r="R2045" s="63"/>
    </row>
    <row r="2046" spans="1:18" x14ac:dyDescent="0.2">
      <c r="A2046" s="63" t="s">
        <v>2239</v>
      </c>
      <c r="B2046" s="63" t="s">
        <v>2169</v>
      </c>
      <c r="C2046" s="63" t="s">
        <v>153</v>
      </c>
      <c r="D2046" s="63" t="s">
        <v>152</v>
      </c>
      <c r="E2046" s="63" t="s">
        <v>2170</v>
      </c>
      <c r="F2046" s="63">
        <v>0</v>
      </c>
      <c r="G2046" s="63" t="s">
        <v>8811</v>
      </c>
      <c r="H2046" s="63" t="s">
        <v>769</v>
      </c>
      <c r="I2046" s="63"/>
      <c r="J2046" s="63">
        <v>19</v>
      </c>
      <c r="K2046" s="63">
        <v>2</v>
      </c>
      <c r="L2046" s="63"/>
      <c r="M2046" s="63"/>
      <c r="N2046" s="63"/>
      <c r="O2046" s="63"/>
      <c r="P2046" s="63"/>
      <c r="Q2046" s="63"/>
      <c r="R2046" s="63"/>
    </row>
    <row r="2047" spans="1:18" x14ac:dyDescent="0.2">
      <c r="A2047" s="63" t="s">
        <v>2240</v>
      </c>
      <c r="B2047" s="63" t="s">
        <v>2172</v>
      </c>
      <c r="C2047" s="63" t="s">
        <v>153</v>
      </c>
      <c r="D2047" s="63" t="s">
        <v>152</v>
      </c>
      <c r="E2047" s="63" t="s">
        <v>2170</v>
      </c>
      <c r="F2047" s="63">
        <v>1</v>
      </c>
      <c r="G2047" s="63" t="s">
        <v>8811</v>
      </c>
      <c r="H2047" s="63" t="s">
        <v>772</v>
      </c>
      <c r="I2047" s="63"/>
      <c r="J2047" s="63">
        <v>20</v>
      </c>
      <c r="K2047" s="63">
        <v>2</v>
      </c>
      <c r="L2047" s="63"/>
      <c r="M2047" s="63"/>
      <c r="N2047" s="63"/>
      <c r="O2047" s="63"/>
      <c r="P2047" s="63"/>
      <c r="Q2047" s="63"/>
      <c r="R2047" s="63"/>
    </row>
    <row r="2048" spans="1:18" x14ac:dyDescent="0.2">
      <c r="A2048" s="63" t="s">
        <v>2241</v>
      </c>
      <c r="B2048" s="63" t="s">
        <v>2169</v>
      </c>
      <c r="C2048" s="63" t="s">
        <v>157</v>
      </c>
      <c r="D2048" s="63" t="s">
        <v>156</v>
      </c>
      <c r="E2048" s="63" t="s">
        <v>2170</v>
      </c>
      <c r="F2048" s="63">
        <v>0</v>
      </c>
      <c r="G2048" s="63" t="s">
        <v>8811</v>
      </c>
      <c r="H2048" s="63" t="s">
        <v>769</v>
      </c>
      <c r="I2048" s="63"/>
      <c r="J2048" s="63">
        <v>42</v>
      </c>
      <c r="K2048" s="63">
        <v>4</v>
      </c>
      <c r="L2048" s="63"/>
      <c r="M2048" s="63"/>
      <c r="N2048" s="63"/>
      <c r="O2048" s="63"/>
      <c r="P2048" s="63"/>
      <c r="Q2048" s="63"/>
      <c r="R2048" s="63"/>
    </row>
    <row r="2049" spans="1:18" x14ac:dyDescent="0.2">
      <c r="A2049" s="63" t="s">
        <v>2242</v>
      </c>
      <c r="B2049" s="63" t="s">
        <v>2172</v>
      </c>
      <c r="C2049" s="63" t="s">
        <v>157</v>
      </c>
      <c r="D2049" s="63" t="s">
        <v>156</v>
      </c>
      <c r="E2049" s="63" t="s">
        <v>2170</v>
      </c>
      <c r="F2049" s="63">
        <v>1</v>
      </c>
      <c r="G2049" s="63" t="s">
        <v>8811</v>
      </c>
      <c r="H2049" s="63" t="s">
        <v>772</v>
      </c>
      <c r="I2049" s="63"/>
      <c r="J2049" s="63">
        <v>38</v>
      </c>
      <c r="K2049" s="63">
        <v>3</v>
      </c>
      <c r="L2049" s="63"/>
      <c r="M2049" s="63"/>
      <c r="N2049" s="63"/>
      <c r="O2049" s="63"/>
      <c r="P2049" s="63"/>
      <c r="Q2049" s="63"/>
      <c r="R2049" s="63"/>
    </row>
    <row r="2050" spans="1:18" x14ac:dyDescent="0.2">
      <c r="A2050" s="63" t="s">
        <v>2243</v>
      </c>
      <c r="B2050" s="63" t="s">
        <v>2169</v>
      </c>
      <c r="C2050" s="63" t="s">
        <v>161</v>
      </c>
      <c r="D2050" s="63" t="s">
        <v>160</v>
      </c>
      <c r="E2050" s="63" t="s">
        <v>2170</v>
      </c>
      <c r="F2050" s="63">
        <v>0</v>
      </c>
      <c r="G2050" s="63" t="s">
        <v>8811</v>
      </c>
      <c r="H2050" s="63" t="s">
        <v>769</v>
      </c>
      <c r="I2050" s="63"/>
      <c r="J2050" s="63">
        <v>46</v>
      </c>
      <c r="K2050" s="63">
        <v>4</v>
      </c>
      <c r="L2050" s="63"/>
      <c r="M2050" s="63"/>
      <c r="N2050" s="63"/>
      <c r="O2050" s="63"/>
      <c r="P2050" s="63"/>
      <c r="Q2050" s="63"/>
      <c r="R2050" s="63"/>
    </row>
    <row r="2051" spans="1:18" x14ac:dyDescent="0.2">
      <c r="A2051" s="63" t="s">
        <v>2244</v>
      </c>
      <c r="B2051" s="63" t="s">
        <v>2172</v>
      </c>
      <c r="C2051" s="63" t="s">
        <v>161</v>
      </c>
      <c r="D2051" s="63" t="s">
        <v>160</v>
      </c>
      <c r="E2051" s="63" t="s">
        <v>2170</v>
      </c>
      <c r="F2051" s="63">
        <v>1</v>
      </c>
      <c r="G2051" s="63" t="s">
        <v>8811</v>
      </c>
      <c r="H2051" s="63" t="s">
        <v>772</v>
      </c>
      <c r="I2051" s="63"/>
      <c r="J2051" s="63">
        <v>45</v>
      </c>
      <c r="K2051" s="63">
        <v>4</v>
      </c>
      <c r="L2051" s="63"/>
      <c r="M2051" s="63"/>
      <c r="N2051" s="63"/>
      <c r="O2051" s="63"/>
      <c r="P2051" s="63"/>
      <c r="Q2051" s="63"/>
      <c r="R2051" s="63"/>
    </row>
    <row r="2052" spans="1:18" x14ac:dyDescent="0.2">
      <c r="A2052" s="63" t="s">
        <v>2245</v>
      </c>
      <c r="B2052" s="63" t="s">
        <v>2169</v>
      </c>
      <c r="C2052" s="63" t="s">
        <v>165</v>
      </c>
      <c r="D2052" s="63" t="s">
        <v>164</v>
      </c>
      <c r="E2052" s="63" t="s">
        <v>2170</v>
      </c>
      <c r="F2052" s="63">
        <v>0</v>
      </c>
      <c r="G2052" s="63" t="s">
        <v>8811</v>
      </c>
      <c r="H2052" s="63" t="s">
        <v>769</v>
      </c>
      <c r="I2052" s="63"/>
      <c r="J2052" s="63">
        <v>16</v>
      </c>
      <c r="K2052" s="63">
        <v>2</v>
      </c>
      <c r="L2052" s="63"/>
      <c r="M2052" s="63"/>
      <c r="N2052" s="63"/>
      <c r="O2052" s="63"/>
      <c r="P2052" s="63"/>
      <c r="Q2052" s="63"/>
      <c r="R2052" s="63"/>
    </row>
    <row r="2053" spans="1:18" x14ac:dyDescent="0.2">
      <c r="A2053" s="63" t="s">
        <v>2246</v>
      </c>
      <c r="B2053" s="63" t="s">
        <v>2172</v>
      </c>
      <c r="C2053" s="63" t="s">
        <v>165</v>
      </c>
      <c r="D2053" s="63" t="s">
        <v>164</v>
      </c>
      <c r="E2053" s="63" t="s">
        <v>2170</v>
      </c>
      <c r="F2053" s="63">
        <v>1</v>
      </c>
      <c r="G2053" s="63" t="s">
        <v>8811</v>
      </c>
      <c r="H2053" s="63" t="s">
        <v>772</v>
      </c>
      <c r="I2053" s="63"/>
      <c r="J2053" s="63">
        <v>16</v>
      </c>
      <c r="K2053" s="63">
        <v>2</v>
      </c>
      <c r="L2053" s="63"/>
      <c r="M2053" s="63"/>
      <c r="N2053" s="63"/>
      <c r="O2053" s="63"/>
      <c r="P2053" s="63"/>
      <c r="Q2053" s="63"/>
      <c r="R2053" s="63"/>
    </row>
    <row r="2054" spans="1:18" x14ac:dyDescent="0.2">
      <c r="A2054" s="63" t="s">
        <v>2247</v>
      </c>
      <c r="B2054" s="63" t="s">
        <v>2169</v>
      </c>
      <c r="C2054" s="63" t="s">
        <v>169</v>
      </c>
      <c r="D2054" s="63" t="s">
        <v>168</v>
      </c>
      <c r="E2054" s="63" t="s">
        <v>2170</v>
      </c>
      <c r="F2054" s="63">
        <v>0</v>
      </c>
      <c r="G2054" s="63" t="s">
        <v>8811</v>
      </c>
      <c r="H2054" s="63" t="s">
        <v>769</v>
      </c>
      <c r="I2054" s="63"/>
      <c r="J2054" s="63">
        <v>32</v>
      </c>
      <c r="K2054" s="63">
        <v>3</v>
      </c>
      <c r="L2054" s="63"/>
      <c r="M2054" s="63"/>
      <c r="N2054" s="63"/>
      <c r="O2054" s="63"/>
      <c r="P2054" s="63"/>
      <c r="Q2054" s="63"/>
      <c r="R2054" s="63"/>
    </row>
    <row r="2055" spans="1:18" x14ac:dyDescent="0.2">
      <c r="A2055" s="63" t="s">
        <v>2248</v>
      </c>
      <c r="B2055" s="63" t="s">
        <v>2172</v>
      </c>
      <c r="C2055" s="63" t="s">
        <v>169</v>
      </c>
      <c r="D2055" s="63" t="s">
        <v>168</v>
      </c>
      <c r="E2055" s="63" t="s">
        <v>2170</v>
      </c>
      <c r="F2055" s="63">
        <v>1</v>
      </c>
      <c r="G2055" s="63" t="s">
        <v>8811</v>
      </c>
      <c r="H2055" s="63" t="s">
        <v>772</v>
      </c>
      <c r="I2055" s="63"/>
      <c r="J2055" s="63">
        <v>27</v>
      </c>
      <c r="K2055" s="63">
        <v>3</v>
      </c>
      <c r="L2055" s="63"/>
      <c r="M2055" s="63"/>
      <c r="N2055" s="63"/>
      <c r="O2055" s="63"/>
      <c r="P2055" s="63"/>
      <c r="Q2055" s="63"/>
      <c r="R2055" s="63"/>
    </row>
    <row r="2056" spans="1:18" x14ac:dyDescent="0.2">
      <c r="A2056" s="63" t="s">
        <v>2249</v>
      </c>
      <c r="B2056" s="63" t="s">
        <v>2169</v>
      </c>
      <c r="C2056" s="63" t="s">
        <v>173</v>
      </c>
      <c r="D2056" s="63" t="s">
        <v>172</v>
      </c>
      <c r="E2056" s="63" t="s">
        <v>2170</v>
      </c>
      <c r="F2056" s="63">
        <v>0</v>
      </c>
      <c r="G2056" s="63" t="s">
        <v>8811</v>
      </c>
      <c r="H2056" s="63" t="s">
        <v>769</v>
      </c>
      <c r="I2056" s="63"/>
      <c r="J2056" s="63">
        <v>12</v>
      </c>
      <c r="K2056" s="63">
        <v>1</v>
      </c>
      <c r="L2056" s="63"/>
      <c r="M2056" s="63"/>
      <c r="N2056" s="63"/>
      <c r="O2056" s="63"/>
      <c r="P2056" s="63"/>
      <c r="Q2056" s="63"/>
      <c r="R2056" s="63"/>
    </row>
    <row r="2057" spans="1:18" x14ac:dyDescent="0.2">
      <c r="A2057" s="63" t="s">
        <v>2250</v>
      </c>
      <c r="B2057" s="63" t="s">
        <v>2172</v>
      </c>
      <c r="C2057" s="63" t="s">
        <v>173</v>
      </c>
      <c r="D2057" s="63" t="s">
        <v>172</v>
      </c>
      <c r="E2057" s="63" t="s">
        <v>2170</v>
      </c>
      <c r="F2057" s="63">
        <v>1</v>
      </c>
      <c r="G2057" s="63" t="s">
        <v>8811</v>
      </c>
      <c r="H2057" s="63" t="s">
        <v>772</v>
      </c>
      <c r="I2057" s="63"/>
      <c r="J2057" s="63">
        <v>11</v>
      </c>
      <c r="K2057" s="63">
        <v>1</v>
      </c>
      <c r="L2057" s="63"/>
      <c r="M2057" s="63"/>
      <c r="N2057" s="63"/>
      <c r="O2057" s="63"/>
      <c r="P2057" s="63"/>
      <c r="Q2057" s="63"/>
      <c r="R2057" s="63"/>
    </row>
    <row r="2058" spans="1:18" x14ac:dyDescent="0.2">
      <c r="A2058" s="63" t="s">
        <v>2251</v>
      </c>
      <c r="B2058" s="63" t="s">
        <v>2169</v>
      </c>
      <c r="C2058" s="63" t="s">
        <v>177</v>
      </c>
      <c r="D2058" s="63" t="s">
        <v>176</v>
      </c>
      <c r="E2058" s="63" t="s">
        <v>2170</v>
      </c>
      <c r="F2058" s="63">
        <v>0</v>
      </c>
      <c r="G2058" s="63" t="s">
        <v>8811</v>
      </c>
      <c r="H2058" s="63" t="s">
        <v>769</v>
      </c>
      <c r="I2058" s="63"/>
      <c r="J2058" s="63">
        <v>43</v>
      </c>
      <c r="K2058" s="63">
        <v>4</v>
      </c>
      <c r="L2058" s="63"/>
      <c r="M2058" s="63"/>
      <c r="N2058" s="63"/>
      <c r="O2058" s="63"/>
      <c r="P2058" s="63"/>
      <c r="Q2058" s="63"/>
      <c r="R2058" s="63"/>
    </row>
    <row r="2059" spans="1:18" x14ac:dyDescent="0.2">
      <c r="A2059" s="63" t="s">
        <v>2252</v>
      </c>
      <c r="B2059" s="63" t="s">
        <v>2172</v>
      </c>
      <c r="C2059" s="63" t="s">
        <v>177</v>
      </c>
      <c r="D2059" s="63" t="s">
        <v>176</v>
      </c>
      <c r="E2059" s="63" t="s">
        <v>2170</v>
      </c>
      <c r="F2059" s="63">
        <v>1</v>
      </c>
      <c r="G2059" s="63" t="s">
        <v>8811</v>
      </c>
      <c r="H2059" s="63" t="s">
        <v>772</v>
      </c>
      <c r="I2059" s="63"/>
      <c r="J2059" s="63">
        <v>43</v>
      </c>
      <c r="K2059" s="63">
        <v>4</v>
      </c>
      <c r="L2059" s="63"/>
      <c r="M2059" s="63"/>
      <c r="N2059" s="63"/>
      <c r="O2059" s="63"/>
      <c r="P2059" s="63"/>
      <c r="Q2059" s="63"/>
      <c r="R2059" s="63"/>
    </row>
    <row r="2060" spans="1:18" x14ac:dyDescent="0.2">
      <c r="A2060" s="63" t="s">
        <v>2253</v>
      </c>
      <c r="B2060" s="63" t="s">
        <v>2169</v>
      </c>
      <c r="C2060" s="63" t="s">
        <v>181</v>
      </c>
      <c r="D2060" s="63" t="s">
        <v>180</v>
      </c>
      <c r="E2060" s="63" t="s">
        <v>2170</v>
      </c>
      <c r="F2060" s="63">
        <v>0</v>
      </c>
      <c r="G2060" s="63" t="s">
        <v>8811</v>
      </c>
      <c r="H2060" s="63" t="s">
        <v>769</v>
      </c>
      <c r="I2060" s="63"/>
      <c r="J2060" s="63">
        <v>30</v>
      </c>
      <c r="K2060" s="63">
        <v>3</v>
      </c>
      <c r="L2060" s="63"/>
      <c r="M2060" s="63"/>
      <c r="N2060" s="63"/>
      <c r="O2060" s="63"/>
      <c r="P2060" s="63"/>
      <c r="Q2060" s="63"/>
      <c r="R2060" s="63"/>
    </row>
    <row r="2061" spans="1:18" x14ac:dyDescent="0.2">
      <c r="A2061" s="63" t="s">
        <v>2254</v>
      </c>
      <c r="B2061" s="63" t="s">
        <v>2172</v>
      </c>
      <c r="C2061" s="63" t="s">
        <v>181</v>
      </c>
      <c r="D2061" s="63" t="s">
        <v>180</v>
      </c>
      <c r="E2061" s="63" t="s">
        <v>2170</v>
      </c>
      <c r="F2061" s="63">
        <v>1</v>
      </c>
      <c r="G2061" s="63" t="s">
        <v>8811</v>
      </c>
      <c r="H2061" s="63" t="s">
        <v>772</v>
      </c>
      <c r="I2061" s="63"/>
      <c r="J2061" s="63">
        <v>30</v>
      </c>
      <c r="K2061" s="63">
        <v>3</v>
      </c>
      <c r="L2061" s="63"/>
      <c r="M2061" s="63"/>
      <c r="N2061" s="63"/>
      <c r="O2061" s="63"/>
      <c r="P2061" s="63"/>
      <c r="Q2061" s="63"/>
      <c r="R2061" s="63"/>
    </row>
    <row r="2062" spans="1:18" x14ac:dyDescent="0.2">
      <c r="A2062" s="63" t="s">
        <v>2255</v>
      </c>
      <c r="B2062" s="63" t="s">
        <v>2169</v>
      </c>
      <c r="C2062" s="63" t="s">
        <v>185</v>
      </c>
      <c r="D2062" s="63" t="s">
        <v>184</v>
      </c>
      <c r="E2062" s="63" t="s">
        <v>2170</v>
      </c>
      <c r="F2062" s="63">
        <v>0</v>
      </c>
      <c r="G2062" s="63" t="s">
        <v>8811</v>
      </c>
      <c r="H2062" s="63" t="s">
        <v>769</v>
      </c>
      <c r="I2062" s="63"/>
      <c r="J2062" s="63">
        <v>44</v>
      </c>
      <c r="K2062" s="63">
        <v>4</v>
      </c>
      <c r="L2062" s="63"/>
      <c r="M2062" s="63"/>
      <c r="N2062" s="63"/>
      <c r="O2062" s="63"/>
      <c r="P2062" s="63"/>
      <c r="Q2062" s="63"/>
      <c r="R2062" s="63"/>
    </row>
    <row r="2063" spans="1:18" x14ac:dyDescent="0.2">
      <c r="A2063" s="63" t="s">
        <v>2256</v>
      </c>
      <c r="B2063" s="63" t="s">
        <v>2172</v>
      </c>
      <c r="C2063" s="63" t="s">
        <v>185</v>
      </c>
      <c r="D2063" s="63" t="s">
        <v>184</v>
      </c>
      <c r="E2063" s="63" t="s">
        <v>2170</v>
      </c>
      <c r="F2063" s="63">
        <v>1</v>
      </c>
      <c r="G2063" s="63" t="s">
        <v>8811</v>
      </c>
      <c r="H2063" s="63" t="s">
        <v>772</v>
      </c>
      <c r="I2063" s="63"/>
      <c r="J2063" s="63">
        <v>43</v>
      </c>
      <c r="K2063" s="63">
        <v>4</v>
      </c>
      <c r="L2063" s="63"/>
      <c r="M2063" s="63"/>
      <c r="N2063" s="63"/>
      <c r="O2063" s="63"/>
      <c r="P2063" s="63"/>
      <c r="Q2063" s="63"/>
      <c r="R2063" s="63"/>
    </row>
    <row r="2064" spans="1:18" x14ac:dyDescent="0.2">
      <c r="A2064" s="63" t="s">
        <v>2257</v>
      </c>
      <c r="B2064" s="63" t="s">
        <v>2169</v>
      </c>
      <c r="C2064" s="63" t="s">
        <v>189</v>
      </c>
      <c r="D2064" s="63" t="s">
        <v>188</v>
      </c>
      <c r="E2064" s="63" t="s">
        <v>2170</v>
      </c>
      <c r="F2064" s="63">
        <v>0</v>
      </c>
      <c r="G2064" s="63" t="s">
        <v>8811</v>
      </c>
      <c r="H2064" s="63" t="s">
        <v>769</v>
      </c>
      <c r="I2064" s="63"/>
      <c r="J2064" s="63">
        <v>24</v>
      </c>
      <c r="K2064" s="63">
        <v>2</v>
      </c>
      <c r="L2064" s="63"/>
      <c r="M2064" s="63"/>
      <c r="N2064" s="63"/>
      <c r="O2064" s="63"/>
      <c r="P2064" s="63"/>
      <c r="Q2064" s="63"/>
      <c r="R2064" s="63"/>
    </row>
    <row r="2065" spans="1:18" x14ac:dyDescent="0.2">
      <c r="A2065" s="63" t="s">
        <v>2258</v>
      </c>
      <c r="B2065" s="63" t="s">
        <v>2172</v>
      </c>
      <c r="C2065" s="63" t="s">
        <v>189</v>
      </c>
      <c r="D2065" s="63" t="s">
        <v>188</v>
      </c>
      <c r="E2065" s="63" t="s">
        <v>2170</v>
      </c>
      <c r="F2065" s="63">
        <v>1</v>
      </c>
      <c r="G2065" s="63" t="s">
        <v>8811</v>
      </c>
      <c r="H2065" s="63" t="s">
        <v>772</v>
      </c>
      <c r="I2065" s="63"/>
      <c r="J2065" s="63">
        <v>24</v>
      </c>
      <c r="K2065" s="63">
        <v>2</v>
      </c>
      <c r="L2065" s="63"/>
      <c r="M2065" s="63"/>
      <c r="N2065" s="63"/>
      <c r="O2065" s="63"/>
      <c r="P2065" s="63"/>
      <c r="Q2065" s="63"/>
      <c r="R2065" s="63"/>
    </row>
    <row r="2066" spans="1:18" x14ac:dyDescent="0.2">
      <c r="A2066" s="63" t="s">
        <v>2259</v>
      </c>
      <c r="B2066" s="63" t="s">
        <v>2169</v>
      </c>
      <c r="C2066" s="63" t="s">
        <v>193</v>
      </c>
      <c r="D2066" s="63" t="s">
        <v>192</v>
      </c>
      <c r="E2066" s="63" t="s">
        <v>2170</v>
      </c>
      <c r="F2066" s="63">
        <v>0</v>
      </c>
      <c r="G2066" s="63" t="s">
        <v>8278</v>
      </c>
      <c r="H2066" s="63" t="s">
        <v>8278</v>
      </c>
      <c r="I2066" s="63"/>
      <c r="J2066" s="63"/>
      <c r="K2066" s="63"/>
      <c r="L2066" s="63"/>
      <c r="M2066" s="63"/>
      <c r="N2066" s="63"/>
      <c r="O2066" s="63"/>
      <c r="P2066" s="63"/>
      <c r="Q2066" s="63"/>
      <c r="R2066" s="63"/>
    </row>
    <row r="2067" spans="1:18" x14ac:dyDescent="0.2">
      <c r="A2067" s="63" t="s">
        <v>2260</v>
      </c>
      <c r="B2067" s="63" t="s">
        <v>2172</v>
      </c>
      <c r="C2067" s="63" t="s">
        <v>193</v>
      </c>
      <c r="D2067" s="63" t="s">
        <v>192</v>
      </c>
      <c r="E2067" s="63" t="s">
        <v>2170</v>
      </c>
      <c r="F2067" s="63">
        <v>1</v>
      </c>
      <c r="G2067" s="63" t="s">
        <v>8278</v>
      </c>
      <c r="H2067" s="63" t="s">
        <v>8278</v>
      </c>
      <c r="I2067" s="63"/>
      <c r="J2067" s="63"/>
      <c r="K2067" s="63"/>
      <c r="L2067" s="63"/>
      <c r="M2067" s="63"/>
      <c r="N2067" s="63"/>
      <c r="O2067" s="63"/>
      <c r="P2067" s="63"/>
      <c r="Q2067" s="63"/>
      <c r="R2067" s="63"/>
    </row>
    <row r="2068" spans="1:18" x14ac:dyDescent="0.2">
      <c r="A2068" s="63" t="s">
        <v>2261</v>
      </c>
      <c r="B2068" s="63" t="s">
        <v>2169</v>
      </c>
      <c r="C2068" s="63" t="s">
        <v>197</v>
      </c>
      <c r="D2068" s="63" t="s">
        <v>196</v>
      </c>
      <c r="E2068" s="63" t="s">
        <v>2170</v>
      </c>
      <c r="F2068" s="63">
        <v>0</v>
      </c>
      <c r="G2068" s="63" t="s">
        <v>8811</v>
      </c>
      <c r="H2068" s="63" t="s">
        <v>769</v>
      </c>
      <c r="I2068" s="63"/>
      <c r="J2068" s="63">
        <v>3</v>
      </c>
      <c r="K2068" s="63">
        <v>1</v>
      </c>
      <c r="L2068" s="63"/>
      <c r="M2068" s="63"/>
      <c r="N2068" s="63"/>
      <c r="O2068" s="63"/>
      <c r="P2068" s="63"/>
      <c r="Q2068" s="63"/>
      <c r="R2068" s="63"/>
    </row>
    <row r="2069" spans="1:18" x14ac:dyDescent="0.2">
      <c r="A2069" s="63" t="s">
        <v>2262</v>
      </c>
      <c r="B2069" s="63" t="s">
        <v>2172</v>
      </c>
      <c r="C2069" s="63" t="s">
        <v>197</v>
      </c>
      <c r="D2069" s="63" t="s">
        <v>196</v>
      </c>
      <c r="E2069" s="63" t="s">
        <v>2170</v>
      </c>
      <c r="F2069" s="63">
        <v>1</v>
      </c>
      <c r="G2069" s="63" t="s">
        <v>8811</v>
      </c>
      <c r="H2069" s="63" t="s">
        <v>772</v>
      </c>
      <c r="I2069" s="63"/>
      <c r="J2069" s="63">
        <v>4</v>
      </c>
      <c r="K2069" s="63">
        <v>1</v>
      </c>
      <c r="L2069" s="63"/>
      <c r="M2069" s="63"/>
      <c r="N2069" s="63"/>
      <c r="O2069" s="63"/>
      <c r="P2069" s="63"/>
      <c r="Q2069" s="63"/>
      <c r="R2069" s="63"/>
    </row>
    <row r="2070" spans="1:18" x14ac:dyDescent="0.2">
      <c r="A2070" s="63" t="s">
        <v>2263</v>
      </c>
      <c r="B2070" s="63" t="s">
        <v>2169</v>
      </c>
      <c r="C2070" s="63" t="s">
        <v>201</v>
      </c>
      <c r="D2070" s="63" t="s">
        <v>200</v>
      </c>
      <c r="E2070" s="63" t="s">
        <v>2170</v>
      </c>
      <c r="F2070" s="63">
        <v>0</v>
      </c>
      <c r="G2070" s="63" t="s">
        <v>8811</v>
      </c>
      <c r="H2070" s="63" t="s">
        <v>769</v>
      </c>
      <c r="I2070" s="63"/>
      <c r="J2070" s="63">
        <v>6</v>
      </c>
      <c r="K2070" s="63">
        <v>1</v>
      </c>
      <c r="L2070" s="63"/>
      <c r="M2070" s="63"/>
      <c r="N2070" s="63"/>
      <c r="O2070" s="63"/>
      <c r="P2070" s="63"/>
      <c r="Q2070" s="63"/>
      <c r="R2070" s="63"/>
    </row>
    <row r="2071" spans="1:18" x14ac:dyDescent="0.2">
      <c r="A2071" s="63" t="s">
        <v>2264</v>
      </c>
      <c r="B2071" s="63" t="s">
        <v>2172</v>
      </c>
      <c r="C2071" s="63" t="s">
        <v>201</v>
      </c>
      <c r="D2071" s="63" t="s">
        <v>200</v>
      </c>
      <c r="E2071" s="63" t="s">
        <v>2170</v>
      </c>
      <c r="F2071" s="63">
        <v>1</v>
      </c>
      <c r="G2071" s="63" t="s">
        <v>8811</v>
      </c>
      <c r="H2071" s="63" t="s">
        <v>772</v>
      </c>
      <c r="I2071" s="63"/>
      <c r="J2071" s="63">
        <v>5</v>
      </c>
      <c r="K2071" s="63">
        <v>1</v>
      </c>
      <c r="L2071" s="63"/>
      <c r="M2071" s="63"/>
      <c r="N2071" s="63"/>
      <c r="O2071" s="63"/>
      <c r="P2071" s="63"/>
      <c r="Q2071" s="63"/>
      <c r="R2071" s="63"/>
    </row>
    <row r="2072" spans="1:18" x14ac:dyDescent="0.2">
      <c r="A2072" s="63" t="s">
        <v>2265</v>
      </c>
      <c r="B2072" s="63" t="s">
        <v>2169</v>
      </c>
      <c r="C2072" s="63" t="s">
        <v>205</v>
      </c>
      <c r="D2072" s="63" t="s">
        <v>204</v>
      </c>
      <c r="E2072" s="63" t="s">
        <v>2170</v>
      </c>
      <c r="F2072" s="63">
        <v>0</v>
      </c>
      <c r="G2072" s="63" t="s">
        <v>8811</v>
      </c>
      <c r="H2072" s="63" t="s">
        <v>769</v>
      </c>
      <c r="I2072" s="63"/>
      <c r="J2072" s="63">
        <v>20</v>
      </c>
      <c r="K2072" s="63">
        <v>2</v>
      </c>
      <c r="L2072" s="63"/>
      <c r="M2072" s="63"/>
      <c r="N2072" s="63"/>
      <c r="O2072" s="63"/>
      <c r="P2072" s="63"/>
      <c r="Q2072" s="63"/>
      <c r="R2072" s="63"/>
    </row>
    <row r="2073" spans="1:18" x14ac:dyDescent="0.2">
      <c r="A2073" s="63" t="s">
        <v>2266</v>
      </c>
      <c r="B2073" s="63" t="s">
        <v>2172</v>
      </c>
      <c r="C2073" s="63" t="s">
        <v>205</v>
      </c>
      <c r="D2073" s="63" t="s">
        <v>204</v>
      </c>
      <c r="E2073" s="63" t="s">
        <v>2170</v>
      </c>
      <c r="F2073" s="63">
        <v>1</v>
      </c>
      <c r="G2073" s="63" t="s">
        <v>8811</v>
      </c>
      <c r="H2073" s="63" t="s">
        <v>772</v>
      </c>
      <c r="I2073" s="63"/>
      <c r="J2073" s="63">
        <v>20</v>
      </c>
      <c r="K2073" s="63">
        <v>2</v>
      </c>
      <c r="L2073" s="63"/>
      <c r="M2073" s="63"/>
      <c r="N2073" s="63"/>
      <c r="O2073" s="63"/>
      <c r="P2073" s="63"/>
      <c r="Q2073" s="63"/>
      <c r="R2073" s="63"/>
    </row>
    <row r="2074" spans="1:18" x14ac:dyDescent="0.2">
      <c r="A2074" s="63" t="s">
        <v>2267</v>
      </c>
      <c r="B2074" s="63" t="s">
        <v>2169</v>
      </c>
      <c r="C2074" s="63" t="s">
        <v>209</v>
      </c>
      <c r="D2074" s="63" t="s">
        <v>208</v>
      </c>
      <c r="E2074" s="63" t="s">
        <v>2170</v>
      </c>
      <c r="F2074" s="63">
        <v>0</v>
      </c>
      <c r="G2074" s="63" t="s">
        <v>8811</v>
      </c>
      <c r="H2074" s="63" t="s">
        <v>769</v>
      </c>
      <c r="I2074" s="63"/>
      <c r="J2074" s="63">
        <v>9</v>
      </c>
      <c r="K2074" s="63">
        <v>1</v>
      </c>
      <c r="L2074" s="63"/>
      <c r="M2074" s="63"/>
      <c r="N2074" s="63"/>
      <c r="O2074" s="63"/>
      <c r="P2074" s="63"/>
      <c r="Q2074" s="63"/>
      <c r="R2074" s="63"/>
    </row>
    <row r="2075" spans="1:18" x14ac:dyDescent="0.2">
      <c r="A2075" s="63" t="s">
        <v>2268</v>
      </c>
      <c r="B2075" s="63" t="s">
        <v>2172</v>
      </c>
      <c r="C2075" s="63" t="s">
        <v>209</v>
      </c>
      <c r="D2075" s="63" t="s">
        <v>208</v>
      </c>
      <c r="E2075" s="63" t="s">
        <v>2170</v>
      </c>
      <c r="F2075" s="63">
        <v>1</v>
      </c>
      <c r="G2075" s="63" t="s">
        <v>8811</v>
      </c>
      <c r="H2075" s="63" t="s">
        <v>772</v>
      </c>
      <c r="I2075" s="63"/>
      <c r="J2075" s="63">
        <v>9</v>
      </c>
      <c r="K2075" s="63">
        <v>1</v>
      </c>
      <c r="L2075" s="63"/>
      <c r="M2075" s="63"/>
      <c r="N2075" s="63"/>
      <c r="O2075" s="63"/>
      <c r="P2075" s="63"/>
      <c r="Q2075" s="63"/>
      <c r="R2075" s="63"/>
    </row>
    <row r="2076" spans="1:18" x14ac:dyDescent="0.2">
      <c r="A2076" s="63" t="s">
        <v>2269</v>
      </c>
      <c r="B2076" s="63" t="s">
        <v>2169</v>
      </c>
      <c r="C2076" s="63" t="s">
        <v>213</v>
      </c>
      <c r="D2076" s="63" t="s">
        <v>212</v>
      </c>
      <c r="E2076" s="63" t="s">
        <v>2170</v>
      </c>
      <c r="F2076" s="63">
        <v>0</v>
      </c>
      <c r="G2076" s="63" t="s">
        <v>8811</v>
      </c>
      <c r="H2076" s="63" t="s">
        <v>769</v>
      </c>
      <c r="I2076" s="63"/>
      <c r="J2076" s="63">
        <v>49</v>
      </c>
      <c r="K2076" s="63">
        <v>4</v>
      </c>
      <c r="L2076" s="63"/>
      <c r="M2076" s="63"/>
      <c r="N2076" s="63"/>
      <c r="O2076" s="63"/>
      <c r="P2076" s="63"/>
      <c r="Q2076" s="63"/>
      <c r="R2076" s="63"/>
    </row>
    <row r="2077" spans="1:18" x14ac:dyDescent="0.2">
      <c r="A2077" s="63" t="s">
        <v>2270</v>
      </c>
      <c r="B2077" s="63" t="s">
        <v>2172</v>
      </c>
      <c r="C2077" s="63" t="s">
        <v>213</v>
      </c>
      <c r="D2077" s="63" t="s">
        <v>212</v>
      </c>
      <c r="E2077" s="63" t="s">
        <v>2170</v>
      </c>
      <c r="F2077" s="63">
        <v>1</v>
      </c>
      <c r="G2077" s="63" t="s">
        <v>8811</v>
      </c>
      <c r="H2077" s="63" t="s">
        <v>772</v>
      </c>
      <c r="I2077" s="63"/>
      <c r="J2077" s="63">
        <v>50</v>
      </c>
      <c r="K2077" s="63">
        <v>4</v>
      </c>
      <c r="L2077" s="63"/>
      <c r="M2077" s="63"/>
      <c r="N2077" s="63"/>
      <c r="O2077" s="63"/>
      <c r="P2077" s="63"/>
      <c r="Q2077" s="63"/>
      <c r="R2077" s="63"/>
    </row>
    <row r="2078" spans="1:18" x14ac:dyDescent="0.2">
      <c r="A2078" s="63" t="s">
        <v>2271</v>
      </c>
      <c r="B2078" s="63" t="s">
        <v>2169</v>
      </c>
      <c r="C2078" s="63" t="s">
        <v>217</v>
      </c>
      <c r="D2078" s="63" t="s">
        <v>216</v>
      </c>
      <c r="E2078" s="63" t="s">
        <v>2170</v>
      </c>
      <c r="F2078" s="63">
        <v>0</v>
      </c>
      <c r="G2078" s="63" t="s">
        <v>8811</v>
      </c>
      <c r="H2078" s="63" t="s">
        <v>769</v>
      </c>
      <c r="I2078" s="63"/>
      <c r="J2078" s="63">
        <v>17</v>
      </c>
      <c r="K2078" s="63">
        <v>2</v>
      </c>
      <c r="L2078" s="63"/>
      <c r="M2078" s="63"/>
      <c r="N2078" s="63"/>
      <c r="O2078" s="63"/>
      <c r="P2078" s="63"/>
      <c r="Q2078" s="63"/>
      <c r="R2078" s="63"/>
    </row>
    <row r="2079" spans="1:18" x14ac:dyDescent="0.2">
      <c r="A2079" s="63" t="s">
        <v>2272</v>
      </c>
      <c r="B2079" s="63" t="s">
        <v>2172</v>
      </c>
      <c r="C2079" s="63" t="s">
        <v>217</v>
      </c>
      <c r="D2079" s="63" t="s">
        <v>216</v>
      </c>
      <c r="E2079" s="63" t="s">
        <v>2170</v>
      </c>
      <c r="F2079" s="63">
        <v>1</v>
      </c>
      <c r="G2079" s="63" t="s">
        <v>8811</v>
      </c>
      <c r="H2079" s="63" t="s">
        <v>772</v>
      </c>
      <c r="I2079" s="63"/>
      <c r="J2079" s="63">
        <v>16</v>
      </c>
      <c r="K2079" s="63">
        <v>2</v>
      </c>
      <c r="L2079" s="63"/>
      <c r="M2079" s="63"/>
      <c r="N2079" s="63"/>
      <c r="O2079" s="63"/>
      <c r="P2079" s="63"/>
      <c r="Q2079" s="63"/>
      <c r="R2079" s="63"/>
    </row>
    <row r="2080" spans="1:18" x14ac:dyDescent="0.2">
      <c r="A2080" s="63" t="s">
        <v>2273</v>
      </c>
      <c r="B2080" s="63" t="s">
        <v>2169</v>
      </c>
      <c r="C2080" s="63" t="s">
        <v>221</v>
      </c>
      <c r="D2080" s="63" t="s">
        <v>220</v>
      </c>
      <c r="E2080" s="63" t="s">
        <v>2170</v>
      </c>
      <c r="F2080" s="63">
        <v>0</v>
      </c>
      <c r="G2080" s="63" t="s">
        <v>8811</v>
      </c>
      <c r="H2080" s="63" t="s">
        <v>769</v>
      </c>
      <c r="I2080" s="63"/>
      <c r="J2080" s="63">
        <v>24</v>
      </c>
      <c r="K2080" s="63">
        <v>2</v>
      </c>
      <c r="L2080" s="63"/>
      <c r="M2080" s="63"/>
      <c r="N2080" s="63"/>
      <c r="O2080" s="63"/>
      <c r="P2080" s="63"/>
      <c r="Q2080" s="63"/>
      <c r="R2080" s="63"/>
    </row>
    <row r="2081" spans="1:18" x14ac:dyDescent="0.2">
      <c r="A2081" s="63" t="s">
        <v>2274</v>
      </c>
      <c r="B2081" s="63" t="s">
        <v>2172</v>
      </c>
      <c r="C2081" s="63" t="s">
        <v>221</v>
      </c>
      <c r="D2081" s="63" t="s">
        <v>220</v>
      </c>
      <c r="E2081" s="63" t="s">
        <v>2170</v>
      </c>
      <c r="F2081" s="63">
        <v>1</v>
      </c>
      <c r="G2081" s="63" t="s">
        <v>8811</v>
      </c>
      <c r="H2081" s="63" t="s">
        <v>772</v>
      </c>
      <c r="I2081" s="63"/>
      <c r="J2081" s="63">
        <v>18</v>
      </c>
      <c r="K2081" s="63">
        <v>2</v>
      </c>
      <c r="L2081" s="63"/>
      <c r="M2081" s="63"/>
      <c r="N2081" s="63"/>
      <c r="O2081" s="63"/>
      <c r="P2081" s="63"/>
      <c r="Q2081" s="63"/>
      <c r="R2081" s="63"/>
    </row>
    <row r="2082" spans="1:18" x14ac:dyDescent="0.2">
      <c r="A2082" s="63" t="s">
        <v>8314</v>
      </c>
      <c r="B2082" s="63" t="s">
        <v>8315</v>
      </c>
      <c r="C2082" s="63" t="s">
        <v>14</v>
      </c>
      <c r="D2082" s="63" t="s">
        <v>13</v>
      </c>
      <c r="E2082" s="63" t="s">
        <v>8289</v>
      </c>
      <c r="F2082" s="63">
        <v>0</v>
      </c>
      <c r="G2082" s="63" t="s">
        <v>8316</v>
      </c>
      <c r="H2082" s="63" t="s">
        <v>334</v>
      </c>
      <c r="I2082" s="63">
        <v>68</v>
      </c>
      <c r="J2082" s="63">
        <v>24</v>
      </c>
      <c r="K2082" s="63">
        <v>2</v>
      </c>
      <c r="L2082" s="63"/>
      <c r="M2082" s="63"/>
      <c r="N2082" s="63"/>
      <c r="O2082" s="63"/>
      <c r="P2082" s="63"/>
      <c r="Q2082" s="63"/>
      <c r="R2082" s="63"/>
    </row>
    <row r="2083" spans="1:18" x14ac:dyDescent="0.2">
      <c r="A2083" s="63" t="s">
        <v>8317</v>
      </c>
      <c r="B2083" s="63" t="s">
        <v>8318</v>
      </c>
      <c r="C2083" s="63" t="s">
        <v>14</v>
      </c>
      <c r="D2083" s="63" t="s">
        <v>13</v>
      </c>
      <c r="E2083" s="63" t="s">
        <v>8289</v>
      </c>
      <c r="F2083" s="63">
        <v>1</v>
      </c>
      <c r="G2083" s="63" t="s">
        <v>8316</v>
      </c>
      <c r="H2083" s="63" t="s">
        <v>19</v>
      </c>
      <c r="I2083" s="63">
        <v>67</v>
      </c>
      <c r="J2083" s="63">
        <v>28</v>
      </c>
      <c r="K2083" s="63">
        <v>3</v>
      </c>
      <c r="L2083" s="63">
        <v>-0.2</v>
      </c>
      <c r="M2083" s="63"/>
      <c r="N2083" s="63">
        <v>1</v>
      </c>
      <c r="O2083" s="63"/>
      <c r="P2083" s="63"/>
      <c r="Q2083" s="63"/>
      <c r="R2083" s="63"/>
    </row>
    <row r="2084" spans="1:18" x14ac:dyDescent="0.2">
      <c r="A2084" s="63" t="s">
        <v>8319</v>
      </c>
      <c r="B2084" s="63" t="s">
        <v>8315</v>
      </c>
      <c r="C2084" s="63" t="s">
        <v>22</v>
      </c>
      <c r="D2084" s="63" t="s">
        <v>21</v>
      </c>
      <c r="E2084" s="63" t="s">
        <v>8289</v>
      </c>
      <c r="F2084" s="63">
        <v>0</v>
      </c>
      <c r="G2084" s="63" t="s">
        <v>8316</v>
      </c>
      <c r="H2084" s="63" t="s">
        <v>334</v>
      </c>
      <c r="I2084" s="63">
        <v>63</v>
      </c>
      <c r="J2084" s="63">
        <v>41</v>
      </c>
      <c r="K2084" s="63">
        <v>4</v>
      </c>
      <c r="L2084" s="63"/>
      <c r="M2084" s="63"/>
      <c r="N2084" s="63"/>
      <c r="O2084" s="63"/>
      <c r="P2084" s="63"/>
      <c r="Q2084" s="63"/>
      <c r="R2084" s="63"/>
    </row>
    <row r="2085" spans="1:18" x14ac:dyDescent="0.2">
      <c r="A2085" s="63" t="s">
        <v>8320</v>
      </c>
      <c r="B2085" s="63" t="s">
        <v>8318</v>
      </c>
      <c r="C2085" s="63" t="s">
        <v>22</v>
      </c>
      <c r="D2085" s="63" t="s">
        <v>21</v>
      </c>
      <c r="E2085" s="63" t="s">
        <v>8289</v>
      </c>
      <c r="F2085" s="63">
        <v>1</v>
      </c>
      <c r="G2085" s="63" t="s">
        <v>8316</v>
      </c>
      <c r="H2085" s="63" t="s">
        <v>19</v>
      </c>
      <c r="I2085" s="63">
        <v>62</v>
      </c>
      <c r="J2085" s="63">
        <v>47</v>
      </c>
      <c r="K2085" s="63">
        <v>4</v>
      </c>
      <c r="L2085" s="63">
        <v>-0.2</v>
      </c>
      <c r="M2085" s="63"/>
      <c r="N2085" s="63">
        <v>1</v>
      </c>
      <c r="O2085" s="63"/>
      <c r="P2085" s="63"/>
      <c r="Q2085" s="63"/>
      <c r="R2085" s="63"/>
    </row>
    <row r="2086" spans="1:18" x14ac:dyDescent="0.2">
      <c r="A2086" s="63" t="s">
        <v>8321</v>
      </c>
      <c r="B2086" s="63" t="s">
        <v>8315</v>
      </c>
      <c r="C2086" s="63" t="s">
        <v>26</v>
      </c>
      <c r="D2086" s="63" t="s">
        <v>25</v>
      </c>
      <c r="E2086" s="63" t="s">
        <v>8289</v>
      </c>
      <c r="F2086" s="63">
        <v>0</v>
      </c>
      <c r="G2086" s="63" t="s">
        <v>8316</v>
      </c>
      <c r="H2086" s="63" t="s">
        <v>334</v>
      </c>
      <c r="I2086" s="63">
        <v>63</v>
      </c>
      <c r="J2086" s="63">
        <v>41</v>
      </c>
      <c r="K2086" s="63">
        <v>4</v>
      </c>
      <c r="L2086" s="63"/>
      <c r="M2086" s="63"/>
      <c r="N2086" s="63"/>
      <c r="O2086" s="63"/>
      <c r="P2086" s="63"/>
      <c r="Q2086" s="63"/>
      <c r="R2086" s="63"/>
    </row>
    <row r="2087" spans="1:18" x14ac:dyDescent="0.2">
      <c r="A2087" s="63" t="s">
        <v>8322</v>
      </c>
      <c r="B2087" s="63" t="s">
        <v>8318</v>
      </c>
      <c r="C2087" s="63" t="s">
        <v>26</v>
      </c>
      <c r="D2087" s="63" t="s">
        <v>25</v>
      </c>
      <c r="E2087" s="63" t="s">
        <v>8289</v>
      </c>
      <c r="F2087" s="63">
        <v>1</v>
      </c>
      <c r="G2087" s="63" t="s">
        <v>8316</v>
      </c>
      <c r="H2087" s="63" t="s">
        <v>19</v>
      </c>
      <c r="I2087" s="63">
        <v>66</v>
      </c>
      <c r="J2087" s="63">
        <v>34</v>
      </c>
      <c r="K2087" s="63">
        <v>3</v>
      </c>
      <c r="L2087" s="63">
        <v>0.7</v>
      </c>
      <c r="M2087" s="63">
        <v>1</v>
      </c>
      <c r="N2087" s="63"/>
      <c r="O2087" s="63">
        <v>1</v>
      </c>
      <c r="P2087" s="63"/>
      <c r="Q2087" s="63"/>
      <c r="R2087" s="63"/>
    </row>
    <row r="2088" spans="1:18" x14ac:dyDescent="0.2">
      <c r="A2088" s="63" t="s">
        <v>8323</v>
      </c>
      <c r="B2088" s="63" t="s">
        <v>8315</v>
      </c>
      <c r="C2088" s="63" t="s">
        <v>30</v>
      </c>
      <c r="D2088" s="63" t="s">
        <v>29</v>
      </c>
      <c r="E2088" s="63" t="s">
        <v>8289</v>
      </c>
      <c r="F2088" s="63">
        <v>0</v>
      </c>
      <c r="G2088" s="63" t="s">
        <v>8316</v>
      </c>
      <c r="H2088" s="63" t="s">
        <v>334</v>
      </c>
      <c r="I2088" s="63">
        <v>61</v>
      </c>
      <c r="J2088" s="63">
        <v>47</v>
      </c>
      <c r="K2088" s="63">
        <v>4</v>
      </c>
      <c r="L2088" s="63"/>
      <c r="M2088" s="63"/>
      <c r="N2088" s="63"/>
      <c r="O2088" s="63"/>
      <c r="P2088" s="63"/>
      <c r="Q2088" s="63"/>
      <c r="R2088" s="63"/>
    </row>
    <row r="2089" spans="1:18" x14ac:dyDescent="0.2">
      <c r="A2089" s="63" t="s">
        <v>8324</v>
      </c>
      <c r="B2089" s="63" t="s">
        <v>8318</v>
      </c>
      <c r="C2089" s="63" t="s">
        <v>30</v>
      </c>
      <c r="D2089" s="63" t="s">
        <v>29</v>
      </c>
      <c r="E2089" s="63" t="s">
        <v>8289</v>
      </c>
      <c r="F2089" s="63">
        <v>1</v>
      </c>
      <c r="G2089" s="63" t="s">
        <v>8316</v>
      </c>
      <c r="H2089" s="63" t="s">
        <v>19</v>
      </c>
      <c r="I2089" s="63">
        <v>63</v>
      </c>
      <c r="J2089" s="63">
        <v>43</v>
      </c>
      <c r="K2089" s="63">
        <v>4</v>
      </c>
      <c r="L2089" s="63">
        <v>0.5</v>
      </c>
      <c r="M2089" s="63">
        <v>1</v>
      </c>
      <c r="N2089" s="63"/>
      <c r="O2089" s="63">
        <v>1</v>
      </c>
      <c r="P2089" s="63"/>
      <c r="Q2089" s="63"/>
      <c r="R2089" s="63"/>
    </row>
    <row r="2090" spans="1:18" x14ac:dyDescent="0.2">
      <c r="A2090" s="63" t="s">
        <v>8325</v>
      </c>
      <c r="B2090" s="63" t="s">
        <v>8315</v>
      </c>
      <c r="C2090" s="63" t="s">
        <v>34</v>
      </c>
      <c r="D2090" s="63" t="s">
        <v>33</v>
      </c>
      <c r="E2090" s="63" t="s">
        <v>8289</v>
      </c>
      <c r="F2090" s="63">
        <v>0</v>
      </c>
      <c r="G2090" s="63" t="s">
        <v>8316</v>
      </c>
      <c r="H2090" s="63" t="s">
        <v>334</v>
      </c>
      <c r="I2090" s="63">
        <v>73</v>
      </c>
      <c r="J2090" s="63">
        <v>8</v>
      </c>
      <c r="K2090" s="63">
        <v>1</v>
      </c>
      <c r="L2090" s="63"/>
      <c r="M2090" s="63"/>
      <c r="N2090" s="63"/>
      <c r="O2090" s="63"/>
      <c r="P2090" s="63"/>
      <c r="Q2090" s="63"/>
      <c r="R2090" s="63"/>
    </row>
    <row r="2091" spans="1:18" x14ac:dyDescent="0.2">
      <c r="A2091" s="63" t="s">
        <v>8326</v>
      </c>
      <c r="B2091" s="63" t="s">
        <v>8318</v>
      </c>
      <c r="C2091" s="63" t="s">
        <v>34</v>
      </c>
      <c r="D2091" s="63" t="s">
        <v>33</v>
      </c>
      <c r="E2091" s="63" t="s">
        <v>8289</v>
      </c>
      <c r="F2091" s="63">
        <v>1</v>
      </c>
      <c r="G2091" s="63" t="s">
        <v>8316</v>
      </c>
      <c r="H2091" s="63" t="s">
        <v>19</v>
      </c>
      <c r="I2091" s="63">
        <v>70</v>
      </c>
      <c r="J2091" s="63">
        <v>14</v>
      </c>
      <c r="K2091" s="63">
        <v>2</v>
      </c>
      <c r="L2091" s="63">
        <v>-0.7</v>
      </c>
      <c r="M2091" s="63"/>
      <c r="N2091" s="63">
        <v>1</v>
      </c>
      <c r="O2091" s="63"/>
      <c r="P2091" s="63">
        <v>1</v>
      </c>
      <c r="Q2091" s="63"/>
      <c r="R2091" s="63"/>
    </row>
    <row r="2092" spans="1:18" x14ac:dyDescent="0.2">
      <c r="A2092" s="63" t="s">
        <v>8327</v>
      </c>
      <c r="B2092" s="63" t="s">
        <v>8315</v>
      </c>
      <c r="C2092" s="63" t="s">
        <v>38</v>
      </c>
      <c r="D2092" s="63" t="s">
        <v>37</v>
      </c>
      <c r="E2092" s="63" t="s">
        <v>8289</v>
      </c>
      <c r="F2092" s="63">
        <v>0</v>
      </c>
      <c r="G2092" s="63" t="s">
        <v>8316</v>
      </c>
      <c r="H2092" s="63" t="s">
        <v>334</v>
      </c>
      <c r="I2092" s="63">
        <v>69</v>
      </c>
      <c r="J2092" s="63">
        <v>20</v>
      </c>
      <c r="K2092" s="63">
        <v>2</v>
      </c>
      <c r="L2092" s="63"/>
      <c r="M2092" s="63"/>
      <c r="N2092" s="63"/>
      <c r="O2092" s="63"/>
      <c r="P2092" s="63"/>
      <c r="Q2092" s="63"/>
      <c r="R2092" s="63"/>
    </row>
    <row r="2093" spans="1:18" x14ac:dyDescent="0.2">
      <c r="A2093" s="63" t="s">
        <v>8328</v>
      </c>
      <c r="B2093" s="63" t="s">
        <v>8318</v>
      </c>
      <c r="C2093" s="63" t="s">
        <v>38</v>
      </c>
      <c r="D2093" s="63" t="s">
        <v>37</v>
      </c>
      <c r="E2093" s="63" t="s">
        <v>8289</v>
      </c>
      <c r="F2093" s="63">
        <v>1</v>
      </c>
      <c r="G2093" s="63" t="s">
        <v>8316</v>
      </c>
      <c r="H2093" s="63" t="s">
        <v>19</v>
      </c>
      <c r="I2093" s="63">
        <v>68</v>
      </c>
      <c r="J2093" s="63">
        <v>23</v>
      </c>
      <c r="K2093" s="63">
        <v>2</v>
      </c>
      <c r="L2093" s="63">
        <v>-0.2</v>
      </c>
      <c r="M2093" s="63"/>
      <c r="N2093" s="63">
        <v>1</v>
      </c>
      <c r="O2093" s="63"/>
      <c r="P2093" s="63"/>
      <c r="Q2093" s="63"/>
      <c r="R2093" s="63"/>
    </row>
    <row r="2094" spans="1:18" x14ac:dyDescent="0.2">
      <c r="A2094" s="63" t="s">
        <v>8329</v>
      </c>
      <c r="B2094" s="63" t="s">
        <v>8315</v>
      </c>
      <c r="C2094" s="63" t="s">
        <v>42</v>
      </c>
      <c r="D2094" s="63" t="s">
        <v>41</v>
      </c>
      <c r="E2094" s="63" t="s">
        <v>8289</v>
      </c>
      <c r="F2094" s="63">
        <v>0</v>
      </c>
      <c r="G2094" s="63" t="s">
        <v>8316</v>
      </c>
      <c r="H2094" s="63" t="s">
        <v>334</v>
      </c>
      <c r="I2094" s="63">
        <v>75</v>
      </c>
      <c r="J2094" s="63">
        <v>3</v>
      </c>
      <c r="K2094" s="63">
        <v>1</v>
      </c>
      <c r="L2094" s="63"/>
      <c r="M2094" s="63"/>
      <c r="N2094" s="63"/>
      <c r="O2094" s="63"/>
      <c r="P2094" s="63"/>
      <c r="Q2094" s="63"/>
      <c r="R2094" s="63"/>
    </row>
    <row r="2095" spans="1:18" x14ac:dyDescent="0.2">
      <c r="A2095" s="63" t="s">
        <v>8330</v>
      </c>
      <c r="B2095" s="63" t="s">
        <v>8318</v>
      </c>
      <c r="C2095" s="63" t="s">
        <v>42</v>
      </c>
      <c r="D2095" s="63" t="s">
        <v>41</v>
      </c>
      <c r="E2095" s="63" t="s">
        <v>8289</v>
      </c>
      <c r="F2095" s="63">
        <v>1</v>
      </c>
      <c r="G2095" s="63" t="s">
        <v>8316</v>
      </c>
      <c r="H2095" s="63" t="s">
        <v>19</v>
      </c>
      <c r="I2095" s="63">
        <v>75</v>
      </c>
      <c r="J2095" s="63">
        <v>2</v>
      </c>
      <c r="K2095" s="63">
        <v>1</v>
      </c>
      <c r="L2095" s="63">
        <v>0</v>
      </c>
      <c r="M2095" s="63"/>
      <c r="N2095" s="63"/>
      <c r="O2095" s="63"/>
      <c r="P2095" s="63"/>
      <c r="Q2095" s="63"/>
      <c r="R2095" s="63"/>
    </row>
    <row r="2096" spans="1:18" x14ac:dyDescent="0.2">
      <c r="A2096" s="63" t="s">
        <v>8331</v>
      </c>
      <c r="B2096" s="63" t="s">
        <v>8315</v>
      </c>
      <c r="C2096" s="63" t="s">
        <v>46</v>
      </c>
      <c r="D2096" s="63" t="s">
        <v>45</v>
      </c>
      <c r="E2096" s="63" t="s">
        <v>8289</v>
      </c>
      <c r="F2096" s="63">
        <v>0</v>
      </c>
      <c r="G2096" s="63" t="s">
        <v>8316</v>
      </c>
      <c r="H2096" s="63" t="s">
        <v>334</v>
      </c>
      <c r="I2096" s="63">
        <v>75</v>
      </c>
      <c r="J2096" s="63">
        <v>3</v>
      </c>
      <c r="K2096" s="63">
        <v>1</v>
      </c>
      <c r="L2096" s="63"/>
      <c r="M2096" s="63"/>
      <c r="N2096" s="63"/>
      <c r="O2096" s="63"/>
      <c r="P2096" s="63"/>
      <c r="Q2096" s="63"/>
      <c r="R2096" s="63"/>
    </row>
    <row r="2097" spans="1:18" x14ac:dyDescent="0.2">
      <c r="A2097" s="63" t="s">
        <v>8332</v>
      </c>
      <c r="B2097" s="63" t="s">
        <v>8318</v>
      </c>
      <c r="C2097" s="63" t="s">
        <v>46</v>
      </c>
      <c r="D2097" s="63" t="s">
        <v>45</v>
      </c>
      <c r="E2097" s="63" t="s">
        <v>8289</v>
      </c>
      <c r="F2097" s="63">
        <v>1</v>
      </c>
      <c r="G2097" s="63" t="s">
        <v>8316</v>
      </c>
      <c r="H2097" s="63" t="s">
        <v>19</v>
      </c>
      <c r="I2097" s="63">
        <v>72</v>
      </c>
      <c r="J2097" s="63">
        <v>8</v>
      </c>
      <c r="K2097" s="63">
        <v>1</v>
      </c>
      <c r="L2097" s="63">
        <v>-0.7</v>
      </c>
      <c r="M2097" s="63"/>
      <c r="N2097" s="63">
        <v>1</v>
      </c>
      <c r="O2097" s="63"/>
      <c r="P2097" s="63">
        <v>1</v>
      </c>
      <c r="Q2097" s="63"/>
      <c r="R2097" s="63"/>
    </row>
    <row r="2098" spans="1:18" x14ac:dyDescent="0.2">
      <c r="A2098" s="63" t="s">
        <v>8333</v>
      </c>
      <c r="B2098" s="63" t="s">
        <v>8315</v>
      </c>
      <c r="C2098" s="63" t="s">
        <v>50</v>
      </c>
      <c r="D2098" s="63" t="s">
        <v>49</v>
      </c>
      <c r="E2098" s="63" t="s">
        <v>8289</v>
      </c>
      <c r="F2098" s="63">
        <v>0</v>
      </c>
      <c r="G2098" s="63" t="s">
        <v>8316</v>
      </c>
      <c r="H2098" s="63" t="s">
        <v>334</v>
      </c>
      <c r="I2098" s="63">
        <v>75</v>
      </c>
      <c r="J2098" s="63">
        <v>3</v>
      </c>
      <c r="K2098" s="63">
        <v>1</v>
      </c>
      <c r="L2098" s="63"/>
      <c r="M2098" s="63"/>
      <c r="N2098" s="63"/>
      <c r="O2098" s="63"/>
      <c r="P2098" s="63"/>
      <c r="Q2098" s="63"/>
      <c r="R2098" s="63"/>
    </row>
    <row r="2099" spans="1:18" x14ac:dyDescent="0.2">
      <c r="A2099" s="63" t="s">
        <v>8334</v>
      </c>
      <c r="B2099" s="63" t="s">
        <v>8318</v>
      </c>
      <c r="C2099" s="63" t="s">
        <v>50</v>
      </c>
      <c r="D2099" s="63" t="s">
        <v>49</v>
      </c>
      <c r="E2099" s="63" t="s">
        <v>8289</v>
      </c>
      <c r="F2099" s="63">
        <v>1</v>
      </c>
      <c r="G2099" s="63" t="s">
        <v>8316</v>
      </c>
      <c r="H2099" s="63" t="s">
        <v>19</v>
      </c>
      <c r="I2099" s="63">
        <v>73</v>
      </c>
      <c r="J2099" s="63">
        <v>4</v>
      </c>
      <c r="K2099" s="63">
        <v>1</v>
      </c>
      <c r="L2099" s="63">
        <v>-0.5</v>
      </c>
      <c r="M2099" s="63"/>
      <c r="N2099" s="63">
        <v>1</v>
      </c>
      <c r="O2099" s="63"/>
      <c r="P2099" s="63">
        <v>1</v>
      </c>
      <c r="Q2099" s="63"/>
      <c r="R2099" s="63"/>
    </row>
    <row r="2100" spans="1:18" x14ac:dyDescent="0.2">
      <c r="A2100" s="63" t="s">
        <v>8335</v>
      </c>
      <c r="B2100" s="63" t="s">
        <v>8315</v>
      </c>
      <c r="C2100" s="63" t="s">
        <v>54</v>
      </c>
      <c r="D2100" s="63" t="s">
        <v>53</v>
      </c>
      <c r="E2100" s="63" t="s">
        <v>8289</v>
      </c>
      <c r="F2100" s="63">
        <v>0</v>
      </c>
      <c r="G2100" s="63" t="s">
        <v>8316</v>
      </c>
      <c r="H2100" s="63" t="s">
        <v>334</v>
      </c>
      <c r="I2100" s="63">
        <v>68</v>
      </c>
      <c r="J2100" s="63">
        <v>24</v>
      </c>
      <c r="K2100" s="63">
        <v>2</v>
      </c>
      <c r="L2100" s="63"/>
      <c r="M2100" s="63"/>
      <c r="N2100" s="63"/>
      <c r="O2100" s="63"/>
      <c r="P2100" s="63"/>
      <c r="Q2100" s="63"/>
      <c r="R2100" s="63"/>
    </row>
    <row r="2101" spans="1:18" x14ac:dyDescent="0.2">
      <c r="A2101" s="63" t="s">
        <v>8336</v>
      </c>
      <c r="B2101" s="63" t="s">
        <v>8318</v>
      </c>
      <c r="C2101" s="63" t="s">
        <v>54</v>
      </c>
      <c r="D2101" s="63" t="s">
        <v>53</v>
      </c>
      <c r="E2101" s="63" t="s">
        <v>8289</v>
      </c>
      <c r="F2101" s="63">
        <v>1</v>
      </c>
      <c r="G2101" s="63" t="s">
        <v>8316</v>
      </c>
      <c r="H2101" s="63" t="s">
        <v>19</v>
      </c>
      <c r="I2101" s="63">
        <v>67</v>
      </c>
      <c r="J2101" s="63">
        <v>28</v>
      </c>
      <c r="K2101" s="63">
        <v>3</v>
      </c>
      <c r="L2101" s="63">
        <v>-0.2</v>
      </c>
      <c r="M2101" s="63"/>
      <c r="N2101" s="63">
        <v>1</v>
      </c>
      <c r="O2101" s="63"/>
      <c r="P2101" s="63"/>
      <c r="Q2101" s="63"/>
      <c r="R2101" s="63"/>
    </row>
    <row r="2102" spans="1:18" x14ac:dyDescent="0.2">
      <c r="A2102" s="63" t="s">
        <v>8337</v>
      </c>
      <c r="B2102" s="63" t="s">
        <v>8315</v>
      </c>
      <c r="C2102" s="63" t="s">
        <v>58</v>
      </c>
      <c r="D2102" s="63" t="s">
        <v>57</v>
      </c>
      <c r="E2102" s="63" t="s">
        <v>8289</v>
      </c>
      <c r="F2102" s="63">
        <v>0</v>
      </c>
      <c r="G2102" s="63" t="s">
        <v>8316</v>
      </c>
      <c r="H2102" s="63" t="s">
        <v>334</v>
      </c>
      <c r="I2102" s="63">
        <v>72</v>
      </c>
      <c r="J2102" s="63">
        <v>12</v>
      </c>
      <c r="K2102" s="63">
        <v>1</v>
      </c>
      <c r="L2102" s="63"/>
      <c r="M2102" s="63"/>
      <c r="N2102" s="63"/>
      <c r="O2102" s="63"/>
      <c r="P2102" s="63"/>
      <c r="Q2102" s="63"/>
      <c r="R2102" s="63"/>
    </row>
    <row r="2103" spans="1:18" x14ac:dyDescent="0.2">
      <c r="A2103" s="63" t="s">
        <v>8338</v>
      </c>
      <c r="B2103" s="63" t="s">
        <v>8318</v>
      </c>
      <c r="C2103" s="63" t="s">
        <v>58</v>
      </c>
      <c r="D2103" s="63" t="s">
        <v>57</v>
      </c>
      <c r="E2103" s="63" t="s">
        <v>8289</v>
      </c>
      <c r="F2103" s="63">
        <v>1</v>
      </c>
      <c r="G2103" s="63" t="s">
        <v>8316</v>
      </c>
      <c r="H2103" s="63" t="s">
        <v>19</v>
      </c>
      <c r="I2103" s="63">
        <v>70</v>
      </c>
      <c r="J2103" s="63">
        <v>14</v>
      </c>
      <c r="K2103" s="63">
        <v>2</v>
      </c>
      <c r="L2103" s="63">
        <v>-0.5</v>
      </c>
      <c r="M2103" s="63"/>
      <c r="N2103" s="63">
        <v>1</v>
      </c>
      <c r="O2103" s="63"/>
      <c r="P2103" s="63">
        <v>1</v>
      </c>
      <c r="Q2103" s="63"/>
      <c r="R2103" s="63"/>
    </row>
    <row r="2104" spans="1:18" x14ac:dyDescent="0.2">
      <c r="A2104" s="63" t="s">
        <v>8339</v>
      </c>
      <c r="B2104" s="63" t="s">
        <v>8315</v>
      </c>
      <c r="C2104" s="63" t="s">
        <v>62</v>
      </c>
      <c r="D2104" s="63" t="s">
        <v>61</v>
      </c>
      <c r="E2104" s="63" t="s">
        <v>8289</v>
      </c>
      <c r="F2104" s="63">
        <v>0</v>
      </c>
      <c r="G2104" s="63" t="s">
        <v>8316</v>
      </c>
      <c r="H2104" s="63" t="s">
        <v>334</v>
      </c>
      <c r="I2104" s="63">
        <v>70</v>
      </c>
      <c r="J2104" s="63">
        <v>19</v>
      </c>
      <c r="K2104" s="63">
        <v>2</v>
      </c>
      <c r="L2104" s="63"/>
      <c r="M2104" s="63"/>
      <c r="N2104" s="63"/>
      <c r="O2104" s="63"/>
      <c r="P2104" s="63"/>
      <c r="Q2104" s="63"/>
      <c r="R2104" s="63"/>
    </row>
    <row r="2105" spans="1:18" x14ac:dyDescent="0.2">
      <c r="A2105" s="63" t="s">
        <v>8340</v>
      </c>
      <c r="B2105" s="63" t="s">
        <v>8318</v>
      </c>
      <c r="C2105" s="63" t="s">
        <v>62</v>
      </c>
      <c r="D2105" s="63" t="s">
        <v>61</v>
      </c>
      <c r="E2105" s="63" t="s">
        <v>8289</v>
      </c>
      <c r="F2105" s="63">
        <v>1</v>
      </c>
      <c r="G2105" s="63" t="s">
        <v>8316</v>
      </c>
      <c r="H2105" s="63" t="s">
        <v>19</v>
      </c>
      <c r="I2105" s="63">
        <v>70</v>
      </c>
      <c r="J2105" s="63">
        <v>14</v>
      </c>
      <c r="K2105" s="63">
        <v>2</v>
      </c>
      <c r="L2105" s="63">
        <v>0</v>
      </c>
      <c r="M2105" s="63"/>
      <c r="N2105" s="63"/>
      <c r="O2105" s="63"/>
      <c r="P2105" s="63"/>
      <c r="Q2105" s="63"/>
      <c r="R2105" s="63"/>
    </row>
    <row r="2106" spans="1:18" x14ac:dyDescent="0.2">
      <c r="A2106" s="63" t="s">
        <v>8341</v>
      </c>
      <c r="B2106" s="63" t="s">
        <v>8315</v>
      </c>
      <c r="C2106" s="63" t="s">
        <v>1</v>
      </c>
      <c r="D2106" s="63" t="s">
        <v>65</v>
      </c>
      <c r="E2106" s="63" t="s">
        <v>8289</v>
      </c>
      <c r="F2106" s="63">
        <v>0</v>
      </c>
      <c r="G2106" s="63" t="s">
        <v>8316</v>
      </c>
      <c r="H2106" s="63" t="s">
        <v>334</v>
      </c>
      <c r="I2106" s="63">
        <v>61</v>
      </c>
      <c r="J2106" s="63">
        <v>47</v>
      </c>
      <c r="K2106" s="63">
        <v>4</v>
      </c>
      <c r="L2106" s="63"/>
      <c r="M2106" s="63"/>
      <c r="N2106" s="63"/>
      <c r="O2106" s="63"/>
      <c r="P2106" s="63"/>
      <c r="Q2106" s="63"/>
      <c r="R2106" s="63"/>
    </row>
    <row r="2107" spans="1:18" x14ac:dyDescent="0.2">
      <c r="A2107" s="63" t="s">
        <v>8342</v>
      </c>
      <c r="B2107" s="63" t="s">
        <v>8318</v>
      </c>
      <c r="C2107" s="63" t="s">
        <v>1</v>
      </c>
      <c r="D2107" s="63" t="s">
        <v>65</v>
      </c>
      <c r="E2107" s="63" t="s">
        <v>8289</v>
      </c>
      <c r="F2107" s="63">
        <v>1</v>
      </c>
      <c r="G2107" s="63" t="s">
        <v>8316</v>
      </c>
      <c r="H2107" s="63" t="s">
        <v>19</v>
      </c>
      <c r="I2107" s="63">
        <v>60</v>
      </c>
      <c r="J2107" s="63">
        <v>49</v>
      </c>
      <c r="K2107" s="63">
        <v>4</v>
      </c>
      <c r="L2107" s="63">
        <v>-0.2</v>
      </c>
      <c r="M2107" s="63"/>
      <c r="N2107" s="63">
        <v>1</v>
      </c>
      <c r="O2107" s="63"/>
      <c r="P2107" s="63"/>
      <c r="Q2107" s="63"/>
      <c r="R2107" s="63"/>
    </row>
    <row r="2108" spans="1:18" x14ac:dyDescent="0.2">
      <c r="A2108" s="63" t="s">
        <v>8343</v>
      </c>
      <c r="B2108" s="63" t="s">
        <v>8315</v>
      </c>
      <c r="C2108" s="63" t="s">
        <v>69</v>
      </c>
      <c r="D2108" s="63" t="s">
        <v>68</v>
      </c>
      <c r="E2108" s="63" t="s">
        <v>8289</v>
      </c>
      <c r="F2108" s="63">
        <v>0</v>
      </c>
      <c r="G2108" s="63" t="s">
        <v>8316</v>
      </c>
      <c r="H2108" s="63" t="s">
        <v>334</v>
      </c>
      <c r="I2108" s="63">
        <v>67</v>
      </c>
      <c r="J2108" s="63">
        <v>30</v>
      </c>
      <c r="K2108" s="63">
        <v>3</v>
      </c>
      <c r="L2108" s="63"/>
      <c r="M2108" s="63"/>
      <c r="N2108" s="63"/>
      <c r="O2108" s="63"/>
      <c r="P2108" s="63"/>
      <c r="Q2108" s="63"/>
      <c r="R2108" s="63"/>
    </row>
    <row r="2109" spans="1:18" x14ac:dyDescent="0.2">
      <c r="A2109" s="63" t="s">
        <v>8344</v>
      </c>
      <c r="B2109" s="63" t="s">
        <v>8318</v>
      </c>
      <c r="C2109" s="63" t="s">
        <v>69</v>
      </c>
      <c r="D2109" s="63" t="s">
        <v>68</v>
      </c>
      <c r="E2109" s="63" t="s">
        <v>8289</v>
      </c>
      <c r="F2109" s="63">
        <v>1</v>
      </c>
      <c r="G2109" s="63" t="s">
        <v>8316</v>
      </c>
      <c r="H2109" s="63" t="s">
        <v>19</v>
      </c>
      <c r="I2109" s="63">
        <v>66</v>
      </c>
      <c r="J2109" s="63">
        <v>34</v>
      </c>
      <c r="K2109" s="63">
        <v>3</v>
      </c>
      <c r="L2109" s="63">
        <v>-0.2</v>
      </c>
      <c r="M2109" s="63"/>
      <c r="N2109" s="63">
        <v>1</v>
      </c>
      <c r="O2109" s="63"/>
      <c r="P2109" s="63"/>
      <c r="Q2109" s="63"/>
      <c r="R2109" s="63"/>
    </row>
    <row r="2110" spans="1:18" x14ac:dyDescent="0.2">
      <c r="A2110" s="63" t="s">
        <v>8345</v>
      </c>
      <c r="B2110" s="63" t="s">
        <v>8315</v>
      </c>
      <c r="C2110" s="63" t="s">
        <v>73</v>
      </c>
      <c r="D2110" s="63" t="s">
        <v>72</v>
      </c>
      <c r="E2110" s="63" t="s">
        <v>8289</v>
      </c>
      <c r="F2110" s="63">
        <v>0</v>
      </c>
      <c r="G2110" s="63" t="s">
        <v>8316</v>
      </c>
      <c r="H2110" s="63" t="s">
        <v>334</v>
      </c>
      <c r="I2110" s="63">
        <v>63</v>
      </c>
      <c r="J2110" s="63">
        <v>41</v>
      </c>
      <c r="K2110" s="63">
        <v>4</v>
      </c>
      <c r="L2110" s="63"/>
      <c r="M2110" s="63"/>
      <c r="N2110" s="63"/>
      <c r="O2110" s="63"/>
      <c r="P2110" s="63"/>
      <c r="Q2110" s="63"/>
      <c r="R2110" s="63"/>
    </row>
    <row r="2111" spans="1:18" x14ac:dyDescent="0.2">
      <c r="A2111" s="63" t="s">
        <v>8346</v>
      </c>
      <c r="B2111" s="63" t="s">
        <v>8318</v>
      </c>
      <c r="C2111" s="63" t="s">
        <v>73</v>
      </c>
      <c r="D2111" s="63" t="s">
        <v>72</v>
      </c>
      <c r="E2111" s="63" t="s">
        <v>8289</v>
      </c>
      <c r="F2111" s="63">
        <v>1</v>
      </c>
      <c r="G2111" s="63" t="s">
        <v>8316</v>
      </c>
      <c r="H2111" s="63" t="s">
        <v>19</v>
      </c>
      <c r="I2111" s="63">
        <v>62</v>
      </c>
      <c r="J2111" s="63">
        <v>47</v>
      </c>
      <c r="K2111" s="63">
        <v>4</v>
      </c>
      <c r="L2111" s="63">
        <v>-0.2</v>
      </c>
      <c r="M2111" s="63"/>
      <c r="N2111" s="63">
        <v>1</v>
      </c>
      <c r="O2111" s="63"/>
      <c r="P2111" s="63"/>
      <c r="Q2111" s="63"/>
      <c r="R2111" s="63"/>
    </row>
    <row r="2112" spans="1:18" x14ac:dyDescent="0.2">
      <c r="A2112" s="63" t="s">
        <v>8347</v>
      </c>
      <c r="B2112" s="63" t="s">
        <v>8315</v>
      </c>
      <c r="C2112" s="63" t="s">
        <v>77</v>
      </c>
      <c r="D2112" s="63" t="s">
        <v>76</v>
      </c>
      <c r="E2112" s="63" t="s">
        <v>8289</v>
      </c>
      <c r="F2112" s="63">
        <v>0</v>
      </c>
      <c r="G2112" s="63" t="s">
        <v>8316</v>
      </c>
      <c r="H2112" s="63" t="s">
        <v>334</v>
      </c>
      <c r="I2112" s="63">
        <v>71</v>
      </c>
      <c r="J2112" s="63">
        <v>15</v>
      </c>
      <c r="K2112" s="63">
        <v>2</v>
      </c>
      <c r="L2112" s="63"/>
      <c r="M2112" s="63"/>
      <c r="N2112" s="63"/>
      <c r="O2112" s="63"/>
      <c r="P2112" s="63"/>
      <c r="Q2112" s="63"/>
      <c r="R2112" s="63"/>
    </row>
    <row r="2113" spans="1:18" x14ac:dyDescent="0.2">
      <c r="A2113" s="63" t="s">
        <v>8348</v>
      </c>
      <c r="B2113" s="63" t="s">
        <v>8318</v>
      </c>
      <c r="C2113" s="63" t="s">
        <v>77</v>
      </c>
      <c r="D2113" s="63" t="s">
        <v>76</v>
      </c>
      <c r="E2113" s="63" t="s">
        <v>8289</v>
      </c>
      <c r="F2113" s="63">
        <v>1</v>
      </c>
      <c r="G2113" s="63" t="s">
        <v>8316</v>
      </c>
      <c r="H2113" s="63" t="s">
        <v>19</v>
      </c>
      <c r="I2113" s="63">
        <v>70</v>
      </c>
      <c r="J2113" s="63">
        <v>14</v>
      </c>
      <c r="K2113" s="63">
        <v>2</v>
      </c>
      <c r="L2113" s="63">
        <v>-0.2</v>
      </c>
      <c r="M2113" s="63"/>
      <c r="N2113" s="63">
        <v>1</v>
      </c>
      <c r="O2113" s="63"/>
      <c r="P2113" s="63"/>
      <c r="Q2113" s="63"/>
      <c r="R2113" s="63"/>
    </row>
    <row r="2114" spans="1:18" x14ac:dyDescent="0.2">
      <c r="A2114" s="63" t="s">
        <v>8349</v>
      </c>
      <c r="B2114" s="63" t="s">
        <v>8315</v>
      </c>
      <c r="C2114" s="63" t="s">
        <v>81</v>
      </c>
      <c r="D2114" s="63" t="s">
        <v>80</v>
      </c>
      <c r="E2114" s="63" t="s">
        <v>8289</v>
      </c>
      <c r="F2114" s="63">
        <v>0</v>
      </c>
      <c r="G2114" s="63" t="s">
        <v>8316</v>
      </c>
      <c r="H2114" s="63" t="s">
        <v>334</v>
      </c>
      <c r="I2114" s="63">
        <v>68</v>
      </c>
      <c r="J2114" s="63">
        <v>24</v>
      </c>
      <c r="K2114" s="63">
        <v>2</v>
      </c>
      <c r="L2114" s="63"/>
      <c r="M2114" s="63"/>
      <c r="N2114" s="63"/>
      <c r="O2114" s="63"/>
      <c r="P2114" s="63"/>
      <c r="Q2114" s="63"/>
      <c r="R2114" s="63"/>
    </row>
    <row r="2115" spans="1:18" x14ac:dyDescent="0.2">
      <c r="A2115" s="63" t="s">
        <v>8350</v>
      </c>
      <c r="B2115" s="63" t="s">
        <v>8318</v>
      </c>
      <c r="C2115" s="63" t="s">
        <v>81</v>
      </c>
      <c r="D2115" s="63" t="s">
        <v>80</v>
      </c>
      <c r="E2115" s="63" t="s">
        <v>8289</v>
      </c>
      <c r="F2115" s="63">
        <v>1</v>
      </c>
      <c r="G2115" s="63" t="s">
        <v>8316</v>
      </c>
      <c r="H2115" s="63" t="s">
        <v>19</v>
      </c>
      <c r="I2115" s="63">
        <v>66</v>
      </c>
      <c r="J2115" s="63">
        <v>34</v>
      </c>
      <c r="K2115" s="63">
        <v>3</v>
      </c>
      <c r="L2115" s="63">
        <v>-0.5</v>
      </c>
      <c r="M2115" s="63"/>
      <c r="N2115" s="63">
        <v>1</v>
      </c>
      <c r="O2115" s="63"/>
      <c r="P2115" s="63">
        <v>1</v>
      </c>
      <c r="Q2115" s="63"/>
      <c r="R2115" s="63"/>
    </row>
    <row r="2116" spans="1:18" x14ac:dyDescent="0.2">
      <c r="A2116" s="63" t="s">
        <v>8351</v>
      </c>
      <c r="B2116" s="63" t="s">
        <v>8315</v>
      </c>
      <c r="C2116" s="63" t="s">
        <v>85</v>
      </c>
      <c r="D2116" s="63" t="s">
        <v>84</v>
      </c>
      <c r="E2116" s="63" t="s">
        <v>8289</v>
      </c>
      <c r="F2116" s="63">
        <v>0</v>
      </c>
      <c r="G2116" s="63" t="s">
        <v>8316</v>
      </c>
      <c r="H2116" s="63" t="s">
        <v>334</v>
      </c>
      <c r="I2116" s="63">
        <v>65</v>
      </c>
      <c r="J2116" s="63">
        <v>39</v>
      </c>
      <c r="K2116" s="63">
        <v>4</v>
      </c>
      <c r="L2116" s="63"/>
      <c r="M2116" s="63"/>
      <c r="N2116" s="63"/>
      <c r="O2116" s="63"/>
      <c r="P2116" s="63"/>
      <c r="Q2116" s="63"/>
      <c r="R2116" s="63"/>
    </row>
    <row r="2117" spans="1:18" x14ac:dyDescent="0.2">
      <c r="A2117" s="63" t="s">
        <v>8352</v>
      </c>
      <c r="B2117" s="63" t="s">
        <v>8318</v>
      </c>
      <c r="C2117" s="63" t="s">
        <v>85</v>
      </c>
      <c r="D2117" s="63" t="s">
        <v>84</v>
      </c>
      <c r="E2117" s="63" t="s">
        <v>8289</v>
      </c>
      <c r="F2117" s="63">
        <v>1</v>
      </c>
      <c r="G2117" s="63" t="s">
        <v>8316</v>
      </c>
      <c r="H2117" s="63" t="s">
        <v>19</v>
      </c>
      <c r="I2117" s="63">
        <v>67</v>
      </c>
      <c r="J2117" s="63">
        <v>28</v>
      </c>
      <c r="K2117" s="63">
        <v>3</v>
      </c>
      <c r="L2117" s="63">
        <v>0.5</v>
      </c>
      <c r="M2117" s="63">
        <v>1</v>
      </c>
      <c r="N2117" s="63"/>
      <c r="O2117" s="63">
        <v>1</v>
      </c>
      <c r="P2117" s="63"/>
      <c r="Q2117" s="63"/>
      <c r="R2117" s="63"/>
    </row>
    <row r="2118" spans="1:18" x14ac:dyDescent="0.2">
      <c r="A2118" s="63" t="s">
        <v>8353</v>
      </c>
      <c r="B2118" s="63" t="s">
        <v>8315</v>
      </c>
      <c r="C2118" s="63" t="s">
        <v>89</v>
      </c>
      <c r="D2118" s="63" t="s">
        <v>88</v>
      </c>
      <c r="E2118" s="63" t="s">
        <v>8289</v>
      </c>
      <c r="F2118" s="63">
        <v>0</v>
      </c>
      <c r="G2118" s="63" t="s">
        <v>8316</v>
      </c>
      <c r="H2118" s="63" t="s">
        <v>334</v>
      </c>
      <c r="I2118" s="63">
        <v>67</v>
      </c>
      <c r="J2118" s="63">
        <v>30</v>
      </c>
      <c r="K2118" s="63">
        <v>3</v>
      </c>
      <c r="L2118" s="63"/>
      <c r="M2118" s="63"/>
      <c r="N2118" s="63"/>
      <c r="O2118" s="63"/>
      <c r="P2118" s="63"/>
      <c r="Q2118" s="63"/>
      <c r="R2118" s="63"/>
    </row>
    <row r="2119" spans="1:18" x14ac:dyDescent="0.2">
      <c r="A2119" s="63" t="s">
        <v>8354</v>
      </c>
      <c r="B2119" s="63" t="s">
        <v>8318</v>
      </c>
      <c r="C2119" s="63" t="s">
        <v>89</v>
      </c>
      <c r="D2119" s="63" t="s">
        <v>88</v>
      </c>
      <c r="E2119" s="63" t="s">
        <v>8289</v>
      </c>
      <c r="F2119" s="63">
        <v>1</v>
      </c>
      <c r="G2119" s="63" t="s">
        <v>8316</v>
      </c>
      <c r="H2119" s="63" t="s">
        <v>19</v>
      </c>
      <c r="I2119" s="63">
        <v>67</v>
      </c>
      <c r="J2119" s="63">
        <v>28</v>
      </c>
      <c r="K2119" s="63">
        <v>3</v>
      </c>
      <c r="L2119" s="63">
        <v>0</v>
      </c>
      <c r="M2119" s="63"/>
      <c r="N2119" s="63"/>
      <c r="O2119" s="63"/>
      <c r="P2119" s="63"/>
      <c r="Q2119" s="63"/>
      <c r="R2119" s="63"/>
    </row>
    <row r="2120" spans="1:18" x14ac:dyDescent="0.2">
      <c r="A2120" s="63" t="s">
        <v>8355</v>
      </c>
      <c r="B2120" s="63" t="s">
        <v>8315</v>
      </c>
      <c r="C2120" s="63" t="s">
        <v>93</v>
      </c>
      <c r="D2120" s="63" t="s">
        <v>92</v>
      </c>
      <c r="E2120" s="63" t="s">
        <v>8289</v>
      </c>
      <c r="F2120" s="63">
        <v>0</v>
      </c>
      <c r="G2120" s="63" t="s">
        <v>8316</v>
      </c>
      <c r="H2120" s="63" t="s">
        <v>334</v>
      </c>
      <c r="I2120" s="63">
        <v>73</v>
      </c>
      <c r="J2120" s="63">
        <v>8</v>
      </c>
      <c r="K2120" s="63">
        <v>1</v>
      </c>
      <c r="L2120" s="63"/>
      <c r="M2120" s="63"/>
      <c r="N2120" s="63"/>
      <c r="O2120" s="63"/>
      <c r="P2120" s="63"/>
      <c r="Q2120" s="63"/>
      <c r="R2120" s="63"/>
    </row>
    <row r="2121" spans="1:18" x14ac:dyDescent="0.2">
      <c r="A2121" s="63" t="s">
        <v>8356</v>
      </c>
      <c r="B2121" s="63" t="s">
        <v>8318</v>
      </c>
      <c r="C2121" s="63" t="s">
        <v>93</v>
      </c>
      <c r="D2121" s="63" t="s">
        <v>92</v>
      </c>
      <c r="E2121" s="63" t="s">
        <v>8289</v>
      </c>
      <c r="F2121" s="63">
        <v>1</v>
      </c>
      <c r="G2121" s="63" t="s">
        <v>8316</v>
      </c>
      <c r="H2121" s="63" t="s">
        <v>19</v>
      </c>
      <c r="I2121" s="63">
        <v>73</v>
      </c>
      <c r="J2121" s="63">
        <v>4</v>
      </c>
      <c r="K2121" s="63">
        <v>1</v>
      </c>
      <c r="L2121" s="63">
        <v>0</v>
      </c>
      <c r="M2121" s="63"/>
      <c r="N2121" s="63"/>
      <c r="O2121" s="63"/>
      <c r="P2121" s="63"/>
      <c r="Q2121" s="63"/>
      <c r="R2121" s="63"/>
    </row>
    <row r="2122" spans="1:18" x14ac:dyDescent="0.2">
      <c r="A2122" s="63" t="s">
        <v>8357</v>
      </c>
      <c r="B2122" s="63" t="s">
        <v>8315</v>
      </c>
      <c r="C2122" s="63" t="s">
        <v>97</v>
      </c>
      <c r="D2122" s="63" t="s">
        <v>96</v>
      </c>
      <c r="E2122" s="63" t="s">
        <v>8289</v>
      </c>
      <c r="F2122" s="63">
        <v>0</v>
      </c>
      <c r="G2122" s="63" t="s">
        <v>8316</v>
      </c>
      <c r="H2122" s="63" t="s">
        <v>334</v>
      </c>
      <c r="I2122" s="63">
        <v>75</v>
      </c>
      <c r="J2122" s="63">
        <v>3</v>
      </c>
      <c r="K2122" s="63">
        <v>1</v>
      </c>
      <c r="L2122" s="63"/>
      <c r="M2122" s="63"/>
      <c r="N2122" s="63"/>
      <c r="O2122" s="63"/>
      <c r="P2122" s="63"/>
      <c r="Q2122" s="63"/>
      <c r="R2122" s="63"/>
    </row>
    <row r="2123" spans="1:18" x14ac:dyDescent="0.2">
      <c r="A2123" s="63" t="s">
        <v>8358</v>
      </c>
      <c r="B2123" s="63" t="s">
        <v>8318</v>
      </c>
      <c r="C2123" s="63" t="s">
        <v>97</v>
      </c>
      <c r="D2123" s="63" t="s">
        <v>96</v>
      </c>
      <c r="E2123" s="63" t="s">
        <v>8289</v>
      </c>
      <c r="F2123" s="63">
        <v>1</v>
      </c>
      <c r="G2123" s="63" t="s">
        <v>8316</v>
      </c>
      <c r="H2123" s="63" t="s">
        <v>19</v>
      </c>
      <c r="I2123" s="63">
        <v>73</v>
      </c>
      <c r="J2123" s="63">
        <v>4</v>
      </c>
      <c r="K2123" s="63">
        <v>1</v>
      </c>
      <c r="L2123" s="63">
        <v>-0.5</v>
      </c>
      <c r="M2123" s="63"/>
      <c r="N2123" s="63">
        <v>1</v>
      </c>
      <c r="O2123" s="63"/>
      <c r="P2123" s="63">
        <v>1</v>
      </c>
      <c r="Q2123" s="63"/>
      <c r="R2123" s="63"/>
    </row>
    <row r="2124" spans="1:18" x14ac:dyDescent="0.2">
      <c r="A2124" s="63" t="s">
        <v>8359</v>
      </c>
      <c r="B2124" s="63" t="s">
        <v>8315</v>
      </c>
      <c r="C2124" s="63" t="s">
        <v>101</v>
      </c>
      <c r="D2124" s="63" t="s">
        <v>100</v>
      </c>
      <c r="E2124" s="63" t="s">
        <v>8289</v>
      </c>
      <c r="F2124" s="63">
        <v>0</v>
      </c>
      <c r="G2124" s="63" t="s">
        <v>8316</v>
      </c>
      <c r="H2124" s="63" t="s">
        <v>334</v>
      </c>
      <c r="I2124" s="63">
        <v>79</v>
      </c>
      <c r="J2124" s="63">
        <v>1</v>
      </c>
      <c r="K2124" s="63">
        <v>1</v>
      </c>
      <c r="L2124" s="63"/>
      <c r="M2124" s="63"/>
      <c r="N2124" s="63"/>
      <c r="O2124" s="63"/>
      <c r="P2124" s="63"/>
      <c r="Q2124" s="63"/>
      <c r="R2124" s="63"/>
    </row>
    <row r="2125" spans="1:18" x14ac:dyDescent="0.2">
      <c r="A2125" s="63" t="s">
        <v>8360</v>
      </c>
      <c r="B2125" s="63" t="s">
        <v>8318</v>
      </c>
      <c r="C2125" s="63" t="s">
        <v>101</v>
      </c>
      <c r="D2125" s="63" t="s">
        <v>100</v>
      </c>
      <c r="E2125" s="63" t="s">
        <v>8289</v>
      </c>
      <c r="F2125" s="63">
        <v>1</v>
      </c>
      <c r="G2125" s="63" t="s">
        <v>8316</v>
      </c>
      <c r="H2125" s="63" t="s">
        <v>19</v>
      </c>
      <c r="I2125" s="63">
        <v>77</v>
      </c>
      <c r="J2125" s="63">
        <v>1</v>
      </c>
      <c r="K2125" s="63">
        <v>1</v>
      </c>
      <c r="L2125" s="63">
        <v>-0.5</v>
      </c>
      <c r="M2125" s="63"/>
      <c r="N2125" s="63">
        <v>1</v>
      </c>
      <c r="O2125" s="63"/>
      <c r="P2125" s="63">
        <v>1</v>
      </c>
      <c r="Q2125" s="63"/>
      <c r="R2125" s="63"/>
    </row>
    <row r="2126" spans="1:18" x14ac:dyDescent="0.2">
      <c r="A2126" s="63" t="s">
        <v>8361</v>
      </c>
      <c r="B2126" s="63" t="s">
        <v>8315</v>
      </c>
      <c r="C2126" s="63" t="s">
        <v>105</v>
      </c>
      <c r="D2126" s="63" t="s">
        <v>104</v>
      </c>
      <c r="E2126" s="63" t="s">
        <v>8289</v>
      </c>
      <c r="F2126" s="63">
        <v>0</v>
      </c>
      <c r="G2126" s="63" t="s">
        <v>8316</v>
      </c>
      <c r="H2126" s="63" t="s">
        <v>334</v>
      </c>
      <c r="I2126" s="63">
        <v>71</v>
      </c>
      <c r="J2126" s="63">
        <v>15</v>
      </c>
      <c r="K2126" s="63">
        <v>2</v>
      </c>
      <c r="L2126" s="63"/>
      <c r="M2126" s="63"/>
      <c r="N2126" s="63"/>
      <c r="O2126" s="63"/>
      <c r="P2126" s="63"/>
      <c r="Q2126" s="63"/>
      <c r="R2126" s="63"/>
    </row>
    <row r="2127" spans="1:18" x14ac:dyDescent="0.2">
      <c r="A2127" s="63" t="s">
        <v>8362</v>
      </c>
      <c r="B2127" s="63" t="s">
        <v>8318</v>
      </c>
      <c r="C2127" s="63" t="s">
        <v>105</v>
      </c>
      <c r="D2127" s="63" t="s">
        <v>104</v>
      </c>
      <c r="E2127" s="63" t="s">
        <v>8289</v>
      </c>
      <c r="F2127" s="63">
        <v>1</v>
      </c>
      <c r="G2127" s="63" t="s">
        <v>8316</v>
      </c>
      <c r="H2127" s="63" t="s">
        <v>19</v>
      </c>
      <c r="I2127" s="63">
        <v>71</v>
      </c>
      <c r="J2127" s="63">
        <v>12</v>
      </c>
      <c r="K2127" s="63">
        <v>1</v>
      </c>
      <c r="L2127" s="63">
        <v>0</v>
      </c>
      <c r="M2127" s="63"/>
      <c r="N2127" s="63"/>
      <c r="O2127" s="63"/>
      <c r="P2127" s="63"/>
      <c r="Q2127" s="63"/>
      <c r="R2127" s="63"/>
    </row>
    <row r="2128" spans="1:18" x14ac:dyDescent="0.2">
      <c r="A2128" s="63" t="s">
        <v>8363</v>
      </c>
      <c r="B2128" s="63" t="s">
        <v>8315</v>
      </c>
      <c r="C2128" s="63" t="s">
        <v>109</v>
      </c>
      <c r="D2128" s="63" t="s">
        <v>108</v>
      </c>
      <c r="E2128" s="63" t="s">
        <v>8289</v>
      </c>
      <c r="F2128" s="63">
        <v>0</v>
      </c>
      <c r="G2128" s="63" t="s">
        <v>8316</v>
      </c>
      <c r="H2128" s="63" t="s">
        <v>334</v>
      </c>
      <c r="I2128" s="63">
        <v>73</v>
      </c>
      <c r="J2128" s="63">
        <v>8</v>
      </c>
      <c r="K2128" s="63">
        <v>1</v>
      </c>
      <c r="L2128" s="63"/>
      <c r="M2128" s="63"/>
      <c r="N2128" s="63"/>
      <c r="O2128" s="63"/>
      <c r="P2128" s="63"/>
      <c r="Q2128" s="63"/>
      <c r="R2128" s="63"/>
    </row>
    <row r="2129" spans="1:18" x14ac:dyDescent="0.2">
      <c r="A2129" s="63" t="s">
        <v>8364</v>
      </c>
      <c r="B2129" s="63" t="s">
        <v>8318</v>
      </c>
      <c r="C2129" s="63" t="s">
        <v>109</v>
      </c>
      <c r="D2129" s="63" t="s">
        <v>108</v>
      </c>
      <c r="E2129" s="63" t="s">
        <v>8289</v>
      </c>
      <c r="F2129" s="63">
        <v>1</v>
      </c>
      <c r="G2129" s="63" t="s">
        <v>8316</v>
      </c>
      <c r="H2129" s="63" t="s">
        <v>19</v>
      </c>
      <c r="I2129" s="63">
        <v>72</v>
      </c>
      <c r="J2129" s="63">
        <v>8</v>
      </c>
      <c r="K2129" s="63">
        <v>1</v>
      </c>
      <c r="L2129" s="63">
        <v>-0.2</v>
      </c>
      <c r="M2129" s="63"/>
      <c r="N2129" s="63">
        <v>1</v>
      </c>
      <c r="O2129" s="63"/>
      <c r="P2129" s="63"/>
      <c r="Q2129" s="63"/>
      <c r="R2129" s="63"/>
    </row>
    <row r="2130" spans="1:18" x14ac:dyDescent="0.2">
      <c r="A2130" s="63" t="s">
        <v>8365</v>
      </c>
      <c r="B2130" s="63" t="s">
        <v>8315</v>
      </c>
      <c r="C2130" s="63" t="s">
        <v>113</v>
      </c>
      <c r="D2130" s="63" t="s">
        <v>112</v>
      </c>
      <c r="E2130" s="63" t="s">
        <v>8289</v>
      </c>
      <c r="F2130" s="63">
        <v>0</v>
      </c>
      <c r="G2130" s="63" t="s">
        <v>8316</v>
      </c>
      <c r="H2130" s="63" t="s">
        <v>334</v>
      </c>
      <c r="I2130" s="63">
        <v>63</v>
      </c>
      <c r="J2130" s="63">
        <v>41</v>
      </c>
      <c r="K2130" s="63">
        <v>4</v>
      </c>
      <c r="L2130" s="63"/>
      <c r="M2130" s="63"/>
      <c r="N2130" s="63"/>
      <c r="O2130" s="63"/>
      <c r="P2130" s="63"/>
      <c r="Q2130" s="63"/>
      <c r="R2130" s="63"/>
    </row>
    <row r="2131" spans="1:18" x14ac:dyDescent="0.2">
      <c r="A2131" s="63" t="s">
        <v>8366</v>
      </c>
      <c r="B2131" s="63" t="s">
        <v>8318</v>
      </c>
      <c r="C2131" s="63" t="s">
        <v>113</v>
      </c>
      <c r="D2131" s="63" t="s">
        <v>112</v>
      </c>
      <c r="E2131" s="63" t="s">
        <v>8289</v>
      </c>
      <c r="F2131" s="63">
        <v>1</v>
      </c>
      <c r="G2131" s="63" t="s">
        <v>8316</v>
      </c>
      <c r="H2131" s="63" t="s">
        <v>19</v>
      </c>
      <c r="I2131" s="63">
        <v>64</v>
      </c>
      <c r="J2131" s="63">
        <v>40</v>
      </c>
      <c r="K2131" s="63">
        <v>4</v>
      </c>
      <c r="L2131" s="63">
        <v>0.2</v>
      </c>
      <c r="M2131" s="63">
        <v>1</v>
      </c>
      <c r="N2131" s="63"/>
      <c r="O2131" s="63"/>
      <c r="P2131" s="63"/>
      <c r="Q2131" s="63"/>
      <c r="R2131" s="63"/>
    </row>
    <row r="2132" spans="1:18" x14ac:dyDescent="0.2">
      <c r="A2132" s="63" t="s">
        <v>8367</v>
      </c>
      <c r="B2132" s="63" t="s">
        <v>8315</v>
      </c>
      <c r="C2132" s="63" t="s">
        <v>117</v>
      </c>
      <c r="D2132" s="63" t="s">
        <v>116</v>
      </c>
      <c r="E2132" s="63" t="s">
        <v>8289</v>
      </c>
      <c r="F2132" s="63">
        <v>0</v>
      </c>
      <c r="G2132" s="63" t="s">
        <v>8316</v>
      </c>
      <c r="H2132" s="63" t="s">
        <v>334</v>
      </c>
      <c r="I2132" s="63">
        <v>66</v>
      </c>
      <c r="J2132" s="63">
        <v>35</v>
      </c>
      <c r="K2132" s="63">
        <v>3</v>
      </c>
      <c r="L2132" s="63"/>
      <c r="M2132" s="63"/>
      <c r="N2132" s="63"/>
      <c r="O2132" s="63"/>
      <c r="P2132" s="63"/>
      <c r="Q2132" s="63"/>
      <c r="R2132" s="63"/>
    </row>
    <row r="2133" spans="1:18" x14ac:dyDescent="0.2">
      <c r="A2133" s="63" t="s">
        <v>8368</v>
      </c>
      <c r="B2133" s="63" t="s">
        <v>8318</v>
      </c>
      <c r="C2133" s="63" t="s">
        <v>117</v>
      </c>
      <c r="D2133" s="63" t="s">
        <v>116</v>
      </c>
      <c r="E2133" s="63" t="s">
        <v>8289</v>
      </c>
      <c r="F2133" s="63">
        <v>1</v>
      </c>
      <c r="G2133" s="63" t="s">
        <v>8316</v>
      </c>
      <c r="H2133" s="63" t="s">
        <v>19</v>
      </c>
      <c r="I2133" s="63">
        <v>64</v>
      </c>
      <c r="J2133" s="63">
        <v>40</v>
      </c>
      <c r="K2133" s="63">
        <v>4</v>
      </c>
      <c r="L2133" s="63">
        <v>-0.5</v>
      </c>
      <c r="M2133" s="63"/>
      <c r="N2133" s="63">
        <v>1</v>
      </c>
      <c r="O2133" s="63"/>
      <c r="P2133" s="63">
        <v>1</v>
      </c>
      <c r="Q2133" s="63"/>
      <c r="R2133" s="63"/>
    </row>
    <row r="2134" spans="1:18" x14ac:dyDescent="0.2">
      <c r="A2134" s="63" t="s">
        <v>8369</v>
      </c>
      <c r="B2134" s="63" t="s">
        <v>8315</v>
      </c>
      <c r="C2134" s="63" t="s">
        <v>121</v>
      </c>
      <c r="D2134" s="63" t="s">
        <v>120</v>
      </c>
      <c r="E2134" s="63" t="s">
        <v>8289</v>
      </c>
      <c r="F2134" s="63">
        <v>0</v>
      </c>
      <c r="G2134" s="63" t="s">
        <v>8316</v>
      </c>
      <c r="H2134" s="63" t="s">
        <v>334</v>
      </c>
      <c r="I2134" s="63">
        <v>60</v>
      </c>
      <c r="J2134" s="63">
        <v>51</v>
      </c>
      <c r="K2134" s="63">
        <v>4</v>
      </c>
      <c r="L2134" s="63"/>
      <c r="M2134" s="63"/>
      <c r="N2134" s="63"/>
      <c r="O2134" s="63"/>
      <c r="P2134" s="63"/>
      <c r="Q2134" s="63"/>
      <c r="R2134" s="63"/>
    </row>
    <row r="2135" spans="1:18" x14ac:dyDescent="0.2">
      <c r="A2135" s="63" t="s">
        <v>8370</v>
      </c>
      <c r="B2135" s="63" t="s">
        <v>8318</v>
      </c>
      <c r="C2135" s="63" t="s">
        <v>121</v>
      </c>
      <c r="D2135" s="63" t="s">
        <v>120</v>
      </c>
      <c r="E2135" s="63" t="s">
        <v>8289</v>
      </c>
      <c r="F2135" s="63">
        <v>1</v>
      </c>
      <c r="G2135" s="63" t="s">
        <v>8316</v>
      </c>
      <c r="H2135" s="63" t="s">
        <v>19</v>
      </c>
      <c r="I2135" s="63">
        <v>63</v>
      </c>
      <c r="J2135" s="63">
        <v>43</v>
      </c>
      <c r="K2135" s="63">
        <v>4</v>
      </c>
      <c r="L2135" s="63">
        <v>0.7</v>
      </c>
      <c r="M2135" s="63">
        <v>1</v>
      </c>
      <c r="N2135" s="63"/>
      <c r="O2135" s="63">
        <v>1</v>
      </c>
      <c r="P2135" s="63"/>
      <c r="Q2135" s="63"/>
      <c r="R2135" s="63"/>
    </row>
    <row r="2136" spans="1:18" x14ac:dyDescent="0.2">
      <c r="A2136" s="63" t="s">
        <v>8371</v>
      </c>
      <c r="B2136" s="63" t="s">
        <v>8315</v>
      </c>
      <c r="C2136" s="63" t="s">
        <v>125</v>
      </c>
      <c r="D2136" s="63" t="s">
        <v>124</v>
      </c>
      <c r="E2136" s="63" t="s">
        <v>8289</v>
      </c>
      <c r="F2136" s="63">
        <v>0</v>
      </c>
      <c r="G2136" s="63" t="s">
        <v>8316</v>
      </c>
      <c r="H2136" s="63" t="s">
        <v>334</v>
      </c>
      <c r="I2136" s="63">
        <v>66</v>
      </c>
      <c r="J2136" s="63">
        <v>35</v>
      </c>
      <c r="K2136" s="63">
        <v>3</v>
      </c>
      <c r="L2136" s="63"/>
      <c r="M2136" s="63"/>
      <c r="N2136" s="63"/>
      <c r="O2136" s="63"/>
      <c r="P2136" s="63"/>
      <c r="Q2136" s="63"/>
      <c r="R2136" s="63"/>
    </row>
    <row r="2137" spans="1:18" x14ac:dyDescent="0.2">
      <c r="A2137" s="63" t="s">
        <v>8372</v>
      </c>
      <c r="B2137" s="63" t="s">
        <v>8318</v>
      </c>
      <c r="C2137" s="63" t="s">
        <v>125</v>
      </c>
      <c r="D2137" s="63" t="s">
        <v>124</v>
      </c>
      <c r="E2137" s="63" t="s">
        <v>8289</v>
      </c>
      <c r="F2137" s="63">
        <v>1</v>
      </c>
      <c r="G2137" s="63" t="s">
        <v>8316</v>
      </c>
      <c r="H2137" s="63" t="s">
        <v>19</v>
      </c>
      <c r="I2137" s="63">
        <v>67</v>
      </c>
      <c r="J2137" s="63">
        <v>28</v>
      </c>
      <c r="K2137" s="63">
        <v>3</v>
      </c>
      <c r="L2137" s="63">
        <v>0.2</v>
      </c>
      <c r="M2137" s="63">
        <v>1</v>
      </c>
      <c r="N2137" s="63"/>
      <c r="O2137" s="63"/>
      <c r="P2137" s="63"/>
      <c r="Q2137" s="63"/>
      <c r="R2137" s="63"/>
    </row>
    <row r="2138" spans="1:18" x14ac:dyDescent="0.2">
      <c r="A2138" s="63" t="s">
        <v>8373</v>
      </c>
      <c r="B2138" s="63" t="s">
        <v>8315</v>
      </c>
      <c r="C2138" s="63" t="s">
        <v>129</v>
      </c>
      <c r="D2138" s="63" t="s">
        <v>128</v>
      </c>
      <c r="E2138" s="63" t="s">
        <v>8289</v>
      </c>
      <c r="F2138" s="63">
        <v>0</v>
      </c>
      <c r="G2138" s="63" t="s">
        <v>8316</v>
      </c>
      <c r="H2138" s="63" t="s">
        <v>334</v>
      </c>
      <c r="I2138" s="63">
        <v>63</v>
      </c>
      <c r="J2138" s="63">
        <v>41</v>
      </c>
      <c r="K2138" s="63">
        <v>4</v>
      </c>
      <c r="L2138" s="63"/>
      <c r="M2138" s="63"/>
      <c r="N2138" s="63"/>
      <c r="O2138" s="63"/>
      <c r="P2138" s="63"/>
      <c r="Q2138" s="63"/>
      <c r="R2138" s="63"/>
    </row>
    <row r="2139" spans="1:18" x14ac:dyDescent="0.2">
      <c r="A2139" s="63" t="s">
        <v>8374</v>
      </c>
      <c r="B2139" s="63" t="s">
        <v>8318</v>
      </c>
      <c r="C2139" s="63" t="s">
        <v>129</v>
      </c>
      <c r="D2139" s="63" t="s">
        <v>128</v>
      </c>
      <c r="E2139" s="63" t="s">
        <v>8289</v>
      </c>
      <c r="F2139" s="63">
        <v>1</v>
      </c>
      <c r="G2139" s="63" t="s">
        <v>8316</v>
      </c>
      <c r="H2139" s="63" t="s">
        <v>19</v>
      </c>
      <c r="I2139" s="63">
        <v>63</v>
      </c>
      <c r="J2139" s="63">
        <v>43</v>
      </c>
      <c r="K2139" s="63">
        <v>4</v>
      </c>
      <c r="L2139" s="63">
        <v>0</v>
      </c>
      <c r="M2139" s="63"/>
      <c r="N2139" s="63"/>
      <c r="O2139" s="63"/>
      <c r="P2139" s="63"/>
      <c r="Q2139" s="63"/>
      <c r="R2139" s="63"/>
    </row>
    <row r="2140" spans="1:18" x14ac:dyDescent="0.2">
      <c r="A2140" s="63" t="s">
        <v>8375</v>
      </c>
      <c r="B2140" s="63" t="s">
        <v>8315</v>
      </c>
      <c r="C2140" s="63" t="s">
        <v>133</v>
      </c>
      <c r="D2140" s="63" t="s">
        <v>132</v>
      </c>
      <c r="E2140" s="63" t="s">
        <v>8289</v>
      </c>
      <c r="F2140" s="63">
        <v>0</v>
      </c>
      <c r="G2140" s="63" t="s">
        <v>8316</v>
      </c>
      <c r="H2140" s="63" t="s">
        <v>334</v>
      </c>
      <c r="I2140" s="63">
        <v>75</v>
      </c>
      <c r="J2140" s="63">
        <v>3</v>
      </c>
      <c r="K2140" s="63">
        <v>1</v>
      </c>
      <c r="L2140" s="63"/>
      <c r="M2140" s="63"/>
      <c r="N2140" s="63"/>
      <c r="O2140" s="63"/>
      <c r="P2140" s="63"/>
      <c r="Q2140" s="63"/>
      <c r="R2140" s="63"/>
    </row>
    <row r="2141" spans="1:18" x14ac:dyDescent="0.2">
      <c r="A2141" s="63" t="s">
        <v>8376</v>
      </c>
      <c r="B2141" s="63" t="s">
        <v>8318</v>
      </c>
      <c r="C2141" s="63" t="s">
        <v>133</v>
      </c>
      <c r="D2141" s="63" t="s">
        <v>132</v>
      </c>
      <c r="E2141" s="63" t="s">
        <v>8289</v>
      </c>
      <c r="F2141" s="63">
        <v>1</v>
      </c>
      <c r="G2141" s="63" t="s">
        <v>8316</v>
      </c>
      <c r="H2141" s="63" t="s">
        <v>19</v>
      </c>
      <c r="I2141" s="63">
        <v>72</v>
      </c>
      <c r="J2141" s="63">
        <v>8</v>
      </c>
      <c r="K2141" s="63">
        <v>1</v>
      </c>
      <c r="L2141" s="63">
        <v>-0.7</v>
      </c>
      <c r="M2141" s="63"/>
      <c r="N2141" s="63">
        <v>1</v>
      </c>
      <c r="O2141" s="63"/>
      <c r="P2141" s="63">
        <v>1</v>
      </c>
      <c r="Q2141" s="63"/>
      <c r="R2141" s="63"/>
    </row>
    <row r="2142" spans="1:18" x14ac:dyDescent="0.2">
      <c r="A2142" s="63" t="s">
        <v>8377</v>
      </c>
      <c r="B2142" s="63" t="s">
        <v>8315</v>
      </c>
      <c r="C2142" s="63" t="s">
        <v>137</v>
      </c>
      <c r="D2142" s="63" t="s">
        <v>136</v>
      </c>
      <c r="E2142" s="63" t="s">
        <v>8289</v>
      </c>
      <c r="F2142" s="63">
        <v>0</v>
      </c>
      <c r="G2142" s="63" t="s">
        <v>8316</v>
      </c>
      <c r="H2142" s="63" t="s">
        <v>334</v>
      </c>
      <c r="I2142" s="63">
        <v>69</v>
      </c>
      <c r="J2142" s="63">
        <v>20</v>
      </c>
      <c r="K2142" s="63">
        <v>2</v>
      </c>
      <c r="L2142" s="63"/>
      <c r="M2142" s="63"/>
      <c r="N2142" s="63"/>
      <c r="O2142" s="63"/>
      <c r="P2142" s="63"/>
      <c r="Q2142" s="63"/>
      <c r="R2142" s="63"/>
    </row>
    <row r="2143" spans="1:18" x14ac:dyDescent="0.2">
      <c r="A2143" s="63" t="s">
        <v>8378</v>
      </c>
      <c r="B2143" s="63" t="s">
        <v>8318</v>
      </c>
      <c r="C2143" s="63" t="s">
        <v>137</v>
      </c>
      <c r="D2143" s="63" t="s">
        <v>136</v>
      </c>
      <c r="E2143" s="63" t="s">
        <v>8289</v>
      </c>
      <c r="F2143" s="63">
        <v>1</v>
      </c>
      <c r="G2143" s="63" t="s">
        <v>8316</v>
      </c>
      <c r="H2143" s="63" t="s">
        <v>19</v>
      </c>
      <c r="I2143" s="63">
        <v>69</v>
      </c>
      <c r="J2143" s="63">
        <v>20</v>
      </c>
      <c r="K2143" s="63">
        <v>2</v>
      </c>
      <c r="L2143" s="63">
        <v>0</v>
      </c>
      <c r="M2143" s="63"/>
      <c r="N2143" s="63"/>
      <c r="O2143" s="63"/>
      <c r="P2143" s="63"/>
      <c r="Q2143" s="63"/>
      <c r="R2143" s="63"/>
    </row>
    <row r="2144" spans="1:18" x14ac:dyDescent="0.2">
      <c r="A2144" s="63" t="s">
        <v>8379</v>
      </c>
      <c r="B2144" s="63" t="s">
        <v>8315</v>
      </c>
      <c r="C2144" s="63" t="s">
        <v>141</v>
      </c>
      <c r="D2144" s="63" t="s">
        <v>140</v>
      </c>
      <c r="E2144" s="63" t="s">
        <v>8289</v>
      </c>
      <c r="F2144" s="63">
        <v>0</v>
      </c>
      <c r="G2144" s="63" t="s">
        <v>8316</v>
      </c>
      <c r="H2144" s="63" t="s">
        <v>334</v>
      </c>
      <c r="I2144" s="63">
        <v>63</v>
      </c>
      <c r="J2144" s="63">
        <v>41</v>
      </c>
      <c r="K2144" s="63">
        <v>4</v>
      </c>
      <c r="L2144" s="63"/>
      <c r="M2144" s="63"/>
      <c r="N2144" s="63"/>
      <c r="O2144" s="63"/>
      <c r="P2144" s="63"/>
      <c r="Q2144" s="63"/>
      <c r="R2144" s="63"/>
    </row>
    <row r="2145" spans="1:18" x14ac:dyDescent="0.2">
      <c r="A2145" s="63" t="s">
        <v>8380</v>
      </c>
      <c r="B2145" s="63" t="s">
        <v>8318</v>
      </c>
      <c r="C2145" s="63" t="s">
        <v>141</v>
      </c>
      <c r="D2145" s="63" t="s">
        <v>140</v>
      </c>
      <c r="E2145" s="63" t="s">
        <v>8289</v>
      </c>
      <c r="F2145" s="63">
        <v>1</v>
      </c>
      <c r="G2145" s="63" t="s">
        <v>8316</v>
      </c>
      <c r="H2145" s="63" t="s">
        <v>19</v>
      </c>
      <c r="I2145" s="63">
        <v>63</v>
      </c>
      <c r="J2145" s="63">
        <v>43</v>
      </c>
      <c r="K2145" s="63">
        <v>4</v>
      </c>
      <c r="L2145" s="63">
        <v>0</v>
      </c>
      <c r="M2145" s="63"/>
      <c r="N2145" s="63"/>
      <c r="O2145" s="63"/>
      <c r="P2145" s="63"/>
      <c r="Q2145" s="63"/>
      <c r="R2145" s="63"/>
    </row>
    <row r="2146" spans="1:18" x14ac:dyDescent="0.2">
      <c r="A2146" s="63" t="s">
        <v>8381</v>
      </c>
      <c r="B2146" s="63" t="s">
        <v>8315</v>
      </c>
      <c r="C2146" s="63" t="s">
        <v>145</v>
      </c>
      <c r="D2146" s="63" t="s">
        <v>144</v>
      </c>
      <c r="E2146" s="63" t="s">
        <v>8289</v>
      </c>
      <c r="F2146" s="63">
        <v>0</v>
      </c>
      <c r="G2146" s="63" t="s">
        <v>8316</v>
      </c>
      <c r="H2146" s="63" t="s">
        <v>334</v>
      </c>
      <c r="I2146" s="63">
        <v>72</v>
      </c>
      <c r="J2146" s="63">
        <v>12</v>
      </c>
      <c r="K2146" s="63">
        <v>1</v>
      </c>
      <c r="L2146" s="63"/>
      <c r="M2146" s="63"/>
      <c r="N2146" s="63"/>
      <c r="O2146" s="63"/>
      <c r="P2146" s="63"/>
      <c r="Q2146" s="63"/>
      <c r="R2146" s="63"/>
    </row>
    <row r="2147" spans="1:18" x14ac:dyDescent="0.2">
      <c r="A2147" s="63" t="s">
        <v>8382</v>
      </c>
      <c r="B2147" s="63" t="s">
        <v>8318</v>
      </c>
      <c r="C2147" s="63" t="s">
        <v>145</v>
      </c>
      <c r="D2147" s="63" t="s">
        <v>144</v>
      </c>
      <c r="E2147" s="63" t="s">
        <v>8289</v>
      </c>
      <c r="F2147" s="63">
        <v>1</v>
      </c>
      <c r="G2147" s="63" t="s">
        <v>8316</v>
      </c>
      <c r="H2147" s="63" t="s">
        <v>19</v>
      </c>
      <c r="I2147" s="63">
        <v>70</v>
      </c>
      <c r="J2147" s="63">
        <v>14</v>
      </c>
      <c r="K2147" s="63">
        <v>2</v>
      </c>
      <c r="L2147" s="63">
        <v>-0.5</v>
      </c>
      <c r="M2147" s="63"/>
      <c r="N2147" s="63">
        <v>1</v>
      </c>
      <c r="O2147" s="63"/>
      <c r="P2147" s="63">
        <v>1</v>
      </c>
      <c r="Q2147" s="63"/>
      <c r="R2147" s="63"/>
    </row>
    <row r="2148" spans="1:18" x14ac:dyDescent="0.2">
      <c r="A2148" s="63" t="s">
        <v>8383</v>
      </c>
      <c r="B2148" s="63" t="s">
        <v>8315</v>
      </c>
      <c r="C2148" s="63" t="s">
        <v>149</v>
      </c>
      <c r="D2148" s="63" t="s">
        <v>148</v>
      </c>
      <c r="E2148" s="63" t="s">
        <v>8289</v>
      </c>
      <c r="F2148" s="63">
        <v>0</v>
      </c>
      <c r="G2148" s="63" t="s">
        <v>8316</v>
      </c>
      <c r="H2148" s="63" t="s">
        <v>334</v>
      </c>
      <c r="I2148" s="63">
        <v>71</v>
      </c>
      <c r="J2148" s="63">
        <v>15</v>
      </c>
      <c r="K2148" s="63">
        <v>2</v>
      </c>
      <c r="L2148" s="63"/>
      <c r="M2148" s="63"/>
      <c r="N2148" s="63"/>
      <c r="O2148" s="63"/>
      <c r="P2148" s="63"/>
      <c r="Q2148" s="63"/>
      <c r="R2148" s="63"/>
    </row>
    <row r="2149" spans="1:18" x14ac:dyDescent="0.2">
      <c r="A2149" s="63" t="s">
        <v>8384</v>
      </c>
      <c r="B2149" s="63" t="s">
        <v>8318</v>
      </c>
      <c r="C2149" s="63" t="s">
        <v>149</v>
      </c>
      <c r="D2149" s="63" t="s">
        <v>148</v>
      </c>
      <c r="E2149" s="63" t="s">
        <v>8289</v>
      </c>
      <c r="F2149" s="63">
        <v>1</v>
      </c>
      <c r="G2149" s="63" t="s">
        <v>8316</v>
      </c>
      <c r="H2149" s="63" t="s">
        <v>19</v>
      </c>
      <c r="I2149" s="63">
        <v>72</v>
      </c>
      <c r="J2149" s="63">
        <v>8</v>
      </c>
      <c r="K2149" s="63">
        <v>1</v>
      </c>
      <c r="L2149" s="63">
        <v>0.2</v>
      </c>
      <c r="M2149" s="63">
        <v>1</v>
      </c>
      <c r="N2149" s="63"/>
      <c r="O2149" s="63"/>
      <c r="P2149" s="63"/>
      <c r="Q2149" s="63"/>
      <c r="R2149" s="63"/>
    </row>
    <row r="2150" spans="1:18" x14ac:dyDescent="0.2">
      <c r="A2150" s="63" t="s">
        <v>8385</v>
      </c>
      <c r="B2150" s="63" t="s">
        <v>8315</v>
      </c>
      <c r="C2150" s="63" t="s">
        <v>153</v>
      </c>
      <c r="D2150" s="63" t="s">
        <v>152</v>
      </c>
      <c r="E2150" s="63" t="s">
        <v>8289</v>
      </c>
      <c r="F2150" s="63">
        <v>0</v>
      </c>
      <c r="G2150" s="63" t="s">
        <v>8316</v>
      </c>
      <c r="H2150" s="63" t="s">
        <v>334</v>
      </c>
      <c r="I2150" s="63">
        <v>64</v>
      </c>
      <c r="J2150" s="63">
        <v>40</v>
      </c>
      <c r="K2150" s="63">
        <v>4</v>
      </c>
      <c r="L2150" s="63"/>
      <c r="M2150" s="63"/>
      <c r="N2150" s="63"/>
      <c r="O2150" s="63"/>
      <c r="P2150" s="63"/>
      <c r="Q2150" s="63"/>
      <c r="R2150" s="63"/>
    </row>
    <row r="2151" spans="1:18" x14ac:dyDescent="0.2">
      <c r="A2151" s="63" t="s">
        <v>8386</v>
      </c>
      <c r="B2151" s="63" t="s">
        <v>8318</v>
      </c>
      <c r="C2151" s="63" t="s">
        <v>153</v>
      </c>
      <c r="D2151" s="63" t="s">
        <v>152</v>
      </c>
      <c r="E2151" s="63" t="s">
        <v>8289</v>
      </c>
      <c r="F2151" s="63">
        <v>1</v>
      </c>
      <c r="G2151" s="63" t="s">
        <v>8316</v>
      </c>
      <c r="H2151" s="63" t="s">
        <v>19</v>
      </c>
      <c r="I2151" s="63">
        <v>66</v>
      </c>
      <c r="J2151" s="63">
        <v>34</v>
      </c>
      <c r="K2151" s="63">
        <v>3</v>
      </c>
      <c r="L2151" s="63">
        <v>0.5</v>
      </c>
      <c r="M2151" s="63">
        <v>1</v>
      </c>
      <c r="N2151" s="63"/>
      <c r="O2151" s="63">
        <v>1</v>
      </c>
      <c r="P2151" s="63"/>
      <c r="Q2151" s="63"/>
      <c r="R2151" s="63"/>
    </row>
    <row r="2152" spans="1:18" x14ac:dyDescent="0.2">
      <c r="A2152" s="63" t="s">
        <v>8387</v>
      </c>
      <c r="B2152" s="63" t="s">
        <v>8315</v>
      </c>
      <c r="C2152" s="63" t="s">
        <v>157</v>
      </c>
      <c r="D2152" s="63" t="s">
        <v>156</v>
      </c>
      <c r="E2152" s="63" t="s">
        <v>8289</v>
      </c>
      <c r="F2152" s="63">
        <v>0</v>
      </c>
      <c r="G2152" s="63" t="s">
        <v>8316</v>
      </c>
      <c r="H2152" s="63" t="s">
        <v>334</v>
      </c>
      <c r="I2152" s="63">
        <v>67</v>
      </c>
      <c r="J2152" s="63">
        <v>30</v>
      </c>
      <c r="K2152" s="63">
        <v>3</v>
      </c>
      <c r="L2152" s="63"/>
      <c r="M2152" s="63"/>
      <c r="N2152" s="63"/>
      <c r="O2152" s="63"/>
      <c r="P2152" s="63"/>
      <c r="Q2152" s="63"/>
      <c r="R2152" s="63"/>
    </row>
    <row r="2153" spans="1:18" x14ac:dyDescent="0.2">
      <c r="A2153" s="63" t="s">
        <v>8388</v>
      </c>
      <c r="B2153" s="63" t="s">
        <v>8318</v>
      </c>
      <c r="C2153" s="63" t="s">
        <v>157</v>
      </c>
      <c r="D2153" s="63" t="s">
        <v>156</v>
      </c>
      <c r="E2153" s="63" t="s">
        <v>8289</v>
      </c>
      <c r="F2153" s="63">
        <v>1</v>
      </c>
      <c r="G2153" s="63" t="s">
        <v>8316</v>
      </c>
      <c r="H2153" s="63" t="s">
        <v>19</v>
      </c>
      <c r="I2153" s="63">
        <v>66</v>
      </c>
      <c r="J2153" s="63">
        <v>34</v>
      </c>
      <c r="K2153" s="63">
        <v>3</v>
      </c>
      <c r="L2153" s="63">
        <v>-0.2</v>
      </c>
      <c r="M2153" s="63"/>
      <c r="N2153" s="63">
        <v>1</v>
      </c>
      <c r="O2153" s="63"/>
      <c r="P2153" s="63"/>
      <c r="Q2153" s="63"/>
      <c r="R2153" s="63"/>
    </row>
    <row r="2154" spans="1:18" x14ac:dyDescent="0.2">
      <c r="A2154" s="63" t="s">
        <v>8389</v>
      </c>
      <c r="B2154" s="63" t="s">
        <v>8315</v>
      </c>
      <c r="C2154" s="63" t="s">
        <v>161</v>
      </c>
      <c r="D2154" s="63" t="s">
        <v>160</v>
      </c>
      <c r="E2154" s="63" t="s">
        <v>8289</v>
      </c>
      <c r="F2154" s="63">
        <v>0</v>
      </c>
      <c r="G2154" s="63" t="s">
        <v>8316</v>
      </c>
      <c r="H2154" s="63" t="s">
        <v>334</v>
      </c>
      <c r="I2154" s="63">
        <v>61</v>
      </c>
      <c r="J2154" s="63">
        <v>47</v>
      </c>
      <c r="K2154" s="63">
        <v>4</v>
      </c>
      <c r="L2154" s="63"/>
      <c r="M2154" s="63"/>
      <c r="N2154" s="63"/>
      <c r="O2154" s="63"/>
      <c r="P2154" s="63"/>
      <c r="Q2154" s="63"/>
      <c r="R2154" s="63"/>
    </row>
    <row r="2155" spans="1:18" x14ac:dyDescent="0.2">
      <c r="A2155" s="63" t="s">
        <v>8390</v>
      </c>
      <c r="B2155" s="63" t="s">
        <v>8318</v>
      </c>
      <c r="C2155" s="63" t="s">
        <v>161</v>
      </c>
      <c r="D2155" s="63" t="s">
        <v>160</v>
      </c>
      <c r="E2155" s="63" t="s">
        <v>8289</v>
      </c>
      <c r="F2155" s="63">
        <v>1</v>
      </c>
      <c r="G2155" s="63" t="s">
        <v>8316</v>
      </c>
      <c r="H2155" s="63" t="s">
        <v>19</v>
      </c>
      <c r="I2155" s="63">
        <v>60</v>
      </c>
      <c r="J2155" s="63">
        <v>49</v>
      </c>
      <c r="K2155" s="63">
        <v>4</v>
      </c>
      <c r="L2155" s="63">
        <v>-0.2</v>
      </c>
      <c r="M2155" s="63"/>
      <c r="N2155" s="63">
        <v>1</v>
      </c>
      <c r="O2155" s="63"/>
      <c r="P2155" s="63"/>
      <c r="Q2155" s="63"/>
      <c r="R2155" s="63"/>
    </row>
    <row r="2156" spans="1:18" x14ac:dyDescent="0.2">
      <c r="A2156" s="63" t="s">
        <v>8391</v>
      </c>
      <c r="B2156" s="63" t="s">
        <v>8315</v>
      </c>
      <c r="C2156" s="63" t="s">
        <v>165</v>
      </c>
      <c r="D2156" s="63" t="s">
        <v>164</v>
      </c>
      <c r="E2156" s="63" t="s">
        <v>8289</v>
      </c>
      <c r="F2156" s="63">
        <v>0</v>
      </c>
      <c r="G2156" s="63" t="s">
        <v>8316</v>
      </c>
      <c r="H2156" s="63" t="s">
        <v>334</v>
      </c>
      <c r="I2156" s="63">
        <v>67</v>
      </c>
      <c r="J2156" s="63">
        <v>30</v>
      </c>
      <c r="K2156" s="63">
        <v>3</v>
      </c>
      <c r="L2156" s="63"/>
      <c r="M2156" s="63"/>
      <c r="N2156" s="63"/>
      <c r="O2156" s="63"/>
      <c r="P2156" s="63"/>
      <c r="Q2156" s="63"/>
      <c r="R2156" s="63"/>
    </row>
    <row r="2157" spans="1:18" x14ac:dyDescent="0.2">
      <c r="A2157" s="63" t="s">
        <v>8392</v>
      </c>
      <c r="B2157" s="63" t="s">
        <v>8318</v>
      </c>
      <c r="C2157" s="63" t="s">
        <v>165</v>
      </c>
      <c r="D2157" s="63" t="s">
        <v>164</v>
      </c>
      <c r="E2157" s="63" t="s">
        <v>8289</v>
      </c>
      <c r="F2157" s="63">
        <v>1</v>
      </c>
      <c r="G2157" s="63" t="s">
        <v>8316</v>
      </c>
      <c r="H2157" s="63" t="s">
        <v>19</v>
      </c>
      <c r="I2157" s="63">
        <v>68</v>
      </c>
      <c r="J2157" s="63">
        <v>23</v>
      </c>
      <c r="K2157" s="63">
        <v>2</v>
      </c>
      <c r="L2157" s="63">
        <v>0.2</v>
      </c>
      <c r="M2157" s="63">
        <v>1</v>
      </c>
      <c r="N2157" s="63"/>
      <c r="O2157" s="63"/>
      <c r="P2157" s="63"/>
      <c r="Q2157" s="63"/>
      <c r="R2157" s="63"/>
    </row>
    <row r="2158" spans="1:18" x14ac:dyDescent="0.2">
      <c r="A2158" s="63" t="s">
        <v>8393</v>
      </c>
      <c r="B2158" s="63" t="s">
        <v>8315</v>
      </c>
      <c r="C2158" s="63" t="s">
        <v>169</v>
      </c>
      <c r="D2158" s="63" t="s">
        <v>168</v>
      </c>
      <c r="E2158" s="63" t="s">
        <v>8289</v>
      </c>
      <c r="F2158" s="63">
        <v>0</v>
      </c>
      <c r="G2158" s="63" t="s">
        <v>8316</v>
      </c>
      <c r="H2158" s="63" t="s">
        <v>334</v>
      </c>
      <c r="I2158" s="63">
        <v>69</v>
      </c>
      <c r="J2158" s="63">
        <v>20</v>
      </c>
      <c r="K2158" s="63">
        <v>2</v>
      </c>
      <c r="L2158" s="63"/>
      <c r="M2158" s="63"/>
      <c r="N2158" s="63"/>
      <c r="O2158" s="63"/>
      <c r="P2158" s="63"/>
      <c r="Q2158" s="63"/>
      <c r="R2158" s="63"/>
    </row>
    <row r="2159" spans="1:18" x14ac:dyDescent="0.2">
      <c r="A2159" s="63" t="s">
        <v>8394</v>
      </c>
      <c r="B2159" s="63" t="s">
        <v>8318</v>
      </c>
      <c r="C2159" s="63" t="s">
        <v>169</v>
      </c>
      <c r="D2159" s="63" t="s">
        <v>168</v>
      </c>
      <c r="E2159" s="63" t="s">
        <v>8289</v>
      </c>
      <c r="F2159" s="63">
        <v>1</v>
      </c>
      <c r="G2159" s="63" t="s">
        <v>8316</v>
      </c>
      <c r="H2159" s="63" t="s">
        <v>19</v>
      </c>
      <c r="I2159" s="63">
        <v>68</v>
      </c>
      <c r="J2159" s="63">
        <v>23</v>
      </c>
      <c r="K2159" s="63">
        <v>2</v>
      </c>
      <c r="L2159" s="63">
        <v>-0.2</v>
      </c>
      <c r="M2159" s="63"/>
      <c r="N2159" s="63">
        <v>1</v>
      </c>
      <c r="O2159" s="63"/>
      <c r="P2159" s="63"/>
      <c r="Q2159" s="63"/>
      <c r="R2159" s="63"/>
    </row>
    <row r="2160" spans="1:18" x14ac:dyDescent="0.2">
      <c r="A2160" s="63" t="s">
        <v>8395</v>
      </c>
      <c r="B2160" s="63" t="s">
        <v>8315</v>
      </c>
      <c r="C2160" s="63" t="s">
        <v>173</v>
      </c>
      <c r="D2160" s="63" t="s">
        <v>172</v>
      </c>
      <c r="E2160" s="63" t="s">
        <v>8289</v>
      </c>
      <c r="F2160" s="63">
        <v>0</v>
      </c>
      <c r="G2160" s="63" t="s">
        <v>8316</v>
      </c>
      <c r="H2160" s="63" t="s">
        <v>334</v>
      </c>
      <c r="I2160" s="63">
        <v>76</v>
      </c>
      <c r="J2160" s="63">
        <v>2</v>
      </c>
      <c r="K2160" s="63">
        <v>1</v>
      </c>
      <c r="L2160" s="63"/>
      <c r="M2160" s="63"/>
      <c r="N2160" s="63"/>
      <c r="O2160" s="63"/>
      <c r="P2160" s="63"/>
      <c r="Q2160" s="63"/>
      <c r="R2160" s="63"/>
    </row>
    <row r="2161" spans="1:18" x14ac:dyDescent="0.2">
      <c r="A2161" s="63" t="s">
        <v>8396</v>
      </c>
      <c r="B2161" s="63" t="s">
        <v>8318</v>
      </c>
      <c r="C2161" s="63" t="s">
        <v>173</v>
      </c>
      <c r="D2161" s="63" t="s">
        <v>172</v>
      </c>
      <c r="E2161" s="63" t="s">
        <v>8289</v>
      </c>
      <c r="F2161" s="63">
        <v>1</v>
      </c>
      <c r="G2161" s="63" t="s">
        <v>8316</v>
      </c>
      <c r="H2161" s="63" t="s">
        <v>19</v>
      </c>
      <c r="I2161" s="63">
        <v>75</v>
      </c>
      <c r="J2161" s="63">
        <v>2</v>
      </c>
      <c r="K2161" s="63">
        <v>1</v>
      </c>
      <c r="L2161" s="63">
        <v>-0.2</v>
      </c>
      <c r="M2161" s="63"/>
      <c r="N2161" s="63">
        <v>1</v>
      </c>
      <c r="O2161" s="63"/>
      <c r="P2161" s="63"/>
      <c r="Q2161" s="63"/>
      <c r="R2161" s="63"/>
    </row>
    <row r="2162" spans="1:18" x14ac:dyDescent="0.2">
      <c r="A2162" s="63" t="s">
        <v>8397</v>
      </c>
      <c r="B2162" s="63" t="s">
        <v>8315</v>
      </c>
      <c r="C2162" s="63" t="s">
        <v>177</v>
      </c>
      <c r="D2162" s="63" t="s">
        <v>176</v>
      </c>
      <c r="E2162" s="63" t="s">
        <v>8289</v>
      </c>
      <c r="F2162" s="63">
        <v>0</v>
      </c>
      <c r="G2162" s="63" t="s">
        <v>8316</v>
      </c>
      <c r="H2162" s="63" t="s">
        <v>334</v>
      </c>
      <c r="I2162" s="63">
        <v>68</v>
      </c>
      <c r="J2162" s="63">
        <v>24</v>
      </c>
      <c r="K2162" s="63">
        <v>2</v>
      </c>
      <c r="L2162" s="63"/>
      <c r="M2162" s="63"/>
      <c r="N2162" s="63"/>
      <c r="O2162" s="63"/>
      <c r="P2162" s="63"/>
      <c r="Q2162" s="63"/>
      <c r="R2162" s="63"/>
    </row>
    <row r="2163" spans="1:18" x14ac:dyDescent="0.2">
      <c r="A2163" s="63" t="s">
        <v>8398</v>
      </c>
      <c r="B2163" s="63" t="s">
        <v>8318</v>
      </c>
      <c r="C2163" s="63" t="s">
        <v>177</v>
      </c>
      <c r="D2163" s="63" t="s">
        <v>176</v>
      </c>
      <c r="E2163" s="63" t="s">
        <v>8289</v>
      </c>
      <c r="F2163" s="63">
        <v>1</v>
      </c>
      <c r="G2163" s="63" t="s">
        <v>8316</v>
      </c>
      <c r="H2163" s="63" t="s">
        <v>19</v>
      </c>
      <c r="I2163" s="63">
        <v>67</v>
      </c>
      <c r="J2163" s="63">
        <v>28</v>
      </c>
      <c r="K2163" s="63">
        <v>3</v>
      </c>
      <c r="L2163" s="63">
        <v>-0.2</v>
      </c>
      <c r="M2163" s="63"/>
      <c r="N2163" s="63">
        <v>1</v>
      </c>
      <c r="O2163" s="63"/>
      <c r="P2163" s="63"/>
      <c r="Q2163" s="63"/>
      <c r="R2163" s="63"/>
    </row>
    <row r="2164" spans="1:18" x14ac:dyDescent="0.2">
      <c r="A2164" s="63" t="s">
        <v>8399</v>
      </c>
      <c r="B2164" s="63" t="s">
        <v>8315</v>
      </c>
      <c r="C2164" s="63" t="s">
        <v>181</v>
      </c>
      <c r="D2164" s="63" t="s">
        <v>180</v>
      </c>
      <c r="E2164" s="63" t="s">
        <v>8289</v>
      </c>
      <c r="F2164" s="63">
        <v>0</v>
      </c>
      <c r="G2164" s="63" t="s">
        <v>8316</v>
      </c>
      <c r="H2164" s="63" t="s">
        <v>334</v>
      </c>
      <c r="I2164" s="63">
        <v>68</v>
      </c>
      <c r="J2164" s="63">
        <v>24</v>
      </c>
      <c r="K2164" s="63">
        <v>2</v>
      </c>
      <c r="L2164" s="63"/>
      <c r="M2164" s="63"/>
      <c r="N2164" s="63"/>
      <c r="O2164" s="63"/>
      <c r="P2164" s="63"/>
      <c r="Q2164" s="63"/>
      <c r="R2164" s="63"/>
    </row>
    <row r="2165" spans="1:18" x14ac:dyDescent="0.2">
      <c r="A2165" s="63" t="s">
        <v>8400</v>
      </c>
      <c r="B2165" s="63" t="s">
        <v>8318</v>
      </c>
      <c r="C2165" s="63" t="s">
        <v>181</v>
      </c>
      <c r="D2165" s="63" t="s">
        <v>180</v>
      </c>
      <c r="E2165" s="63" t="s">
        <v>8289</v>
      </c>
      <c r="F2165" s="63">
        <v>1</v>
      </c>
      <c r="G2165" s="63" t="s">
        <v>8316</v>
      </c>
      <c r="H2165" s="63" t="s">
        <v>19</v>
      </c>
      <c r="I2165" s="63">
        <v>69</v>
      </c>
      <c r="J2165" s="63">
        <v>20</v>
      </c>
      <c r="K2165" s="63">
        <v>2</v>
      </c>
      <c r="L2165" s="63">
        <v>0.2</v>
      </c>
      <c r="M2165" s="63">
        <v>1</v>
      </c>
      <c r="N2165" s="63"/>
      <c r="O2165" s="63"/>
      <c r="P2165" s="63"/>
      <c r="Q2165" s="63"/>
      <c r="R2165" s="63"/>
    </row>
    <row r="2166" spans="1:18" x14ac:dyDescent="0.2">
      <c r="A2166" s="63" t="s">
        <v>8401</v>
      </c>
      <c r="B2166" s="63" t="s">
        <v>8315</v>
      </c>
      <c r="C2166" s="63" t="s">
        <v>185</v>
      </c>
      <c r="D2166" s="63" t="s">
        <v>184</v>
      </c>
      <c r="E2166" s="63" t="s">
        <v>8289</v>
      </c>
      <c r="F2166" s="63">
        <v>0</v>
      </c>
      <c r="G2166" s="63" t="s">
        <v>8316</v>
      </c>
      <c r="H2166" s="63" t="s">
        <v>334</v>
      </c>
      <c r="I2166" s="63">
        <v>67</v>
      </c>
      <c r="J2166" s="63">
        <v>30</v>
      </c>
      <c r="K2166" s="63">
        <v>3</v>
      </c>
      <c r="L2166" s="63"/>
      <c r="M2166" s="63"/>
      <c r="N2166" s="63"/>
      <c r="O2166" s="63"/>
      <c r="P2166" s="63"/>
      <c r="Q2166" s="63"/>
      <c r="R2166" s="63"/>
    </row>
    <row r="2167" spans="1:18" x14ac:dyDescent="0.2">
      <c r="A2167" s="63" t="s">
        <v>8402</v>
      </c>
      <c r="B2167" s="63" t="s">
        <v>8318</v>
      </c>
      <c r="C2167" s="63" t="s">
        <v>185</v>
      </c>
      <c r="D2167" s="63" t="s">
        <v>184</v>
      </c>
      <c r="E2167" s="63" t="s">
        <v>8289</v>
      </c>
      <c r="F2167" s="63">
        <v>1</v>
      </c>
      <c r="G2167" s="63" t="s">
        <v>8316</v>
      </c>
      <c r="H2167" s="63" t="s">
        <v>19</v>
      </c>
      <c r="I2167" s="63">
        <v>68</v>
      </c>
      <c r="J2167" s="63">
        <v>23</v>
      </c>
      <c r="K2167" s="63">
        <v>2</v>
      </c>
      <c r="L2167" s="63">
        <v>0.2</v>
      </c>
      <c r="M2167" s="63">
        <v>1</v>
      </c>
      <c r="N2167" s="63"/>
      <c r="O2167" s="63"/>
      <c r="P2167" s="63"/>
      <c r="Q2167" s="63"/>
      <c r="R2167" s="63"/>
    </row>
    <row r="2168" spans="1:18" x14ac:dyDescent="0.2">
      <c r="A2168" s="63" t="s">
        <v>8403</v>
      </c>
      <c r="B2168" s="63" t="s">
        <v>8315</v>
      </c>
      <c r="C2168" s="63" t="s">
        <v>189</v>
      </c>
      <c r="D2168" s="63" t="s">
        <v>188</v>
      </c>
      <c r="E2168" s="63" t="s">
        <v>8289</v>
      </c>
      <c r="F2168" s="63">
        <v>0</v>
      </c>
      <c r="G2168" s="63" t="s">
        <v>8316</v>
      </c>
      <c r="H2168" s="63" t="s">
        <v>334</v>
      </c>
      <c r="I2168" s="63">
        <v>66</v>
      </c>
      <c r="J2168" s="63">
        <v>35</v>
      </c>
      <c r="K2168" s="63">
        <v>3</v>
      </c>
      <c r="L2168" s="63"/>
      <c r="M2168" s="63"/>
      <c r="N2168" s="63"/>
      <c r="O2168" s="63"/>
      <c r="P2168" s="63"/>
      <c r="Q2168" s="63"/>
      <c r="R2168" s="63"/>
    </row>
    <row r="2169" spans="1:18" x14ac:dyDescent="0.2">
      <c r="A2169" s="63" t="s">
        <v>8404</v>
      </c>
      <c r="B2169" s="63" t="s">
        <v>8318</v>
      </c>
      <c r="C2169" s="63" t="s">
        <v>189</v>
      </c>
      <c r="D2169" s="63" t="s">
        <v>188</v>
      </c>
      <c r="E2169" s="63" t="s">
        <v>8289</v>
      </c>
      <c r="F2169" s="63">
        <v>1</v>
      </c>
      <c r="G2169" s="63" t="s">
        <v>8316</v>
      </c>
      <c r="H2169" s="63" t="s">
        <v>19</v>
      </c>
      <c r="I2169" s="63">
        <v>64</v>
      </c>
      <c r="J2169" s="63">
        <v>40</v>
      </c>
      <c r="K2169" s="63">
        <v>4</v>
      </c>
      <c r="L2169" s="63">
        <v>-0.5</v>
      </c>
      <c r="M2169" s="63"/>
      <c r="N2169" s="63">
        <v>1</v>
      </c>
      <c r="O2169" s="63"/>
      <c r="P2169" s="63">
        <v>1</v>
      </c>
      <c r="Q2169" s="63"/>
      <c r="R2169" s="63"/>
    </row>
    <row r="2170" spans="1:18" x14ac:dyDescent="0.2">
      <c r="A2170" s="63" t="s">
        <v>8405</v>
      </c>
      <c r="B2170" s="63" t="s">
        <v>8315</v>
      </c>
      <c r="C2170" s="63" t="s">
        <v>193</v>
      </c>
      <c r="D2170" s="63" t="s">
        <v>192</v>
      </c>
      <c r="E2170" s="63" t="s">
        <v>8289</v>
      </c>
      <c r="F2170" s="63">
        <v>0</v>
      </c>
      <c r="G2170" s="63" t="s">
        <v>8316</v>
      </c>
      <c r="H2170" s="63" t="s">
        <v>334</v>
      </c>
      <c r="I2170" s="63">
        <v>69</v>
      </c>
      <c r="J2170" s="63"/>
      <c r="K2170" s="63"/>
      <c r="L2170" s="63"/>
      <c r="M2170" s="63"/>
      <c r="N2170" s="63"/>
      <c r="O2170" s="63"/>
      <c r="P2170" s="63"/>
      <c r="Q2170" s="63"/>
      <c r="R2170" s="63"/>
    </row>
    <row r="2171" spans="1:18" x14ac:dyDescent="0.2">
      <c r="A2171" s="63" t="s">
        <v>8406</v>
      </c>
      <c r="B2171" s="63" t="s">
        <v>8318</v>
      </c>
      <c r="C2171" s="63" t="s">
        <v>193</v>
      </c>
      <c r="D2171" s="63" t="s">
        <v>192</v>
      </c>
      <c r="E2171" s="63" t="s">
        <v>8289</v>
      </c>
      <c r="F2171" s="63">
        <v>1</v>
      </c>
      <c r="G2171" s="63" t="s">
        <v>8316</v>
      </c>
      <c r="H2171" s="63" t="s">
        <v>19</v>
      </c>
      <c r="I2171" s="63">
        <v>68</v>
      </c>
      <c r="J2171" s="63"/>
      <c r="K2171" s="63"/>
      <c r="L2171" s="63">
        <v>-0.2</v>
      </c>
      <c r="M2171" s="63"/>
      <c r="N2171" s="63">
        <v>1</v>
      </c>
      <c r="O2171" s="63"/>
      <c r="P2171" s="63"/>
      <c r="Q2171" s="63"/>
      <c r="R2171" s="63"/>
    </row>
    <row r="2172" spans="1:18" x14ac:dyDescent="0.2">
      <c r="A2172" s="63" t="s">
        <v>8407</v>
      </c>
      <c r="B2172" s="63" t="s">
        <v>8315</v>
      </c>
      <c r="C2172" s="63" t="s">
        <v>197</v>
      </c>
      <c r="D2172" s="63" t="s">
        <v>196</v>
      </c>
      <c r="E2172" s="63" t="s">
        <v>8289</v>
      </c>
      <c r="F2172" s="63">
        <v>0</v>
      </c>
      <c r="G2172" s="63" t="s">
        <v>8316</v>
      </c>
      <c r="H2172" s="63" t="s">
        <v>334</v>
      </c>
      <c r="I2172" s="63">
        <v>68</v>
      </c>
      <c r="J2172" s="63">
        <v>24</v>
      </c>
      <c r="K2172" s="63">
        <v>2</v>
      </c>
      <c r="L2172" s="63"/>
      <c r="M2172" s="63"/>
      <c r="N2172" s="63"/>
      <c r="O2172" s="63"/>
      <c r="P2172" s="63"/>
      <c r="Q2172" s="63"/>
      <c r="R2172" s="63"/>
    </row>
    <row r="2173" spans="1:18" x14ac:dyDescent="0.2">
      <c r="A2173" s="63" t="s">
        <v>8408</v>
      </c>
      <c r="B2173" s="63" t="s">
        <v>8318</v>
      </c>
      <c r="C2173" s="63" t="s">
        <v>197</v>
      </c>
      <c r="D2173" s="63" t="s">
        <v>196</v>
      </c>
      <c r="E2173" s="63" t="s">
        <v>8289</v>
      </c>
      <c r="F2173" s="63">
        <v>1</v>
      </c>
      <c r="G2173" s="63" t="s">
        <v>8316</v>
      </c>
      <c r="H2173" s="63" t="s">
        <v>19</v>
      </c>
      <c r="I2173" s="63">
        <v>68</v>
      </c>
      <c r="J2173" s="63">
        <v>23</v>
      </c>
      <c r="K2173" s="63">
        <v>2</v>
      </c>
      <c r="L2173" s="63">
        <v>0</v>
      </c>
      <c r="M2173" s="63"/>
      <c r="N2173" s="63"/>
      <c r="O2173" s="63"/>
      <c r="P2173" s="63"/>
      <c r="Q2173" s="63"/>
      <c r="R2173" s="63"/>
    </row>
    <row r="2174" spans="1:18" x14ac:dyDescent="0.2">
      <c r="A2174" s="63" t="s">
        <v>8409</v>
      </c>
      <c r="B2174" s="63" t="s">
        <v>8315</v>
      </c>
      <c r="C2174" s="63" t="s">
        <v>201</v>
      </c>
      <c r="D2174" s="63" t="s">
        <v>200</v>
      </c>
      <c r="E2174" s="63" t="s">
        <v>8289</v>
      </c>
      <c r="F2174" s="63">
        <v>0</v>
      </c>
      <c r="G2174" s="63" t="s">
        <v>8316</v>
      </c>
      <c r="H2174" s="63" t="s">
        <v>334</v>
      </c>
      <c r="I2174" s="63">
        <v>73</v>
      </c>
      <c r="J2174" s="63">
        <v>8</v>
      </c>
      <c r="K2174" s="63">
        <v>1</v>
      </c>
      <c r="L2174" s="63"/>
      <c r="M2174" s="63"/>
      <c r="N2174" s="63"/>
      <c r="O2174" s="63"/>
      <c r="P2174" s="63"/>
      <c r="Q2174" s="63"/>
      <c r="R2174" s="63"/>
    </row>
    <row r="2175" spans="1:18" x14ac:dyDescent="0.2">
      <c r="A2175" s="63" t="s">
        <v>8410</v>
      </c>
      <c r="B2175" s="63" t="s">
        <v>8318</v>
      </c>
      <c r="C2175" s="63" t="s">
        <v>201</v>
      </c>
      <c r="D2175" s="63" t="s">
        <v>200</v>
      </c>
      <c r="E2175" s="63" t="s">
        <v>8289</v>
      </c>
      <c r="F2175" s="63">
        <v>1</v>
      </c>
      <c r="G2175" s="63" t="s">
        <v>8316</v>
      </c>
      <c r="H2175" s="63" t="s">
        <v>19</v>
      </c>
      <c r="I2175" s="63">
        <v>70</v>
      </c>
      <c r="J2175" s="63">
        <v>14</v>
      </c>
      <c r="K2175" s="63">
        <v>2</v>
      </c>
      <c r="L2175" s="63">
        <v>-0.7</v>
      </c>
      <c r="M2175" s="63"/>
      <c r="N2175" s="63">
        <v>1</v>
      </c>
      <c r="O2175" s="63"/>
      <c r="P2175" s="63">
        <v>1</v>
      </c>
      <c r="Q2175" s="63"/>
      <c r="R2175" s="63"/>
    </row>
    <row r="2176" spans="1:18" x14ac:dyDescent="0.2">
      <c r="A2176" s="63" t="s">
        <v>8411</v>
      </c>
      <c r="B2176" s="63" t="s">
        <v>8315</v>
      </c>
      <c r="C2176" s="63" t="s">
        <v>205</v>
      </c>
      <c r="D2176" s="63" t="s">
        <v>204</v>
      </c>
      <c r="E2176" s="63" t="s">
        <v>8289</v>
      </c>
      <c r="F2176" s="63">
        <v>0</v>
      </c>
      <c r="G2176" s="63" t="s">
        <v>8316</v>
      </c>
      <c r="H2176" s="63" t="s">
        <v>334</v>
      </c>
      <c r="I2176" s="63">
        <v>72</v>
      </c>
      <c r="J2176" s="63">
        <v>12</v>
      </c>
      <c r="K2176" s="63">
        <v>1</v>
      </c>
      <c r="L2176" s="63"/>
      <c r="M2176" s="63"/>
      <c r="N2176" s="63"/>
      <c r="O2176" s="63"/>
      <c r="P2176" s="63"/>
      <c r="Q2176" s="63"/>
      <c r="R2176" s="63"/>
    </row>
    <row r="2177" spans="1:18" x14ac:dyDescent="0.2">
      <c r="A2177" s="63" t="s">
        <v>8412</v>
      </c>
      <c r="B2177" s="63" t="s">
        <v>8318</v>
      </c>
      <c r="C2177" s="63" t="s">
        <v>205</v>
      </c>
      <c r="D2177" s="63" t="s">
        <v>204</v>
      </c>
      <c r="E2177" s="63" t="s">
        <v>8289</v>
      </c>
      <c r="F2177" s="63">
        <v>1</v>
      </c>
      <c r="G2177" s="63" t="s">
        <v>8316</v>
      </c>
      <c r="H2177" s="63" t="s">
        <v>19</v>
      </c>
      <c r="I2177" s="63">
        <v>71</v>
      </c>
      <c r="J2177" s="63">
        <v>12</v>
      </c>
      <c r="K2177" s="63">
        <v>1</v>
      </c>
      <c r="L2177" s="63">
        <v>-0.2</v>
      </c>
      <c r="M2177" s="63"/>
      <c r="N2177" s="63">
        <v>1</v>
      </c>
      <c r="O2177" s="63"/>
      <c r="P2177" s="63"/>
      <c r="Q2177" s="63"/>
      <c r="R2177" s="63"/>
    </row>
    <row r="2178" spans="1:18" x14ac:dyDescent="0.2">
      <c r="A2178" s="63" t="s">
        <v>8413</v>
      </c>
      <c r="B2178" s="63" t="s">
        <v>8315</v>
      </c>
      <c r="C2178" s="63" t="s">
        <v>209</v>
      </c>
      <c r="D2178" s="63" t="s">
        <v>208</v>
      </c>
      <c r="E2178" s="63" t="s">
        <v>8289</v>
      </c>
      <c r="F2178" s="63">
        <v>0</v>
      </c>
      <c r="G2178" s="63" t="s">
        <v>8316</v>
      </c>
      <c r="H2178" s="63" t="s">
        <v>334</v>
      </c>
      <c r="I2178" s="63">
        <v>69</v>
      </c>
      <c r="J2178" s="63">
        <v>20</v>
      </c>
      <c r="K2178" s="63">
        <v>2</v>
      </c>
      <c r="L2178" s="63"/>
      <c r="M2178" s="63"/>
      <c r="N2178" s="63"/>
      <c r="O2178" s="63"/>
      <c r="P2178" s="63"/>
      <c r="Q2178" s="63"/>
      <c r="R2178" s="63"/>
    </row>
    <row r="2179" spans="1:18" x14ac:dyDescent="0.2">
      <c r="A2179" s="63" t="s">
        <v>8414</v>
      </c>
      <c r="B2179" s="63" t="s">
        <v>8318</v>
      </c>
      <c r="C2179" s="63" t="s">
        <v>209</v>
      </c>
      <c r="D2179" s="63" t="s">
        <v>208</v>
      </c>
      <c r="E2179" s="63" t="s">
        <v>8289</v>
      </c>
      <c r="F2179" s="63">
        <v>1</v>
      </c>
      <c r="G2179" s="63" t="s">
        <v>8316</v>
      </c>
      <c r="H2179" s="63" t="s">
        <v>19</v>
      </c>
      <c r="I2179" s="63">
        <v>69</v>
      </c>
      <c r="J2179" s="63">
        <v>20</v>
      </c>
      <c r="K2179" s="63">
        <v>2</v>
      </c>
      <c r="L2179" s="63">
        <v>0</v>
      </c>
      <c r="M2179" s="63"/>
      <c r="N2179" s="63"/>
      <c r="O2179" s="63"/>
      <c r="P2179" s="63"/>
      <c r="Q2179" s="63"/>
      <c r="R2179" s="63"/>
    </row>
    <row r="2180" spans="1:18" x14ac:dyDescent="0.2">
      <c r="A2180" s="63" t="s">
        <v>8415</v>
      </c>
      <c r="B2180" s="63" t="s">
        <v>8315</v>
      </c>
      <c r="C2180" s="63" t="s">
        <v>213</v>
      </c>
      <c r="D2180" s="63" t="s">
        <v>212</v>
      </c>
      <c r="E2180" s="63" t="s">
        <v>8289</v>
      </c>
      <c r="F2180" s="63">
        <v>0</v>
      </c>
      <c r="G2180" s="63" t="s">
        <v>8316</v>
      </c>
      <c r="H2180" s="63" t="s">
        <v>334</v>
      </c>
      <c r="I2180" s="63">
        <v>66</v>
      </c>
      <c r="J2180" s="63">
        <v>35</v>
      </c>
      <c r="K2180" s="63">
        <v>3</v>
      </c>
      <c r="L2180" s="63"/>
      <c r="M2180" s="63"/>
      <c r="N2180" s="63"/>
      <c r="O2180" s="63"/>
      <c r="P2180" s="63"/>
      <c r="Q2180" s="63"/>
      <c r="R2180" s="63"/>
    </row>
    <row r="2181" spans="1:18" x14ac:dyDescent="0.2">
      <c r="A2181" s="63" t="s">
        <v>8416</v>
      </c>
      <c r="B2181" s="63" t="s">
        <v>8318</v>
      </c>
      <c r="C2181" s="63" t="s">
        <v>213</v>
      </c>
      <c r="D2181" s="63" t="s">
        <v>212</v>
      </c>
      <c r="E2181" s="63" t="s">
        <v>8289</v>
      </c>
      <c r="F2181" s="63">
        <v>1</v>
      </c>
      <c r="G2181" s="63" t="s">
        <v>8316</v>
      </c>
      <c r="H2181" s="63" t="s">
        <v>19</v>
      </c>
      <c r="I2181" s="63">
        <v>65</v>
      </c>
      <c r="J2181" s="63">
        <v>39</v>
      </c>
      <c r="K2181" s="63">
        <v>4</v>
      </c>
      <c r="L2181" s="63">
        <v>-0.2</v>
      </c>
      <c r="M2181" s="63"/>
      <c r="N2181" s="63">
        <v>1</v>
      </c>
      <c r="O2181" s="63"/>
      <c r="P2181" s="63"/>
      <c r="Q2181" s="63"/>
      <c r="R2181" s="63"/>
    </row>
    <row r="2182" spans="1:18" x14ac:dyDescent="0.2">
      <c r="A2182" s="63" t="s">
        <v>8417</v>
      </c>
      <c r="B2182" s="63" t="s">
        <v>8315</v>
      </c>
      <c r="C2182" s="63" t="s">
        <v>217</v>
      </c>
      <c r="D2182" s="63" t="s">
        <v>216</v>
      </c>
      <c r="E2182" s="63" t="s">
        <v>8289</v>
      </c>
      <c r="F2182" s="63">
        <v>0</v>
      </c>
      <c r="G2182" s="63" t="s">
        <v>8316</v>
      </c>
      <c r="H2182" s="63" t="s">
        <v>334</v>
      </c>
      <c r="I2182" s="63">
        <v>71</v>
      </c>
      <c r="J2182" s="63">
        <v>15</v>
      </c>
      <c r="K2182" s="63">
        <v>2</v>
      </c>
      <c r="L2182" s="63"/>
      <c r="M2182" s="63"/>
      <c r="N2182" s="63"/>
      <c r="O2182" s="63"/>
      <c r="P2182" s="63"/>
      <c r="Q2182" s="63"/>
      <c r="R2182" s="63"/>
    </row>
    <row r="2183" spans="1:18" x14ac:dyDescent="0.2">
      <c r="A2183" s="63" t="s">
        <v>8418</v>
      </c>
      <c r="B2183" s="63" t="s">
        <v>8318</v>
      </c>
      <c r="C2183" s="63" t="s">
        <v>217</v>
      </c>
      <c r="D2183" s="63" t="s">
        <v>216</v>
      </c>
      <c r="E2183" s="63" t="s">
        <v>8289</v>
      </c>
      <c r="F2183" s="63">
        <v>1</v>
      </c>
      <c r="G2183" s="63" t="s">
        <v>8316</v>
      </c>
      <c r="H2183" s="63" t="s">
        <v>19</v>
      </c>
      <c r="I2183" s="63">
        <v>73</v>
      </c>
      <c r="J2183" s="63">
        <v>4</v>
      </c>
      <c r="K2183" s="63">
        <v>1</v>
      </c>
      <c r="L2183" s="63">
        <v>0.5</v>
      </c>
      <c r="M2183" s="63">
        <v>1</v>
      </c>
      <c r="N2183" s="63"/>
      <c r="O2183" s="63">
        <v>1</v>
      </c>
      <c r="P2183" s="63"/>
      <c r="Q2183" s="63"/>
      <c r="R2183" s="63"/>
    </row>
    <row r="2184" spans="1:18" x14ac:dyDescent="0.2">
      <c r="A2184" s="63" t="s">
        <v>8419</v>
      </c>
      <c r="B2184" s="63" t="s">
        <v>8315</v>
      </c>
      <c r="C2184" s="63" t="s">
        <v>221</v>
      </c>
      <c r="D2184" s="63" t="s">
        <v>220</v>
      </c>
      <c r="E2184" s="63" t="s">
        <v>8289</v>
      </c>
      <c r="F2184" s="63">
        <v>0</v>
      </c>
      <c r="G2184" s="63" t="s">
        <v>8316</v>
      </c>
      <c r="H2184" s="63" t="s">
        <v>334</v>
      </c>
      <c r="I2184" s="63">
        <v>61</v>
      </c>
      <c r="J2184" s="63">
        <v>47</v>
      </c>
      <c r="K2184" s="63">
        <v>4</v>
      </c>
      <c r="L2184" s="63"/>
      <c r="M2184" s="63"/>
      <c r="N2184" s="63"/>
      <c r="O2184" s="63"/>
      <c r="P2184" s="63"/>
      <c r="Q2184" s="63"/>
      <c r="R2184" s="63"/>
    </row>
    <row r="2185" spans="1:18" x14ac:dyDescent="0.2">
      <c r="A2185" s="63" t="s">
        <v>8420</v>
      </c>
      <c r="B2185" s="63" t="s">
        <v>8318</v>
      </c>
      <c r="C2185" s="63" t="s">
        <v>221</v>
      </c>
      <c r="D2185" s="63" t="s">
        <v>220</v>
      </c>
      <c r="E2185" s="63" t="s">
        <v>8289</v>
      </c>
      <c r="F2185" s="63">
        <v>1</v>
      </c>
      <c r="G2185" s="63" t="s">
        <v>8316</v>
      </c>
      <c r="H2185" s="63" t="s">
        <v>19</v>
      </c>
      <c r="I2185" s="63">
        <v>60</v>
      </c>
      <c r="J2185" s="63">
        <v>49</v>
      </c>
      <c r="K2185" s="63">
        <v>4</v>
      </c>
      <c r="L2185" s="63">
        <v>-0.2</v>
      </c>
      <c r="M2185" s="63"/>
      <c r="N2185" s="63">
        <v>1</v>
      </c>
      <c r="O2185" s="63"/>
      <c r="P2185" s="63"/>
      <c r="Q2185" s="63"/>
      <c r="R2185" s="63"/>
    </row>
    <row r="2186" spans="1:18" x14ac:dyDescent="0.2">
      <c r="A2186" s="63" t="s">
        <v>8421</v>
      </c>
      <c r="B2186" s="63" t="s">
        <v>8422</v>
      </c>
      <c r="C2186" s="63" t="s">
        <v>14</v>
      </c>
      <c r="D2186" s="63" t="s">
        <v>13</v>
      </c>
      <c r="E2186" s="63" t="s">
        <v>8291</v>
      </c>
      <c r="F2186" s="63">
        <v>0</v>
      </c>
      <c r="G2186" s="63" t="s">
        <v>8423</v>
      </c>
      <c r="H2186" s="63" t="s">
        <v>18</v>
      </c>
      <c r="I2186" s="63">
        <v>38</v>
      </c>
      <c r="J2186" s="63">
        <v>24</v>
      </c>
      <c r="K2186" s="63">
        <v>2</v>
      </c>
      <c r="L2186" s="63"/>
      <c r="M2186" s="63"/>
      <c r="N2186" s="63"/>
      <c r="O2186" s="63"/>
      <c r="P2186" s="63"/>
      <c r="Q2186" s="63"/>
      <c r="R2186" s="63"/>
    </row>
    <row r="2187" spans="1:18" x14ac:dyDescent="0.2">
      <c r="A2187" s="63" t="s">
        <v>8424</v>
      </c>
      <c r="B2187" s="63" t="s">
        <v>8425</v>
      </c>
      <c r="C2187" s="63" t="s">
        <v>14</v>
      </c>
      <c r="D2187" s="63" t="s">
        <v>13</v>
      </c>
      <c r="E2187" s="63" t="s">
        <v>8291</v>
      </c>
      <c r="F2187" s="63">
        <v>1</v>
      </c>
      <c r="G2187" s="63" t="s">
        <v>8423</v>
      </c>
      <c r="H2187" s="63" t="s">
        <v>772</v>
      </c>
      <c r="I2187" s="63">
        <v>38</v>
      </c>
      <c r="J2187" s="63">
        <v>30</v>
      </c>
      <c r="K2187" s="63">
        <v>3</v>
      </c>
      <c r="L2187" s="63">
        <v>0</v>
      </c>
      <c r="M2187" s="63"/>
      <c r="N2187" s="63"/>
      <c r="O2187" s="63"/>
      <c r="P2187" s="63"/>
      <c r="Q2187" s="63"/>
      <c r="R2187" s="63"/>
    </row>
    <row r="2188" spans="1:18" x14ac:dyDescent="0.2">
      <c r="A2188" s="63" t="s">
        <v>8426</v>
      </c>
      <c r="B2188" s="63" t="s">
        <v>8422</v>
      </c>
      <c r="C2188" s="63" t="s">
        <v>22</v>
      </c>
      <c r="D2188" s="63" t="s">
        <v>21</v>
      </c>
      <c r="E2188" s="63" t="s">
        <v>8291</v>
      </c>
      <c r="F2188" s="63">
        <v>0</v>
      </c>
      <c r="G2188" s="63" t="s">
        <v>8423</v>
      </c>
      <c r="H2188" s="63" t="s">
        <v>18</v>
      </c>
      <c r="I2188" s="63">
        <v>33</v>
      </c>
      <c r="J2188" s="63">
        <v>42</v>
      </c>
      <c r="K2188" s="63">
        <v>4</v>
      </c>
      <c r="L2188" s="63"/>
      <c r="M2188" s="63"/>
      <c r="N2188" s="63"/>
      <c r="O2188" s="63"/>
      <c r="P2188" s="63"/>
      <c r="Q2188" s="63"/>
      <c r="R2188" s="63"/>
    </row>
    <row r="2189" spans="1:18" x14ac:dyDescent="0.2">
      <c r="A2189" s="63" t="s">
        <v>8427</v>
      </c>
      <c r="B2189" s="63" t="s">
        <v>8425</v>
      </c>
      <c r="C2189" s="63" t="s">
        <v>22</v>
      </c>
      <c r="D2189" s="63" t="s">
        <v>21</v>
      </c>
      <c r="E2189" s="63" t="s">
        <v>8291</v>
      </c>
      <c r="F2189" s="63">
        <v>1</v>
      </c>
      <c r="G2189" s="63" t="s">
        <v>8423</v>
      </c>
      <c r="H2189" s="63" t="s">
        <v>772</v>
      </c>
      <c r="I2189" s="63">
        <v>34</v>
      </c>
      <c r="J2189" s="63">
        <v>44</v>
      </c>
      <c r="K2189" s="63">
        <v>4</v>
      </c>
      <c r="L2189" s="63">
        <v>0.2</v>
      </c>
      <c r="M2189" s="63">
        <v>1</v>
      </c>
      <c r="N2189" s="63"/>
      <c r="O2189" s="63"/>
      <c r="P2189" s="63"/>
      <c r="Q2189" s="63"/>
      <c r="R2189" s="63"/>
    </row>
    <row r="2190" spans="1:18" x14ac:dyDescent="0.2">
      <c r="A2190" s="63" t="s">
        <v>8428</v>
      </c>
      <c r="B2190" s="63" t="s">
        <v>8422</v>
      </c>
      <c r="C2190" s="63" t="s">
        <v>26</v>
      </c>
      <c r="D2190" s="63" t="s">
        <v>25</v>
      </c>
      <c r="E2190" s="63" t="s">
        <v>8291</v>
      </c>
      <c r="F2190" s="63">
        <v>0</v>
      </c>
      <c r="G2190" s="63" t="s">
        <v>8423</v>
      </c>
      <c r="H2190" s="63" t="s">
        <v>18</v>
      </c>
      <c r="I2190" s="63">
        <v>31</v>
      </c>
      <c r="J2190" s="63">
        <v>49</v>
      </c>
      <c r="K2190" s="63">
        <v>4</v>
      </c>
      <c r="L2190" s="63"/>
      <c r="M2190" s="63"/>
      <c r="N2190" s="63"/>
      <c r="O2190" s="63"/>
      <c r="P2190" s="63"/>
      <c r="Q2190" s="63"/>
      <c r="R2190" s="63"/>
    </row>
    <row r="2191" spans="1:18" x14ac:dyDescent="0.2">
      <c r="A2191" s="63" t="s">
        <v>8429</v>
      </c>
      <c r="B2191" s="63" t="s">
        <v>8425</v>
      </c>
      <c r="C2191" s="63" t="s">
        <v>26</v>
      </c>
      <c r="D2191" s="63" t="s">
        <v>25</v>
      </c>
      <c r="E2191" s="63" t="s">
        <v>8291</v>
      </c>
      <c r="F2191" s="63">
        <v>1</v>
      </c>
      <c r="G2191" s="63" t="s">
        <v>8423</v>
      </c>
      <c r="H2191" s="63" t="s">
        <v>772</v>
      </c>
      <c r="I2191" s="63">
        <v>32</v>
      </c>
      <c r="J2191" s="63">
        <v>49</v>
      </c>
      <c r="K2191" s="63">
        <v>4</v>
      </c>
      <c r="L2191" s="63">
        <v>0.2</v>
      </c>
      <c r="M2191" s="63">
        <v>1</v>
      </c>
      <c r="N2191" s="63"/>
      <c r="O2191" s="63"/>
      <c r="P2191" s="63"/>
      <c r="Q2191" s="63"/>
      <c r="R2191" s="63"/>
    </row>
    <row r="2192" spans="1:18" x14ac:dyDescent="0.2">
      <c r="A2192" s="63" t="s">
        <v>8430</v>
      </c>
      <c r="B2192" s="63" t="s">
        <v>8422</v>
      </c>
      <c r="C2192" s="63" t="s">
        <v>30</v>
      </c>
      <c r="D2192" s="63" t="s">
        <v>29</v>
      </c>
      <c r="E2192" s="63" t="s">
        <v>8291</v>
      </c>
      <c r="F2192" s="63">
        <v>0</v>
      </c>
      <c r="G2192" s="63" t="s">
        <v>8423</v>
      </c>
      <c r="H2192" s="63" t="s">
        <v>18</v>
      </c>
      <c r="I2192" s="63">
        <v>37</v>
      </c>
      <c r="J2192" s="63">
        <v>27</v>
      </c>
      <c r="K2192" s="63">
        <v>3</v>
      </c>
      <c r="L2192" s="63"/>
      <c r="M2192" s="63"/>
      <c r="N2192" s="63"/>
      <c r="O2192" s="63"/>
      <c r="P2192" s="63"/>
      <c r="Q2192" s="63"/>
      <c r="R2192" s="63"/>
    </row>
    <row r="2193" spans="1:18" x14ac:dyDescent="0.2">
      <c r="A2193" s="63" t="s">
        <v>8431</v>
      </c>
      <c r="B2193" s="63" t="s">
        <v>8425</v>
      </c>
      <c r="C2193" s="63" t="s">
        <v>30</v>
      </c>
      <c r="D2193" s="63" t="s">
        <v>29</v>
      </c>
      <c r="E2193" s="63" t="s">
        <v>8291</v>
      </c>
      <c r="F2193" s="63">
        <v>1</v>
      </c>
      <c r="G2193" s="63" t="s">
        <v>8423</v>
      </c>
      <c r="H2193" s="63" t="s">
        <v>772</v>
      </c>
      <c r="I2193" s="63">
        <v>40</v>
      </c>
      <c r="J2193" s="63">
        <v>25</v>
      </c>
      <c r="K2193" s="63">
        <v>2</v>
      </c>
      <c r="L2193" s="63">
        <v>0.7</v>
      </c>
      <c r="M2193" s="63">
        <v>1</v>
      </c>
      <c r="N2193" s="63"/>
      <c r="O2193" s="63">
        <v>1</v>
      </c>
      <c r="P2193" s="63"/>
      <c r="Q2193" s="63"/>
      <c r="R2193" s="63"/>
    </row>
    <row r="2194" spans="1:18" x14ac:dyDescent="0.2">
      <c r="A2194" s="63" t="s">
        <v>8432</v>
      </c>
      <c r="B2194" s="63" t="s">
        <v>8422</v>
      </c>
      <c r="C2194" s="63" t="s">
        <v>34</v>
      </c>
      <c r="D2194" s="63" t="s">
        <v>33</v>
      </c>
      <c r="E2194" s="63" t="s">
        <v>8291</v>
      </c>
      <c r="F2194" s="63">
        <v>0</v>
      </c>
      <c r="G2194" s="63" t="s">
        <v>8423</v>
      </c>
      <c r="H2194" s="63" t="s">
        <v>18</v>
      </c>
      <c r="I2194" s="63">
        <v>34</v>
      </c>
      <c r="J2194" s="63">
        <v>38</v>
      </c>
      <c r="K2194" s="63">
        <v>3</v>
      </c>
      <c r="L2194" s="63"/>
      <c r="M2194" s="63"/>
      <c r="N2194" s="63"/>
      <c r="O2194" s="63"/>
      <c r="P2194" s="63"/>
      <c r="Q2194" s="63"/>
      <c r="R2194" s="63"/>
    </row>
    <row r="2195" spans="1:18" x14ac:dyDescent="0.2">
      <c r="A2195" s="63" t="s">
        <v>8433</v>
      </c>
      <c r="B2195" s="63" t="s">
        <v>8425</v>
      </c>
      <c r="C2195" s="63" t="s">
        <v>34</v>
      </c>
      <c r="D2195" s="63" t="s">
        <v>33</v>
      </c>
      <c r="E2195" s="63" t="s">
        <v>8291</v>
      </c>
      <c r="F2195" s="63">
        <v>1</v>
      </c>
      <c r="G2195" s="63" t="s">
        <v>8423</v>
      </c>
      <c r="H2195" s="63" t="s">
        <v>772</v>
      </c>
      <c r="I2195" s="63">
        <v>35</v>
      </c>
      <c r="J2195" s="63">
        <v>42</v>
      </c>
      <c r="K2195" s="63">
        <v>4</v>
      </c>
      <c r="L2195" s="63">
        <v>0.2</v>
      </c>
      <c r="M2195" s="63">
        <v>1</v>
      </c>
      <c r="N2195" s="63"/>
      <c r="O2195" s="63"/>
      <c r="P2195" s="63"/>
      <c r="Q2195" s="63"/>
      <c r="R2195" s="63"/>
    </row>
    <row r="2196" spans="1:18" x14ac:dyDescent="0.2">
      <c r="A2196" s="63" t="s">
        <v>8434</v>
      </c>
      <c r="B2196" s="63" t="s">
        <v>8422</v>
      </c>
      <c r="C2196" s="63" t="s">
        <v>38</v>
      </c>
      <c r="D2196" s="63" t="s">
        <v>37</v>
      </c>
      <c r="E2196" s="63" t="s">
        <v>8291</v>
      </c>
      <c r="F2196" s="63">
        <v>0</v>
      </c>
      <c r="G2196" s="63" t="s">
        <v>8423</v>
      </c>
      <c r="H2196" s="63" t="s">
        <v>18</v>
      </c>
      <c r="I2196" s="63">
        <v>42</v>
      </c>
      <c r="J2196" s="63">
        <v>9</v>
      </c>
      <c r="K2196" s="63">
        <v>1</v>
      </c>
      <c r="L2196" s="63"/>
      <c r="M2196" s="63"/>
      <c r="N2196" s="63"/>
      <c r="O2196" s="63"/>
      <c r="P2196" s="63"/>
      <c r="Q2196" s="63"/>
      <c r="R2196" s="63"/>
    </row>
    <row r="2197" spans="1:18" x14ac:dyDescent="0.2">
      <c r="A2197" s="63" t="s">
        <v>8435</v>
      </c>
      <c r="B2197" s="63" t="s">
        <v>8425</v>
      </c>
      <c r="C2197" s="63" t="s">
        <v>38</v>
      </c>
      <c r="D2197" s="63" t="s">
        <v>37</v>
      </c>
      <c r="E2197" s="63" t="s">
        <v>8291</v>
      </c>
      <c r="F2197" s="63">
        <v>1</v>
      </c>
      <c r="G2197" s="63" t="s">
        <v>8423</v>
      </c>
      <c r="H2197" s="63" t="s">
        <v>772</v>
      </c>
      <c r="I2197" s="63">
        <v>43</v>
      </c>
      <c r="J2197" s="63">
        <v>10</v>
      </c>
      <c r="K2197" s="63">
        <v>1</v>
      </c>
      <c r="L2197" s="63">
        <v>0.2</v>
      </c>
      <c r="M2197" s="63">
        <v>1</v>
      </c>
      <c r="N2197" s="63"/>
      <c r="O2197" s="63"/>
      <c r="P2197" s="63"/>
      <c r="Q2197" s="63"/>
      <c r="R2197" s="63"/>
    </row>
    <row r="2198" spans="1:18" x14ac:dyDescent="0.2">
      <c r="A2198" s="63" t="s">
        <v>8436</v>
      </c>
      <c r="B2198" s="63" t="s">
        <v>8422</v>
      </c>
      <c r="C2198" s="63" t="s">
        <v>42</v>
      </c>
      <c r="D2198" s="63" t="s">
        <v>41</v>
      </c>
      <c r="E2198" s="63" t="s">
        <v>8291</v>
      </c>
      <c r="F2198" s="63">
        <v>0</v>
      </c>
      <c r="G2198" s="63" t="s">
        <v>8423</v>
      </c>
      <c r="H2198" s="63" t="s">
        <v>18</v>
      </c>
      <c r="I2198" s="63">
        <v>37</v>
      </c>
      <c r="J2198" s="63">
        <v>27</v>
      </c>
      <c r="K2198" s="63">
        <v>3</v>
      </c>
      <c r="L2198" s="63"/>
      <c r="M2198" s="63"/>
      <c r="N2198" s="63"/>
      <c r="O2198" s="63"/>
      <c r="P2198" s="63"/>
      <c r="Q2198" s="63"/>
      <c r="R2198" s="63"/>
    </row>
    <row r="2199" spans="1:18" x14ac:dyDescent="0.2">
      <c r="A2199" s="63" t="s">
        <v>8437</v>
      </c>
      <c r="B2199" s="63" t="s">
        <v>8425</v>
      </c>
      <c r="C2199" s="63" t="s">
        <v>42</v>
      </c>
      <c r="D2199" s="63" t="s">
        <v>41</v>
      </c>
      <c r="E2199" s="63" t="s">
        <v>8291</v>
      </c>
      <c r="F2199" s="63">
        <v>1</v>
      </c>
      <c r="G2199" s="63" t="s">
        <v>8423</v>
      </c>
      <c r="H2199" s="63" t="s">
        <v>772</v>
      </c>
      <c r="I2199" s="63">
        <v>43</v>
      </c>
      <c r="J2199" s="63">
        <v>10</v>
      </c>
      <c r="K2199" s="63">
        <v>1</v>
      </c>
      <c r="L2199" s="63">
        <v>1.3</v>
      </c>
      <c r="M2199" s="63">
        <v>1</v>
      </c>
      <c r="N2199" s="63"/>
      <c r="O2199" s="63">
        <v>1</v>
      </c>
      <c r="P2199" s="63"/>
      <c r="Q2199" s="63">
        <v>1</v>
      </c>
      <c r="R2199" s="63"/>
    </row>
    <row r="2200" spans="1:18" x14ac:dyDescent="0.2">
      <c r="A2200" s="63" t="s">
        <v>8438</v>
      </c>
      <c r="B2200" s="63" t="s">
        <v>8422</v>
      </c>
      <c r="C2200" s="63" t="s">
        <v>46</v>
      </c>
      <c r="D2200" s="63" t="s">
        <v>45</v>
      </c>
      <c r="E2200" s="63" t="s">
        <v>8291</v>
      </c>
      <c r="F2200" s="63">
        <v>0</v>
      </c>
      <c r="G2200" s="63" t="s">
        <v>8423</v>
      </c>
      <c r="H2200" s="63" t="s">
        <v>18</v>
      </c>
      <c r="I2200" s="63">
        <v>43</v>
      </c>
      <c r="J2200" s="63">
        <v>6</v>
      </c>
      <c r="K2200" s="63">
        <v>1</v>
      </c>
      <c r="L2200" s="63"/>
      <c r="M2200" s="63"/>
      <c r="N2200" s="63"/>
      <c r="O2200" s="63"/>
      <c r="P2200" s="63"/>
      <c r="Q2200" s="63"/>
      <c r="R2200" s="63"/>
    </row>
    <row r="2201" spans="1:18" x14ac:dyDescent="0.2">
      <c r="A2201" s="63" t="s">
        <v>8439</v>
      </c>
      <c r="B2201" s="63" t="s">
        <v>8425</v>
      </c>
      <c r="C2201" s="63" t="s">
        <v>46</v>
      </c>
      <c r="D2201" s="63" t="s">
        <v>45</v>
      </c>
      <c r="E2201" s="63" t="s">
        <v>8291</v>
      </c>
      <c r="F2201" s="63">
        <v>1</v>
      </c>
      <c r="G2201" s="63" t="s">
        <v>8423</v>
      </c>
      <c r="H2201" s="63" t="s">
        <v>772</v>
      </c>
      <c r="I2201" s="63">
        <v>43</v>
      </c>
      <c r="J2201" s="63">
        <v>10</v>
      </c>
      <c r="K2201" s="63">
        <v>1</v>
      </c>
      <c r="L2201" s="63">
        <v>0</v>
      </c>
      <c r="M2201" s="63"/>
      <c r="N2201" s="63"/>
      <c r="O2201" s="63"/>
      <c r="P2201" s="63"/>
      <c r="Q2201" s="63"/>
      <c r="R2201" s="63"/>
    </row>
    <row r="2202" spans="1:18" x14ac:dyDescent="0.2">
      <c r="A2202" s="63" t="s">
        <v>8440</v>
      </c>
      <c r="B2202" s="63" t="s">
        <v>8422</v>
      </c>
      <c r="C2202" s="63" t="s">
        <v>50</v>
      </c>
      <c r="D2202" s="63" t="s">
        <v>49</v>
      </c>
      <c r="E2202" s="63" t="s">
        <v>8291</v>
      </c>
      <c r="F2202" s="63">
        <v>0</v>
      </c>
      <c r="G2202" s="63" t="s">
        <v>8423</v>
      </c>
      <c r="H2202" s="63" t="s">
        <v>18</v>
      </c>
      <c r="I2202" s="63">
        <v>36</v>
      </c>
      <c r="J2202" s="63">
        <v>32</v>
      </c>
      <c r="K2202" s="63">
        <v>3</v>
      </c>
      <c r="L2202" s="63"/>
      <c r="M2202" s="63"/>
      <c r="N2202" s="63"/>
      <c r="O2202" s="63"/>
      <c r="P2202" s="63"/>
      <c r="Q2202" s="63"/>
      <c r="R2202" s="63"/>
    </row>
    <row r="2203" spans="1:18" x14ac:dyDescent="0.2">
      <c r="A2203" s="63" t="s">
        <v>8441</v>
      </c>
      <c r="B2203" s="63" t="s">
        <v>8425</v>
      </c>
      <c r="C2203" s="63" t="s">
        <v>50</v>
      </c>
      <c r="D2203" s="63" t="s">
        <v>49</v>
      </c>
      <c r="E2203" s="63" t="s">
        <v>8291</v>
      </c>
      <c r="F2203" s="63">
        <v>1</v>
      </c>
      <c r="G2203" s="63" t="s">
        <v>8423</v>
      </c>
      <c r="H2203" s="63" t="s">
        <v>772</v>
      </c>
      <c r="I2203" s="63">
        <v>39</v>
      </c>
      <c r="J2203" s="63">
        <v>28</v>
      </c>
      <c r="K2203" s="63">
        <v>3</v>
      </c>
      <c r="L2203" s="63">
        <v>0.7</v>
      </c>
      <c r="M2203" s="63">
        <v>1</v>
      </c>
      <c r="N2203" s="63"/>
      <c r="O2203" s="63">
        <v>1</v>
      </c>
      <c r="P2203" s="63"/>
      <c r="Q2203" s="63"/>
      <c r="R2203" s="63"/>
    </row>
    <row r="2204" spans="1:18" x14ac:dyDescent="0.2">
      <c r="A2204" s="63" t="s">
        <v>8442</v>
      </c>
      <c r="B2204" s="63" t="s">
        <v>8422</v>
      </c>
      <c r="C2204" s="63" t="s">
        <v>54</v>
      </c>
      <c r="D2204" s="63" t="s">
        <v>53</v>
      </c>
      <c r="E2204" s="63" t="s">
        <v>8291</v>
      </c>
      <c r="F2204" s="63">
        <v>0</v>
      </c>
      <c r="G2204" s="63" t="s">
        <v>8423</v>
      </c>
      <c r="H2204" s="63" t="s">
        <v>18</v>
      </c>
      <c r="I2204" s="63">
        <v>28</v>
      </c>
      <c r="J2204" s="63">
        <v>51</v>
      </c>
      <c r="K2204" s="63">
        <v>4</v>
      </c>
      <c r="L2204" s="63"/>
      <c r="M2204" s="63"/>
      <c r="N2204" s="63"/>
      <c r="O2204" s="63"/>
      <c r="P2204" s="63"/>
      <c r="Q2204" s="63"/>
      <c r="R2204" s="63"/>
    </row>
    <row r="2205" spans="1:18" x14ac:dyDescent="0.2">
      <c r="A2205" s="63" t="s">
        <v>8443</v>
      </c>
      <c r="B2205" s="63" t="s">
        <v>8425</v>
      </c>
      <c r="C2205" s="63" t="s">
        <v>54</v>
      </c>
      <c r="D2205" s="63" t="s">
        <v>53</v>
      </c>
      <c r="E2205" s="63" t="s">
        <v>8291</v>
      </c>
      <c r="F2205" s="63">
        <v>1</v>
      </c>
      <c r="G2205" s="63" t="s">
        <v>8423</v>
      </c>
      <c r="H2205" s="63" t="s">
        <v>772</v>
      </c>
      <c r="I2205" s="63">
        <v>29</v>
      </c>
      <c r="J2205" s="63">
        <v>51</v>
      </c>
      <c r="K2205" s="63">
        <v>4</v>
      </c>
      <c r="L2205" s="63">
        <v>0.2</v>
      </c>
      <c r="M2205" s="63">
        <v>1</v>
      </c>
      <c r="N2205" s="63"/>
      <c r="O2205" s="63"/>
      <c r="P2205" s="63"/>
      <c r="Q2205" s="63"/>
      <c r="R2205" s="63"/>
    </row>
    <row r="2206" spans="1:18" x14ac:dyDescent="0.2">
      <c r="A2206" s="63" t="s">
        <v>8444</v>
      </c>
      <c r="B2206" s="63" t="s">
        <v>8422</v>
      </c>
      <c r="C2206" s="63" t="s">
        <v>58</v>
      </c>
      <c r="D2206" s="63" t="s">
        <v>57</v>
      </c>
      <c r="E2206" s="63" t="s">
        <v>8291</v>
      </c>
      <c r="F2206" s="63">
        <v>0</v>
      </c>
      <c r="G2206" s="63" t="s">
        <v>8423</v>
      </c>
      <c r="H2206" s="63" t="s">
        <v>18</v>
      </c>
      <c r="I2206" s="63">
        <v>32</v>
      </c>
      <c r="J2206" s="63">
        <v>46</v>
      </c>
      <c r="K2206" s="63">
        <v>4</v>
      </c>
      <c r="L2206" s="63"/>
      <c r="M2206" s="63"/>
      <c r="N2206" s="63"/>
      <c r="O2206" s="63"/>
      <c r="P2206" s="63"/>
      <c r="Q2206" s="63"/>
      <c r="R2206" s="63"/>
    </row>
    <row r="2207" spans="1:18" x14ac:dyDescent="0.2">
      <c r="A2207" s="63" t="s">
        <v>8445</v>
      </c>
      <c r="B2207" s="63" t="s">
        <v>8425</v>
      </c>
      <c r="C2207" s="63" t="s">
        <v>58</v>
      </c>
      <c r="D2207" s="63" t="s">
        <v>57</v>
      </c>
      <c r="E2207" s="63" t="s">
        <v>8291</v>
      </c>
      <c r="F2207" s="63">
        <v>1</v>
      </c>
      <c r="G2207" s="63" t="s">
        <v>8423</v>
      </c>
      <c r="H2207" s="63" t="s">
        <v>772</v>
      </c>
      <c r="I2207" s="63">
        <v>34</v>
      </c>
      <c r="J2207" s="63">
        <v>44</v>
      </c>
      <c r="K2207" s="63">
        <v>4</v>
      </c>
      <c r="L2207" s="63">
        <v>0.4</v>
      </c>
      <c r="M2207" s="63">
        <v>1</v>
      </c>
      <c r="N2207" s="63"/>
      <c r="O2207" s="63"/>
      <c r="P2207" s="63"/>
      <c r="Q2207" s="63"/>
      <c r="R2207" s="63"/>
    </row>
    <row r="2208" spans="1:18" x14ac:dyDescent="0.2">
      <c r="A2208" s="63" t="s">
        <v>8446</v>
      </c>
      <c r="B2208" s="63" t="s">
        <v>8422</v>
      </c>
      <c r="C2208" s="63" t="s">
        <v>62</v>
      </c>
      <c r="D2208" s="63" t="s">
        <v>61</v>
      </c>
      <c r="E2208" s="63" t="s">
        <v>8291</v>
      </c>
      <c r="F2208" s="63">
        <v>0</v>
      </c>
      <c r="G2208" s="63" t="s">
        <v>8423</v>
      </c>
      <c r="H2208" s="63" t="s">
        <v>18</v>
      </c>
      <c r="I2208" s="63">
        <v>43</v>
      </c>
      <c r="J2208" s="63">
        <v>6</v>
      </c>
      <c r="K2208" s="63">
        <v>1</v>
      </c>
      <c r="L2208" s="63"/>
      <c r="M2208" s="63"/>
      <c r="N2208" s="63"/>
      <c r="O2208" s="63"/>
      <c r="P2208" s="63"/>
      <c r="Q2208" s="63"/>
      <c r="R2208" s="63"/>
    </row>
    <row r="2209" spans="1:18" x14ac:dyDescent="0.2">
      <c r="A2209" s="63" t="s">
        <v>8447</v>
      </c>
      <c r="B2209" s="63" t="s">
        <v>8425</v>
      </c>
      <c r="C2209" s="63" t="s">
        <v>62</v>
      </c>
      <c r="D2209" s="63" t="s">
        <v>61</v>
      </c>
      <c r="E2209" s="63" t="s">
        <v>8291</v>
      </c>
      <c r="F2209" s="63">
        <v>1</v>
      </c>
      <c r="G2209" s="63" t="s">
        <v>8423</v>
      </c>
      <c r="H2209" s="63" t="s">
        <v>772</v>
      </c>
      <c r="I2209" s="63">
        <v>38</v>
      </c>
      <c r="J2209" s="63">
        <v>30</v>
      </c>
      <c r="K2209" s="63">
        <v>3</v>
      </c>
      <c r="L2209" s="63">
        <v>-1.1000000000000001</v>
      </c>
      <c r="M2209" s="63"/>
      <c r="N2209" s="63">
        <v>1</v>
      </c>
      <c r="O2209" s="63"/>
      <c r="P2209" s="63">
        <v>1</v>
      </c>
      <c r="Q2209" s="63"/>
      <c r="R2209" s="63">
        <v>1</v>
      </c>
    </row>
    <row r="2210" spans="1:18" x14ac:dyDescent="0.2">
      <c r="A2210" s="63" t="s">
        <v>8448</v>
      </c>
      <c r="B2210" s="63" t="s">
        <v>8422</v>
      </c>
      <c r="C2210" s="63" t="s">
        <v>1</v>
      </c>
      <c r="D2210" s="63" t="s">
        <v>65</v>
      </c>
      <c r="E2210" s="63" t="s">
        <v>8291</v>
      </c>
      <c r="F2210" s="63">
        <v>0</v>
      </c>
      <c r="G2210" s="63" t="s">
        <v>8423</v>
      </c>
      <c r="H2210" s="63" t="s">
        <v>18</v>
      </c>
      <c r="I2210" s="63">
        <v>32</v>
      </c>
      <c r="J2210" s="63">
        <v>46</v>
      </c>
      <c r="K2210" s="63">
        <v>4</v>
      </c>
      <c r="L2210" s="63"/>
      <c r="M2210" s="63"/>
      <c r="N2210" s="63"/>
      <c r="O2210" s="63"/>
      <c r="P2210" s="63"/>
      <c r="Q2210" s="63"/>
      <c r="R2210" s="63"/>
    </row>
    <row r="2211" spans="1:18" x14ac:dyDescent="0.2">
      <c r="A2211" s="63" t="s">
        <v>8449</v>
      </c>
      <c r="B2211" s="63" t="s">
        <v>8425</v>
      </c>
      <c r="C2211" s="63" t="s">
        <v>1</v>
      </c>
      <c r="D2211" s="63" t="s">
        <v>65</v>
      </c>
      <c r="E2211" s="63" t="s">
        <v>8291</v>
      </c>
      <c r="F2211" s="63">
        <v>1</v>
      </c>
      <c r="G2211" s="63" t="s">
        <v>8423</v>
      </c>
      <c r="H2211" s="63" t="s">
        <v>772</v>
      </c>
      <c r="I2211" s="63">
        <v>33</v>
      </c>
      <c r="J2211" s="63">
        <v>48</v>
      </c>
      <c r="K2211" s="63">
        <v>4</v>
      </c>
      <c r="L2211" s="63">
        <v>0.2</v>
      </c>
      <c r="M2211" s="63">
        <v>1</v>
      </c>
      <c r="N2211" s="63"/>
      <c r="O2211" s="63"/>
      <c r="P2211" s="63"/>
      <c r="Q2211" s="63"/>
      <c r="R2211" s="63"/>
    </row>
    <row r="2212" spans="1:18" x14ac:dyDescent="0.2">
      <c r="A2212" s="63" t="s">
        <v>8450</v>
      </c>
      <c r="B2212" s="63" t="s">
        <v>8422</v>
      </c>
      <c r="C2212" s="63" t="s">
        <v>69</v>
      </c>
      <c r="D2212" s="63" t="s">
        <v>68</v>
      </c>
      <c r="E2212" s="63" t="s">
        <v>8291</v>
      </c>
      <c r="F2212" s="63">
        <v>0</v>
      </c>
      <c r="G2212" s="63" t="s">
        <v>8423</v>
      </c>
      <c r="H2212" s="63" t="s">
        <v>18</v>
      </c>
      <c r="I2212" s="63">
        <v>34</v>
      </c>
      <c r="J2212" s="63">
        <v>38</v>
      </c>
      <c r="K2212" s="63">
        <v>3</v>
      </c>
      <c r="L2212" s="63"/>
      <c r="M2212" s="63"/>
      <c r="N2212" s="63"/>
      <c r="O2212" s="63"/>
      <c r="P2212" s="63"/>
      <c r="Q2212" s="63"/>
      <c r="R2212" s="63"/>
    </row>
    <row r="2213" spans="1:18" x14ac:dyDescent="0.2">
      <c r="A2213" s="63" t="s">
        <v>8451</v>
      </c>
      <c r="B2213" s="63" t="s">
        <v>8425</v>
      </c>
      <c r="C2213" s="63" t="s">
        <v>69</v>
      </c>
      <c r="D2213" s="63" t="s">
        <v>68</v>
      </c>
      <c r="E2213" s="63" t="s">
        <v>8291</v>
      </c>
      <c r="F2213" s="63">
        <v>1</v>
      </c>
      <c r="G2213" s="63" t="s">
        <v>8423</v>
      </c>
      <c r="H2213" s="63" t="s">
        <v>772</v>
      </c>
      <c r="I2213" s="63">
        <v>35</v>
      </c>
      <c r="J2213" s="63">
        <v>42</v>
      </c>
      <c r="K2213" s="63">
        <v>4</v>
      </c>
      <c r="L2213" s="63">
        <v>0.2</v>
      </c>
      <c r="M2213" s="63">
        <v>1</v>
      </c>
      <c r="N2213" s="63"/>
      <c r="O2213" s="63"/>
      <c r="P2213" s="63"/>
      <c r="Q2213" s="63"/>
      <c r="R2213" s="63"/>
    </row>
    <row r="2214" spans="1:18" x14ac:dyDescent="0.2">
      <c r="A2214" s="63" t="s">
        <v>8452</v>
      </c>
      <c r="B2214" s="63" t="s">
        <v>8422</v>
      </c>
      <c r="C2214" s="63" t="s">
        <v>73</v>
      </c>
      <c r="D2214" s="63" t="s">
        <v>72</v>
      </c>
      <c r="E2214" s="63" t="s">
        <v>8291</v>
      </c>
      <c r="F2214" s="63">
        <v>0</v>
      </c>
      <c r="G2214" s="63" t="s">
        <v>8423</v>
      </c>
      <c r="H2214" s="63" t="s">
        <v>18</v>
      </c>
      <c r="I2214" s="63">
        <v>33</v>
      </c>
      <c r="J2214" s="63">
        <v>42</v>
      </c>
      <c r="K2214" s="63">
        <v>4</v>
      </c>
      <c r="L2214" s="63"/>
      <c r="M2214" s="63"/>
      <c r="N2214" s="63"/>
      <c r="O2214" s="63"/>
      <c r="P2214" s="63"/>
      <c r="Q2214" s="63"/>
      <c r="R2214" s="63"/>
    </row>
    <row r="2215" spans="1:18" x14ac:dyDescent="0.2">
      <c r="A2215" s="63" t="s">
        <v>8453</v>
      </c>
      <c r="B2215" s="63" t="s">
        <v>8425</v>
      </c>
      <c r="C2215" s="63" t="s">
        <v>73</v>
      </c>
      <c r="D2215" s="63" t="s">
        <v>72</v>
      </c>
      <c r="E2215" s="63" t="s">
        <v>8291</v>
      </c>
      <c r="F2215" s="63">
        <v>1</v>
      </c>
      <c r="G2215" s="63" t="s">
        <v>8423</v>
      </c>
      <c r="H2215" s="63" t="s">
        <v>772</v>
      </c>
      <c r="I2215" s="63">
        <v>36</v>
      </c>
      <c r="J2215" s="63">
        <v>39</v>
      </c>
      <c r="K2215" s="63">
        <v>4</v>
      </c>
      <c r="L2215" s="63">
        <v>0.7</v>
      </c>
      <c r="M2215" s="63">
        <v>1</v>
      </c>
      <c r="N2215" s="63"/>
      <c r="O2215" s="63">
        <v>1</v>
      </c>
      <c r="P2215" s="63"/>
      <c r="Q2215" s="63"/>
      <c r="R2215" s="63"/>
    </row>
    <row r="2216" spans="1:18" x14ac:dyDescent="0.2">
      <c r="A2216" s="63" t="s">
        <v>8454</v>
      </c>
      <c r="B2216" s="63" t="s">
        <v>8422</v>
      </c>
      <c r="C2216" s="63" t="s">
        <v>77</v>
      </c>
      <c r="D2216" s="63" t="s">
        <v>76</v>
      </c>
      <c r="E2216" s="63" t="s">
        <v>8291</v>
      </c>
      <c r="F2216" s="63">
        <v>0</v>
      </c>
      <c r="G2216" s="63" t="s">
        <v>8423</v>
      </c>
      <c r="H2216" s="63" t="s">
        <v>18</v>
      </c>
      <c r="I2216" s="63">
        <v>44</v>
      </c>
      <c r="J2216" s="63">
        <v>3</v>
      </c>
      <c r="K2216" s="63">
        <v>1</v>
      </c>
      <c r="L2216" s="63"/>
      <c r="M2216" s="63"/>
      <c r="N2216" s="63"/>
      <c r="O2216" s="63"/>
      <c r="P2216" s="63"/>
      <c r="Q2216" s="63"/>
      <c r="R2216" s="63"/>
    </row>
    <row r="2217" spans="1:18" x14ac:dyDescent="0.2">
      <c r="A2217" s="63" t="s">
        <v>8455</v>
      </c>
      <c r="B2217" s="63" t="s">
        <v>8425</v>
      </c>
      <c r="C2217" s="63" t="s">
        <v>77</v>
      </c>
      <c r="D2217" s="63" t="s">
        <v>76</v>
      </c>
      <c r="E2217" s="63" t="s">
        <v>8291</v>
      </c>
      <c r="F2217" s="63">
        <v>1</v>
      </c>
      <c r="G2217" s="63" t="s">
        <v>8423</v>
      </c>
      <c r="H2217" s="63" t="s">
        <v>772</v>
      </c>
      <c r="I2217" s="63">
        <v>47</v>
      </c>
      <c r="J2217" s="63">
        <v>2</v>
      </c>
      <c r="K2217" s="63">
        <v>1</v>
      </c>
      <c r="L2217" s="63">
        <v>0.7</v>
      </c>
      <c r="M2217" s="63">
        <v>1</v>
      </c>
      <c r="N2217" s="63"/>
      <c r="O2217" s="63">
        <v>1</v>
      </c>
      <c r="P2217" s="63"/>
      <c r="Q2217" s="63"/>
      <c r="R2217" s="63"/>
    </row>
    <row r="2218" spans="1:18" x14ac:dyDescent="0.2">
      <c r="A2218" s="63" t="s">
        <v>8456</v>
      </c>
      <c r="B2218" s="63" t="s">
        <v>8422</v>
      </c>
      <c r="C2218" s="63" t="s">
        <v>81</v>
      </c>
      <c r="D2218" s="63" t="s">
        <v>80</v>
      </c>
      <c r="E2218" s="63" t="s">
        <v>8291</v>
      </c>
      <c r="F2218" s="63">
        <v>0</v>
      </c>
      <c r="G2218" s="63" t="s">
        <v>8423</v>
      </c>
      <c r="H2218" s="63" t="s">
        <v>18</v>
      </c>
      <c r="I2218" s="63">
        <v>40</v>
      </c>
      <c r="J2218" s="63">
        <v>18</v>
      </c>
      <c r="K2218" s="63">
        <v>2</v>
      </c>
      <c r="L2218" s="63"/>
      <c r="M2218" s="63"/>
      <c r="N2218" s="63"/>
      <c r="O2218" s="63"/>
      <c r="P2218" s="63"/>
      <c r="Q2218" s="63"/>
      <c r="R2218" s="63"/>
    </row>
    <row r="2219" spans="1:18" x14ac:dyDescent="0.2">
      <c r="A2219" s="63" t="s">
        <v>8457</v>
      </c>
      <c r="B2219" s="63" t="s">
        <v>8425</v>
      </c>
      <c r="C2219" s="63" t="s">
        <v>81</v>
      </c>
      <c r="D2219" s="63" t="s">
        <v>80</v>
      </c>
      <c r="E2219" s="63" t="s">
        <v>8291</v>
      </c>
      <c r="F2219" s="63">
        <v>1</v>
      </c>
      <c r="G2219" s="63" t="s">
        <v>8423</v>
      </c>
      <c r="H2219" s="63" t="s">
        <v>772</v>
      </c>
      <c r="I2219" s="63">
        <v>41</v>
      </c>
      <c r="J2219" s="63">
        <v>20</v>
      </c>
      <c r="K2219" s="63">
        <v>2</v>
      </c>
      <c r="L2219" s="63">
        <v>0.2</v>
      </c>
      <c r="M2219" s="63">
        <v>1</v>
      </c>
      <c r="N2219" s="63"/>
      <c r="O2219" s="63"/>
      <c r="P2219" s="63"/>
      <c r="Q2219" s="63"/>
      <c r="R2219" s="63"/>
    </row>
    <row r="2220" spans="1:18" x14ac:dyDescent="0.2">
      <c r="A2220" s="63" t="s">
        <v>8458</v>
      </c>
      <c r="B2220" s="63" t="s">
        <v>8422</v>
      </c>
      <c r="C2220" s="63" t="s">
        <v>85</v>
      </c>
      <c r="D2220" s="63" t="s">
        <v>84</v>
      </c>
      <c r="E2220" s="63" t="s">
        <v>8291</v>
      </c>
      <c r="F2220" s="63">
        <v>0</v>
      </c>
      <c r="G2220" s="63" t="s">
        <v>8423</v>
      </c>
      <c r="H2220" s="63" t="s">
        <v>18</v>
      </c>
      <c r="I2220" s="63">
        <v>38</v>
      </c>
      <c r="J2220" s="63">
        <v>24</v>
      </c>
      <c r="K2220" s="63">
        <v>2</v>
      </c>
      <c r="L2220" s="63"/>
      <c r="M2220" s="63"/>
      <c r="N2220" s="63"/>
      <c r="O2220" s="63"/>
      <c r="P2220" s="63"/>
      <c r="Q2220" s="63"/>
      <c r="R2220" s="63"/>
    </row>
    <row r="2221" spans="1:18" x14ac:dyDescent="0.2">
      <c r="A2221" s="63" t="s">
        <v>8459</v>
      </c>
      <c r="B2221" s="63" t="s">
        <v>8425</v>
      </c>
      <c r="C2221" s="63" t="s">
        <v>85</v>
      </c>
      <c r="D2221" s="63" t="s">
        <v>84</v>
      </c>
      <c r="E2221" s="63" t="s">
        <v>8291</v>
      </c>
      <c r="F2221" s="63">
        <v>1</v>
      </c>
      <c r="G2221" s="63" t="s">
        <v>8423</v>
      </c>
      <c r="H2221" s="63" t="s">
        <v>772</v>
      </c>
      <c r="I2221" s="63">
        <v>43</v>
      </c>
      <c r="J2221" s="63">
        <v>10</v>
      </c>
      <c r="K2221" s="63">
        <v>1</v>
      </c>
      <c r="L2221" s="63">
        <v>1.1000000000000001</v>
      </c>
      <c r="M2221" s="63">
        <v>1</v>
      </c>
      <c r="N2221" s="63"/>
      <c r="O2221" s="63">
        <v>1</v>
      </c>
      <c r="P2221" s="63"/>
      <c r="Q2221" s="63">
        <v>1</v>
      </c>
      <c r="R2221" s="63"/>
    </row>
    <row r="2222" spans="1:18" x14ac:dyDescent="0.2">
      <c r="A2222" s="63" t="s">
        <v>8460</v>
      </c>
      <c r="B2222" s="63" t="s">
        <v>8422</v>
      </c>
      <c r="C2222" s="63" t="s">
        <v>89</v>
      </c>
      <c r="D2222" s="63" t="s">
        <v>88</v>
      </c>
      <c r="E2222" s="63" t="s">
        <v>8291</v>
      </c>
      <c r="F2222" s="63">
        <v>0</v>
      </c>
      <c r="G2222" s="63" t="s">
        <v>8423</v>
      </c>
      <c r="H2222" s="63" t="s">
        <v>18</v>
      </c>
      <c r="I2222" s="63">
        <v>39</v>
      </c>
      <c r="J2222" s="63">
        <v>20</v>
      </c>
      <c r="K2222" s="63">
        <v>2</v>
      </c>
      <c r="L2222" s="63"/>
      <c r="M2222" s="63"/>
      <c r="N2222" s="63"/>
      <c r="O2222" s="63"/>
      <c r="P2222" s="63"/>
      <c r="Q2222" s="63"/>
      <c r="R2222" s="63"/>
    </row>
    <row r="2223" spans="1:18" x14ac:dyDescent="0.2">
      <c r="A2223" s="63" t="s">
        <v>8461</v>
      </c>
      <c r="B2223" s="63" t="s">
        <v>8425</v>
      </c>
      <c r="C2223" s="63" t="s">
        <v>89</v>
      </c>
      <c r="D2223" s="63" t="s">
        <v>88</v>
      </c>
      <c r="E2223" s="63" t="s">
        <v>8291</v>
      </c>
      <c r="F2223" s="63">
        <v>1</v>
      </c>
      <c r="G2223" s="63" t="s">
        <v>8423</v>
      </c>
      <c r="H2223" s="63" t="s">
        <v>772</v>
      </c>
      <c r="I2223" s="63">
        <v>37</v>
      </c>
      <c r="J2223" s="63">
        <v>36</v>
      </c>
      <c r="K2223" s="63">
        <v>3</v>
      </c>
      <c r="L2223" s="63">
        <v>-0.4</v>
      </c>
      <c r="M2223" s="63"/>
      <c r="N2223" s="63">
        <v>1</v>
      </c>
      <c r="O2223" s="63"/>
      <c r="P2223" s="63"/>
      <c r="Q2223" s="63"/>
      <c r="R2223" s="63"/>
    </row>
    <row r="2224" spans="1:18" x14ac:dyDescent="0.2">
      <c r="A2224" s="63" t="s">
        <v>8462</v>
      </c>
      <c r="B2224" s="63" t="s">
        <v>8422</v>
      </c>
      <c r="C2224" s="63" t="s">
        <v>93</v>
      </c>
      <c r="D2224" s="63" t="s">
        <v>92</v>
      </c>
      <c r="E2224" s="63" t="s">
        <v>8291</v>
      </c>
      <c r="F2224" s="63">
        <v>0</v>
      </c>
      <c r="G2224" s="63" t="s">
        <v>8423</v>
      </c>
      <c r="H2224" s="63" t="s">
        <v>18</v>
      </c>
      <c r="I2224" s="63">
        <v>41</v>
      </c>
      <c r="J2224" s="63">
        <v>15</v>
      </c>
      <c r="K2224" s="63">
        <v>2</v>
      </c>
      <c r="L2224" s="63"/>
      <c r="M2224" s="63"/>
      <c r="N2224" s="63"/>
      <c r="O2224" s="63"/>
      <c r="P2224" s="63"/>
      <c r="Q2224" s="63"/>
      <c r="R2224" s="63"/>
    </row>
    <row r="2225" spans="1:18" x14ac:dyDescent="0.2">
      <c r="A2225" s="63" t="s">
        <v>8463</v>
      </c>
      <c r="B2225" s="63" t="s">
        <v>8425</v>
      </c>
      <c r="C2225" s="63" t="s">
        <v>93</v>
      </c>
      <c r="D2225" s="63" t="s">
        <v>92</v>
      </c>
      <c r="E2225" s="63" t="s">
        <v>8291</v>
      </c>
      <c r="F2225" s="63">
        <v>1</v>
      </c>
      <c r="G2225" s="63" t="s">
        <v>8423</v>
      </c>
      <c r="H2225" s="63" t="s">
        <v>772</v>
      </c>
      <c r="I2225" s="63">
        <v>41</v>
      </c>
      <c r="J2225" s="63">
        <v>20</v>
      </c>
      <c r="K2225" s="63">
        <v>2</v>
      </c>
      <c r="L2225" s="63">
        <v>0</v>
      </c>
      <c r="M2225" s="63"/>
      <c r="N2225" s="63"/>
      <c r="O2225" s="63"/>
      <c r="P2225" s="63"/>
      <c r="Q2225" s="63"/>
      <c r="R2225" s="63"/>
    </row>
    <row r="2226" spans="1:18" x14ac:dyDescent="0.2">
      <c r="A2226" s="63" t="s">
        <v>8464</v>
      </c>
      <c r="B2226" s="63" t="s">
        <v>8422</v>
      </c>
      <c r="C2226" s="63" t="s">
        <v>97</v>
      </c>
      <c r="D2226" s="63" t="s">
        <v>96</v>
      </c>
      <c r="E2226" s="63" t="s">
        <v>8291</v>
      </c>
      <c r="F2226" s="63">
        <v>0</v>
      </c>
      <c r="G2226" s="63" t="s">
        <v>8423</v>
      </c>
      <c r="H2226" s="63" t="s">
        <v>18</v>
      </c>
      <c r="I2226" s="63">
        <v>42</v>
      </c>
      <c r="J2226" s="63">
        <v>9</v>
      </c>
      <c r="K2226" s="63">
        <v>1</v>
      </c>
      <c r="L2226" s="63"/>
      <c r="M2226" s="63"/>
      <c r="N2226" s="63"/>
      <c r="O2226" s="63"/>
      <c r="P2226" s="63"/>
      <c r="Q2226" s="63"/>
      <c r="R2226" s="63"/>
    </row>
    <row r="2227" spans="1:18" x14ac:dyDescent="0.2">
      <c r="A2227" s="63" t="s">
        <v>8465</v>
      </c>
      <c r="B2227" s="63" t="s">
        <v>8425</v>
      </c>
      <c r="C2227" s="63" t="s">
        <v>97</v>
      </c>
      <c r="D2227" s="63" t="s">
        <v>96</v>
      </c>
      <c r="E2227" s="63" t="s">
        <v>8291</v>
      </c>
      <c r="F2227" s="63">
        <v>1</v>
      </c>
      <c r="G2227" s="63" t="s">
        <v>8423</v>
      </c>
      <c r="H2227" s="63" t="s">
        <v>772</v>
      </c>
      <c r="I2227" s="63">
        <v>41</v>
      </c>
      <c r="J2227" s="63">
        <v>20</v>
      </c>
      <c r="K2227" s="63">
        <v>2</v>
      </c>
      <c r="L2227" s="63">
        <v>-0.2</v>
      </c>
      <c r="M2227" s="63"/>
      <c r="N2227" s="63">
        <v>1</v>
      </c>
      <c r="O2227" s="63"/>
      <c r="P2227" s="63"/>
      <c r="Q2227" s="63"/>
      <c r="R2227" s="63"/>
    </row>
    <row r="2228" spans="1:18" x14ac:dyDescent="0.2">
      <c r="A2228" s="63" t="s">
        <v>8466</v>
      </c>
      <c r="B2228" s="63" t="s">
        <v>8422</v>
      </c>
      <c r="C2228" s="63" t="s">
        <v>101</v>
      </c>
      <c r="D2228" s="63" t="s">
        <v>100</v>
      </c>
      <c r="E2228" s="63" t="s">
        <v>8291</v>
      </c>
      <c r="F2228" s="63">
        <v>0</v>
      </c>
      <c r="G2228" s="63" t="s">
        <v>8423</v>
      </c>
      <c r="H2228" s="63" t="s">
        <v>18</v>
      </c>
      <c r="I2228" s="63">
        <v>47</v>
      </c>
      <c r="J2228" s="63">
        <v>1</v>
      </c>
      <c r="K2228" s="63">
        <v>1</v>
      </c>
      <c r="L2228" s="63"/>
      <c r="M2228" s="63"/>
      <c r="N2228" s="63"/>
      <c r="O2228" s="63"/>
      <c r="P2228" s="63"/>
      <c r="Q2228" s="63"/>
      <c r="R2228" s="63"/>
    </row>
    <row r="2229" spans="1:18" x14ac:dyDescent="0.2">
      <c r="A2229" s="63" t="s">
        <v>8467</v>
      </c>
      <c r="B2229" s="63" t="s">
        <v>8425</v>
      </c>
      <c r="C2229" s="63" t="s">
        <v>101</v>
      </c>
      <c r="D2229" s="63" t="s">
        <v>100</v>
      </c>
      <c r="E2229" s="63" t="s">
        <v>8291</v>
      </c>
      <c r="F2229" s="63">
        <v>1</v>
      </c>
      <c r="G2229" s="63" t="s">
        <v>8423</v>
      </c>
      <c r="H2229" s="63" t="s">
        <v>772</v>
      </c>
      <c r="I2229" s="63">
        <v>42</v>
      </c>
      <c r="J2229" s="63">
        <v>15</v>
      </c>
      <c r="K2229" s="63">
        <v>2</v>
      </c>
      <c r="L2229" s="63">
        <v>-1.1000000000000001</v>
      </c>
      <c r="M2229" s="63"/>
      <c r="N2229" s="63">
        <v>1</v>
      </c>
      <c r="O2229" s="63"/>
      <c r="P2229" s="63">
        <v>1</v>
      </c>
      <c r="Q2229" s="63"/>
      <c r="R2229" s="63">
        <v>1</v>
      </c>
    </row>
    <row r="2230" spans="1:18" x14ac:dyDescent="0.2">
      <c r="A2230" s="63" t="s">
        <v>8468</v>
      </c>
      <c r="B2230" s="63" t="s">
        <v>8422</v>
      </c>
      <c r="C2230" s="63" t="s">
        <v>105</v>
      </c>
      <c r="D2230" s="63" t="s">
        <v>104</v>
      </c>
      <c r="E2230" s="63" t="s">
        <v>8291</v>
      </c>
      <c r="F2230" s="63">
        <v>0</v>
      </c>
      <c r="G2230" s="63" t="s">
        <v>8423</v>
      </c>
      <c r="H2230" s="63" t="s">
        <v>18</v>
      </c>
      <c r="I2230" s="63">
        <v>33</v>
      </c>
      <c r="J2230" s="63">
        <v>42</v>
      </c>
      <c r="K2230" s="63">
        <v>4</v>
      </c>
      <c r="L2230" s="63"/>
      <c r="M2230" s="63"/>
      <c r="N2230" s="63"/>
      <c r="O2230" s="63"/>
      <c r="P2230" s="63"/>
      <c r="Q2230" s="63"/>
      <c r="R2230" s="63"/>
    </row>
    <row r="2231" spans="1:18" x14ac:dyDescent="0.2">
      <c r="A2231" s="63" t="s">
        <v>8469</v>
      </c>
      <c r="B2231" s="63" t="s">
        <v>8425</v>
      </c>
      <c r="C2231" s="63" t="s">
        <v>105</v>
      </c>
      <c r="D2231" s="63" t="s">
        <v>104</v>
      </c>
      <c r="E2231" s="63" t="s">
        <v>8291</v>
      </c>
      <c r="F2231" s="63">
        <v>1</v>
      </c>
      <c r="G2231" s="63" t="s">
        <v>8423</v>
      </c>
      <c r="H2231" s="63" t="s">
        <v>772</v>
      </c>
      <c r="I2231" s="63">
        <v>34</v>
      </c>
      <c r="J2231" s="63">
        <v>44</v>
      </c>
      <c r="K2231" s="63">
        <v>4</v>
      </c>
      <c r="L2231" s="63">
        <v>0.2</v>
      </c>
      <c r="M2231" s="63">
        <v>1</v>
      </c>
      <c r="N2231" s="63"/>
      <c r="O2231" s="63"/>
      <c r="P2231" s="63"/>
      <c r="Q2231" s="63"/>
      <c r="R2231" s="63"/>
    </row>
    <row r="2232" spans="1:18" x14ac:dyDescent="0.2">
      <c r="A2232" s="63" t="s">
        <v>8470</v>
      </c>
      <c r="B2232" s="63" t="s">
        <v>8422</v>
      </c>
      <c r="C2232" s="63" t="s">
        <v>109</v>
      </c>
      <c r="D2232" s="63" t="s">
        <v>108</v>
      </c>
      <c r="E2232" s="63" t="s">
        <v>8291</v>
      </c>
      <c r="F2232" s="63">
        <v>0</v>
      </c>
      <c r="G2232" s="63" t="s">
        <v>8423</v>
      </c>
      <c r="H2232" s="63" t="s">
        <v>18</v>
      </c>
      <c r="I2232" s="63">
        <v>44</v>
      </c>
      <c r="J2232" s="63">
        <v>3</v>
      </c>
      <c r="K2232" s="63">
        <v>1</v>
      </c>
      <c r="L2232" s="63"/>
      <c r="M2232" s="63"/>
      <c r="N2232" s="63"/>
      <c r="O2232" s="63"/>
      <c r="P2232" s="63"/>
      <c r="Q2232" s="63"/>
      <c r="R2232" s="63"/>
    </row>
    <row r="2233" spans="1:18" x14ac:dyDescent="0.2">
      <c r="A2233" s="63" t="s">
        <v>8471</v>
      </c>
      <c r="B2233" s="63" t="s">
        <v>8425</v>
      </c>
      <c r="C2233" s="63" t="s">
        <v>109</v>
      </c>
      <c r="D2233" s="63" t="s">
        <v>108</v>
      </c>
      <c r="E2233" s="63" t="s">
        <v>8291</v>
      </c>
      <c r="F2233" s="63">
        <v>1</v>
      </c>
      <c r="G2233" s="63" t="s">
        <v>8423</v>
      </c>
      <c r="H2233" s="63" t="s">
        <v>772</v>
      </c>
      <c r="I2233" s="63">
        <v>45</v>
      </c>
      <c r="J2233" s="63">
        <v>4</v>
      </c>
      <c r="K2233" s="63">
        <v>1</v>
      </c>
      <c r="L2233" s="63">
        <v>0.2</v>
      </c>
      <c r="M2233" s="63">
        <v>1</v>
      </c>
      <c r="N2233" s="63"/>
      <c r="O2233" s="63"/>
      <c r="P2233" s="63"/>
      <c r="Q2233" s="63"/>
      <c r="R2233" s="63"/>
    </row>
    <row r="2234" spans="1:18" x14ac:dyDescent="0.2">
      <c r="A2234" s="63" t="s">
        <v>8472</v>
      </c>
      <c r="B2234" s="63" t="s">
        <v>8422</v>
      </c>
      <c r="C2234" s="63" t="s">
        <v>113</v>
      </c>
      <c r="D2234" s="63" t="s">
        <v>112</v>
      </c>
      <c r="E2234" s="63" t="s">
        <v>8291</v>
      </c>
      <c r="F2234" s="63">
        <v>0</v>
      </c>
      <c r="G2234" s="63" t="s">
        <v>8423</v>
      </c>
      <c r="H2234" s="63" t="s">
        <v>18</v>
      </c>
      <c r="I2234" s="63">
        <v>35</v>
      </c>
      <c r="J2234" s="63">
        <v>34</v>
      </c>
      <c r="K2234" s="63">
        <v>3</v>
      </c>
      <c r="L2234" s="63"/>
      <c r="M2234" s="63"/>
      <c r="N2234" s="63"/>
      <c r="O2234" s="63"/>
      <c r="P2234" s="63"/>
      <c r="Q2234" s="63"/>
      <c r="R2234" s="63"/>
    </row>
    <row r="2235" spans="1:18" x14ac:dyDescent="0.2">
      <c r="A2235" s="63" t="s">
        <v>8473</v>
      </c>
      <c r="B2235" s="63" t="s">
        <v>8425</v>
      </c>
      <c r="C2235" s="63" t="s">
        <v>113</v>
      </c>
      <c r="D2235" s="63" t="s">
        <v>112</v>
      </c>
      <c r="E2235" s="63" t="s">
        <v>8291</v>
      </c>
      <c r="F2235" s="63">
        <v>1</v>
      </c>
      <c r="G2235" s="63" t="s">
        <v>8423</v>
      </c>
      <c r="H2235" s="63" t="s">
        <v>772</v>
      </c>
      <c r="I2235" s="63">
        <v>38</v>
      </c>
      <c r="J2235" s="63">
        <v>30</v>
      </c>
      <c r="K2235" s="63">
        <v>3</v>
      </c>
      <c r="L2235" s="63">
        <v>0.7</v>
      </c>
      <c r="M2235" s="63">
        <v>1</v>
      </c>
      <c r="N2235" s="63"/>
      <c r="O2235" s="63">
        <v>1</v>
      </c>
      <c r="P2235" s="63"/>
      <c r="Q2235" s="63"/>
      <c r="R2235" s="63"/>
    </row>
    <row r="2236" spans="1:18" x14ac:dyDescent="0.2">
      <c r="A2236" s="63" t="s">
        <v>8474</v>
      </c>
      <c r="B2236" s="63" t="s">
        <v>8422</v>
      </c>
      <c r="C2236" s="63" t="s">
        <v>117</v>
      </c>
      <c r="D2236" s="63" t="s">
        <v>116</v>
      </c>
      <c r="E2236" s="63" t="s">
        <v>8291</v>
      </c>
      <c r="F2236" s="63">
        <v>0</v>
      </c>
      <c r="G2236" s="63" t="s">
        <v>8423</v>
      </c>
      <c r="H2236" s="63" t="s">
        <v>18</v>
      </c>
      <c r="I2236" s="63">
        <v>40</v>
      </c>
      <c r="J2236" s="63">
        <v>18</v>
      </c>
      <c r="K2236" s="63">
        <v>2</v>
      </c>
      <c r="L2236" s="63"/>
      <c r="M2236" s="63"/>
      <c r="N2236" s="63"/>
      <c r="O2236" s="63"/>
      <c r="P2236" s="63"/>
      <c r="Q2236" s="63"/>
      <c r="R2236" s="63"/>
    </row>
    <row r="2237" spans="1:18" x14ac:dyDescent="0.2">
      <c r="A2237" s="63" t="s">
        <v>8475</v>
      </c>
      <c r="B2237" s="63" t="s">
        <v>8425</v>
      </c>
      <c r="C2237" s="63" t="s">
        <v>117</v>
      </c>
      <c r="D2237" s="63" t="s">
        <v>116</v>
      </c>
      <c r="E2237" s="63" t="s">
        <v>8291</v>
      </c>
      <c r="F2237" s="63">
        <v>1</v>
      </c>
      <c r="G2237" s="63" t="s">
        <v>8423</v>
      </c>
      <c r="H2237" s="63" t="s">
        <v>772</v>
      </c>
      <c r="I2237" s="63">
        <v>43</v>
      </c>
      <c r="J2237" s="63">
        <v>10</v>
      </c>
      <c r="K2237" s="63">
        <v>1</v>
      </c>
      <c r="L2237" s="63">
        <v>0.7</v>
      </c>
      <c r="M2237" s="63">
        <v>1</v>
      </c>
      <c r="N2237" s="63"/>
      <c r="O2237" s="63">
        <v>1</v>
      </c>
      <c r="P2237" s="63"/>
      <c r="Q2237" s="63"/>
      <c r="R2237" s="63"/>
    </row>
    <row r="2238" spans="1:18" x14ac:dyDescent="0.2">
      <c r="A2238" s="63" t="s">
        <v>8476</v>
      </c>
      <c r="B2238" s="63" t="s">
        <v>8422</v>
      </c>
      <c r="C2238" s="63" t="s">
        <v>121</v>
      </c>
      <c r="D2238" s="63" t="s">
        <v>120</v>
      </c>
      <c r="E2238" s="63" t="s">
        <v>8291</v>
      </c>
      <c r="F2238" s="63">
        <v>0</v>
      </c>
      <c r="G2238" s="63" t="s">
        <v>8423</v>
      </c>
      <c r="H2238" s="63" t="s">
        <v>18</v>
      </c>
      <c r="I2238" s="63">
        <v>37</v>
      </c>
      <c r="J2238" s="63">
        <v>27</v>
      </c>
      <c r="K2238" s="63">
        <v>3</v>
      </c>
      <c r="L2238" s="63"/>
      <c r="M2238" s="63"/>
      <c r="N2238" s="63"/>
      <c r="O2238" s="63"/>
      <c r="P2238" s="63"/>
      <c r="Q2238" s="63"/>
      <c r="R2238" s="63"/>
    </row>
    <row r="2239" spans="1:18" x14ac:dyDescent="0.2">
      <c r="A2239" s="63" t="s">
        <v>8477</v>
      </c>
      <c r="B2239" s="63" t="s">
        <v>8425</v>
      </c>
      <c r="C2239" s="63" t="s">
        <v>121</v>
      </c>
      <c r="D2239" s="63" t="s">
        <v>120</v>
      </c>
      <c r="E2239" s="63" t="s">
        <v>8291</v>
      </c>
      <c r="F2239" s="63">
        <v>1</v>
      </c>
      <c r="G2239" s="63" t="s">
        <v>8423</v>
      </c>
      <c r="H2239" s="63" t="s">
        <v>772</v>
      </c>
      <c r="I2239" s="63">
        <v>39</v>
      </c>
      <c r="J2239" s="63">
        <v>28</v>
      </c>
      <c r="K2239" s="63">
        <v>3</v>
      </c>
      <c r="L2239" s="63">
        <v>0.4</v>
      </c>
      <c r="M2239" s="63">
        <v>1</v>
      </c>
      <c r="N2239" s="63"/>
      <c r="O2239" s="63"/>
      <c r="P2239" s="63"/>
      <c r="Q2239" s="63"/>
      <c r="R2239" s="63"/>
    </row>
    <row r="2240" spans="1:18" x14ac:dyDescent="0.2">
      <c r="A2240" s="63" t="s">
        <v>8478</v>
      </c>
      <c r="B2240" s="63" t="s">
        <v>8422</v>
      </c>
      <c r="C2240" s="63" t="s">
        <v>125</v>
      </c>
      <c r="D2240" s="63" t="s">
        <v>124</v>
      </c>
      <c r="E2240" s="63" t="s">
        <v>8291</v>
      </c>
      <c r="F2240" s="63">
        <v>0</v>
      </c>
      <c r="G2240" s="63" t="s">
        <v>8423</v>
      </c>
      <c r="H2240" s="63" t="s">
        <v>18</v>
      </c>
      <c r="I2240" s="63">
        <v>43</v>
      </c>
      <c r="J2240" s="63">
        <v>6</v>
      </c>
      <c r="K2240" s="63">
        <v>1</v>
      </c>
      <c r="L2240" s="63"/>
      <c r="M2240" s="63"/>
      <c r="N2240" s="63"/>
      <c r="O2240" s="63"/>
      <c r="P2240" s="63"/>
      <c r="Q2240" s="63"/>
      <c r="R2240" s="63"/>
    </row>
    <row r="2241" spans="1:18" x14ac:dyDescent="0.2">
      <c r="A2241" s="63" t="s">
        <v>8479</v>
      </c>
      <c r="B2241" s="63" t="s">
        <v>8425</v>
      </c>
      <c r="C2241" s="63" t="s">
        <v>125</v>
      </c>
      <c r="D2241" s="63" t="s">
        <v>124</v>
      </c>
      <c r="E2241" s="63" t="s">
        <v>8291</v>
      </c>
      <c r="F2241" s="63">
        <v>1</v>
      </c>
      <c r="G2241" s="63" t="s">
        <v>8423</v>
      </c>
      <c r="H2241" s="63" t="s">
        <v>772</v>
      </c>
      <c r="I2241" s="63">
        <v>45</v>
      </c>
      <c r="J2241" s="63">
        <v>4</v>
      </c>
      <c r="K2241" s="63">
        <v>1</v>
      </c>
      <c r="L2241" s="63">
        <v>0.4</v>
      </c>
      <c r="M2241" s="63">
        <v>1</v>
      </c>
      <c r="N2241" s="63"/>
      <c r="O2241" s="63"/>
      <c r="P2241" s="63"/>
      <c r="Q2241" s="63"/>
      <c r="R2241" s="63"/>
    </row>
    <row r="2242" spans="1:18" x14ac:dyDescent="0.2">
      <c r="A2242" s="63" t="s">
        <v>8480</v>
      </c>
      <c r="B2242" s="63" t="s">
        <v>8422</v>
      </c>
      <c r="C2242" s="63" t="s">
        <v>129</v>
      </c>
      <c r="D2242" s="63" t="s">
        <v>128</v>
      </c>
      <c r="E2242" s="63" t="s">
        <v>8291</v>
      </c>
      <c r="F2242" s="63">
        <v>0</v>
      </c>
      <c r="G2242" s="63" t="s">
        <v>8423</v>
      </c>
      <c r="H2242" s="63" t="s">
        <v>18</v>
      </c>
      <c r="I2242" s="63">
        <v>29</v>
      </c>
      <c r="J2242" s="63">
        <v>50</v>
      </c>
      <c r="K2242" s="63">
        <v>4</v>
      </c>
      <c r="L2242" s="63"/>
      <c r="M2242" s="63"/>
      <c r="N2242" s="63"/>
      <c r="O2242" s="63"/>
      <c r="P2242" s="63"/>
      <c r="Q2242" s="63"/>
      <c r="R2242" s="63"/>
    </row>
    <row r="2243" spans="1:18" x14ac:dyDescent="0.2">
      <c r="A2243" s="63" t="s">
        <v>8481</v>
      </c>
      <c r="B2243" s="63" t="s">
        <v>8425</v>
      </c>
      <c r="C2243" s="63" t="s">
        <v>129</v>
      </c>
      <c r="D2243" s="63" t="s">
        <v>128</v>
      </c>
      <c r="E2243" s="63" t="s">
        <v>8291</v>
      </c>
      <c r="F2243" s="63">
        <v>1</v>
      </c>
      <c r="G2243" s="63" t="s">
        <v>8423</v>
      </c>
      <c r="H2243" s="63" t="s">
        <v>772</v>
      </c>
      <c r="I2243" s="63">
        <v>31</v>
      </c>
      <c r="J2243" s="63">
        <v>50</v>
      </c>
      <c r="K2243" s="63">
        <v>4</v>
      </c>
      <c r="L2243" s="63">
        <v>0.4</v>
      </c>
      <c r="M2243" s="63">
        <v>1</v>
      </c>
      <c r="N2243" s="63"/>
      <c r="O2243" s="63"/>
      <c r="P2243" s="63"/>
      <c r="Q2243" s="63"/>
      <c r="R2243" s="63"/>
    </row>
    <row r="2244" spans="1:18" x14ac:dyDescent="0.2">
      <c r="A2244" s="63" t="s">
        <v>8482</v>
      </c>
      <c r="B2244" s="63" t="s">
        <v>8422</v>
      </c>
      <c r="C2244" s="63" t="s">
        <v>133</v>
      </c>
      <c r="D2244" s="63" t="s">
        <v>132</v>
      </c>
      <c r="E2244" s="63" t="s">
        <v>8291</v>
      </c>
      <c r="F2244" s="63">
        <v>0</v>
      </c>
      <c r="G2244" s="63" t="s">
        <v>8423</v>
      </c>
      <c r="H2244" s="63" t="s">
        <v>18</v>
      </c>
      <c r="I2244" s="63">
        <v>39</v>
      </c>
      <c r="J2244" s="63">
        <v>20</v>
      </c>
      <c r="K2244" s="63">
        <v>2</v>
      </c>
      <c r="L2244" s="63"/>
      <c r="M2244" s="63"/>
      <c r="N2244" s="63"/>
      <c r="O2244" s="63"/>
      <c r="P2244" s="63"/>
      <c r="Q2244" s="63"/>
      <c r="R2244" s="63"/>
    </row>
    <row r="2245" spans="1:18" x14ac:dyDescent="0.2">
      <c r="A2245" s="63" t="s">
        <v>8483</v>
      </c>
      <c r="B2245" s="63" t="s">
        <v>8425</v>
      </c>
      <c r="C2245" s="63" t="s">
        <v>133</v>
      </c>
      <c r="D2245" s="63" t="s">
        <v>132</v>
      </c>
      <c r="E2245" s="63" t="s">
        <v>8291</v>
      </c>
      <c r="F2245" s="63">
        <v>1</v>
      </c>
      <c r="G2245" s="63" t="s">
        <v>8423</v>
      </c>
      <c r="H2245" s="63" t="s">
        <v>772</v>
      </c>
      <c r="I2245" s="63">
        <v>44</v>
      </c>
      <c r="J2245" s="63">
        <v>7</v>
      </c>
      <c r="K2245" s="63">
        <v>1</v>
      </c>
      <c r="L2245" s="63">
        <v>1.1000000000000001</v>
      </c>
      <c r="M2245" s="63">
        <v>1</v>
      </c>
      <c r="N2245" s="63"/>
      <c r="O2245" s="63">
        <v>1</v>
      </c>
      <c r="P2245" s="63"/>
      <c r="Q2245" s="63">
        <v>1</v>
      </c>
      <c r="R2245" s="63"/>
    </row>
    <row r="2246" spans="1:18" x14ac:dyDescent="0.2">
      <c r="A2246" s="63" t="s">
        <v>8484</v>
      </c>
      <c r="B2246" s="63" t="s">
        <v>8422</v>
      </c>
      <c r="C2246" s="63" t="s">
        <v>137</v>
      </c>
      <c r="D2246" s="63" t="s">
        <v>136</v>
      </c>
      <c r="E2246" s="63" t="s">
        <v>8291</v>
      </c>
      <c r="F2246" s="63">
        <v>0</v>
      </c>
      <c r="G2246" s="63" t="s">
        <v>8423</v>
      </c>
      <c r="H2246" s="63" t="s">
        <v>18</v>
      </c>
      <c r="I2246" s="63">
        <v>34</v>
      </c>
      <c r="J2246" s="63">
        <v>38</v>
      </c>
      <c r="K2246" s="63">
        <v>3</v>
      </c>
      <c r="L2246" s="63"/>
      <c r="M2246" s="63"/>
      <c r="N2246" s="63"/>
      <c r="O2246" s="63"/>
      <c r="P2246" s="63"/>
      <c r="Q2246" s="63"/>
      <c r="R2246" s="63"/>
    </row>
    <row r="2247" spans="1:18" x14ac:dyDescent="0.2">
      <c r="A2247" s="63" t="s">
        <v>8485</v>
      </c>
      <c r="B2247" s="63" t="s">
        <v>8425</v>
      </c>
      <c r="C2247" s="63" t="s">
        <v>137</v>
      </c>
      <c r="D2247" s="63" t="s">
        <v>136</v>
      </c>
      <c r="E2247" s="63" t="s">
        <v>8291</v>
      </c>
      <c r="F2247" s="63">
        <v>1</v>
      </c>
      <c r="G2247" s="63" t="s">
        <v>8423</v>
      </c>
      <c r="H2247" s="63" t="s">
        <v>772</v>
      </c>
      <c r="I2247" s="63">
        <v>37</v>
      </c>
      <c r="J2247" s="63">
        <v>36</v>
      </c>
      <c r="K2247" s="63">
        <v>3</v>
      </c>
      <c r="L2247" s="63">
        <v>0.7</v>
      </c>
      <c r="M2247" s="63">
        <v>1</v>
      </c>
      <c r="N2247" s="63"/>
      <c r="O2247" s="63">
        <v>1</v>
      </c>
      <c r="P2247" s="63"/>
      <c r="Q2247" s="63"/>
      <c r="R2247" s="63"/>
    </row>
    <row r="2248" spans="1:18" x14ac:dyDescent="0.2">
      <c r="A2248" s="63" t="s">
        <v>8486</v>
      </c>
      <c r="B2248" s="63" t="s">
        <v>8422</v>
      </c>
      <c r="C2248" s="63" t="s">
        <v>141</v>
      </c>
      <c r="D2248" s="63" t="s">
        <v>140</v>
      </c>
      <c r="E2248" s="63" t="s">
        <v>8291</v>
      </c>
      <c r="F2248" s="63">
        <v>0</v>
      </c>
      <c r="G2248" s="63" t="s">
        <v>8423</v>
      </c>
      <c r="H2248" s="63" t="s">
        <v>18</v>
      </c>
      <c r="I2248" s="63">
        <v>36</v>
      </c>
      <c r="J2248" s="63">
        <v>32</v>
      </c>
      <c r="K2248" s="63">
        <v>3</v>
      </c>
      <c r="L2248" s="63"/>
      <c r="M2248" s="63"/>
      <c r="N2248" s="63"/>
      <c r="O2248" s="63"/>
      <c r="P2248" s="63"/>
      <c r="Q2248" s="63"/>
      <c r="R2248" s="63"/>
    </row>
    <row r="2249" spans="1:18" x14ac:dyDescent="0.2">
      <c r="A2249" s="63" t="s">
        <v>8487</v>
      </c>
      <c r="B2249" s="63" t="s">
        <v>8425</v>
      </c>
      <c r="C2249" s="63" t="s">
        <v>141</v>
      </c>
      <c r="D2249" s="63" t="s">
        <v>140</v>
      </c>
      <c r="E2249" s="63" t="s">
        <v>8291</v>
      </c>
      <c r="F2249" s="63">
        <v>1</v>
      </c>
      <c r="G2249" s="63" t="s">
        <v>8423</v>
      </c>
      <c r="H2249" s="63" t="s">
        <v>772</v>
      </c>
      <c r="I2249" s="63">
        <v>38</v>
      </c>
      <c r="J2249" s="63">
        <v>30</v>
      </c>
      <c r="K2249" s="63">
        <v>3</v>
      </c>
      <c r="L2249" s="63">
        <v>0.4</v>
      </c>
      <c r="M2249" s="63">
        <v>1</v>
      </c>
      <c r="N2249" s="63"/>
      <c r="O2249" s="63"/>
      <c r="P2249" s="63"/>
      <c r="Q2249" s="63"/>
      <c r="R2249" s="63"/>
    </row>
    <row r="2250" spans="1:18" x14ac:dyDescent="0.2">
      <c r="A2250" s="63" t="s">
        <v>8488</v>
      </c>
      <c r="B2250" s="63" t="s">
        <v>8422</v>
      </c>
      <c r="C2250" s="63" t="s">
        <v>145</v>
      </c>
      <c r="D2250" s="63" t="s">
        <v>144</v>
      </c>
      <c r="E2250" s="63" t="s">
        <v>8291</v>
      </c>
      <c r="F2250" s="63">
        <v>0</v>
      </c>
      <c r="G2250" s="63" t="s">
        <v>8423</v>
      </c>
      <c r="H2250" s="63" t="s">
        <v>18</v>
      </c>
      <c r="I2250" s="63">
        <v>35</v>
      </c>
      <c r="J2250" s="63">
        <v>34</v>
      </c>
      <c r="K2250" s="63">
        <v>3</v>
      </c>
      <c r="L2250" s="63"/>
      <c r="M2250" s="63"/>
      <c r="N2250" s="63"/>
      <c r="O2250" s="63"/>
      <c r="P2250" s="63"/>
      <c r="Q2250" s="63"/>
      <c r="R2250" s="63"/>
    </row>
    <row r="2251" spans="1:18" x14ac:dyDescent="0.2">
      <c r="A2251" s="63" t="s">
        <v>8489</v>
      </c>
      <c r="B2251" s="63" t="s">
        <v>8425</v>
      </c>
      <c r="C2251" s="63" t="s">
        <v>145</v>
      </c>
      <c r="D2251" s="63" t="s">
        <v>144</v>
      </c>
      <c r="E2251" s="63" t="s">
        <v>8291</v>
      </c>
      <c r="F2251" s="63">
        <v>1</v>
      </c>
      <c r="G2251" s="63" t="s">
        <v>8423</v>
      </c>
      <c r="H2251" s="63" t="s">
        <v>772</v>
      </c>
      <c r="I2251" s="63">
        <v>40</v>
      </c>
      <c r="J2251" s="63">
        <v>25</v>
      </c>
      <c r="K2251" s="63">
        <v>2</v>
      </c>
      <c r="L2251" s="63">
        <v>1.1000000000000001</v>
      </c>
      <c r="M2251" s="63">
        <v>1</v>
      </c>
      <c r="N2251" s="63"/>
      <c r="O2251" s="63">
        <v>1</v>
      </c>
      <c r="P2251" s="63"/>
      <c r="Q2251" s="63">
        <v>1</v>
      </c>
      <c r="R2251" s="63"/>
    </row>
    <row r="2252" spans="1:18" x14ac:dyDescent="0.2">
      <c r="A2252" s="63" t="s">
        <v>8490</v>
      </c>
      <c r="B2252" s="63" t="s">
        <v>8422</v>
      </c>
      <c r="C2252" s="63" t="s">
        <v>149</v>
      </c>
      <c r="D2252" s="63" t="s">
        <v>148</v>
      </c>
      <c r="E2252" s="63" t="s">
        <v>8291</v>
      </c>
      <c r="F2252" s="63">
        <v>0</v>
      </c>
      <c r="G2252" s="63" t="s">
        <v>8423</v>
      </c>
      <c r="H2252" s="63" t="s">
        <v>18</v>
      </c>
      <c r="I2252" s="63">
        <v>44</v>
      </c>
      <c r="J2252" s="63">
        <v>3</v>
      </c>
      <c r="K2252" s="63">
        <v>1</v>
      </c>
      <c r="L2252" s="63"/>
      <c r="M2252" s="63"/>
      <c r="N2252" s="63"/>
      <c r="O2252" s="63"/>
      <c r="P2252" s="63"/>
      <c r="Q2252" s="63"/>
      <c r="R2252" s="63"/>
    </row>
    <row r="2253" spans="1:18" x14ac:dyDescent="0.2">
      <c r="A2253" s="63" t="s">
        <v>8491</v>
      </c>
      <c r="B2253" s="63" t="s">
        <v>8425</v>
      </c>
      <c r="C2253" s="63" t="s">
        <v>149</v>
      </c>
      <c r="D2253" s="63" t="s">
        <v>148</v>
      </c>
      <c r="E2253" s="63" t="s">
        <v>8291</v>
      </c>
      <c r="F2253" s="63">
        <v>1</v>
      </c>
      <c r="G2253" s="63" t="s">
        <v>8423</v>
      </c>
      <c r="H2253" s="63" t="s">
        <v>772</v>
      </c>
      <c r="I2253" s="63">
        <v>45</v>
      </c>
      <c r="J2253" s="63">
        <v>4</v>
      </c>
      <c r="K2253" s="63">
        <v>1</v>
      </c>
      <c r="L2253" s="63">
        <v>0.2</v>
      </c>
      <c r="M2253" s="63">
        <v>1</v>
      </c>
      <c r="N2253" s="63"/>
      <c r="O2253" s="63"/>
      <c r="P2253" s="63"/>
      <c r="Q2253" s="63"/>
      <c r="R2253" s="63"/>
    </row>
    <row r="2254" spans="1:18" x14ac:dyDescent="0.2">
      <c r="A2254" s="63" t="s">
        <v>8492</v>
      </c>
      <c r="B2254" s="63" t="s">
        <v>8422</v>
      </c>
      <c r="C2254" s="63" t="s">
        <v>153</v>
      </c>
      <c r="D2254" s="63" t="s">
        <v>152</v>
      </c>
      <c r="E2254" s="63" t="s">
        <v>8291</v>
      </c>
      <c r="F2254" s="63">
        <v>0</v>
      </c>
      <c r="G2254" s="63" t="s">
        <v>8423</v>
      </c>
      <c r="H2254" s="63" t="s">
        <v>18</v>
      </c>
      <c r="I2254" s="63">
        <v>39</v>
      </c>
      <c r="J2254" s="63">
        <v>20</v>
      </c>
      <c r="K2254" s="63">
        <v>2</v>
      </c>
      <c r="L2254" s="63"/>
      <c r="M2254" s="63"/>
      <c r="N2254" s="63"/>
      <c r="O2254" s="63"/>
      <c r="P2254" s="63"/>
      <c r="Q2254" s="63"/>
      <c r="R2254" s="63"/>
    </row>
    <row r="2255" spans="1:18" x14ac:dyDescent="0.2">
      <c r="A2255" s="63" t="s">
        <v>8493</v>
      </c>
      <c r="B2255" s="63" t="s">
        <v>8425</v>
      </c>
      <c r="C2255" s="63" t="s">
        <v>153</v>
      </c>
      <c r="D2255" s="63" t="s">
        <v>152</v>
      </c>
      <c r="E2255" s="63" t="s">
        <v>8291</v>
      </c>
      <c r="F2255" s="63">
        <v>1</v>
      </c>
      <c r="G2255" s="63" t="s">
        <v>8423</v>
      </c>
      <c r="H2255" s="63" t="s">
        <v>772</v>
      </c>
      <c r="I2255" s="63">
        <v>42</v>
      </c>
      <c r="J2255" s="63">
        <v>15</v>
      </c>
      <c r="K2255" s="63">
        <v>2</v>
      </c>
      <c r="L2255" s="63">
        <v>0.7</v>
      </c>
      <c r="M2255" s="63">
        <v>1</v>
      </c>
      <c r="N2255" s="63"/>
      <c r="O2255" s="63">
        <v>1</v>
      </c>
      <c r="P2255" s="63"/>
      <c r="Q2255" s="63"/>
      <c r="R2255" s="63"/>
    </row>
    <row r="2256" spans="1:18" x14ac:dyDescent="0.2">
      <c r="A2256" s="63" t="s">
        <v>8494</v>
      </c>
      <c r="B2256" s="63" t="s">
        <v>8422</v>
      </c>
      <c r="C2256" s="63" t="s">
        <v>157</v>
      </c>
      <c r="D2256" s="63" t="s">
        <v>156</v>
      </c>
      <c r="E2256" s="63" t="s">
        <v>8291</v>
      </c>
      <c r="F2256" s="63">
        <v>0</v>
      </c>
      <c r="G2256" s="63" t="s">
        <v>8423</v>
      </c>
      <c r="H2256" s="63" t="s">
        <v>18</v>
      </c>
      <c r="I2256" s="63">
        <v>38</v>
      </c>
      <c r="J2256" s="63">
        <v>24</v>
      </c>
      <c r="K2256" s="63">
        <v>2</v>
      </c>
      <c r="L2256" s="63"/>
      <c r="M2256" s="63"/>
      <c r="N2256" s="63"/>
      <c r="O2256" s="63"/>
      <c r="P2256" s="63"/>
      <c r="Q2256" s="63"/>
      <c r="R2256" s="63"/>
    </row>
    <row r="2257" spans="1:18" x14ac:dyDescent="0.2">
      <c r="A2257" s="63" t="s">
        <v>8495</v>
      </c>
      <c r="B2257" s="63" t="s">
        <v>8425</v>
      </c>
      <c r="C2257" s="63" t="s">
        <v>157</v>
      </c>
      <c r="D2257" s="63" t="s">
        <v>156</v>
      </c>
      <c r="E2257" s="63" t="s">
        <v>8291</v>
      </c>
      <c r="F2257" s="63">
        <v>1</v>
      </c>
      <c r="G2257" s="63" t="s">
        <v>8423</v>
      </c>
      <c r="H2257" s="63" t="s">
        <v>772</v>
      </c>
      <c r="I2257" s="63">
        <v>36</v>
      </c>
      <c r="J2257" s="63">
        <v>39</v>
      </c>
      <c r="K2257" s="63">
        <v>4</v>
      </c>
      <c r="L2257" s="63">
        <v>-0.4</v>
      </c>
      <c r="M2257" s="63"/>
      <c r="N2257" s="63">
        <v>1</v>
      </c>
      <c r="O2257" s="63"/>
      <c r="P2257" s="63"/>
      <c r="Q2257" s="63"/>
      <c r="R2257" s="63"/>
    </row>
    <row r="2258" spans="1:18" x14ac:dyDescent="0.2">
      <c r="A2258" s="63" t="s">
        <v>8496</v>
      </c>
      <c r="B2258" s="63" t="s">
        <v>8422</v>
      </c>
      <c r="C2258" s="63" t="s">
        <v>161</v>
      </c>
      <c r="D2258" s="63" t="s">
        <v>160</v>
      </c>
      <c r="E2258" s="63" t="s">
        <v>8291</v>
      </c>
      <c r="F2258" s="63">
        <v>0</v>
      </c>
      <c r="G2258" s="63" t="s">
        <v>8423</v>
      </c>
      <c r="H2258" s="63" t="s">
        <v>18</v>
      </c>
      <c r="I2258" s="63">
        <v>41</v>
      </c>
      <c r="J2258" s="63">
        <v>15</v>
      </c>
      <c r="K2258" s="63">
        <v>2</v>
      </c>
      <c r="L2258" s="63"/>
      <c r="M2258" s="63"/>
      <c r="N2258" s="63"/>
      <c r="O2258" s="63"/>
      <c r="P2258" s="63"/>
      <c r="Q2258" s="63"/>
      <c r="R2258" s="63"/>
    </row>
    <row r="2259" spans="1:18" x14ac:dyDescent="0.2">
      <c r="A2259" s="63" t="s">
        <v>8497</v>
      </c>
      <c r="B2259" s="63" t="s">
        <v>8425</v>
      </c>
      <c r="C2259" s="63" t="s">
        <v>161</v>
      </c>
      <c r="D2259" s="63" t="s">
        <v>160</v>
      </c>
      <c r="E2259" s="63" t="s">
        <v>8291</v>
      </c>
      <c r="F2259" s="63">
        <v>1</v>
      </c>
      <c r="G2259" s="63" t="s">
        <v>8423</v>
      </c>
      <c r="H2259" s="63" t="s">
        <v>772</v>
      </c>
      <c r="I2259" s="63">
        <v>44</v>
      </c>
      <c r="J2259" s="63">
        <v>7</v>
      </c>
      <c r="K2259" s="63">
        <v>1</v>
      </c>
      <c r="L2259" s="63">
        <v>0.7</v>
      </c>
      <c r="M2259" s="63">
        <v>1</v>
      </c>
      <c r="N2259" s="63"/>
      <c r="O2259" s="63">
        <v>1</v>
      </c>
      <c r="P2259" s="63"/>
      <c r="Q2259" s="63"/>
      <c r="R2259" s="63"/>
    </row>
    <row r="2260" spans="1:18" x14ac:dyDescent="0.2">
      <c r="A2260" s="63" t="s">
        <v>8498</v>
      </c>
      <c r="B2260" s="63" t="s">
        <v>8422</v>
      </c>
      <c r="C2260" s="63" t="s">
        <v>165</v>
      </c>
      <c r="D2260" s="63" t="s">
        <v>164</v>
      </c>
      <c r="E2260" s="63" t="s">
        <v>8291</v>
      </c>
      <c r="F2260" s="63">
        <v>0</v>
      </c>
      <c r="G2260" s="63" t="s">
        <v>8423</v>
      </c>
      <c r="H2260" s="63" t="s">
        <v>18</v>
      </c>
      <c r="I2260" s="63">
        <v>33</v>
      </c>
      <c r="J2260" s="63">
        <v>42</v>
      </c>
      <c r="K2260" s="63">
        <v>4</v>
      </c>
      <c r="L2260" s="63"/>
      <c r="M2260" s="63"/>
      <c r="N2260" s="63"/>
      <c r="O2260" s="63"/>
      <c r="P2260" s="63"/>
      <c r="Q2260" s="63"/>
      <c r="R2260" s="63"/>
    </row>
    <row r="2261" spans="1:18" x14ac:dyDescent="0.2">
      <c r="A2261" s="63" t="s">
        <v>8499</v>
      </c>
      <c r="B2261" s="63" t="s">
        <v>8425</v>
      </c>
      <c r="C2261" s="63" t="s">
        <v>165</v>
      </c>
      <c r="D2261" s="63" t="s">
        <v>164</v>
      </c>
      <c r="E2261" s="63" t="s">
        <v>8291</v>
      </c>
      <c r="F2261" s="63">
        <v>1</v>
      </c>
      <c r="G2261" s="63" t="s">
        <v>8423</v>
      </c>
      <c r="H2261" s="63" t="s">
        <v>772</v>
      </c>
      <c r="I2261" s="63">
        <v>38</v>
      </c>
      <c r="J2261" s="63">
        <v>30</v>
      </c>
      <c r="K2261" s="63">
        <v>3</v>
      </c>
      <c r="L2261" s="63">
        <v>1.1000000000000001</v>
      </c>
      <c r="M2261" s="63">
        <v>1</v>
      </c>
      <c r="N2261" s="63"/>
      <c r="O2261" s="63">
        <v>1</v>
      </c>
      <c r="P2261" s="63"/>
      <c r="Q2261" s="63">
        <v>1</v>
      </c>
      <c r="R2261" s="63"/>
    </row>
    <row r="2262" spans="1:18" x14ac:dyDescent="0.2">
      <c r="A2262" s="63" t="s">
        <v>8500</v>
      </c>
      <c r="B2262" s="63" t="s">
        <v>8422</v>
      </c>
      <c r="C2262" s="63" t="s">
        <v>169</v>
      </c>
      <c r="D2262" s="63" t="s">
        <v>168</v>
      </c>
      <c r="E2262" s="63" t="s">
        <v>8291</v>
      </c>
      <c r="F2262" s="63">
        <v>0</v>
      </c>
      <c r="G2262" s="63" t="s">
        <v>8423</v>
      </c>
      <c r="H2262" s="63" t="s">
        <v>18</v>
      </c>
      <c r="I2262" s="63">
        <v>37</v>
      </c>
      <c r="J2262" s="63">
        <v>27</v>
      </c>
      <c r="K2262" s="63">
        <v>3</v>
      </c>
      <c r="L2262" s="63"/>
      <c r="M2262" s="63"/>
      <c r="N2262" s="63"/>
      <c r="O2262" s="63"/>
      <c r="P2262" s="63"/>
      <c r="Q2262" s="63"/>
      <c r="R2262" s="63"/>
    </row>
    <row r="2263" spans="1:18" x14ac:dyDescent="0.2">
      <c r="A2263" s="63" t="s">
        <v>8501</v>
      </c>
      <c r="B2263" s="63" t="s">
        <v>8425</v>
      </c>
      <c r="C2263" s="63" t="s">
        <v>169</v>
      </c>
      <c r="D2263" s="63" t="s">
        <v>168</v>
      </c>
      <c r="E2263" s="63" t="s">
        <v>8291</v>
      </c>
      <c r="F2263" s="63">
        <v>1</v>
      </c>
      <c r="G2263" s="63" t="s">
        <v>8423</v>
      </c>
      <c r="H2263" s="63" t="s">
        <v>772</v>
      </c>
      <c r="I2263" s="63">
        <v>41</v>
      </c>
      <c r="J2263" s="63">
        <v>20</v>
      </c>
      <c r="K2263" s="63">
        <v>2</v>
      </c>
      <c r="L2263" s="63">
        <v>0.9</v>
      </c>
      <c r="M2263" s="63">
        <v>1</v>
      </c>
      <c r="N2263" s="63"/>
      <c r="O2263" s="63">
        <v>1</v>
      </c>
      <c r="P2263" s="63"/>
      <c r="Q2263" s="63"/>
      <c r="R2263" s="63"/>
    </row>
    <row r="2264" spans="1:18" x14ac:dyDescent="0.2">
      <c r="A2264" s="63" t="s">
        <v>8502</v>
      </c>
      <c r="B2264" s="63" t="s">
        <v>8422</v>
      </c>
      <c r="C2264" s="63" t="s">
        <v>173</v>
      </c>
      <c r="D2264" s="63" t="s">
        <v>172</v>
      </c>
      <c r="E2264" s="63" t="s">
        <v>8291</v>
      </c>
      <c r="F2264" s="63">
        <v>0</v>
      </c>
      <c r="G2264" s="63" t="s">
        <v>8423</v>
      </c>
      <c r="H2264" s="63" t="s">
        <v>18</v>
      </c>
      <c r="I2264" s="63">
        <v>42</v>
      </c>
      <c r="J2264" s="63">
        <v>9</v>
      </c>
      <c r="K2264" s="63">
        <v>1</v>
      </c>
      <c r="L2264" s="63"/>
      <c r="M2264" s="63"/>
      <c r="N2264" s="63"/>
      <c r="O2264" s="63"/>
      <c r="P2264" s="63"/>
      <c r="Q2264" s="63"/>
      <c r="R2264" s="63"/>
    </row>
    <row r="2265" spans="1:18" x14ac:dyDescent="0.2">
      <c r="A2265" s="63" t="s">
        <v>8503</v>
      </c>
      <c r="B2265" s="63" t="s">
        <v>8425</v>
      </c>
      <c r="C2265" s="63" t="s">
        <v>173</v>
      </c>
      <c r="D2265" s="63" t="s">
        <v>172</v>
      </c>
      <c r="E2265" s="63" t="s">
        <v>8291</v>
      </c>
      <c r="F2265" s="63">
        <v>1</v>
      </c>
      <c r="G2265" s="63" t="s">
        <v>8423</v>
      </c>
      <c r="H2265" s="63" t="s">
        <v>772</v>
      </c>
      <c r="I2265" s="63">
        <v>46</v>
      </c>
      <c r="J2265" s="63">
        <v>3</v>
      </c>
      <c r="K2265" s="63">
        <v>1</v>
      </c>
      <c r="L2265" s="63">
        <v>0.9</v>
      </c>
      <c r="M2265" s="63">
        <v>1</v>
      </c>
      <c r="N2265" s="63"/>
      <c r="O2265" s="63">
        <v>1</v>
      </c>
      <c r="P2265" s="63"/>
      <c r="Q2265" s="63"/>
      <c r="R2265" s="63"/>
    </row>
    <row r="2266" spans="1:18" x14ac:dyDescent="0.2">
      <c r="A2266" s="63" t="s">
        <v>8504</v>
      </c>
      <c r="B2266" s="63" t="s">
        <v>8422</v>
      </c>
      <c r="C2266" s="63" t="s">
        <v>177</v>
      </c>
      <c r="D2266" s="63" t="s">
        <v>176</v>
      </c>
      <c r="E2266" s="63" t="s">
        <v>8291</v>
      </c>
      <c r="F2266" s="63">
        <v>0</v>
      </c>
      <c r="G2266" s="63" t="s">
        <v>8423</v>
      </c>
      <c r="H2266" s="63" t="s">
        <v>18</v>
      </c>
      <c r="I2266" s="63">
        <v>37</v>
      </c>
      <c r="J2266" s="63">
        <v>27</v>
      </c>
      <c r="K2266" s="63">
        <v>3</v>
      </c>
      <c r="L2266" s="63"/>
      <c r="M2266" s="63"/>
      <c r="N2266" s="63"/>
      <c r="O2266" s="63"/>
      <c r="P2266" s="63"/>
      <c r="Q2266" s="63"/>
      <c r="R2266" s="63"/>
    </row>
    <row r="2267" spans="1:18" x14ac:dyDescent="0.2">
      <c r="A2267" s="63" t="s">
        <v>8505</v>
      </c>
      <c r="B2267" s="63" t="s">
        <v>8425</v>
      </c>
      <c r="C2267" s="63" t="s">
        <v>177</v>
      </c>
      <c r="D2267" s="63" t="s">
        <v>176</v>
      </c>
      <c r="E2267" s="63" t="s">
        <v>8291</v>
      </c>
      <c r="F2267" s="63">
        <v>1</v>
      </c>
      <c r="G2267" s="63" t="s">
        <v>8423</v>
      </c>
      <c r="H2267" s="63" t="s">
        <v>772</v>
      </c>
      <c r="I2267" s="63">
        <v>37</v>
      </c>
      <c r="J2267" s="63">
        <v>36</v>
      </c>
      <c r="K2267" s="63">
        <v>3</v>
      </c>
      <c r="L2267" s="63">
        <v>0</v>
      </c>
      <c r="M2267" s="63"/>
      <c r="N2267" s="63"/>
      <c r="O2267" s="63"/>
      <c r="P2267" s="63"/>
      <c r="Q2267" s="63"/>
      <c r="R2267" s="63"/>
    </row>
    <row r="2268" spans="1:18" x14ac:dyDescent="0.2">
      <c r="A2268" s="63" t="s">
        <v>8506</v>
      </c>
      <c r="B2268" s="63" t="s">
        <v>8422</v>
      </c>
      <c r="C2268" s="63" t="s">
        <v>181</v>
      </c>
      <c r="D2268" s="63" t="s">
        <v>180</v>
      </c>
      <c r="E2268" s="63" t="s">
        <v>8291</v>
      </c>
      <c r="F2268" s="63">
        <v>0</v>
      </c>
      <c r="G2268" s="63" t="s">
        <v>8423</v>
      </c>
      <c r="H2268" s="63" t="s">
        <v>18</v>
      </c>
      <c r="I2268" s="63">
        <v>47</v>
      </c>
      <c r="J2268" s="63">
        <v>1</v>
      </c>
      <c r="K2268" s="63">
        <v>1</v>
      </c>
      <c r="L2268" s="63"/>
      <c r="M2268" s="63"/>
      <c r="N2268" s="63"/>
      <c r="O2268" s="63"/>
      <c r="P2268" s="63"/>
      <c r="Q2268" s="63"/>
      <c r="R2268" s="63"/>
    </row>
    <row r="2269" spans="1:18" x14ac:dyDescent="0.2">
      <c r="A2269" s="63" t="s">
        <v>8507</v>
      </c>
      <c r="B2269" s="63" t="s">
        <v>8425</v>
      </c>
      <c r="C2269" s="63" t="s">
        <v>181</v>
      </c>
      <c r="D2269" s="63" t="s">
        <v>180</v>
      </c>
      <c r="E2269" s="63" t="s">
        <v>8291</v>
      </c>
      <c r="F2269" s="63">
        <v>1</v>
      </c>
      <c r="G2269" s="63" t="s">
        <v>8423</v>
      </c>
      <c r="H2269" s="63" t="s">
        <v>772</v>
      </c>
      <c r="I2269" s="63">
        <v>51</v>
      </c>
      <c r="J2269" s="63">
        <v>1</v>
      </c>
      <c r="K2269" s="63">
        <v>1</v>
      </c>
      <c r="L2269" s="63">
        <v>0.9</v>
      </c>
      <c r="M2269" s="63">
        <v>1</v>
      </c>
      <c r="N2269" s="63"/>
      <c r="O2269" s="63">
        <v>1</v>
      </c>
      <c r="P2269" s="63"/>
      <c r="Q2269" s="63"/>
      <c r="R2269" s="63"/>
    </row>
    <row r="2270" spans="1:18" x14ac:dyDescent="0.2">
      <c r="A2270" s="63" t="s">
        <v>8508</v>
      </c>
      <c r="B2270" s="63" t="s">
        <v>8422</v>
      </c>
      <c r="C2270" s="63" t="s">
        <v>185</v>
      </c>
      <c r="D2270" s="63" t="s">
        <v>184</v>
      </c>
      <c r="E2270" s="63" t="s">
        <v>8291</v>
      </c>
      <c r="F2270" s="63">
        <v>0</v>
      </c>
      <c r="G2270" s="63" t="s">
        <v>8423</v>
      </c>
      <c r="H2270" s="63" t="s">
        <v>18</v>
      </c>
      <c r="I2270" s="63">
        <v>42</v>
      </c>
      <c r="J2270" s="63">
        <v>9</v>
      </c>
      <c r="K2270" s="63">
        <v>1</v>
      </c>
      <c r="L2270" s="63"/>
      <c r="M2270" s="63"/>
      <c r="N2270" s="63"/>
      <c r="O2270" s="63"/>
      <c r="P2270" s="63"/>
      <c r="Q2270" s="63"/>
      <c r="R2270" s="63"/>
    </row>
    <row r="2271" spans="1:18" x14ac:dyDescent="0.2">
      <c r="A2271" s="63" t="s">
        <v>8509</v>
      </c>
      <c r="B2271" s="63" t="s">
        <v>8425</v>
      </c>
      <c r="C2271" s="63" t="s">
        <v>185</v>
      </c>
      <c r="D2271" s="63" t="s">
        <v>184</v>
      </c>
      <c r="E2271" s="63" t="s">
        <v>8291</v>
      </c>
      <c r="F2271" s="63">
        <v>1</v>
      </c>
      <c r="G2271" s="63" t="s">
        <v>8423</v>
      </c>
      <c r="H2271" s="63" t="s">
        <v>772</v>
      </c>
      <c r="I2271" s="63">
        <v>40</v>
      </c>
      <c r="J2271" s="63">
        <v>25</v>
      </c>
      <c r="K2271" s="63">
        <v>2</v>
      </c>
      <c r="L2271" s="63">
        <v>-0.4</v>
      </c>
      <c r="M2271" s="63"/>
      <c r="N2271" s="63">
        <v>1</v>
      </c>
      <c r="O2271" s="63"/>
      <c r="P2271" s="63"/>
      <c r="Q2271" s="63"/>
      <c r="R2271" s="63"/>
    </row>
    <row r="2272" spans="1:18" x14ac:dyDescent="0.2">
      <c r="A2272" s="63" t="s">
        <v>8510</v>
      </c>
      <c r="B2272" s="63" t="s">
        <v>8422</v>
      </c>
      <c r="C2272" s="63" t="s">
        <v>189</v>
      </c>
      <c r="D2272" s="63" t="s">
        <v>188</v>
      </c>
      <c r="E2272" s="63" t="s">
        <v>8291</v>
      </c>
      <c r="F2272" s="63">
        <v>0</v>
      </c>
      <c r="G2272" s="63" t="s">
        <v>8423</v>
      </c>
      <c r="H2272" s="63" t="s">
        <v>18</v>
      </c>
      <c r="I2272" s="63">
        <v>34</v>
      </c>
      <c r="J2272" s="63">
        <v>38</v>
      </c>
      <c r="K2272" s="63">
        <v>3</v>
      </c>
      <c r="L2272" s="63"/>
      <c r="M2272" s="63"/>
      <c r="N2272" s="63"/>
      <c r="O2272" s="63"/>
      <c r="P2272" s="63"/>
      <c r="Q2272" s="63"/>
      <c r="R2272" s="63"/>
    </row>
    <row r="2273" spans="1:18" x14ac:dyDescent="0.2">
      <c r="A2273" s="63" t="s">
        <v>8511</v>
      </c>
      <c r="B2273" s="63" t="s">
        <v>8425</v>
      </c>
      <c r="C2273" s="63" t="s">
        <v>189</v>
      </c>
      <c r="D2273" s="63" t="s">
        <v>188</v>
      </c>
      <c r="E2273" s="63" t="s">
        <v>8291</v>
      </c>
      <c r="F2273" s="63">
        <v>1</v>
      </c>
      <c r="G2273" s="63" t="s">
        <v>8423</v>
      </c>
      <c r="H2273" s="63" t="s">
        <v>772</v>
      </c>
      <c r="I2273" s="63">
        <v>41</v>
      </c>
      <c r="J2273" s="63">
        <v>20</v>
      </c>
      <c r="K2273" s="63">
        <v>2</v>
      </c>
      <c r="L2273" s="63">
        <v>1.5</v>
      </c>
      <c r="M2273" s="63">
        <v>1</v>
      </c>
      <c r="N2273" s="63"/>
      <c r="O2273" s="63">
        <v>1</v>
      </c>
      <c r="P2273" s="63"/>
      <c r="Q2273" s="63">
        <v>1</v>
      </c>
      <c r="R2273" s="63"/>
    </row>
    <row r="2274" spans="1:18" x14ac:dyDescent="0.2">
      <c r="A2274" s="63" t="s">
        <v>8512</v>
      </c>
      <c r="B2274" s="63" t="s">
        <v>8422</v>
      </c>
      <c r="C2274" s="63" t="s">
        <v>193</v>
      </c>
      <c r="D2274" s="63" t="s">
        <v>192</v>
      </c>
      <c r="E2274" s="63" t="s">
        <v>8291</v>
      </c>
      <c r="F2274" s="63">
        <v>0</v>
      </c>
      <c r="G2274" s="63" t="s">
        <v>8423</v>
      </c>
      <c r="H2274" s="63" t="s">
        <v>18</v>
      </c>
      <c r="I2274" s="63">
        <v>36</v>
      </c>
      <c r="J2274" s="63"/>
      <c r="K2274" s="63"/>
      <c r="L2274" s="63"/>
      <c r="M2274" s="63"/>
      <c r="N2274" s="63"/>
      <c r="O2274" s="63"/>
      <c r="P2274" s="63"/>
      <c r="Q2274" s="63"/>
      <c r="R2274" s="63"/>
    </row>
    <row r="2275" spans="1:18" x14ac:dyDescent="0.2">
      <c r="A2275" s="63" t="s">
        <v>8513</v>
      </c>
      <c r="B2275" s="63" t="s">
        <v>8425</v>
      </c>
      <c r="C2275" s="63" t="s">
        <v>193</v>
      </c>
      <c r="D2275" s="63" t="s">
        <v>192</v>
      </c>
      <c r="E2275" s="63" t="s">
        <v>8291</v>
      </c>
      <c r="F2275" s="63">
        <v>1</v>
      </c>
      <c r="G2275" s="63" t="s">
        <v>8423</v>
      </c>
      <c r="H2275" s="63" t="s">
        <v>772</v>
      </c>
      <c r="I2275" s="63">
        <v>38</v>
      </c>
      <c r="J2275" s="63"/>
      <c r="K2275" s="63"/>
      <c r="L2275" s="63">
        <v>0.4</v>
      </c>
      <c r="M2275" s="63">
        <v>1</v>
      </c>
      <c r="N2275" s="63"/>
      <c r="O2275" s="63"/>
      <c r="P2275" s="63"/>
      <c r="Q2275" s="63"/>
      <c r="R2275" s="63"/>
    </row>
    <row r="2276" spans="1:18" x14ac:dyDescent="0.2">
      <c r="A2276" s="63" t="s">
        <v>8514</v>
      </c>
      <c r="B2276" s="63" t="s">
        <v>8422</v>
      </c>
      <c r="C2276" s="63" t="s">
        <v>197</v>
      </c>
      <c r="D2276" s="63" t="s">
        <v>196</v>
      </c>
      <c r="E2276" s="63" t="s">
        <v>8291</v>
      </c>
      <c r="F2276" s="63">
        <v>0</v>
      </c>
      <c r="G2276" s="63" t="s">
        <v>8423</v>
      </c>
      <c r="H2276" s="63" t="s">
        <v>18</v>
      </c>
      <c r="I2276" s="63">
        <v>35</v>
      </c>
      <c r="J2276" s="63">
        <v>34</v>
      </c>
      <c r="K2276" s="63">
        <v>3</v>
      </c>
      <c r="L2276" s="63"/>
      <c r="M2276" s="63"/>
      <c r="N2276" s="63"/>
      <c r="O2276" s="63"/>
      <c r="P2276" s="63"/>
      <c r="Q2276" s="63"/>
      <c r="R2276" s="63"/>
    </row>
    <row r="2277" spans="1:18" x14ac:dyDescent="0.2">
      <c r="A2277" s="63" t="s">
        <v>8515</v>
      </c>
      <c r="B2277" s="63" t="s">
        <v>8425</v>
      </c>
      <c r="C2277" s="63" t="s">
        <v>197</v>
      </c>
      <c r="D2277" s="63" t="s">
        <v>196</v>
      </c>
      <c r="E2277" s="63" t="s">
        <v>8291</v>
      </c>
      <c r="F2277" s="63">
        <v>1</v>
      </c>
      <c r="G2277" s="63" t="s">
        <v>8423</v>
      </c>
      <c r="H2277" s="63" t="s">
        <v>772</v>
      </c>
      <c r="I2277" s="63">
        <v>38</v>
      </c>
      <c r="J2277" s="63">
        <v>30</v>
      </c>
      <c r="K2277" s="63">
        <v>3</v>
      </c>
      <c r="L2277" s="63">
        <v>0.7</v>
      </c>
      <c r="M2277" s="63">
        <v>1</v>
      </c>
      <c r="N2277" s="63"/>
      <c r="O2277" s="63">
        <v>1</v>
      </c>
      <c r="P2277" s="63"/>
      <c r="Q2277" s="63"/>
      <c r="R2277" s="63"/>
    </row>
    <row r="2278" spans="1:18" x14ac:dyDescent="0.2">
      <c r="A2278" s="63" t="s">
        <v>8516</v>
      </c>
      <c r="B2278" s="63" t="s">
        <v>8422</v>
      </c>
      <c r="C2278" s="63" t="s">
        <v>201</v>
      </c>
      <c r="D2278" s="63" t="s">
        <v>200</v>
      </c>
      <c r="E2278" s="63" t="s">
        <v>8291</v>
      </c>
      <c r="F2278" s="63">
        <v>0</v>
      </c>
      <c r="G2278" s="63" t="s">
        <v>8423</v>
      </c>
      <c r="H2278" s="63" t="s">
        <v>18</v>
      </c>
      <c r="I2278" s="63">
        <v>42</v>
      </c>
      <c r="J2278" s="63">
        <v>9</v>
      </c>
      <c r="K2278" s="63">
        <v>1</v>
      </c>
      <c r="L2278" s="63"/>
      <c r="M2278" s="63"/>
      <c r="N2278" s="63"/>
      <c r="O2278" s="63"/>
      <c r="P2278" s="63"/>
      <c r="Q2278" s="63"/>
      <c r="R2278" s="63"/>
    </row>
    <row r="2279" spans="1:18" x14ac:dyDescent="0.2">
      <c r="A2279" s="63" t="s">
        <v>8517</v>
      </c>
      <c r="B2279" s="63" t="s">
        <v>8425</v>
      </c>
      <c r="C2279" s="63" t="s">
        <v>201</v>
      </c>
      <c r="D2279" s="63" t="s">
        <v>200</v>
      </c>
      <c r="E2279" s="63" t="s">
        <v>8291</v>
      </c>
      <c r="F2279" s="63">
        <v>1</v>
      </c>
      <c r="G2279" s="63" t="s">
        <v>8423</v>
      </c>
      <c r="H2279" s="63" t="s">
        <v>772</v>
      </c>
      <c r="I2279" s="63">
        <v>42</v>
      </c>
      <c r="J2279" s="63">
        <v>15</v>
      </c>
      <c r="K2279" s="63">
        <v>2</v>
      </c>
      <c r="L2279" s="63">
        <v>0</v>
      </c>
      <c r="M2279" s="63"/>
      <c r="N2279" s="63"/>
      <c r="O2279" s="63"/>
      <c r="P2279" s="63"/>
      <c r="Q2279" s="63"/>
      <c r="R2279" s="63"/>
    </row>
    <row r="2280" spans="1:18" x14ac:dyDescent="0.2">
      <c r="A2280" s="63" t="s">
        <v>8518</v>
      </c>
      <c r="B2280" s="63" t="s">
        <v>8422</v>
      </c>
      <c r="C2280" s="63" t="s">
        <v>205</v>
      </c>
      <c r="D2280" s="63" t="s">
        <v>204</v>
      </c>
      <c r="E2280" s="63" t="s">
        <v>8291</v>
      </c>
      <c r="F2280" s="63">
        <v>0</v>
      </c>
      <c r="G2280" s="63" t="s">
        <v>8423</v>
      </c>
      <c r="H2280" s="63" t="s">
        <v>18</v>
      </c>
      <c r="I2280" s="63">
        <v>41</v>
      </c>
      <c r="J2280" s="63">
        <v>15</v>
      </c>
      <c r="K2280" s="63">
        <v>2</v>
      </c>
      <c r="L2280" s="63"/>
      <c r="M2280" s="63"/>
      <c r="N2280" s="63"/>
      <c r="O2280" s="63"/>
      <c r="P2280" s="63"/>
      <c r="Q2280" s="63"/>
      <c r="R2280" s="63"/>
    </row>
    <row r="2281" spans="1:18" x14ac:dyDescent="0.2">
      <c r="A2281" s="63" t="s">
        <v>8519</v>
      </c>
      <c r="B2281" s="63" t="s">
        <v>8425</v>
      </c>
      <c r="C2281" s="63" t="s">
        <v>205</v>
      </c>
      <c r="D2281" s="63" t="s">
        <v>204</v>
      </c>
      <c r="E2281" s="63" t="s">
        <v>8291</v>
      </c>
      <c r="F2281" s="63">
        <v>1</v>
      </c>
      <c r="G2281" s="63" t="s">
        <v>8423</v>
      </c>
      <c r="H2281" s="63" t="s">
        <v>772</v>
      </c>
      <c r="I2281" s="63">
        <v>42</v>
      </c>
      <c r="J2281" s="63">
        <v>15</v>
      </c>
      <c r="K2281" s="63">
        <v>2</v>
      </c>
      <c r="L2281" s="63">
        <v>0.2</v>
      </c>
      <c r="M2281" s="63">
        <v>1</v>
      </c>
      <c r="N2281" s="63"/>
      <c r="O2281" s="63"/>
      <c r="P2281" s="63"/>
      <c r="Q2281" s="63"/>
      <c r="R2281" s="63"/>
    </row>
    <row r="2282" spans="1:18" x14ac:dyDescent="0.2">
      <c r="A2282" s="63" t="s">
        <v>8520</v>
      </c>
      <c r="B2282" s="63" t="s">
        <v>8422</v>
      </c>
      <c r="C2282" s="63" t="s">
        <v>209</v>
      </c>
      <c r="D2282" s="63" t="s">
        <v>208</v>
      </c>
      <c r="E2282" s="63" t="s">
        <v>8291</v>
      </c>
      <c r="F2282" s="63">
        <v>0</v>
      </c>
      <c r="G2282" s="63" t="s">
        <v>8423</v>
      </c>
      <c r="H2282" s="63" t="s">
        <v>18</v>
      </c>
      <c r="I2282" s="63">
        <v>39</v>
      </c>
      <c r="J2282" s="63">
        <v>20</v>
      </c>
      <c r="K2282" s="63">
        <v>2</v>
      </c>
      <c r="L2282" s="63"/>
      <c r="M2282" s="63"/>
      <c r="N2282" s="63"/>
      <c r="O2282" s="63"/>
      <c r="P2282" s="63"/>
      <c r="Q2282" s="63"/>
      <c r="R2282" s="63"/>
    </row>
    <row r="2283" spans="1:18" x14ac:dyDescent="0.2">
      <c r="A2283" s="63" t="s">
        <v>8521</v>
      </c>
      <c r="B2283" s="63" t="s">
        <v>8425</v>
      </c>
      <c r="C2283" s="63" t="s">
        <v>209</v>
      </c>
      <c r="D2283" s="63" t="s">
        <v>208</v>
      </c>
      <c r="E2283" s="63" t="s">
        <v>8291</v>
      </c>
      <c r="F2283" s="63">
        <v>1</v>
      </c>
      <c r="G2283" s="63" t="s">
        <v>8423</v>
      </c>
      <c r="H2283" s="63" t="s">
        <v>772</v>
      </c>
      <c r="I2283" s="63">
        <v>42</v>
      </c>
      <c r="J2283" s="63">
        <v>15</v>
      </c>
      <c r="K2283" s="63">
        <v>2</v>
      </c>
      <c r="L2283" s="63">
        <v>0.7</v>
      </c>
      <c r="M2283" s="63">
        <v>1</v>
      </c>
      <c r="N2283" s="63"/>
      <c r="O2283" s="63">
        <v>1</v>
      </c>
      <c r="P2283" s="63"/>
      <c r="Q2283" s="63"/>
      <c r="R2283" s="63"/>
    </row>
    <row r="2284" spans="1:18" x14ac:dyDescent="0.2">
      <c r="A2284" s="63" t="s">
        <v>8522</v>
      </c>
      <c r="B2284" s="63" t="s">
        <v>8422</v>
      </c>
      <c r="C2284" s="63" t="s">
        <v>213</v>
      </c>
      <c r="D2284" s="63" t="s">
        <v>212</v>
      </c>
      <c r="E2284" s="63" t="s">
        <v>8291</v>
      </c>
      <c r="F2284" s="63">
        <v>0</v>
      </c>
      <c r="G2284" s="63" t="s">
        <v>8423</v>
      </c>
      <c r="H2284" s="63" t="s">
        <v>18</v>
      </c>
      <c r="I2284" s="63">
        <v>42</v>
      </c>
      <c r="J2284" s="63">
        <v>9</v>
      </c>
      <c r="K2284" s="63">
        <v>1</v>
      </c>
      <c r="L2284" s="63"/>
      <c r="M2284" s="63"/>
      <c r="N2284" s="63"/>
      <c r="O2284" s="63"/>
      <c r="P2284" s="63"/>
      <c r="Q2284" s="63"/>
      <c r="R2284" s="63"/>
    </row>
    <row r="2285" spans="1:18" x14ac:dyDescent="0.2">
      <c r="A2285" s="63" t="s">
        <v>8523</v>
      </c>
      <c r="B2285" s="63" t="s">
        <v>8425</v>
      </c>
      <c r="C2285" s="63" t="s">
        <v>213</v>
      </c>
      <c r="D2285" s="63" t="s">
        <v>212</v>
      </c>
      <c r="E2285" s="63" t="s">
        <v>8291</v>
      </c>
      <c r="F2285" s="63">
        <v>1</v>
      </c>
      <c r="G2285" s="63" t="s">
        <v>8423</v>
      </c>
      <c r="H2285" s="63" t="s">
        <v>772</v>
      </c>
      <c r="I2285" s="63">
        <v>44</v>
      </c>
      <c r="J2285" s="63">
        <v>7</v>
      </c>
      <c r="K2285" s="63">
        <v>1</v>
      </c>
      <c r="L2285" s="63">
        <v>0.4</v>
      </c>
      <c r="M2285" s="63">
        <v>1</v>
      </c>
      <c r="N2285" s="63"/>
      <c r="O2285" s="63"/>
      <c r="P2285" s="63"/>
      <c r="Q2285" s="63"/>
      <c r="R2285" s="63"/>
    </row>
    <row r="2286" spans="1:18" x14ac:dyDescent="0.2">
      <c r="A2286" s="63" t="s">
        <v>8524</v>
      </c>
      <c r="B2286" s="63" t="s">
        <v>8422</v>
      </c>
      <c r="C2286" s="63" t="s">
        <v>217</v>
      </c>
      <c r="D2286" s="63" t="s">
        <v>216</v>
      </c>
      <c r="E2286" s="63" t="s">
        <v>8291</v>
      </c>
      <c r="F2286" s="63">
        <v>0</v>
      </c>
      <c r="G2286" s="63" t="s">
        <v>8423</v>
      </c>
      <c r="H2286" s="63" t="s">
        <v>18</v>
      </c>
      <c r="I2286" s="63">
        <v>35</v>
      </c>
      <c r="J2286" s="63">
        <v>34</v>
      </c>
      <c r="K2286" s="63">
        <v>3</v>
      </c>
      <c r="L2286" s="63"/>
      <c r="M2286" s="63"/>
      <c r="N2286" s="63"/>
      <c r="O2286" s="63"/>
      <c r="P2286" s="63"/>
      <c r="Q2286" s="63"/>
      <c r="R2286" s="63"/>
    </row>
    <row r="2287" spans="1:18" x14ac:dyDescent="0.2">
      <c r="A2287" s="63" t="s">
        <v>8525</v>
      </c>
      <c r="B2287" s="63" t="s">
        <v>8425</v>
      </c>
      <c r="C2287" s="63" t="s">
        <v>217</v>
      </c>
      <c r="D2287" s="63" t="s">
        <v>216</v>
      </c>
      <c r="E2287" s="63" t="s">
        <v>8291</v>
      </c>
      <c r="F2287" s="63">
        <v>1</v>
      </c>
      <c r="G2287" s="63" t="s">
        <v>8423</v>
      </c>
      <c r="H2287" s="63" t="s">
        <v>772</v>
      </c>
      <c r="I2287" s="63">
        <v>36</v>
      </c>
      <c r="J2287" s="63">
        <v>39</v>
      </c>
      <c r="K2287" s="63">
        <v>4</v>
      </c>
      <c r="L2287" s="63">
        <v>0.2</v>
      </c>
      <c r="M2287" s="63">
        <v>1</v>
      </c>
      <c r="N2287" s="63"/>
      <c r="O2287" s="63"/>
      <c r="P2287" s="63"/>
      <c r="Q2287" s="63"/>
      <c r="R2287" s="63"/>
    </row>
    <row r="2288" spans="1:18" x14ac:dyDescent="0.2">
      <c r="A2288" s="63" t="s">
        <v>8526</v>
      </c>
      <c r="B2288" s="63" t="s">
        <v>8422</v>
      </c>
      <c r="C2288" s="63" t="s">
        <v>221</v>
      </c>
      <c r="D2288" s="63" t="s">
        <v>220</v>
      </c>
      <c r="E2288" s="63" t="s">
        <v>8291</v>
      </c>
      <c r="F2288" s="63">
        <v>0</v>
      </c>
      <c r="G2288" s="63" t="s">
        <v>8423</v>
      </c>
      <c r="H2288" s="63" t="s">
        <v>18</v>
      </c>
      <c r="I2288" s="63">
        <v>32</v>
      </c>
      <c r="J2288" s="63">
        <v>46</v>
      </c>
      <c r="K2288" s="63">
        <v>4</v>
      </c>
      <c r="L2288" s="63"/>
      <c r="M2288" s="63"/>
      <c r="N2288" s="63"/>
      <c r="O2288" s="63"/>
      <c r="P2288" s="63"/>
      <c r="Q2288" s="63"/>
      <c r="R2288" s="63"/>
    </row>
    <row r="2289" spans="1:18" x14ac:dyDescent="0.2">
      <c r="A2289" s="63" t="s">
        <v>8527</v>
      </c>
      <c r="B2289" s="63" t="s">
        <v>8425</v>
      </c>
      <c r="C2289" s="63" t="s">
        <v>221</v>
      </c>
      <c r="D2289" s="63" t="s">
        <v>220</v>
      </c>
      <c r="E2289" s="63" t="s">
        <v>8291</v>
      </c>
      <c r="F2289" s="63">
        <v>1</v>
      </c>
      <c r="G2289" s="63" t="s">
        <v>8423</v>
      </c>
      <c r="H2289" s="63" t="s">
        <v>772</v>
      </c>
      <c r="I2289" s="63">
        <v>34</v>
      </c>
      <c r="J2289" s="63">
        <v>44</v>
      </c>
      <c r="K2289" s="63">
        <v>4</v>
      </c>
      <c r="L2289" s="63">
        <v>0.4</v>
      </c>
      <c r="M2289" s="63">
        <v>1</v>
      </c>
      <c r="N2289" s="63"/>
      <c r="O2289" s="63"/>
      <c r="P2289" s="63"/>
      <c r="Q2289" s="63"/>
      <c r="R2289" s="63"/>
    </row>
    <row r="2290" spans="1:18" x14ac:dyDescent="0.2">
      <c r="A2290" s="63" t="s">
        <v>2276</v>
      </c>
      <c r="B2290" s="63" t="s">
        <v>2277</v>
      </c>
      <c r="C2290" s="63" t="s">
        <v>14</v>
      </c>
      <c r="D2290" s="63" t="s">
        <v>13</v>
      </c>
      <c r="E2290" s="63" t="s">
        <v>2278</v>
      </c>
      <c r="F2290" s="63">
        <v>0</v>
      </c>
      <c r="G2290" s="63" t="s">
        <v>5366</v>
      </c>
      <c r="H2290" s="63" t="s">
        <v>18</v>
      </c>
      <c r="I2290" s="63">
        <v>78</v>
      </c>
      <c r="J2290" s="63">
        <v>21</v>
      </c>
      <c r="K2290" s="63">
        <v>2</v>
      </c>
      <c r="L2290" s="63"/>
      <c r="M2290" s="63"/>
      <c r="N2290" s="63"/>
      <c r="O2290" s="63"/>
      <c r="P2290" s="63"/>
      <c r="Q2290" s="63"/>
      <c r="R2290" s="63"/>
    </row>
    <row r="2291" spans="1:18" x14ac:dyDescent="0.2">
      <c r="A2291" s="63" t="s">
        <v>2279</v>
      </c>
      <c r="B2291" s="63" t="s">
        <v>2280</v>
      </c>
      <c r="C2291" s="63" t="s">
        <v>14</v>
      </c>
      <c r="D2291" s="63" t="s">
        <v>13</v>
      </c>
      <c r="E2291" s="63" t="s">
        <v>2278</v>
      </c>
      <c r="F2291" s="63">
        <v>1</v>
      </c>
      <c r="G2291" s="63" t="s">
        <v>5366</v>
      </c>
      <c r="H2291" s="63" t="s">
        <v>772</v>
      </c>
      <c r="I2291" s="63">
        <v>79</v>
      </c>
      <c r="J2291" s="63">
        <v>24</v>
      </c>
      <c r="K2291" s="63">
        <v>2</v>
      </c>
      <c r="L2291" s="63">
        <v>0.2</v>
      </c>
      <c r="M2291" s="63">
        <v>1</v>
      </c>
      <c r="N2291" s="63"/>
      <c r="O2291" s="63"/>
      <c r="P2291" s="63"/>
      <c r="Q2291" s="63"/>
      <c r="R2291" s="63"/>
    </row>
    <row r="2292" spans="1:18" x14ac:dyDescent="0.2">
      <c r="A2292" s="63" t="s">
        <v>2281</v>
      </c>
      <c r="B2292" s="63" t="s">
        <v>2277</v>
      </c>
      <c r="C2292" s="63" t="s">
        <v>22</v>
      </c>
      <c r="D2292" s="63" t="s">
        <v>21</v>
      </c>
      <c r="E2292" s="63" t="s">
        <v>2278</v>
      </c>
      <c r="F2292" s="63">
        <v>0</v>
      </c>
      <c r="G2292" s="63" t="s">
        <v>5366</v>
      </c>
      <c r="H2292" s="63" t="s">
        <v>18</v>
      </c>
      <c r="I2292" s="63">
        <v>67</v>
      </c>
      <c r="J2292" s="63">
        <v>49</v>
      </c>
      <c r="K2292" s="63">
        <v>4</v>
      </c>
      <c r="L2292" s="63"/>
      <c r="M2292" s="63"/>
      <c r="N2292" s="63"/>
      <c r="O2292" s="63"/>
      <c r="P2292" s="63"/>
      <c r="Q2292" s="63"/>
      <c r="R2292" s="63"/>
    </row>
    <row r="2293" spans="1:18" x14ac:dyDescent="0.2">
      <c r="A2293" s="63" t="s">
        <v>2282</v>
      </c>
      <c r="B2293" s="63" t="s">
        <v>2280</v>
      </c>
      <c r="C2293" s="63" t="s">
        <v>22</v>
      </c>
      <c r="D2293" s="63" t="s">
        <v>21</v>
      </c>
      <c r="E2293" s="63" t="s">
        <v>2278</v>
      </c>
      <c r="F2293" s="63">
        <v>1</v>
      </c>
      <c r="G2293" s="63" t="s">
        <v>5366</v>
      </c>
      <c r="H2293" s="63" t="s">
        <v>772</v>
      </c>
      <c r="I2293" s="63">
        <v>65</v>
      </c>
      <c r="J2293" s="63">
        <v>51</v>
      </c>
      <c r="K2293" s="63">
        <v>4</v>
      </c>
      <c r="L2293" s="63">
        <v>-0.3</v>
      </c>
      <c r="M2293" s="63"/>
      <c r="N2293" s="63">
        <v>1</v>
      </c>
      <c r="O2293" s="63"/>
      <c r="P2293" s="63"/>
      <c r="Q2293" s="63"/>
      <c r="R2293" s="63"/>
    </row>
    <row r="2294" spans="1:18" x14ac:dyDescent="0.2">
      <c r="A2294" s="63" t="s">
        <v>2283</v>
      </c>
      <c r="B2294" s="63" t="s">
        <v>2277</v>
      </c>
      <c r="C2294" s="63" t="s">
        <v>26</v>
      </c>
      <c r="D2294" s="63" t="s">
        <v>25</v>
      </c>
      <c r="E2294" s="63" t="s">
        <v>2278</v>
      </c>
      <c r="F2294" s="63">
        <v>0</v>
      </c>
      <c r="G2294" s="63" t="s">
        <v>5366</v>
      </c>
      <c r="H2294" s="63" t="s">
        <v>18</v>
      </c>
      <c r="I2294" s="63">
        <v>68</v>
      </c>
      <c r="J2294" s="63">
        <v>48</v>
      </c>
      <c r="K2294" s="63">
        <v>4</v>
      </c>
      <c r="L2294" s="63"/>
      <c r="M2294" s="63"/>
      <c r="N2294" s="63"/>
      <c r="O2294" s="63"/>
      <c r="P2294" s="63"/>
      <c r="Q2294" s="63"/>
      <c r="R2294" s="63"/>
    </row>
    <row r="2295" spans="1:18" x14ac:dyDescent="0.2">
      <c r="A2295" s="63" t="s">
        <v>2284</v>
      </c>
      <c r="B2295" s="63" t="s">
        <v>2280</v>
      </c>
      <c r="C2295" s="63" t="s">
        <v>26</v>
      </c>
      <c r="D2295" s="63" t="s">
        <v>25</v>
      </c>
      <c r="E2295" s="63" t="s">
        <v>2278</v>
      </c>
      <c r="F2295" s="63">
        <v>1</v>
      </c>
      <c r="G2295" s="63" t="s">
        <v>5366</v>
      </c>
      <c r="H2295" s="63" t="s">
        <v>772</v>
      </c>
      <c r="I2295" s="63">
        <v>72</v>
      </c>
      <c r="J2295" s="63">
        <v>45</v>
      </c>
      <c r="K2295" s="63">
        <v>4</v>
      </c>
      <c r="L2295" s="63">
        <v>0.7</v>
      </c>
      <c r="M2295" s="63">
        <v>1</v>
      </c>
      <c r="N2295" s="63"/>
      <c r="O2295" s="63">
        <v>1</v>
      </c>
      <c r="P2295" s="63"/>
      <c r="Q2295" s="63"/>
      <c r="R2295" s="63"/>
    </row>
    <row r="2296" spans="1:18" x14ac:dyDescent="0.2">
      <c r="A2296" s="63" t="s">
        <v>2285</v>
      </c>
      <c r="B2296" s="63" t="s">
        <v>2277</v>
      </c>
      <c r="C2296" s="63" t="s">
        <v>30</v>
      </c>
      <c r="D2296" s="63" t="s">
        <v>29</v>
      </c>
      <c r="E2296" s="63" t="s">
        <v>2278</v>
      </c>
      <c r="F2296" s="63">
        <v>0</v>
      </c>
      <c r="G2296" s="63" t="s">
        <v>5366</v>
      </c>
      <c r="H2296" s="63" t="s">
        <v>18</v>
      </c>
      <c r="I2296" s="63">
        <v>77</v>
      </c>
      <c r="J2296" s="63">
        <v>24</v>
      </c>
      <c r="K2296" s="63">
        <v>2</v>
      </c>
      <c r="L2296" s="63"/>
      <c r="M2296" s="63"/>
      <c r="N2296" s="63"/>
      <c r="O2296" s="63"/>
      <c r="P2296" s="63"/>
      <c r="Q2296" s="63"/>
      <c r="R2296" s="63"/>
    </row>
    <row r="2297" spans="1:18" x14ac:dyDescent="0.2">
      <c r="A2297" s="63" t="s">
        <v>2286</v>
      </c>
      <c r="B2297" s="63" t="s">
        <v>2280</v>
      </c>
      <c r="C2297" s="63" t="s">
        <v>30</v>
      </c>
      <c r="D2297" s="63" t="s">
        <v>29</v>
      </c>
      <c r="E2297" s="63" t="s">
        <v>2278</v>
      </c>
      <c r="F2297" s="63">
        <v>1</v>
      </c>
      <c r="G2297" s="63" t="s">
        <v>5366</v>
      </c>
      <c r="H2297" s="63" t="s">
        <v>772</v>
      </c>
      <c r="I2297" s="63">
        <v>83</v>
      </c>
      <c r="J2297" s="63">
        <v>12</v>
      </c>
      <c r="K2297" s="63">
        <v>1</v>
      </c>
      <c r="L2297" s="63">
        <v>1</v>
      </c>
      <c r="M2297" s="63">
        <v>1</v>
      </c>
      <c r="N2297" s="63"/>
      <c r="O2297" s="63">
        <v>1</v>
      </c>
      <c r="P2297" s="63"/>
      <c r="Q2297" s="63">
        <v>1</v>
      </c>
      <c r="R2297" s="63"/>
    </row>
    <row r="2298" spans="1:18" x14ac:dyDescent="0.2">
      <c r="A2298" s="63" t="s">
        <v>2287</v>
      </c>
      <c r="B2298" s="63" t="s">
        <v>2277</v>
      </c>
      <c r="C2298" s="63" t="s">
        <v>34</v>
      </c>
      <c r="D2298" s="63" t="s">
        <v>33</v>
      </c>
      <c r="E2298" s="63" t="s">
        <v>2278</v>
      </c>
      <c r="F2298" s="63">
        <v>0</v>
      </c>
      <c r="G2298" s="63" t="s">
        <v>5366</v>
      </c>
      <c r="H2298" s="63" t="s">
        <v>18</v>
      </c>
      <c r="I2298" s="63">
        <v>71</v>
      </c>
      <c r="J2298" s="63">
        <v>44</v>
      </c>
      <c r="K2298" s="63">
        <v>4</v>
      </c>
      <c r="L2298" s="63"/>
      <c r="M2298" s="63"/>
      <c r="N2298" s="63"/>
      <c r="O2298" s="63"/>
      <c r="P2298" s="63"/>
      <c r="Q2298" s="63"/>
      <c r="R2298" s="63"/>
    </row>
    <row r="2299" spans="1:18" x14ac:dyDescent="0.2">
      <c r="A2299" s="63" t="s">
        <v>2288</v>
      </c>
      <c r="B2299" s="63" t="s">
        <v>2280</v>
      </c>
      <c r="C2299" s="63" t="s">
        <v>34</v>
      </c>
      <c r="D2299" s="63" t="s">
        <v>33</v>
      </c>
      <c r="E2299" s="63" t="s">
        <v>2278</v>
      </c>
      <c r="F2299" s="63">
        <v>1</v>
      </c>
      <c r="G2299" s="63" t="s">
        <v>5366</v>
      </c>
      <c r="H2299" s="63" t="s">
        <v>772</v>
      </c>
      <c r="I2299" s="63">
        <v>77</v>
      </c>
      <c r="J2299" s="63">
        <v>35</v>
      </c>
      <c r="K2299" s="63">
        <v>3</v>
      </c>
      <c r="L2299" s="63">
        <v>1</v>
      </c>
      <c r="M2299" s="63">
        <v>1</v>
      </c>
      <c r="N2299" s="63"/>
      <c r="O2299" s="63">
        <v>1</v>
      </c>
      <c r="P2299" s="63"/>
      <c r="Q2299" s="63">
        <v>1</v>
      </c>
      <c r="R2299" s="63"/>
    </row>
    <row r="2300" spans="1:18" x14ac:dyDescent="0.2">
      <c r="A2300" s="63" t="s">
        <v>2289</v>
      </c>
      <c r="B2300" s="63" t="s">
        <v>2277</v>
      </c>
      <c r="C2300" s="63" t="s">
        <v>38</v>
      </c>
      <c r="D2300" s="63" t="s">
        <v>37</v>
      </c>
      <c r="E2300" s="63" t="s">
        <v>2278</v>
      </c>
      <c r="F2300" s="63">
        <v>0</v>
      </c>
      <c r="G2300" s="63" t="s">
        <v>5366</v>
      </c>
      <c r="H2300" s="63" t="s">
        <v>18</v>
      </c>
      <c r="I2300" s="63">
        <v>76</v>
      </c>
      <c r="J2300" s="63">
        <v>28</v>
      </c>
      <c r="K2300" s="63">
        <v>3</v>
      </c>
      <c r="L2300" s="63"/>
      <c r="M2300" s="63"/>
      <c r="N2300" s="63"/>
      <c r="O2300" s="63"/>
      <c r="P2300" s="63"/>
      <c r="Q2300" s="63"/>
      <c r="R2300" s="63"/>
    </row>
    <row r="2301" spans="1:18" x14ac:dyDescent="0.2">
      <c r="A2301" s="63" t="s">
        <v>2290</v>
      </c>
      <c r="B2301" s="63" t="s">
        <v>2280</v>
      </c>
      <c r="C2301" s="63" t="s">
        <v>38</v>
      </c>
      <c r="D2301" s="63" t="s">
        <v>37</v>
      </c>
      <c r="E2301" s="63" t="s">
        <v>2278</v>
      </c>
      <c r="F2301" s="63">
        <v>1</v>
      </c>
      <c r="G2301" s="63" t="s">
        <v>5366</v>
      </c>
      <c r="H2301" s="63" t="s">
        <v>772</v>
      </c>
      <c r="I2301" s="63">
        <v>76</v>
      </c>
      <c r="J2301" s="63">
        <v>39</v>
      </c>
      <c r="K2301" s="63">
        <v>4</v>
      </c>
      <c r="L2301" s="63">
        <v>0</v>
      </c>
      <c r="M2301" s="63"/>
      <c r="N2301" s="63"/>
      <c r="O2301" s="63"/>
      <c r="P2301" s="63"/>
      <c r="Q2301" s="63"/>
      <c r="R2301" s="63"/>
    </row>
    <row r="2302" spans="1:18" x14ac:dyDescent="0.2">
      <c r="A2302" s="63" t="s">
        <v>2291</v>
      </c>
      <c r="B2302" s="63" t="s">
        <v>2277</v>
      </c>
      <c r="C2302" s="63" t="s">
        <v>42</v>
      </c>
      <c r="D2302" s="63" t="s">
        <v>41</v>
      </c>
      <c r="E2302" s="63" t="s">
        <v>2278</v>
      </c>
      <c r="F2302" s="63">
        <v>0</v>
      </c>
      <c r="G2302" s="63" t="s">
        <v>5366</v>
      </c>
      <c r="H2302" s="63" t="s">
        <v>18</v>
      </c>
      <c r="I2302" s="63">
        <v>85</v>
      </c>
      <c r="J2302" s="63">
        <v>7</v>
      </c>
      <c r="K2302" s="63">
        <v>1</v>
      </c>
      <c r="L2302" s="63"/>
      <c r="M2302" s="63"/>
      <c r="N2302" s="63"/>
      <c r="O2302" s="63"/>
      <c r="P2302" s="63"/>
      <c r="Q2302" s="63"/>
      <c r="R2302" s="63"/>
    </row>
    <row r="2303" spans="1:18" x14ac:dyDescent="0.2">
      <c r="A2303" s="63" t="s">
        <v>2292</v>
      </c>
      <c r="B2303" s="63" t="s">
        <v>2280</v>
      </c>
      <c r="C2303" s="63" t="s">
        <v>42</v>
      </c>
      <c r="D2303" s="63" t="s">
        <v>41</v>
      </c>
      <c r="E2303" s="63" t="s">
        <v>2278</v>
      </c>
      <c r="F2303" s="63">
        <v>1</v>
      </c>
      <c r="G2303" s="63" t="s">
        <v>5366</v>
      </c>
      <c r="H2303" s="63" t="s">
        <v>772</v>
      </c>
      <c r="I2303" s="63">
        <v>85</v>
      </c>
      <c r="J2303" s="63">
        <v>7</v>
      </c>
      <c r="K2303" s="63">
        <v>1</v>
      </c>
      <c r="L2303" s="63">
        <v>0</v>
      </c>
      <c r="M2303" s="63"/>
      <c r="N2303" s="63"/>
      <c r="O2303" s="63"/>
      <c r="P2303" s="63"/>
      <c r="Q2303" s="63"/>
      <c r="R2303" s="63"/>
    </row>
    <row r="2304" spans="1:18" x14ac:dyDescent="0.2">
      <c r="A2304" s="63" t="s">
        <v>2293</v>
      </c>
      <c r="B2304" s="63" t="s">
        <v>2277</v>
      </c>
      <c r="C2304" s="63" t="s">
        <v>46</v>
      </c>
      <c r="D2304" s="63" t="s">
        <v>45</v>
      </c>
      <c r="E2304" s="63" t="s">
        <v>2278</v>
      </c>
      <c r="F2304" s="63">
        <v>0</v>
      </c>
      <c r="G2304" s="63" t="s">
        <v>5366</v>
      </c>
      <c r="H2304" s="63" t="s">
        <v>18</v>
      </c>
      <c r="I2304" s="63">
        <v>86</v>
      </c>
      <c r="J2304" s="63">
        <v>5</v>
      </c>
      <c r="K2304" s="63">
        <v>1</v>
      </c>
      <c r="L2304" s="63"/>
      <c r="M2304" s="63"/>
      <c r="N2304" s="63"/>
      <c r="O2304" s="63"/>
      <c r="P2304" s="63"/>
      <c r="Q2304" s="63"/>
      <c r="R2304" s="63"/>
    </row>
    <row r="2305" spans="1:18" x14ac:dyDescent="0.2">
      <c r="A2305" s="63" t="s">
        <v>2294</v>
      </c>
      <c r="B2305" s="63" t="s">
        <v>2280</v>
      </c>
      <c r="C2305" s="63" t="s">
        <v>46</v>
      </c>
      <c r="D2305" s="63" t="s">
        <v>45</v>
      </c>
      <c r="E2305" s="63" t="s">
        <v>2278</v>
      </c>
      <c r="F2305" s="63">
        <v>1</v>
      </c>
      <c r="G2305" s="63" t="s">
        <v>5366</v>
      </c>
      <c r="H2305" s="63" t="s">
        <v>772</v>
      </c>
      <c r="I2305" s="63">
        <v>85</v>
      </c>
      <c r="J2305" s="63">
        <v>7</v>
      </c>
      <c r="K2305" s="63">
        <v>1</v>
      </c>
      <c r="L2305" s="63">
        <v>-0.2</v>
      </c>
      <c r="M2305" s="63"/>
      <c r="N2305" s="63">
        <v>1</v>
      </c>
      <c r="O2305" s="63"/>
      <c r="P2305" s="63"/>
      <c r="Q2305" s="63"/>
      <c r="R2305" s="63"/>
    </row>
    <row r="2306" spans="1:18" x14ac:dyDescent="0.2">
      <c r="A2306" s="63" t="s">
        <v>2295</v>
      </c>
      <c r="B2306" s="63" t="s">
        <v>2277</v>
      </c>
      <c r="C2306" s="63" t="s">
        <v>50</v>
      </c>
      <c r="D2306" s="63" t="s">
        <v>49</v>
      </c>
      <c r="E2306" s="63" t="s">
        <v>2278</v>
      </c>
      <c r="F2306" s="63">
        <v>0</v>
      </c>
      <c r="G2306" s="63" t="s">
        <v>5366</v>
      </c>
      <c r="H2306" s="63" t="s">
        <v>18</v>
      </c>
      <c r="I2306" s="63">
        <v>76</v>
      </c>
      <c r="J2306" s="63">
        <v>28</v>
      </c>
      <c r="K2306" s="63">
        <v>3</v>
      </c>
      <c r="L2306" s="63"/>
      <c r="M2306" s="63"/>
      <c r="N2306" s="63"/>
      <c r="O2306" s="63"/>
      <c r="P2306" s="63"/>
      <c r="Q2306" s="63"/>
      <c r="R2306" s="63"/>
    </row>
    <row r="2307" spans="1:18" x14ac:dyDescent="0.2">
      <c r="A2307" s="63" t="s">
        <v>2296</v>
      </c>
      <c r="B2307" s="63" t="s">
        <v>2280</v>
      </c>
      <c r="C2307" s="63" t="s">
        <v>50</v>
      </c>
      <c r="D2307" s="63" t="s">
        <v>49</v>
      </c>
      <c r="E2307" s="63" t="s">
        <v>2278</v>
      </c>
      <c r="F2307" s="63">
        <v>1</v>
      </c>
      <c r="G2307" s="63" t="s">
        <v>5366</v>
      </c>
      <c r="H2307" s="63" t="s">
        <v>772</v>
      </c>
      <c r="I2307" s="63">
        <v>80</v>
      </c>
      <c r="J2307" s="63">
        <v>21</v>
      </c>
      <c r="K2307" s="63">
        <v>2</v>
      </c>
      <c r="L2307" s="63">
        <v>0.7</v>
      </c>
      <c r="M2307" s="63">
        <v>1</v>
      </c>
      <c r="N2307" s="63"/>
      <c r="O2307" s="63">
        <v>1</v>
      </c>
      <c r="P2307" s="63"/>
      <c r="Q2307" s="63"/>
      <c r="R2307" s="63"/>
    </row>
    <row r="2308" spans="1:18" x14ac:dyDescent="0.2">
      <c r="A2308" s="63" t="s">
        <v>2297</v>
      </c>
      <c r="B2308" s="63" t="s">
        <v>2277</v>
      </c>
      <c r="C2308" s="63" t="s">
        <v>54</v>
      </c>
      <c r="D2308" s="63" t="s">
        <v>53</v>
      </c>
      <c r="E2308" s="63" t="s">
        <v>2278</v>
      </c>
      <c r="F2308" s="63">
        <v>0</v>
      </c>
      <c r="G2308" s="63" t="s">
        <v>5366</v>
      </c>
      <c r="H2308" s="63" t="s">
        <v>18</v>
      </c>
      <c r="I2308" s="63">
        <v>73</v>
      </c>
      <c r="J2308" s="63">
        <v>36</v>
      </c>
      <c r="K2308" s="63">
        <v>3</v>
      </c>
      <c r="L2308" s="63"/>
      <c r="M2308" s="63"/>
      <c r="N2308" s="63"/>
      <c r="O2308" s="63"/>
      <c r="P2308" s="63"/>
      <c r="Q2308" s="63"/>
      <c r="R2308" s="63"/>
    </row>
    <row r="2309" spans="1:18" x14ac:dyDescent="0.2">
      <c r="A2309" s="63" t="s">
        <v>2298</v>
      </c>
      <c r="B2309" s="63" t="s">
        <v>2280</v>
      </c>
      <c r="C2309" s="63" t="s">
        <v>54</v>
      </c>
      <c r="D2309" s="63" t="s">
        <v>53</v>
      </c>
      <c r="E2309" s="63" t="s">
        <v>2278</v>
      </c>
      <c r="F2309" s="63">
        <v>1</v>
      </c>
      <c r="G2309" s="63" t="s">
        <v>5366</v>
      </c>
      <c r="H2309" s="63" t="s">
        <v>772</v>
      </c>
      <c r="I2309" s="63">
        <v>78</v>
      </c>
      <c r="J2309" s="63">
        <v>29</v>
      </c>
      <c r="K2309" s="63">
        <v>3</v>
      </c>
      <c r="L2309" s="63">
        <v>0.8</v>
      </c>
      <c r="M2309" s="63">
        <v>1</v>
      </c>
      <c r="N2309" s="63"/>
      <c r="O2309" s="63">
        <v>1</v>
      </c>
      <c r="P2309" s="63"/>
      <c r="Q2309" s="63"/>
      <c r="R2309" s="63"/>
    </row>
    <row r="2310" spans="1:18" x14ac:dyDescent="0.2">
      <c r="A2310" s="63" t="s">
        <v>2299</v>
      </c>
      <c r="B2310" s="63" t="s">
        <v>2277</v>
      </c>
      <c r="C2310" s="63" t="s">
        <v>58</v>
      </c>
      <c r="D2310" s="63" t="s">
        <v>57</v>
      </c>
      <c r="E2310" s="63" t="s">
        <v>2278</v>
      </c>
      <c r="F2310" s="63">
        <v>0</v>
      </c>
      <c r="G2310" s="63" t="s">
        <v>5366</v>
      </c>
      <c r="H2310" s="63" t="s">
        <v>18</v>
      </c>
      <c r="I2310" s="63">
        <v>72</v>
      </c>
      <c r="J2310" s="63">
        <v>40</v>
      </c>
      <c r="K2310" s="63">
        <v>4</v>
      </c>
      <c r="L2310" s="63"/>
      <c r="M2310" s="63"/>
      <c r="N2310" s="63"/>
      <c r="O2310" s="63"/>
      <c r="P2310" s="63"/>
      <c r="Q2310" s="63"/>
      <c r="R2310" s="63"/>
    </row>
    <row r="2311" spans="1:18" x14ac:dyDescent="0.2">
      <c r="A2311" s="63" t="s">
        <v>2300</v>
      </c>
      <c r="B2311" s="63" t="s">
        <v>2280</v>
      </c>
      <c r="C2311" s="63" t="s">
        <v>58</v>
      </c>
      <c r="D2311" s="63" t="s">
        <v>57</v>
      </c>
      <c r="E2311" s="63" t="s">
        <v>2278</v>
      </c>
      <c r="F2311" s="63">
        <v>1</v>
      </c>
      <c r="G2311" s="63" t="s">
        <v>5366</v>
      </c>
      <c r="H2311" s="63" t="s">
        <v>772</v>
      </c>
      <c r="I2311" s="63">
        <v>72</v>
      </c>
      <c r="J2311" s="63">
        <v>45</v>
      </c>
      <c r="K2311" s="63">
        <v>4</v>
      </c>
      <c r="L2311" s="63">
        <v>0</v>
      </c>
      <c r="M2311" s="63"/>
      <c r="N2311" s="63"/>
      <c r="O2311" s="63"/>
      <c r="P2311" s="63"/>
      <c r="Q2311" s="63"/>
      <c r="R2311" s="63"/>
    </row>
    <row r="2312" spans="1:18" x14ac:dyDescent="0.2">
      <c r="A2312" s="63" t="s">
        <v>2301</v>
      </c>
      <c r="B2312" s="63" t="s">
        <v>2277</v>
      </c>
      <c r="C2312" s="63" t="s">
        <v>62</v>
      </c>
      <c r="D2312" s="63" t="s">
        <v>61</v>
      </c>
      <c r="E2312" s="63" t="s">
        <v>2278</v>
      </c>
      <c r="F2312" s="63">
        <v>0</v>
      </c>
      <c r="G2312" s="63" t="s">
        <v>5366</v>
      </c>
      <c r="H2312" s="63" t="s">
        <v>18</v>
      </c>
      <c r="I2312" s="63">
        <v>85</v>
      </c>
      <c r="J2312" s="63">
        <v>7</v>
      </c>
      <c r="K2312" s="63">
        <v>1</v>
      </c>
      <c r="L2312" s="63"/>
      <c r="M2312" s="63"/>
      <c r="N2312" s="63"/>
      <c r="O2312" s="63"/>
      <c r="P2312" s="63"/>
      <c r="Q2312" s="63"/>
      <c r="R2312" s="63"/>
    </row>
    <row r="2313" spans="1:18" x14ac:dyDescent="0.2">
      <c r="A2313" s="63" t="s">
        <v>2302</v>
      </c>
      <c r="B2313" s="63" t="s">
        <v>2280</v>
      </c>
      <c r="C2313" s="63" t="s">
        <v>62</v>
      </c>
      <c r="D2313" s="63" t="s">
        <v>61</v>
      </c>
      <c r="E2313" s="63" t="s">
        <v>2278</v>
      </c>
      <c r="F2313" s="63">
        <v>1</v>
      </c>
      <c r="G2313" s="63" t="s">
        <v>5366</v>
      </c>
      <c r="H2313" s="63" t="s">
        <v>772</v>
      </c>
      <c r="I2313" s="63">
        <v>85</v>
      </c>
      <c r="J2313" s="63">
        <v>7</v>
      </c>
      <c r="K2313" s="63">
        <v>1</v>
      </c>
      <c r="L2313" s="63">
        <v>0</v>
      </c>
      <c r="M2313" s="63"/>
      <c r="N2313" s="63"/>
      <c r="O2313" s="63"/>
      <c r="P2313" s="63"/>
      <c r="Q2313" s="63"/>
      <c r="R2313" s="63"/>
    </row>
    <row r="2314" spans="1:18" x14ac:dyDescent="0.2">
      <c r="A2314" s="63" t="s">
        <v>2303</v>
      </c>
      <c r="B2314" s="63" t="s">
        <v>2277</v>
      </c>
      <c r="C2314" s="63" t="s">
        <v>1</v>
      </c>
      <c r="D2314" s="63" t="s">
        <v>65</v>
      </c>
      <c r="E2314" s="63" t="s">
        <v>2278</v>
      </c>
      <c r="F2314" s="63">
        <v>0</v>
      </c>
      <c r="G2314" s="63" t="s">
        <v>5366</v>
      </c>
      <c r="H2314" s="63" t="s">
        <v>18</v>
      </c>
      <c r="I2314" s="63">
        <v>72</v>
      </c>
      <c r="J2314" s="63">
        <v>40</v>
      </c>
      <c r="K2314" s="63">
        <v>4</v>
      </c>
      <c r="L2314" s="63"/>
      <c r="M2314" s="63"/>
      <c r="N2314" s="63"/>
      <c r="O2314" s="63"/>
      <c r="P2314" s="63"/>
      <c r="Q2314" s="63"/>
      <c r="R2314" s="63"/>
    </row>
    <row r="2315" spans="1:18" x14ac:dyDescent="0.2">
      <c r="A2315" s="63" t="s">
        <v>2304</v>
      </c>
      <c r="B2315" s="63" t="s">
        <v>2280</v>
      </c>
      <c r="C2315" s="63" t="s">
        <v>1</v>
      </c>
      <c r="D2315" s="63" t="s">
        <v>65</v>
      </c>
      <c r="E2315" s="63" t="s">
        <v>2278</v>
      </c>
      <c r="F2315" s="63">
        <v>1</v>
      </c>
      <c r="G2315" s="63" t="s">
        <v>5366</v>
      </c>
      <c r="H2315" s="63" t="s">
        <v>772</v>
      </c>
      <c r="I2315" s="63">
        <v>73</v>
      </c>
      <c r="J2315" s="63">
        <v>43</v>
      </c>
      <c r="K2315" s="63">
        <v>4</v>
      </c>
      <c r="L2315" s="63">
        <v>0.2</v>
      </c>
      <c r="M2315" s="63">
        <v>1</v>
      </c>
      <c r="N2315" s="63"/>
      <c r="O2315" s="63"/>
      <c r="P2315" s="63"/>
      <c r="Q2315" s="63"/>
      <c r="R2315" s="63"/>
    </row>
    <row r="2316" spans="1:18" x14ac:dyDescent="0.2">
      <c r="A2316" s="63" t="s">
        <v>2305</v>
      </c>
      <c r="B2316" s="63" t="s">
        <v>2277</v>
      </c>
      <c r="C2316" s="63" t="s">
        <v>69</v>
      </c>
      <c r="D2316" s="63" t="s">
        <v>68</v>
      </c>
      <c r="E2316" s="63" t="s">
        <v>2278</v>
      </c>
      <c r="F2316" s="63">
        <v>0</v>
      </c>
      <c r="G2316" s="63" t="s">
        <v>5366</v>
      </c>
      <c r="H2316" s="63" t="s">
        <v>18</v>
      </c>
      <c r="I2316" s="63">
        <v>80</v>
      </c>
      <c r="J2316" s="63">
        <v>16</v>
      </c>
      <c r="K2316" s="63">
        <v>2</v>
      </c>
      <c r="L2316" s="63"/>
      <c r="M2316" s="63"/>
      <c r="N2316" s="63"/>
      <c r="O2316" s="63"/>
      <c r="P2316" s="63"/>
      <c r="Q2316" s="63"/>
      <c r="R2316" s="63"/>
    </row>
    <row r="2317" spans="1:18" x14ac:dyDescent="0.2">
      <c r="A2317" s="63" t="s">
        <v>2306</v>
      </c>
      <c r="B2317" s="63" t="s">
        <v>2280</v>
      </c>
      <c r="C2317" s="63" t="s">
        <v>69</v>
      </c>
      <c r="D2317" s="63" t="s">
        <v>68</v>
      </c>
      <c r="E2317" s="63" t="s">
        <v>2278</v>
      </c>
      <c r="F2317" s="63">
        <v>1</v>
      </c>
      <c r="G2317" s="63" t="s">
        <v>5366</v>
      </c>
      <c r="H2317" s="63" t="s">
        <v>772</v>
      </c>
      <c r="I2317" s="63">
        <v>83</v>
      </c>
      <c r="J2317" s="63">
        <v>12</v>
      </c>
      <c r="K2317" s="63">
        <v>1</v>
      </c>
      <c r="L2317" s="63">
        <v>0.5</v>
      </c>
      <c r="M2317" s="63">
        <v>1</v>
      </c>
      <c r="N2317" s="63"/>
      <c r="O2317" s="63">
        <v>1</v>
      </c>
      <c r="P2317" s="63"/>
      <c r="Q2317" s="63"/>
      <c r="R2317" s="63"/>
    </row>
    <row r="2318" spans="1:18" x14ac:dyDescent="0.2">
      <c r="A2318" s="63" t="s">
        <v>2307</v>
      </c>
      <c r="B2318" s="63" t="s">
        <v>2277</v>
      </c>
      <c r="C2318" s="63" t="s">
        <v>73</v>
      </c>
      <c r="D2318" s="63" t="s">
        <v>72</v>
      </c>
      <c r="E2318" s="63" t="s">
        <v>2278</v>
      </c>
      <c r="F2318" s="63">
        <v>0</v>
      </c>
      <c r="G2318" s="63" t="s">
        <v>5366</v>
      </c>
      <c r="H2318" s="63" t="s">
        <v>18</v>
      </c>
      <c r="I2318" s="63">
        <v>80</v>
      </c>
      <c r="J2318" s="63">
        <v>16</v>
      </c>
      <c r="K2318" s="63">
        <v>2</v>
      </c>
      <c r="L2318" s="63"/>
      <c r="M2318" s="63"/>
      <c r="N2318" s="63"/>
      <c r="O2318" s="63"/>
      <c r="P2318" s="63"/>
      <c r="Q2318" s="63"/>
      <c r="R2318" s="63"/>
    </row>
    <row r="2319" spans="1:18" x14ac:dyDescent="0.2">
      <c r="A2319" s="63" t="s">
        <v>2308</v>
      </c>
      <c r="B2319" s="63" t="s">
        <v>2280</v>
      </c>
      <c r="C2319" s="63" t="s">
        <v>73</v>
      </c>
      <c r="D2319" s="63" t="s">
        <v>72</v>
      </c>
      <c r="E2319" s="63" t="s">
        <v>2278</v>
      </c>
      <c r="F2319" s="63">
        <v>1</v>
      </c>
      <c r="G2319" s="63" t="s">
        <v>5366</v>
      </c>
      <c r="H2319" s="63" t="s">
        <v>772</v>
      </c>
      <c r="I2319" s="63">
        <v>81</v>
      </c>
      <c r="J2319" s="63">
        <v>18</v>
      </c>
      <c r="K2319" s="63">
        <v>2</v>
      </c>
      <c r="L2319" s="63">
        <v>0.2</v>
      </c>
      <c r="M2319" s="63">
        <v>1</v>
      </c>
      <c r="N2319" s="63"/>
      <c r="O2319" s="63"/>
      <c r="P2319" s="63"/>
      <c r="Q2319" s="63"/>
      <c r="R2319" s="63"/>
    </row>
    <row r="2320" spans="1:18" x14ac:dyDescent="0.2">
      <c r="A2320" s="63" t="s">
        <v>2309</v>
      </c>
      <c r="B2320" s="63" t="s">
        <v>2277</v>
      </c>
      <c r="C2320" s="63" t="s">
        <v>77</v>
      </c>
      <c r="D2320" s="63" t="s">
        <v>76</v>
      </c>
      <c r="E2320" s="63" t="s">
        <v>2278</v>
      </c>
      <c r="F2320" s="63">
        <v>0</v>
      </c>
      <c r="G2320" s="63" t="s">
        <v>5366</v>
      </c>
      <c r="H2320" s="63" t="s">
        <v>18</v>
      </c>
      <c r="I2320" s="63">
        <v>81</v>
      </c>
      <c r="J2320" s="63">
        <v>11</v>
      </c>
      <c r="K2320" s="63">
        <v>1</v>
      </c>
      <c r="L2320" s="63"/>
      <c r="M2320" s="63"/>
      <c r="N2320" s="63"/>
      <c r="O2320" s="63"/>
      <c r="P2320" s="63"/>
      <c r="Q2320" s="63"/>
      <c r="R2320" s="63"/>
    </row>
    <row r="2321" spans="1:18" x14ac:dyDescent="0.2">
      <c r="A2321" s="63" t="s">
        <v>2310</v>
      </c>
      <c r="B2321" s="63" t="s">
        <v>2280</v>
      </c>
      <c r="C2321" s="63" t="s">
        <v>77</v>
      </c>
      <c r="D2321" s="63" t="s">
        <v>76</v>
      </c>
      <c r="E2321" s="63" t="s">
        <v>2278</v>
      </c>
      <c r="F2321" s="63">
        <v>1</v>
      </c>
      <c r="G2321" s="63" t="s">
        <v>5366</v>
      </c>
      <c r="H2321" s="63" t="s">
        <v>772</v>
      </c>
      <c r="I2321" s="63">
        <v>81</v>
      </c>
      <c r="J2321" s="63">
        <v>18</v>
      </c>
      <c r="K2321" s="63">
        <v>2</v>
      </c>
      <c r="L2321" s="63">
        <v>0</v>
      </c>
      <c r="M2321" s="63"/>
      <c r="N2321" s="63"/>
      <c r="O2321" s="63"/>
      <c r="P2321" s="63"/>
      <c r="Q2321" s="63"/>
      <c r="R2321" s="63"/>
    </row>
    <row r="2322" spans="1:18" x14ac:dyDescent="0.2">
      <c r="A2322" s="63" t="s">
        <v>2311</v>
      </c>
      <c r="B2322" s="63" t="s">
        <v>2277</v>
      </c>
      <c r="C2322" s="63" t="s">
        <v>81</v>
      </c>
      <c r="D2322" s="63" t="s">
        <v>80</v>
      </c>
      <c r="E2322" s="63" t="s">
        <v>2278</v>
      </c>
      <c r="F2322" s="63">
        <v>0</v>
      </c>
      <c r="G2322" s="63" t="s">
        <v>5366</v>
      </c>
      <c r="H2322" s="63" t="s">
        <v>18</v>
      </c>
      <c r="I2322" s="63">
        <v>78</v>
      </c>
      <c r="J2322" s="63">
        <v>21</v>
      </c>
      <c r="K2322" s="63">
        <v>2</v>
      </c>
      <c r="L2322" s="63"/>
      <c r="M2322" s="63"/>
      <c r="N2322" s="63"/>
      <c r="O2322" s="63"/>
      <c r="P2322" s="63"/>
      <c r="Q2322" s="63"/>
      <c r="R2322" s="63"/>
    </row>
    <row r="2323" spans="1:18" x14ac:dyDescent="0.2">
      <c r="A2323" s="63" t="s">
        <v>2312</v>
      </c>
      <c r="B2323" s="63" t="s">
        <v>2280</v>
      </c>
      <c r="C2323" s="63" t="s">
        <v>81</v>
      </c>
      <c r="D2323" s="63" t="s">
        <v>80</v>
      </c>
      <c r="E2323" s="63" t="s">
        <v>2278</v>
      </c>
      <c r="F2323" s="63">
        <v>1</v>
      </c>
      <c r="G2323" s="63" t="s">
        <v>5366</v>
      </c>
      <c r="H2323" s="63" t="s">
        <v>772</v>
      </c>
      <c r="I2323" s="63">
        <v>80</v>
      </c>
      <c r="J2323" s="63">
        <v>21</v>
      </c>
      <c r="K2323" s="63">
        <v>2</v>
      </c>
      <c r="L2323" s="63">
        <v>0.3</v>
      </c>
      <c r="M2323" s="63">
        <v>1</v>
      </c>
      <c r="N2323" s="63"/>
      <c r="O2323" s="63"/>
      <c r="P2323" s="63"/>
      <c r="Q2323" s="63"/>
      <c r="R2323" s="63"/>
    </row>
    <row r="2324" spans="1:18" x14ac:dyDescent="0.2">
      <c r="A2324" s="63" t="s">
        <v>2313</v>
      </c>
      <c r="B2324" s="63" t="s">
        <v>2277</v>
      </c>
      <c r="C2324" s="63" t="s">
        <v>85</v>
      </c>
      <c r="D2324" s="63" t="s">
        <v>84</v>
      </c>
      <c r="E2324" s="63" t="s">
        <v>2278</v>
      </c>
      <c r="F2324" s="63">
        <v>0</v>
      </c>
      <c r="G2324" s="63" t="s">
        <v>5366</v>
      </c>
      <c r="H2324" s="63" t="s">
        <v>18</v>
      </c>
      <c r="I2324" s="63">
        <v>78</v>
      </c>
      <c r="J2324" s="63">
        <v>21</v>
      </c>
      <c r="K2324" s="63">
        <v>2</v>
      </c>
      <c r="L2324" s="63"/>
      <c r="M2324" s="63"/>
      <c r="N2324" s="63"/>
      <c r="O2324" s="63"/>
      <c r="P2324" s="63"/>
      <c r="Q2324" s="63"/>
      <c r="R2324" s="63"/>
    </row>
    <row r="2325" spans="1:18" x14ac:dyDescent="0.2">
      <c r="A2325" s="63" t="s">
        <v>2314</v>
      </c>
      <c r="B2325" s="63" t="s">
        <v>2280</v>
      </c>
      <c r="C2325" s="63" t="s">
        <v>85</v>
      </c>
      <c r="D2325" s="63" t="s">
        <v>84</v>
      </c>
      <c r="E2325" s="63" t="s">
        <v>2278</v>
      </c>
      <c r="F2325" s="63">
        <v>1</v>
      </c>
      <c r="G2325" s="63" t="s">
        <v>5366</v>
      </c>
      <c r="H2325" s="63" t="s">
        <v>772</v>
      </c>
      <c r="I2325" s="63">
        <v>83</v>
      </c>
      <c r="J2325" s="63">
        <v>12</v>
      </c>
      <c r="K2325" s="63">
        <v>1</v>
      </c>
      <c r="L2325" s="63">
        <v>0.8</v>
      </c>
      <c r="M2325" s="63">
        <v>1</v>
      </c>
      <c r="N2325" s="63"/>
      <c r="O2325" s="63">
        <v>1</v>
      </c>
      <c r="P2325" s="63"/>
      <c r="Q2325" s="63"/>
      <c r="R2325" s="63"/>
    </row>
    <row r="2326" spans="1:18" x14ac:dyDescent="0.2">
      <c r="A2326" s="63" t="s">
        <v>2315</v>
      </c>
      <c r="B2326" s="63" t="s">
        <v>2277</v>
      </c>
      <c r="C2326" s="63" t="s">
        <v>89</v>
      </c>
      <c r="D2326" s="63" t="s">
        <v>88</v>
      </c>
      <c r="E2326" s="63" t="s">
        <v>2278</v>
      </c>
      <c r="F2326" s="63">
        <v>0</v>
      </c>
      <c r="G2326" s="63" t="s">
        <v>5366</v>
      </c>
      <c r="H2326" s="63" t="s">
        <v>18</v>
      </c>
      <c r="I2326" s="63">
        <v>74</v>
      </c>
      <c r="J2326" s="63">
        <v>33</v>
      </c>
      <c r="K2326" s="63">
        <v>3</v>
      </c>
      <c r="L2326" s="63"/>
      <c r="M2326" s="63"/>
      <c r="N2326" s="63"/>
      <c r="O2326" s="63"/>
      <c r="P2326" s="63"/>
      <c r="Q2326" s="63"/>
      <c r="R2326" s="63"/>
    </row>
    <row r="2327" spans="1:18" x14ac:dyDescent="0.2">
      <c r="A2327" s="63" t="s">
        <v>2316</v>
      </c>
      <c r="B2327" s="63" t="s">
        <v>2280</v>
      </c>
      <c r="C2327" s="63" t="s">
        <v>89</v>
      </c>
      <c r="D2327" s="63" t="s">
        <v>88</v>
      </c>
      <c r="E2327" s="63" t="s">
        <v>2278</v>
      </c>
      <c r="F2327" s="63">
        <v>1</v>
      </c>
      <c r="G2327" s="63" t="s">
        <v>5366</v>
      </c>
      <c r="H2327" s="63" t="s">
        <v>772</v>
      </c>
      <c r="I2327" s="63">
        <v>77</v>
      </c>
      <c r="J2327" s="63">
        <v>35</v>
      </c>
      <c r="K2327" s="63">
        <v>3</v>
      </c>
      <c r="L2327" s="63">
        <v>0.5</v>
      </c>
      <c r="M2327" s="63">
        <v>1</v>
      </c>
      <c r="N2327" s="63"/>
      <c r="O2327" s="63">
        <v>1</v>
      </c>
      <c r="P2327" s="63"/>
      <c r="Q2327" s="63"/>
      <c r="R2327" s="63"/>
    </row>
    <row r="2328" spans="1:18" x14ac:dyDescent="0.2">
      <c r="A2328" s="63" t="s">
        <v>2317</v>
      </c>
      <c r="B2328" s="63" t="s">
        <v>2277</v>
      </c>
      <c r="C2328" s="63" t="s">
        <v>93</v>
      </c>
      <c r="D2328" s="63" t="s">
        <v>92</v>
      </c>
      <c r="E2328" s="63" t="s">
        <v>2278</v>
      </c>
      <c r="F2328" s="63">
        <v>0</v>
      </c>
      <c r="G2328" s="63" t="s">
        <v>5366</v>
      </c>
      <c r="H2328" s="63" t="s">
        <v>18</v>
      </c>
      <c r="I2328" s="63">
        <v>87</v>
      </c>
      <c r="J2328" s="63">
        <v>3</v>
      </c>
      <c r="K2328" s="63">
        <v>1</v>
      </c>
      <c r="L2328" s="63"/>
      <c r="M2328" s="63"/>
      <c r="N2328" s="63"/>
      <c r="O2328" s="63"/>
      <c r="P2328" s="63"/>
      <c r="Q2328" s="63"/>
      <c r="R2328" s="63"/>
    </row>
    <row r="2329" spans="1:18" x14ac:dyDescent="0.2">
      <c r="A2329" s="63" t="s">
        <v>2318</v>
      </c>
      <c r="B2329" s="63" t="s">
        <v>2280</v>
      </c>
      <c r="C2329" s="63" t="s">
        <v>93</v>
      </c>
      <c r="D2329" s="63" t="s">
        <v>92</v>
      </c>
      <c r="E2329" s="63" t="s">
        <v>2278</v>
      </c>
      <c r="F2329" s="63">
        <v>1</v>
      </c>
      <c r="G2329" s="63" t="s">
        <v>5366</v>
      </c>
      <c r="H2329" s="63" t="s">
        <v>772</v>
      </c>
      <c r="I2329" s="63">
        <v>88</v>
      </c>
      <c r="J2329" s="63">
        <v>2</v>
      </c>
      <c r="K2329" s="63">
        <v>1</v>
      </c>
      <c r="L2329" s="63">
        <v>0.2</v>
      </c>
      <c r="M2329" s="63">
        <v>1</v>
      </c>
      <c r="N2329" s="63"/>
      <c r="O2329" s="63"/>
      <c r="P2329" s="63"/>
      <c r="Q2329" s="63"/>
      <c r="R2329" s="63"/>
    </row>
    <row r="2330" spans="1:18" x14ac:dyDescent="0.2">
      <c r="A2330" s="63" t="s">
        <v>2319</v>
      </c>
      <c r="B2330" s="63" t="s">
        <v>2277</v>
      </c>
      <c r="C2330" s="63" t="s">
        <v>97</v>
      </c>
      <c r="D2330" s="63" t="s">
        <v>96</v>
      </c>
      <c r="E2330" s="63" t="s">
        <v>2278</v>
      </c>
      <c r="F2330" s="63">
        <v>0</v>
      </c>
      <c r="G2330" s="63" t="s">
        <v>5366</v>
      </c>
      <c r="H2330" s="63" t="s">
        <v>18</v>
      </c>
      <c r="I2330" s="63">
        <v>79</v>
      </c>
      <c r="J2330" s="63">
        <v>18</v>
      </c>
      <c r="K2330" s="63">
        <v>2</v>
      </c>
      <c r="L2330" s="63"/>
      <c r="M2330" s="63"/>
      <c r="N2330" s="63"/>
      <c r="O2330" s="63"/>
      <c r="P2330" s="63"/>
      <c r="Q2330" s="63"/>
      <c r="R2330" s="63"/>
    </row>
    <row r="2331" spans="1:18" x14ac:dyDescent="0.2">
      <c r="A2331" s="63" t="s">
        <v>2320</v>
      </c>
      <c r="B2331" s="63" t="s">
        <v>2280</v>
      </c>
      <c r="C2331" s="63" t="s">
        <v>97</v>
      </c>
      <c r="D2331" s="63" t="s">
        <v>96</v>
      </c>
      <c r="E2331" s="63" t="s">
        <v>2278</v>
      </c>
      <c r="F2331" s="63">
        <v>1</v>
      </c>
      <c r="G2331" s="63" t="s">
        <v>5366</v>
      </c>
      <c r="H2331" s="63" t="s">
        <v>772</v>
      </c>
      <c r="I2331" s="63">
        <v>85</v>
      </c>
      <c r="J2331" s="63">
        <v>7</v>
      </c>
      <c r="K2331" s="63">
        <v>1</v>
      </c>
      <c r="L2331" s="63">
        <v>1</v>
      </c>
      <c r="M2331" s="63">
        <v>1</v>
      </c>
      <c r="N2331" s="63"/>
      <c r="O2331" s="63">
        <v>1</v>
      </c>
      <c r="P2331" s="63"/>
      <c r="Q2331" s="63">
        <v>1</v>
      </c>
      <c r="R2331" s="63"/>
    </row>
    <row r="2332" spans="1:18" x14ac:dyDescent="0.2">
      <c r="A2332" s="63" t="s">
        <v>2321</v>
      </c>
      <c r="B2332" s="63" t="s">
        <v>2277</v>
      </c>
      <c r="C2332" s="63" t="s">
        <v>101</v>
      </c>
      <c r="D2332" s="63" t="s">
        <v>100</v>
      </c>
      <c r="E2332" s="63" t="s">
        <v>2278</v>
      </c>
      <c r="F2332" s="63">
        <v>0</v>
      </c>
      <c r="G2332" s="63" t="s">
        <v>5366</v>
      </c>
      <c r="H2332" s="63" t="s">
        <v>18</v>
      </c>
      <c r="I2332" s="63">
        <v>88</v>
      </c>
      <c r="J2332" s="63">
        <v>1</v>
      </c>
      <c r="K2332" s="63">
        <v>1</v>
      </c>
      <c r="L2332" s="63"/>
      <c r="M2332" s="63"/>
      <c r="N2332" s="63"/>
      <c r="O2332" s="63"/>
      <c r="P2332" s="63"/>
      <c r="Q2332" s="63"/>
      <c r="R2332" s="63"/>
    </row>
    <row r="2333" spans="1:18" x14ac:dyDescent="0.2">
      <c r="A2333" s="63" t="s">
        <v>2322</v>
      </c>
      <c r="B2333" s="63" t="s">
        <v>2280</v>
      </c>
      <c r="C2333" s="63" t="s">
        <v>101</v>
      </c>
      <c r="D2333" s="63" t="s">
        <v>100</v>
      </c>
      <c r="E2333" s="63" t="s">
        <v>2278</v>
      </c>
      <c r="F2333" s="63">
        <v>1</v>
      </c>
      <c r="G2333" s="63" t="s">
        <v>5366</v>
      </c>
      <c r="H2333" s="63" t="s">
        <v>772</v>
      </c>
      <c r="I2333" s="63">
        <v>89</v>
      </c>
      <c r="J2333" s="63">
        <v>1</v>
      </c>
      <c r="K2333" s="63">
        <v>1</v>
      </c>
      <c r="L2333" s="63">
        <v>0.2</v>
      </c>
      <c r="M2333" s="63">
        <v>1</v>
      </c>
      <c r="N2333" s="63"/>
      <c r="O2333" s="63"/>
      <c r="P2333" s="63"/>
      <c r="Q2333" s="63"/>
      <c r="R2333" s="63"/>
    </row>
    <row r="2334" spans="1:18" x14ac:dyDescent="0.2">
      <c r="A2334" s="63" t="s">
        <v>2323</v>
      </c>
      <c r="B2334" s="63" t="s">
        <v>2277</v>
      </c>
      <c r="C2334" s="63" t="s">
        <v>105</v>
      </c>
      <c r="D2334" s="63" t="s">
        <v>104</v>
      </c>
      <c r="E2334" s="63" t="s">
        <v>2278</v>
      </c>
      <c r="F2334" s="63">
        <v>0</v>
      </c>
      <c r="G2334" s="63" t="s">
        <v>5366</v>
      </c>
      <c r="H2334" s="63" t="s">
        <v>18</v>
      </c>
      <c r="I2334" s="63">
        <v>83</v>
      </c>
      <c r="J2334" s="63">
        <v>10</v>
      </c>
      <c r="K2334" s="63">
        <v>1</v>
      </c>
      <c r="L2334" s="63"/>
      <c r="M2334" s="63"/>
      <c r="N2334" s="63"/>
      <c r="O2334" s="63"/>
      <c r="P2334" s="63"/>
      <c r="Q2334" s="63"/>
      <c r="R2334" s="63"/>
    </row>
    <row r="2335" spans="1:18" x14ac:dyDescent="0.2">
      <c r="A2335" s="63" t="s">
        <v>2324</v>
      </c>
      <c r="B2335" s="63" t="s">
        <v>2280</v>
      </c>
      <c r="C2335" s="63" t="s">
        <v>105</v>
      </c>
      <c r="D2335" s="63" t="s">
        <v>104</v>
      </c>
      <c r="E2335" s="63" t="s">
        <v>2278</v>
      </c>
      <c r="F2335" s="63">
        <v>1</v>
      </c>
      <c r="G2335" s="63" t="s">
        <v>5366</v>
      </c>
      <c r="H2335" s="63" t="s">
        <v>772</v>
      </c>
      <c r="I2335" s="63">
        <v>85</v>
      </c>
      <c r="J2335" s="63">
        <v>7</v>
      </c>
      <c r="K2335" s="63">
        <v>1</v>
      </c>
      <c r="L2335" s="63">
        <v>0.3</v>
      </c>
      <c r="M2335" s="63">
        <v>1</v>
      </c>
      <c r="N2335" s="63"/>
      <c r="O2335" s="63"/>
      <c r="P2335" s="63"/>
      <c r="Q2335" s="63"/>
      <c r="R2335" s="63"/>
    </row>
    <row r="2336" spans="1:18" x14ac:dyDescent="0.2">
      <c r="A2336" s="63" t="s">
        <v>2325</v>
      </c>
      <c r="B2336" s="63" t="s">
        <v>2277</v>
      </c>
      <c r="C2336" s="63" t="s">
        <v>109</v>
      </c>
      <c r="D2336" s="63" t="s">
        <v>108</v>
      </c>
      <c r="E2336" s="63" t="s">
        <v>2278</v>
      </c>
      <c r="F2336" s="63">
        <v>0</v>
      </c>
      <c r="G2336" s="63" t="s">
        <v>5366</v>
      </c>
      <c r="H2336" s="63" t="s">
        <v>18</v>
      </c>
      <c r="I2336" s="63">
        <v>73</v>
      </c>
      <c r="J2336" s="63">
        <v>36</v>
      </c>
      <c r="K2336" s="63">
        <v>3</v>
      </c>
      <c r="L2336" s="63"/>
      <c r="M2336" s="63"/>
      <c r="N2336" s="63"/>
      <c r="O2336" s="63"/>
      <c r="P2336" s="63"/>
      <c r="Q2336" s="63"/>
      <c r="R2336" s="63"/>
    </row>
    <row r="2337" spans="1:18" x14ac:dyDescent="0.2">
      <c r="A2337" s="63" t="s">
        <v>2326</v>
      </c>
      <c r="B2337" s="63" t="s">
        <v>2280</v>
      </c>
      <c r="C2337" s="63" t="s">
        <v>109</v>
      </c>
      <c r="D2337" s="63" t="s">
        <v>108</v>
      </c>
      <c r="E2337" s="63" t="s">
        <v>2278</v>
      </c>
      <c r="F2337" s="63">
        <v>1</v>
      </c>
      <c r="G2337" s="63" t="s">
        <v>5366</v>
      </c>
      <c r="H2337" s="63" t="s">
        <v>772</v>
      </c>
      <c r="I2337" s="63">
        <v>77</v>
      </c>
      <c r="J2337" s="63">
        <v>35</v>
      </c>
      <c r="K2337" s="63">
        <v>3</v>
      </c>
      <c r="L2337" s="63">
        <v>0.7</v>
      </c>
      <c r="M2337" s="63">
        <v>1</v>
      </c>
      <c r="N2337" s="63"/>
      <c r="O2337" s="63">
        <v>1</v>
      </c>
      <c r="P2337" s="63"/>
      <c r="Q2337" s="63"/>
      <c r="R2337" s="63"/>
    </row>
    <row r="2338" spans="1:18" x14ac:dyDescent="0.2">
      <c r="A2338" s="63" t="s">
        <v>2327</v>
      </c>
      <c r="B2338" s="63" t="s">
        <v>2277</v>
      </c>
      <c r="C2338" s="63" t="s">
        <v>113</v>
      </c>
      <c r="D2338" s="63" t="s">
        <v>112</v>
      </c>
      <c r="E2338" s="63" t="s">
        <v>2278</v>
      </c>
      <c r="F2338" s="63">
        <v>0</v>
      </c>
      <c r="G2338" s="63" t="s">
        <v>5366</v>
      </c>
      <c r="H2338" s="63" t="s">
        <v>18</v>
      </c>
      <c r="I2338" s="63">
        <v>77</v>
      </c>
      <c r="J2338" s="63">
        <v>24</v>
      </c>
      <c r="K2338" s="63">
        <v>2</v>
      </c>
      <c r="L2338" s="63"/>
      <c r="M2338" s="63"/>
      <c r="N2338" s="63"/>
      <c r="O2338" s="63"/>
      <c r="P2338" s="63"/>
      <c r="Q2338" s="63"/>
      <c r="R2338" s="63"/>
    </row>
    <row r="2339" spans="1:18" x14ac:dyDescent="0.2">
      <c r="A2339" s="63" t="s">
        <v>2328</v>
      </c>
      <c r="B2339" s="63" t="s">
        <v>2280</v>
      </c>
      <c r="C2339" s="63" t="s">
        <v>113</v>
      </c>
      <c r="D2339" s="63" t="s">
        <v>112</v>
      </c>
      <c r="E2339" s="63" t="s">
        <v>2278</v>
      </c>
      <c r="F2339" s="63">
        <v>1</v>
      </c>
      <c r="G2339" s="63" t="s">
        <v>5366</v>
      </c>
      <c r="H2339" s="63" t="s">
        <v>772</v>
      </c>
      <c r="I2339" s="63">
        <v>78</v>
      </c>
      <c r="J2339" s="63">
        <v>29</v>
      </c>
      <c r="K2339" s="63">
        <v>3</v>
      </c>
      <c r="L2339" s="63">
        <v>0.2</v>
      </c>
      <c r="M2339" s="63">
        <v>1</v>
      </c>
      <c r="N2339" s="63"/>
      <c r="O2339" s="63"/>
      <c r="P2339" s="63"/>
      <c r="Q2339" s="63"/>
      <c r="R2339" s="63"/>
    </row>
    <row r="2340" spans="1:18" x14ac:dyDescent="0.2">
      <c r="A2340" s="63" t="s">
        <v>2329</v>
      </c>
      <c r="B2340" s="63" t="s">
        <v>2277</v>
      </c>
      <c r="C2340" s="63" t="s">
        <v>117</v>
      </c>
      <c r="D2340" s="63" t="s">
        <v>116</v>
      </c>
      <c r="E2340" s="63" t="s">
        <v>2278</v>
      </c>
      <c r="F2340" s="63">
        <v>0</v>
      </c>
      <c r="G2340" s="63" t="s">
        <v>5366</v>
      </c>
      <c r="H2340" s="63" t="s">
        <v>18</v>
      </c>
      <c r="I2340" s="63">
        <v>79</v>
      </c>
      <c r="J2340" s="63">
        <v>18</v>
      </c>
      <c r="K2340" s="63">
        <v>2</v>
      </c>
      <c r="L2340" s="63"/>
      <c r="M2340" s="63"/>
      <c r="N2340" s="63"/>
      <c r="O2340" s="63"/>
      <c r="P2340" s="63"/>
      <c r="Q2340" s="63"/>
      <c r="R2340" s="63"/>
    </row>
    <row r="2341" spans="1:18" x14ac:dyDescent="0.2">
      <c r="A2341" s="63" t="s">
        <v>2330</v>
      </c>
      <c r="B2341" s="63" t="s">
        <v>2280</v>
      </c>
      <c r="C2341" s="63" t="s">
        <v>117</v>
      </c>
      <c r="D2341" s="63" t="s">
        <v>116</v>
      </c>
      <c r="E2341" s="63" t="s">
        <v>2278</v>
      </c>
      <c r="F2341" s="63">
        <v>1</v>
      </c>
      <c r="G2341" s="63" t="s">
        <v>5366</v>
      </c>
      <c r="H2341" s="63" t="s">
        <v>772</v>
      </c>
      <c r="I2341" s="63">
        <v>78</v>
      </c>
      <c r="J2341" s="63">
        <v>29</v>
      </c>
      <c r="K2341" s="63">
        <v>3</v>
      </c>
      <c r="L2341" s="63">
        <v>-0.2</v>
      </c>
      <c r="M2341" s="63"/>
      <c r="N2341" s="63">
        <v>1</v>
      </c>
      <c r="O2341" s="63"/>
      <c r="P2341" s="63"/>
      <c r="Q2341" s="63"/>
      <c r="R2341" s="63"/>
    </row>
    <row r="2342" spans="1:18" x14ac:dyDescent="0.2">
      <c r="A2342" s="63" t="s">
        <v>2331</v>
      </c>
      <c r="B2342" s="63" t="s">
        <v>2277</v>
      </c>
      <c r="C2342" s="63" t="s">
        <v>121</v>
      </c>
      <c r="D2342" s="63" t="s">
        <v>120</v>
      </c>
      <c r="E2342" s="63" t="s">
        <v>2278</v>
      </c>
      <c r="F2342" s="63">
        <v>0</v>
      </c>
      <c r="G2342" s="63" t="s">
        <v>5366</v>
      </c>
      <c r="H2342" s="63" t="s">
        <v>18</v>
      </c>
      <c r="I2342" s="63">
        <v>70</v>
      </c>
      <c r="J2342" s="63">
        <v>45</v>
      </c>
      <c r="K2342" s="63">
        <v>4</v>
      </c>
      <c r="L2342" s="63"/>
      <c r="M2342" s="63"/>
      <c r="N2342" s="63"/>
      <c r="O2342" s="63"/>
      <c r="P2342" s="63"/>
      <c r="Q2342" s="63"/>
      <c r="R2342" s="63"/>
    </row>
    <row r="2343" spans="1:18" x14ac:dyDescent="0.2">
      <c r="A2343" s="63" t="s">
        <v>2332</v>
      </c>
      <c r="B2343" s="63" t="s">
        <v>2280</v>
      </c>
      <c r="C2343" s="63" t="s">
        <v>121</v>
      </c>
      <c r="D2343" s="63" t="s">
        <v>120</v>
      </c>
      <c r="E2343" s="63" t="s">
        <v>2278</v>
      </c>
      <c r="F2343" s="63">
        <v>1</v>
      </c>
      <c r="G2343" s="63" t="s">
        <v>5366</v>
      </c>
      <c r="H2343" s="63" t="s">
        <v>772</v>
      </c>
      <c r="I2343" s="63">
        <v>74</v>
      </c>
      <c r="J2343" s="63">
        <v>41</v>
      </c>
      <c r="K2343" s="63">
        <v>4</v>
      </c>
      <c r="L2343" s="63">
        <v>0.7</v>
      </c>
      <c r="M2343" s="63">
        <v>1</v>
      </c>
      <c r="N2343" s="63"/>
      <c r="O2343" s="63">
        <v>1</v>
      </c>
      <c r="P2343" s="63"/>
      <c r="Q2343" s="63"/>
      <c r="R2343" s="63"/>
    </row>
    <row r="2344" spans="1:18" x14ac:dyDescent="0.2">
      <c r="A2344" s="63" t="s">
        <v>2333</v>
      </c>
      <c r="B2344" s="63" t="s">
        <v>2277</v>
      </c>
      <c r="C2344" s="63" t="s">
        <v>125</v>
      </c>
      <c r="D2344" s="63" t="s">
        <v>124</v>
      </c>
      <c r="E2344" s="63" t="s">
        <v>2278</v>
      </c>
      <c r="F2344" s="63">
        <v>0</v>
      </c>
      <c r="G2344" s="63" t="s">
        <v>5366</v>
      </c>
      <c r="H2344" s="63" t="s">
        <v>18</v>
      </c>
      <c r="I2344" s="63">
        <v>79</v>
      </c>
      <c r="J2344" s="63">
        <v>18</v>
      </c>
      <c r="K2344" s="63">
        <v>2</v>
      </c>
      <c r="L2344" s="63"/>
      <c r="M2344" s="63"/>
      <c r="N2344" s="63"/>
      <c r="O2344" s="63"/>
      <c r="P2344" s="63"/>
      <c r="Q2344" s="63"/>
      <c r="R2344" s="63"/>
    </row>
    <row r="2345" spans="1:18" x14ac:dyDescent="0.2">
      <c r="A2345" s="63" t="s">
        <v>2334</v>
      </c>
      <c r="B2345" s="63" t="s">
        <v>2280</v>
      </c>
      <c r="C2345" s="63" t="s">
        <v>125</v>
      </c>
      <c r="D2345" s="63" t="s">
        <v>124</v>
      </c>
      <c r="E2345" s="63" t="s">
        <v>2278</v>
      </c>
      <c r="F2345" s="63">
        <v>1</v>
      </c>
      <c r="G2345" s="63" t="s">
        <v>5366</v>
      </c>
      <c r="H2345" s="63" t="s">
        <v>772</v>
      </c>
      <c r="I2345" s="63">
        <v>80</v>
      </c>
      <c r="J2345" s="63">
        <v>21</v>
      </c>
      <c r="K2345" s="63">
        <v>2</v>
      </c>
      <c r="L2345" s="63">
        <v>0.2</v>
      </c>
      <c r="M2345" s="63">
        <v>1</v>
      </c>
      <c r="N2345" s="63"/>
      <c r="O2345" s="63"/>
      <c r="P2345" s="63"/>
      <c r="Q2345" s="63"/>
      <c r="R2345" s="63"/>
    </row>
    <row r="2346" spans="1:18" x14ac:dyDescent="0.2">
      <c r="A2346" s="63" t="s">
        <v>2335</v>
      </c>
      <c r="B2346" s="63" t="s">
        <v>2277</v>
      </c>
      <c r="C2346" s="63" t="s">
        <v>129</v>
      </c>
      <c r="D2346" s="63" t="s">
        <v>128</v>
      </c>
      <c r="E2346" s="63" t="s">
        <v>2278</v>
      </c>
      <c r="F2346" s="63">
        <v>0</v>
      </c>
      <c r="G2346" s="63" t="s">
        <v>5366</v>
      </c>
      <c r="H2346" s="63" t="s">
        <v>18</v>
      </c>
      <c r="I2346" s="63">
        <v>65</v>
      </c>
      <c r="J2346" s="63">
        <v>51</v>
      </c>
      <c r="K2346" s="63">
        <v>4</v>
      </c>
      <c r="L2346" s="63"/>
      <c r="M2346" s="63"/>
      <c r="N2346" s="63"/>
      <c r="O2346" s="63"/>
      <c r="P2346" s="63"/>
      <c r="Q2346" s="63"/>
      <c r="R2346" s="63"/>
    </row>
    <row r="2347" spans="1:18" x14ac:dyDescent="0.2">
      <c r="A2347" s="63" t="s">
        <v>2336</v>
      </c>
      <c r="B2347" s="63" t="s">
        <v>2280</v>
      </c>
      <c r="C2347" s="63" t="s">
        <v>129</v>
      </c>
      <c r="D2347" s="63" t="s">
        <v>128</v>
      </c>
      <c r="E2347" s="63" t="s">
        <v>2278</v>
      </c>
      <c r="F2347" s="63">
        <v>1</v>
      </c>
      <c r="G2347" s="63" t="s">
        <v>5366</v>
      </c>
      <c r="H2347" s="63" t="s">
        <v>772</v>
      </c>
      <c r="I2347" s="63">
        <v>67</v>
      </c>
      <c r="J2347" s="63">
        <v>49</v>
      </c>
      <c r="K2347" s="63">
        <v>4</v>
      </c>
      <c r="L2347" s="63">
        <v>0.3</v>
      </c>
      <c r="M2347" s="63">
        <v>1</v>
      </c>
      <c r="N2347" s="63"/>
      <c r="O2347" s="63"/>
      <c r="P2347" s="63"/>
      <c r="Q2347" s="63"/>
      <c r="R2347" s="63"/>
    </row>
    <row r="2348" spans="1:18" x14ac:dyDescent="0.2">
      <c r="A2348" s="63" t="s">
        <v>2337</v>
      </c>
      <c r="B2348" s="63" t="s">
        <v>2277</v>
      </c>
      <c r="C2348" s="63" t="s">
        <v>133</v>
      </c>
      <c r="D2348" s="63" t="s">
        <v>132</v>
      </c>
      <c r="E2348" s="63" t="s">
        <v>2278</v>
      </c>
      <c r="F2348" s="63">
        <v>0</v>
      </c>
      <c r="G2348" s="63" t="s">
        <v>5366</v>
      </c>
      <c r="H2348" s="63" t="s">
        <v>18</v>
      </c>
      <c r="I2348" s="63">
        <v>88</v>
      </c>
      <c r="J2348" s="63">
        <v>1</v>
      </c>
      <c r="K2348" s="63">
        <v>1</v>
      </c>
      <c r="L2348" s="63"/>
      <c r="M2348" s="63"/>
      <c r="N2348" s="63"/>
      <c r="O2348" s="63"/>
      <c r="P2348" s="63"/>
      <c r="Q2348" s="63"/>
      <c r="R2348" s="63"/>
    </row>
    <row r="2349" spans="1:18" x14ac:dyDescent="0.2">
      <c r="A2349" s="63" t="s">
        <v>2338</v>
      </c>
      <c r="B2349" s="63" t="s">
        <v>2280</v>
      </c>
      <c r="C2349" s="63" t="s">
        <v>133</v>
      </c>
      <c r="D2349" s="63" t="s">
        <v>132</v>
      </c>
      <c r="E2349" s="63" t="s">
        <v>2278</v>
      </c>
      <c r="F2349" s="63">
        <v>1</v>
      </c>
      <c r="G2349" s="63" t="s">
        <v>5366</v>
      </c>
      <c r="H2349" s="63" t="s">
        <v>772</v>
      </c>
      <c r="I2349" s="63">
        <v>88</v>
      </c>
      <c r="J2349" s="63">
        <v>2</v>
      </c>
      <c r="K2349" s="63">
        <v>1</v>
      </c>
      <c r="L2349" s="63">
        <v>0</v>
      </c>
      <c r="M2349" s="63"/>
      <c r="N2349" s="63"/>
      <c r="O2349" s="63"/>
      <c r="P2349" s="63"/>
      <c r="Q2349" s="63"/>
      <c r="R2349" s="63"/>
    </row>
    <row r="2350" spans="1:18" x14ac:dyDescent="0.2">
      <c r="A2350" s="63" t="s">
        <v>2339</v>
      </c>
      <c r="B2350" s="63" t="s">
        <v>2277</v>
      </c>
      <c r="C2350" s="63" t="s">
        <v>137</v>
      </c>
      <c r="D2350" s="63" t="s">
        <v>136</v>
      </c>
      <c r="E2350" s="63" t="s">
        <v>2278</v>
      </c>
      <c r="F2350" s="63">
        <v>0</v>
      </c>
      <c r="G2350" s="63" t="s">
        <v>5366</v>
      </c>
      <c r="H2350" s="63" t="s">
        <v>18</v>
      </c>
      <c r="I2350" s="63">
        <v>81</v>
      </c>
      <c r="J2350" s="63">
        <v>11</v>
      </c>
      <c r="K2350" s="63">
        <v>1</v>
      </c>
      <c r="L2350" s="63"/>
      <c r="M2350" s="63"/>
      <c r="N2350" s="63"/>
      <c r="O2350" s="63"/>
      <c r="P2350" s="63"/>
      <c r="Q2350" s="63"/>
      <c r="R2350" s="63"/>
    </row>
    <row r="2351" spans="1:18" x14ac:dyDescent="0.2">
      <c r="A2351" s="63" t="s">
        <v>2340</v>
      </c>
      <c r="B2351" s="63" t="s">
        <v>2280</v>
      </c>
      <c r="C2351" s="63" t="s">
        <v>137</v>
      </c>
      <c r="D2351" s="63" t="s">
        <v>136</v>
      </c>
      <c r="E2351" s="63" t="s">
        <v>2278</v>
      </c>
      <c r="F2351" s="63">
        <v>1</v>
      </c>
      <c r="G2351" s="63" t="s">
        <v>5366</v>
      </c>
      <c r="H2351" s="63" t="s">
        <v>772</v>
      </c>
      <c r="I2351" s="63">
        <v>82</v>
      </c>
      <c r="J2351" s="63">
        <v>16</v>
      </c>
      <c r="K2351" s="63">
        <v>2</v>
      </c>
      <c r="L2351" s="63">
        <v>0.2</v>
      </c>
      <c r="M2351" s="63">
        <v>1</v>
      </c>
      <c r="N2351" s="63"/>
      <c r="O2351" s="63"/>
      <c r="P2351" s="63"/>
      <c r="Q2351" s="63"/>
      <c r="R2351" s="63"/>
    </row>
    <row r="2352" spans="1:18" x14ac:dyDescent="0.2">
      <c r="A2352" s="63" t="s">
        <v>2341</v>
      </c>
      <c r="B2352" s="63" t="s">
        <v>2277</v>
      </c>
      <c r="C2352" s="63" t="s">
        <v>141</v>
      </c>
      <c r="D2352" s="63" t="s">
        <v>140</v>
      </c>
      <c r="E2352" s="63" t="s">
        <v>2278</v>
      </c>
      <c r="F2352" s="63">
        <v>0</v>
      </c>
      <c r="G2352" s="63" t="s">
        <v>5366</v>
      </c>
      <c r="H2352" s="63" t="s">
        <v>18</v>
      </c>
      <c r="I2352" s="63">
        <v>69</v>
      </c>
      <c r="J2352" s="63">
        <v>46</v>
      </c>
      <c r="K2352" s="63">
        <v>4</v>
      </c>
      <c r="L2352" s="63"/>
      <c r="M2352" s="63"/>
      <c r="N2352" s="63"/>
      <c r="O2352" s="63"/>
      <c r="P2352" s="63"/>
      <c r="Q2352" s="63"/>
      <c r="R2352" s="63"/>
    </row>
    <row r="2353" spans="1:18" x14ac:dyDescent="0.2">
      <c r="A2353" s="63" t="s">
        <v>2342</v>
      </c>
      <c r="B2353" s="63" t="s">
        <v>2280</v>
      </c>
      <c r="C2353" s="63" t="s">
        <v>141</v>
      </c>
      <c r="D2353" s="63" t="s">
        <v>140</v>
      </c>
      <c r="E2353" s="63" t="s">
        <v>2278</v>
      </c>
      <c r="F2353" s="63">
        <v>1</v>
      </c>
      <c r="G2353" s="63" t="s">
        <v>5366</v>
      </c>
      <c r="H2353" s="63" t="s">
        <v>772</v>
      </c>
      <c r="I2353" s="63">
        <v>71</v>
      </c>
      <c r="J2353" s="63">
        <v>47</v>
      </c>
      <c r="K2353" s="63">
        <v>4</v>
      </c>
      <c r="L2353" s="63">
        <v>0.3</v>
      </c>
      <c r="M2353" s="63">
        <v>1</v>
      </c>
      <c r="N2353" s="63"/>
      <c r="O2353" s="63"/>
      <c r="P2353" s="63"/>
      <c r="Q2353" s="63"/>
      <c r="R2353" s="63"/>
    </row>
    <row r="2354" spans="1:18" x14ac:dyDescent="0.2">
      <c r="A2354" s="63" t="s">
        <v>2343</v>
      </c>
      <c r="B2354" s="63" t="s">
        <v>2277</v>
      </c>
      <c r="C2354" s="63" t="s">
        <v>145</v>
      </c>
      <c r="D2354" s="63" t="s">
        <v>144</v>
      </c>
      <c r="E2354" s="63" t="s">
        <v>2278</v>
      </c>
      <c r="F2354" s="63">
        <v>0</v>
      </c>
      <c r="G2354" s="63" t="s">
        <v>5366</v>
      </c>
      <c r="H2354" s="63" t="s">
        <v>18</v>
      </c>
      <c r="I2354" s="63">
        <v>81</v>
      </c>
      <c r="J2354" s="63">
        <v>11</v>
      </c>
      <c r="K2354" s="63">
        <v>1</v>
      </c>
      <c r="L2354" s="63"/>
      <c r="M2354" s="63"/>
      <c r="N2354" s="63"/>
      <c r="O2354" s="63"/>
      <c r="P2354" s="63"/>
      <c r="Q2354" s="63"/>
      <c r="R2354" s="63"/>
    </row>
    <row r="2355" spans="1:18" x14ac:dyDescent="0.2">
      <c r="A2355" s="63" t="s">
        <v>2344</v>
      </c>
      <c r="B2355" s="63" t="s">
        <v>2280</v>
      </c>
      <c r="C2355" s="63" t="s">
        <v>145</v>
      </c>
      <c r="D2355" s="63" t="s">
        <v>144</v>
      </c>
      <c r="E2355" s="63" t="s">
        <v>2278</v>
      </c>
      <c r="F2355" s="63">
        <v>1</v>
      </c>
      <c r="G2355" s="63" t="s">
        <v>5366</v>
      </c>
      <c r="H2355" s="63" t="s">
        <v>772</v>
      </c>
      <c r="I2355" s="63">
        <v>83</v>
      </c>
      <c r="J2355" s="63">
        <v>12</v>
      </c>
      <c r="K2355" s="63">
        <v>1</v>
      </c>
      <c r="L2355" s="63">
        <v>0.3</v>
      </c>
      <c r="M2355" s="63">
        <v>1</v>
      </c>
      <c r="N2355" s="63"/>
      <c r="O2355" s="63"/>
      <c r="P2355" s="63"/>
      <c r="Q2355" s="63"/>
      <c r="R2355" s="63"/>
    </row>
    <row r="2356" spans="1:18" x14ac:dyDescent="0.2">
      <c r="A2356" s="63" t="s">
        <v>2345</v>
      </c>
      <c r="B2356" s="63" t="s">
        <v>2277</v>
      </c>
      <c r="C2356" s="63" t="s">
        <v>149</v>
      </c>
      <c r="D2356" s="63" t="s">
        <v>148</v>
      </c>
      <c r="E2356" s="63" t="s">
        <v>2278</v>
      </c>
      <c r="F2356" s="63">
        <v>0</v>
      </c>
      <c r="G2356" s="63" t="s">
        <v>5366</v>
      </c>
      <c r="H2356" s="63" t="s">
        <v>18</v>
      </c>
      <c r="I2356" s="63">
        <v>73</v>
      </c>
      <c r="J2356" s="63">
        <v>36</v>
      </c>
      <c r="K2356" s="63">
        <v>3</v>
      </c>
      <c r="L2356" s="63"/>
      <c r="M2356" s="63"/>
      <c r="N2356" s="63"/>
      <c r="O2356" s="63"/>
      <c r="P2356" s="63"/>
      <c r="Q2356" s="63"/>
      <c r="R2356" s="63"/>
    </row>
    <row r="2357" spans="1:18" x14ac:dyDescent="0.2">
      <c r="A2357" s="63" t="s">
        <v>2346</v>
      </c>
      <c r="B2357" s="63" t="s">
        <v>2280</v>
      </c>
      <c r="C2357" s="63" t="s">
        <v>149</v>
      </c>
      <c r="D2357" s="63" t="s">
        <v>148</v>
      </c>
      <c r="E2357" s="63" t="s">
        <v>2278</v>
      </c>
      <c r="F2357" s="63">
        <v>1</v>
      </c>
      <c r="G2357" s="63" t="s">
        <v>5366</v>
      </c>
      <c r="H2357" s="63" t="s">
        <v>772</v>
      </c>
      <c r="I2357" s="63">
        <v>78</v>
      </c>
      <c r="J2357" s="63">
        <v>29</v>
      </c>
      <c r="K2357" s="63">
        <v>3</v>
      </c>
      <c r="L2357" s="63">
        <v>0.8</v>
      </c>
      <c r="M2357" s="63">
        <v>1</v>
      </c>
      <c r="N2357" s="63"/>
      <c r="O2357" s="63">
        <v>1</v>
      </c>
      <c r="P2357" s="63"/>
      <c r="Q2357" s="63"/>
      <c r="R2357" s="63"/>
    </row>
    <row r="2358" spans="1:18" x14ac:dyDescent="0.2">
      <c r="A2358" s="63" t="s">
        <v>2347</v>
      </c>
      <c r="B2358" s="63" t="s">
        <v>2277</v>
      </c>
      <c r="C2358" s="63" t="s">
        <v>153</v>
      </c>
      <c r="D2358" s="63" t="s">
        <v>152</v>
      </c>
      <c r="E2358" s="63" t="s">
        <v>2278</v>
      </c>
      <c r="F2358" s="63">
        <v>0</v>
      </c>
      <c r="G2358" s="63" t="s">
        <v>5366</v>
      </c>
      <c r="H2358" s="63" t="s">
        <v>18</v>
      </c>
      <c r="I2358" s="63">
        <v>73</v>
      </c>
      <c r="J2358" s="63">
        <v>36</v>
      </c>
      <c r="K2358" s="63">
        <v>3</v>
      </c>
      <c r="L2358" s="63"/>
      <c r="M2358" s="63"/>
      <c r="N2358" s="63"/>
      <c r="O2358" s="63"/>
      <c r="P2358" s="63"/>
      <c r="Q2358" s="63"/>
      <c r="R2358" s="63"/>
    </row>
    <row r="2359" spans="1:18" x14ac:dyDescent="0.2">
      <c r="A2359" s="63" t="s">
        <v>2348</v>
      </c>
      <c r="B2359" s="63" t="s">
        <v>2280</v>
      </c>
      <c r="C2359" s="63" t="s">
        <v>153</v>
      </c>
      <c r="D2359" s="63" t="s">
        <v>152</v>
      </c>
      <c r="E2359" s="63" t="s">
        <v>2278</v>
      </c>
      <c r="F2359" s="63">
        <v>1</v>
      </c>
      <c r="G2359" s="63" t="s">
        <v>5366</v>
      </c>
      <c r="H2359" s="63" t="s">
        <v>772</v>
      </c>
      <c r="I2359" s="63">
        <v>73</v>
      </c>
      <c r="J2359" s="63">
        <v>43</v>
      </c>
      <c r="K2359" s="63">
        <v>4</v>
      </c>
      <c r="L2359" s="63">
        <v>0</v>
      </c>
      <c r="M2359" s="63"/>
      <c r="N2359" s="63"/>
      <c r="O2359" s="63"/>
      <c r="P2359" s="63"/>
      <c r="Q2359" s="63"/>
      <c r="R2359" s="63"/>
    </row>
    <row r="2360" spans="1:18" x14ac:dyDescent="0.2">
      <c r="A2360" s="63" t="s">
        <v>2349</v>
      </c>
      <c r="B2360" s="63" t="s">
        <v>2277</v>
      </c>
      <c r="C2360" s="63" t="s">
        <v>157</v>
      </c>
      <c r="D2360" s="63" t="s">
        <v>156</v>
      </c>
      <c r="E2360" s="63" t="s">
        <v>2278</v>
      </c>
      <c r="F2360" s="63">
        <v>0</v>
      </c>
      <c r="G2360" s="63" t="s">
        <v>5366</v>
      </c>
      <c r="H2360" s="63" t="s">
        <v>18</v>
      </c>
      <c r="I2360" s="63">
        <v>81</v>
      </c>
      <c r="J2360" s="63">
        <v>11</v>
      </c>
      <c r="K2360" s="63">
        <v>1</v>
      </c>
      <c r="L2360" s="63"/>
      <c r="M2360" s="63"/>
      <c r="N2360" s="63"/>
      <c r="O2360" s="63"/>
      <c r="P2360" s="63"/>
      <c r="Q2360" s="63"/>
      <c r="R2360" s="63"/>
    </row>
    <row r="2361" spans="1:18" x14ac:dyDescent="0.2">
      <c r="A2361" s="63" t="s">
        <v>2350</v>
      </c>
      <c r="B2361" s="63" t="s">
        <v>2280</v>
      </c>
      <c r="C2361" s="63" t="s">
        <v>157</v>
      </c>
      <c r="D2361" s="63" t="s">
        <v>156</v>
      </c>
      <c r="E2361" s="63" t="s">
        <v>2278</v>
      </c>
      <c r="F2361" s="63">
        <v>1</v>
      </c>
      <c r="G2361" s="63" t="s">
        <v>5366</v>
      </c>
      <c r="H2361" s="63" t="s">
        <v>772</v>
      </c>
      <c r="I2361" s="63">
        <v>82</v>
      </c>
      <c r="J2361" s="63">
        <v>16</v>
      </c>
      <c r="K2361" s="63">
        <v>2</v>
      </c>
      <c r="L2361" s="63">
        <v>0.2</v>
      </c>
      <c r="M2361" s="63">
        <v>1</v>
      </c>
      <c r="N2361" s="63"/>
      <c r="O2361" s="63"/>
      <c r="P2361" s="63"/>
      <c r="Q2361" s="63"/>
      <c r="R2361" s="63"/>
    </row>
    <row r="2362" spans="1:18" x14ac:dyDescent="0.2">
      <c r="A2362" s="63" t="s">
        <v>2351</v>
      </c>
      <c r="B2362" s="63" t="s">
        <v>2277</v>
      </c>
      <c r="C2362" s="63" t="s">
        <v>161</v>
      </c>
      <c r="D2362" s="63" t="s">
        <v>160</v>
      </c>
      <c r="E2362" s="63" t="s">
        <v>2278</v>
      </c>
      <c r="F2362" s="63">
        <v>0</v>
      </c>
      <c r="G2362" s="63" t="s">
        <v>5366</v>
      </c>
      <c r="H2362" s="63" t="s">
        <v>18</v>
      </c>
      <c r="I2362" s="63">
        <v>74</v>
      </c>
      <c r="J2362" s="63">
        <v>33</v>
      </c>
      <c r="K2362" s="63">
        <v>3</v>
      </c>
      <c r="L2362" s="63"/>
      <c r="M2362" s="63"/>
      <c r="N2362" s="63"/>
      <c r="O2362" s="63"/>
      <c r="P2362" s="63"/>
      <c r="Q2362" s="63"/>
      <c r="R2362" s="63"/>
    </row>
    <row r="2363" spans="1:18" x14ac:dyDescent="0.2">
      <c r="A2363" s="63" t="s">
        <v>2352</v>
      </c>
      <c r="B2363" s="63" t="s">
        <v>2280</v>
      </c>
      <c r="C2363" s="63" t="s">
        <v>161</v>
      </c>
      <c r="D2363" s="63" t="s">
        <v>160</v>
      </c>
      <c r="E2363" s="63" t="s">
        <v>2278</v>
      </c>
      <c r="F2363" s="63">
        <v>1</v>
      </c>
      <c r="G2363" s="63" t="s">
        <v>5366</v>
      </c>
      <c r="H2363" s="63" t="s">
        <v>772</v>
      </c>
      <c r="I2363" s="63">
        <v>75</v>
      </c>
      <c r="J2363" s="63">
        <v>40</v>
      </c>
      <c r="K2363" s="63">
        <v>4</v>
      </c>
      <c r="L2363" s="63">
        <v>0.2</v>
      </c>
      <c r="M2363" s="63">
        <v>1</v>
      </c>
      <c r="N2363" s="63"/>
      <c r="O2363" s="63"/>
      <c r="P2363" s="63"/>
      <c r="Q2363" s="63"/>
      <c r="R2363" s="63"/>
    </row>
    <row r="2364" spans="1:18" x14ac:dyDescent="0.2">
      <c r="A2364" s="63" t="s">
        <v>2353</v>
      </c>
      <c r="B2364" s="63" t="s">
        <v>2277</v>
      </c>
      <c r="C2364" s="63" t="s">
        <v>165</v>
      </c>
      <c r="D2364" s="63" t="s">
        <v>164</v>
      </c>
      <c r="E2364" s="63" t="s">
        <v>2278</v>
      </c>
      <c r="F2364" s="63">
        <v>0</v>
      </c>
      <c r="G2364" s="63" t="s">
        <v>5366</v>
      </c>
      <c r="H2364" s="63" t="s">
        <v>18</v>
      </c>
      <c r="I2364" s="63">
        <v>74</v>
      </c>
      <c r="J2364" s="63">
        <v>33</v>
      </c>
      <c r="K2364" s="63">
        <v>3</v>
      </c>
      <c r="L2364" s="63"/>
      <c r="M2364" s="63"/>
      <c r="N2364" s="63"/>
      <c r="O2364" s="63"/>
      <c r="P2364" s="63"/>
      <c r="Q2364" s="63"/>
      <c r="R2364" s="63"/>
    </row>
    <row r="2365" spans="1:18" x14ac:dyDescent="0.2">
      <c r="A2365" s="63" t="s">
        <v>2354</v>
      </c>
      <c r="B2365" s="63" t="s">
        <v>2280</v>
      </c>
      <c r="C2365" s="63" t="s">
        <v>165</v>
      </c>
      <c r="D2365" s="63" t="s">
        <v>164</v>
      </c>
      <c r="E2365" s="63" t="s">
        <v>2278</v>
      </c>
      <c r="F2365" s="63">
        <v>1</v>
      </c>
      <c r="G2365" s="63" t="s">
        <v>5366</v>
      </c>
      <c r="H2365" s="63" t="s">
        <v>772</v>
      </c>
      <c r="I2365" s="63">
        <v>79</v>
      </c>
      <c r="J2365" s="63">
        <v>24</v>
      </c>
      <c r="K2365" s="63">
        <v>2</v>
      </c>
      <c r="L2365" s="63">
        <v>0.8</v>
      </c>
      <c r="M2365" s="63">
        <v>1</v>
      </c>
      <c r="N2365" s="63"/>
      <c r="O2365" s="63">
        <v>1</v>
      </c>
      <c r="P2365" s="63"/>
      <c r="Q2365" s="63"/>
      <c r="R2365" s="63"/>
    </row>
    <row r="2366" spans="1:18" x14ac:dyDescent="0.2">
      <c r="A2366" s="63" t="s">
        <v>2355</v>
      </c>
      <c r="B2366" s="63" t="s">
        <v>2277</v>
      </c>
      <c r="C2366" s="63" t="s">
        <v>169</v>
      </c>
      <c r="D2366" s="63" t="s">
        <v>168</v>
      </c>
      <c r="E2366" s="63" t="s">
        <v>2278</v>
      </c>
      <c r="F2366" s="63">
        <v>0</v>
      </c>
      <c r="G2366" s="63" t="s">
        <v>5366</v>
      </c>
      <c r="H2366" s="63" t="s">
        <v>18</v>
      </c>
      <c r="I2366" s="63">
        <v>86</v>
      </c>
      <c r="J2366" s="63">
        <v>5</v>
      </c>
      <c r="K2366" s="63">
        <v>1</v>
      </c>
      <c r="L2366" s="63"/>
      <c r="M2366" s="63"/>
      <c r="N2366" s="63"/>
      <c r="O2366" s="63"/>
      <c r="P2366" s="63"/>
      <c r="Q2366" s="63"/>
      <c r="R2366" s="63"/>
    </row>
    <row r="2367" spans="1:18" x14ac:dyDescent="0.2">
      <c r="A2367" s="63" t="s">
        <v>2356</v>
      </c>
      <c r="B2367" s="63" t="s">
        <v>2280</v>
      </c>
      <c r="C2367" s="63" t="s">
        <v>169</v>
      </c>
      <c r="D2367" s="63" t="s">
        <v>168</v>
      </c>
      <c r="E2367" s="63" t="s">
        <v>2278</v>
      </c>
      <c r="F2367" s="63">
        <v>1</v>
      </c>
      <c r="G2367" s="63" t="s">
        <v>5366</v>
      </c>
      <c r="H2367" s="63" t="s">
        <v>772</v>
      </c>
      <c r="I2367" s="63">
        <v>87</v>
      </c>
      <c r="J2367" s="63">
        <v>6</v>
      </c>
      <c r="K2367" s="63">
        <v>1</v>
      </c>
      <c r="L2367" s="63">
        <v>0.2</v>
      </c>
      <c r="M2367" s="63">
        <v>1</v>
      </c>
      <c r="N2367" s="63"/>
      <c r="O2367" s="63"/>
      <c r="P2367" s="63"/>
      <c r="Q2367" s="63"/>
      <c r="R2367" s="63"/>
    </row>
    <row r="2368" spans="1:18" x14ac:dyDescent="0.2">
      <c r="A2368" s="63" t="s">
        <v>2357</v>
      </c>
      <c r="B2368" s="63" t="s">
        <v>2277</v>
      </c>
      <c r="C2368" s="63" t="s">
        <v>173</v>
      </c>
      <c r="D2368" s="63" t="s">
        <v>172</v>
      </c>
      <c r="E2368" s="63" t="s">
        <v>2278</v>
      </c>
      <c r="F2368" s="63">
        <v>0</v>
      </c>
      <c r="G2368" s="63" t="s">
        <v>5366</v>
      </c>
      <c r="H2368" s="63" t="s">
        <v>18</v>
      </c>
      <c r="I2368" s="63">
        <v>84</v>
      </c>
      <c r="J2368" s="63">
        <v>9</v>
      </c>
      <c r="K2368" s="63">
        <v>1</v>
      </c>
      <c r="L2368" s="63"/>
      <c r="M2368" s="63"/>
      <c r="N2368" s="63"/>
      <c r="O2368" s="63"/>
      <c r="P2368" s="63"/>
      <c r="Q2368" s="63"/>
      <c r="R2368" s="63"/>
    </row>
    <row r="2369" spans="1:18" x14ac:dyDescent="0.2">
      <c r="A2369" s="63" t="s">
        <v>2358</v>
      </c>
      <c r="B2369" s="63" t="s">
        <v>2280</v>
      </c>
      <c r="C2369" s="63" t="s">
        <v>173</v>
      </c>
      <c r="D2369" s="63" t="s">
        <v>172</v>
      </c>
      <c r="E2369" s="63" t="s">
        <v>2278</v>
      </c>
      <c r="F2369" s="63">
        <v>1</v>
      </c>
      <c r="G2369" s="63" t="s">
        <v>5366</v>
      </c>
      <c r="H2369" s="63" t="s">
        <v>772</v>
      </c>
      <c r="I2369" s="63">
        <v>88</v>
      </c>
      <c r="J2369" s="63">
        <v>2</v>
      </c>
      <c r="K2369" s="63">
        <v>1</v>
      </c>
      <c r="L2369" s="63">
        <v>0.7</v>
      </c>
      <c r="M2369" s="63">
        <v>1</v>
      </c>
      <c r="N2369" s="63"/>
      <c r="O2369" s="63">
        <v>1</v>
      </c>
      <c r="P2369" s="63"/>
      <c r="Q2369" s="63"/>
      <c r="R2369" s="63"/>
    </row>
    <row r="2370" spans="1:18" x14ac:dyDescent="0.2">
      <c r="A2370" s="63" t="s">
        <v>2359</v>
      </c>
      <c r="B2370" s="63" t="s">
        <v>2277</v>
      </c>
      <c r="C2370" s="63" t="s">
        <v>177</v>
      </c>
      <c r="D2370" s="63" t="s">
        <v>176</v>
      </c>
      <c r="E2370" s="63" t="s">
        <v>2278</v>
      </c>
      <c r="F2370" s="63">
        <v>0</v>
      </c>
      <c r="G2370" s="63" t="s">
        <v>5366</v>
      </c>
      <c r="H2370" s="63" t="s">
        <v>18</v>
      </c>
      <c r="I2370" s="63">
        <v>76</v>
      </c>
      <c r="J2370" s="63">
        <v>28</v>
      </c>
      <c r="K2370" s="63">
        <v>3</v>
      </c>
      <c r="L2370" s="63"/>
      <c r="M2370" s="63"/>
      <c r="N2370" s="63"/>
      <c r="O2370" s="63"/>
      <c r="P2370" s="63"/>
      <c r="Q2370" s="63"/>
      <c r="R2370" s="63"/>
    </row>
    <row r="2371" spans="1:18" x14ac:dyDescent="0.2">
      <c r="A2371" s="63" t="s">
        <v>2360</v>
      </c>
      <c r="B2371" s="63" t="s">
        <v>2280</v>
      </c>
      <c r="C2371" s="63" t="s">
        <v>177</v>
      </c>
      <c r="D2371" s="63" t="s">
        <v>176</v>
      </c>
      <c r="E2371" s="63" t="s">
        <v>2278</v>
      </c>
      <c r="F2371" s="63">
        <v>1</v>
      </c>
      <c r="G2371" s="63" t="s">
        <v>5366</v>
      </c>
      <c r="H2371" s="63" t="s">
        <v>772</v>
      </c>
      <c r="I2371" s="63">
        <v>78</v>
      </c>
      <c r="J2371" s="63">
        <v>29</v>
      </c>
      <c r="K2371" s="63">
        <v>3</v>
      </c>
      <c r="L2371" s="63">
        <v>0.3</v>
      </c>
      <c r="M2371" s="63">
        <v>1</v>
      </c>
      <c r="N2371" s="63"/>
      <c r="O2371" s="63"/>
      <c r="P2371" s="63"/>
      <c r="Q2371" s="63"/>
      <c r="R2371" s="63"/>
    </row>
    <row r="2372" spans="1:18" x14ac:dyDescent="0.2">
      <c r="A2372" s="63" t="s">
        <v>2361</v>
      </c>
      <c r="B2372" s="63" t="s">
        <v>2277</v>
      </c>
      <c r="C2372" s="63" t="s">
        <v>181</v>
      </c>
      <c r="D2372" s="63" t="s">
        <v>180</v>
      </c>
      <c r="E2372" s="63" t="s">
        <v>2278</v>
      </c>
      <c r="F2372" s="63">
        <v>0</v>
      </c>
      <c r="G2372" s="63" t="s">
        <v>5366</v>
      </c>
      <c r="H2372" s="63" t="s">
        <v>18</v>
      </c>
      <c r="I2372" s="63">
        <v>76</v>
      </c>
      <c r="J2372" s="63">
        <v>28</v>
      </c>
      <c r="K2372" s="63">
        <v>3</v>
      </c>
      <c r="L2372" s="63"/>
      <c r="M2372" s="63"/>
      <c r="N2372" s="63"/>
      <c r="O2372" s="63"/>
      <c r="P2372" s="63"/>
      <c r="Q2372" s="63"/>
      <c r="R2372" s="63"/>
    </row>
    <row r="2373" spans="1:18" x14ac:dyDescent="0.2">
      <c r="A2373" s="63" t="s">
        <v>2362</v>
      </c>
      <c r="B2373" s="63" t="s">
        <v>2280</v>
      </c>
      <c r="C2373" s="63" t="s">
        <v>181</v>
      </c>
      <c r="D2373" s="63" t="s">
        <v>180</v>
      </c>
      <c r="E2373" s="63" t="s">
        <v>2278</v>
      </c>
      <c r="F2373" s="63">
        <v>1</v>
      </c>
      <c r="G2373" s="63" t="s">
        <v>5366</v>
      </c>
      <c r="H2373" s="63" t="s">
        <v>772</v>
      </c>
      <c r="I2373" s="63">
        <v>79</v>
      </c>
      <c r="J2373" s="63">
        <v>24</v>
      </c>
      <c r="K2373" s="63">
        <v>2</v>
      </c>
      <c r="L2373" s="63">
        <v>0.5</v>
      </c>
      <c r="M2373" s="63">
        <v>1</v>
      </c>
      <c r="N2373" s="63"/>
      <c r="O2373" s="63">
        <v>1</v>
      </c>
      <c r="P2373" s="63"/>
      <c r="Q2373" s="63"/>
      <c r="R2373" s="63"/>
    </row>
    <row r="2374" spans="1:18" x14ac:dyDescent="0.2">
      <c r="A2374" s="63" t="s">
        <v>2363</v>
      </c>
      <c r="B2374" s="63" t="s">
        <v>2277</v>
      </c>
      <c r="C2374" s="63" t="s">
        <v>185</v>
      </c>
      <c r="D2374" s="63" t="s">
        <v>184</v>
      </c>
      <c r="E2374" s="63" t="s">
        <v>2278</v>
      </c>
      <c r="F2374" s="63">
        <v>0</v>
      </c>
      <c r="G2374" s="63" t="s">
        <v>5366</v>
      </c>
      <c r="H2374" s="63" t="s">
        <v>18</v>
      </c>
      <c r="I2374" s="63">
        <v>77</v>
      </c>
      <c r="J2374" s="63">
        <v>24</v>
      </c>
      <c r="K2374" s="63">
        <v>2</v>
      </c>
      <c r="L2374" s="63"/>
      <c r="M2374" s="63"/>
      <c r="N2374" s="63"/>
      <c r="O2374" s="63"/>
      <c r="P2374" s="63"/>
      <c r="Q2374" s="63"/>
      <c r="R2374" s="63"/>
    </row>
    <row r="2375" spans="1:18" x14ac:dyDescent="0.2">
      <c r="A2375" s="63" t="s">
        <v>2364</v>
      </c>
      <c r="B2375" s="63" t="s">
        <v>2280</v>
      </c>
      <c r="C2375" s="63" t="s">
        <v>185</v>
      </c>
      <c r="D2375" s="63" t="s">
        <v>184</v>
      </c>
      <c r="E2375" s="63" t="s">
        <v>2278</v>
      </c>
      <c r="F2375" s="63">
        <v>1</v>
      </c>
      <c r="G2375" s="63" t="s">
        <v>5366</v>
      </c>
      <c r="H2375" s="63" t="s">
        <v>772</v>
      </c>
      <c r="I2375" s="63">
        <v>78</v>
      </c>
      <c r="J2375" s="63">
        <v>29</v>
      </c>
      <c r="K2375" s="63">
        <v>3</v>
      </c>
      <c r="L2375" s="63">
        <v>0.2</v>
      </c>
      <c r="M2375" s="63">
        <v>1</v>
      </c>
      <c r="N2375" s="63"/>
      <c r="O2375" s="63"/>
      <c r="P2375" s="63"/>
      <c r="Q2375" s="63"/>
      <c r="R2375" s="63"/>
    </row>
    <row r="2376" spans="1:18" x14ac:dyDescent="0.2">
      <c r="A2376" s="63" t="s">
        <v>2365</v>
      </c>
      <c r="B2376" s="63" t="s">
        <v>2277</v>
      </c>
      <c r="C2376" s="63" t="s">
        <v>189</v>
      </c>
      <c r="D2376" s="63" t="s">
        <v>188</v>
      </c>
      <c r="E2376" s="63" t="s">
        <v>2278</v>
      </c>
      <c r="F2376" s="63">
        <v>0</v>
      </c>
      <c r="G2376" s="63" t="s">
        <v>5366</v>
      </c>
      <c r="H2376" s="63" t="s">
        <v>18</v>
      </c>
      <c r="I2376" s="63">
        <v>67</v>
      </c>
      <c r="J2376" s="63">
        <v>49</v>
      </c>
      <c r="K2376" s="63">
        <v>4</v>
      </c>
      <c r="L2376" s="63"/>
      <c r="M2376" s="63"/>
      <c r="N2376" s="63"/>
      <c r="O2376" s="63"/>
      <c r="P2376" s="63"/>
      <c r="Q2376" s="63"/>
      <c r="R2376" s="63"/>
    </row>
    <row r="2377" spans="1:18" x14ac:dyDescent="0.2">
      <c r="A2377" s="63" t="s">
        <v>2366</v>
      </c>
      <c r="B2377" s="63" t="s">
        <v>2280</v>
      </c>
      <c r="C2377" s="63" t="s">
        <v>189</v>
      </c>
      <c r="D2377" s="63" t="s">
        <v>188</v>
      </c>
      <c r="E2377" s="63" t="s">
        <v>2278</v>
      </c>
      <c r="F2377" s="63">
        <v>1</v>
      </c>
      <c r="G2377" s="63" t="s">
        <v>5366</v>
      </c>
      <c r="H2377" s="63" t="s">
        <v>772</v>
      </c>
      <c r="I2377" s="63">
        <v>67</v>
      </c>
      <c r="J2377" s="63">
        <v>49</v>
      </c>
      <c r="K2377" s="63">
        <v>4</v>
      </c>
      <c r="L2377" s="63">
        <v>0</v>
      </c>
      <c r="M2377" s="63"/>
      <c r="N2377" s="63"/>
      <c r="O2377" s="63"/>
      <c r="P2377" s="63"/>
      <c r="Q2377" s="63"/>
      <c r="R2377" s="63"/>
    </row>
    <row r="2378" spans="1:18" x14ac:dyDescent="0.2">
      <c r="A2378" s="63" t="s">
        <v>2367</v>
      </c>
      <c r="B2378" s="63" t="s">
        <v>2277</v>
      </c>
      <c r="C2378" s="63" t="s">
        <v>193</v>
      </c>
      <c r="D2378" s="63" t="s">
        <v>192</v>
      </c>
      <c r="E2378" s="63" t="s">
        <v>2278</v>
      </c>
      <c r="F2378" s="63">
        <v>0</v>
      </c>
      <c r="G2378" s="63" t="s">
        <v>5366</v>
      </c>
      <c r="H2378" s="63" t="s">
        <v>18</v>
      </c>
      <c r="I2378" s="63">
        <v>76</v>
      </c>
      <c r="J2378" s="63"/>
      <c r="K2378" s="63"/>
      <c r="L2378" s="63"/>
      <c r="M2378" s="63"/>
      <c r="N2378" s="63"/>
      <c r="O2378" s="63"/>
      <c r="P2378" s="63"/>
      <c r="Q2378" s="63"/>
      <c r="R2378" s="63"/>
    </row>
    <row r="2379" spans="1:18" x14ac:dyDescent="0.2">
      <c r="A2379" s="63" t="s">
        <v>2368</v>
      </c>
      <c r="B2379" s="63" t="s">
        <v>2280</v>
      </c>
      <c r="C2379" s="63" t="s">
        <v>193</v>
      </c>
      <c r="D2379" s="63" t="s">
        <v>192</v>
      </c>
      <c r="E2379" s="63" t="s">
        <v>2278</v>
      </c>
      <c r="F2379" s="63">
        <v>1</v>
      </c>
      <c r="G2379" s="63" t="s">
        <v>5366</v>
      </c>
      <c r="H2379" s="63" t="s">
        <v>772</v>
      </c>
      <c r="I2379" s="63">
        <v>78</v>
      </c>
      <c r="J2379" s="63"/>
      <c r="K2379" s="63"/>
      <c r="L2379" s="63">
        <v>0.3</v>
      </c>
      <c r="M2379" s="63">
        <v>1</v>
      </c>
      <c r="N2379" s="63"/>
      <c r="O2379" s="63"/>
      <c r="P2379" s="63"/>
      <c r="Q2379" s="63"/>
      <c r="R2379" s="63"/>
    </row>
    <row r="2380" spans="1:18" x14ac:dyDescent="0.2">
      <c r="A2380" s="63" t="s">
        <v>2369</v>
      </c>
      <c r="B2380" s="63" t="s">
        <v>2277</v>
      </c>
      <c r="C2380" s="63" t="s">
        <v>197</v>
      </c>
      <c r="D2380" s="63" t="s">
        <v>196</v>
      </c>
      <c r="E2380" s="63" t="s">
        <v>2278</v>
      </c>
      <c r="F2380" s="63">
        <v>0</v>
      </c>
      <c r="G2380" s="63" t="s">
        <v>5366</v>
      </c>
      <c r="H2380" s="63" t="s">
        <v>18</v>
      </c>
      <c r="I2380" s="63">
        <v>72</v>
      </c>
      <c r="J2380" s="63">
        <v>40</v>
      </c>
      <c r="K2380" s="63">
        <v>4</v>
      </c>
      <c r="L2380" s="63"/>
      <c r="M2380" s="63"/>
      <c r="N2380" s="63"/>
      <c r="O2380" s="63"/>
      <c r="P2380" s="63"/>
      <c r="Q2380" s="63"/>
      <c r="R2380" s="63"/>
    </row>
    <row r="2381" spans="1:18" x14ac:dyDescent="0.2">
      <c r="A2381" s="63" t="s">
        <v>2370</v>
      </c>
      <c r="B2381" s="63" t="s">
        <v>2280</v>
      </c>
      <c r="C2381" s="63" t="s">
        <v>197</v>
      </c>
      <c r="D2381" s="63" t="s">
        <v>196</v>
      </c>
      <c r="E2381" s="63" t="s">
        <v>2278</v>
      </c>
      <c r="F2381" s="63">
        <v>1</v>
      </c>
      <c r="G2381" s="63" t="s">
        <v>5366</v>
      </c>
      <c r="H2381" s="63" t="s">
        <v>772</v>
      </c>
      <c r="I2381" s="63">
        <v>74</v>
      </c>
      <c r="J2381" s="63">
        <v>41</v>
      </c>
      <c r="K2381" s="63">
        <v>4</v>
      </c>
      <c r="L2381" s="63">
        <v>0.3</v>
      </c>
      <c r="M2381" s="63">
        <v>1</v>
      </c>
      <c r="N2381" s="63"/>
      <c r="O2381" s="63"/>
      <c r="P2381" s="63"/>
      <c r="Q2381" s="63"/>
      <c r="R2381" s="63"/>
    </row>
    <row r="2382" spans="1:18" x14ac:dyDescent="0.2">
      <c r="A2382" s="63" t="s">
        <v>2371</v>
      </c>
      <c r="B2382" s="63" t="s">
        <v>2277</v>
      </c>
      <c r="C2382" s="63" t="s">
        <v>201</v>
      </c>
      <c r="D2382" s="63" t="s">
        <v>200</v>
      </c>
      <c r="E2382" s="63" t="s">
        <v>2278</v>
      </c>
      <c r="F2382" s="63">
        <v>0</v>
      </c>
      <c r="G2382" s="63" t="s">
        <v>5366</v>
      </c>
      <c r="H2382" s="63" t="s">
        <v>18</v>
      </c>
      <c r="I2382" s="63">
        <v>87</v>
      </c>
      <c r="J2382" s="63">
        <v>3</v>
      </c>
      <c r="K2382" s="63">
        <v>1</v>
      </c>
      <c r="L2382" s="63"/>
      <c r="M2382" s="63"/>
      <c r="N2382" s="63"/>
      <c r="O2382" s="63"/>
      <c r="P2382" s="63"/>
      <c r="Q2382" s="63"/>
      <c r="R2382" s="63"/>
    </row>
    <row r="2383" spans="1:18" x14ac:dyDescent="0.2">
      <c r="A2383" s="63" t="s">
        <v>2372</v>
      </c>
      <c r="B2383" s="63" t="s">
        <v>2280</v>
      </c>
      <c r="C2383" s="63" t="s">
        <v>201</v>
      </c>
      <c r="D2383" s="63" t="s">
        <v>200</v>
      </c>
      <c r="E2383" s="63" t="s">
        <v>2278</v>
      </c>
      <c r="F2383" s="63">
        <v>1</v>
      </c>
      <c r="G2383" s="63" t="s">
        <v>5366</v>
      </c>
      <c r="H2383" s="63" t="s">
        <v>772</v>
      </c>
      <c r="I2383" s="63">
        <v>88</v>
      </c>
      <c r="J2383" s="63">
        <v>2</v>
      </c>
      <c r="K2383" s="63">
        <v>1</v>
      </c>
      <c r="L2383" s="63">
        <v>0.2</v>
      </c>
      <c r="M2383" s="63">
        <v>1</v>
      </c>
      <c r="N2383" s="63"/>
      <c r="O2383" s="63"/>
      <c r="P2383" s="63"/>
      <c r="Q2383" s="63"/>
      <c r="R2383" s="63"/>
    </row>
    <row r="2384" spans="1:18" x14ac:dyDescent="0.2">
      <c r="A2384" s="63" t="s">
        <v>2373</v>
      </c>
      <c r="B2384" s="63" t="s">
        <v>2277</v>
      </c>
      <c r="C2384" s="63" t="s">
        <v>205</v>
      </c>
      <c r="D2384" s="63" t="s">
        <v>204</v>
      </c>
      <c r="E2384" s="63" t="s">
        <v>2278</v>
      </c>
      <c r="F2384" s="63">
        <v>0</v>
      </c>
      <c r="G2384" s="63" t="s">
        <v>5366</v>
      </c>
      <c r="H2384" s="63" t="s">
        <v>18</v>
      </c>
      <c r="I2384" s="63">
        <v>76</v>
      </c>
      <c r="J2384" s="63">
        <v>28</v>
      </c>
      <c r="K2384" s="63">
        <v>3</v>
      </c>
      <c r="L2384" s="63"/>
      <c r="M2384" s="63"/>
      <c r="N2384" s="63"/>
      <c r="O2384" s="63"/>
      <c r="P2384" s="63"/>
      <c r="Q2384" s="63"/>
      <c r="R2384" s="63"/>
    </row>
    <row r="2385" spans="1:18" x14ac:dyDescent="0.2">
      <c r="A2385" s="63" t="s">
        <v>2374</v>
      </c>
      <c r="B2385" s="63" t="s">
        <v>2280</v>
      </c>
      <c r="C2385" s="63" t="s">
        <v>205</v>
      </c>
      <c r="D2385" s="63" t="s">
        <v>204</v>
      </c>
      <c r="E2385" s="63" t="s">
        <v>2278</v>
      </c>
      <c r="F2385" s="63">
        <v>1</v>
      </c>
      <c r="G2385" s="63" t="s">
        <v>5366</v>
      </c>
      <c r="H2385" s="63" t="s">
        <v>772</v>
      </c>
      <c r="I2385" s="63">
        <v>79</v>
      </c>
      <c r="J2385" s="63">
        <v>24</v>
      </c>
      <c r="K2385" s="63">
        <v>2</v>
      </c>
      <c r="L2385" s="63">
        <v>0.5</v>
      </c>
      <c r="M2385" s="63">
        <v>1</v>
      </c>
      <c r="N2385" s="63"/>
      <c r="O2385" s="63">
        <v>1</v>
      </c>
      <c r="P2385" s="63"/>
      <c r="Q2385" s="63"/>
      <c r="R2385" s="63"/>
    </row>
    <row r="2386" spans="1:18" x14ac:dyDescent="0.2">
      <c r="A2386" s="63" t="s">
        <v>2375</v>
      </c>
      <c r="B2386" s="63" t="s">
        <v>2277</v>
      </c>
      <c r="C2386" s="63" t="s">
        <v>209</v>
      </c>
      <c r="D2386" s="63" t="s">
        <v>208</v>
      </c>
      <c r="E2386" s="63" t="s">
        <v>2278</v>
      </c>
      <c r="F2386" s="63">
        <v>0</v>
      </c>
      <c r="G2386" s="63" t="s">
        <v>5366</v>
      </c>
      <c r="H2386" s="63" t="s">
        <v>18</v>
      </c>
      <c r="I2386" s="63">
        <v>72</v>
      </c>
      <c r="J2386" s="63">
        <v>40</v>
      </c>
      <c r="K2386" s="63">
        <v>4</v>
      </c>
      <c r="L2386" s="63"/>
      <c r="M2386" s="63"/>
      <c r="N2386" s="63"/>
      <c r="O2386" s="63"/>
      <c r="P2386" s="63"/>
      <c r="Q2386" s="63"/>
      <c r="R2386" s="63"/>
    </row>
    <row r="2387" spans="1:18" x14ac:dyDescent="0.2">
      <c r="A2387" s="63" t="s">
        <v>2376</v>
      </c>
      <c r="B2387" s="63" t="s">
        <v>2280</v>
      </c>
      <c r="C2387" s="63" t="s">
        <v>209</v>
      </c>
      <c r="D2387" s="63" t="s">
        <v>208</v>
      </c>
      <c r="E2387" s="63" t="s">
        <v>2278</v>
      </c>
      <c r="F2387" s="63">
        <v>1</v>
      </c>
      <c r="G2387" s="63" t="s">
        <v>5366</v>
      </c>
      <c r="H2387" s="63" t="s">
        <v>772</v>
      </c>
      <c r="I2387" s="63">
        <v>77</v>
      </c>
      <c r="J2387" s="63">
        <v>35</v>
      </c>
      <c r="K2387" s="63">
        <v>3</v>
      </c>
      <c r="L2387" s="63">
        <v>0.8</v>
      </c>
      <c r="M2387" s="63">
        <v>1</v>
      </c>
      <c r="N2387" s="63"/>
      <c r="O2387" s="63">
        <v>1</v>
      </c>
      <c r="P2387" s="63"/>
      <c r="Q2387" s="63"/>
      <c r="R2387" s="63"/>
    </row>
    <row r="2388" spans="1:18" x14ac:dyDescent="0.2">
      <c r="A2388" s="63" t="s">
        <v>2377</v>
      </c>
      <c r="B2388" s="63" t="s">
        <v>2277</v>
      </c>
      <c r="C2388" s="63" t="s">
        <v>213</v>
      </c>
      <c r="D2388" s="63" t="s">
        <v>212</v>
      </c>
      <c r="E2388" s="63" t="s">
        <v>2278</v>
      </c>
      <c r="F2388" s="63">
        <v>0</v>
      </c>
      <c r="G2388" s="63" t="s">
        <v>5366</v>
      </c>
      <c r="H2388" s="63" t="s">
        <v>18</v>
      </c>
      <c r="I2388" s="63">
        <v>77</v>
      </c>
      <c r="J2388" s="63">
        <v>24</v>
      </c>
      <c r="K2388" s="63">
        <v>2</v>
      </c>
      <c r="L2388" s="63"/>
      <c r="M2388" s="63"/>
      <c r="N2388" s="63"/>
      <c r="O2388" s="63"/>
      <c r="P2388" s="63"/>
      <c r="Q2388" s="63"/>
      <c r="R2388" s="63"/>
    </row>
    <row r="2389" spans="1:18" x14ac:dyDescent="0.2">
      <c r="A2389" s="63" t="s">
        <v>2378</v>
      </c>
      <c r="B2389" s="63" t="s">
        <v>2280</v>
      </c>
      <c r="C2389" s="63" t="s">
        <v>213</v>
      </c>
      <c r="D2389" s="63" t="s">
        <v>212</v>
      </c>
      <c r="E2389" s="63" t="s">
        <v>2278</v>
      </c>
      <c r="F2389" s="63">
        <v>1</v>
      </c>
      <c r="G2389" s="63" t="s">
        <v>5366</v>
      </c>
      <c r="H2389" s="63" t="s">
        <v>772</v>
      </c>
      <c r="I2389" s="63">
        <v>79</v>
      </c>
      <c r="J2389" s="63">
        <v>24</v>
      </c>
      <c r="K2389" s="63">
        <v>2</v>
      </c>
      <c r="L2389" s="63">
        <v>0.3</v>
      </c>
      <c r="M2389" s="63">
        <v>1</v>
      </c>
      <c r="N2389" s="63"/>
      <c r="O2389" s="63"/>
      <c r="P2389" s="63"/>
      <c r="Q2389" s="63"/>
      <c r="R2389" s="63"/>
    </row>
    <row r="2390" spans="1:18" x14ac:dyDescent="0.2">
      <c r="A2390" s="63" t="s">
        <v>2379</v>
      </c>
      <c r="B2390" s="63" t="s">
        <v>2277</v>
      </c>
      <c r="C2390" s="63" t="s">
        <v>217</v>
      </c>
      <c r="D2390" s="63" t="s">
        <v>216</v>
      </c>
      <c r="E2390" s="63" t="s">
        <v>2278</v>
      </c>
      <c r="F2390" s="63">
        <v>0</v>
      </c>
      <c r="G2390" s="63" t="s">
        <v>5366</v>
      </c>
      <c r="H2390" s="63" t="s">
        <v>18</v>
      </c>
      <c r="I2390" s="63">
        <v>81</v>
      </c>
      <c r="J2390" s="63">
        <v>11</v>
      </c>
      <c r="K2390" s="63">
        <v>1</v>
      </c>
      <c r="L2390" s="63"/>
      <c r="M2390" s="63"/>
      <c r="N2390" s="63"/>
      <c r="O2390" s="63"/>
      <c r="P2390" s="63"/>
      <c r="Q2390" s="63"/>
      <c r="R2390" s="63"/>
    </row>
    <row r="2391" spans="1:18" x14ac:dyDescent="0.2">
      <c r="A2391" s="63" t="s">
        <v>2380</v>
      </c>
      <c r="B2391" s="63" t="s">
        <v>2280</v>
      </c>
      <c r="C2391" s="63" t="s">
        <v>217</v>
      </c>
      <c r="D2391" s="63" t="s">
        <v>216</v>
      </c>
      <c r="E2391" s="63" t="s">
        <v>2278</v>
      </c>
      <c r="F2391" s="63">
        <v>1</v>
      </c>
      <c r="G2391" s="63" t="s">
        <v>5366</v>
      </c>
      <c r="H2391" s="63" t="s">
        <v>772</v>
      </c>
      <c r="I2391" s="63">
        <v>81</v>
      </c>
      <c r="J2391" s="63">
        <v>18</v>
      </c>
      <c r="K2391" s="63">
        <v>2</v>
      </c>
      <c r="L2391" s="63">
        <v>0</v>
      </c>
      <c r="M2391" s="63"/>
      <c r="N2391" s="63"/>
      <c r="O2391" s="63"/>
      <c r="P2391" s="63"/>
      <c r="Q2391" s="63"/>
      <c r="R2391" s="63"/>
    </row>
    <row r="2392" spans="1:18" x14ac:dyDescent="0.2">
      <c r="A2392" s="63" t="s">
        <v>2381</v>
      </c>
      <c r="B2392" s="63" t="s">
        <v>2277</v>
      </c>
      <c r="C2392" s="63" t="s">
        <v>221</v>
      </c>
      <c r="D2392" s="63" t="s">
        <v>220</v>
      </c>
      <c r="E2392" s="63" t="s">
        <v>2278</v>
      </c>
      <c r="F2392" s="63">
        <v>0</v>
      </c>
      <c r="G2392" s="63" t="s">
        <v>5366</v>
      </c>
      <c r="H2392" s="63" t="s">
        <v>18</v>
      </c>
      <c r="I2392" s="63">
        <v>69</v>
      </c>
      <c r="J2392" s="63">
        <v>46</v>
      </c>
      <c r="K2392" s="63">
        <v>4</v>
      </c>
      <c r="L2392" s="63"/>
      <c r="M2392" s="63"/>
      <c r="N2392" s="63"/>
      <c r="O2392" s="63"/>
      <c r="P2392" s="63"/>
      <c r="Q2392" s="63"/>
      <c r="R2392" s="63"/>
    </row>
    <row r="2393" spans="1:18" x14ac:dyDescent="0.2">
      <c r="A2393" s="63" t="s">
        <v>2382</v>
      </c>
      <c r="B2393" s="63" t="s">
        <v>2280</v>
      </c>
      <c r="C2393" s="63" t="s">
        <v>221</v>
      </c>
      <c r="D2393" s="63" t="s">
        <v>220</v>
      </c>
      <c r="E2393" s="63" t="s">
        <v>2278</v>
      </c>
      <c r="F2393" s="63">
        <v>1</v>
      </c>
      <c r="G2393" s="63" t="s">
        <v>5366</v>
      </c>
      <c r="H2393" s="63" t="s">
        <v>772</v>
      </c>
      <c r="I2393" s="63">
        <v>69</v>
      </c>
      <c r="J2393" s="63">
        <v>48</v>
      </c>
      <c r="K2393" s="63">
        <v>4</v>
      </c>
      <c r="L2393" s="63">
        <v>0</v>
      </c>
      <c r="M2393" s="63"/>
      <c r="N2393" s="63"/>
      <c r="O2393" s="63"/>
      <c r="P2393" s="63"/>
      <c r="Q2393" s="63"/>
      <c r="R2393" s="63"/>
    </row>
    <row r="2394" spans="1:18" x14ac:dyDescent="0.2">
      <c r="A2394" s="63" t="s">
        <v>2383</v>
      </c>
      <c r="B2394" s="63" t="s">
        <v>2384</v>
      </c>
      <c r="C2394" s="63" t="s">
        <v>14</v>
      </c>
      <c r="D2394" s="63" t="s">
        <v>13</v>
      </c>
      <c r="E2394" s="63" t="s">
        <v>2385</v>
      </c>
      <c r="F2394" s="63">
        <v>0</v>
      </c>
      <c r="G2394" s="63" t="s">
        <v>5297</v>
      </c>
      <c r="H2394" s="63" t="s">
        <v>1958</v>
      </c>
      <c r="I2394" s="63">
        <v>54</v>
      </c>
      <c r="J2394" s="63">
        <v>38</v>
      </c>
      <c r="K2394" s="63">
        <v>3</v>
      </c>
      <c r="L2394" s="63"/>
      <c r="M2394" s="63"/>
      <c r="N2394" s="63"/>
      <c r="O2394" s="63"/>
      <c r="P2394" s="63"/>
      <c r="Q2394" s="63"/>
      <c r="R2394" s="63"/>
    </row>
    <row r="2395" spans="1:18" x14ac:dyDescent="0.2">
      <c r="A2395" s="63" t="s">
        <v>2386</v>
      </c>
      <c r="B2395" s="63" t="s">
        <v>2387</v>
      </c>
      <c r="C2395" s="63" t="s">
        <v>14</v>
      </c>
      <c r="D2395" s="63" t="s">
        <v>13</v>
      </c>
      <c r="E2395" s="63" t="s">
        <v>2385</v>
      </c>
      <c r="F2395" s="63">
        <v>1</v>
      </c>
      <c r="G2395" s="63" t="s">
        <v>5297</v>
      </c>
      <c r="H2395" s="63" t="s">
        <v>1958</v>
      </c>
      <c r="I2395" s="63">
        <v>54</v>
      </c>
      <c r="J2395" s="63">
        <v>38</v>
      </c>
      <c r="K2395" s="63">
        <v>3</v>
      </c>
      <c r="L2395" s="63"/>
      <c r="M2395" s="63"/>
      <c r="N2395" s="63"/>
      <c r="O2395" s="63"/>
      <c r="P2395" s="63"/>
      <c r="Q2395" s="63"/>
      <c r="R2395" s="63"/>
    </row>
    <row r="2396" spans="1:18" x14ac:dyDescent="0.2">
      <c r="A2396" s="63" t="s">
        <v>2388</v>
      </c>
      <c r="B2396" s="63" t="s">
        <v>2384</v>
      </c>
      <c r="C2396" s="63" t="s">
        <v>22</v>
      </c>
      <c r="D2396" s="63" t="s">
        <v>21</v>
      </c>
      <c r="E2396" s="63" t="s">
        <v>2385</v>
      </c>
      <c r="F2396" s="63">
        <v>0</v>
      </c>
      <c r="G2396" s="63" t="s">
        <v>5297</v>
      </c>
      <c r="H2396" s="63" t="s">
        <v>1958</v>
      </c>
      <c r="I2396" s="63">
        <v>52</v>
      </c>
      <c r="J2396" s="63">
        <v>42</v>
      </c>
      <c r="K2396" s="63">
        <v>4</v>
      </c>
      <c r="L2396" s="63"/>
      <c r="M2396" s="63"/>
      <c r="N2396" s="63"/>
      <c r="O2396" s="63"/>
      <c r="P2396" s="63"/>
      <c r="Q2396" s="63"/>
      <c r="R2396" s="63"/>
    </row>
    <row r="2397" spans="1:18" x14ac:dyDescent="0.2">
      <c r="A2397" s="63" t="s">
        <v>2389</v>
      </c>
      <c r="B2397" s="63" t="s">
        <v>2387</v>
      </c>
      <c r="C2397" s="63" t="s">
        <v>22</v>
      </c>
      <c r="D2397" s="63" t="s">
        <v>21</v>
      </c>
      <c r="E2397" s="63" t="s">
        <v>2385</v>
      </c>
      <c r="F2397" s="63">
        <v>1</v>
      </c>
      <c r="G2397" s="63" t="s">
        <v>5297</v>
      </c>
      <c r="H2397" s="63" t="s">
        <v>1958</v>
      </c>
      <c r="I2397" s="63">
        <v>52</v>
      </c>
      <c r="J2397" s="63">
        <v>42</v>
      </c>
      <c r="K2397" s="63">
        <v>4</v>
      </c>
      <c r="L2397" s="63"/>
      <c r="M2397" s="63"/>
      <c r="N2397" s="63"/>
      <c r="O2397" s="63"/>
      <c r="P2397" s="63"/>
      <c r="Q2397" s="63"/>
      <c r="R2397" s="63"/>
    </row>
    <row r="2398" spans="1:18" x14ac:dyDescent="0.2">
      <c r="A2398" s="63" t="s">
        <v>2390</v>
      </c>
      <c r="B2398" s="63" t="s">
        <v>2384</v>
      </c>
      <c r="C2398" s="63" t="s">
        <v>26</v>
      </c>
      <c r="D2398" s="63" t="s">
        <v>25</v>
      </c>
      <c r="E2398" s="63" t="s">
        <v>2385</v>
      </c>
      <c r="F2398" s="63">
        <v>0</v>
      </c>
      <c r="G2398" s="63" t="s">
        <v>5297</v>
      </c>
      <c r="H2398" s="63" t="s">
        <v>1958</v>
      </c>
      <c r="I2398" s="63">
        <v>46</v>
      </c>
      <c r="J2398" s="63">
        <v>49</v>
      </c>
      <c r="K2398" s="63">
        <v>4</v>
      </c>
      <c r="L2398" s="63"/>
      <c r="M2398" s="63"/>
      <c r="N2398" s="63"/>
      <c r="O2398" s="63"/>
      <c r="P2398" s="63"/>
      <c r="Q2398" s="63"/>
      <c r="R2398" s="63"/>
    </row>
    <row r="2399" spans="1:18" x14ac:dyDescent="0.2">
      <c r="A2399" s="63" t="s">
        <v>2391</v>
      </c>
      <c r="B2399" s="63" t="s">
        <v>2387</v>
      </c>
      <c r="C2399" s="63" t="s">
        <v>26</v>
      </c>
      <c r="D2399" s="63" t="s">
        <v>25</v>
      </c>
      <c r="E2399" s="63" t="s">
        <v>2385</v>
      </c>
      <c r="F2399" s="63">
        <v>1</v>
      </c>
      <c r="G2399" s="63" t="s">
        <v>5297</v>
      </c>
      <c r="H2399" s="63" t="s">
        <v>1958</v>
      </c>
      <c r="I2399" s="63">
        <v>46</v>
      </c>
      <c r="J2399" s="63">
        <v>49</v>
      </c>
      <c r="K2399" s="63">
        <v>4</v>
      </c>
      <c r="L2399" s="63"/>
      <c r="M2399" s="63"/>
      <c r="N2399" s="63"/>
      <c r="O2399" s="63"/>
      <c r="P2399" s="63"/>
      <c r="Q2399" s="63"/>
      <c r="R2399" s="63"/>
    </row>
    <row r="2400" spans="1:18" x14ac:dyDescent="0.2">
      <c r="A2400" s="63" t="s">
        <v>2392</v>
      </c>
      <c r="B2400" s="63" t="s">
        <v>2384</v>
      </c>
      <c r="C2400" s="63" t="s">
        <v>30</v>
      </c>
      <c r="D2400" s="63" t="s">
        <v>29</v>
      </c>
      <c r="E2400" s="63" t="s">
        <v>2385</v>
      </c>
      <c r="F2400" s="63">
        <v>0</v>
      </c>
      <c r="G2400" s="63" t="s">
        <v>5297</v>
      </c>
      <c r="H2400" s="63" t="s">
        <v>1958</v>
      </c>
      <c r="I2400" s="63">
        <v>55</v>
      </c>
      <c r="J2400" s="63">
        <v>35</v>
      </c>
      <c r="K2400" s="63">
        <v>3</v>
      </c>
      <c r="L2400" s="63"/>
      <c r="M2400" s="63"/>
      <c r="N2400" s="63"/>
      <c r="O2400" s="63"/>
      <c r="P2400" s="63"/>
      <c r="Q2400" s="63"/>
      <c r="R2400" s="63"/>
    </row>
    <row r="2401" spans="1:18" x14ac:dyDescent="0.2">
      <c r="A2401" s="63" t="s">
        <v>2393</v>
      </c>
      <c r="B2401" s="63" t="s">
        <v>2387</v>
      </c>
      <c r="C2401" s="63" t="s">
        <v>30</v>
      </c>
      <c r="D2401" s="63" t="s">
        <v>29</v>
      </c>
      <c r="E2401" s="63" t="s">
        <v>2385</v>
      </c>
      <c r="F2401" s="63">
        <v>1</v>
      </c>
      <c r="G2401" s="63" t="s">
        <v>5297</v>
      </c>
      <c r="H2401" s="63" t="s">
        <v>1958</v>
      </c>
      <c r="I2401" s="63">
        <v>55</v>
      </c>
      <c r="J2401" s="63">
        <v>35</v>
      </c>
      <c r="K2401" s="63">
        <v>3</v>
      </c>
      <c r="L2401" s="63"/>
      <c r="M2401" s="63"/>
      <c r="N2401" s="63"/>
      <c r="O2401" s="63"/>
      <c r="P2401" s="63"/>
      <c r="Q2401" s="63"/>
      <c r="R2401" s="63"/>
    </row>
    <row r="2402" spans="1:18" x14ac:dyDescent="0.2">
      <c r="A2402" s="63" t="s">
        <v>2394</v>
      </c>
      <c r="B2402" s="63" t="s">
        <v>2384</v>
      </c>
      <c r="C2402" s="63" t="s">
        <v>34</v>
      </c>
      <c r="D2402" s="63" t="s">
        <v>33</v>
      </c>
      <c r="E2402" s="63" t="s">
        <v>2385</v>
      </c>
      <c r="F2402" s="63">
        <v>0</v>
      </c>
      <c r="G2402" s="63" t="s">
        <v>5297</v>
      </c>
      <c r="H2402" s="63" t="s">
        <v>1958</v>
      </c>
      <c r="I2402" s="63">
        <v>45</v>
      </c>
      <c r="J2402" s="63">
        <v>50</v>
      </c>
      <c r="K2402" s="63">
        <v>4</v>
      </c>
      <c r="L2402" s="63"/>
      <c r="M2402" s="63"/>
      <c r="N2402" s="63"/>
      <c r="O2402" s="63"/>
      <c r="P2402" s="63"/>
      <c r="Q2402" s="63"/>
      <c r="R2402" s="63"/>
    </row>
    <row r="2403" spans="1:18" x14ac:dyDescent="0.2">
      <c r="A2403" s="63" t="s">
        <v>2395</v>
      </c>
      <c r="B2403" s="63" t="s">
        <v>2387</v>
      </c>
      <c r="C2403" s="63" t="s">
        <v>34</v>
      </c>
      <c r="D2403" s="63" t="s">
        <v>33</v>
      </c>
      <c r="E2403" s="63" t="s">
        <v>2385</v>
      </c>
      <c r="F2403" s="63">
        <v>1</v>
      </c>
      <c r="G2403" s="63" t="s">
        <v>5297</v>
      </c>
      <c r="H2403" s="63" t="s">
        <v>1958</v>
      </c>
      <c r="I2403" s="63">
        <v>45</v>
      </c>
      <c r="J2403" s="63">
        <v>50</v>
      </c>
      <c r="K2403" s="63">
        <v>4</v>
      </c>
      <c r="L2403" s="63"/>
      <c r="M2403" s="63"/>
      <c r="N2403" s="63"/>
      <c r="O2403" s="63"/>
      <c r="P2403" s="63"/>
      <c r="Q2403" s="63"/>
      <c r="R2403" s="63"/>
    </row>
    <row r="2404" spans="1:18" x14ac:dyDescent="0.2">
      <c r="A2404" s="63" t="s">
        <v>2396</v>
      </c>
      <c r="B2404" s="63" t="s">
        <v>2384</v>
      </c>
      <c r="C2404" s="63" t="s">
        <v>38</v>
      </c>
      <c r="D2404" s="63" t="s">
        <v>37</v>
      </c>
      <c r="E2404" s="63" t="s">
        <v>2385</v>
      </c>
      <c r="F2404" s="63">
        <v>0</v>
      </c>
      <c r="G2404" s="63" t="s">
        <v>5297</v>
      </c>
      <c r="H2404" s="63" t="s">
        <v>1958</v>
      </c>
      <c r="I2404" s="63">
        <v>55</v>
      </c>
      <c r="J2404" s="63">
        <v>35</v>
      </c>
      <c r="K2404" s="63">
        <v>3</v>
      </c>
      <c r="L2404" s="63"/>
      <c r="M2404" s="63"/>
      <c r="N2404" s="63"/>
      <c r="O2404" s="63"/>
      <c r="P2404" s="63"/>
      <c r="Q2404" s="63"/>
      <c r="R2404" s="63"/>
    </row>
    <row r="2405" spans="1:18" x14ac:dyDescent="0.2">
      <c r="A2405" s="63" t="s">
        <v>2397</v>
      </c>
      <c r="B2405" s="63" t="s">
        <v>2387</v>
      </c>
      <c r="C2405" s="63" t="s">
        <v>38</v>
      </c>
      <c r="D2405" s="63" t="s">
        <v>37</v>
      </c>
      <c r="E2405" s="63" t="s">
        <v>2385</v>
      </c>
      <c r="F2405" s="63">
        <v>1</v>
      </c>
      <c r="G2405" s="63" t="s">
        <v>5297</v>
      </c>
      <c r="H2405" s="63" t="s">
        <v>1958</v>
      </c>
      <c r="I2405" s="63">
        <v>55</v>
      </c>
      <c r="J2405" s="63">
        <v>35</v>
      </c>
      <c r="K2405" s="63">
        <v>3</v>
      </c>
      <c r="L2405" s="63"/>
      <c r="M2405" s="63"/>
      <c r="N2405" s="63"/>
      <c r="O2405" s="63"/>
      <c r="P2405" s="63"/>
      <c r="Q2405" s="63"/>
      <c r="R2405" s="63"/>
    </row>
    <row r="2406" spans="1:18" x14ac:dyDescent="0.2">
      <c r="A2406" s="63" t="s">
        <v>2398</v>
      </c>
      <c r="B2406" s="63" t="s">
        <v>2384</v>
      </c>
      <c r="C2406" s="63" t="s">
        <v>42</v>
      </c>
      <c r="D2406" s="63" t="s">
        <v>41</v>
      </c>
      <c r="E2406" s="63" t="s">
        <v>2385</v>
      </c>
      <c r="F2406" s="63">
        <v>0</v>
      </c>
      <c r="G2406" s="63" t="s">
        <v>5297</v>
      </c>
      <c r="H2406" s="63" t="s">
        <v>1958</v>
      </c>
      <c r="I2406" s="63">
        <v>58</v>
      </c>
      <c r="J2406" s="63">
        <v>21</v>
      </c>
      <c r="K2406" s="63">
        <v>2</v>
      </c>
      <c r="L2406" s="63"/>
      <c r="M2406" s="63"/>
      <c r="N2406" s="63"/>
      <c r="O2406" s="63"/>
      <c r="P2406" s="63"/>
      <c r="Q2406" s="63"/>
      <c r="R2406" s="63"/>
    </row>
    <row r="2407" spans="1:18" x14ac:dyDescent="0.2">
      <c r="A2407" s="63" t="s">
        <v>2399</v>
      </c>
      <c r="B2407" s="63" t="s">
        <v>2387</v>
      </c>
      <c r="C2407" s="63" t="s">
        <v>42</v>
      </c>
      <c r="D2407" s="63" t="s">
        <v>41</v>
      </c>
      <c r="E2407" s="63" t="s">
        <v>2385</v>
      </c>
      <c r="F2407" s="63">
        <v>1</v>
      </c>
      <c r="G2407" s="63" t="s">
        <v>5297</v>
      </c>
      <c r="H2407" s="63" t="s">
        <v>1958</v>
      </c>
      <c r="I2407" s="63">
        <v>58</v>
      </c>
      <c r="J2407" s="63">
        <v>21</v>
      </c>
      <c r="K2407" s="63">
        <v>2</v>
      </c>
      <c r="L2407" s="63"/>
      <c r="M2407" s="63"/>
      <c r="N2407" s="63"/>
      <c r="O2407" s="63"/>
      <c r="P2407" s="63"/>
      <c r="Q2407" s="63"/>
      <c r="R2407" s="63"/>
    </row>
    <row r="2408" spans="1:18" x14ac:dyDescent="0.2">
      <c r="A2408" s="63" t="s">
        <v>2400</v>
      </c>
      <c r="B2408" s="63" t="s">
        <v>2384</v>
      </c>
      <c r="C2408" s="63" t="s">
        <v>46</v>
      </c>
      <c r="D2408" s="63" t="s">
        <v>45</v>
      </c>
      <c r="E2408" s="63" t="s">
        <v>2385</v>
      </c>
      <c r="F2408" s="63">
        <v>0</v>
      </c>
      <c r="G2408" s="63" t="s">
        <v>5297</v>
      </c>
      <c r="H2408" s="63" t="s">
        <v>1958</v>
      </c>
      <c r="I2408" s="63">
        <v>56</v>
      </c>
      <c r="J2408" s="63">
        <v>30</v>
      </c>
      <c r="K2408" s="63">
        <v>3</v>
      </c>
      <c r="L2408" s="63"/>
      <c r="M2408" s="63"/>
      <c r="N2408" s="63"/>
      <c r="O2408" s="63"/>
      <c r="P2408" s="63"/>
      <c r="Q2408" s="63"/>
      <c r="R2408" s="63"/>
    </row>
    <row r="2409" spans="1:18" x14ac:dyDescent="0.2">
      <c r="A2409" s="63" t="s">
        <v>2401</v>
      </c>
      <c r="B2409" s="63" t="s">
        <v>2387</v>
      </c>
      <c r="C2409" s="63" t="s">
        <v>46</v>
      </c>
      <c r="D2409" s="63" t="s">
        <v>45</v>
      </c>
      <c r="E2409" s="63" t="s">
        <v>2385</v>
      </c>
      <c r="F2409" s="63">
        <v>1</v>
      </c>
      <c r="G2409" s="63" t="s">
        <v>5297</v>
      </c>
      <c r="H2409" s="63" t="s">
        <v>1958</v>
      </c>
      <c r="I2409" s="63">
        <v>56</v>
      </c>
      <c r="J2409" s="63">
        <v>30</v>
      </c>
      <c r="K2409" s="63">
        <v>3</v>
      </c>
      <c r="L2409" s="63"/>
      <c r="M2409" s="63"/>
      <c r="N2409" s="63"/>
      <c r="O2409" s="63"/>
      <c r="P2409" s="63"/>
      <c r="Q2409" s="63"/>
      <c r="R2409" s="63"/>
    </row>
    <row r="2410" spans="1:18" x14ac:dyDescent="0.2">
      <c r="A2410" s="63" t="s">
        <v>2402</v>
      </c>
      <c r="B2410" s="63" t="s">
        <v>2384</v>
      </c>
      <c r="C2410" s="63" t="s">
        <v>50</v>
      </c>
      <c r="D2410" s="63" t="s">
        <v>49</v>
      </c>
      <c r="E2410" s="63" t="s">
        <v>2385</v>
      </c>
      <c r="F2410" s="63">
        <v>0</v>
      </c>
      <c r="G2410" s="63" t="s">
        <v>5297</v>
      </c>
      <c r="H2410" s="63" t="s">
        <v>1958</v>
      </c>
      <c r="I2410" s="63">
        <v>50</v>
      </c>
      <c r="J2410" s="63">
        <v>45</v>
      </c>
      <c r="K2410" s="63">
        <v>4</v>
      </c>
      <c r="L2410" s="63"/>
      <c r="M2410" s="63"/>
      <c r="N2410" s="63"/>
      <c r="O2410" s="63"/>
      <c r="P2410" s="63"/>
      <c r="Q2410" s="63"/>
      <c r="R2410" s="63"/>
    </row>
    <row r="2411" spans="1:18" x14ac:dyDescent="0.2">
      <c r="A2411" s="63" t="s">
        <v>2403</v>
      </c>
      <c r="B2411" s="63" t="s">
        <v>2387</v>
      </c>
      <c r="C2411" s="63" t="s">
        <v>50</v>
      </c>
      <c r="D2411" s="63" t="s">
        <v>49</v>
      </c>
      <c r="E2411" s="63" t="s">
        <v>2385</v>
      </c>
      <c r="F2411" s="63">
        <v>1</v>
      </c>
      <c r="G2411" s="63" t="s">
        <v>5297</v>
      </c>
      <c r="H2411" s="63" t="s">
        <v>1958</v>
      </c>
      <c r="I2411" s="63">
        <v>50</v>
      </c>
      <c r="J2411" s="63">
        <v>45</v>
      </c>
      <c r="K2411" s="63">
        <v>4</v>
      </c>
      <c r="L2411" s="63"/>
      <c r="M2411" s="63"/>
      <c r="N2411" s="63"/>
      <c r="O2411" s="63"/>
      <c r="P2411" s="63"/>
      <c r="Q2411" s="63"/>
      <c r="R2411" s="63"/>
    </row>
    <row r="2412" spans="1:18" x14ac:dyDescent="0.2">
      <c r="A2412" s="63" t="s">
        <v>2404</v>
      </c>
      <c r="B2412" s="63" t="s">
        <v>2384</v>
      </c>
      <c r="C2412" s="63" t="s">
        <v>54</v>
      </c>
      <c r="D2412" s="63" t="s">
        <v>53</v>
      </c>
      <c r="E2412" s="63" t="s">
        <v>2385</v>
      </c>
      <c r="F2412" s="63">
        <v>0</v>
      </c>
      <c r="G2412" s="63" t="s">
        <v>5297</v>
      </c>
      <c r="H2412" s="63" t="s">
        <v>1958</v>
      </c>
      <c r="I2412" s="63">
        <v>50</v>
      </c>
      <c r="J2412" s="63">
        <v>45</v>
      </c>
      <c r="K2412" s="63">
        <v>4</v>
      </c>
      <c r="L2412" s="63"/>
      <c r="M2412" s="63"/>
      <c r="N2412" s="63"/>
      <c r="O2412" s="63"/>
      <c r="P2412" s="63"/>
      <c r="Q2412" s="63"/>
      <c r="R2412" s="63"/>
    </row>
    <row r="2413" spans="1:18" x14ac:dyDescent="0.2">
      <c r="A2413" s="63" t="s">
        <v>2405</v>
      </c>
      <c r="B2413" s="63" t="s">
        <v>2387</v>
      </c>
      <c r="C2413" s="63" t="s">
        <v>54</v>
      </c>
      <c r="D2413" s="63" t="s">
        <v>53</v>
      </c>
      <c r="E2413" s="63" t="s">
        <v>2385</v>
      </c>
      <c r="F2413" s="63">
        <v>1</v>
      </c>
      <c r="G2413" s="63" t="s">
        <v>5297</v>
      </c>
      <c r="H2413" s="63" t="s">
        <v>1958</v>
      </c>
      <c r="I2413" s="63">
        <v>50</v>
      </c>
      <c r="J2413" s="63">
        <v>45</v>
      </c>
      <c r="K2413" s="63">
        <v>4</v>
      </c>
      <c r="L2413" s="63"/>
      <c r="M2413" s="63"/>
      <c r="N2413" s="63"/>
      <c r="O2413" s="63"/>
      <c r="P2413" s="63"/>
      <c r="Q2413" s="63"/>
      <c r="R2413" s="63"/>
    </row>
    <row r="2414" spans="1:18" x14ac:dyDescent="0.2">
      <c r="A2414" s="63" t="s">
        <v>2406</v>
      </c>
      <c r="B2414" s="63" t="s">
        <v>2384</v>
      </c>
      <c r="C2414" s="63" t="s">
        <v>58</v>
      </c>
      <c r="D2414" s="63" t="s">
        <v>57</v>
      </c>
      <c r="E2414" s="63" t="s">
        <v>2385</v>
      </c>
      <c r="F2414" s="63">
        <v>0</v>
      </c>
      <c r="G2414" s="63" t="s">
        <v>5297</v>
      </c>
      <c r="H2414" s="63" t="s">
        <v>1958</v>
      </c>
      <c r="I2414" s="63">
        <v>52</v>
      </c>
      <c r="J2414" s="63">
        <v>42</v>
      </c>
      <c r="K2414" s="63">
        <v>4</v>
      </c>
      <c r="L2414" s="63"/>
      <c r="M2414" s="63"/>
      <c r="N2414" s="63"/>
      <c r="O2414" s="63"/>
      <c r="P2414" s="63"/>
      <c r="Q2414" s="63"/>
      <c r="R2414" s="63"/>
    </row>
    <row r="2415" spans="1:18" x14ac:dyDescent="0.2">
      <c r="A2415" s="63" t="s">
        <v>2407</v>
      </c>
      <c r="B2415" s="63" t="s">
        <v>2387</v>
      </c>
      <c r="C2415" s="63" t="s">
        <v>58</v>
      </c>
      <c r="D2415" s="63" t="s">
        <v>57</v>
      </c>
      <c r="E2415" s="63" t="s">
        <v>2385</v>
      </c>
      <c r="F2415" s="63">
        <v>1</v>
      </c>
      <c r="G2415" s="63" t="s">
        <v>5297</v>
      </c>
      <c r="H2415" s="63" t="s">
        <v>1958</v>
      </c>
      <c r="I2415" s="63">
        <v>52</v>
      </c>
      <c r="J2415" s="63">
        <v>42</v>
      </c>
      <c r="K2415" s="63">
        <v>4</v>
      </c>
      <c r="L2415" s="63"/>
      <c r="M2415" s="63"/>
      <c r="N2415" s="63"/>
      <c r="O2415" s="63"/>
      <c r="P2415" s="63"/>
      <c r="Q2415" s="63"/>
      <c r="R2415" s="63"/>
    </row>
    <row r="2416" spans="1:18" x14ac:dyDescent="0.2">
      <c r="A2416" s="63" t="s">
        <v>2408</v>
      </c>
      <c r="B2416" s="63" t="s">
        <v>2384</v>
      </c>
      <c r="C2416" s="63" t="s">
        <v>62</v>
      </c>
      <c r="D2416" s="63" t="s">
        <v>61</v>
      </c>
      <c r="E2416" s="63" t="s">
        <v>2385</v>
      </c>
      <c r="F2416" s="63">
        <v>0</v>
      </c>
      <c r="G2416" s="63" t="s">
        <v>5297</v>
      </c>
      <c r="H2416" s="63" t="s">
        <v>1958</v>
      </c>
      <c r="I2416" s="63">
        <v>57</v>
      </c>
      <c r="J2416" s="63">
        <v>24</v>
      </c>
      <c r="K2416" s="63">
        <v>2</v>
      </c>
      <c r="L2416" s="63"/>
      <c r="M2416" s="63"/>
      <c r="N2416" s="63"/>
      <c r="O2416" s="63"/>
      <c r="P2416" s="63"/>
      <c r="Q2416" s="63"/>
      <c r="R2416" s="63"/>
    </row>
    <row r="2417" spans="1:18" x14ac:dyDescent="0.2">
      <c r="A2417" s="63" t="s">
        <v>2409</v>
      </c>
      <c r="B2417" s="63" t="s">
        <v>2387</v>
      </c>
      <c r="C2417" s="63" t="s">
        <v>62</v>
      </c>
      <c r="D2417" s="63" t="s">
        <v>61</v>
      </c>
      <c r="E2417" s="63" t="s">
        <v>2385</v>
      </c>
      <c r="F2417" s="63">
        <v>1</v>
      </c>
      <c r="G2417" s="63" t="s">
        <v>5297</v>
      </c>
      <c r="H2417" s="63" t="s">
        <v>1958</v>
      </c>
      <c r="I2417" s="63">
        <v>57</v>
      </c>
      <c r="J2417" s="63">
        <v>24</v>
      </c>
      <c r="K2417" s="63">
        <v>2</v>
      </c>
      <c r="L2417" s="63"/>
      <c r="M2417" s="63"/>
      <c r="N2417" s="63"/>
      <c r="O2417" s="63"/>
      <c r="P2417" s="63"/>
      <c r="Q2417" s="63"/>
      <c r="R2417" s="63"/>
    </row>
    <row r="2418" spans="1:18" x14ac:dyDescent="0.2">
      <c r="A2418" s="63" t="s">
        <v>2410</v>
      </c>
      <c r="B2418" s="63" t="s">
        <v>2384</v>
      </c>
      <c r="C2418" s="63" t="s">
        <v>1</v>
      </c>
      <c r="D2418" s="63" t="s">
        <v>65</v>
      </c>
      <c r="E2418" s="63" t="s">
        <v>2385</v>
      </c>
      <c r="F2418" s="63">
        <v>0</v>
      </c>
      <c r="G2418" s="63" t="s">
        <v>5297</v>
      </c>
      <c r="H2418" s="63" t="s">
        <v>1958</v>
      </c>
      <c r="I2418" s="63">
        <v>57</v>
      </c>
      <c r="J2418" s="63">
        <v>24</v>
      </c>
      <c r="K2418" s="63">
        <v>2</v>
      </c>
      <c r="L2418" s="63"/>
      <c r="M2418" s="63"/>
      <c r="N2418" s="63"/>
      <c r="O2418" s="63"/>
      <c r="P2418" s="63"/>
      <c r="Q2418" s="63"/>
      <c r="R2418" s="63"/>
    </row>
    <row r="2419" spans="1:18" x14ac:dyDescent="0.2">
      <c r="A2419" s="63" t="s">
        <v>2411</v>
      </c>
      <c r="B2419" s="63" t="s">
        <v>2387</v>
      </c>
      <c r="C2419" s="63" t="s">
        <v>1</v>
      </c>
      <c r="D2419" s="63" t="s">
        <v>65</v>
      </c>
      <c r="E2419" s="63" t="s">
        <v>2385</v>
      </c>
      <c r="F2419" s="63">
        <v>1</v>
      </c>
      <c r="G2419" s="63" t="s">
        <v>5297</v>
      </c>
      <c r="H2419" s="63" t="s">
        <v>1958</v>
      </c>
      <c r="I2419" s="63">
        <v>57</v>
      </c>
      <c r="J2419" s="63">
        <v>24</v>
      </c>
      <c r="K2419" s="63">
        <v>2</v>
      </c>
      <c r="L2419" s="63"/>
      <c r="M2419" s="63"/>
      <c r="N2419" s="63"/>
      <c r="O2419" s="63"/>
      <c r="P2419" s="63"/>
      <c r="Q2419" s="63"/>
      <c r="R2419" s="63"/>
    </row>
    <row r="2420" spans="1:18" x14ac:dyDescent="0.2">
      <c r="A2420" s="63" t="s">
        <v>2412</v>
      </c>
      <c r="B2420" s="63" t="s">
        <v>2384</v>
      </c>
      <c r="C2420" s="63" t="s">
        <v>69</v>
      </c>
      <c r="D2420" s="63" t="s">
        <v>68</v>
      </c>
      <c r="E2420" s="63" t="s">
        <v>2385</v>
      </c>
      <c r="F2420" s="63">
        <v>0</v>
      </c>
      <c r="G2420" s="63" t="s">
        <v>5297</v>
      </c>
      <c r="H2420" s="63" t="s">
        <v>1958</v>
      </c>
      <c r="I2420" s="63">
        <v>56</v>
      </c>
      <c r="J2420" s="63">
        <v>30</v>
      </c>
      <c r="K2420" s="63">
        <v>3</v>
      </c>
      <c r="L2420" s="63"/>
      <c r="M2420" s="63"/>
      <c r="N2420" s="63"/>
      <c r="O2420" s="63"/>
      <c r="P2420" s="63"/>
      <c r="Q2420" s="63"/>
      <c r="R2420" s="63"/>
    </row>
    <row r="2421" spans="1:18" x14ac:dyDescent="0.2">
      <c r="A2421" s="63" t="s">
        <v>2413</v>
      </c>
      <c r="B2421" s="63" t="s">
        <v>2387</v>
      </c>
      <c r="C2421" s="63" t="s">
        <v>69</v>
      </c>
      <c r="D2421" s="63" t="s">
        <v>68</v>
      </c>
      <c r="E2421" s="63" t="s">
        <v>2385</v>
      </c>
      <c r="F2421" s="63">
        <v>1</v>
      </c>
      <c r="G2421" s="63" t="s">
        <v>5297</v>
      </c>
      <c r="H2421" s="63" t="s">
        <v>1958</v>
      </c>
      <c r="I2421" s="63">
        <v>56</v>
      </c>
      <c r="J2421" s="63">
        <v>30</v>
      </c>
      <c r="K2421" s="63">
        <v>3</v>
      </c>
      <c r="L2421" s="63"/>
      <c r="M2421" s="63"/>
      <c r="N2421" s="63"/>
      <c r="O2421" s="63"/>
      <c r="P2421" s="63"/>
      <c r="Q2421" s="63"/>
      <c r="R2421" s="63"/>
    </row>
    <row r="2422" spans="1:18" x14ac:dyDescent="0.2">
      <c r="A2422" s="63" t="s">
        <v>2414</v>
      </c>
      <c r="B2422" s="63" t="s">
        <v>2384</v>
      </c>
      <c r="C2422" s="63" t="s">
        <v>73</v>
      </c>
      <c r="D2422" s="63" t="s">
        <v>72</v>
      </c>
      <c r="E2422" s="63" t="s">
        <v>2385</v>
      </c>
      <c r="F2422" s="63">
        <v>0</v>
      </c>
      <c r="G2422" s="63" t="s">
        <v>5297</v>
      </c>
      <c r="H2422" s="63" t="s">
        <v>1958</v>
      </c>
      <c r="I2422" s="63">
        <v>58</v>
      </c>
      <c r="J2422" s="63">
        <v>21</v>
      </c>
      <c r="K2422" s="63">
        <v>2</v>
      </c>
      <c r="L2422" s="63"/>
      <c r="M2422" s="63"/>
      <c r="N2422" s="63"/>
      <c r="O2422" s="63"/>
      <c r="P2422" s="63"/>
      <c r="Q2422" s="63"/>
      <c r="R2422" s="63"/>
    </row>
    <row r="2423" spans="1:18" x14ac:dyDescent="0.2">
      <c r="A2423" s="63" t="s">
        <v>2415</v>
      </c>
      <c r="B2423" s="63" t="s">
        <v>2387</v>
      </c>
      <c r="C2423" s="63" t="s">
        <v>73</v>
      </c>
      <c r="D2423" s="63" t="s">
        <v>72</v>
      </c>
      <c r="E2423" s="63" t="s">
        <v>2385</v>
      </c>
      <c r="F2423" s="63">
        <v>1</v>
      </c>
      <c r="G2423" s="63" t="s">
        <v>5297</v>
      </c>
      <c r="H2423" s="63" t="s">
        <v>1958</v>
      </c>
      <c r="I2423" s="63">
        <v>58</v>
      </c>
      <c r="J2423" s="63">
        <v>21</v>
      </c>
      <c r="K2423" s="63">
        <v>2</v>
      </c>
      <c r="L2423" s="63"/>
      <c r="M2423" s="63"/>
      <c r="N2423" s="63"/>
      <c r="O2423" s="63"/>
      <c r="P2423" s="63"/>
      <c r="Q2423" s="63"/>
      <c r="R2423" s="63"/>
    </row>
    <row r="2424" spans="1:18" x14ac:dyDescent="0.2">
      <c r="A2424" s="63" t="s">
        <v>2416</v>
      </c>
      <c r="B2424" s="63" t="s">
        <v>2384</v>
      </c>
      <c r="C2424" s="63" t="s">
        <v>77</v>
      </c>
      <c r="D2424" s="63" t="s">
        <v>76</v>
      </c>
      <c r="E2424" s="63" t="s">
        <v>2385</v>
      </c>
      <c r="F2424" s="63">
        <v>0</v>
      </c>
      <c r="G2424" s="63" t="s">
        <v>5297</v>
      </c>
      <c r="H2424" s="63" t="s">
        <v>1958</v>
      </c>
      <c r="I2424" s="63">
        <v>67</v>
      </c>
      <c r="J2424" s="63">
        <v>2</v>
      </c>
      <c r="K2424" s="63">
        <v>1</v>
      </c>
      <c r="L2424" s="63"/>
      <c r="M2424" s="63"/>
      <c r="N2424" s="63"/>
      <c r="O2424" s="63"/>
      <c r="P2424" s="63"/>
      <c r="Q2424" s="63"/>
      <c r="R2424" s="63"/>
    </row>
    <row r="2425" spans="1:18" x14ac:dyDescent="0.2">
      <c r="A2425" s="63" t="s">
        <v>2417</v>
      </c>
      <c r="B2425" s="63" t="s">
        <v>2387</v>
      </c>
      <c r="C2425" s="63" t="s">
        <v>77</v>
      </c>
      <c r="D2425" s="63" t="s">
        <v>76</v>
      </c>
      <c r="E2425" s="63" t="s">
        <v>2385</v>
      </c>
      <c r="F2425" s="63">
        <v>1</v>
      </c>
      <c r="G2425" s="63" t="s">
        <v>5297</v>
      </c>
      <c r="H2425" s="63" t="s">
        <v>1958</v>
      </c>
      <c r="I2425" s="63">
        <v>67</v>
      </c>
      <c r="J2425" s="63">
        <v>2</v>
      </c>
      <c r="K2425" s="63">
        <v>1</v>
      </c>
      <c r="L2425" s="63"/>
      <c r="M2425" s="63"/>
      <c r="N2425" s="63"/>
      <c r="O2425" s="63"/>
      <c r="P2425" s="63"/>
      <c r="Q2425" s="63"/>
      <c r="R2425" s="63"/>
    </row>
    <row r="2426" spans="1:18" x14ac:dyDescent="0.2">
      <c r="A2426" s="63" t="s">
        <v>2418</v>
      </c>
      <c r="B2426" s="63" t="s">
        <v>2384</v>
      </c>
      <c r="C2426" s="63" t="s">
        <v>81</v>
      </c>
      <c r="D2426" s="63" t="s">
        <v>80</v>
      </c>
      <c r="E2426" s="63" t="s">
        <v>2385</v>
      </c>
      <c r="F2426" s="63">
        <v>0</v>
      </c>
      <c r="G2426" s="63" t="s">
        <v>5297</v>
      </c>
      <c r="H2426" s="63" t="s">
        <v>1958</v>
      </c>
      <c r="I2426" s="63">
        <v>59</v>
      </c>
      <c r="J2426" s="63">
        <v>16</v>
      </c>
      <c r="K2426" s="63">
        <v>2</v>
      </c>
      <c r="L2426" s="63"/>
      <c r="M2426" s="63"/>
      <c r="N2426" s="63"/>
      <c r="O2426" s="63"/>
      <c r="P2426" s="63"/>
      <c r="Q2426" s="63"/>
      <c r="R2426" s="63"/>
    </row>
    <row r="2427" spans="1:18" x14ac:dyDescent="0.2">
      <c r="A2427" s="63" t="s">
        <v>2419</v>
      </c>
      <c r="B2427" s="63" t="s">
        <v>2387</v>
      </c>
      <c r="C2427" s="63" t="s">
        <v>81</v>
      </c>
      <c r="D2427" s="63" t="s">
        <v>80</v>
      </c>
      <c r="E2427" s="63" t="s">
        <v>2385</v>
      </c>
      <c r="F2427" s="63">
        <v>1</v>
      </c>
      <c r="G2427" s="63" t="s">
        <v>5297</v>
      </c>
      <c r="H2427" s="63" t="s">
        <v>1958</v>
      </c>
      <c r="I2427" s="63">
        <v>59</v>
      </c>
      <c r="J2427" s="63">
        <v>16</v>
      </c>
      <c r="K2427" s="63">
        <v>2</v>
      </c>
      <c r="L2427" s="63"/>
      <c r="M2427" s="63"/>
      <c r="N2427" s="63"/>
      <c r="O2427" s="63"/>
      <c r="P2427" s="63"/>
      <c r="Q2427" s="63"/>
      <c r="R2427" s="63"/>
    </row>
    <row r="2428" spans="1:18" x14ac:dyDescent="0.2">
      <c r="A2428" s="63" t="s">
        <v>2420</v>
      </c>
      <c r="B2428" s="63" t="s">
        <v>2384</v>
      </c>
      <c r="C2428" s="63" t="s">
        <v>85</v>
      </c>
      <c r="D2428" s="63" t="s">
        <v>84</v>
      </c>
      <c r="E2428" s="63" t="s">
        <v>2385</v>
      </c>
      <c r="F2428" s="63">
        <v>0</v>
      </c>
      <c r="G2428" s="63" t="s">
        <v>5297</v>
      </c>
      <c r="H2428" s="63" t="s">
        <v>1958</v>
      </c>
      <c r="I2428" s="63">
        <v>56</v>
      </c>
      <c r="J2428" s="63">
        <v>30</v>
      </c>
      <c r="K2428" s="63">
        <v>3</v>
      </c>
      <c r="L2428" s="63"/>
      <c r="M2428" s="63"/>
      <c r="N2428" s="63"/>
      <c r="O2428" s="63"/>
      <c r="P2428" s="63"/>
      <c r="Q2428" s="63"/>
      <c r="R2428" s="63"/>
    </row>
    <row r="2429" spans="1:18" x14ac:dyDescent="0.2">
      <c r="A2429" s="63" t="s">
        <v>2421</v>
      </c>
      <c r="B2429" s="63" t="s">
        <v>2387</v>
      </c>
      <c r="C2429" s="63" t="s">
        <v>85</v>
      </c>
      <c r="D2429" s="63" t="s">
        <v>84</v>
      </c>
      <c r="E2429" s="63" t="s">
        <v>2385</v>
      </c>
      <c r="F2429" s="63">
        <v>1</v>
      </c>
      <c r="G2429" s="63" t="s">
        <v>5297</v>
      </c>
      <c r="H2429" s="63" t="s">
        <v>1958</v>
      </c>
      <c r="I2429" s="63">
        <v>56</v>
      </c>
      <c r="J2429" s="63">
        <v>30</v>
      </c>
      <c r="K2429" s="63">
        <v>3</v>
      </c>
      <c r="L2429" s="63"/>
      <c r="M2429" s="63"/>
      <c r="N2429" s="63"/>
      <c r="O2429" s="63"/>
      <c r="P2429" s="63"/>
      <c r="Q2429" s="63"/>
      <c r="R2429" s="63"/>
    </row>
    <row r="2430" spans="1:18" x14ac:dyDescent="0.2">
      <c r="A2430" s="63" t="s">
        <v>2422</v>
      </c>
      <c r="B2430" s="63" t="s">
        <v>2384</v>
      </c>
      <c r="C2430" s="63" t="s">
        <v>89</v>
      </c>
      <c r="D2430" s="63" t="s">
        <v>88</v>
      </c>
      <c r="E2430" s="63" t="s">
        <v>2385</v>
      </c>
      <c r="F2430" s="63">
        <v>0</v>
      </c>
      <c r="G2430" s="63" t="s">
        <v>5297</v>
      </c>
      <c r="H2430" s="63" t="s">
        <v>1958</v>
      </c>
      <c r="I2430" s="63">
        <v>56</v>
      </c>
      <c r="J2430" s="63">
        <v>30</v>
      </c>
      <c r="K2430" s="63">
        <v>3</v>
      </c>
      <c r="L2430" s="63"/>
      <c r="M2430" s="63"/>
      <c r="N2430" s="63"/>
      <c r="O2430" s="63"/>
      <c r="P2430" s="63"/>
      <c r="Q2430" s="63"/>
      <c r="R2430" s="63"/>
    </row>
    <row r="2431" spans="1:18" x14ac:dyDescent="0.2">
      <c r="A2431" s="63" t="s">
        <v>2423</v>
      </c>
      <c r="B2431" s="63" t="s">
        <v>2387</v>
      </c>
      <c r="C2431" s="63" t="s">
        <v>89</v>
      </c>
      <c r="D2431" s="63" t="s">
        <v>88</v>
      </c>
      <c r="E2431" s="63" t="s">
        <v>2385</v>
      </c>
      <c r="F2431" s="63">
        <v>1</v>
      </c>
      <c r="G2431" s="63" t="s">
        <v>5297</v>
      </c>
      <c r="H2431" s="63" t="s">
        <v>1958</v>
      </c>
      <c r="I2431" s="63">
        <v>56</v>
      </c>
      <c r="J2431" s="63">
        <v>30</v>
      </c>
      <c r="K2431" s="63">
        <v>3</v>
      </c>
      <c r="L2431" s="63"/>
      <c r="M2431" s="63"/>
      <c r="N2431" s="63"/>
      <c r="O2431" s="63"/>
      <c r="P2431" s="63"/>
      <c r="Q2431" s="63"/>
      <c r="R2431" s="63"/>
    </row>
    <row r="2432" spans="1:18" x14ac:dyDescent="0.2">
      <c r="A2432" s="63" t="s">
        <v>2424</v>
      </c>
      <c r="B2432" s="63" t="s">
        <v>2384</v>
      </c>
      <c r="C2432" s="63" t="s">
        <v>93</v>
      </c>
      <c r="D2432" s="63" t="s">
        <v>92</v>
      </c>
      <c r="E2432" s="63" t="s">
        <v>2385</v>
      </c>
      <c r="F2432" s="63">
        <v>0</v>
      </c>
      <c r="G2432" s="63" t="s">
        <v>5297</v>
      </c>
      <c r="H2432" s="63" t="s">
        <v>1958</v>
      </c>
      <c r="I2432" s="63">
        <v>63</v>
      </c>
      <c r="J2432" s="63">
        <v>6</v>
      </c>
      <c r="K2432" s="63">
        <v>1</v>
      </c>
      <c r="L2432" s="63"/>
      <c r="M2432" s="63"/>
      <c r="N2432" s="63"/>
      <c r="O2432" s="63"/>
      <c r="P2432" s="63"/>
      <c r="Q2432" s="63"/>
      <c r="R2432" s="63"/>
    </row>
    <row r="2433" spans="1:18" x14ac:dyDescent="0.2">
      <c r="A2433" s="63" t="s">
        <v>2425</v>
      </c>
      <c r="B2433" s="63" t="s">
        <v>2387</v>
      </c>
      <c r="C2433" s="63" t="s">
        <v>93</v>
      </c>
      <c r="D2433" s="63" t="s">
        <v>92</v>
      </c>
      <c r="E2433" s="63" t="s">
        <v>2385</v>
      </c>
      <c r="F2433" s="63">
        <v>1</v>
      </c>
      <c r="G2433" s="63" t="s">
        <v>5297</v>
      </c>
      <c r="H2433" s="63" t="s">
        <v>1958</v>
      </c>
      <c r="I2433" s="63">
        <v>63</v>
      </c>
      <c r="J2433" s="63">
        <v>6</v>
      </c>
      <c r="K2433" s="63">
        <v>1</v>
      </c>
      <c r="L2433" s="63"/>
      <c r="M2433" s="63"/>
      <c r="N2433" s="63"/>
      <c r="O2433" s="63"/>
      <c r="P2433" s="63"/>
      <c r="Q2433" s="63"/>
      <c r="R2433" s="63"/>
    </row>
    <row r="2434" spans="1:18" x14ac:dyDescent="0.2">
      <c r="A2434" s="63" t="s">
        <v>2426</v>
      </c>
      <c r="B2434" s="63" t="s">
        <v>2384</v>
      </c>
      <c r="C2434" s="63" t="s">
        <v>97</v>
      </c>
      <c r="D2434" s="63" t="s">
        <v>96</v>
      </c>
      <c r="E2434" s="63" t="s">
        <v>2385</v>
      </c>
      <c r="F2434" s="63">
        <v>0</v>
      </c>
      <c r="G2434" s="63" t="s">
        <v>5297</v>
      </c>
      <c r="H2434" s="63" t="s">
        <v>1958</v>
      </c>
      <c r="I2434" s="63">
        <v>57</v>
      </c>
      <c r="J2434" s="63">
        <v>24</v>
      </c>
      <c r="K2434" s="63">
        <v>2</v>
      </c>
      <c r="L2434" s="63"/>
      <c r="M2434" s="63"/>
      <c r="N2434" s="63"/>
      <c r="O2434" s="63"/>
      <c r="P2434" s="63"/>
      <c r="Q2434" s="63"/>
      <c r="R2434" s="63"/>
    </row>
    <row r="2435" spans="1:18" x14ac:dyDescent="0.2">
      <c r="A2435" s="63" t="s">
        <v>2427</v>
      </c>
      <c r="B2435" s="63" t="s">
        <v>2387</v>
      </c>
      <c r="C2435" s="63" t="s">
        <v>97</v>
      </c>
      <c r="D2435" s="63" t="s">
        <v>96</v>
      </c>
      <c r="E2435" s="63" t="s">
        <v>2385</v>
      </c>
      <c r="F2435" s="63">
        <v>1</v>
      </c>
      <c r="G2435" s="63" t="s">
        <v>5297</v>
      </c>
      <c r="H2435" s="63" t="s">
        <v>1958</v>
      </c>
      <c r="I2435" s="63">
        <v>57</v>
      </c>
      <c r="J2435" s="63">
        <v>24</v>
      </c>
      <c r="K2435" s="63">
        <v>2</v>
      </c>
      <c r="L2435" s="63"/>
      <c r="M2435" s="63"/>
      <c r="N2435" s="63"/>
      <c r="O2435" s="63"/>
      <c r="P2435" s="63"/>
      <c r="Q2435" s="63"/>
      <c r="R2435" s="63"/>
    </row>
    <row r="2436" spans="1:18" x14ac:dyDescent="0.2">
      <c r="A2436" s="63" t="s">
        <v>2428</v>
      </c>
      <c r="B2436" s="63" t="s">
        <v>2384</v>
      </c>
      <c r="C2436" s="63" t="s">
        <v>101</v>
      </c>
      <c r="D2436" s="63" t="s">
        <v>100</v>
      </c>
      <c r="E2436" s="63" t="s">
        <v>2385</v>
      </c>
      <c r="F2436" s="63">
        <v>0</v>
      </c>
      <c r="G2436" s="63" t="s">
        <v>5297</v>
      </c>
      <c r="H2436" s="63" t="s">
        <v>1958</v>
      </c>
      <c r="I2436" s="63">
        <v>63</v>
      </c>
      <c r="J2436" s="63">
        <v>6</v>
      </c>
      <c r="K2436" s="63">
        <v>1</v>
      </c>
      <c r="L2436" s="63"/>
      <c r="M2436" s="63"/>
      <c r="N2436" s="63"/>
      <c r="O2436" s="63"/>
      <c r="P2436" s="63"/>
      <c r="Q2436" s="63"/>
      <c r="R2436" s="63"/>
    </row>
    <row r="2437" spans="1:18" x14ac:dyDescent="0.2">
      <c r="A2437" s="63" t="s">
        <v>2429</v>
      </c>
      <c r="B2437" s="63" t="s">
        <v>2387</v>
      </c>
      <c r="C2437" s="63" t="s">
        <v>101</v>
      </c>
      <c r="D2437" s="63" t="s">
        <v>100</v>
      </c>
      <c r="E2437" s="63" t="s">
        <v>2385</v>
      </c>
      <c r="F2437" s="63">
        <v>1</v>
      </c>
      <c r="G2437" s="63" t="s">
        <v>5297</v>
      </c>
      <c r="H2437" s="63" t="s">
        <v>1958</v>
      </c>
      <c r="I2437" s="63">
        <v>63</v>
      </c>
      <c r="J2437" s="63">
        <v>6</v>
      </c>
      <c r="K2437" s="63">
        <v>1</v>
      </c>
      <c r="L2437" s="63"/>
      <c r="M2437" s="63"/>
      <c r="N2437" s="63"/>
      <c r="O2437" s="63"/>
      <c r="P2437" s="63"/>
      <c r="Q2437" s="63"/>
      <c r="R2437" s="63"/>
    </row>
    <row r="2438" spans="1:18" x14ac:dyDescent="0.2">
      <c r="A2438" s="63" t="s">
        <v>2430</v>
      </c>
      <c r="B2438" s="63" t="s">
        <v>2384</v>
      </c>
      <c r="C2438" s="63" t="s">
        <v>105</v>
      </c>
      <c r="D2438" s="63" t="s">
        <v>104</v>
      </c>
      <c r="E2438" s="63" t="s">
        <v>2385</v>
      </c>
      <c r="F2438" s="63">
        <v>0</v>
      </c>
      <c r="G2438" s="63" t="s">
        <v>5297</v>
      </c>
      <c r="H2438" s="63" t="s">
        <v>1958</v>
      </c>
      <c r="I2438" s="63">
        <v>59</v>
      </c>
      <c r="J2438" s="63">
        <v>16</v>
      </c>
      <c r="K2438" s="63">
        <v>2</v>
      </c>
      <c r="L2438" s="63"/>
      <c r="M2438" s="63"/>
      <c r="N2438" s="63"/>
      <c r="O2438" s="63"/>
      <c r="P2438" s="63"/>
      <c r="Q2438" s="63"/>
      <c r="R2438" s="63"/>
    </row>
    <row r="2439" spans="1:18" x14ac:dyDescent="0.2">
      <c r="A2439" s="63" t="s">
        <v>2431</v>
      </c>
      <c r="B2439" s="63" t="s">
        <v>2387</v>
      </c>
      <c r="C2439" s="63" t="s">
        <v>105</v>
      </c>
      <c r="D2439" s="63" t="s">
        <v>104</v>
      </c>
      <c r="E2439" s="63" t="s">
        <v>2385</v>
      </c>
      <c r="F2439" s="63">
        <v>1</v>
      </c>
      <c r="G2439" s="63" t="s">
        <v>5297</v>
      </c>
      <c r="H2439" s="63" t="s">
        <v>1958</v>
      </c>
      <c r="I2439" s="63">
        <v>59</v>
      </c>
      <c r="J2439" s="63">
        <v>16</v>
      </c>
      <c r="K2439" s="63">
        <v>2</v>
      </c>
      <c r="L2439" s="63"/>
      <c r="M2439" s="63"/>
      <c r="N2439" s="63"/>
      <c r="O2439" s="63"/>
      <c r="P2439" s="63"/>
      <c r="Q2439" s="63"/>
      <c r="R2439" s="63"/>
    </row>
    <row r="2440" spans="1:18" x14ac:dyDescent="0.2">
      <c r="A2440" s="63" t="s">
        <v>2432</v>
      </c>
      <c r="B2440" s="63" t="s">
        <v>2384</v>
      </c>
      <c r="C2440" s="63" t="s">
        <v>109</v>
      </c>
      <c r="D2440" s="63" t="s">
        <v>108</v>
      </c>
      <c r="E2440" s="63" t="s">
        <v>2385</v>
      </c>
      <c r="F2440" s="63">
        <v>0</v>
      </c>
      <c r="G2440" s="63" t="s">
        <v>5297</v>
      </c>
      <c r="H2440" s="63" t="s">
        <v>1958</v>
      </c>
      <c r="I2440" s="63">
        <v>61</v>
      </c>
      <c r="J2440" s="63">
        <v>11</v>
      </c>
      <c r="K2440" s="63">
        <v>1</v>
      </c>
      <c r="L2440" s="63"/>
      <c r="M2440" s="63"/>
      <c r="N2440" s="63"/>
      <c r="O2440" s="63"/>
      <c r="P2440" s="63"/>
      <c r="Q2440" s="63"/>
      <c r="R2440" s="63"/>
    </row>
    <row r="2441" spans="1:18" x14ac:dyDescent="0.2">
      <c r="A2441" s="63" t="s">
        <v>2433</v>
      </c>
      <c r="B2441" s="63" t="s">
        <v>2387</v>
      </c>
      <c r="C2441" s="63" t="s">
        <v>109</v>
      </c>
      <c r="D2441" s="63" t="s">
        <v>108</v>
      </c>
      <c r="E2441" s="63" t="s">
        <v>2385</v>
      </c>
      <c r="F2441" s="63">
        <v>1</v>
      </c>
      <c r="G2441" s="63" t="s">
        <v>5297</v>
      </c>
      <c r="H2441" s="63" t="s">
        <v>1958</v>
      </c>
      <c r="I2441" s="63">
        <v>61</v>
      </c>
      <c r="J2441" s="63">
        <v>11</v>
      </c>
      <c r="K2441" s="63">
        <v>1</v>
      </c>
      <c r="L2441" s="63"/>
      <c r="M2441" s="63"/>
      <c r="N2441" s="63"/>
      <c r="O2441" s="63"/>
      <c r="P2441" s="63"/>
      <c r="Q2441" s="63"/>
      <c r="R2441" s="63"/>
    </row>
    <row r="2442" spans="1:18" x14ac:dyDescent="0.2">
      <c r="A2442" s="63" t="s">
        <v>2434</v>
      </c>
      <c r="B2442" s="63" t="s">
        <v>2384</v>
      </c>
      <c r="C2442" s="63" t="s">
        <v>113</v>
      </c>
      <c r="D2442" s="63" t="s">
        <v>112</v>
      </c>
      <c r="E2442" s="63" t="s">
        <v>2385</v>
      </c>
      <c r="F2442" s="63">
        <v>0</v>
      </c>
      <c r="G2442" s="63" t="s">
        <v>5297</v>
      </c>
      <c r="H2442" s="63" t="s">
        <v>1958</v>
      </c>
      <c r="I2442" s="63">
        <v>49</v>
      </c>
      <c r="J2442" s="63">
        <v>47</v>
      </c>
      <c r="K2442" s="63">
        <v>4</v>
      </c>
      <c r="L2442" s="63"/>
      <c r="M2442" s="63"/>
      <c r="N2442" s="63"/>
      <c r="O2442" s="63"/>
      <c r="P2442" s="63"/>
      <c r="Q2442" s="63"/>
      <c r="R2442" s="63"/>
    </row>
    <row r="2443" spans="1:18" x14ac:dyDescent="0.2">
      <c r="A2443" s="63" t="s">
        <v>2435</v>
      </c>
      <c r="B2443" s="63" t="s">
        <v>2387</v>
      </c>
      <c r="C2443" s="63" t="s">
        <v>113</v>
      </c>
      <c r="D2443" s="63" t="s">
        <v>112</v>
      </c>
      <c r="E2443" s="63" t="s">
        <v>2385</v>
      </c>
      <c r="F2443" s="63">
        <v>1</v>
      </c>
      <c r="G2443" s="63" t="s">
        <v>5297</v>
      </c>
      <c r="H2443" s="63" t="s">
        <v>1958</v>
      </c>
      <c r="I2443" s="63">
        <v>49</v>
      </c>
      <c r="J2443" s="63">
        <v>47</v>
      </c>
      <c r="K2443" s="63">
        <v>4</v>
      </c>
      <c r="L2443" s="63"/>
      <c r="M2443" s="63"/>
      <c r="N2443" s="63"/>
      <c r="O2443" s="63"/>
      <c r="P2443" s="63"/>
      <c r="Q2443" s="63"/>
      <c r="R2443" s="63"/>
    </row>
    <row r="2444" spans="1:18" x14ac:dyDescent="0.2">
      <c r="A2444" s="63" t="s">
        <v>2436</v>
      </c>
      <c r="B2444" s="63" t="s">
        <v>2384</v>
      </c>
      <c r="C2444" s="63" t="s">
        <v>117</v>
      </c>
      <c r="D2444" s="63" t="s">
        <v>116</v>
      </c>
      <c r="E2444" s="63" t="s">
        <v>2385</v>
      </c>
      <c r="F2444" s="63">
        <v>0</v>
      </c>
      <c r="G2444" s="63" t="s">
        <v>5297</v>
      </c>
      <c r="H2444" s="63" t="s">
        <v>1958</v>
      </c>
      <c r="I2444" s="63">
        <v>62</v>
      </c>
      <c r="J2444" s="63">
        <v>8</v>
      </c>
      <c r="K2444" s="63">
        <v>1</v>
      </c>
      <c r="L2444" s="63"/>
      <c r="M2444" s="63"/>
      <c r="N2444" s="63"/>
      <c r="O2444" s="63"/>
      <c r="P2444" s="63"/>
      <c r="Q2444" s="63"/>
      <c r="R2444" s="63"/>
    </row>
    <row r="2445" spans="1:18" x14ac:dyDescent="0.2">
      <c r="A2445" s="63" t="s">
        <v>2437</v>
      </c>
      <c r="B2445" s="63" t="s">
        <v>2387</v>
      </c>
      <c r="C2445" s="63" t="s">
        <v>117</v>
      </c>
      <c r="D2445" s="63" t="s">
        <v>116</v>
      </c>
      <c r="E2445" s="63" t="s">
        <v>2385</v>
      </c>
      <c r="F2445" s="63">
        <v>1</v>
      </c>
      <c r="G2445" s="63" t="s">
        <v>5297</v>
      </c>
      <c r="H2445" s="63" t="s">
        <v>1958</v>
      </c>
      <c r="I2445" s="63">
        <v>62</v>
      </c>
      <c r="J2445" s="63">
        <v>8</v>
      </c>
      <c r="K2445" s="63">
        <v>1</v>
      </c>
      <c r="L2445" s="63"/>
      <c r="M2445" s="63"/>
      <c r="N2445" s="63"/>
      <c r="O2445" s="63"/>
      <c r="P2445" s="63"/>
      <c r="Q2445" s="63"/>
      <c r="R2445" s="63"/>
    </row>
    <row r="2446" spans="1:18" x14ac:dyDescent="0.2">
      <c r="A2446" s="63" t="s">
        <v>2438</v>
      </c>
      <c r="B2446" s="63" t="s">
        <v>2384</v>
      </c>
      <c r="C2446" s="63" t="s">
        <v>121</v>
      </c>
      <c r="D2446" s="63" t="s">
        <v>120</v>
      </c>
      <c r="E2446" s="63" t="s">
        <v>2385</v>
      </c>
      <c r="F2446" s="63">
        <v>0</v>
      </c>
      <c r="G2446" s="63" t="s">
        <v>5297</v>
      </c>
      <c r="H2446" s="63" t="s">
        <v>1958</v>
      </c>
      <c r="I2446" s="63">
        <v>58</v>
      </c>
      <c r="J2446" s="63">
        <v>21</v>
      </c>
      <c r="K2446" s="63">
        <v>2</v>
      </c>
      <c r="L2446" s="63"/>
      <c r="M2446" s="63"/>
      <c r="N2446" s="63"/>
      <c r="O2446" s="63"/>
      <c r="P2446" s="63"/>
      <c r="Q2446" s="63"/>
      <c r="R2446" s="63"/>
    </row>
    <row r="2447" spans="1:18" x14ac:dyDescent="0.2">
      <c r="A2447" s="63" t="s">
        <v>2439</v>
      </c>
      <c r="B2447" s="63" t="s">
        <v>2387</v>
      </c>
      <c r="C2447" s="63" t="s">
        <v>121</v>
      </c>
      <c r="D2447" s="63" t="s">
        <v>120</v>
      </c>
      <c r="E2447" s="63" t="s">
        <v>2385</v>
      </c>
      <c r="F2447" s="63">
        <v>1</v>
      </c>
      <c r="G2447" s="63" t="s">
        <v>5297</v>
      </c>
      <c r="H2447" s="63" t="s">
        <v>1958</v>
      </c>
      <c r="I2447" s="63">
        <v>58</v>
      </c>
      <c r="J2447" s="63">
        <v>21</v>
      </c>
      <c r="K2447" s="63">
        <v>2</v>
      </c>
      <c r="L2447" s="63"/>
      <c r="M2447" s="63"/>
      <c r="N2447" s="63"/>
      <c r="O2447" s="63"/>
      <c r="P2447" s="63"/>
      <c r="Q2447" s="63"/>
      <c r="R2447" s="63"/>
    </row>
    <row r="2448" spans="1:18" x14ac:dyDescent="0.2">
      <c r="A2448" s="63" t="s">
        <v>2440</v>
      </c>
      <c r="B2448" s="63" t="s">
        <v>2384</v>
      </c>
      <c r="C2448" s="63" t="s">
        <v>125</v>
      </c>
      <c r="D2448" s="63" t="s">
        <v>124</v>
      </c>
      <c r="E2448" s="63" t="s">
        <v>2385</v>
      </c>
      <c r="F2448" s="63">
        <v>0</v>
      </c>
      <c r="G2448" s="63" t="s">
        <v>5297</v>
      </c>
      <c r="H2448" s="63" t="s">
        <v>1958</v>
      </c>
      <c r="I2448" s="63">
        <v>61</v>
      </c>
      <c r="J2448" s="63">
        <v>11</v>
      </c>
      <c r="K2448" s="63">
        <v>1</v>
      </c>
      <c r="L2448" s="63"/>
      <c r="M2448" s="63"/>
      <c r="N2448" s="63"/>
      <c r="O2448" s="63"/>
      <c r="P2448" s="63"/>
      <c r="Q2448" s="63"/>
      <c r="R2448" s="63"/>
    </row>
    <row r="2449" spans="1:18" x14ac:dyDescent="0.2">
      <c r="A2449" s="63" t="s">
        <v>2441</v>
      </c>
      <c r="B2449" s="63" t="s">
        <v>2387</v>
      </c>
      <c r="C2449" s="63" t="s">
        <v>125</v>
      </c>
      <c r="D2449" s="63" t="s">
        <v>124</v>
      </c>
      <c r="E2449" s="63" t="s">
        <v>2385</v>
      </c>
      <c r="F2449" s="63">
        <v>1</v>
      </c>
      <c r="G2449" s="63" t="s">
        <v>5297</v>
      </c>
      <c r="H2449" s="63" t="s">
        <v>1958</v>
      </c>
      <c r="I2449" s="63">
        <v>61</v>
      </c>
      <c r="J2449" s="63">
        <v>11</v>
      </c>
      <c r="K2449" s="63">
        <v>1</v>
      </c>
      <c r="L2449" s="63"/>
      <c r="M2449" s="63"/>
      <c r="N2449" s="63"/>
      <c r="O2449" s="63"/>
      <c r="P2449" s="63"/>
      <c r="Q2449" s="63"/>
      <c r="R2449" s="63"/>
    </row>
    <row r="2450" spans="1:18" x14ac:dyDescent="0.2">
      <c r="A2450" s="63" t="s">
        <v>2442</v>
      </c>
      <c r="B2450" s="63" t="s">
        <v>2384</v>
      </c>
      <c r="C2450" s="63" t="s">
        <v>129</v>
      </c>
      <c r="D2450" s="63" t="s">
        <v>128</v>
      </c>
      <c r="E2450" s="63" t="s">
        <v>2385</v>
      </c>
      <c r="F2450" s="63">
        <v>0</v>
      </c>
      <c r="G2450" s="63" t="s">
        <v>5297</v>
      </c>
      <c r="H2450" s="63" t="s">
        <v>1958</v>
      </c>
      <c r="I2450" s="63">
        <v>45</v>
      </c>
      <c r="J2450" s="63">
        <v>50</v>
      </c>
      <c r="K2450" s="63">
        <v>4</v>
      </c>
      <c r="L2450" s="63"/>
      <c r="M2450" s="63"/>
      <c r="N2450" s="63"/>
      <c r="O2450" s="63"/>
      <c r="P2450" s="63"/>
      <c r="Q2450" s="63"/>
      <c r="R2450" s="63"/>
    </row>
    <row r="2451" spans="1:18" x14ac:dyDescent="0.2">
      <c r="A2451" s="63" t="s">
        <v>2443</v>
      </c>
      <c r="B2451" s="63" t="s">
        <v>2387</v>
      </c>
      <c r="C2451" s="63" t="s">
        <v>129</v>
      </c>
      <c r="D2451" s="63" t="s">
        <v>128</v>
      </c>
      <c r="E2451" s="63" t="s">
        <v>2385</v>
      </c>
      <c r="F2451" s="63">
        <v>1</v>
      </c>
      <c r="G2451" s="63" t="s">
        <v>5297</v>
      </c>
      <c r="H2451" s="63" t="s">
        <v>1958</v>
      </c>
      <c r="I2451" s="63">
        <v>45</v>
      </c>
      <c r="J2451" s="63">
        <v>50</v>
      </c>
      <c r="K2451" s="63">
        <v>4</v>
      </c>
      <c r="L2451" s="63"/>
      <c r="M2451" s="63"/>
      <c r="N2451" s="63"/>
      <c r="O2451" s="63"/>
      <c r="P2451" s="63"/>
      <c r="Q2451" s="63"/>
      <c r="R2451" s="63"/>
    </row>
    <row r="2452" spans="1:18" x14ac:dyDescent="0.2">
      <c r="A2452" s="63" t="s">
        <v>2444</v>
      </c>
      <c r="B2452" s="63" t="s">
        <v>2384</v>
      </c>
      <c r="C2452" s="63" t="s">
        <v>133</v>
      </c>
      <c r="D2452" s="63" t="s">
        <v>132</v>
      </c>
      <c r="E2452" s="63" t="s">
        <v>2385</v>
      </c>
      <c r="F2452" s="63">
        <v>0</v>
      </c>
      <c r="G2452" s="63" t="s">
        <v>5297</v>
      </c>
      <c r="H2452" s="63" t="s">
        <v>1958</v>
      </c>
      <c r="I2452" s="63">
        <v>67</v>
      </c>
      <c r="J2452" s="63">
        <v>2</v>
      </c>
      <c r="K2452" s="63">
        <v>1</v>
      </c>
      <c r="L2452" s="63"/>
      <c r="M2452" s="63"/>
      <c r="N2452" s="63"/>
      <c r="O2452" s="63"/>
      <c r="P2452" s="63"/>
      <c r="Q2452" s="63"/>
      <c r="R2452" s="63"/>
    </row>
    <row r="2453" spans="1:18" x14ac:dyDescent="0.2">
      <c r="A2453" s="63" t="s">
        <v>2445</v>
      </c>
      <c r="B2453" s="63" t="s">
        <v>2387</v>
      </c>
      <c r="C2453" s="63" t="s">
        <v>133</v>
      </c>
      <c r="D2453" s="63" t="s">
        <v>132</v>
      </c>
      <c r="E2453" s="63" t="s">
        <v>2385</v>
      </c>
      <c r="F2453" s="63">
        <v>1</v>
      </c>
      <c r="G2453" s="63" t="s">
        <v>5297</v>
      </c>
      <c r="H2453" s="63" t="s">
        <v>1958</v>
      </c>
      <c r="I2453" s="63">
        <v>67</v>
      </c>
      <c r="J2453" s="63">
        <v>2</v>
      </c>
      <c r="K2453" s="63">
        <v>1</v>
      </c>
      <c r="L2453" s="63"/>
      <c r="M2453" s="63"/>
      <c r="N2453" s="63"/>
      <c r="O2453" s="63"/>
      <c r="P2453" s="63"/>
      <c r="Q2453" s="63"/>
      <c r="R2453" s="63"/>
    </row>
    <row r="2454" spans="1:18" x14ac:dyDescent="0.2">
      <c r="A2454" s="63" t="s">
        <v>2446</v>
      </c>
      <c r="B2454" s="63" t="s">
        <v>2384</v>
      </c>
      <c r="C2454" s="63" t="s">
        <v>137</v>
      </c>
      <c r="D2454" s="63" t="s">
        <v>136</v>
      </c>
      <c r="E2454" s="63" t="s">
        <v>2385</v>
      </c>
      <c r="F2454" s="63">
        <v>0</v>
      </c>
      <c r="G2454" s="63" t="s">
        <v>5297</v>
      </c>
      <c r="H2454" s="63" t="s">
        <v>1958</v>
      </c>
      <c r="I2454" s="63">
        <v>53</v>
      </c>
      <c r="J2454" s="63">
        <v>40</v>
      </c>
      <c r="K2454" s="63">
        <v>4</v>
      </c>
      <c r="L2454" s="63"/>
      <c r="M2454" s="63"/>
      <c r="N2454" s="63"/>
      <c r="O2454" s="63"/>
      <c r="P2454" s="63"/>
      <c r="Q2454" s="63"/>
      <c r="R2454" s="63"/>
    </row>
    <row r="2455" spans="1:18" x14ac:dyDescent="0.2">
      <c r="A2455" s="63" t="s">
        <v>2447</v>
      </c>
      <c r="B2455" s="63" t="s">
        <v>2387</v>
      </c>
      <c r="C2455" s="63" t="s">
        <v>137</v>
      </c>
      <c r="D2455" s="63" t="s">
        <v>136</v>
      </c>
      <c r="E2455" s="63" t="s">
        <v>2385</v>
      </c>
      <c r="F2455" s="63">
        <v>1</v>
      </c>
      <c r="G2455" s="63" t="s">
        <v>5297</v>
      </c>
      <c r="H2455" s="63" t="s">
        <v>1958</v>
      </c>
      <c r="I2455" s="63">
        <v>53</v>
      </c>
      <c r="J2455" s="63">
        <v>40</v>
      </c>
      <c r="K2455" s="63">
        <v>4</v>
      </c>
      <c r="L2455" s="63"/>
      <c r="M2455" s="63"/>
      <c r="N2455" s="63"/>
      <c r="O2455" s="63"/>
      <c r="P2455" s="63"/>
      <c r="Q2455" s="63"/>
      <c r="R2455" s="63"/>
    </row>
    <row r="2456" spans="1:18" x14ac:dyDescent="0.2">
      <c r="A2456" s="63" t="s">
        <v>2448</v>
      </c>
      <c r="B2456" s="63" t="s">
        <v>2384</v>
      </c>
      <c r="C2456" s="63" t="s">
        <v>141</v>
      </c>
      <c r="D2456" s="63" t="s">
        <v>140</v>
      </c>
      <c r="E2456" s="63" t="s">
        <v>2385</v>
      </c>
      <c r="F2456" s="63">
        <v>0</v>
      </c>
      <c r="G2456" s="63" t="s">
        <v>5297</v>
      </c>
      <c r="H2456" s="63" t="s">
        <v>1958</v>
      </c>
      <c r="I2456" s="63">
        <v>48</v>
      </c>
      <c r="J2456" s="63">
        <v>48</v>
      </c>
      <c r="K2456" s="63">
        <v>4</v>
      </c>
      <c r="L2456" s="63"/>
      <c r="M2456" s="63"/>
      <c r="N2456" s="63"/>
      <c r="O2456" s="63"/>
      <c r="P2456" s="63"/>
      <c r="Q2456" s="63"/>
      <c r="R2456" s="63"/>
    </row>
    <row r="2457" spans="1:18" x14ac:dyDescent="0.2">
      <c r="A2457" s="63" t="s">
        <v>2449</v>
      </c>
      <c r="B2457" s="63" t="s">
        <v>2387</v>
      </c>
      <c r="C2457" s="63" t="s">
        <v>141</v>
      </c>
      <c r="D2457" s="63" t="s">
        <v>140</v>
      </c>
      <c r="E2457" s="63" t="s">
        <v>2385</v>
      </c>
      <c r="F2457" s="63">
        <v>1</v>
      </c>
      <c r="G2457" s="63" t="s">
        <v>5297</v>
      </c>
      <c r="H2457" s="63" t="s">
        <v>1958</v>
      </c>
      <c r="I2457" s="63">
        <v>48</v>
      </c>
      <c r="J2457" s="63">
        <v>48</v>
      </c>
      <c r="K2457" s="63">
        <v>4</v>
      </c>
      <c r="L2457" s="63"/>
      <c r="M2457" s="63"/>
      <c r="N2457" s="63"/>
      <c r="O2457" s="63"/>
      <c r="P2457" s="63"/>
      <c r="Q2457" s="63"/>
      <c r="R2457" s="63"/>
    </row>
    <row r="2458" spans="1:18" x14ac:dyDescent="0.2">
      <c r="A2458" s="63" t="s">
        <v>2450</v>
      </c>
      <c r="B2458" s="63" t="s">
        <v>2384</v>
      </c>
      <c r="C2458" s="63" t="s">
        <v>145</v>
      </c>
      <c r="D2458" s="63" t="s">
        <v>144</v>
      </c>
      <c r="E2458" s="63" t="s">
        <v>2385</v>
      </c>
      <c r="F2458" s="63">
        <v>0</v>
      </c>
      <c r="G2458" s="63" t="s">
        <v>5297</v>
      </c>
      <c r="H2458" s="63" t="s">
        <v>1958</v>
      </c>
      <c r="I2458" s="63">
        <v>53</v>
      </c>
      <c r="J2458" s="63">
        <v>40</v>
      </c>
      <c r="K2458" s="63">
        <v>4</v>
      </c>
      <c r="L2458" s="63"/>
      <c r="M2458" s="63"/>
      <c r="N2458" s="63"/>
      <c r="O2458" s="63"/>
      <c r="P2458" s="63"/>
      <c r="Q2458" s="63"/>
      <c r="R2458" s="63"/>
    </row>
    <row r="2459" spans="1:18" x14ac:dyDescent="0.2">
      <c r="A2459" s="63" t="s">
        <v>2451</v>
      </c>
      <c r="B2459" s="63" t="s">
        <v>2387</v>
      </c>
      <c r="C2459" s="63" t="s">
        <v>145</v>
      </c>
      <c r="D2459" s="63" t="s">
        <v>144</v>
      </c>
      <c r="E2459" s="63" t="s">
        <v>2385</v>
      </c>
      <c r="F2459" s="63">
        <v>1</v>
      </c>
      <c r="G2459" s="63" t="s">
        <v>5297</v>
      </c>
      <c r="H2459" s="63" t="s">
        <v>1958</v>
      </c>
      <c r="I2459" s="63">
        <v>53</v>
      </c>
      <c r="J2459" s="63">
        <v>40</v>
      </c>
      <c r="K2459" s="63">
        <v>4</v>
      </c>
      <c r="L2459" s="63"/>
      <c r="M2459" s="63"/>
      <c r="N2459" s="63"/>
      <c r="O2459" s="63"/>
      <c r="P2459" s="63"/>
      <c r="Q2459" s="63"/>
      <c r="R2459" s="63"/>
    </row>
    <row r="2460" spans="1:18" x14ac:dyDescent="0.2">
      <c r="A2460" s="63" t="s">
        <v>2452</v>
      </c>
      <c r="B2460" s="63" t="s">
        <v>2384</v>
      </c>
      <c r="C2460" s="63" t="s">
        <v>149</v>
      </c>
      <c r="D2460" s="63" t="s">
        <v>148</v>
      </c>
      <c r="E2460" s="63" t="s">
        <v>2385</v>
      </c>
      <c r="F2460" s="63">
        <v>0</v>
      </c>
      <c r="G2460" s="63" t="s">
        <v>5297</v>
      </c>
      <c r="H2460" s="63" t="s">
        <v>1958</v>
      </c>
      <c r="I2460" s="63">
        <v>55</v>
      </c>
      <c r="J2460" s="63">
        <v>35</v>
      </c>
      <c r="K2460" s="63">
        <v>3</v>
      </c>
      <c r="L2460" s="63"/>
      <c r="M2460" s="63"/>
      <c r="N2460" s="63"/>
      <c r="O2460" s="63"/>
      <c r="P2460" s="63"/>
      <c r="Q2460" s="63"/>
      <c r="R2460" s="63"/>
    </row>
    <row r="2461" spans="1:18" x14ac:dyDescent="0.2">
      <c r="A2461" s="63" t="s">
        <v>2453</v>
      </c>
      <c r="B2461" s="63" t="s">
        <v>2387</v>
      </c>
      <c r="C2461" s="63" t="s">
        <v>149</v>
      </c>
      <c r="D2461" s="63" t="s">
        <v>148</v>
      </c>
      <c r="E2461" s="63" t="s">
        <v>2385</v>
      </c>
      <c r="F2461" s="63">
        <v>1</v>
      </c>
      <c r="G2461" s="63" t="s">
        <v>5297</v>
      </c>
      <c r="H2461" s="63" t="s">
        <v>1958</v>
      </c>
      <c r="I2461" s="63">
        <v>55</v>
      </c>
      <c r="J2461" s="63">
        <v>35</v>
      </c>
      <c r="K2461" s="63">
        <v>3</v>
      </c>
      <c r="L2461" s="63"/>
      <c r="M2461" s="63"/>
      <c r="N2461" s="63"/>
      <c r="O2461" s="63"/>
      <c r="P2461" s="63"/>
      <c r="Q2461" s="63"/>
      <c r="R2461" s="63"/>
    </row>
    <row r="2462" spans="1:18" x14ac:dyDescent="0.2">
      <c r="A2462" s="63" t="s">
        <v>2454</v>
      </c>
      <c r="B2462" s="63" t="s">
        <v>2384</v>
      </c>
      <c r="C2462" s="63" t="s">
        <v>153</v>
      </c>
      <c r="D2462" s="63" t="s">
        <v>152</v>
      </c>
      <c r="E2462" s="63" t="s">
        <v>2385</v>
      </c>
      <c r="F2462" s="63">
        <v>0</v>
      </c>
      <c r="G2462" s="63" t="s">
        <v>5297</v>
      </c>
      <c r="H2462" s="63" t="s">
        <v>1958</v>
      </c>
      <c r="I2462" s="63">
        <v>62</v>
      </c>
      <c r="J2462" s="63">
        <v>8</v>
      </c>
      <c r="K2462" s="63">
        <v>1</v>
      </c>
      <c r="L2462" s="63"/>
      <c r="M2462" s="63"/>
      <c r="N2462" s="63"/>
      <c r="O2462" s="63"/>
      <c r="P2462" s="63"/>
      <c r="Q2462" s="63"/>
      <c r="R2462" s="63"/>
    </row>
    <row r="2463" spans="1:18" x14ac:dyDescent="0.2">
      <c r="A2463" s="63" t="s">
        <v>2455</v>
      </c>
      <c r="B2463" s="63" t="s">
        <v>2387</v>
      </c>
      <c r="C2463" s="63" t="s">
        <v>153</v>
      </c>
      <c r="D2463" s="63" t="s">
        <v>152</v>
      </c>
      <c r="E2463" s="63" t="s">
        <v>2385</v>
      </c>
      <c r="F2463" s="63">
        <v>1</v>
      </c>
      <c r="G2463" s="63" t="s">
        <v>5297</v>
      </c>
      <c r="H2463" s="63" t="s">
        <v>1958</v>
      </c>
      <c r="I2463" s="63">
        <v>62</v>
      </c>
      <c r="J2463" s="63">
        <v>8</v>
      </c>
      <c r="K2463" s="63">
        <v>1</v>
      </c>
      <c r="L2463" s="63"/>
      <c r="M2463" s="63"/>
      <c r="N2463" s="63"/>
      <c r="O2463" s="63"/>
      <c r="P2463" s="63"/>
      <c r="Q2463" s="63"/>
      <c r="R2463" s="63"/>
    </row>
    <row r="2464" spans="1:18" x14ac:dyDescent="0.2">
      <c r="A2464" s="63" t="s">
        <v>2456</v>
      </c>
      <c r="B2464" s="63" t="s">
        <v>2384</v>
      </c>
      <c r="C2464" s="63" t="s">
        <v>157</v>
      </c>
      <c r="D2464" s="63" t="s">
        <v>156</v>
      </c>
      <c r="E2464" s="63" t="s">
        <v>2385</v>
      </c>
      <c r="F2464" s="63">
        <v>0</v>
      </c>
      <c r="G2464" s="63" t="s">
        <v>5297</v>
      </c>
      <c r="H2464" s="63" t="s">
        <v>1958</v>
      </c>
      <c r="I2464" s="63">
        <v>57</v>
      </c>
      <c r="J2464" s="63">
        <v>24</v>
      </c>
      <c r="K2464" s="63">
        <v>2</v>
      </c>
      <c r="L2464" s="63"/>
      <c r="M2464" s="63"/>
      <c r="N2464" s="63"/>
      <c r="O2464" s="63"/>
      <c r="P2464" s="63"/>
      <c r="Q2464" s="63"/>
      <c r="R2464" s="63"/>
    </row>
    <row r="2465" spans="1:18" x14ac:dyDescent="0.2">
      <c r="A2465" s="63" t="s">
        <v>2457</v>
      </c>
      <c r="B2465" s="63" t="s">
        <v>2387</v>
      </c>
      <c r="C2465" s="63" t="s">
        <v>157</v>
      </c>
      <c r="D2465" s="63" t="s">
        <v>156</v>
      </c>
      <c r="E2465" s="63" t="s">
        <v>2385</v>
      </c>
      <c r="F2465" s="63">
        <v>1</v>
      </c>
      <c r="G2465" s="63" t="s">
        <v>5297</v>
      </c>
      <c r="H2465" s="63" t="s">
        <v>1958</v>
      </c>
      <c r="I2465" s="63">
        <v>57</v>
      </c>
      <c r="J2465" s="63">
        <v>24</v>
      </c>
      <c r="K2465" s="63">
        <v>2</v>
      </c>
      <c r="L2465" s="63"/>
      <c r="M2465" s="63"/>
      <c r="N2465" s="63"/>
      <c r="O2465" s="63"/>
      <c r="P2465" s="63"/>
      <c r="Q2465" s="63"/>
      <c r="R2465" s="63"/>
    </row>
    <row r="2466" spans="1:18" x14ac:dyDescent="0.2">
      <c r="A2466" s="63" t="s">
        <v>2458</v>
      </c>
      <c r="B2466" s="63" t="s">
        <v>2384</v>
      </c>
      <c r="C2466" s="63" t="s">
        <v>161</v>
      </c>
      <c r="D2466" s="63" t="s">
        <v>160</v>
      </c>
      <c r="E2466" s="63" t="s">
        <v>2385</v>
      </c>
      <c r="F2466" s="63">
        <v>0</v>
      </c>
      <c r="G2466" s="63" t="s">
        <v>5297</v>
      </c>
      <c r="H2466" s="63" t="s">
        <v>1958</v>
      </c>
      <c r="I2466" s="63">
        <v>56</v>
      </c>
      <c r="J2466" s="63">
        <v>30</v>
      </c>
      <c r="K2466" s="63">
        <v>3</v>
      </c>
      <c r="L2466" s="63"/>
      <c r="M2466" s="63"/>
      <c r="N2466" s="63"/>
      <c r="O2466" s="63"/>
      <c r="P2466" s="63"/>
      <c r="Q2466" s="63"/>
      <c r="R2466" s="63"/>
    </row>
    <row r="2467" spans="1:18" x14ac:dyDescent="0.2">
      <c r="A2467" s="63" t="s">
        <v>2459</v>
      </c>
      <c r="B2467" s="63" t="s">
        <v>2387</v>
      </c>
      <c r="C2467" s="63" t="s">
        <v>161</v>
      </c>
      <c r="D2467" s="63" t="s">
        <v>160</v>
      </c>
      <c r="E2467" s="63" t="s">
        <v>2385</v>
      </c>
      <c r="F2467" s="63">
        <v>1</v>
      </c>
      <c r="G2467" s="63" t="s">
        <v>5297</v>
      </c>
      <c r="H2467" s="63" t="s">
        <v>1958</v>
      </c>
      <c r="I2467" s="63">
        <v>56</v>
      </c>
      <c r="J2467" s="63">
        <v>30</v>
      </c>
      <c r="K2467" s="63">
        <v>3</v>
      </c>
      <c r="L2467" s="63"/>
      <c r="M2467" s="63"/>
      <c r="N2467" s="63"/>
      <c r="O2467" s="63"/>
      <c r="P2467" s="63"/>
      <c r="Q2467" s="63"/>
      <c r="R2467" s="63"/>
    </row>
    <row r="2468" spans="1:18" x14ac:dyDescent="0.2">
      <c r="A2468" s="63" t="s">
        <v>2460</v>
      </c>
      <c r="B2468" s="63" t="s">
        <v>2384</v>
      </c>
      <c r="C2468" s="63" t="s">
        <v>165</v>
      </c>
      <c r="D2468" s="63" t="s">
        <v>164</v>
      </c>
      <c r="E2468" s="63" t="s">
        <v>2385</v>
      </c>
      <c r="F2468" s="63">
        <v>0</v>
      </c>
      <c r="G2468" s="63" t="s">
        <v>5297</v>
      </c>
      <c r="H2468" s="63" t="s">
        <v>1958</v>
      </c>
      <c r="I2468" s="63">
        <v>57</v>
      </c>
      <c r="J2468" s="63">
        <v>24</v>
      </c>
      <c r="K2468" s="63">
        <v>2</v>
      </c>
      <c r="L2468" s="63"/>
      <c r="M2468" s="63"/>
      <c r="N2468" s="63"/>
      <c r="O2468" s="63"/>
      <c r="P2468" s="63"/>
      <c r="Q2468" s="63"/>
      <c r="R2468" s="63"/>
    </row>
    <row r="2469" spans="1:18" x14ac:dyDescent="0.2">
      <c r="A2469" s="63" t="s">
        <v>2461</v>
      </c>
      <c r="B2469" s="63" t="s">
        <v>2387</v>
      </c>
      <c r="C2469" s="63" t="s">
        <v>165</v>
      </c>
      <c r="D2469" s="63" t="s">
        <v>164</v>
      </c>
      <c r="E2469" s="63" t="s">
        <v>2385</v>
      </c>
      <c r="F2469" s="63">
        <v>1</v>
      </c>
      <c r="G2469" s="63" t="s">
        <v>5297</v>
      </c>
      <c r="H2469" s="63" t="s">
        <v>1958</v>
      </c>
      <c r="I2469" s="63">
        <v>57</v>
      </c>
      <c r="J2469" s="63">
        <v>24</v>
      </c>
      <c r="K2469" s="63">
        <v>2</v>
      </c>
      <c r="L2469" s="63"/>
      <c r="M2469" s="63"/>
      <c r="N2469" s="63"/>
      <c r="O2469" s="63"/>
      <c r="P2469" s="63"/>
      <c r="Q2469" s="63"/>
      <c r="R2469" s="63"/>
    </row>
    <row r="2470" spans="1:18" x14ac:dyDescent="0.2">
      <c r="A2470" s="63" t="s">
        <v>2462</v>
      </c>
      <c r="B2470" s="63" t="s">
        <v>2384</v>
      </c>
      <c r="C2470" s="63" t="s">
        <v>169</v>
      </c>
      <c r="D2470" s="63" t="s">
        <v>168</v>
      </c>
      <c r="E2470" s="63" t="s">
        <v>2385</v>
      </c>
      <c r="F2470" s="63">
        <v>0</v>
      </c>
      <c r="G2470" s="63" t="s">
        <v>5297</v>
      </c>
      <c r="H2470" s="63" t="s">
        <v>1958</v>
      </c>
      <c r="I2470" s="63">
        <v>59</v>
      </c>
      <c r="J2470" s="63">
        <v>16</v>
      </c>
      <c r="K2470" s="63">
        <v>2</v>
      </c>
      <c r="L2470" s="63"/>
      <c r="M2470" s="63"/>
      <c r="N2470" s="63"/>
      <c r="O2470" s="63"/>
      <c r="P2470" s="63"/>
      <c r="Q2470" s="63"/>
      <c r="R2470" s="63"/>
    </row>
    <row r="2471" spans="1:18" x14ac:dyDescent="0.2">
      <c r="A2471" s="63" t="s">
        <v>2463</v>
      </c>
      <c r="B2471" s="63" t="s">
        <v>2387</v>
      </c>
      <c r="C2471" s="63" t="s">
        <v>169</v>
      </c>
      <c r="D2471" s="63" t="s">
        <v>168</v>
      </c>
      <c r="E2471" s="63" t="s">
        <v>2385</v>
      </c>
      <c r="F2471" s="63">
        <v>1</v>
      </c>
      <c r="G2471" s="63" t="s">
        <v>5297</v>
      </c>
      <c r="H2471" s="63" t="s">
        <v>1958</v>
      </c>
      <c r="I2471" s="63">
        <v>59</v>
      </c>
      <c r="J2471" s="63">
        <v>16</v>
      </c>
      <c r="K2471" s="63">
        <v>2</v>
      </c>
      <c r="L2471" s="63"/>
      <c r="M2471" s="63"/>
      <c r="N2471" s="63"/>
      <c r="O2471" s="63"/>
      <c r="P2471" s="63"/>
      <c r="Q2471" s="63"/>
      <c r="R2471" s="63"/>
    </row>
    <row r="2472" spans="1:18" x14ac:dyDescent="0.2">
      <c r="A2472" s="63" t="s">
        <v>2464</v>
      </c>
      <c r="B2472" s="63" t="s">
        <v>2384</v>
      </c>
      <c r="C2472" s="63" t="s">
        <v>173</v>
      </c>
      <c r="D2472" s="63" t="s">
        <v>172</v>
      </c>
      <c r="E2472" s="63" t="s">
        <v>2385</v>
      </c>
      <c r="F2472" s="63">
        <v>0</v>
      </c>
      <c r="G2472" s="63" t="s">
        <v>5297</v>
      </c>
      <c r="H2472" s="63" t="s">
        <v>1958</v>
      </c>
      <c r="I2472" s="63">
        <v>60</v>
      </c>
      <c r="J2472" s="63">
        <v>14</v>
      </c>
      <c r="K2472" s="63">
        <v>2</v>
      </c>
      <c r="L2472" s="63"/>
      <c r="M2472" s="63"/>
      <c r="N2472" s="63"/>
      <c r="O2472" s="63"/>
      <c r="P2472" s="63"/>
      <c r="Q2472" s="63"/>
      <c r="R2472" s="63"/>
    </row>
    <row r="2473" spans="1:18" x14ac:dyDescent="0.2">
      <c r="A2473" s="63" t="s">
        <v>2465</v>
      </c>
      <c r="B2473" s="63" t="s">
        <v>2387</v>
      </c>
      <c r="C2473" s="63" t="s">
        <v>173</v>
      </c>
      <c r="D2473" s="63" t="s">
        <v>172</v>
      </c>
      <c r="E2473" s="63" t="s">
        <v>2385</v>
      </c>
      <c r="F2473" s="63">
        <v>1</v>
      </c>
      <c r="G2473" s="63" t="s">
        <v>5297</v>
      </c>
      <c r="H2473" s="63" t="s">
        <v>1958</v>
      </c>
      <c r="I2473" s="63">
        <v>60</v>
      </c>
      <c r="J2473" s="63">
        <v>14</v>
      </c>
      <c r="K2473" s="63">
        <v>2</v>
      </c>
      <c r="L2473" s="63"/>
      <c r="M2473" s="63"/>
      <c r="N2473" s="63"/>
      <c r="O2473" s="63"/>
      <c r="P2473" s="63"/>
      <c r="Q2473" s="63"/>
      <c r="R2473" s="63"/>
    </row>
    <row r="2474" spans="1:18" x14ac:dyDescent="0.2">
      <c r="A2474" s="63" t="s">
        <v>2466</v>
      </c>
      <c r="B2474" s="63" t="s">
        <v>2384</v>
      </c>
      <c r="C2474" s="63" t="s">
        <v>177</v>
      </c>
      <c r="D2474" s="63" t="s">
        <v>176</v>
      </c>
      <c r="E2474" s="63" t="s">
        <v>2385</v>
      </c>
      <c r="F2474" s="63">
        <v>0</v>
      </c>
      <c r="G2474" s="63" t="s">
        <v>5297</v>
      </c>
      <c r="H2474" s="63" t="s">
        <v>1958</v>
      </c>
      <c r="I2474" s="63">
        <v>54</v>
      </c>
      <c r="J2474" s="63">
        <v>38</v>
      </c>
      <c r="K2474" s="63">
        <v>3</v>
      </c>
      <c r="L2474" s="63"/>
      <c r="M2474" s="63"/>
      <c r="N2474" s="63"/>
      <c r="O2474" s="63"/>
      <c r="P2474" s="63"/>
      <c r="Q2474" s="63"/>
      <c r="R2474" s="63"/>
    </row>
    <row r="2475" spans="1:18" x14ac:dyDescent="0.2">
      <c r="A2475" s="63" t="s">
        <v>2467</v>
      </c>
      <c r="B2475" s="63" t="s">
        <v>2387</v>
      </c>
      <c r="C2475" s="63" t="s">
        <v>177</v>
      </c>
      <c r="D2475" s="63" t="s">
        <v>176</v>
      </c>
      <c r="E2475" s="63" t="s">
        <v>2385</v>
      </c>
      <c r="F2475" s="63">
        <v>1</v>
      </c>
      <c r="G2475" s="63" t="s">
        <v>5297</v>
      </c>
      <c r="H2475" s="63" t="s">
        <v>1958</v>
      </c>
      <c r="I2475" s="63">
        <v>54</v>
      </c>
      <c r="J2475" s="63">
        <v>38</v>
      </c>
      <c r="K2475" s="63">
        <v>3</v>
      </c>
      <c r="L2475" s="63"/>
      <c r="M2475" s="63"/>
      <c r="N2475" s="63"/>
      <c r="O2475" s="63"/>
      <c r="P2475" s="63"/>
      <c r="Q2475" s="63"/>
      <c r="R2475" s="63"/>
    </row>
    <row r="2476" spans="1:18" x14ac:dyDescent="0.2">
      <c r="A2476" s="63" t="s">
        <v>2468</v>
      </c>
      <c r="B2476" s="63" t="s">
        <v>2384</v>
      </c>
      <c r="C2476" s="63" t="s">
        <v>181</v>
      </c>
      <c r="D2476" s="63" t="s">
        <v>180</v>
      </c>
      <c r="E2476" s="63" t="s">
        <v>2385</v>
      </c>
      <c r="F2476" s="63">
        <v>0</v>
      </c>
      <c r="G2476" s="63" t="s">
        <v>5297</v>
      </c>
      <c r="H2476" s="63" t="s">
        <v>1958</v>
      </c>
      <c r="I2476" s="63">
        <v>62</v>
      </c>
      <c r="J2476" s="63">
        <v>8</v>
      </c>
      <c r="K2476" s="63">
        <v>1</v>
      </c>
      <c r="L2476" s="63"/>
      <c r="M2476" s="63"/>
      <c r="N2476" s="63"/>
      <c r="O2476" s="63"/>
      <c r="P2476" s="63"/>
      <c r="Q2476" s="63"/>
      <c r="R2476" s="63"/>
    </row>
    <row r="2477" spans="1:18" x14ac:dyDescent="0.2">
      <c r="A2477" s="63" t="s">
        <v>2469</v>
      </c>
      <c r="B2477" s="63" t="s">
        <v>2387</v>
      </c>
      <c r="C2477" s="63" t="s">
        <v>181</v>
      </c>
      <c r="D2477" s="63" t="s">
        <v>180</v>
      </c>
      <c r="E2477" s="63" t="s">
        <v>2385</v>
      </c>
      <c r="F2477" s="63">
        <v>1</v>
      </c>
      <c r="G2477" s="63" t="s">
        <v>5297</v>
      </c>
      <c r="H2477" s="63" t="s">
        <v>1958</v>
      </c>
      <c r="I2477" s="63">
        <v>62</v>
      </c>
      <c r="J2477" s="63">
        <v>8</v>
      </c>
      <c r="K2477" s="63">
        <v>1</v>
      </c>
      <c r="L2477" s="63"/>
      <c r="M2477" s="63"/>
      <c r="N2477" s="63"/>
      <c r="O2477" s="63"/>
      <c r="P2477" s="63"/>
      <c r="Q2477" s="63"/>
      <c r="R2477" s="63"/>
    </row>
    <row r="2478" spans="1:18" x14ac:dyDescent="0.2">
      <c r="A2478" s="63" t="s">
        <v>2470</v>
      </c>
      <c r="B2478" s="63" t="s">
        <v>2384</v>
      </c>
      <c r="C2478" s="63" t="s">
        <v>185</v>
      </c>
      <c r="D2478" s="63" t="s">
        <v>184</v>
      </c>
      <c r="E2478" s="63" t="s">
        <v>2385</v>
      </c>
      <c r="F2478" s="63">
        <v>0</v>
      </c>
      <c r="G2478" s="63" t="s">
        <v>5297</v>
      </c>
      <c r="H2478" s="63" t="s">
        <v>1958</v>
      </c>
      <c r="I2478" s="63">
        <v>60</v>
      </c>
      <c r="J2478" s="63">
        <v>14</v>
      </c>
      <c r="K2478" s="63">
        <v>2</v>
      </c>
      <c r="L2478" s="63"/>
      <c r="M2478" s="63"/>
      <c r="N2478" s="63"/>
      <c r="O2478" s="63"/>
      <c r="P2478" s="63"/>
      <c r="Q2478" s="63"/>
      <c r="R2478" s="63"/>
    </row>
    <row r="2479" spans="1:18" x14ac:dyDescent="0.2">
      <c r="A2479" s="63" t="s">
        <v>2471</v>
      </c>
      <c r="B2479" s="63" t="s">
        <v>2387</v>
      </c>
      <c r="C2479" s="63" t="s">
        <v>185</v>
      </c>
      <c r="D2479" s="63" t="s">
        <v>184</v>
      </c>
      <c r="E2479" s="63" t="s">
        <v>2385</v>
      </c>
      <c r="F2479" s="63">
        <v>1</v>
      </c>
      <c r="G2479" s="63" t="s">
        <v>5297</v>
      </c>
      <c r="H2479" s="63" t="s">
        <v>1958</v>
      </c>
      <c r="I2479" s="63">
        <v>60</v>
      </c>
      <c r="J2479" s="63">
        <v>14</v>
      </c>
      <c r="K2479" s="63">
        <v>2</v>
      </c>
      <c r="L2479" s="63"/>
      <c r="M2479" s="63"/>
      <c r="N2479" s="63"/>
      <c r="O2479" s="63"/>
      <c r="P2479" s="63"/>
      <c r="Q2479" s="63"/>
      <c r="R2479" s="63"/>
    </row>
    <row r="2480" spans="1:18" x14ac:dyDescent="0.2">
      <c r="A2480" s="63" t="s">
        <v>2472</v>
      </c>
      <c r="B2480" s="63" t="s">
        <v>2384</v>
      </c>
      <c r="C2480" s="63" t="s">
        <v>189</v>
      </c>
      <c r="D2480" s="63" t="s">
        <v>188</v>
      </c>
      <c r="E2480" s="63" t="s">
        <v>2385</v>
      </c>
      <c r="F2480" s="63">
        <v>0</v>
      </c>
      <c r="G2480" s="63" t="s">
        <v>5297</v>
      </c>
      <c r="H2480" s="63" t="s">
        <v>1958</v>
      </c>
      <c r="I2480" s="63">
        <v>52</v>
      </c>
      <c r="J2480" s="63">
        <v>42</v>
      </c>
      <c r="K2480" s="63">
        <v>4</v>
      </c>
      <c r="L2480" s="63"/>
      <c r="M2480" s="63"/>
      <c r="N2480" s="63"/>
      <c r="O2480" s="63"/>
      <c r="P2480" s="63"/>
      <c r="Q2480" s="63"/>
      <c r="R2480" s="63"/>
    </row>
    <row r="2481" spans="1:18" x14ac:dyDescent="0.2">
      <c r="A2481" s="63" t="s">
        <v>2473</v>
      </c>
      <c r="B2481" s="63" t="s">
        <v>2387</v>
      </c>
      <c r="C2481" s="63" t="s">
        <v>189</v>
      </c>
      <c r="D2481" s="63" t="s">
        <v>188</v>
      </c>
      <c r="E2481" s="63" t="s">
        <v>2385</v>
      </c>
      <c r="F2481" s="63">
        <v>1</v>
      </c>
      <c r="G2481" s="63" t="s">
        <v>5297</v>
      </c>
      <c r="H2481" s="63" t="s">
        <v>1958</v>
      </c>
      <c r="I2481" s="63">
        <v>52</v>
      </c>
      <c r="J2481" s="63">
        <v>42</v>
      </c>
      <c r="K2481" s="63">
        <v>4</v>
      </c>
      <c r="L2481" s="63"/>
      <c r="M2481" s="63"/>
      <c r="N2481" s="63"/>
      <c r="O2481" s="63"/>
      <c r="P2481" s="63"/>
      <c r="Q2481" s="63"/>
      <c r="R2481" s="63"/>
    </row>
    <row r="2482" spans="1:18" x14ac:dyDescent="0.2">
      <c r="A2482" s="63" t="s">
        <v>2474</v>
      </c>
      <c r="B2482" s="63" t="s">
        <v>2384</v>
      </c>
      <c r="C2482" s="63" t="s">
        <v>193</v>
      </c>
      <c r="D2482" s="63" t="s">
        <v>192</v>
      </c>
      <c r="E2482" s="63" t="s">
        <v>2385</v>
      </c>
      <c r="F2482" s="63">
        <v>0</v>
      </c>
      <c r="G2482" s="63" t="s">
        <v>5297</v>
      </c>
      <c r="H2482" s="63" t="s">
        <v>1958</v>
      </c>
      <c r="I2482" s="63">
        <v>54</v>
      </c>
      <c r="J2482" s="63"/>
      <c r="K2482" s="63"/>
      <c r="L2482" s="63"/>
      <c r="M2482" s="63"/>
      <c r="N2482" s="63"/>
      <c r="O2482" s="63"/>
      <c r="P2482" s="63"/>
      <c r="Q2482" s="63"/>
      <c r="R2482" s="63"/>
    </row>
    <row r="2483" spans="1:18" x14ac:dyDescent="0.2">
      <c r="A2483" s="63" t="s">
        <v>2475</v>
      </c>
      <c r="B2483" s="63" t="s">
        <v>2387</v>
      </c>
      <c r="C2483" s="63" t="s">
        <v>193</v>
      </c>
      <c r="D2483" s="63" t="s">
        <v>192</v>
      </c>
      <c r="E2483" s="63" t="s">
        <v>2385</v>
      </c>
      <c r="F2483" s="63">
        <v>1</v>
      </c>
      <c r="G2483" s="63" t="s">
        <v>5297</v>
      </c>
      <c r="H2483" s="63" t="s">
        <v>1958</v>
      </c>
      <c r="I2483" s="63">
        <v>54</v>
      </c>
      <c r="J2483" s="63"/>
      <c r="K2483" s="63"/>
      <c r="L2483" s="63"/>
      <c r="M2483" s="63"/>
      <c r="N2483" s="63"/>
      <c r="O2483" s="63"/>
      <c r="P2483" s="63"/>
      <c r="Q2483" s="63"/>
      <c r="R2483" s="63"/>
    </row>
    <row r="2484" spans="1:18" x14ac:dyDescent="0.2">
      <c r="A2484" s="63" t="s">
        <v>2476</v>
      </c>
      <c r="B2484" s="63" t="s">
        <v>2384</v>
      </c>
      <c r="C2484" s="63" t="s">
        <v>197</v>
      </c>
      <c r="D2484" s="63" t="s">
        <v>196</v>
      </c>
      <c r="E2484" s="63" t="s">
        <v>2385</v>
      </c>
      <c r="F2484" s="63">
        <v>0</v>
      </c>
      <c r="G2484" s="63" t="s">
        <v>5297</v>
      </c>
      <c r="H2484" s="63" t="s">
        <v>1958</v>
      </c>
      <c r="I2484" s="63">
        <v>64</v>
      </c>
      <c r="J2484" s="63">
        <v>5</v>
      </c>
      <c r="K2484" s="63">
        <v>1</v>
      </c>
      <c r="L2484" s="63"/>
      <c r="M2484" s="63"/>
      <c r="N2484" s="63"/>
      <c r="O2484" s="63"/>
      <c r="P2484" s="63"/>
      <c r="Q2484" s="63"/>
      <c r="R2484" s="63"/>
    </row>
    <row r="2485" spans="1:18" x14ac:dyDescent="0.2">
      <c r="A2485" s="63" t="s">
        <v>2477</v>
      </c>
      <c r="B2485" s="63" t="s">
        <v>2387</v>
      </c>
      <c r="C2485" s="63" t="s">
        <v>197</v>
      </c>
      <c r="D2485" s="63" t="s">
        <v>196</v>
      </c>
      <c r="E2485" s="63" t="s">
        <v>2385</v>
      </c>
      <c r="F2485" s="63">
        <v>1</v>
      </c>
      <c r="G2485" s="63" t="s">
        <v>5297</v>
      </c>
      <c r="H2485" s="63" t="s">
        <v>1958</v>
      </c>
      <c r="I2485" s="63">
        <v>64</v>
      </c>
      <c r="J2485" s="63">
        <v>5</v>
      </c>
      <c r="K2485" s="63">
        <v>1</v>
      </c>
      <c r="L2485" s="63"/>
      <c r="M2485" s="63"/>
      <c r="N2485" s="63"/>
      <c r="O2485" s="63"/>
      <c r="P2485" s="63"/>
      <c r="Q2485" s="63"/>
      <c r="R2485" s="63"/>
    </row>
    <row r="2486" spans="1:18" x14ac:dyDescent="0.2">
      <c r="A2486" s="63" t="s">
        <v>2478</v>
      </c>
      <c r="B2486" s="63" t="s">
        <v>2384</v>
      </c>
      <c r="C2486" s="63" t="s">
        <v>201</v>
      </c>
      <c r="D2486" s="63" t="s">
        <v>200</v>
      </c>
      <c r="E2486" s="63" t="s">
        <v>2385</v>
      </c>
      <c r="F2486" s="63">
        <v>0</v>
      </c>
      <c r="G2486" s="63" t="s">
        <v>5297</v>
      </c>
      <c r="H2486" s="63" t="s">
        <v>1958</v>
      </c>
      <c r="I2486" s="63">
        <v>69</v>
      </c>
      <c r="J2486" s="63">
        <v>1</v>
      </c>
      <c r="K2486" s="63">
        <v>1</v>
      </c>
      <c r="L2486" s="63"/>
      <c r="M2486" s="63"/>
      <c r="N2486" s="63"/>
      <c r="O2486" s="63"/>
      <c r="P2486" s="63"/>
      <c r="Q2486" s="63"/>
      <c r="R2486" s="63"/>
    </row>
    <row r="2487" spans="1:18" x14ac:dyDescent="0.2">
      <c r="A2487" s="63" t="s">
        <v>2479</v>
      </c>
      <c r="B2487" s="63" t="s">
        <v>2387</v>
      </c>
      <c r="C2487" s="63" t="s">
        <v>201</v>
      </c>
      <c r="D2487" s="63" t="s">
        <v>200</v>
      </c>
      <c r="E2487" s="63" t="s">
        <v>2385</v>
      </c>
      <c r="F2487" s="63">
        <v>1</v>
      </c>
      <c r="G2487" s="63" t="s">
        <v>5297</v>
      </c>
      <c r="H2487" s="63" t="s">
        <v>1958</v>
      </c>
      <c r="I2487" s="63">
        <v>69</v>
      </c>
      <c r="J2487" s="63">
        <v>1</v>
      </c>
      <c r="K2487" s="63">
        <v>1</v>
      </c>
      <c r="L2487" s="63"/>
      <c r="M2487" s="63"/>
      <c r="N2487" s="63"/>
      <c r="O2487" s="63"/>
      <c r="P2487" s="63"/>
      <c r="Q2487" s="63"/>
      <c r="R2487" s="63"/>
    </row>
    <row r="2488" spans="1:18" x14ac:dyDescent="0.2">
      <c r="A2488" s="63" t="s">
        <v>2480</v>
      </c>
      <c r="B2488" s="63" t="s">
        <v>2384</v>
      </c>
      <c r="C2488" s="63" t="s">
        <v>205</v>
      </c>
      <c r="D2488" s="63" t="s">
        <v>204</v>
      </c>
      <c r="E2488" s="63" t="s">
        <v>2385</v>
      </c>
      <c r="F2488" s="63">
        <v>0</v>
      </c>
      <c r="G2488" s="63" t="s">
        <v>5297</v>
      </c>
      <c r="H2488" s="63" t="s">
        <v>1958</v>
      </c>
      <c r="I2488" s="63">
        <v>57</v>
      </c>
      <c r="J2488" s="63">
        <v>24</v>
      </c>
      <c r="K2488" s="63">
        <v>2</v>
      </c>
      <c r="L2488" s="63"/>
      <c r="M2488" s="63"/>
      <c r="N2488" s="63"/>
      <c r="O2488" s="63"/>
      <c r="P2488" s="63"/>
      <c r="Q2488" s="63"/>
      <c r="R2488" s="63"/>
    </row>
    <row r="2489" spans="1:18" x14ac:dyDescent="0.2">
      <c r="A2489" s="63" t="s">
        <v>2481</v>
      </c>
      <c r="B2489" s="63" t="s">
        <v>2387</v>
      </c>
      <c r="C2489" s="63" t="s">
        <v>205</v>
      </c>
      <c r="D2489" s="63" t="s">
        <v>204</v>
      </c>
      <c r="E2489" s="63" t="s">
        <v>2385</v>
      </c>
      <c r="F2489" s="63">
        <v>1</v>
      </c>
      <c r="G2489" s="63" t="s">
        <v>5297</v>
      </c>
      <c r="H2489" s="63" t="s">
        <v>1958</v>
      </c>
      <c r="I2489" s="63">
        <v>57</v>
      </c>
      <c r="J2489" s="63">
        <v>24</v>
      </c>
      <c r="K2489" s="63">
        <v>2</v>
      </c>
      <c r="L2489" s="63"/>
      <c r="M2489" s="63"/>
      <c r="N2489" s="63"/>
      <c r="O2489" s="63"/>
      <c r="P2489" s="63"/>
      <c r="Q2489" s="63"/>
      <c r="R2489" s="63"/>
    </row>
    <row r="2490" spans="1:18" x14ac:dyDescent="0.2">
      <c r="A2490" s="63" t="s">
        <v>2482</v>
      </c>
      <c r="B2490" s="63" t="s">
        <v>2384</v>
      </c>
      <c r="C2490" s="63" t="s">
        <v>209</v>
      </c>
      <c r="D2490" s="63" t="s">
        <v>208</v>
      </c>
      <c r="E2490" s="63" t="s">
        <v>2385</v>
      </c>
      <c r="F2490" s="63">
        <v>0</v>
      </c>
      <c r="G2490" s="63" t="s">
        <v>5297</v>
      </c>
      <c r="H2490" s="63" t="s">
        <v>1958</v>
      </c>
      <c r="I2490" s="63">
        <v>59</v>
      </c>
      <c r="J2490" s="63">
        <v>16</v>
      </c>
      <c r="K2490" s="63">
        <v>2</v>
      </c>
      <c r="L2490" s="63"/>
      <c r="M2490" s="63"/>
      <c r="N2490" s="63"/>
      <c r="O2490" s="63"/>
      <c r="P2490" s="63"/>
      <c r="Q2490" s="63"/>
      <c r="R2490" s="63"/>
    </row>
    <row r="2491" spans="1:18" x14ac:dyDescent="0.2">
      <c r="A2491" s="63" t="s">
        <v>2483</v>
      </c>
      <c r="B2491" s="63" t="s">
        <v>2387</v>
      </c>
      <c r="C2491" s="63" t="s">
        <v>209</v>
      </c>
      <c r="D2491" s="63" t="s">
        <v>208</v>
      </c>
      <c r="E2491" s="63" t="s">
        <v>2385</v>
      </c>
      <c r="F2491" s="63">
        <v>1</v>
      </c>
      <c r="G2491" s="63" t="s">
        <v>5297</v>
      </c>
      <c r="H2491" s="63" t="s">
        <v>1958</v>
      </c>
      <c r="I2491" s="63">
        <v>59</v>
      </c>
      <c r="J2491" s="63">
        <v>16</v>
      </c>
      <c r="K2491" s="63">
        <v>2</v>
      </c>
      <c r="L2491" s="63"/>
      <c r="M2491" s="63"/>
      <c r="N2491" s="63"/>
      <c r="O2491" s="63"/>
      <c r="P2491" s="63"/>
      <c r="Q2491" s="63"/>
      <c r="R2491" s="63"/>
    </row>
    <row r="2492" spans="1:18" x14ac:dyDescent="0.2">
      <c r="A2492" s="63" t="s">
        <v>2484</v>
      </c>
      <c r="B2492" s="63" t="s">
        <v>2384</v>
      </c>
      <c r="C2492" s="63" t="s">
        <v>213</v>
      </c>
      <c r="D2492" s="63" t="s">
        <v>212</v>
      </c>
      <c r="E2492" s="63" t="s">
        <v>2385</v>
      </c>
      <c r="F2492" s="63">
        <v>0</v>
      </c>
      <c r="G2492" s="63" t="s">
        <v>5297</v>
      </c>
      <c r="H2492" s="63" t="s">
        <v>1958</v>
      </c>
      <c r="I2492" s="63">
        <v>61</v>
      </c>
      <c r="J2492" s="63">
        <v>11</v>
      </c>
      <c r="K2492" s="63">
        <v>1</v>
      </c>
      <c r="L2492" s="63"/>
      <c r="M2492" s="63"/>
      <c r="N2492" s="63"/>
      <c r="O2492" s="63"/>
      <c r="P2492" s="63"/>
      <c r="Q2492" s="63"/>
      <c r="R2492" s="63"/>
    </row>
    <row r="2493" spans="1:18" x14ac:dyDescent="0.2">
      <c r="A2493" s="63" t="s">
        <v>2485</v>
      </c>
      <c r="B2493" s="63" t="s">
        <v>2387</v>
      </c>
      <c r="C2493" s="63" t="s">
        <v>213</v>
      </c>
      <c r="D2493" s="63" t="s">
        <v>212</v>
      </c>
      <c r="E2493" s="63" t="s">
        <v>2385</v>
      </c>
      <c r="F2493" s="63">
        <v>1</v>
      </c>
      <c r="G2493" s="63" t="s">
        <v>5297</v>
      </c>
      <c r="H2493" s="63" t="s">
        <v>1958</v>
      </c>
      <c r="I2493" s="63">
        <v>61</v>
      </c>
      <c r="J2493" s="63">
        <v>11</v>
      </c>
      <c r="K2493" s="63">
        <v>1</v>
      </c>
      <c r="L2493" s="63"/>
      <c r="M2493" s="63"/>
      <c r="N2493" s="63"/>
      <c r="O2493" s="63"/>
      <c r="P2493" s="63"/>
      <c r="Q2493" s="63"/>
      <c r="R2493" s="63"/>
    </row>
    <row r="2494" spans="1:18" x14ac:dyDescent="0.2">
      <c r="A2494" s="63" t="s">
        <v>2486</v>
      </c>
      <c r="B2494" s="63" t="s">
        <v>2384</v>
      </c>
      <c r="C2494" s="63" t="s">
        <v>217</v>
      </c>
      <c r="D2494" s="63" t="s">
        <v>216</v>
      </c>
      <c r="E2494" s="63" t="s">
        <v>2385</v>
      </c>
      <c r="F2494" s="63">
        <v>0</v>
      </c>
      <c r="G2494" s="63" t="s">
        <v>5297</v>
      </c>
      <c r="H2494" s="63" t="s">
        <v>1958</v>
      </c>
      <c r="I2494" s="63">
        <v>66</v>
      </c>
      <c r="J2494" s="63">
        <v>4</v>
      </c>
      <c r="K2494" s="63">
        <v>1</v>
      </c>
      <c r="L2494" s="63"/>
      <c r="M2494" s="63"/>
      <c r="N2494" s="63"/>
      <c r="O2494" s="63"/>
      <c r="P2494" s="63"/>
      <c r="Q2494" s="63"/>
      <c r="R2494" s="63"/>
    </row>
    <row r="2495" spans="1:18" x14ac:dyDescent="0.2">
      <c r="A2495" s="63" t="s">
        <v>2487</v>
      </c>
      <c r="B2495" s="63" t="s">
        <v>2387</v>
      </c>
      <c r="C2495" s="63" t="s">
        <v>217</v>
      </c>
      <c r="D2495" s="63" t="s">
        <v>216</v>
      </c>
      <c r="E2495" s="63" t="s">
        <v>2385</v>
      </c>
      <c r="F2495" s="63">
        <v>1</v>
      </c>
      <c r="G2495" s="63" t="s">
        <v>5297</v>
      </c>
      <c r="H2495" s="63" t="s">
        <v>1958</v>
      </c>
      <c r="I2495" s="63">
        <v>66</v>
      </c>
      <c r="J2495" s="63">
        <v>4</v>
      </c>
      <c r="K2495" s="63">
        <v>1</v>
      </c>
      <c r="L2495" s="63"/>
      <c r="M2495" s="63"/>
      <c r="N2495" s="63"/>
      <c r="O2495" s="63"/>
      <c r="P2495" s="63"/>
      <c r="Q2495" s="63"/>
      <c r="R2495" s="63"/>
    </row>
    <row r="2496" spans="1:18" x14ac:dyDescent="0.2">
      <c r="A2496" s="63" t="s">
        <v>2488</v>
      </c>
      <c r="B2496" s="63" t="s">
        <v>2384</v>
      </c>
      <c r="C2496" s="63" t="s">
        <v>221</v>
      </c>
      <c r="D2496" s="63" t="s">
        <v>220</v>
      </c>
      <c r="E2496" s="63" t="s">
        <v>2385</v>
      </c>
      <c r="F2496" s="63">
        <v>0</v>
      </c>
      <c r="G2496" s="63" t="s">
        <v>5297</v>
      </c>
      <c r="H2496" s="63" t="s">
        <v>1958</v>
      </c>
      <c r="I2496" s="63">
        <v>59</v>
      </c>
      <c r="J2496" s="63">
        <v>16</v>
      </c>
      <c r="K2496" s="63">
        <v>2</v>
      </c>
      <c r="L2496" s="63"/>
      <c r="M2496" s="63"/>
      <c r="N2496" s="63"/>
      <c r="O2496" s="63"/>
      <c r="P2496" s="63"/>
      <c r="Q2496" s="63"/>
      <c r="R2496" s="63"/>
    </row>
    <row r="2497" spans="1:18" x14ac:dyDescent="0.2">
      <c r="A2497" s="63" t="s">
        <v>2489</v>
      </c>
      <c r="B2497" s="63" t="s">
        <v>2387</v>
      </c>
      <c r="C2497" s="63" t="s">
        <v>221</v>
      </c>
      <c r="D2497" s="63" t="s">
        <v>220</v>
      </c>
      <c r="E2497" s="63" t="s">
        <v>2385</v>
      </c>
      <c r="F2497" s="63">
        <v>1</v>
      </c>
      <c r="G2497" s="63" t="s">
        <v>5297</v>
      </c>
      <c r="H2497" s="63" t="s">
        <v>1958</v>
      </c>
      <c r="I2497" s="63">
        <v>59</v>
      </c>
      <c r="J2497" s="63">
        <v>16</v>
      </c>
      <c r="K2497" s="63">
        <v>2</v>
      </c>
      <c r="L2497" s="63"/>
      <c r="M2497" s="63"/>
      <c r="N2497" s="63"/>
      <c r="O2497" s="63"/>
      <c r="P2497" s="63"/>
      <c r="Q2497" s="63"/>
      <c r="R2497" s="63"/>
    </row>
    <row r="2498" spans="1:18" x14ac:dyDescent="0.2">
      <c r="A2498" s="63" t="s">
        <v>2490</v>
      </c>
      <c r="B2498" s="63" t="s">
        <v>2491</v>
      </c>
      <c r="C2498" s="63" t="s">
        <v>14</v>
      </c>
      <c r="D2498" s="63" t="s">
        <v>13</v>
      </c>
      <c r="E2498" s="63" t="s">
        <v>2492</v>
      </c>
      <c r="F2498" s="63">
        <v>0</v>
      </c>
      <c r="G2498" s="63" t="s">
        <v>5298</v>
      </c>
      <c r="H2498" s="63" t="s">
        <v>1958</v>
      </c>
      <c r="I2498" s="63">
        <v>70</v>
      </c>
      <c r="J2498" s="63">
        <v>18</v>
      </c>
      <c r="K2498" s="63">
        <v>2</v>
      </c>
      <c r="L2498" s="63"/>
      <c r="M2498" s="63"/>
      <c r="N2498" s="63"/>
      <c r="O2498" s="63"/>
      <c r="P2498" s="63"/>
      <c r="Q2498" s="63"/>
      <c r="R2498" s="63"/>
    </row>
    <row r="2499" spans="1:18" x14ac:dyDescent="0.2">
      <c r="A2499" s="63" t="s">
        <v>2493</v>
      </c>
      <c r="B2499" s="63" t="s">
        <v>2494</v>
      </c>
      <c r="C2499" s="63" t="s">
        <v>14</v>
      </c>
      <c r="D2499" s="63" t="s">
        <v>13</v>
      </c>
      <c r="E2499" s="63" t="s">
        <v>2492</v>
      </c>
      <c r="F2499" s="63">
        <v>1</v>
      </c>
      <c r="G2499" s="63" t="s">
        <v>5298</v>
      </c>
      <c r="H2499" s="63" t="s">
        <v>1958</v>
      </c>
      <c r="I2499" s="63">
        <v>70</v>
      </c>
      <c r="J2499" s="63">
        <v>18</v>
      </c>
      <c r="K2499" s="63">
        <v>2</v>
      </c>
      <c r="L2499" s="63"/>
      <c r="M2499" s="63"/>
      <c r="N2499" s="63"/>
      <c r="O2499" s="63"/>
      <c r="P2499" s="63"/>
      <c r="Q2499" s="63"/>
      <c r="R2499" s="63"/>
    </row>
    <row r="2500" spans="1:18" x14ac:dyDescent="0.2">
      <c r="A2500" s="63" t="s">
        <v>2495</v>
      </c>
      <c r="B2500" s="63" t="s">
        <v>2491</v>
      </c>
      <c r="C2500" s="63" t="s">
        <v>22</v>
      </c>
      <c r="D2500" s="63" t="s">
        <v>21</v>
      </c>
      <c r="E2500" s="63" t="s">
        <v>2492</v>
      </c>
      <c r="F2500" s="63">
        <v>0</v>
      </c>
      <c r="G2500" s="63" t="s">
        <v>5298</v>
      </c>
      <c r="H2500" s="63" t="s">
        <v>1958</v>
      </c>
      <c r="I2500" s="63">
        <v>59</v>
      </c>
      <c r="J2500" s="63">
        <v>48</v>
      </c>
      <c r="K2500" s="63">
        <v>4</v>
      </c>
      <c r="L2500" s="63"/>
      <c r="M2500" s="63"/>
      <c r="N2500" s="63"/>
      <c r="O2500" s="63"/>
      <c r="P2500" s="63"/>
      <c r="Q2500" s="63"/>
      <c r="R2500" s="63"/>
    </row>
    <row r="2501" spans="1:18" x14ac:dyDescent="0.2">
      <c r="A2501" s="63" t="s">
        <v>2496</v>
      </c>
      <c r="B2501" s="63" t="s">
        <v>2494</v>
      </c>
      <c r="C2501" s="63" t="s">
        <v>22</v>
      </c>
      <c r="D2501" s="63" t="s">
        <v>21</v>
      </c>
      <c r="E2501" s="63" t="s">
        <v>2492</v>
      </c>
      <c r="F2501" s="63">
        <v>1</v>
      </c>
      <c r="G2501" s="63" t="s">
        <v>5298</v>
      </c>
      <c r="H2501" s="63" t="s">
        <v>1958</v>
      </c>
      <c r="I2501" s="63">
        <v>59</v>
      </c>
      <c r="J2501" s="63">
        <v>48</v>
      </c>
      <c r="K2501" s="63">
        <v>4</v>
      </c>
      <c r="L2501" s="63"/>
      <c r="M2501" s="63"/>
      <c r="N2501" s="63"/>
      <c r="O2501" s="63"/>
      <c r="P2501" s="63"/>
      <c r="Q2501" s="63"/>
      <c r="R2501" s="63"/>
    </row>
    <row r="2502" spans="1:18" x14ac:dyDescent="0.2">
      <c r="A2502" s="63" t="s">
        <v>2497</v>
      </c>
      <c r="B2502" s="63" t="s">
        <v>2491</v>
      </c>
      <c r="C2502" s="63" t="s">
        <v>26</v>
      </c>
      <c r="D2502" s="63" t="s">
        <v>25</v>
      </c>
      <c r="E2502" s="63" t="s">
        <v>2492</v>
      </c>
      <c r="F2502" s="63">
        <v>0</v>
      </c>
      <c r="G2502" s="63" t="s">
        <v>5298</v>
      </c>
      <c r="H2502" s="63" t="s">
        <v>1958</v>
      </c>
      <c r="I2502" s="63">
        <v>65</v>
      </c>
      <c r="J2502" s="63">
        <v>33</v>
      </c>
      <c r="K2502" s="63">
        <v>3</v>
      </c>
      <c r="L2502" s="63"/>
      <c r="M2502" s="63"/>
      <c r="N2502" s="63"/>
      <c r="O2502" s="63"/>
      <c r="P2502" s="63"/>
      <c r="Q2502" s="63"/>
      <c r="R2502" s="63"/>
    </row>
    <row r="2503" spans="1:18" x14ac:dyDescent="0.2">
      <c r="A2503" s="63" t="s">
        <v>2498</v>
      </c>
      <c r="B2503" s="63" t="s">
        <v>2494</v>
      </c>
      <c r="C2503" s="63" t="s">
        <v>26</v>
      </c>
      <c r="D2503" s="63" t="s">
        <v>25</v>
      </c>
      <c r="E2503" s="63" t="s">
        <v>2492</v>
      </c>
      <c r="F2503" s="63">
        <v>1</v>
      </c>
      <c r="G2503" s="63" t="s">
        <v>5298</v>
      </c>
      <c r="H2503" s="63" t="s">
        <v>1958</v>
      </c>
      <c r="I2503" s="63">
        <v>65</v>
      </c>
      <c r="J2503" s="63">
        <v>33</v>
      </c>
      <c r="K2503" s="63">
        <v>3</v>
      </c>
      <c r="L2503" s="63"/>
      <c r="M2503" s="63"/>
      <c r="N2503" s="63"/>
      <c r="O2503" s="63"/>
      <c r="P2503" s="63"/>
      <c r="Q2503" s="63"/>
      <c r="R2503" s="63"/>
    </row>
    <row r="2504" spans="1:18" x14ac:dyDescent="0.2">
      <c r="A2504" s="63" t="s">
        <v>2499</v>
      </c>
      <c r="B2504" s="63" t="s">
        <v>2491</v>
      </c>
      <c r="C2504" s="63" t="s">
        <v>30</v>
      </c>
      <c r="D2504" s="63" t="s">
        <v>29</v>
      </c>
      <c r="E2504" s="63" t="s">
        <v>2492</v>
      </c>
      <c r="F2504" s="63">
        <v>0</v>
      </c>
      <c r="G2504" s="63" t="s">
        <v>5298</v>
      </c>
      <c r="H2504" s="63" t="s">
        <v>1958</v>
      </c>
      <c r="I2504" s="63">
        <v>62</v>
      </c>
      <c r="J2504" s="63">
        <v>40</v>
      </c>
      <c r="K2504" s="63">
        <v>4</v>
      </c>
      <c r="L2504" s="63"/>
      <c r="M2504" s="63"/>
      <c r="N2504" s="63"/>
      <c r="O2504" s="63"/>
      <c r="P2504" s="63"/>
      <c r="Q2504" s="63"/>
      <c r="R2504" s="63"/>
    </row>
    <row r="2505" spans="1:18" x14ac:dyDescent="0.2">
      <c r="A2505" s="63" t="s">
        <v>2500</v>
      </c>
      <c r="B2505" s="63" t="s">
        <v>2494</v>
      </c>
      <c r="C2505" s="63" t="s">
        <v>30</v>
      </c>
      <c r="D2505" s="63" t="s">
        <v>29</v>
      </c>
      <c r="E2505" s="63" t="s">
        <v>2492</v>
      </c>
      <c r="F2505" s="63">
        <v>1</v>
      </c>
      <c r="G2505" s="63" t="s">
        <v>5298</v>
      </c>
      <c r="H2505" s="63" t="s">
        <v>1958</v>
      </c>
      <c r="I2505" s="63">
        <v>62</v>
      </c>
      <c r="J2505" s="63">
        <v>40</v>
      </c>
      <c r="K2505" s="63">
        <v>4</v>
      </c>
      <c r="L2505" s="63"/>
      <c r="M2505" s="63"/>
      <c r="N2505" s="63"/>
      <c r="O2505" s="63"/>
      <c r="P2505" s="63"/>
      <c r="Q2505" s="63"/>
      <c r="R2505" s="63"/>
    </row>
    <row r="2506" spans="1:18" x14ac:dyDescent="0.2">
      <c r="A2506" s="63" t="s">
        <v>2501</v>
      </c>
      <c r="B2506" s="63" t="s">
        <v>2491</v>
      </c>
      <c r="C2506" s="63" t="s">
        <v>34</v>
      </c>
      <c r="D2506" s="63" t="s">
        <v>33</v>
      </c>
      <c r="E2506" s="63" t="s">
        <v>2492</v>
      </c>
      <c r="F2506" s="63">
        <v>0</v>
      </c>
      <c r="G2506" s="63" t="s">
        <v>5298</v>
      </c>
      <c r="H2506" s="63" t="s">
        <v>1958</v>
      </c>
      <c r="I2506" s="63">
        <v>65</v>
      </c>
      <c r="J2506" s="63">
        <v>33</v>
      </c>
      <c r="K2506" s="63">
        <v>3</v>
      </c>
      <c r="L2506" s="63"/>
      <c r="M2506" s="63"/>
      <c r="N2506" s="63"/>
      <c r="O2506" s="63"/>
      <c r="P2506" s="63"/>
      <c r="Q2506" s="63"/>
      <c r="R2506" s="63"/>
    </row>
    <row r="2507" spans="1:18" x14ac:dyDescent="0.2">
      <c r="A2507" s="63" t="s">
        <v>2502</v>
      </c>
      <c r="B2507" s="63" t="s">
        <v>2494</v>
      </c>
      <c r="C2507" s="63" t="s">
        <v>34</v>
      </c>
      <c r="D2507" s="63" t="s">
        <v>33</v>
      </c>
      <c r="E2507" s="63" t="s">
        <v>2492</v>
      </c>
      <c r="F2507" s="63">
        <v>1</v>
      </c>
      <c r="G2507" s="63" t="s">
        <v>5298</v>
      </c>
      <c r="H2507" s="63" t="s">
        <v>1958</v>
      </c>
      <c r="I2507" s="63">
        <v>65</v>
      </c>
      <c r="J2507" s="63">
        <v>33</v>
      </c>
      <c r="K2507" s="63">
        <v>3</v>
      </c>
      <c r="L2507" s="63"/>
      <c r="M2507" s="63"/>
      <c r="N2507" s="63"/>
      <c r="O2507" s="63"/>
      <c r="P2507" s="63"/>
      <c r="Q2507" s="63"/>
      <c r="R2507" s="63"/>
    </row>
    <row r="2508" spans="1:18" x14ac:dyDescent="0.2">
      <c r="A2508" s="63" t="s">
        <v>2503</v>
      </c>
      <c r="B2508" s="63" t="s">
        <v>2491</v>
      </c>
      <c r="C2508" s="63" t="s">
        <v>38</v>
      </c>
      <c r="D2508" s="63" t="s">
        <v>37</v>
      </c>
      <c r="E2508" s="63" t="s">
        <v>2492</v>
      </c>
      <c r="F2508" s="63">
        <v>0</v>
      </c>
      <c r="G2508" s="63" t="s">
        <v>5298</v>
      </c>
      <c r="H2508" s="63" t="s">
        <v>1958</v>
      </c>
      <c r="I2508" s="63">
        <v>70</v>
      </c>
      <c r="J2508" s="63">
        <v>18</v>
      </c>
      <c r="K2508" s="63">
        <v>2</v>
      </c>
      <c r="L2508" s="63"/>
      <c r="M2508" s="63"/>
      <c r="N2508" s="63"/>
      <c r="O2508" s="63"/>
      <c r="P2508" s="63"/>
      <c r="Q2508" s="63"/>
      <c r="R2508" s="63"/>
    </row>
    <row r="2509" spans="1:18" x14ac:dyDescent="0.2">
      <c r="A2509" s="63" t="s">
        <v>2504</v>
      </c>
      <c r="B2509" s="63" t="s">
        <v>2494</v>
      </c>
      <c r="C2509" s="63" t="s">
        <v>38</v>
      </c>
      <c r="D2509" s="63" t="s">
        <v>37</v>
      </c>
      <c r="E2509" s="63" t="s">
        <v>2492</v>
      </c>
      <c r="F2509" s="63">
        <v>1</v>
      </c>
      <c r="G2509" s="63" t="s">
        <v>5298</v>
      </c>
      <c r="H2509" s="63" t="s">
        <v>1958</v>
      </c>
      <c r="I2509" s="63">
        <v>70</v>
      </c>
      <c r="J2509" s="63">
        <v>18</v>
      </c>
      <c r="K2509" s="63">
        <v>2</v>
      </c>
      <c r="L2509" s="63"/>
      <c r="M2509" s="63"/>
      <c r="N2509" s="63"/>
      <c r="O2509" s="63"/>
      <c r="P2509" s="63"/>
      <c r="Q2509" s="63"/>
      <c r="R2509" s="63"/>
    </row>
    <row r="2510" spans="1:18" x14ac:dyDescent="0.2">
      <c r="A2510" s="63" t="s">
        <v>2505</v>
      </c>
      <c r="B2510" s="63" t="s">
        <v>2491</v>
      </c>
      <c r="C2510" s="63" t="s">
        <v>42</v>
      </c>
      <c r="D2510" s="63" t="s">
        <v>41</v>
      </c>
      <c r="E2510" s="63" t="s">
        <v>2492</v>
      </c>
      <c r="F2510" s="63">
        <v>0</v>
      </c>
      <c r="G2510" s="63" t="s">
        <v>5298</v>
      </c>
      <c r="H2510" s="63" t="s">
        <v>1958</v>
      </c>
      <c r="I2510" s="63">
        <v>79</v>
      </c>
      <c r="J2510" s="63">
        <v>2</v>
      </c>
      <c r="K2510" s="63">
        <v>1</v>
      </c>
      <c r="L2510" s="63"/>
      <c r="M2510" s="63"/>
      <c r="N2510" s="63"/>
      <c r="O2510" s="63"/>
      <c r="P2510" s="63"/>
      <c r="Q2510" s="63"/>
      <c r="R2510" s="63"/>
    </row>
    <row r="2511" spans="1:18" x14ac:dyDescent="0.2">
      <c r="A2511" s="63" t="s">
        <v>2506</v>
      </c>
      <c r="B2511" s="63" t="s">
        <v>2494</v>
      </c>
      <c r="C2511" s="63" t="s">
        <v>42</v>
      </c>
      <c r="D2511" s="63" t="s">
        <v>41</v>
      </c>
      <c r="E2511" s="63" t="s">
        <v>2492</v>
      </c>
      <c r="F2511" s="63">
        <v>1</v>
      </c>
      <c r="G2511" s="63" t="s">
        <v>5298</v>
      </c>
      <c r="H2511" s="63" t="s">
        <v>1958</v>
      </c>
      <c r="I2511" s="63">
        <v>79</v>
      </c>
      <c r="J2511" s="63">
        <v>2</v>
      </c>
      <c r="K2511" s="63">
        <v>1</v>
      </c>
      <c r="L2511" s="63"/>
      <c r="M2511" s="63"/>
      <c r="N2511" s="63"/>
      <c r="O2511" s="63"/>
      <c r="P2511" s="63"/>
      <c r="Q2511" s="63"/>
      <c r="R2511" s="63"/>
    </row>
    <row r="2512" spans="1:18" x14ac:dyDescent="0.2">
      <c r="A2512" s="63" t="s">
        <v>2507</v>
      </c>
      <c r="B2512" s="63" t="s">
        <v>2491</v>
      </c>
      <c r="C2512" s="63" t="s">
        <v>46</v>
      </c>
      <c r="D2512" s="63" t="s">
        <v>45</v>
      </c>
      <c r="E2512" s="63" t="s">
        <v>2492</v>
      </c>
      <c r="F2512" s="63">
        <v>0</v>
      </c>
      <c r="G2512" s="63" t="s">
        <v>5298</v>
      </c>
      <c r="H2512" s="63" t="s">
        <v>1958</v>
      </c>
      <c r="I2512" s="63">
        <v>72</v>
      </c>
      <c r="J2512" s="63">
        <v>15</v>
      </c>
      <c r="K2512" s="63">
        <v>2</v>
      </c>
      <c r="L2512" s="63"/>
      <c r="M2512" s="63"/>
      <c r="N2512" s="63"/>
      <c r="O2512" s="63"/>
      <c r="P2512" s="63"/>
      <c r="Q2512" s="63"/>
      <c r="R2512" s="63"/>
    </row>
    <row r="2513" spans="1:18" x14ac:dyDescent="0.2">
      <c r="A2513" s="63" t="s">
        <v>2508</v>
      </c>
      <c r="B2513" s="63" t="s">
        <v>2494</v>
      </c>
      <c r="C2513" s="63" t="s">
        <v>46</v>
      </c>
      <c r="D2513" s="63" t="s">
        <v>45</v>
      </c>
      <c r="E2513" s="63" t="s">
        <v>2492</v>
      </c>
      <c r="F2513" s="63">
        <v>1</v>
      </c>
      <c r="G2513" s="63" t="s">
        <v>5298</v>
      </c>
      <c r="H2513" s="63" t="s">
        <v>1958</v>
      </c>
      <c r="I2513" s="63">
        <v>72</v>
      </c>
      <c r="J2513" s="63">
        <v>15</v>
      </c>
      <c r="K2513" s="63">
        <v>2</v>
      </c>
      <c r="L2513" s="63"/>
      <c r="M2513" s="63"/>
      <c r="N2513" s="63"/>
      <c r="O2513" s="63"/>
      <c r="P2513" s="63"/>
      <c r="Q2513" s="63"/>
      <c r="R2513" s="63"/>
    </row>
    <row r="2514" spans="1:18" x14ac:dyDescent="0.2">
      <c r="A2514" s="63" t="s">
        <v>2509</v>
      </c>
      <c r="B2514" s="63" t="s">
        <v>2491</v>
      </c>
      <c r="C2514" s="63" t="s">
        <v>50</v>
      </c>
      <c r="D2514" s="63" t="s">
        <v>49</v>
      </c>
      <c r="E2514" s="63" t="s">
        <v>2492</v>
      </c>
      <c r="F2514" s="63">
        <v>0</v>
      </c>
      <c r="G2514" s="63" t="s">
        <v>5298</v>
      </c>
      <c r="H2514" s="63" t="s">
        <v>1958</v>
      </c>
      <c r="I2514" s="63">
        <v>77</v>
      </c>
      <c r="J2514" s="63">
        <v>5</v>
      </c>
      <c r="K2514" s="63">
        <v>1</v>
      </c>
      <c r="L2514" s="63"/>
      <c r="M2514" s="63"/>
      <c r="N2514" s="63"/>
      <c r="O2514" s="63"/>
      <c r="P2514" s="63"/>
      <c r="Q2514" s="63"/>
      <c r="R2514" s="63"/>
    </row>
    <row r="2515" spans="1:18" x14ac:dyDescent="0.2">
      <c r="A2515" s="63" t="s">
        <v>2510</v>
      </c>
      <c r="B2515" s="63" t="s">
        <v>2494</v>
      </c>
      <c r="C2515" s="63" t="s">
        <v>50</v>
      </c>
      <c r="D2515" s="63" t="s">
        <v>49</v>
      </c>
      <c r="E2515" s="63" t="s">
        <v>2492</v>
      </c>
      <c r="F2515" s="63">
        <v>1</v>
      </c>
      <c r="G2515" s="63" t="s">
        <v>5298</v>
      </c>
      <c r="H2515" s="63" t="s">
        <v>1958</v>
      </c>
      <c r="I2515" s="63">
        <v>77</v>
      </c>
      <c r="J2515" s="63">
        <v>5</v>
      </c>
      <c r="K2515" s="63">
        <v>1</v>
      </c>
      <c r="L2515" s="63"/>
      <c r="M2515" s="63"/>
      <c r="N2515" s="63"/>
      <c r="O2515" s="63"/>
      <c r="P2515" s="63"/>
      <c r="Q2515" s="63"/>
      <c r="R2515" s="63"/>
    </row>
    <row r="2516" spans="1:18" x14ac:dyDescent="0.2">
      <c r="A2516" s="63" t="s">
        <v>2511</v>
      </c>
      <c r="B2516" s="63" t="s">
        <v>2491</v>
      </c>
      <c r="C2516" s="63" t="s">
        <v>54</v>
      </c>
      <c r="D2516" s="63" t="s">
        <v>53</v>
      </c>
      <c r="E2516" s="63" t="s">
        <v>2492</v>
      </c>
      <c r="F2516" s="63">
        <v>0</v>
      </c>
      <c r="G2516" s="63" t="s">
        <v>5298</v>
      </c>
      <c r="H2516" s="63" t="s">
        <v>1958</v>
      </c>
      <c r="I2516" s="63">
        <v>60</v>
      </c>
      <c r="J2516" s="63">
        <v>45</v>
      </c>
      <c r="K2516" s="63">
        <v>4</v>
      </c>
      <c r="L2516" s="63"/>
      <c r="M2516" s="63"/>
      <c r="N2516" s="63"/>
      <c r="O2516" s="63"/>
      <c r="P2516" s="63"/>
      <c r="Q2516" s="63"/>
      <c r="R2516" s="63"/>
    </row>
    <row r="2517" spans="1:18" x14ac:dyDescent="0.2">
      <c r="A2517" s="63" t="s">
        <v>2512</v>
      </c>
      <c r="B2517" s="63" t="s">
        <v>2494</v>
      </c>
      <c r="C2517" s="63" t="s">
        <v>54</v>
      </c>
      <c r="D2517" s="63" t="s">
        <v>53</v>
      </c>
      <c r="E2517" s="63" t="s">
        <v>2492</v>
      </c>
      <c r="F2517" s="63">
        <v>1</v>
      </c>
      <c r="G2517" s="63" t="s">
        <v>5298</v>
      </c>
      <c r="H2517" s="63" t="s">
        <v>1958</v>
      </c>
      <c r="I2517" s="63">
        <v>60</v>
      </c>
      <c r="J2517" s="63">
        <v>45</v>
      </c>
      <c r="K2517" s="63">
        <v>4</v>
      </c>
      <c r="L2517" s="63"/>
      <c r="M2517" s="63"/>
      <c r="N2517" s="63"/>
      <c r="O2517" s="63"/>
      <c r="P2517" s="63"/>
      <c r="Q2517" s="63"/>
      <c r="R2517" s="63"/>
    </row>
    <row r="2518" spans="1:18" x14ac:dyDescent="0.2">
      <c r="A2518" s="63" t="s">
        <v>2513</v>
      </c>
      <c r="B2518" s="63" t="s">
        <v>2491</v>
      </c>
      <c r="C2518" s="63" t="s">
        <v>58</v>
      </c>
      <c r="D2518" s="63" t="s">
        <v>57</v>
      </c>
      <c r="E2518" s="63" t="s">
        <v>2492</v>
      </c>
      <c r="F2518" s="63">
        <v>0</v>
      </c>
      <c r="G2518" s="63" t="s">
        <v>5298</v>
      </c>
      <c r="H2518" s="63" t="s">
        <v>1958</v>
      </c>
      <c r="I2518" s="63">
        <v>65</v>
      </c>
      <c r="J2518" s="63">
        <v>33</v>
      </c>
      <c r="K2518" s="63">
        <v>3</v>
      </c>
      <c r="L2518" s="63"/>
      <c r="M2518" s="63"/>
      <c r="N2518" s="63"/>
      <c r="O2518" s="63"/>
      <c r="P2518" s="63"/>
      <c r="Q2518" s="63"/>
      <c r="R2518" s="63"/>
    </row>
    <row r="2519" spans="1:18" x14ac:dyDescent="0.2">
      <c r="A2519" s="63" t="s">
        <v>2514</v>
      </c>
      <c r="B2519" s="63" t="s">
        <v>2494</v>
      </c>
      <c r="C2519" s="63" t="s">
        <v>58</v>
      </c>
      <c r="D2519" s="63" t="s">
        <v>57</v>
      </c>
      <c r="E2519" s="63" t="s">
        <v>2492</v>
      </c>
      <c r="F2519" s="63">
        <v>1</v>
      </c>
      <c r="G2519" s="63" t="s">
        <v>5298</v>
      </c>
      <c r="H2519" s="63" t="s">
        <v>1958</v>
      </c>
      <c r="I2519" s="63">
        <v>65</v>
      </c>
      <c r="J2519" s="63">
        <v>33</v>
      </c>
      <c r="K2519" s="63">
        <v>3</v>
      </c>
      <c r="L2519" s="63"/>
      <c r="M2519" s="63"/>
      <c r="N2519" s="63"/>
      <c r="O2519" s="63"/>
      <c r="P2519" s="63"/>
      <c r="Q2519" s="63"/>
      <c r="R2519" s="63"/>
    </row>
    <row r="2520" spans="1:18" x14ac:dyDescent="0.2">
      <c r="A2520" s="63" t="s">
        <v>2515</v>
      </c>
      <c r="B2520" s="63" t="s">
        <v>2491</v>
      </c>
      <c r="C2520" s="63" t="s">
        <v>62</v>
      </c>
      <c r="D2520" s="63" t="s">
        <v>61</v>
      </c>
      <c r="E2520" s="63" t="s">
        <v>2492</v>
      </c>
      <c r="F2520" s="63">
        <v>0</v>
      </c>
      <c r="G2520" s="63" t="s">
        <v>5298</v>
      </c>
      <c r="H2520" s="63" t="s">
        <v>1958</v>
      </c>
      <c r="I2520" s="63">
        <v>73</v>
      </c>
      <c r="J2520" s="63">
        <v>10</v>
      </c>
      <c r="K2520" s="63">
        <v>1</v>
      </c>
      <c r="L2520" s="63"/>
      <c r="M2520" s="63"/>
      <c r="N2520" s="63"/>
      <c r="O2520" s="63"/>
      <c r="P2520" s="63"/>
      <c r="Q2520" s="63"/>
      <c r="R2520" s="63"/>
    </row>
    <row r="2521" spans="1:18" x14ac:dyDescent="0.2">
      <c r="A2521" s="63" t="s">
        <v>2516</v>
      </c>
      <c r="B2521" s="63" t="s">
        <v>2494</v>
      </c>
      <c r="C2521" s="63" t="s">
        <v>62</v>
      </c>
      <c r="D2521" s="63" t="s">
        <v>61</v>
      </c>
      <c r="E2521" s="63" t="s">
        <v>2492</v>
      </c>
      <c r="F2521" s="63">
        <v>1</v>
      </c>
      <c r="G2521" s="63" t="s">
        <v>5298</v>
      </c>
      <c r="H2521" s="63" t="s">
        <v>1958</v>
      </c>
      <c r="I2521" s="63">
        <v>73</v>
      </c>
      <c r="J2521" s="63">
        <v>10</v>
      </c>
      <c r="K2521" s="63">
        <v>1</v>
      </c>
      <c r="L2521" s="63"/>
      <c r="M2521" s="63"/>
      <c r="N2521" s="63"/>
      <c r="O2521" s="63"/>
      <c r="P2521" s="63"/>
      <c r="Q2521" s="63"/>
      <c r="R2521" s="63"/>
    </row>
    <row r="2522" spans="1:18" x14ac:dyDescent="0.2">
      <c r="A2522" s="63" t="s">
        <v>2517</v>
      </c>
      <c r="B2522" s="63" t="s">
        <v>2491</v>
      </c>
      <c r="C2522" s="63" t="s">
        <v>1</v>
      </c>
      <c r="D2522" s="63" t="s">
        <v>65</v>
      </c>
      <c r="E2522" s="63" t="s">
        <v>2492</v>
      </c>
      <c r="F2522" s="63">
        <v>0</v>
      </c>
      <c r="G2522" s="63" t="s">
        <v>5298</v>
      </c>
      <c r="H2522" s="63" t="s">
        <v>1958</v>
      </c>
      <c r="I2522" s="63">
        <v>59</v>
      </c>
      <c r="J2522" s="63">
        <v>48</v>
      </c>
      <c r="K2522" s="63">
        <v>4</v>
      </c>
      <c r="L2522" s="63"/>
      <c r="M2522" s="63"/>
      <c r="N2522" s="63"/>
      <c r="O2522" s="63"/>
      <c r="P2522" s="63"/>
      <c r="Q2522" s="63"/>
      <c r="R2522" s="63"/>
    </row>
    <row r="2523" spans="1:18" x14ac:dyDescent="0.2">
      <c r="A2523" s="63" t="s">
        <v>2518</v>
      </c>
      <c r="B2523" s="63" t="s">
        <v>2494</v>
      </c>
      <c r="C2523" s="63" t="s">
        <v>1</v>
      </c>
      <c r="D2523" s="63" t="s">
        <v>65</v>
      </c>
      <c r="E2523" s="63" t="s">
        <v>2492</v>
      </c>
      <c r="F2523" s="63">
        <v>1</v>
      </c>
      <c r="G2523" s="63" t="s">
        <v>5298</v>
      </c>
      <c r="H2523" s="63" t="s">
        <v>1958</v>
      </c>
      <c r="I2523" s="63">
        <v>59</v>
      </c>
      <c r="J2523" s="63">
        <v>48</v>
      </c>
      <c r="K2523" s="63">
        <v>4</v>
      </c>
      <c r="L2523" s="63"/>
      <c r="M2523" s="63"/>
      <c r="N2523" s="63"/>
      <c r="O2523" s="63"/>
      <c r="P2523" s="63"/>
      <c r="Q2523" s="63"/>
      <c r="R2523" s="63"/>
    </row>
    <row r="2524" spans="1:18" x14ac:dyDescent="0.2">
      <c r="A2524" s="63" t="s">
        <v>2519</v>
      </c>
      <c r="B2524" s="63" t="s">
        <v>2491</v>
      </c>
      <c r="C2524" s="63" t="s">
        <v>69</v>
      </c>
      <c r="D2524" s="63" t="s">
        <v>68</v>
      </c>
      <c r="E2524" s="63" t="s">
        <v>2492</v>
      </c>
      <c r="F2524" s="63">
        <v>0</v>
      </c>
      <c r="G2524" s="63" t="s">
        <v>5298</v>
      </c>
      <c r="H2524" s="63" t="s">
        <v>1958</v>
      </c>
      <c r="I2524" s="63">
        <v>74</v>
      </c>
      <c r="J2524" s="63">
        <v>8</v>
      </c>
      <c r="K2524" s="63">
        <v>1</v>
      </c>
      <c r="L2524" s="63"/>
      <c r="M2524" s="63"/>
      <c r="N2524" s="63"/>
      <c r="O2524" s="63"/>
      <c r="P2524" s="63"/>
      <c r="Q2524" s="63"/>
      <c r="R2524" s="63"/>
    </row>
    <row r="2525" spans="1:18" x14ac:dyDescent="0.2">
      <c r="A2525" s="63" t="s">
        <v>2520</v>
      </c>
      <c r="B2525" s="63" t="s">
        <v>2494</v>
      </c>
      <c r="C2525" s="63" t="s">
        <v>69</v>
      </c>
      <c r="D2525" s="63" t="s">
        <v>68</v>
      </c>
      <c r="E2525" s="63" t="s">
        <v>2492</v>
      </c>
      <c r="F2525" s="63">
        <v>1</v>
      </c>
      <c r="G2525" s="63" t="s">
        <v>5298</v>
      </c>
      <c r="H2525" s="63" t="s">
        <v>1958</v>
      </c>
      <c r="I2525" s="63">
        <v>74</v>
      </c>
      <c r="J2525" s="63">
        <v>8</v>
      </c>
      <c r="K2525" s="63">
        <v>1</v>
      </c>
      <c r="L2525" s="63"/>
      <c r="M2525" s="63"/>
      <c r="N2525" s="63"/>
      <c r="O2525" s="63"/>
      <c r="P2525" s="63"/>
      <c r="Q2525" s="63"/>
      <c r="R2525" s="63"/>
    </row>
    <row r="2526" spans="1:18" x14ac:dyDescent="0.2">
      <c r="A2526" s="63" t="s">
        <v>2521</v>
      </c>
      <c r="B2526" s="63" t="s">
        <v>2491</v>
      </c>
      <c r="C2526" s="63" t="s">
        <v>73</v>
      </c>
      <c r="D2526" s="63" t="s">
        <v>72</v>
      </c>
      <c r="E2526" s="63" t="s">
        <v>2492</v>
      </c>
      <c r="F2526" s="63">
        <v>0</v>
      </c>
      <c r="G2526" s="63" t="s">
        <v>5298</v>
      </c>
      <c r="H2526" s="63" t="s">
        <v>1958</v>
      </c>
      <c r="I2526" s="63">
        <v>69</v>
      </c>
      <c r="J2526" s="63">
        <v>26</v>
      </c>
      <c r="K2526" s="63">
        <v>3</v>
      </c>
      <c r="L2526" s="63"/>
      <c r="M2526" s="63"/>
      <c r="N2526" s="63"/>
      <c r="O2526" s="63"/>
      <c r="P2526" s="63"/>
      <c r="Q2526" s="63"/>
      <c r="R2526" s="63"/>
    </row>
    <row r="2527" spans="1:18" x14ac:dyDescent="0.2">
      <c r="A2527" s="63" t="s">
        <v>2522</v>
      </c>
      <c r="B2527" s="63" t="s">
        <v>2494</v>
      </c>
      <c r="C2527" s="63" t="s">
        <v>73</v>
      </c>
      <c r="D2527" s="63" t="s">
        <v>72</v>
      </c>
      <c r="E2527" s="63" t="s">
        <v>2492</v>
      </c>
      <c r="F2527" s="63">
        <v>1</v>
      </c>
      <c r="G2527" s="63" t="s">
        <v>5298</v>
      </c>
      <c r="H2527" s="63" t="s">
        <v>1958</v>
      </c>
      <c r="I2527" s="63">
        <v>69</v>
      </c>
      <c r="J2527" s="63">
        <v>26</v>
      </c>
      <c r="K2527" s="63">
        <v>3</v>
      </c>
      <c r="L2527" s="63"/>
      <c r="M2527" s="63"/>
      <c r="N2527" s="63"/>
      <c r="O2527" s="63"/>
      <c r="P2527" s="63"/>
      <c r="Q2527" s="63"/>
      <c r="R2527" s="63"/>
    </row>
    <row r="2528" spans="1:18" x14ac:dyDescent="0.2">
      <c r="A2528" s="63" t="s">
        <v>2523</v>
      </c>
      <c r="B2528" s="63" t="s">
        <v>2491</v>
      </c>
      <c r="C2528" s="63" t="s">
        <v>77</v>
      </c>
      <c r="D2528" s="63" t="s">
        <v>76</v>
      </c>
      <c r="E2528" s="63" t="s">
        <v>2492</v>
      </c>
      <c r="F2528" s="63">
        <v>0</v>
      </c>
      <c r="G2528" s="63" t="s">
        <v>5298</v>
      </c>
      <c r="H2528" s="63" t="s">
        <v>1958</v>
      </c>
      <c r="I2528" s="63">
        <v>70</v>
      </c>
      <c r="J2528" s="63">
        <v>18</v>
      </c>
      <c r="K2528" s="63">
        <v>2</v>
      </c>
      <c r="L2528" s="63"/>
      <c r="M2528" s="63"/>
      <c r="N2528" s="63"/>
      <c r="O2528" s="63"/>
      <c r="P2528" s="63"/>
      <c r="Q2528" s="63"/>
      <c r="R2528" s="63"/>
    </row>
    <row r="2529" spans="1:18" x14ac:dyDescent="0.2">
      <c r="A2529" s="63" t="s">
        <v>2524</v>
      </c>
      <c r="B2529" s="63" t="s">
        <v>2494</v>
      </c>
      <c r="C2529" s="63" t="s">
        <v>77</v>
      </c>
      <c r="D2529" s="63" t="s">
        <v>76</v>
      </c>
      <c r="E2529" s="63" t="s">
        <v>2492</v>
      </c>
      <c r="F2529" s="63">
        <v>1</v>
      </c>
      <c r="G2529" s="63" t="s">
        <v>5298</v>
      </c>
      <c r="H2529" s="63" t="s">
        <v>1958</v>
      </c>
      <c r="I2529" s="63">
        <v>70</v>
      </c>
      <c r="J2529" s="63">
        <v>18</v>
      </c>
      <c r="K2529" s="63">
        <v>2</v>
      </c>
      <c r="L2529" s="63"/>
      <c r="M2529" s="63"/>
      <c r="N2529" s="63"/>
      <c r="O2529" s="63"/>
      <c r="P2529" s="63"/>
      <c r="Q2529" s="63"/>
      <c r="R2529" s="63"/>
    </row>
    <row r="2530" spans="1:18" x14ac:dyDescent="0.2">
      <c r="A2530" s="63" t="s">
        <v>2525</v>
      </c>
      <c r="B2530" s="63" t="s">
        <v>2491</v>
      </c>
      <c r="C2530" s="63" t="s">
        <v>81</v>
      </c>
      <c r="D2530" s="63" t="s">
        <v>80</v>
      </c>
      <c r="E2530" s="63" t="s">
        <v>2492</v>
      </c>
      <c r="F2530" s="63">
        <v>0</v>
      </c>
      <c r="G2530" s="63" t="s">
        <v>5298</v>
      </c>
      <c r="H2530" s="63" t="s">
        <v>1958</v>
      </c>
      <c r="I2530" s="63">
        <v>70</v>
      </c>
      <c r="J2530" s="63">
        <v>18</v>
      </c>
      <c r="K2530" s="63">
        <v>2</v>
      </c>
      <c r="L2530" s="63"/>
      <c r="M2530" s="63"/>
      <c r="N2530" s="63"/>
      <c r="O2530" s="63"/>
      <c r="P2530" s="63"/>
      <c r="Q2530" s="63"/>
      <c r="R2530" s="63"/>
    </row>
    <row r="2531" spans="1:18" x14ac:dyDescent="0.2">
      <c r="A2531" s="63" t="s">
        <v>2526</v>
      </c>
      <c r="B2531" s="63" t="s">
        <v>2494</v>
      </c>
      <c r="C2531" s="63" t="s">
        <v>81</v>
      </c>
      <c r="D2531" s="63" t="s">
        <v>80</v>
      </c>
      <c r="E2531" s="63" t="s">
        <v>2492</v>
      </c>
      <c r="F2531" s="63">
        <v>1</v>
      </c>
      <c r="G2531" s="63" t="s">
        <v>5298</v>
      </c>
      <c r="H2531" s="63" t="s">
        <v>1958</v>
      </c>
      <c r="I2531" s="63">
        <v>70</v>
      </c>
      <c r="J2531" s="63">
        <v>18</v>
      </c>
      <c r="K2531" s="63">
        <v>2</v>
      </c>
      <c r="L2531" s="63"/>
      <c r="M2531" s="63"/>
      <c r="N2531" s="63"/>
      <c r="O2531" s="63"/>
      <c r="P2531" s="63"/>
      <c r="Q2531" s="63"/>
      <c r="R2531" s="63"/>
    </row>
    <row r="2532" spans="1:18" x14ac:dyDescent="0.2">
      <c r="A2532" s="63" t="s">
        <v>2527</v>
      </c>
      <c r="B2532" s="63" t="s">
        <v>2491</v>
      </c>
      <c r="C2532" s="63" t="s">
        <v>85</v>
      </c>
      <c r="D2532" s="63" t="s">
        <v>84</v>
      </c>
      <c r="E2532" s="63" t="s">
        <v>2492</v>
      </c>
      <c r="F2532" s="63">
        <v>0</v>
      </c>
      <c r="G2532" s="63" t="s">
        <v>5298</v>
      </c>
      <c r="H2532" s="63" t="s">
        <v>1958</v>
      </c>
      <c r="I2532" s="63">
        <v>68</v>
      </c>
      <c r="J2532" s="63">
        <v>27</v>
      </c>
      <c r="K2532" s="63">
        <v>3</v>
      </c>
      <c r="L2532" s="63"/>
      <c r="M2532" s="63"/>
      <c r="N2532" s="63"/>
      <c r="O2532" s="63"/>
      <c r="P2532" s="63"/>
      <c r="Q2532" s="63"/>
      <c r="R2532" s="63"/>
    </row>
    <row r="2533" spans="1:18" x14ac:dyDescent="0.2">
      <c r="A2533" s="63" t="s">
        <v>2528</v>
      </c>
      <c r="B2533" s="63" t="s">
        <v>2494</v>
      </c>
      <c r="C2533" s="63" t="s">
        <v>85</v>
      </c>
      <c r="D2533" s="63" t="s">
        <v>84</v>
      </c>
      <c r="E2533" s="63" t="s">
        <v>2492</v>
      </c>
      <c r="F2533" s="63">
        <v>1</v>
      </c>
      <c r="G2533" s="63" t="s">
        <v>5298</v>
      </c>
      <c r="H2533" s="63" t="s">
        <v>1958</v>
      </c>
      <c r="I2533" s="63">
        <v>68</v>
      </c>
      <c r="J2533" s="63">
        <v>27</v>
      </c>
      <c r="K2533" s="63">
        <v>3</v>
      </c>
      <c r="L2533" s="63"/>
      <c r="M2533" s="63"/>
      <c r="N2533" s="63"/>
      <c r="O2533" s="63"/>
      <c r="P2533" s="63"/>
      <c r="Q2533" s="63"/>
      <c r="R2533" s="63"/>
    </row>
    <row r="2534" spans="1:18" x14ac:dyDescent="0.2">
      <c r="A2534" s="63" t="s">
        <v>2529</v>
      </c>
      <c r="B2534" s="63" t="s">
        <v>2491</v>
      </c>
      <c r="C2534" s="63" t="s">
        <v>89</v>
      </c>
      <c r="D2534" s="63" t="s">
        <v>88</v>
      </c>
      <c r="E2534" s="63" t="s">
        <v>2492</v>
      </c>
      <c r="F2534" s="63">
        <v>0</v>
      </c>
      <c r="G2534" s="63" t="s">
        <v>5298</v>
      </c>
      <c r="H2534" s="63" t="s">
        <v>1958</v>
      </c>
      <c r="I2534" s="63">
        <v>67</v>
      </c>
      <c r="J2534" s="63">
        <v>31</v>
      </c>
      <c r="K2534" s="63">
        <v>3</v>
      </c>
      <c r="L2534" s="63"/>
      <c r="M2534" s="63"/>
      <c r="N2534" s="63"/>
      <c r="O2534" s="63"/>
      <c r="P2534" s="63"/>
      <c r="Q2534" s="63"/>
      <c r="R2534" s="63"/>
    </row>
    <row r="2535" spans="1:18" x14ac:dyDescent="0.2">
      <c r="A2535" s="63" t="s">
        <v>2530</v>
      </c>
      <c r="B2535" s="63" t="s">
        <v>2494</v>
      </c>
      <c r="C2535" s="63" t="s">
        <v>89</v>
      </c>
      <c r="D2535" s="63" t="s">
        <v>88</v>
      </c>
      <c r="E2535" s="63" t="s">
        <v>2492</v>
      </c>
      <c r="F2535" s="63">
        <v>1</v>
      </c>
      <c r="G2535" s="63" t="s">
        <v>5298</v>
      </c>
      <c r="H2535" s="63" t="s">
        <v>1958</v>
      </c>
      <c r="I2535" s="63">
        <v>67</v>
      </c>
      <c r="J2535" s="63">
        <v>31</v>
      </c>
      <c r="K2535" s="63">
        <v>3</v>
      </c>
      <c r="L2535" s="63"/>
      <c r="M2535" s="63"/>
      <c r="N2535" s="63"/>
      <c r="O2535" s="63"/>
      <c r="P2535" s="63"/>
      <c r="Q2535" s="63"/>
      <c r="R2535" s="63"/>
    </row>
    <row r="2536" spans="1:18" x14ac:dyDescent="0.2">
      <c r="A2536" s="63" t="s">
        <v>2531</v>
      </c>
      <c r="B2536" s="63" t="s">
        <v>2491</v>
      </c>
      <c r="C2536" s="63" t="s">
        <v>93</v>
      </c>
      <c r="D2536" s="63" t="s">
        <v>92</v>
      </c>
      <c r="E2536" s="63" t="s">
        <v>2492</v>
      </c>
      <c r="F2536" s="63">
        <v>0</v>
      </c>
      <c r="G2536" s="63" t="s">
        <v>5298</v>
      </c>
      <c r="H2536" s="63" t="s">
        <v>1958</v>
      </c>
      <c r="I2536" s="63">
        <v>73</v>
      </c>
      <c r="J2536" s="63">
        <v>10</v>
      </c>
      <c r="K2536" s="63">
        <v>1</v>
      </c>
      <c r="L2536" s="63"/>
      <c r="M2536" s="63"/>
      <c r="N2536" s="63"/>
      <c r="O2536" s="63"/>
      <c r="P2536" s="63"/>
      <c r="Q2536" s="63"/>
      <c r="R2536" s="63"/>
    </row>
    <row r="2537" spans="1:18" x14ac:dyDescent="0.2">
      <c r="A2537" s="63" t="s">
        <v>2532</v>
      </c>
      <c r="B2537" s="63" t="s">
        <v>2494</v>
      </c>
      <c r="C2537" s="63" t="s">
        <v>93</v>
      </c>
      <c r="D2537" s="63" t="s">
        <v>92</v>
      </c>
      <c r="E2537" s="63" t="s">
        <v>2492</v>
      </c>
      <c r="F2537" s="63">
        <v>1</v>
      </c>
      <c r="G2537" s="63" t="s">
        <v>5298</v>
      </c>
      <c r="H2537" s="63" t="s">
        <v>1958</v>
      </c>
      <c r="I2537" s="63">
        <v>73</v>
      </c>
      <c r="J2537" s="63">
        <v>10</v>
      </c>
      <c r="K2537" s="63">
        <v>1</v>
      </c>
      <c r="L2537" s="63"/>
      <c r="M2537" s="63"/>
      <c r="N2537" s="63"/>
      <c r="O2537" s="63"/>
      <c r="P2537" s="63"/>
      <c r="Q2537" s="63"/>
      <c r="R2537" s="63"/>
    </row>
    <row r="2538" spans="1:18" x14ac:dyDescent="0.2">
      <c r="A2538" s="63" t="s">
        <v>2533</v>
      </c>
      <c r="B2538" s="63" t="s">
        <v>2491</v>
      </c>
      <c r="C2538" s="63" t="s">
        <v>97</v>
      </c>
      <c r="D2538" s="63" t="s">
        <v>96</v>
      </c>
      <c r="E2538" s="63" t="s">
        <v>2492</v>
      </c>
      <c r="F2538" s="63">
        <v>0</v>
      </c>
      <c r="G2538" s="63" t="s">
        <v>5298</v>
      </c>
      <c r="H2538" s="63" t="s">
        <v>1958</v>
      </c>
      <c r="I2538" s="63">
        <v>73</v>
      </c>
      <c r="J2538" s="63">
        <v>10</v>
      </c>
      <c r="K2538" s="63">
        <v>1</v>
      </c>
      <c r="L2538" s="63"/>
      <c r="M2538" s="63"/>
      <c r="N2538" s="63"/>
      <c r="O2538" s="63"/>
      <c r="P2538" s="63"/>
      <c r="Q2538" s="63"/>
      <c r="R2538" s="63"/>
    </row>
    <row r="2539" spans="1:18" x14ac:dyDescent="0.2">
      <c r="A2539" s="63" t="s">
        <v>2534</v>
      </c>
      <c r="B2539" s="63" t="s">
        <v>2494</v>
      </c>
      <c r="C2539" s="63" t="s">
        <v>97</v>
      </c>
      <c r="D2539" s="63" t="s">
        <v>96</v>
      </c>
      <c r="E2539" s="63" t="s">
        <v>2492</v>
      </c>
      <c r="F2539" s="63">
        <v>1</v>
      </c>
      <c r="G2539" s="63" t="s">
        <v>5298</v>
      </c>
      <c r="H2539" s="63" t="s">
        <v>1958</v>
      </c>
      <c r="I2539" s="63">
        <v>73</v>
      </c>
      <c r="J2539" s="63">
        <v>10</v>
      </c>
      <c r="K2539" s="63">
        <v>1</v>
      </c>
      <c r="L2539" s="63"/>
      <c r="M2539" s="63"/>
      <c r="N2539" s="63"/>
      <c r="O2539" s="63"/>
      <c r="P2539" s="63"/>
      <c r="Q2539" s="63"/>
      <c r="R2539" s="63"/>
    </row>
    <row r="2540" spans="1:18" x14ac:dyDescent="0.2">
      <c r="A2540" s="63" t="s">
        <v>2535</v>
      </c>
      <c r="B2540" s="63" t="s">
        <v>2491</v>
      </c>
      <c r="C2540" s="63" t="s">
        <v>101</v>
      </c>
      <c r="D2540" s="63" t="s">
        <v>100</v>
      </c>
      <c r="E2540" s="63" t="s">
        <v>2492</v>
      </c>
      <c r="F2540" s="63">
        <v>0</v>
      </c>
      <c r="G2540" s="63" t="s">
        <v>5298</v>
      </c>
      <c r="H2540" s="63" t="s">
        <v>1958</v>
      </c>
      <c r="I2540" s="63">
        <v>79</v>
      </c>
      <c r="J2540" s="63">
        <v>2</v>
      </c>
      <c r="K2540" s="63">
        <v>1</v>
      </c>
      <c r="L2540" s="63"/>
      <c r="M2540" s="63"/>
      <c r="N2540" s="63"/>
      <c r="O2540" s="63"/>
      <c r="P2540" s="63"/>
      <c r="Q2540" s="63"/>
      <c r="R2540" s="63"/>
    </row>
    <row r="2541" spans="1:18" x14ac:dyDescent="0.2">
      <c r="A2541" s="63" t="s">
        <v>2536</v>
      </c>
      <c r="B2541" s="63" t="s">
        <v>2494</v>
      </c>
      <c r="C2541" s="63" t="s">
        <v>101</v>
      </c>
      <c r="D2541" s="63" t="s">
        <v>100</v>
      </c>
      <c r="E2541" s="63" t="s">
        <v>2492</v>
      </c>
      <c r="F2541" s="63">
        <v>1</v>
      </c>
      <c r="G2541" s="63" t="s">
        <v>5298</v>
      </c>
      <c r="H2541" s="63" t="s">
        <v>1958</v>
      </c>
      <c r="I2541" s="63">
        <v>79</v>
      </c>
      <c r="J2541" s="63">
        <v>2</v>
      </c>
      <c r="K2541" s="63">
        <v>1</v>
      </c>
      <c r="L2541" s="63"/>
      <c r="M2541" s="63"/>
      <c r="N2541" s="63"/>
      <c r="O2541" s="63"/>
      <c r="P2541" s="63"/>
      <c r="Q2541" s="63"/>
      <c r="R2541" s="63"/>
    </row>
    <row r="2542" spans="1:18" x14ac:dyDescent="0.2">
      <c r="A2542" s="63" t="s">
        <v>2537</v>
      </c>
      <c r="B2542" s="63" t="s">
        <v>2491</v>
      </c>
      <c r="C2542" s="63" t="s">
        <v>105</v>
      </c>
      <c r="D2542" s="63" t="s">
        <v>104</v>
      </c>
      <c r="E2542" s="63" t="s">
        <v>2492</v>
      </c>
      <c r="F2542" s="63">
        <v>0</v>
      </c>
      <c r="G2542" s="63" t="s">
        <v>5298</v>
      </c>
      <c r="H2542" s="63" t="s">
        <v>1958</v>
      </c>
      <c r="I2542" s="63">
        <v>68</v>
      </c>
      <c r="J2542" s="63">
        <v>27</v>
      </c>
      <c r="K2542" s="63">
        <v>3</v>
      </c>
      <c r="L2542" s="63"/>
      <c r="M2542" s="63"/>
      <c r="N2542" s="63"/>
      <c r="O2542" s="63"/>
      <c r="P2542" s="63"/>
      <c r="Q2542" s="63"/>
      <c r="R2542" s="63"/>
    </row>
    <row r="2543" spans="1:18" x14ac:dyDescent="0.2">
      <c r="A2543" s="63" t="s">
        <v>2538</v>
      </c>
      <c r="B2543" s="63" t="s">
        <v>2494</v>
      </c>
      <c r="C2543" s="63" t="s">
        <v>105</v>
      </c>
      <c r="D2543" s="63" t="s">
        <v>104</v>
      </c>
      <c r="E2543" s="63" t="s">
        <v>2492</v>
      </c>
      <c r="F2543" s="63">
        <v>1</v>
      </c>
      <c r="G2543" s="63" t="s">
        <v>5298</v>
      </c>
      <c r="H2543" s="63" t="s">
        <v>1958</v>
      </c>
      <c r="I2543" s="63">
        <v>68</v>
      </c>
      <c r="J2543" s="63">
        <v>27</v>
      </c>
      <c r="K2543" s="63">
        <v>3</v>
      </c>
      <c r="L2543" s="63"/>
      <c r="M2543" s="63"/>
      <c r="N2543" s="63"/>
      <c r="O2543" s="63"/>
      <c r="P2543" s="63"/>
      <c r="Q2543" s="63"/>
      <c r="R2543" s="63"/>
    </row>
    <row r="2544" spans="1:18" x14ac:dyDescent="0.2">
      <c r="A2544" s="63" t="s">
        <v>2539</v>
      </c>
      <c r="B2544" s="63" t="s">
        <v>2491</v>
      </c>
      <c r="C2544" s="63" t="s">
        <v>109</v>
      </c>
      <c r="D2544" s="63" t="s">
        <v>108</v>
      </c>
      <c r="E2544" s="63" t="s">
        <v>2492</v>
      </c>
      <c r="F2544" s="63">
        <v>0</v>
      </c>
      <c r="G2544" s="63" t="s">
        <v>5298</v>
      </c>
      <c r="H2544" s="63" t="s">
        <v>1958</v>
      </c>
      <c r="I2544" s="63">
        <v>60</v>
      </c>
      <c r="J2544" s="63">
        <v>45</v>
      </c>
      <c r="K2544" s="63">
        <v>4</v>
      </c>
      <c r="L2544" s="63"/>
      <c r="M2544" s="63"/>
      <c r="N2544" s="63"/>
      <c r="O2544" s="63"/>
      <c r="P2544" s="63"/>
      <c r="Q2544" s="63"/>
      <c r="R2544" s="63"/>
    </row>
    <row r="2545" spans="1:18" x14ac:dyDescent="0.2">
      <c r="A2545" s="63" t="s">
        <v>2540</v>
      </c>
      <c r="B2545" s="63" t="s">
        <v>2494</v>
      </c>
      <c r="C2545" s="63" t="s">
        <v>109</v>
      </c>
      <c r="D2545" s="63" t="s">
        <v>108</v>
      </c>
      <c r="E2545" s="63" t="s">
        <v>2492</v>
      </c>
      <c r="F2545" s="63">
        <v>1</v>
      </c>
      <c r="G2545" s="63" t="s">
        <v>5298</v>
      </c>
      <c r="H2545" s="63" t="s">
        <v>1958</v>
      </c>
      <c r="I2545" s="63">
        <v>60</v>
      </c>
      <c r="J2545" s="63">
        <v>45</v>
      </c>
      <c r="K2545" s="63">
        <v>4</v>
      </c>
      <c r="L2545" s="63"/>
      <c r="M2545" s="63"/>
      <c r="N2545" s="63"/>
      <c r="O2545" s="63"/>
      <c r="P2545" s="63"/>
      <c r="Q2545" s="63"/>
      <c r="R2545" s="63"/>
    </row>
    <row r="2546" spans="1:18" x14ac:dyDescent="0.2">
      <c r="A2546" s="63" t="s">
        <v>2541</v>
      </c>
      <c r="B2546" s="63" t="s">
        <v>2491</v>
      </c>
      <c r="C2546" s="63" t="s">
        <v>113</v>
      </c>
      <c r="D2546" s="63" t="s">
        <v>112</v>
      </c>
      <c r="E2546" s="63" t="s">
        <v>2492</v>
      </c>
      <c r="F2546" s="63">
        <v>0</v>
      </c>
      <c r="G2546" s="63" t="s">
        <v>5298</v>
      </c>
      <c r="H2546" s="63" t="s">
        <v>1958</v>
      </c>
      <c r="I2546" s="63">
        <v>60</v>
      </c>
      <c r="J2546" s="63">
        <v>45</v>
      </c>
      <c r="K2546" s="63">
        <v>4</v>
      </c>
      <c r="L2546" s="63"/>
      <c r="M2546" s="63"/>
      <c r="N2546" s="63"/>
      <c r="O2546" s="63"/>
      <c r="P2546" s="63"/>
      <c r="Q2546" s="63"/>
      <c r="R2546" s="63"/>
    </row>
    <row r="2547" spans="1:18" x14ac:dyDescent="0.2">
      <c r="A2547" s="63" t="s">
        <v>2542</v>
      </c>
      <c r="B2547" s="63" t="s">
        <v>2494</v>
      </c>
      <c r="C2547" s="63" t="s">
        <v>113</v>
      </c>
      <c r="D2547" s="63" t="s">
        <v>112</v>
      </c>
      <c r="E2547" s="63" t="s">
        <v>2492</v>
      </c>
      <c r="F2547" s="63">
        <v>1</v>
      </c>
      <c r="G2547" s="63" t="s">
        <v>5298</v>
      </c>
      <c r="H2547" s="63" t="s">
        <v>1958</v>
      </c>
      <c r="I2547" s="63">
        <v>60</v>
      </c>
      <c r="J2547" s="63">
        <v>45</v>
      </c>
      <c r="K2547" s="63">
        <v>4</v>
      </c>
      <c r="L2547" s="63"/>
      <c r="M2547" s="63"/>
      <c r="N2547" s="63"/>
      <c r="O2547" s="63"/>
      <c r="P2547" s="63"/>
      <c r="Q2547" s="63"/>
      <c r="R2547" s="63"/>
    </row>
    <row r="2548" spans="1:18" x14ac:dyDescent="0.2">
      <c r="A2548" s="63" t="s">
        <v>2543</v>
      </c>
      <c r="B2548" s="63" t="s">
        <v>2491</v>
      </c>
      <c r="C2548" s="63" t="s">
        <v>117</v>
      </c>
      <c r="D2548" s="63" t="s">
        <v>116</v>
      </c>
      <c r="E2548" s="63" t="s">
        <v>2492</v>
      </c>
      <c r="F2548" s="63">
        <v>0</v>
      </c>
      <c r="G2548" s="63" t="s">
        <v>5298</v>
      </c>
      <c r="H2548" s="63" t="s">
        <v>1958</v>
      </c>
      <c r="I2548" s="63">
        <v>65</v>
      </c>
      <c r="J2548" s="63">
        <v>33</v>
      </c>
      <c r="K2548" s="63">
        <v>3</v>
      </c>
      <c r="L2548" s="63"/>
      <c r="M2548" s="63"/>
      <c r="N2548" s="63"/>
      <c r="O2548" s="63"/>
      <c r="P2548" s="63"/>
      <c r="Q2548" s="63"/>
      <c r="R2548" s="63"/>
    </row>
    <row r="2549" spans="1:18" x14ac:dyDescent="0.2">
      <c r="A2549" s="63" t="s">
        <v>2544</v>
      </c>
      <c r="B2549" s="63" t="s">
        <v>2494</v>
      </c>
      <c r="C2549" s="63" t="s">
        <v>117</v>
      </c>
      <c r="D2549" s="63" t="s">
        <v>116</v>
      </c>
      <c r="E2549" s="63" t="s">
        <v>2492</v>
      </c>
      <c r="F2549" s="63">
        <v>1</v>
      </c>
      <c r="G2549" s="63" t="s">
        <v>5298</v>
      </c>
      <c r="H2549" s="63" t="s">
        <v>1958</v>
      </c>
      <c r="I2549" s="63">
        <v>65</v>
      </c>
      <c r="J2549" s="63">
        <v>33</v>
      </c>
      <c r="K2549" s="63">
        <v>3</v>
      </c>
      <c r="L2549" s="63"/>
      <c r="M2549" s="63"/>
      <c r="N2549" s="63"/>
      <c r="O2549" s="63"/>
      <c r="P2549" s="63"/>
      <c r="Q2549" s="63"/>
      <c r="R2549" s="63"/>
    </row>
    <row r="2550" spans="1:18" x14ac:dyDescent="0.2">
      <c r="A2550" s="63" t="s">
        <v>2545</v>
      </c>
      <c r="B2550" s="63" t="s">
        <v>2491</v>
      </c>
      <c r="C2550" s="63" t="s">
        <v>121</v>
      </c>
      <c r="D2550" s="63" t="s">
        <v>120</v>
      </c>
      <c r="E2550" s="63" t="s">
        <v>2492</v>
      </c>
      <c r="F2550" s="63">
        <v>0</v>
      </c>
      <c r="G2550" s="63" t="s">
        <v>5298</v>
      </c>
      <c r="H2550" s="63" t="s">
        <v>1958</v>
      </c>
      <c r="I2550" s="63">
        <v>61</v>
      </c>
      <c r="J2550" s="63">
        <v>42</v>
      </c>
      <c r="K2550" s="63">
        <v>4</v>
      </c>
      <c r="L2550" s="63"/>
      <c r="M2550" s="63"/>
      <c r="N2550" s="63"/>
      <c r="O2550" s="63"/>
      <c r="P2550" s="63"/>
      <c r="Q2550" s="63"/>
      <c r="R2550" s="63"/>
    </row>
    <row r="2551" spans="1:18" x14ac:dyDescent="0.2">
      <c r="A2551" s="63" t="s">
        <v>2546</v>
      </c>
      <c r="B2551" s="63" t="s">
        <v>2494</v>
      </c>
      <c r="C2551" s="63" t="s">
        <v>121</v>
      </c>
      <c r="D2551" s="63" t="s">
        <v>120</v>
      </c>
      <c r="E2551" s="63" t="s">
        <v>2492</v>
      </c>
      <c r="F2551" s="63">
        <v>1</v>
      </c>
      <c r="G2551" s="63" t="s">
        <v>5298</v>
      </c>
      <c r="H2551" s="63" t="s">
        <v>1958</v>
      </c>
      <c r="I2551" s="63">
        <v>61</v>
      </c>
      <c r="J2551" s="63">
        <v>42</v>
      </c>
      <c r="K2551" s="63">
        <v>4</v>
      </c>
      <c r="L2551" s="63"/>
      <c r="M2551" s="63"/>
      <c r="N2551" s="63"/>
      <c r="O2551" s="63"/>
      <c r="P2551" s="63"/>
      <c r="Q2551" s="63"/>
      <c r="R2551" s="63"/>
    </row>
    <row r="2552" spans="1:18" x14ac:dyDescent="0.2">
      <c r="A2552" s="63" t="s">
        <v>2547</v>
      </c>
      <c r="B2552" s="63" t="s">
        <v>2491</v>
      </c>
      <c r="C2552" s="63" t="s">
        <v>125</v>
      </c>
      <c r="D2552" s="63" t="s">
        <v>124</v>
      </c>
      <c r="E2552" s="63" t="s">
        <v>2492</v>
      </c>
      <c r="F2552" s="63">
        <v>0</v>
      </c>
      <c r="G2552" s="63" t="s">
        <v>5298</v>
      </c>
      <c r="H2552" s="63" t="s">
        <v>1958</v>
      </c>
      <c r="I2552" s="63">
        <v>70</v>
      </c>
      <c r="J2552" s="63">
        <v>18</v>
      </c>
      <c r="K2552" s="63">
        <v>2</v>
      </c>
      <c r="L2552" s="63"/>
      <c r="M2552" s="63"/>
      <c r="N2552" s="63"/>
      <c r="O2552" s="63"/>
      <c r="P2552" s="63"/>
      <c r="Q2552" s="63"/>
      <c r="R2552" s="63"/>
    </row>
    <row r="2553" spans="1:18" x14ac:dyDescent="0.2">
      <c r="A2553" s="63" t="s">
        <v>2548</v>
      </c>
      <c r="B2553" s="63" t="s">
        <v>2494</v>
      </c>
      <c r="C2553" s="63" t="s">
        <v>125</v>
      </c>
      <c r="D2553" s="63" t="s">
        <v>124</v>
      </c>
      <c r="E2553" s="63" t="s">
        <v>2492</v>
      </c>
      <c r="F2553" s="63">
        <v>1</v>
      </c>
      <c r="G2553" s="63" t="s">
        <v>5298</v>
      </c>
      <c r="H2553" s="63" t="s">
        <v>1958</v>
      </c>
      <c r="I2553" s="63">
        <v>70</v>
      </c>
      <c r="J2553" s="63">
        <v>18</v>
      </c>
      <c r="K2553" s="63">
        <v>2</v>
      </c>
      <c r="L2553" s="63"/>
      <c r="M2553" s="63"/>
      <c r="N2553" s="63"/>
      <c r="O2553" s="63"/>
      <c r="P2553" s="63"/>
      <c r="Q2553" s="63"/>
      <c r="R2553" s="63"/>
    </row>
    <row r="2554" spans="1:18" x14ac:dyDescent="0.2">
      <c r="A2554" s="63" t="s">
        <v>2549</v>
      </c>
      <c r="B2554" s="63" t="s">
        <v>2491</v>
      </c>
      <c r="C2554" s="63" t="s">
        <v>129</v>
      </c>
      <c r="D2554" s="63" t="s">
        <v>128</v>
      </c>
      <c r="E2554" s="63" t="s">
        <v>2492</v>
      </c>
      <c r="F2554" s="63">
        <v>0</v>
      </c>
      <c r="G2554" s="63" t="s">
        <v>5298</v>
      </c>
      <c r="H2554" s="63" t="s">
        <v>1958</v>
      </c>
      <c r="I2554" s="63">
        <v>56</v>
      </c>
      <c r="J2554" s="63">
        <v>51</v>
      </c>
      <c r="K2554" s="63">
        <v>4</v>
      </c>
      <c r="L2554" s="63"/>
      <c r="M2554" s="63"/>
      <c r="N2554" s="63"/>
      <c r="O2554" s="63"/>
      <c r="P2554" s="63"/>
      <c r="Q2554" s="63"/>
      <c r="R2554" s="63"/>
    </row>
    <row r="2555" spans="1:18" x14ac:dyDescent="0.2">
      <c r="A2555" s="63" t="s">
        <v>2550</v>
      </c>
      <c r="B2555" s="63" t="s">
        <v>2494</v>
      </c>
      <c r="C2555" s="63" t="s">
        <v>129</v>
      </c>
      <c r="D2555" s="63" t="s">
        <v>128</v>
      </c>
      <c r="E2555" s="63" t="s">
        <v>2492</v>
      </c>
      <c r="F2555" s="63">
        <v>1</v>
      </c>
      <c r="G2555" s="63" t="s">
        <v>5298</v>
      </c>
      <c r="H2555" s="63" t="s">
        <v>1958</v>
      </c>
      <c r="I2555" s="63">
        <v>56</v>
      </c>
      <c r="J2555" s="63">
        <v>51</v>
      </c>
      <c r="K2555" s="63">
        <v>4</v>
      </c>
      <c r="L2555" s="63"/>
      <c r="M2555" s="63"/>
      <c r="N2555" s="63"/>
      <c r="O2555" s="63"/>
      <c r="P2555" s="63"/>
      <c r="Q2555" s="63"/>
      <c r="R2555" s="63"/>
    </row>
    <row r="2556" spans="1:18" x14ac:dyDescent="0.2">
      <c r="A2556" s="63" t="s">
        <v>2551</v>
      </c>
      <c r="B2556" s="63" t="s">
        <v>2491</v>
      </c>
      <c r="C2556" s="63" t="s">
        <v>133</v>
      </c>
      <c r="D2556" s="63" t="s">
        <v>132</v>
      </c>
      <c r="E2556" s="63" t="s">
        <v>2492</v>
      </c>
      <c r="F2556" s="63">
        <v>0</v>
      </c>
      <c r="G2556" s="63" t="s">
        <v>5298</v>
      </c>
      <c r="H2556" s="63" t="s">
        <v>1958</v>
      </c>
      <c r="I2556" s="63">
        <v>79</v>
      </c>
      <c r="J2556" s="63">
        <v>2</v>
      </c>
      <c r="K2556" s="63">
        <v>1</v>
      </c>
      <c r="L2556" s="63"/>
      <c r="M2556" s="63"/>
      <c r="N2556" s="63"/>
      <c r="O2556" s="63"/>
      <c r="P2556" s="63"/>
      <c r="Q2556" s="63"/>
      <c r="R2556" s="63"/>
    </row>
    <row r="2557" spans="1:18" x14ac:dyDescent="0.2">
      <c r="A2557" s="63" t="s">
        <v>2552</v>
      </c>
      <c r="B2557" s="63" t="s">
        <v>2494</v>
      </c>
      <c r="C2557" s="63" t="s">
        <v>133</v>
      </c>
      <c r="D2557" s="63" t="s">
        <v>132</v>
      </c>
      <c r="E2557" s="63" t="s">
        <v>2492</v>
      </c>
      <c r="F2557" s="63">
        <v>1</v>
      </c>
      <c r="G2557" s="63" t="s">
        <v>5298</v>
      </c>
      <c r="H2557" s="63" t="s">
        <v>1958</v>
      </c>
      <c r="I2557" s="63">
        <v>79</v>
      </c>
      <c r="J2557" s="63">
        <v>2</v>
      </c>
      <c r="K2557" s="63">
        <v>1</v>
      </c>
      <c r="L2557" s="63"/>
      <c r="M2557" s="63"/>
      <c r="N2557" s="63"/>
      <c r="O2557" s="63"/>
      <c r="P2557" s="63"/>
      <c r="Q2557" s="63"/>
      <c r="R2557" s="63"/>
    </row>
    <row r="2558" spans="1:18" x14ac:dyDescent="0.2">
      <c r="A2558" s="63" t="s">
        <v>2553</v>
      </c>
      <c r="B2558" s="63" t="s">
        <v>2491</v>
      </c>
      <c r="C2558" s="63" t="s">
        <v>137</v>
      </c>
      <c r="D2558" s="63" t="s">
        <v>136</v>
      </c>
      <c r="E2558" s="63" t="s">
        <v>2492</v>
      </c>
      <c r="F2558" s="63">
        <v>0</v>
      </c>
      <c r="G2558" s="63" t="s">
        <v>5298</v>
      </c>
      <c r="H2558" s="63" t="s">
        <v>1958</v>
      </c>
      <c r="I2558" s="63">
        <v>76</v>
      </c>
      <c r="J2558" s="63">
        <v>6</v>
      </c>
      <c r="K2558" s="63">
        <v>1</v>
      </c>
      <c r="L2558" s="63"/>
      <c r="M2558" s="63"/>
      <c r="N2558" s="63"/>
      <c r="O2558" s="63"/>
      <c r="P2558" s="63"/>
      <c r="Q2558" s="63"/>
      <c r="R2558" s="63"/>
    </row>
    <row r="2559" spans="1:18" x14ac:dyDescent="0.2">
      <c r="A2559" s="63" t="s">
        <v>2554</v>
      </c>
      <c r="B2559" s="63" t="s">
        <v>2494</v>
      </c>
      <c r="C2559" s="63" t="s">
        <v>137</v>
      </c>
      <c r="D2559" s="63" t="s">
        <v>136</v>
      </c>
      <c r="E2559" s="63" t="s">
        <v>2492</v>
      </c>
      <c r="F2559" s="63">
        <v>1</v>
      </c>
      <c r="G2559" s="63" t="s">
        <v>5298</v>
      </c>
      <c r="H2559" s="63" t="s">
        <v>1958</v>
      </c>
      <c r="I2559" s="63">
        <v>76</v>
      </c>
      <c r="J2559" s="63">
        <v>6</v>
      </c>
      <c r="K2559" s="63">
        <v>1</v>
      </c>
      <c r="L2559" s="63"/>
      <c r="M2559" s="63"/>
      <c r="N2559" s="63"/>
      <c r="O2559" s="63"/>
      <c r="P2559" s="63"/>
      <c r="Q2559" s="63"/>
      <c r="R2559" s="63"/>
    </row>
    <row r="2560" spans="1:18" x14ac:dyDescent="0.2">
      <c r="A2560" s="63" t="s">
        <v>2555</v>
      </c>
      <c r="B2560" s="63" t="s">
        <v>2491</v>
      </c>
      <c r="C2560" s="63" t="s">
        <v>141</v>
      </c>
      <c r="D2560" s="63" t="s">
        <v>140</v>
      </c>
      <c r="E2560" s="63" t="s">
        <v>2492</v>
      </c>
      <c r="F2560" s="63">
        <v>0</v>
      </c>
      <c r="G2560" s="63" t="s">
        <v>5298</v>
      </c>
      <c r="H2560" s="63" t="s">
        <v>1958</v>
      </c>
      <c r="I2560" s="63">
        <v>70</v>
      </c>
      <c r="J2560" s="63">
        <v>18</v>
      </c>
      <c r="K2560" s="63">
        <v>2</v>
      </c>
      <c r="L2560" s="63"/>
      <c r="M2560" s="63"/>
      <c r="N2560" s="63"/>
      <c r="O2560" s="63"/>
      <c r="P2560" s="63"/>
      <c r="Q2560" s="63"/>
      <c r="R2560" s="63"/>
    </row>
    <row r="2561" spans="1:18" x14ac:dyDescent="0.2">
      <c r="A2561" s="63" t="s">
        <v>2556</v>
      </c>
      <c r="B2561" s="63" t="s">
        <v>2494</v>
      </c>
      <c r="C2561" s="63" t="s">
        <v>141</v>
      </c>
      <c r="D2561" s="63" t="s">
        <v>140</v>
      </c>
      <c r="E2561" s="63" t="s">
        <v>2492</v>
      </c>
      <c r="F2561" s="63">
        <v>1</v>
      </c>
      <c r="G2561" s="63" t="s">
        <v>5298</v>
      </c>
      <c r="H2561" s="63" t="s">
        <v>1958</v>
      </c>
      <c r="I2561" s="63">
        <v>70</v>
      </c>
      <c r="J2561" s="63">
        <v>18</v>
      </c>
      <c r="K2561" s="63">
        <v>2</v>
      </c>
      <c r="L2561" s="63"/>
      <c r="M2561" s="63"/>
      <c r="N2561" s="63"/>
      <c r="O2561" s="63"/>
      <c r="P2561" s="63"/>
      <c r="Q2561" s="63"/>
      <c r="R2561" s="63"/>
    </row>
    <row r="2562" spans="1:18" x14ac:dyDescent="0.2">
      <c r="A2562" s="63" t="s">
        <v>2557</v>
      </c>
      <c r="B2562" s="63" t="s">
        <v>2491</v>
      </c>
      <c r="C2562" s="63" t="s">
        <v>145</v>
      </c>
      <c r="D2562" s="63" t="s">
        <v>144</v>
      </c>
      <c r="E2562" s="63" t="s">
        <v>2492</v>
      </c>
      <c r="F2562" s="63">
        <v>0</v>
      </c>
      <c r="G2562" s="63" t="s">
        <v>5298</v>
      </c>
      <c r="H2562" s="63" t="s">
        <v>1958</v>
      </c>
      <c r="I2562" s="63">
        <v>73</v>
      </c>
      <c r="J2562" s="63">
        <v>10</v>
      </c>
      <c r="K2562" s="63">
        <v>1</v>
      </c>
      <c r="L2562" s="63"/>
      <c r="M2562" s="63"/>
      <c r="N2562" s="63"/>
      <c r="O2562" s="63"/>
      <c r="P2562" s="63"/>
      <c r="Q2562" s="63"/>
      <c r="R2562" s="63"/>
    </row>
    <row r="2563" spans="1:18" x14ac:dyDescent="0.2">
      <c r="A2563" s="63" t="s">
        <v>2558</v>
      </c>
      <c r="B2563" s="63" t="s">
        <v>2494</v>
      </c>
      <c r="C2563" s="63" t="s">
        <v>145</v>
      </c>
      <c r="D2563" s="63" t="s">
        <v>144</v>
      </c>
      <c r="E2563" s="63" t="s">
        <v>2492</v>
      </c>
      <c r="F2563" s="63">
        <v>1</v>
      </c>
      <c r="G2563" s="63" t="s">
        <v>5298</v>
      </c>
      <c r="H2563" s="63" t="s">
        <v>1958</v>
      </c>
      <c r="I2563" s="63">
        <v>73</v>
      </c>
      <c r="J2563" s="63">
        <v>10</v>
      </c>
      <c r="K2563" s="63">
        <v>1</v>
      </c>
      <c r="L2563" s="63"/>
      <c r="M2563" s="63"/>
      <c r="N2563" s="63"/>
      <c r="O2563" s="63"/>
      <c r="P2563" s="63"/>
      <c r="Q2563" s="63"/>
      <c r="R2563" s="63"/>
    </row>
    <row r="2564" spans="1:18" x14ac:dyDescent="0.2">
      <c r="A2564" s="63" t="s">
        <v>2559</v>
      </c>
      <c r="B2564" s="63" t="s">
        <v>2491</v>
      </c>
      <c r="C2564" s="63" t="s">
        <v>149</v>
      </c>
      <c r="D2564" s="63" t="s">
        <v>148</v>
      </c>
      <c r="E2564" s="63" t="s">
        <v>2492</v>
      </c>
      <c r="F2564" s="63">
        <v>0</v>
      </c>
      <c r="G2564" s="63" t="s">
        <v>5298</v>
      </c>
      <c r="H2564" s="63" t="s">
        <v>1958</v>
      </c>
      <c r="I2564" s="63">
        <v>67</v>
      </c>
      <c r="J2564" s="63">
        <v>31</v>
      </c>
      <c r="K2564" s="63">
        <v>3</v>
      </c>
      <c r="L2564" s="63"/>
      <c r="M2564" s="63"/>
      <c r="N2564" s="63"/>
      <c r="O2564" s="63"/>
      <c r="P2564" s="63"/>
      <c r="Q2564" s="63"/>
      <c r="R2564" s="63"/>
    </row>
    <row r="2565" spans="1:18" x14ac:dyDescent="0.2">
      <c r="A2565" s="63" t="s">
        <v>2560</v>
      </c>
      <c r="B2565" s="63" t="s">
        <v>2494</v>
      </c>
      <c r="C2565" s="63" t="s">
        <v>149</v>
      </c>
      <c r="D2565" s="63" t="s">
        <v>148</v>
      </c>
      <c r="E2565" s="63" t="s">
        <v>2492</v>
      </c>
      <c r="F2565" s="63">
        <v>1</v>
      </c>
      <c r="G2565" s="63" t="s">
        <v>5298</v>
      </c>
      <c r="H2565" s="63" t="s">
        <v>1958</v>
      </c>
      <c r="I2565" s="63">
        <v>67</v>
      </c>
      <c r="J2565" s="63">
        <v>31</v>
      </c>
      <c r="K2565" s="63">
        <v>3</v>
      </c>
      <c r="L2565" s="63"/>
      <c r="M2565" s="63"/>
      <c r="N2565" s="63"/>
      <c r="O2565" s="63"/>
      <c r="P2565" s="63"/>
      <c r="Q2565" s="63"/>
      <c r="R2565" s="63"/>
    </row>
    <row r="2566" spans="1:18" x14ac:dyDescent="0.2">
      <c r="A2566" s="63" t="s">
        <v>2561</v>
      </c>
      <c r="B2566" s="63" t="s">
        <v>2491</v>
      </c>
      <c r="C2566" s="63" t="s">
        <v>153</v>
      </c>
      <c r="D2566" s="63" t="s">
        <v>152</v>
      </c>
      <c r="E2566" s="63" t="s">
        <v>2492</v>
      </c>
      <c r="F2566" s="63">
        <v>0</v>
      </c>
      <c r="G2566" s="63" t="s">
        <v>5298</v>
      </c>
      <c r="H2566" s="63" t="s">
        <v>1958</v>
      </c>
      <c r="I2566" s="63">
        <v>61</v>
      </c>
      <c r="J2566" s="63">
        <v>42</v>
      </c>
      <c r="K2566" s="63">
        <v>4</v>
      </c>
      <c r="L2566" s="63"/>
      <c r="M2566" s="63"/>
      <c r="N2566" s="63"/>
      <c r="O2566" s="63"/>
      <c r="P2566" s="63"/>
      <c r="Q2566" s="63"/>
      <c r="R2566" s="63"/>
    </row>
    <row r="2567" spans="1:18" x14ac:dyDescent="0.2">
      <c r="A2567" s="63" t="s">
        <v>2562</v>
      </c>
      <c r="B2567" s="63" t="s">
        <v>2494</v>
      </c>
      <c r="C2567" s="63" t="s">
        <v>153</v>
      </c>
      <c r="D2567" s="63" t="s">
        <v>152</v>
      </c>
      <c r="E2567" s="63" t="s">
        <v>2492</v>
      </c>
      <c r="F2567" s="63">
        <v>1</v>
      </c>
      <c r="G2567" s="63" t="s">
        <v>5298</v>
      </c>
      <c r="H2567" s="63" t="s">
        <v>1958</v>
      </c>
      <c r="I2567" s="63">
        <v>61</v>
      </c>
      <c r="J2567" s="63">
        <v>42</v>
      </c>
      <c r="K2567" s="63">
        <v>4</v>
      </c>
      <c r="L2567" s="63"/>
      <c r="M2567" s="63"/>
      <c r="N2567" s="63"/>
      <c r="O2567" s="63"/>
      <c r="P2567" s="63"/>
      <c r="Q2567" s="63"/>
      <c r="R2567" s="63"/>
    </row>
    <row r="2568" spans="1:18" x14ac:dyDescent="0.2">
      <c r="A2568" s="63" t="s">
        <v>2563</v>
      </c>
      <c r="B2568" s="63" t="s">
        <v>2491</v>
      </c>
      <c r="C2568" s="63" t="s">
        <v>157</v>
      </c>
      <c r="D2568" s="63" t="s">
        <v>156</v>
      </c>
      <c r="E2568" s="63" t="s">
        <v>2492</v>
      </c>
      <c r="F2568" s="63">
        <v>0</v>
      </c>
      <c r="G2568" s="63" t="s">
        <v>5298</v>
      </c>
      <c r="H2568" s="63" t="s">
        <v>1958</v>
      </c>
      <c r="I2568" s="63">
        <v>71</v>
      </c>
      <c r="J2568" s="63">
        <v>17</v>
      </c>
      <c r="K2568" s="63">
        <v>2</v>
      </c>
      <c r="L2568" s="63"/>
      <c r="M2568" s="63"/>
      <c r="N2568" s="63"/>
      <c r="O2568" s="63"/>
      <c r="P2568" s="63"/>
      <c r="Q2568" s="63"/>
      <c r="R2568" s="63"/>
    </row>
    <row r="2569" spans="1:18" x14ac:dyDescent="0.2">
      <c r="A2569" s="63" t="s">
        <v>2564</v>
      </c>
      <c r="B2569" s="63" t="s">
        <v>2494</v>
      </c>
      <c r="C2569" s="63" t="s">
        <v>157</v>
      </c>
      <c r="D2569" s="63" t="s">
        <v>156</v>
      </c>
      <c r="E2569" s="63" t="s">
        <v>2492</v>
      </c>
      <c r="F2569" s="63">
        <v>1</v>
      </c>
      <c r="G2569" s="63" t="s">
        <v>5298</v>
      </c>
      <c r="H2569" s="63" t="s">
        <v>1958</v>
      </c>
      <c r="I2569" s="63">
        <v>71</v>
      </c>
      <c r="J2569" s="63">
        <v>17</v>
      </c>
      <c r="K2569" s="63">
        <v>2</v>
      </c>
      <c r="L2569" s="63"/>
      <c r="M2569" s="63"/>
      <c r="N2569" s="63"/>
      <c r="O2569" s="63"/>
      <c r="P2569" s="63"/>
      <c r="Q2569" s="63"/>
      <c r="R2569" s="63"/>
    </row>
    <row r="2570" spans="1:18" x14ac:dyDescent="0.2">
      <c r="A2570" s="63" t="s">
        <v>2565</v>
      </c>
      <c r="B2570" s="63" t="s">
        <v>2491</v>
      </c>
      <c r="C2570" s="63" t="s">
        <v>161</v>
      </c>
      <c r="D2570" s="63" t="s">
        <v>160</v>
      </c>
      <c r="E2570" s="63" t="s">
        <v>2492</v>
      </c>
      <c r="F2570" s="63">
        <v>0</v>
      </c>
      <c r="G2570" s="63" t="s">
        <v>5298</v>
      </c>
      <c r="H2570" s="63" t="s">
        <v>1958</v>
      </c>
      <c r="I2570" s="63">
        <v>62</v>
      </c>
      <c r="J2570" s="63">
        <v>40</v>
      </c>
      <c r="K2570" s="63">
        <v>4</v>
      </c>
      <c r="L2570" s="63"/>
      <c r="M2570" s="63"/>
      <c r="N2570" s="63"/>
      <c r="O2570" s="63"/>
      <c r="P2570" s="63"/>
      <c r="Q2570" s="63"/>
      <c r="R2570" s="63"/>
    </row>
    <row r="2571" spans="1:18" x14ac:dyDescent="0.2">
      <c r="A2571" s="63" t="s">
        <v>2566</v>
      </c>
      <c r="B2571" s="63" t="s">
        <v>2494</v>
      </c>
      <c r="C2571" s="63" t="s">
        <v>161</v>
      </c>
      <c r="D2571" s="63" t="s">
        <v>160</v>
      </c>
      <c r="E2571" s="63" t="s">
        <v>2492</v>
      </c>
      <c r="F2571" s="63">
        <v>1</v>
      </c>
      <c r="G2571" s="63" t="s">
        <v>5298</v>
      </c>
      <c r="H2571" s="63" t="s">
        <v>1958</v>
      </c>
      <c r="I2571" s="63">
        <v>62</v>
      </c>
      <c r="J2571" s="63">
        <v>40</v>
      </c>
      <c r="K2571" s="63">
        <v>4</v>
      </c>
      <c r="L2571" s="63"/>
      <c r="M2571" s="63"/>
      <c r="N2571" s="63"/>
      <c r="O2571" s="63"/>
      <c r="P2571" s="63"/>
      <c r="Q2571" s="63"/>
      <c r="R2571" s="63"/>
    </row>
    <row r="2572" spans="1:18" x14ac:dyDescent="0.2">
      <c r="A2572" s="63" t="s">
        <v>2567</v>
      </c>
      <c r="B2572" s="63" t="s">
        <v>2491</v>
      </c>
      <c r="C2572" s="63" t="s">
        <v>165</v>
      </c>
      <c r="D2572" s="63" t="s">
        <v>164</v>
      </c>
      <c r="E2572" s="63" t="s">
        <v>2492</v>
      </c>
      <c r="F2572" s="63">
        <v>0</v>
      </c>
      <c r="G2572" s="63" t="s">
        <v>5298</v>
      </c>
      <c r="H2572" s="63" t="s">
        <v>1958</v>
      </c>
      <c r="I2572" s="63">
        <v>63</v>
      </c>
      <c r="J2572" s="63">
        <v>39</v>
      </c>
      <c r="K2572" s="63">
        <v>4</v>
      </c>
      <c r="L2572" s="63"/>
      <c r="M2572" s="63"/>
      <c r="N2572" s="63"/>
      <c r="O2572" s="63"/>
      <c r="P2572" s="63"/>
      <c r="Q2572" s="63"/>
      <c r="R2572" s="63"/>
    </row>
    <row r="2573" spans="1:18" x14ac:dyDescent="0.2">
      <c r="A2573" s="63" t="s">
        <v>2568</v>
      </c>
      <c r="B2573" s="63" t="s">
        <v>2494</v>
      </c>
      <c r="C2573" s="63" t="s">
        <v>165</v>
      </c>
      <c r="D2573" s="63" t="s">
        <v>164</v>
      </c>
      <c r="E2573" s="63" t="s">
        <v>2492</v>
      </c>
      <c r="F2573" s="63">
        <v>1</v>
      </c>
      <c r="G2573" s="63" t="s">
        <v>5298</v>
      </c>
      <c r="H2573" s="63" t="s">
        <v>1958</v>
      </c>
      <c r="I2573" s="63">
        <v>63</v>
      </c>
      <c r="J2573" s="63">
        <v>39</v>
      </c>
      <c r="K2573" s="63">
        <v>4</v>
      </c>
      <c r="L2573" s="63"/>
      <c r="M2573" s="63"/>
      <c r="N2573" s="63"/>
      <c r="O2573" s="63"/>
      <c r="P2573" s="63"/>
      <c r="Q2573" s="63"/>
      <c r="R2573" s="63"/>
    </row>
    <row r="2574" spans="1:18" x14ac:dyDescent="0.2">
      <c r="A2574" s="63" t="s">
        <v>2569</v>
      </c>
      <c r="B2574" s="63" t="s">
        <v>2491</v>
      </c>
      <c r="C2574" s="63" t="s">
        <v>169</v>
      </c>
      <c r="D2574" s="63" t="s">
        <v>168</v>
      </c>
      <c r="E2574" s="63" t="s">
        <v>2492</v>
      </c>
      <c r="F2574" s="63">
        <v>0</v>
      </c>
      <c r="G2574" s="63" t="s">
        <v>5298</v>
      </c>
      <c r="H2574" s="63" t="s">
        <v>1958</v>
      </c>
      <c r="I2574" s="63">
        <v>73</v>
      </c>
      <c r="J2574" s="63">
        <v>10</v>
      </c>
      <c r="K2574" s="63">
        <v>1</v>
      </c>
      <c r="L2574" s="63"/>
      <c r="M2574" s="63"/>
      <c r="N2574" s="63"/>
      <c r="O2574" s="63"/>
      <c r="P2574" s="63"/>
      <c r="Q2574" s="63"/>
      <c r="R2574" s="63"/>
    </row>
    <row r="2575" spans="1:18" x14ac:dyDescent="0.2">
      <c r="A2575" s="63" t="s">
        <v>2570</v>
      </c>
      <c r="B2575" s="63" t="s">
        <v>2494</v>
      </c>
      <c r="C2575" s="63" t="s">
        <v>169</v>
      </c>
      <c r="D2575" s="63" t="s">
        <v>168</v>
      </c>
      <c r="E2575" s="63" t="s">
        <v>2492</v>
      </c>
      <c r="F2575" s="63">
        <v>1</v>
      </c>
      <c r="G2575" s="63" t="s">
        <v>5298</v>
      </c>
      <c r="H2575" s="63" t="s">
        <v>1958</v>
      </c>
      <c r="I2575" s="63">
        <v>73</v>
      </c>
      <c r="J2575" s="63">
        <v>10</v>
      </c>
      <c r="K2575" s="63">
        <v>1</v>
      </c>
      <c r="L2575" s="63"/>
      <c r="M2575" s="63"/>
      <c r="N2575" s="63"/>
      <c r="O2575" s="63"/>
      <c r="P2575" s="63"/>
      <c r="Q2575" s="63"/>
      <c r="R2575" s="63"/>
    </row>
    <row r="2576" spans="1:18" x14ac:dyDescent="0.2">
      <c r="A2576" s="63" t="s">
        <v>2571</v>
      </c>
      <c r="B2576" s="63" t="s">
        <v>2491</v>
      </c>
      <c r="C2576" s="63" t="s">
        <v>173</v>
      </c>
      <c r="D2576" s="63" t="s">
        <v>172</v>
      </c>
      <c r="E2576" s="63" t="s">
        <v>2492</v>
      </c>
      <c r="F2576" s="63">
        <v>0</v>
      </c>
      <c r="G2576" s="63" t="s">
        <v>5298</v>
      </c>
      <c r="H2576" s="63" t="s">
        <v>1958</v>
      </c>
      <c r="I2576" s="63">
        <v>76</v>
      </c>
      <c r="J2576" s="63">
        <v>6</v>
      </c>
      <c r="K2576" s="63">
        <v>1</v>
      </c>
      <c r="L2576" s="63"/>
      <c r="M2576" s="63"/>
      <c r="N2576" s="63"/>
      <c r="O2576" s="63"/>
      <c r="P2576" s="63"/>
      <c r="Q2576" s="63"/>
      <c r="R2576" s="63"/>
    </row>
    <row r="2577" spans="1:18" x14ac:dyDescent="0.2">
      <c r="A2577" s="63" t="s">
        <v>2572</v>
      </c>
      <c r="B2577" s="63" t="s">
        <v>2494</v>
      </c>
      <c r="C2577" s="63" t="s">
        <v>173</v>
      </c>
      <c r="D2577" s="63" t="s">
        <v>172</v>
      </c>
      <c r="E2577" s="63" t="s">
        <v>2492</v>
      </c>
      <c r="F2577" s="63">
        <v>1</v>
      </c>
      <c r="G2577" s="63" t="s">
        <v>5298</v>
      </c>
      <c r="H2577" s="63" t="s">
        <v>1958</v>
      </c>
      <c r="I2577" s="63">
        <v>76</v>
      </c>
      <c r="J2577" s="63">
        <v>6</v>
      </c>
      <c r="K2577" s="63">
        <v>1</v>
      </c>
      <c r="L2577" s="63"/>
      <c r="M2577" s="63"/>
      <c r="N2577" s="63"/>
      <c r="O2577" s="63"/>
      <c r="P2577" s="63"/>
      <c r="Q2577" s="63"/>
      <c r="R2577" s="63"/>
    </row>
    <row r="2578" spans="1:18" x14ac:dyDescent="0.2">
      <c r="A2578" s="63" t="s">
        <v>2573</v>
      </c>
      <c r="B2578" s="63" t="s">
        <v>2491</v>
      </c>
      <c r="C2578" s="63" t="s">
        <v>177</v>
      </c>
      <c r="D2578" s="63" t="s">
        <v>176</v>
      </c>
      <c r="E2578" s="63" t="s">
        <v>2492</v>
      </c>
      <c r="F2578" s="63">
        <v>0</v>
      </c>
      <c r="G2578" s="63" t="s">
        <v>5298</v>
      </c>
      <c r="H2578" s="63" t="s">
        <v>1958</v>
      </c>
      <c r="I2578" s="63">
        <v>64</v>
      </c>
      <c r="J2578" s="63">
        <v>38</v>
      </c>
      <c r="K2578" s="63">
        <v>3</v>
      </c>
      <c r="L2578" s="63"/>
      <c r="M2578" s="63"/>
      <c r="N2578" s="63"/>
      <c r="O2578" s="63"/>
      <c r="P2578" s="63"/>
      <c r="Q2578" s="63"/>
      <c r="R2578" s="63"/>
    </row>
    <row r="2579" spans="1:18" x14ac:dyDescent="0.2">
      <c r="A2579" s="63" t="s">
        <v>2574</v>
      </c>
      <c r="B2579" s="63" t="s">
        <v>2494</v>
      </c>
      <c r="C2579" s="63" t="s">
        <v>177</v>
      </c>
      <c r="D2579" s="63" t="s">
        <v>176</v>
      </c>
      <c r="E2579" s="63" t="s">
        <v>2492</v>
      </c>
      <c r="F2579" s="63">
        <v>1</v>
      </c>
      <c r="G2579" s="63" t="s">
        <v>5298</v>
      </c>
      <c r="H2579" s="63" t="s">
        <v>1958</v>
      </c>
      <c r="I2579" s="63">
        <v>64</v>
      </c>
      <c r="J2579" s="63">
        <v>38</v>
      </c>
      <c r="K2579" s="63">
        <v>3</v>
      </c>
      <c r="L2579" s="63"/>
      <c r="M2579" s="63"/>
      <c r="N2579" s="63"/>
      <c r="O2579" s="63"/>
      <c r="P2579" s="63"/>
      <c r="Q2579" s="63"/>
      <c r="R2579" s="63"/>
    </row>
    <row r="2580" spans="1:18" x14ac:dyDescent="0.2">
      <c r="A2580" s="63" t="s">
        <v>2575</v>
      </c>
      <c r="B2580" s="63" t="s">
        <v>2491</v>
      </c>
      <c r="C2580" s="63" t="s">
        <v>181</v>
      </c>
      <c r="D2580" s="63" t="s">
        <v>180</v>
      </c>
      <c r="E2580" s="63" t="s">
        <v>2492</v>
      </c>
      <c r="F2580" s="63">
        <v>0</v>
      </c>
      <c r="G2580" s="63" t="s">
        <v>5298</v>
      </c>
      <c r="H2580" s="63" t="s">
        <v>1958</v>
      </c>
      <c r="I2580" s="63">
        <v>59</v>
      </c>
      <c r="J2580" s="63">
        <v>48</v>
      </c>
      <c r="K2580" s="63">
        <v>4</v>
      </c>
      <c r="L2580" s="63"/>
      <c r="M2580" s="63"/>
      <c r="N2580" s="63"/>
      <c r="O2580" s="63"/>
      <c r="P2580" s="63"/>
      <c r="Q2580" s="63"/>
      <c r="R2580" s="63"/>
    </row>
    <row r="2581" spans="1:18" x14ac:dyDescent="0.2">
      <c r="A2581" s="63" t="s">
        <v>2576</v>
      </c>
      <c r="B2581" s="63" t="s">
        <v>2494</v>
      </c>
      <c r="C2581" s="63" t="s">
        <v>181</v>
      </c>
      <c r="D2581" s="63" t="s">
        <v>180</v>
      </c>
      <c r="E2581" s="63" t="s">
        <v>2492</v>
      </c>
      <c r="F2581" s="63">
        <v>1</v>
      </c>
      <c r="G2581" s="63" t="s">
        <v>5298</v>
      </c>
      <c r="H2581" s="63" t="s">
        <v>1958</v>
      </c>
      <c r="I2581" s="63">
        <v>59</v>
      </c>
      <c r="J2581" s="63">
        <v>48</v>
      </c>
      <c r="K2581" s="63">
        <v>4</v>
      </c>
      <c r="L2581" s="63"/>
      <c r="M2581" s="63"/>
      <c r="N2581" s="63"/>
      <c r="O2581" s="63"/>
      <c r="P2581" s="63"/>
      <c r="Q2581" s="63"/>
      <c r="R2581" s="63"/>
    </row>
    <row r="2582" spans="1:18" x14ac:dyDescent="0.2">
      <c r="A2582" s="63" t="s">
        <v>2577</v>
      </c>
      <c r="B2582" s="63" t="s">
        <v>2491</v>
      </c>
      <c r="C2582" s="63" t="s">
        <v>185</v>
      </c>
      <c r="D2582" s="63" t="s">
        <v>184</v>
      </c>
      <c r="E2582" s="63" t="s">
        <v>2492</v>
      </c>
      <c r="F2582" s="63">
        <v>0</v>
      </c>
      <c r="G2582" s="63" t="s">
        <v>5298</v>
      </c>
      <c r="H2582" s="63" t="s">
        <v>1958</v>
      </c>
      <c r="I2582" s="63">
        <v>70</v>
      </c>
      <c r="J2582" s="63">
        <v>18</v>
      </c>
      <c r="K2582" s="63">
        <v>2</v>
      </c>
      <c r="L2582" s="63"/>
      <c r="M2582" s="63"/>
      <c r="N2582" s="63"/>
      <c r="O2582" s="63"/>
      <c r="P2582" s="63"/>
      <c r="Q2582" s="63"/>
      <c r="R2582" s="63"/>
    </row>
    <row r="2583" spans="1:18" x14ac:dyDescent="0.2">
      <c r="A2583" s="63" t="s">
        <v>2578</v>
      </c>
      <c r="B2583" s="63" t="s">
        <v>2494</v>
      </c>
      <c r="C2583" s="63" t="s">
        <v>185</v>
      </c>
      <c r="D2583" s="63" t="s">
        <v>184</v>
      </c>
      <c r="E2583" s="63" t="s">
        <v>2492</v>
      </c>
      <c r="F2583" s="63">
        <v>1</v>
      </c>
      <c r="G2583" s="63" t="s">
        <v>5298</v>
      </c>
      <c r="H2583" s="63" t="s">
        <v>1958</v>
      </c>
      <c r="I2583" s="63">
        <v>70</v>
      </c>
      <c r="J2583" s="63">
        <v>18</v>
      </c>
      <c r="K2583" s="63">
        <v>2</v>
      </c>
      <c r="L2583" s="63"/>
      <c r="M2583" s="63"/>
      <c r="N2583" s="63"/>
      <c r="O2583" s="63"/>
      <c r="P2583" s="63"/>
      <c r="Q2583" s="63"/>
      <c r="R2583" s="63"/>
    </row>
    <row r="2584" spans="1:18" x14ac:dyDescent="0.2">
      <c r="A2584" s="63" t="s">
        <v>2579</v>
      </c>
      <c r="B2584" s="63" t="s">
        <v>2491</v>
      </c>
      <c r="C2584" s="63" t="s">
        <v>189</v>
      </c>
      <c r="D2584" s="63" t="s">
        <v>188</v>
      </c>
      <c r="E2584" s="63" t="s">
        <v>2492</v>
      </c>
      <c r="F2584" s="63">
        <v>0</v>
      </c>
      <c r="G2584" s="63" t="s">
        <v>5298</v>
      </c>
      <c r="H2584" s="63" t="s">
        <v>1958</v>
      </c>
      <c r="I2584" s="63">
        <v>68</v>
      </c>
      <c r="J2584" s="63">
        <v>27</v>
      </c>
      <c r="K2584" s="63">
        <v>3</v>
      </c>
      <c r="L2584" s="63"/>
      <c r="M2584" s="63"/>
      <c r="N2584" s="63"/>
      <c r="O2584" s="63"/>
      <c r="P2584" s="63"/>
      <c r="Q2584" s="63"/>
      <c r="R2584" s="63"/>
    </row>
    <row r="2585" spans="1:18" x14ac:dyDescent="0.2">
      <c r="A2585" s="63" t="s">
        <v>2580</v>
      </c>
      <c r="B2585" s="63" t="s">
        <v>2494</v>
      </c>
      <c r="C2585" s="63" t="s">
        <v>189</v>
      </c>
      <c r="D2585" s="63" t="s">
        <v>188</v>
      </c>
      <c r="E2585" s="63" t="s">
        <v>2492</v>
      </c>
      <c r="F2585" s="63">
        <v>1</v>
      </c>
      <c r="G2585" s="63" t="s">
        <v>5298</v>
      </c>
      <c r="H2585" s="63" t="s">
        <v>1958</v>
      </c>
      <c r="I2585" s="63">
        <v>68</v>
      </c>
      <c r="J2585" s="63">
        <v>27</v>
      </c>
      <c r="K2585" s="63">
        <v>3</v>
      </c>
      <c r="L2585" s="63"/>
      <c r="M2585" s="63"/>
      <c r="N2585" s="63"/>
      <c r="O2585" s="63"/>
      <c r="P2585" s="63"/>
      <c r="Q2585" s="63"/>
      <c r="R2585" s="63"/>
    </row>
    <row r="2586" spans="1:18" x14ac:dyDescent="0.2">
      <c r="A2586" s="63" t="s">
        <v>2581</v>
      </c>
      <c r="B2586" s="63" t="s">
        <v>2491</v>
      </c>
      <c r="C2586" s="63" t="s">
        <v>193</v>
      </c>
      <c r="D2586" s="63" t="s">
        <v>192</v>
      </c>
      <c r="E2586" s="63" t="s">
        <v>2492</v>
      </c>
      <c r="F2586" s="63">
        <v>0</v>
      </c>
      <c r="G2586" s="63" t="s">
        <v>5298</v>
      </c>
      <c r="H2586" s="63" t="s">
        <v>1958</v>
      </c>
      <c r="I2586" s="63">
        <v>68</v>
      </c>
      <c r="J2586" s="63"/>
      <c r="K2586" s="63"/>
      <c r="L2586" s="63"/>
      <c r="M2586" s="63"/>
      <c r="N2586" s="63"/>
      <c r="O2586" s="63"/>
      <c r="P2586" s="63"/>
      <c r="Q2586" s="63"/>
      <c r="R2586" s="63"/>
    </row>
    <row r="2587" spans="1:18" x14ac:dyDescent="0.2">
      <c r="A2587" s="63" t="s">
        <v>2582</v>
      </c>
      <c r="B2587" s="63" t="s">
        <v>2494</v>
      </c>
      <c r="C2587" s="63" t="s">
        <v>193</v>
      </c>
      <c r="D2587" s="63" t="s">
        <v>192</v>
      </c>
      <c r="E2587" s="63" t="s">
        <v>2492</v>
      </c>
      <c r="F2587" s="63">
        <v>1</v>
      </c>
      <c r="G2587" s="63" t="s">
        <v>5298</v>
      </c>
      <c r="H2587" s="63" t="s">
        <v>1958</v>
      </c>
      <c r="I2587" s="63">
        <v>68</v>
      </c>
      <c r="J2587" s="63"/>
      <c r="K2587" s="63"/>
      <c r="L2587" s="63"/>
      <c r="M2587" s="63"/>
      <c r="N2587" s="63"/>
      <c r="O2587" s="63"/>
      <c r="P2587" s="63"/>
      <c r="Q2587" s="63"/>
      <c r="R2587" s="63"/>
    </row>
    <row r="2588" spans="1:18" x14ac:dyDescent="0.2">
      <c r="A2588" s="63" t="s">
        <v>2583</v>
      </c>
      <c r="B2588" s="63" t="s">
        <v>2491</v>
      </c>
      <c r="C2588" s="63" t="s">
        <v>197</v>
      </c>
      <c r="D2588" s="63" t="s">
        <v>196</v>
      </c>
      <c r="E2588" s="63" t="s">
        <v>2492</v>
      </c>
      <c r="F2588" s="63">
        <v>0</v>
      </c>
      <c r="G2588" s="63" t="s">
        <v>5298</v>
      </c>
      <c r="H2588" s="63" t="s">
        <v>1958</v>
      </c>
      <c r="I2588" s="63">
        <v>61</v>
      </c>
      <c r="J2588" s="63">
        <v>42</v>
      </c>
      <c r="K2588" s="63">
        <v>4</v>
      </c>
      <c r="L2588" s="63"/>
      <c r="M2588" s="63"/>
      <c r="N2588" s="63"/>
      <c r="O2588" s="63"/>
      <c r="P2588" s="63"/>
      <c r="Q2588" s="63"/>
      <c r="R2588" s="63"/>
    </row>
    <row r="2589" spans="1:18" x14ac:dyDescent="0.2">
      <c r="A2589" s="63" t="s">
        <v>2584</v>
      </c>
      <c r="B2589" s="63" t="s">
        <v>2494</v>
      </c>
      <c r="C2589" s="63" t="s">
        <v>197</v>
      </c>
      <c r="D2589" s="63" t="s">
        <v>196</v>
      </c>
      <c r="E2589" s="63" t="s">
        <v>2492</v>
      </c>
      <c r="F2589" s="63">
        <v>1</v>
      </c>
      <c r="G2589" s="63" t="s">
        <v>5298</v>
      </c>
      <c r="H2589" s="63" t="s">
        <v>1958</v>
      </c>
      <c r="I2589" s="63">
        <v>61</v>
      </c>
      <c r="J2589" s="63">
        <v>42</v>
      </c>
      <c r="K2589" s="63">
        <v>4</v>
      </c>
      <c r="L2589" s="63"/>
      <c r="M2589" s="63"/>
      <c r="N2589" s="63"/>
      <c r="O2589" s="63"/>
      <c r="P2589" s="63"/>
      <c r="Q2589" s="63"/>
      <c r="R2589" s="63"/>
    </row>
    <row r="2590" spans="1:18" x14ac:dyDescent="0.2">
      <c r="A2590" s="63" t="s">
        <v>2585</v>
      </c>
      <c r="B2590" s="63" t="s">
        <v>2491</v>
      </c>
      <c r="C2590" s="63" t="s">
        <v>201</v>
      </c>
      <c r="D2590" s="63" t="s">
        <v>200</v>
      </c>
      <c r="E2590" s="63" t="s">
        <v>2492</v>
      </c>
      <c r="F2590" s="63">
        <v>0</v>
      </c>
      <c r="G2590" s="63" t="s">
        <v>5298</v>
      </c>
      <c r="H2590" s="63" t="s">
        <v>1958</v>
      </c>
      <c r="I2590" s="63">
        <v>81</v>
      </c>
      <c r="J2590" s="63">
        <v>1</v>
      </c>
      <c r="K2590" s="63">
        <v>1</v>
      </c>
      <c r="L2590" s="63"/>
      <c r="M2590" s="63"/>
      <c r="N2590" s="63"/>
      <c r="O2590" s="63"/>
      <c r="P2590" s="63"/>
      <c r="Q2590" s="63"/>
      <c r="R2590" s="63"/>
    </row>
    <row r="2591" spans="1:18" x14ac:dyDescent="0.2">
      <c r="A2591" s="63" t="s">
        <v>2586</v>
      </c>
      <c r="B2591" s="63" t="s">
        <v>2494</v>
      </c>
      <c r="C2591" s="63" t="s">
        <v>201</v>
      </c>
      <c r="D2591" s="63" t="s">
        <v>200</v>
      </c>
      <c r="E2591" s="63" t="s">
        <v>2492</v>
      </c>
      <c r="F2591" s="63">
        <v>1</v>
      </c>
      <c r="G2591" s="63" t="s">
        <v>5298</v>
      </c>
      <c r="H2591" s="63" t="s">
        <v>1958</v>
      </c>
      <c r="I2591" s="63">
        <v>81</v>
      </c>
      <c r="J2591" s="63">
        <v>1</v>
      </c>
      <c r="K2591" s="63">
        <v>1</v>
      </c>
      <c r="L2591" s="63"/>
      <c r="M2591" s="63"/>
      <c r="N2591" s="63"/>
      <c r="O2591" s="63"/>
      <c r="P2591" s="63"/>
      <c r="Q2591" s="63"/>
      <c r="R2591" s="63"/>
    </row>
    <row r="2592" spans="1:18" x14ac:dyDescent="0.2">
      <c r="A2592" s="63" t="s">
        <v>2587</v>
      </c>
      <c r="B2592" s="63" t="s">
        <v>2491</v>
      </c>
      <c r="C2592" s="63" t="s">
        <v>205</v>
      </c>
      <c r="D2592" s="63" t="s">
        <v>204</v>
      </c>
      <c r="E2592" s="63" t="s">
        <v>2492</v>
      </c>
      <c r="F2592" s="63">
        <v>0</v>
      </c>
      <c r="G2592" s="63" t="s">
        <v>5298</v>
      </c>
      <c r="H2592" s="63" t="s">
        <v>1958</v>
      </c>
      <c r="I2592" s="63">
        <v>70</v>
      </c>
      <c r="J2592" s="63">
        <v>18</v>
      </c>
      <c r="K2592" s="63">
        <v>2</v>
      </c>
      <c r="L2592" s="63"/>
      <c r="M2592" s="63"/>
      <c r="N2592" s="63"/>
      <c r="O2592" s="63"/>
      <c r="P2592" s="63"/>
      <c r="Q2592" s="63"/>
      <c r="R2592" s="63"/>
    </row>
    <row r="2593" spans="1:18" x14ac:dyDescent="0.2">
      <c r="A2593" s="63" t="s">
        <v>2588</v>
      </c>
      <c r="B2593" s="63" t="s">
        <v>2494</v>
      </c>
      <c r="C2593" s="63" t="s">
        <v>205</v>
      </c>
      <c r="D2593" s="63" t="s">
        <v>204</v>
      </c>
      <c r="E2593" s="63" t="s">
        <v>2492</v>
      </c>
      <c r="F2593" s="63">
        <v>1</v>
      </c>
      <c r="G2593" s="63" t="s">
        <v>5298</v>
      </c>
      <c r="H2593" s="63" t="s">
        <v>1958</v>
      </c>
      <c r="I2593" s="63">
        <v>70</v>
      </c>
      <c r="J2593" s="63">
        <v>18</v>
      </c>
      <c r="K2593" s="63">
        <v>2</v>
      </c>
      <c r="L2593" s="63"/>
      <c r="M2593" s="63"/>
      <c r="N2593" s="63"/>
      <c r="O2593" s="63"/>
      <c r="P2593" s="63"/>
      <c r="Q2593" s="63"/>
      <c r="R2593" s="63"/>
    </row>
    <row r="2594" spans="1:18" x14ac:dyDescent="0.2">
      <c r="A2594" s="63" t="s">
        <v>2589</v>
      </c>
      <c r="B2594" s="63" t="s">
        <v>2491</v>
      </c>
      <c r="C2594" s="63" t="s">
        <v>209</v>
      </c>
      <c r="D2594" s="63" t="s">
        <v>208</v>
      </c>
      <c r="E2594" s="63" t="s">
        <v>2492</v>
      </c>
      <c r="F2594" s="63">
        <v>0</v>
      </c>
      <c r="G2594" s="63" t="s">
        <v>5298</v>
      </c>
      <c r="H2594" s="63" t="s">
        <v>1958</v>
      </c>
      <c r="I2594" s="63">
        <v>72</v>
      </c>
      <c r="J2594" s="63">
        <v>15</v>
      </c>
      <c r="K2594" s="63">
        <v>2</v>
      </c>
      <c r="L2594" s="63"/>
      <c r="M2594" s="63"/>
      <c r="N2594" s="63"/>
      <c r="O2594" s="63"/>
      <c r="P2594" s="63"/>
      <c r="Q2594" s="63"/>
      <c r="R2594" s="63"/>
    </row>
    <row r="2595" spans="1:18" x14ac:dyDescent="0.2">
      <c r="A2595" s="63" t="s">
        <v>2590</v>
      </c>
      <c r="B2595" s="63" t="s">
        <v>2494</v>
      </c>
      <c r="C2595" s="63" t="s">
        <v>209</v>
      </c>
      <c r="D2595" s="63" t="s">
        <v>208</v>
      </c>
      <c r="E2595" s="63" t="s">
        <v>2492</v>
      </c>
      <c r="F2595" s="63">
        <v>1</v>
      </c>
      <c r="G2595" s="63" t="s">
        <v>5298</v>
      </c>
      <c r="H2595" s="63" t="s">
        <v>1958</v>
      </c>
      <c r="I2595" s="63">
        <v>72</v>
      </c>
      <c r="J2595" s="63">
        <v>15</v>
      </c>
      <c r="K2595" s="63">
        <v>2</v>
      </c>
      <c r="L2595" s="63"/>
      <c r="M2595" s="63"/>
      <c r="N2595" s="63"/>
      <c r="O2595" s="63"/>
      <c r="P2595" s="63"/>
      <c r="Q2595" s="63"/>
      <c r="R2595" s="63"/>
    </row>
    <row r="2596" spans="1:18" x14ac:dyDescent="0.2">
      <c r="A2596" s="63" t="s">
        <v>2591</v>
      </c>
      <c r="B2596" s="63" t="s">
        <v>2491</v>
      </c>
      <c r="C2596" s="63" t="s">
        <v>213</v>
      </c>
      <c r="D2596" s="63" t="s">
        <v>212</v>
      </c>
      <c r="E2596" s="63" t="s">
        <v>2492</v>
      </c>
      <c r="F2596" s="63">
        <v>0</v>
      </c>
      <c r="G2596" s="63" t="s">
        <v>5298</v>
      </c>
      <c r="H2596" s="63" t="s">
        <v>1958</v>
      </c>
      <c r="I2596" s="63">
        <v>74</v>
      </c>
      <c r="J2596" s="63">
        <v>8</v>
      </c>
      <c r="K2596" s="63">
        <v>1</v>
      </c>
      <c r="L2596" s="63"/>
      <c r="M2596" s="63"/>
      <c r="N2596" s="63"/>
      <c r="O2596" s="63"/>
      <c r="P2596" s="63"/>
      <c r="Q2596" s="63"/>
      <c r="R2596" s="63"/>
    </row>
    <row r="2597" spans="1:18" x14ac:dyDescent="0.2">
      <c r="A2597" s="63" t="s">
        <v>2592</v>
      </c>
      <c r="B2597" s="63" t="s">
        <v>2494</v>
      </c>
      <c r="C2597" s="63" t="s">
        <v>213</v>
      </c>
      <c r="D2597" s="63" t="s">
        <v>212</v>
      </c>
      <c r="E2597" s="63" t="s">
        <v>2492</v>
      </c>
      <c r="F2597" s="63">
        <v>1</v>
      </c>
      <c r="G2597" s="63" t="s">
        <v>5298</v>
      </c>
      <c r="H2597" s="63" t="s">
        <v>1958</v>
      </c>
      <c r="I2597" s="63">
        <v>74</v>
      </c>
      <c r="J2597" s="63">
        <v>8</v>
      </c>
      <c r="K2597" s="63">
        <v>1</v>
      </c>
      <c r="L2597" s="63"/>
      <c r="M2597" s="63"/>
      <c r="N2597" s="63"/>
      <c r="O2597" s="63"/>
      <c r="P2597" s="63"/>
      <c r="Q2597" s="63"/>
      <c r="R2597" s="63"/>
    </row>
    <row r="2598" spans="1:18" x14ac:dyDescent="0.2">
      <c r="A2598" s="63" t="s">
        <v>2593</v>
      </c>
      <c r="B2598" s="63" t="s">
        <v>2491</v>
      </c>
      <c r="C2598" s="63" t="s">
        <v>217</v>
      </c>
      <c r="D2598" s="63" t="s">
        <v>216</v>
      </c>
      <c r="E2598" s="63" t="s">
        <v>2492</v>
      </c>
      <c r="F2598" s="63">
        <v>0</v>
      </c>
      <c r="G2598" s="63" t="s">
        <v>5298</v>
      </c>
      <c r="H2598" s="63" t="s">
        <v>1958</v>
      </c>
      <c r="I2598" s="63">
        <v>68</v>
      </c>
      <c r="J2598" s="63">
        <v>27</v>
      </c>
      <c r="K2598" s="63">
        <v>3</v>
      </c>
      <c r="L2598" s="63"/>
      <c r="M2598" s="63"/>
      <c r="N2598" s="63"/>
      <c r="O2598" s="63"/>
      <c r="P2598" s="63"/>
      <c r="Q2598" s="63"/>
      <c r="R2598" s="63"/>
    </row>
    <row r="2599" spans="1:18" x14ac:dyDescent="0.2">
      <c r="A2599" s="63" t="s">
        <v>2594</v>
      </c>
      <c r="B2599" s="63" t="s">
        <v>2494</v>
      </c>
      <c r="C2599" s="63" t="s">
        <v>217</v>
      </c>
      <c r="D2599" s="63" t="s">
        <v>216</v>
      </c>
      <c r="E2599" s="63" t="s">
        <v>2492</v>
      </c>
      <c r="F2599" s="63">
        <v>1</v>
      </c>
      <c r="G2599" s="63" t="s">
        <v>5298</v>
      </c>
      <c r="H2599" s="63" t="s">
        <v>1958</v>
      </c>
      <c r="I2599" s="63">
        <v>68</v>
      </c>
      <c r="J2599" s="63">
        <v>27</v>
      </c>
      <c r="K2599" s="63">
        <v>3</v>
      </c>
      <c r="L2599" s="63"/>
      <c r="M2599" s="63"/>
      <c r="N2599" s="63"/>
      <c r="O2599" s="63"/>
      <c r="P2599" s="63"/>
      <c r="Q2599" s="63"/>
      <c r="R2599" s="63"/>
    </row>
    <row r="2600" spans="1:18" x14ac:dyDescent="0.2">
      <c r="A2600" s="63" t="s">
        <v>2595</v>
      </c>
      <c r="B2600" s="63" t="s">
        <v>2491</v>
      </c>
      <c r="C2600" s="63" t="s">
        <v>221</v>
      </c>
      <c r="D2600" s="63" t="s">
        <v>220</v>
      </c>
      <c r="E2600" s="63" t="s">
        <v>2492</v>
      </c>
      <c r="F2600" s="63">
        <v>0</v>
      </c>
      <c r="G2600" s="63" t="s">
        <v>5298</v>
      </c>
      <c r="H2600" s="63" t="s">
        <v>1958</v>
      </c>
      <c r="I2600" s="63">
        <v>65</v>
      </c>
      <c r="J2600" s="63">
        <v>33</v>
      </c>
      <c r="K2600" s="63">
        <v>3</v>
      </c>
      <c r="L2600" s="63"/>
      <c r="M2600" s="63"/>
      <c r="N2600" s="63"/>
      <c r="O2600" s="63"/>
      <c r="P2600" s="63"/>
      <c r="Q2600" s="63"/>
      <c r="R2600" s="63"/>
    </row>
    <row r="2601" spans="1:18" x14ac:dyDescent="0.2">
      <c r="A2601" s="63" t="s">
        <v>2596</v>
      </c>
      <c r="B2601" s="63" t="s">
        <v>2494</v>
      </c>
      <c r="C2601" s="63" t="s">
        <v>221</v>
      </c>
      <c r="D2601" s="63" t="s">
        <v>220</v>
      </c>
      <c r="E2601" s="63" t="s">
        <v>2492</v>
      </c>
      <c r="F2601" s="63">
        <v>1</v>
      </c>
      <c r="G2601" s="63" t="s">
        <v>5298</v>
      </c>
      <c r="H2601" s="63" t="s">
        <v>1958</v>
      </c>
      <c r="I2601" s="63">
        <v>65</v>
      </c>
      <c r="J2601" s="63">
        <v>33</v>
      </c>
      <c r="K2601" s="63">
        <v>3</v>
      </c>
      <c r="L2601" s="63"/>
      <c r="M2601" s="63"/>
      <c r="N2601" s="63"/>
      <c r="O2601" s="63"/>
      <c r="P2601" s="63"/>
      <c r="Q2601" s="63"/>
      <c r="R2601" s="63"/>
    </row>
    <row r="2602" spans="1:18" x14ac:dyDescent="0.2">
      <c r="A2602" s="63" t="s">
        <v>2597</v>
      </c>
      <c r="B2602" s="63" t="s">
        <v>2598</v>
      </c>
      <c r="C2602" s="63" t="s">
        <v>14</v>
      </c>
      <c r="D2602" s="63" t="s">
        <v>13</v>
      </c>
      <c r="E2602" s="63" t="s">
        <v>2599</v>
      </c>
      <c r="F2602" s="63">
        <v>0</v>
      </c>
      <c r="G2602" s="63" t="s">
        <v>5299</v>
      </c>
      <c r="H2602" s="63" t="s">
        <v>1958</v>
      </c>
      <c r="I2602" s="63">
        <v>54</v>
      </c>
      <c r="J2602" s="63">
        <v>42</v>
      </c>
      <c r="K2602" s="63">
        <v>4</v>
      </c>
      <c r="L2602" s="63"/>
      <c r="M2602" s="63"/>
      <c r="N2602" s="63"/>
      <c r="O2602" s="63"/>
      <c r="P2602" s="63"/>
      <c r="Q2602" s="63"/>
      <c r="R2602" s="63"/>
    </row>
    <row r="2603" spans="1:18" x14ac:dyDescent="0.2">
      <c r="A2603" s="63" t="s">
        <v>2600</v>
      </c>
      <c r="B2603" s="63" t="s">
        <v>2601</v>
      </c>
      <c r="C2603" s="63" t="s">
        <v>14</v>
      </c>
      <c r="D2603" s="63" t="s">
        <v>13</v>
      </c>
      <c r="E2603" s="63" t="s">
        <v>2599</v>
      </c>
      <c r="F2603" s="63">
        <v>1</v>
      </c>
      <c r="G2603" s="63" t="s">
        <v>5299</v>
      </c>
      <c r="H2603" s="63" t="s">
        <v>1958</v>
      </c>
      <c r="I2603" s="63">
        <v>54</v>
      </c>
      <c r="J2603" s="63">
        <v>42</v>
      </c>
      <c r="K2603" s="63">
        <v>4</v>
      </c>
      <c r="L2603" s="63"/>
      <c r="M2603" s="63"/>
      <c r="N2603" s="63"/>
      <c r="O2603" s="63"/>
      <c r="P2603" s="63"/>
      <c r="Q2603" s="63"/>
      <c r="R2603" s="63"/>
    </row>
    <row r="2604" spans="1:18" x14ac:dyDescent="0.2">
      <c r="A2604" s="63" t="s">
        <v>2602</v>
      </c>
      <c r="B2604" s="63" t="s">
        <v>2598</v>
      </c>
      <c r="C2604" s="63" t="s">
        <v>22</v>
      </c>
      <c r="D2604" s="63" t="s">
        <v>21</v>
      </c>
      <c r="E2604" s="63" t="s">
        <v>2599</v>
      </c>
      <c r="F2604" s="63">
        <v>0</v>
      </c>
      <c r="G2604" s="63" t="s">
        <v>5299</v>
      </c>
      <c r="H2604" s="63" t="s">
        <v>1958</v>
      </c>
      <c r="I2604" s="63">
        <v>63</v>
      </c>
      <c r="J2604" s="63">
        <v>25</v>
      </c>
      <c r="K2604" s="63">
        <v>2</v>
      </c>
      <c r="L2604" s="63"/>
      <c r="M2604" s="63"/>
      <c r="N2604" s="63"/>
      <c r="O2604" s="63"/>
      <c r="P2604" s="63"/>
      <c r="Q2604" s="63"/>
      <c r="R2604" s="63"/>
    </row>
    <row r="2605" spans="1:18" x14ac:dyDescent="0.2">
      <c r="A2605" s="63" t="s">
        <v>2603</v>
      </c>
      <c r="B2605" s="63" t="s">
        <v>2601</v>
      </c>
      <c r="C2605" s="63" t="s">
        <v>22</v>
      </c>
      <c r="D2605" s="63" t="s">
        <v>21</v>
      </c>
      <c r="E2605" s="63" t="s">
        <v>2599</v>
      </c>
      <c r="F2605" s="63">
        <v>1</v>
      </c>
      <c r="G2605" s="63" t="s">
        <v>5299</v>
      </c>
      <c r="H2605" s="63" t="s">
        <v>1958</v>
      </c>
      <c r="I2605" s="63">
        <v>63</v>
      </c>
      <c r="J2605" s="63">
        <v>25</v>
      </c>
      <c r="K2605" s="63">
        <v>2</v>
      </c>
      <c r="L2605" s="63"/>
      <c r="M2605" s="63"/>
      <c r="N2605" s="63"/>
      <c r="O2605" s="63"/>
      <c r="P2605" s="63"/>
      <c r="Q2605" s="63"/>
      <c r="R2605" s="63"/>
    </row>
    <row r="2606" spans="1:18" x14ac:dyDescent="0.2">
      <c r="A2606" s="63" t="s">
        <v>2604</v>
      </c>
      <c r="B2606" s="63" t="s">
        <v>2598</v>
      </c>
      <c r="C2606" s="63" t="s">
        <v>26</v>
      </c>
      <c r="D2606" s="63" t="s">
        <v>25</v>
      </c>
      <c r="E2606" s="63" t="s">
        <v>2599</v>
      </c>
      <c r="F2606" s="63">
        <v>0</v>
      </c>
      <c r="G2606" s="63" t="s">
        <v>5299</v>
      </c>
      <c r="H2606" s="63" t="s">
        <v>1958</v>
      </c>
      <c r="I2606" s="63">
        <v>60</v>
      </c>
      <c r="J2606" s="63">
        <v>29</v>
      </c>
      <c r="K2606" s="63">
        <v>3</v>
      </c>
      <c r="L2606" s="63"/>
      <c r="M2606" s="63"/>
      <c r="N2606" s="63"/>
      <c r="O2606" s="63"/>
      <c r="P2606" s="63"/>
      <c r="Q2606" s="63"/>
      <c r="R2606" s="63"/>
    </row>
    <row r="2607" spans="1:18" x14ac:dyDescent="0.2">
      <c r="A2607" s="63" t="s">
        <v>2605</v>
      </c>
      <c r="B2607" s="63" t="s">
        <v>2601</v>
      </c>
      <c r="C2607" s="63" t="s">
        <v>26</v>
      </c>
      <c r="D2607" s="63" t="s">
        <v>25</v>
      </c>
      <c r="E2607" s="63" t="s">
        <v>2599</v>
      </c>
      <c r="F2607" s="63">
        <v>1</v>
      </c>
      <c r="G2607" s="63" t="s">
        <v>5299</v>
      </c>
      <c r="H2607" s="63" t="s">
        <v>1958</v>
      </c>
      <c r="I2607" s="63">
        <v>60</v>
      </c>
      <c r="J2607" s="63">
        <v>29</v>
      </c>
      <c r="K2607" s="63">
        <v>3</v>
      </c>
      <c r="L2607" s="63"/>
      <c r="M2607" s="63"/>
      <c r="N2607" s="63"/>
      <c r="O2607" s="63"/>
      <c r="P2607" s="63"/>
      <c r="Q2607" s="63"/>
      <c r="R2607" s="63"/>
    </row>
    <row r="2608" spans="1:18" x14ac:dyDescent="0.2">
      <c r="A2608" s="63" t="s">
        <v>2606</v>
      </c>
      <c r="B2608" s="63" t="s">
        <v>2598</v>
      </c>
      <c r="C2608" s="63" t="s">
        <v>30</v>
      </c>
      <c r="D2608" s="63" t="s">
        <v>29</v>
      </c>
      <c r="E2608" s="63" t="s">
        <v>2599</v>
      </c>
      <c r="F2608" s="63">
        <v>0</v>
      </c>
      <c r="G2608" s="63" t="s">
        <v>5299</v>
      </c>
      <c r="H2608" s="63" t="s">
        <v>1958</v>
      </c>
      <c r="I2608" s="63">
        <v>67</v>
      </c>
      <c r="J2608" s="63">
        <v>10</v>
      </c>
      <c r="K2608" s="63">
        <v>1</v>
      </c>
      <c r="L2608" s="63"/>
      <c r="M2608" s="63"/>
      <c r="N2608" s="63"/>
      <c r="O2608" s="63"/>
      <c r="P2608" s="63"/>
      <c r="Q2608" s="63"/>
      <c r="R2608" s="63"/>
    </row>
    <row r="2609" spans="1:18" x14ac:dyDescent="0.2">
      <c r="A2609" s="63" t="s">
        <v>2607</v>
      </c>
      <c r="B2609" s="63" t="s">
        <v>2601</v>
      </c>
      <c r="C2609" s="63" t="s">
        <v>30</v>
      </c>
      <c r="D2609" s="63" t="s">
        <v>29</v>
      </c>
      <c r="E2609" s="63" t="s">
        <v>2599</v>
      </c>
      <c r="F2609" s="63">
        <v>1</v>
      </c>
      <c r="G2609" s="63" t="s">
        <v>5299</v>
      </c>
      <c r="H2609" s="63" t="s">
        <v>1958</v>
      </c>
      <c r="I2609" s="63">
        <v>67</v>
      </c>
      <c r="J2609" s="63">
        <v>10</v>
      </c>
      <c r="K2609" s="63">
        <v>1</v>
      </c>
      <c r="L2609" s="63"/>
      <c r="M2609" s="63"/>
      <c r="N2609" s="63"/>
      <c r="O2609" s="63"/>
      <c r="P2609" s="63"/>
      <c r="Q2609" s="63"/>
      <c r="R2609" s="63"/>
    </row>
    <row r="2610" spans="1:18" x14ac:dyDescent="0.2">
      <c r="A2610" s="63" t="s">
        <v>2608</v>
      </c>
      <c r="B2610" s="63" t="s">
        <v>2598</v>
      </c>
      <c r="C2610" s="63" t="s">
        <v>34</v>
      </c>
      <c r="D2610" s="63" t="s">
        <v>33</v>
      </c>
      <c r="E2610" s="63" t="s">
        <v>2599</v>
      </c>
      <c r="F2610" s="63">
        <v>0</v>
      </c>
      <c r="G2610" s="63" t="s">
        <v>5299</v>
      </c>
      <c r="H2610" s="63" t="s">
        <v>1958</v>
      </c>
      <c r="I2610" s="63">
        <v>63</v>
      </c>
      <c r="J2610" s="63">
        <v>25</v>
      </c>
      <c r="K2610" s="63">
        <v>2</v>
      </c>
      <c r="L2610" s="63"/>
      <c r="M2610" s="63"/>
      <c r="N2610" s="63"/>
      <c r="O2610" s="63"/>
      <c r="P2610" s="63"/>
      <c r="Q2610" s="63"/>
      <c r="R2610" s="63"/>
    </row>
    <row r="2611" spans="1:18" x14ac:dyDescent="0.2">
      <c r="A2611" s="63" t="s">
        <v>2609</v>
      </c>
      <c r="B2611" s="63" t="s">
        <v>2601</v>
      </c>
      <c r="C2611" s="63" t="s">
        <v>34</v>
      </c>
      <c r="D2611" s="63" t="s">
        <v>33</v>
      </c>
      <c r="E2611" s="63" t="s">
        <v>2599</v>
      </c>
      <c r="F2611" s="63">
        <v>1</v>
      </c>
      <c r="G2611" s="63" t="s">
        <v>5299</v>
      </c>
      <c r="H2611" s="63" t="s">
        <v>1958</v>
      </c>
      <c r="I2611" s="63">
        <v>63</v>
      </c>
      <c r="J2611" s="63">
        <v>25</v>
      </c>
      <c r="K2611" s="63">
        <v>2</v>
      </c>
      <c r="L2611" s="63"/>
      <c r="M2611" s="63"/>
      <c r="N2611" s="63"/>
      <c r="O2611" s="63"/>
      <c r="P2611" s="63"/>
      <c r="Q2611" s="63"/>
      <c r="R2611" s="63"/>
    </row>
    <row r="2612" spans="1:18" x14ac:dyDescent="0.2">
      <c r="A2612" s="63" t="s">
        <v>2610</v>
      </c>
      <c r="B2612" s="63" t="s">
        <v>2598</v>
      </c>
      <c r="C2612" s="63" t="s">
        <v>38</v>
      </c>
      <c r="D2612" s="63" t="s">
        <v>37</v>
      </c>
      <c r="E2612" s="63" t="s">
        <v>2599</v>
      </c>
      <c r="F2612" s="63">
        <v>0</v>
      </c>
      <c r="G2612" s="63" t="s">
        <v>5299</v>
      </c>
      <c r="H2612" s="63" t="s">
        <v>1958</v>
      </c>
      <c r="I2612" s="63">
        <v>65</v>
      </c>
      <c r="J2612" s="63">
        <v>19</v>
      </c>
      <c r="K2612" s="63">
        <v>2</v>
      </c>
      <c r="L2612" s="63"/>
      <c r="M2612" s="63"/>
      <c r="N2612" s="63"/>
      <c r="O2612" s="63"/>
      <c r="P2612" s="63"/>
      <c r="Q2612" s="63"/>
      <c r="R2612" s="63"/>
    </row>
    <row r="2613" spans="1:18" x14ac:dyDescent="0.2">
      <c r="A2613" s="63" t="s">
        <v>2611</v>
      </c>
      <c r="B2613" s="63" t="s">
        <v>2601</v>
      </c>
      <c r="C2613" s="63" t="s">
        <v>38</v>
      </c>
      <c r="D2613" s="63" t="s">
        <v>37</v>
      </c>
      <c r="E2613" s="63" t="s">
        <v>2599</v>
      </c>
      <c r="F2613" s="63">
        <v>1</v>
      </c>
      <c r="G2613" s="63" t="s">
        <v>5299</v>
      </c>
      <c r="H2613" s="63" t="s">
        <v>1958</v>
      </c>
      <c r="I2613" s="63">
        <v>65</v>
      </c>
      <c r="J2613" s="63">
        <v>19</v>
      </c>
      <c r="K2613" s="63">
        <v>2</v>
      </c>
      <c r="L2613" s="63"/>
      <c r="M2613" s="63"/>
      <c r="N2613" s="63"/>
      <c r="O2613" s="63"/>
      <c r="P2613" s="63"/>
      <c r="Q2613" s="63"/>
      <c r="R2613" s="63"/>
    </row>
    <row r="2614" spans="1:18" x14ac:dyDescent="0.2">
      <c r="A2614" s="63" t="s">
        <v>2612</v>
      </c>
      <c r="B2614" s="63" t="s">
        <v>2598</v>
      </c>
      <c r="C2614" s="63" t="s">
        <v>42</v>
      </c>
      <c r="D2614" s="63" t="s">
        <v>41</v>
      </c>
      <c r="E2614" s="63" t="s">
        <v>2599</v>
      </c>
      <c r="F2614" s="63">
        <v>0</v>
      </c>
      <c r="G2614" s="63" t="s">
        <v>5299</v>
      </c>
      <c r="H2614" s="63" t="s">
        <v>1958</v>
      </c>
      <c r="I2614" s="63">
        <v>65</v>
      </c>
      <c r="J2614" s="63">
        <v>19</v>
      </c>
      <c r="K2614" s="63">
        <v>2</v>
      </c>
      <c r="L2614" s="63"/>
      <c r="M2614" s="63"/>
      <c r="N2614" s="63"/>
      <c r="O2614" s="63"/>
      <c r="P2614" s="63"/>
      <c r="Q2614" s="63"/>
      <c r="R2614" s="63"/>
    </row>
    <row r="2615" spans="1:18" x14ac:dyDescent="0.2">
      <c r="A2615" s="63" t="s">
        <v>2613</v>
      </c>
      <c r="B2615" s="63" t="s">
        <v>2601</v>
      </c>
      <c r="C2615" s="63" t="s">
        <v>42</v>
      </c>
      <c r="D2615" s="63" t="s">
        <v>41</v>
      </c>
      <c r="E2615" s="63" t="s">
        <v>2599</v>
      </c>
      <c r="F2615" s="63">
        <v>1</v>
      </c>
      <c r="G2615" s="63" t="s">
        <v>5299</v>
      </c>
      <c r="H2615" s="63" t="s">
        <v>1958</v>
      </c>
      <c r="I2615" s="63">
        <v>65</v>
      </c>
      <c r="J2615" s="63">
        <v>19</v>
      </c>
      <c r="K2615" s="63">
        <v>2</v>
      </c>
      <c r="L2615" s="63"/>
      <c r="M2615" s="63"/>
      <c r="N2615" s="63"/>
      <c r="O2615" s="63"/>
      <c r="P2615" s="63"/>
      <c r="Q2615" s="63"/>
      <c r="R2615" s="63"/>
    </row>
    <row r="2616" spans="1:18" x14ac:dyDescent="0.2">
      <c r="A2616" s="63" t="s">
        <v>2614</v>
      </c>
      <c r="B2616" s="63" t="s">
        <v>2598</v>
      </c>
      <c r="C2616" s="63" t="s">
        <v>46</v>
      </c>
      <c r="D2616" s="63" t="s">
        <v>45</v>
      </c>
      <c r="E2616" s="63" t="s">
        <v>2599</v>
      </c>
      <c r="F2616" s="63">
        <v>0</v>
      </c>
      <c r="G2616" s="63" t="s">
        <v>5299</v>
      </c>
      <c r="H2616" s="63" t="s">
        <v>1958</v>
      </c>
      <c r="I2616" s="63">
        <v>67</v>
      </c>
      <c r="J2616" s="63">
        <v>10</v>
      </c>
      <c r="K2616" s="63">
        <v>1</v>
      </c>
      <c r="L2616" s="63"/>
      <c r="M2616" s="63"/>
      <c r="N2616" s="63"/>
      <c r="O2616" s="63"/>
      <c r="P2616" s="63"/>
      <c r="Q2616" s="63"/>
      <c r="R2616" s="63"/>
    </row>
    <row r="2617" spans="1:18" x14ac:dyDescent="0.2">
      <c r="A2617" s="63" t="s">
        <v>2615</v>
      </c>
      <c r="B2617" s="63" t="s">
        <v>2601</v>
      </c>
      <c r="C2617" s="63" t="s">
        <v>46</v>
      </c>
      <c r="D2617" s="63" t="s">
        <v>45</v>
      </c>
      <c r="E2617" s="63" t="s">
        <v>2599</v>
      </c>
      <c r="F2617" s="63">
        <v>1</v>
      </c>
      <c r="G2617" s="63" t="s">
        <v>5299</v>
      </c>
      <c r="H2617" s="63" t="s">
        <v>1958</v>
      </c>
      <c r="I2617" s="63">
        <v>67</v>
      </c>
      <c r="J2617" s="63">
        <v>10</v>
      </c>
      <c r="K2617" s="63">
        <v>1</v>
      </c>
      <c r="L2617" s="63"/>
      <c r="M2617" s="63"/>
      <c r="N2617" s="63"/>
      <c r="O2617" s="63"/>
      <c r="P2617" s="63"/>
      <c r="Q2617" s="63"/>
      <c r="R2617" s="63"/>
    </row>
    <row r="2618" spans="1:18" x14ac:dyDescent="0.2">
      <c r="A2618" s="63" t="s">
        <v>2616</v>
      </c>
      <c r="B2618" s="63" t="s">
        <v>2598</v>
      </c>
      <c r="C2618" s="63" t="s">
        <v>50</v>
      </c>
      <c r="D2618" s="63" t="s">
        <v>49</v>
      </c>
      <c r="E2618" s="63" t="s">
        <v>2599</v>
      </c>
      <c r="F2618" s="63">
        <v>0</v>
      </c>
      <c r="G2618" s="63" t="s">
        <v>5299</v>
      </c>
      <c r="H2618" s="63" t="s">
        <v>1958</v>
      </c>
      <c r="I2618" s="63">
        <v>59</v>
      </c>
      <c r="J2618" s="63">
        <v>32</v>
      </c>
      <c r="K2618" s="63">
        <v>3</v>
      </c>
      <c r="L2618" s="63"/>
      <c r="M2618" s="63"/>
      <c r="N2618" s="63"/>
      <c r="O2618" s="63"/>
      <c r="P2618" s="63"/>
      <c r="Q2618" s="63"/>
      <c r="R2618" s="63"/>
    </row>
    <row r="2619" spans="1:18" x14ac:dyDescent="0.2">
      <c r="A2619" s="63" t="s">
        <v>2617</v>
      </c>
      <c r="B2619" s="63" t="s">
        <v>2601</v>
      </c>
      <c r="C2619" s="63" t="s">
        <v>50</v>
      </c>
      <c r="D2619" s="63" t="s">
        <v>49</v>
      </c>
      <c r="E2619" s="63" t="s">
        <v>2599</v>
      </c>
      <c r="F2619" s="63">
        <v>1</v>
      </c>
      <c r="G2619" s="63" t="s">
        <v>5299</v>
      </c>
      <c r="H2619" s="63" t="s">
        <v>1958</v>
      </c>
      <c r="I2619" s="63">
        <v>59</v>
      </c>
      <c r="J2619" s="63">
        <v>32</v>
      </c>
      <c r="K2619" s="63">
        <v>3</v>
      </c>
      <c r="L2619" s="63"/>
      <c r="M2619" s="63"/>
      <c r="N2619" s="63"/>
      <c r="O2619" s="63"/>
      <c r="P2619" s="63"/>
      <c r="Q2619" s="63"/>
      <c r="R2619" s="63"/>
    </row>
    <row r="2620" spans="1:18" x14ac:dyDescent="0.2">
      <c r="A2620" s="63" t="s">
        <v>2618</v>
      </c>
      <c r="B2620" s="63" t="s">
        <v>2598</v>
      </c>
      <c r="C2620" s="63" t="s">
        <v>54</v>
      </c>
      <c r="D2620" s="63" t="s">
        <v>53</v>
      </c>
      <c r="E2620" s="63" t="s">
        <v>2599</v>
      </c>
      <c r="F2620" s="63">
        <v>0</v>
      </c>
      <c r="G2620" s="63" t="s">
        <v>5299</v>
      </c>
      <c r="H2620" s="63" t="s">
        <v>1958</v>
      </c>
      <c r="I2620" s="63">
        <v>58</v>
      </c>
      <c r="J2620" s="63">
        <v>35</v>
      </c>
      <c r="K2620" s="63">
        <v>3</v>
      </c>
      <c r="L2620" s="63"/>
      <c r="M2620" s="63"/>
      <c r="N2620" s="63"/>
      <c r="O2620" s="63"/>
      <c r="P2620" s="63"/>
      <c r="Q2620" s="63"/>
      <c r="R2620" s="63"/>
    </row>
    <row r="2621" spans="1:18" x14ac:dyDescent="0.2">
      <c r="A2621" s="63" t="s">
        <v>2619</v>
      </c>
      <c r="B2621" s="63" t="s">
        <v>2601</v>
      </c>
      <c r="C2621" s="63" t="s">
        <v>54</v>
      </c>
      <c r="D2621" s="63" t="s">
        <v>53</v>
      </c>
      <c r="E2621" s="63" t="s">
        <v>2599</v>
      </c>
      <c r="F2621" s="63">
        <v>1</v>
      </c>
      <c r="G2621" s="63" t="s">
        <v>5299</v>
      </c>
      <c r="H2621" s="63" t="s">
        <v>1958</v>
      </c>
      <c r="I2621" s="63">
        <v>58</v>
      </c>
      <c r="J2621" s="63">
        <v>35</v>
      </c>
      <c r="K2621" s="63">
        <v>3</v>
      </c>
      <c r="L2621" s="63"/>
      <c r="M2621" s="63"/>
      <c r="N2621" s="63"/>
      <c r="O2621" s="63"/>
      <c r="P2621" s="63"/>
      <c r="Q2621" s="63"/>
      <c r="R2621" s="63"/>
    </row>
    <row r="2622" spans="1:18" x14ac:dyDescent="0.2">
      <c r="A2622" s="63" t="s">
        <v>2620</v>
      </c>
      <c r="B2622" s="63" t="s">
        <v>2598</v>
      </c>
      <c r="C2622" s="63" t="s">
        <v>58</v>
      </c>
      <c r="D2622" s="63" t="s">
        <v>57</v>
      </c>
      <c r="E2622" s="63" t="s">
        <v>2599</v>
      </c>
      <c r="F2622" s="63">
        <v>0</v>
      </c>
      <c r="G2622" s="63" t="s">
        <v>5299</v>
      </c>
      <c r="H2622" s="63" t="s">
        <v>1958</v>
      </c>
      <c r="I2622" s="63">
        <v>53</v>
      </c>
      <c r="J2622" s="63">
        <v>45</v>
      </c>
      <c r="K2622" s="63">
        <v>4</v>
      </c>
      <c r="L2622" s="63"/>
      <c r="M2622" s="63"/>
      <c r="N2622" s="63"/>
      <c r="O2622" s="63"/>
      <c r="P2622" s="63"/>
      <c r="Q2622" s="63"/>
      <c r="R2622" s="63"/>
    </row>
    <row r="2623" spans="1:18" x14ac:dyDescent="0.2">
      <c r="A2623" s="63" t="s">
        <v>2621</v>
      </c>
      <c r="B2623" s="63" t="s">
        <v>2601</v>
      </c>
      <c r="C2623" s="63" t="s">
        <v>58</v>
      </c>
      <c r="D2623" s="63" t="s">
        <v>57</v>
      </c>
      <c r="E2623" s="63" t="s">
        <v>2599</v>
      </c>
      <c r="F2623" s="63">
        <v>1</v>
      </c>
      <c r="G2623" s="63" t="s">
        <v>5299</v>
      </c>
      <c r="H2623" s="63" t="s">
        <v>1958</v>
      </c>
      <c r="I2623" s="63">
        <v>53</v>
      </c>
      <c r="J2623" s="63">
        <v>45</v>
      </c>
      <c r="K2623" s="63">
        <v>4</v>
      </c>
      <c r="L2623" s="63"/>
      <c r="M2623" s="63"/>
      <c r="N2623" s="63"/>
      <c r="O2623" s="63"/>
      <c r="P2623" s="63"/>
      <c r="Q2623" s="63"/>
      <c r="R2623" s="63"/>
    </row>
    <row r="2624" spans="1:18" x14ac:dyDescent="0.2">
      <c r="A2624" s="63" t="s">
        <v>2622</v>
      </c>
      <c r="B2624" s="63" t="s">
        <v>2598</v>
      </c>
      <c r="C2624" s="63" t="s">
        <v>62</v>
      </c>
      <c r="D2624" s="63" t="s">
        <v>61</v>
      </c>
      <c r="E2624" s="63" t="s">
        <v>2599</v>
      </c>
      <c r="F2624" s="63">
        <v>0</v>
      </c>
      <c r="G2624" s="63" t="s">
        <v>5299</v>
      </c>
      <c r="H2624" s="63" t="s">
        <v>1958</v>
      </c>
      <c r="I2624" s="63">
        <v>58</v>
      </c>
      <c r="J2624" s="63">
        <v>35</v>
      </c>
      <c r="K2624" s="63">
        <v>3</v>
      </c>
      <c r="L2624" s="63"/>
      <c r="M2624" s="63"/>
      <c r="N2624" s="63"/>
      <c r="O2624" s="63"/>
      <c r="P2624" s="63"/>
      <c r="Q2624" s="63"/>
      <c r="R2624" s="63"/>
    </row>
    <row r="2625" spans="1:18" x14ac:dyDescent="0.2">
      <c r="A2625" s="63" t="s">
        <v>2623</v>
      </c>
      <c r="B2625" s="63" t="s">
        <v>2601</v>
      </c>
      <c r="C2625" s="63" t="s">
        <v>62</v>
      </c>
      <c r="D2625" s="63" t="s">
        <v>61</v>
      </c>
      <c r="E2625" s="63" t="s">
        <v>2599</v>
      </c>
      <c r="F2625" s="63">
        <v>1</v>
      </c>
      <c r="G2625" s="63" t="s">
        <v>5299</v>
      </c>
      <c r="H2625" s="63" t="s">
        <v>1958</v>
      </c>
      <c r="I2625" s="63">
        <v>58</v>
      </c>
      <c r="J2625" s="63">
        <v>35</v>
      </c>
      <c r="K2625" s="63">
        <v>3</v>
      </c>
      <c r="L2625" s="63"/>
      <c r="M2625" s="63"/>
      <c r="N2625" s="63"/>
      <c r="O2625" s="63"/>
      <c r="P2625" s="63"/>
      <c r="Q2625" s="63"/>
      <c r="R2625" s="63"/>
    </row>
    <row r="2626" spans="1:18" x14ac:dyDescent="0.2">
      <c r="A2626" s="63" t="s">
        <v>2624</v>
      </c>
      <c r="B2626" s="63" t="s">
        <v>2598</v>
      </c>
      <c r="C2626" s="63" t="s">
        <v>1</v>
      </c>
      <c r="D2626" s="63" t="s">
        <v>65</v>
      </c>
      <c r="E2626" s="63" t="s">
        <v>2599</v>
      </c>
      <c r="F2626" s="63">
        <v>0</v>
      </c>
      <c r="G2626" s="63" t="s">
        <v>5299</v>
      </c>
      <c r="H2626" s="63" t="s">
        <v>1958</v>
      </c>
      <c r="I2626" s="63">
        <v>56</v>
      </c>
      <c r="J2626" s="63">
        <v>40</v>
      </c>
      <c r="K2626" s="63">
        <v>4</v>
      </c>
      <c r="L2626" s="63"/>
      <c r="M2626" s="63"/>
      <c r="N2626" s="63"/>
      <c r="O2626" s="63"/>
      <c r="P2626" s="63"/>
      <c r="Q2626" s="63"/>
      <c r="R2626" s="63"/>
    </row>
    <row r="2627" spans="1:18" x14ac:dyDescent="0.2">
      <c r="A2627" s="63" t="s">
        <v>2625</v>
      </c>
      <c r="B2627" s="63" t="s">
        <v>2601</v>
      </c>
      <c r="C2627" s="63" t="s">
        <v>1</v>
      </c>
      <c r="D2627" s="63" t="s">
        <v>65</v>
      </c>
      <c r="E2627" s="63" t="s">
        <v>2599</v>
      </c>
      <c r="F2627" s="63">
        <v>1</v>
      </c>
      <c r="G2627" s="63" t="s">
        <v>5299</v>
      </c>
      <c r="H2627" s="63" t="s">
        <v>1958</v>
      </c>
      <c r="I2627" s="63">
        <v>56</v>
      </c>
      <c r="J2627" s="63">
        <v>40</v>
      </c>
      <c r="K2627" s="63">
        <v>4</v>
      </c>
      <c r="L2627" s="63"/>
      <c r="M2627" s="63"/>
      <c r="N2627" s="63"/>
      <c r="O2627" s="63"/>
      <c r="P2627" s="63"/>
      <c r="Q2627" s="63"/>
      <c r="R2627" s="63"/>
    </row>
    <row r="2628" spans="1:18" x14ac:dyDescent="0.2">
      <c r="A2628" s="63" t="s">
        <v>2626</v>
      </c>
      <c r="B2628" s="63" t="s">
        <v>2598</v>
      </c>
      <c r="C2628" s="63" t="s">
        <v>69</v>
      </c>
      <c r="D2628" s="63" t="s">
        <v>68</v>
      </c>
      <c r="E2628" s="63" t="s">
        <v>2599</v>
      </c>
      <c r="F2628" s="63">
        <v>0</v>
      </c>
      <c r="G2628" s="63" t="s">
        <v>5299</v>
      </c>
      <c r="H2628" s="63" t="s">
        <v>1958</v>
      </c>
      <c r="I2628" s="63">
        <v>55</v>
      </c>
      <c r="J2628" s="63">
        <v>41</v>
      </c>
      <c r="K2628" s="63">
        <v>4</v>
      </c>
      <c r="L2628" s="63"/>
      <c r="M2628" s="63"/>
      <c r="N2628" s="63"/>
      <c r="O2628" s="63"/>
      <c r="P2628" s="63"/>
      <c r="Q2628" s="63"/>
      <c r="R2628" s="63"/>
    </row>
    <row r="2629" spans="1:18" x14ac:dyDescent="0.2">
      <c r="A2629" s="63" t="s">
        <v>2627</v>
      </c>
      <c r="B2629" s="63" t="s">
        <v>2601</v>
      </c>
      <c r="C2629" s="63" t="s">
        <v>69</v>
      </c>
      <c r="D2629" s="63" t="s">
        <v>68</v>
      </c>
      <c r="E2629" s="63" t="s">
        <v>2599</v>
      </c>
      <c r="F2629" s="63">
        <v>1</v>
      </c>
      <c r="G2629" s="63" t="s">
        <v>5299</v>
      </c>
      <c r="H2629" s="63" t="s">
        <v>1958</v>
      </c>
      <c r="I2629" s="63">
        <v>55</v>
      </c>
      <c r="J2629" s="63">
        <v>41</v>
      </c>
      <c r="K2629" s="63">
        <v>4</v>
      </c>
      <c r="L2629" s="63"/>
      <c r="M2629" s="63"/>
      <c r="N2629" s="63"/>
      <c r="O2629" s="63"/>
      <c r="P2629" s="63"/>
      <c r="Q2629" s="63"/>
      <c r="R2629" s="63"/>
    </row>
    <row r="2630" spans="1:18" x14ac:dyDescent="0.2">
      <c r="A2630" s="63" t="s">
        <v>2628</v>
      </c>
      <c r="B2630" s="63" t="s">
        <v>2598</v>
      </c>
      <c r="C2630" s="63" t="s">
        <v>73</v>
      </c>
      <c r="D2630" s="63" t="s">
        <v>72</v>
      </c>
      <c r="E2630" s="63" t="s">
        <v>2599</v>
      </c>
      <c r="F2630" s="63">
        <v>0</v>
      </c>
      <c r="G2630" s="63" t="s">
        <v>5299</v>
      </c>
      <c r="H2630" s="63" t="s">
        <v>1958</v>
      </c>
      <c r="I2630" s="63">
        <v>58</v>
      </c>
      <c r="J2630" s="63">
        <v>35</v>
      </c>
      <c r="K2630" s="63">
        <v>3</v>
      </c>
      <c r="L2630" s="63"/>
      <c r="M2630" s="63"/>
      <c r="N2630" s="63"/>
      <c r="O2630" s="63"/>
      <c r="P2630" s="63"/>
      <c r="Q2630" s="63"/>
      <c r="R2630" s="63"/>
    </row>
    <row r="2631" spans="1:18" x14ac:dyDescent="0.2">
      <c r="A2631" s="63" t="s">
        <v>2629</v>
      </c>
      <c r="B2631" s="63" t="s">
        <v>2601</v>
      </c>
      <c r="C2631" s="63" t="s">
        <v>73</v>
      </c>
      <c r="D2631" s="63" t="s">
        <v>72</v>
      </c>
      <c r="E2631" s="63" t="s">
        <v>2599</v>
      </c>
      <c r="F2631" s="63">
        <v>1</v>
      </c>
      <c r="G2631" s="63" t="s">
        <v>5299</v>
      </c>
      <c r="H2631" s="63" t="s">
        <v>1958</v>
      </c>
      <c r="I2631" s="63">
        <v>58</v>
      </c>
      <c r="J2631" s="63">
        <v>35</v>
      </c>
      <c r="K2631" s="63">
        <v>3</v>
      </c>
      <c r="L2631" s="63"/>
      <c r="M2631" s="63"/>
      <c r="N2631" s="63"/>
      <c r="O2631" s="63"/>
      <c r="P2631" s="63"/>
      <c r="Q2631" s="63"/>
      <c r="R2631" s="63"/>
    </row>
    <row r="2632" spans="1:18" x14ac:dyDescent="0.2">
      <c r="A2632" s="63" t="s">
        <v>2630</v>
      </c>
      <c r="B2632" s="63" t="s">
        <v>2598</v>
      </c>
      <c r="C2632" s="63" t="s">
        <v>77</v>
      </c>
      <c r="D2632" s="63" t="s">
        <v>76</v>
      </c>
      <c r="E2632" s="63" t="s">
        <v>2599</v>
      </c>
      <c r="F2632" s="63">
        <v>0</v>
      </c>
      <c r="G2632" s="63" t="s">
        <v>5299</v>
      </c>
      <c r="H2632" s="63" t="s">
        <v>1958</v>
      </c>
      <c r="I2632" s="63">
        <v>66</v>
      </c>
      <c r="J2632" s="63">
        <v>13</v>
      </c>
      <c r="K2632" s="63">
        <v>2</v>
      </c>
      <c r="L2632" s="63"/>
      <c r="M2632" s="63"/>
      <c r="N2632" s="63"/>
      <c r="O2632" s="63"/>
      <c r="P2632" s="63"/>
      <c r="Q2632" s="63"/>
      <c r="R2632" s="63"/>
    </row>
    <row r="2633" spans="1:18" x14ac:dyDescent="0.2">
      <c r="A2633" s="63" t="s">
        <v>2631</v>
      </c>
      <c r="B2633" s="63" t="s">
        <v>2601</v>
      </c>
      <c r="C2633" s="63" t="s">
        <v>77</v>
      </c>
      <c r="D2633" s="63" t="s">
        <v>76</v>
      </c>
      <c r="E2633" s="63" t="s">
        <v>2599</v>
      </c>
      <c r="F2633" s="63">
        <v>1</v>
      </c>
      <c r="G2633" s="63" t="s">
        <v>5299</v>
      </c>
      <c r="H2633" s="63" t="s">
        <v>1958</v>
      </c>
      <c r="I2633" s="63">
        <v>66</v>
      </c>
      <c r="J2633" s="63">
        <v>13</v>
      </c>
      <c r="K2633" s="63">
        <v>2</v>
      </c>
      <c r="L2633" s="63"/>
      <c r="M2633" s="63"/>
      <c r="N2633" s="63"/>
      <c r="O2633" s="63"/>
      <c r="P2633" s="63"/>
      <c r="Q2633" s="63"/>
      <c r="R2633" s="63"/>
    </row>
    <row r="2634" spans="1:18" x14ac:dyDescent="0.2">
      <c r="A2634" s="63" t="s">
        <v>2632</v>
      </c>
      <c r="B2634" s="63" t="s">
        <v>2598</v>
      </c>
      <c r="C2634" s="63" t="s">
        <v>81</v>
      </c>
      <c r="D2634" s="63" t="s">
        <v>80</v>
      </c>
      <c r="E2634" s="63" t="s">
        <v>2599</v>
      </c>
      <c r="F2634" s="63">
        <v>0</v>
      </c>
      <c r="G2634" s="63" t="s">
        <v>5299</v>
      </c>
      <c r="H2634" s="63" t="s">
        <v>1958</v>
      </c>
      <c r="I2634" s="63">
        <v>72</v>
      </c>
      <c r="J2634" s="63">
        <v>5</v>
      </c>
      <c r="K2634" s="63">
        <v>1</v>
      </c>
      <c r="L2634" s="63"/>
      <c r="M2634" s="63"/>
      <c r="N2634" s="63"/>
      <c r="O2634" s="63"/>
      <c r="P2634" s="63"/>
      <c r="Q2634" s="63"/>
      <c r="R2634" s="63"/>
    </row>
    <row r="2635" spans="1:18" x14ac:dyDescent="0.2">
      <c r="A2635" s="63" t="s">
        <v>2633</v>
      </c>
      <c r="B2635" s="63" t="s">
        <v>2601</v>
      </c>
      <c r="C2635" s="63" t="s">
        <v>81</v>
      </c>
      <c r="D2635" s="63" t="s">
        <v>80</v>
      </c>
      <c r="E2635" s="63" t="s">
        <v>2599</v>
      </c>
      <c r="F2635" s="63">
        <v>1</v>
      </c>
      <c r="G2635" s="63" t="s">
        <v>5299</v>
      </c>
      <c r="H2635" s="63" t="s">
        <v>1958</v>
      </c>
      <c r="I2635" s="63">
        <v>72</v>
      </c>
      <c r="J2635" s="63">
        <v>5</v>
      </c>
      <c r="K2635" s="63">
        <v>1</v>
      </c>
      <c r="L2635" s="63"/>
      <c r="M2635" s="63"/>
      <c r="N2635" s="63"/>
      <c r="O2635" s="63"/>
      <c r="P2635" s="63"/>
      <c r="Q2635" s="63"/>
      <c r="R2635" s="63"/>
    </row>
    <row r="2636" spans="1:18" x14ac:dyDescent="0.2">
      <c r="A2636" s="63" t="s">
        <v>2634</v>
      </c>
      <c r="B2636" s="63" t="s">
        <v>2598</v>
      </c>
      <c r="C2636" s="63" t="s">
        <v>85</v>
      </c>
      <c r="D2636" s="63" t="s">
        <v>84</v>
      </c>
      <c r="E2636" s="63" t="s">
        <v>2599</v>
      </c>
      <c r="F2636" s="63">
        <v>0</v>
      </c>
      <c r="G2636" s="63" t="s">
        <v>5299</v>
      </c>
      <c r="H2636" s="63" t="s">
        <v>1958</v>
      </c>
      <c r="I2636" s="63">
        <v>66</v>
      </c>
      <c r="J2636" s="63">
        <v>13</v>
      </c>
      <c r="K2636" s="63">
        <v>2</v>
      </c>
      <c r="L2636" s="63"/>
      <c r="M2636" s="63"/>
      <c r="N2636" s="63"/>
      <c r="O2636" s="63"/>
      <c r="P2636" s="63"/>
      <c r="Q2636" s="63"/>
      <c r="R2636" s="63"/>
    </row>
    <row r="2637" spans="1:18" x14ac:dyDescent="0.2">
      <c r="A2637" s="63" t="s">
        <v>2635</v>
      </c>
      <c r="B2637" s="63" t="s">
        <v>2601</v>
      </c>
      <c r="C2637" s="63" t="s">
        <v>85</v>
      </c>
      <c r="D2637" s="63" t="s">
        <v>84</v>
      </c>
      <c r="E2637" s="63" t="s">
        <v>2599</v>
      </c>
      <c r="F2637" s="63">
        <v>1</v>
      </c>
      <c r="G2637" s="63" t="s">
        <v>5299</v>
      </c>
      <c r="H2637" s="63" t="s">
        <v>1958</v>
      </c>
      <c r="I2637" s="63">
        <v>66</v>
      </c>
      <c r="J2637" s="63">
        <v>13</v>
      </c>
      <c r="K2637" s="63">
        <v>2</v>
      </c>
      <c r="L2637" s="63"/>
      <c r="M2637" s="63"/>
      <c r="N2637" s="63"/>
      <c r="O2637" s="63"/>
      <c r="P2637" s="63"/>
      <c r="Q2637" s="63"/>
      <c r="R2637" s="63"/>
    </row>
    <row r="2638" spans="1:18" x14ac:dyDescent="0.2">
      <c r="A2638" s="63" t="s">
        <v>2636</v>
      </c>
      <c r="B2638" s="63" t="s">
        <v>2598</v>
      </c>
      <c r="C2638" s="63" t="s">
        <v>89</v>
      </c>
      <c r="D2638" s="63" t="s">
        <v>88</v>
      </c>
      <c r="E2638" s="63" t="s">
        <v>2599</v>
      </c>
      <c r="F2638" s="63">
        <v>0</v>
      </c>
      <c r="G2638" s="63" t="s">
        <v>5299</v>
      </c>
      <c r="H2638" s="63" t="s">
        <v>1958</v>
      </c>
      <c r="I2638" s="63">
        <v>40</v>
      </c>
      <c r="J2638" s="63">
        <v>51</v>
      </c>
      <c r="K2638" s="63">
        <v>4</v>
      </c>
      <c r="L2638" s="63"/>
      <c r="M2638" s="63"/>
      <c r="N2638" s="63"/>
      <c r="O2638" s="63"/>
      <c r="P2638" s="63"/>
      <c r="Q2638" s="63"/>
      <c r="R2638" s="63"/>
    </row>
    <row r="2639" spans="1:18" x14ac:dyDescent="0.2">
      <c r="A2639" s="63" t="s">
        <v>2637</v>
      </c>
      <c r="B2639" s="63" t="s">
        <v>2601</v>
      </c>
      <c r="C2639" s="63" t="s">
        <v>89</v>
      </c>
      <c r="D2639" s="63" t="s">
        <v>88</v>
      </c>
      <c r="E2639" s="63" t="s">
        <v>2599</v>
      </c>
      <c r="F2639" s="63">
        <v>1</v>
      </c>
      <c r="G2639" s="63" t="s">
        <v>5299</v>
      </c>
      <c r="H2639" s="63" t="s">
        <v>1958</v>
      </c>
      <c r="I2639" s="63">
        <v>40</v>
      </c>
      <c r="J2639" s="63">
        <v>51</v>
      </c>
      <c r="K2639" s="63">
        <v>4</v>
      </c>
      <c r="L2639" s="63"/>
      <c r="M2639" s="63"/>
      <c r="N2639" s="63"/>
      <c r="O2639" s="63"/>
      <c r="P2639" s="63"/>
      <c r="Q2639" s="63"/>
      <c r="R2639" s="63"/>
    </row>
    <row r="2640" spans="1:18" x14ac:dyDescent="0.2">
      <c r="A2640" s="63" t="s">
        <v>2638</v>
      </c>
      <c r="B2640" s="63" t="s">
        <v>2598</v>
      </c>
      <c r="C2640" s="63" t="s">
        <v>93</v>
      </c>
      <c r="D2640" s="63" t="s">
        <v>92</v>
      </c>
      <c r="E2640" s="63" t="s">
        <v>2599</v>
      </c>
      <c r="F2640" s="63">
        <v>0</v>
      </c>
      <c r="G2640" s="63" t="s">
        <v>5299</v>
      </c>
      <c r="H2640" s="63" t="s">
        <v>1958</v>
      </c>
      <c r="I2640" s="63">
        <v>78</v>
      </c>
      <c r="J2640" s="63">
        <v>2</v>
      </c>
      <c r="K2640" s="63">
        <v>1</v>
      </c>
      <c r="L2640" s="63"/>
      <c r="M2640" s="63"/>
      <c r="N2640" s="63"/>
      <c r="O2640" s="63"/>
      <c r="P2640" s="63"/>
      <c r="Q2640" s="63"/>
      <c r="R2640" s="63"/>
    </row>
    <row r="2641" spans="1:18" x14ac:dyDescent="0.2">
      <c r="A2641" s="63" t="s">
        <v>2639</v>
      </c>
      <c r="B2641" s="63" t="s">
        <v>2601</v>
      </c>
      <c r="C2641" s="63" t="s">
        <v>93</v>
      </c>
      <c r="D2641" s="63" t="s">
        <v>92</v>
      </c>
      <c r="E2641" s="63" t="s">
        <v>2599</v>
      </c>
      <c r="F2641" s="63">
        <v>1</v>
      </c>
      <c r="G2641" s="63" t="s">
        <v>5299</v>
      </c>
      <c r="H2641" s="63" t="s">
        <v>1958</v>
      </c>
      <c r="I2641" s="63">
        <v>78</v>
      </c>
      <c r="J2641" s="63">
        <v>2</v>
      </c>
      <c r="K2641" s="63">
        <v>1</v>
      </c>
      <c r="L2641" s="63"/>
      <c r="M2641" s="63"/>
      <c r="N2641" s="63"/>
      <c r="O2641" s="63"/>
      <c r="P2641" s="63"/>
      <c r="Q2641" s="63"/>
      <c r="R2641" s="63"/>
    </row>
    <row r="2642" spans="1:18" x14ac:dyDescent="0.2">
      <c r="A2642" s="63" t="s">
        <v>2640</v>
      </c>
      <c r="B2642" s="63" t="s">
        <v>2598</v>
      </c>
      <c r="C2642" s="63" t="s">
        <v>97</v>
      </c>
      <c r="D2642" s="63" t="s">
        <v>96</v>
      </c>
      <c r="E2642" s="63" t="s">
        <v>2599</v>
      </c>
      <c r="F2642" s="63">
        <v>0</v>
      </c>
      <c r="G2642" s="63" t="s">
        <v>5299</v>
      </c>
      <c r="H2642" s="63" t="s">
        <v>1958</v>
      </c>
      <c r="I2642" s="63">
        <v>59</v>
      </c>
      <c r="J2642" s="63">
        <v>32</v>
      </c>
      <c r="K2642" s="63">
        <v>3</v>
      </c>
      <c r="L2642" s="63"/>
      <c r="M2642" s="63"/>
      <c r="N2642" s="63"/>
      <c r="O2642" s="63"/>
      <c r="P2642" s="63"/>
      <c r="Q2642" s="63"/>
      <c r="R2642" s="63"/>
    </row>
    <row r="2643" spans="1:18" x14ac:dyDescent="0.2">
      <c r="A2643" s="63" t="s">
        <v>2641</v>
      </c>
      <c r="B2643" s="63" t="s">
        <v>2601</v>
      </c>
      <c r="C2643" s="63" t="s">
        <v>97</v>
      </c>
      <c r="D2643" s="63" t="s">
        <v>96</v>
      </c>
      <c r="E2643" s="63" t="s">
        <v>2599</v>
      </c>
      <c r="F2643" s="63">
        <v>1</v>
      </c>
      <c r="G2643" s="63" t="s">
        <v>5299</v>
      </c>
      <c r="H2643" s="63" t="s">
        <v>1958</v>
      </c>
      <c r="I2643" s="63">
        <v>59</v>
      </c>
      <c r="J2643" s="63">
        <v>32</v>
      </c>
      <c r="K2643" s="63">
        <v>3</v>
      </c>
      <c r="L2643" s="63"/>
      <c r="M2643" s="63"/>
      <c r="N2643" s="63"/>
      <c r="O2643" s="63"/>
      <c r="P2643" s="63"/>
      <c r="Q2643" s="63"/>
      <c r="R2643" s="63"/>
    </row>
    <row r="2644" spans="1:18" x14ac:dyDescent="0.2">
      <c r="A2644" s="63" t="s">
        <v>2642</v>
      </c>
      <c r="B2644" s="63" t="s">
        <v>2598</v>
      </c>
      <c r="C2644" s="63" t="s">
        <v>101</v>
      </c>
      <c r="D2644" s="63" t="s">
        <v>100</v>
      </c>
      <c r="E2644" s="63" t="s">
        <v>2599</v>
      </c>
      <c r="F2644" s="63">
        <v>0</v>
      </c>
      <c r="G2644" s="63" t="s">
        <v>5299</v>
      </c>
      <c r="H2644" s="63" t="s">
        <v>1958</v>
      </c>
      <c r="I2644" s="63">
        <v>65</v>
      </c>
      <c r="J2644" s="63">
        <v>19</v>
      </c>
      <c r="K2644" s="63">
        <v>2</v>
      </c>
      <c r="L2644" s="63"/>
      <c r="M2644" s="63"/>
      <c r="N2644" s="63"/>
      <c r="O2644" s="63"/>
      <c r="P2644" s="63"/>
      <c r="Q2644" s="63"/>
      <c r="R2644" s="63"/>
    </row>
    <row r="2645" spans="1:18" x14ac:dyDescent="0.2">
      <c r="A2645" s="63" t="s">
        <v>2643</v>
      </c>
      <c r="B2645" s="63" t="s">
        <v>2601</v>
      </c>
      <c r="C2645" s="63" t="s">
        <v>101</v>
      </c>
      <c r="D2645" s="63" t="s">
        <v>100</v>
      </c>
      <c r="E2645" s="63" t="s">
        <v>2599</v>
      </c>
      <c r="F2645" s="63">
        <v>1</v>
      </c>
      <c r="G2645" s="63" t="s">
        <v>5299</v>
      </c>
      <c r="H2645" s="63" t="s">
        <v>1958</v>
      </c>
      <c r="I2645" s="63">
        <v>65</v>
      </c>
      <c r="J2645" s="63">
        <v>19</v>
      </c>
      <c r="K2645" s="63">
        <v>2</v>
      </c>
      <c r="L2645" s="63"/>
      <c r="M2645" s="63"/>
      <c r="N2645" s="63"/>
      <c r="O2645" s="63"/>
      <c r="P2645" s="63"/>
      <c r="Q2645" s="63"/>
      <c r="R2645" s="63"/>
    </row>
    <row r="2646" spans="1:18" x14ac:dyDescent="0.2">
      <c r="A2646" s="63" t="s">
        <v>2644</v>
      </c>
      <c r="B2646" s="63" t="s">
        <v>2598</v>
      </c>
      <c r="C2646" s="63" t="s">
        <v>105</v>
      </c>
      <c r="D2646" s="63" t="s">
        <v>104</v>
      </c>
      <c r="E2646" s="63" t="s">
        <v>2599</v>
      </c>
      <c r="F2646" s="63">
        <v>0</v>
      </c>
      <c r="G2646" s="63" t="s">
        <v>5299</v>
      </c>
      <c r="H2646" s="63" t="s">
        <v>1958</v>
      </c>
      <c r="I2646" s="63">
        <v>68</v>
      </c>
      <c r="J2646" s="63">
        <v>9</v>
      </c>
      <c r="K2646" s="63">
        <v>1</v>
      </c>
      <c r="L2646" s="63"/>
      <c r="M2646" s="63"/>
      <c r="N2646" s="63"/>
      <c r="O2646" s="63"/>
      <c r="P2646" s="63"/>
      <c r="Q2646" s="63"/>
      <c r="R2646" s="63"/>
    </row>
    <row r="2647" spans="1:18" x14ac:dyDescent="0.2">
      <c r="A2647" s="63" t="s">
        <v>2645</v>
      </c>
      <c r="B2647" s="63" t="s">
        <v>2601</v>
      </c>
      <c r="C2647" s="63" t="s">
        <v>105</v>
      </c>
      <c r="D2647" s="63" t="s">
        <v>104</v>
      </c>
      <c r="E2647" s="63" t="s">
        <v>2599</v>
      </c>
      <c r="F2647" s="63">
        <v>1</v>
      </c>
      <c r="G2647" s="63" t="s">
        <v>5299</v>
      </c>
      <c r="H2647" s="63" t="s">
        <v>1958</v>
      </c>
      <c r="I2647" s="63">
        <v>68</v>
      </c>
      <c r="J2647" s="63">
        <v>9</v>
      </c>
      <c r="K2647" s="63">
        <v>1</v>
      </c>
      <c r="L2647" s="63"/>
      <c r="M2647" s="63"/>
      <c r="N2647" s="63"/>
      <c r="O2647" s="63"/>
      <c r="P2647" s="63"/>
      <c r="Q2647" s="63"/>
      <c r="R2647" s="63"/>
    </row>
    <row r="2648" spans="1:18" x14ac:dyDescent="0.2">
      <c r="A2648" s="63" t="s">
        <v>2646</v>
      </c>
      <c r="B2648" s="63" t="s">
        <v>2598</v>
      </c>
      <c r="C2648" s="63" t="s">
        <v>109</v>
      </c>
      <c r="D2648" s="63" t="s">
        <v>108</v>
      </c>
      <c r="E2648" s="63" t="s">
        <v>2599</v>
      </c>
      <c r="F2648" s="63">
        <v>0</v>
      </c>
      <c r="G2648" s="63" t="s">
        <v>5299</v>
      </c>
      <c r="H2648" s="63" t="s">
        <v>1958</v>
      </c>
      <c r="I2648" s="63">
        <v>72</v>
      </c>
      <c r="J2648" s="63">
        <v>5</v>
      </c>
      <c r="K2648" s="63">
        <v>1</v>
      </c>
      <c r="L2648" s="63"/>
      <c r="M2648" s="63"/>
      <c r="N2648" s="63"/>
      <c r="O2648" s="63"/>
      <c r="P2648" s="63"/>
      <c r="Q2648" s="63"/>
      <c r="R2648" s="63"/>
    </row>
    <row r="2649" spans="1:18" x14ac:dyDescent="0.2">
      <c r="A2649" s="63" t="s">
        <v>2647</v>
      </c>
      <c r="B2649" s="63" t="s">
        <v>2601</v>
      </c>
      <c r="C2649" s="63" t="s">
        <v>109</v>
      </c>
      <c r="D2649" s="63" t="s">
        <v>108</v>
      </c>
      <c r="E2649" s="63" t="s">
        <v>2599</v>
      </c>
      <c r="F2649" s="63">
        <v>1</v>
      </c>
      <c r="G2649" s="63" t="s">
        <v>5299</v>
      </c>
      <c r="H2649" s="63" t="s">
        <v>1958</v>
      </c>
      <c r="I2649" s="63">
        <v>72</v>
      </c>
      <c r="J2649" s="63">
        <v>5</v>
      </c>
      <c r="K2649" s="63">
        <v>1</v>
      </c>
      <c r="L2649" s="63"/>
      <c r="M2649" s="63"/>
      <c r="N2649" s="63"/>
      <c r="O2649" s="63"/>
      <c r="P2649" s="63"/>
      <c r="Q2649" s="63"/>
      <c r="R2649" s="63"/>
    </row>
    <row r="2650" spans="1:18" x14ac:dyDescent="0.2">
      <c r="A2650" s="63" t="s">
        <v>2648</v>
      </c>
      <c r="B2650" s="63" t="s">
        <v>2598</v>
      </c>
      <c r="C2650" s="63" t="s">
        <v>113</v>
      </c>
      <c r="D2650" s="63" t="s">
        <v>112</v>
      </c>
      <c r="E2650" s="63" t="s">
        <v>2599</v>
      </c>
      <c r="F2650" s="63">
        <v>0</v>
      </c>
      <c r="G2650" s="63" t="s">
        <v>5299</v>
      </c>
      <c r="H2650" s="63" t="s">
        <v>1958</v>
      </c>
      <c r="I2650" s="63">
        <v>53</v>
      </c>
      <c r="J2650" s="63">
        <v>45</v>
      </c>
      <c r="K2650" s="63">
        <v>4</v>
      </c>
      <c r="L2650" s="63"/>
      <c r="M2650" s="63"/>
      <c r="N2650" s="63"/>
      <c r="O2650" s="63"/>
      <c r="P2650" s="63"/>
      <c r="Q2650" s="63"/>
      <c r="R2650" s="63"/>
    </row>
    <row r="2651" spans="1:18" x14ac:dyDescent="0.2">
      <c r="A2651" s="63" t="s">
        <v>2649</v>
      </c>
      <c r="B2651" s="63" t="s">
        <v>2601</v>
      </c>
      <c r="C2651" s="63" t="s">
        <v>113</v>
      </c>
      <c r="D2651" s="63" t="s">
        <v>112</v>
      </c>
      <c r="E2651" s="63" t="s">
        <v>2599</v>
      </c>
      <c r="F2651" s="63">
        <v>1</v>
      </c>
      <c r="G2651" s="63" t="s">
        <v>5299</v>
      </c>
      <c r="H2651" s="63" t="s">
        <v>1958</v>
      </c>
      <c r="I2651" s="63">
        <v>53</v>
      </c>
      <c r="J2651" s="63">
        <v>45</v>
      </c>
      <c r="K2651" s="63">
        <v>4</v>
      </c>
      <c r="L2651" s="63"/>
      <c r="M2651" s="63"/>
      <c r="N2651" s="63"/>
      <c r="O2651" s="63"/>
      <c r="P2651" s="63"/>
      <c r="Q2651" s="63"/>
      <c r="R2651" s="63"/>
    </row>
    <row r="2652" spans="1:18" x14ac:dyDescent="0.2">
      <c r="A2652" s="63" t="s">
        <v>2650</v>
      </c>
      <c r="B2652" s="63" t="s">
        <v>2598</v>
      </c>
      <c r="C2652" s="63" t="s">
        <v>117</v>
      </c>
      <c r="D2652" s="63" t="s">
        <v>116</v>
      </c>
      <c r="E2652" s="63" t="s">
        <v>2599</v>
      </c>
      <c r="F2652" s="63">
        <v>0</v>
      </c>
      <c r="G2652" s="63" t="s">
        <v>5299</v>
      </c>
      <c r="H2652" s="63" t="s">
        <v>1958</v>
      </c>
      <c r="I2652" s="63">
        <v>63</v>
      </c>
      <c r="J2652" s="63">
        <v>25</v>
      </c>
      <c r="K2652" s="63">
        <v>2</v>
      </c>
      <c r="L2652" s="63"/>
      <c r="M2652" s="63"/>
      <c r="N2652" s="63"/>
      <c r="O2652" s="63"/>
      <c r="P2652" s="63"/>
      <c r="Q2652" s="63"/>
      <c r="R2652" s="63"/>
    </row>
    <row r="2653" spans="1:18" x14ac:dyDescent="0.2">
      <c r="A2653" s="63" t="s">
        <v>2651</v>
      </c>
      <c r="B2653" s="63" t="s">
        <v>2601</v>
      </c>
      <c r="C2653" s="63" t="s">
        <v>117</v>
      </c>
      <c r="D2653" s="63" t="s">
        <v>116</v>
      </c>
      <c r="E2653" s="63" t="s">
        <v>2599</v>
      </c>
      <c r="F2653" s="63">
        <v>1</v>
      </c>
      <c r="G2653" s="63" t="s">
        <v>5299</v>
      </c>
      <c r="H2653" s="63" t="s">
        <v>1958</v>
      </c>
      <c r="I2653" s="63">
        <v>63</v>
      </c>
      <c r="J2653" s="63">
        <v>25</v>
      </c>
      <c r="K2653" s="63">
        <v>2</v>
      </c>
      <c r="L2653" s="63"/>
      <c r="M2653" s="63"/>
      <c r="N2653" s="63"/>
      <c r="O2653" s="63"/>
      <c r="P2653" s="63"/>
      <c r="Q2653" s="63"/>
      <c r="R2653" s="63"/>
    </row>
    <row r="2654" spans="1:18" x14ac:dyDescent="0.2">
      <c r="A2654" s="63" t="s">
        <v>2652</v>
      </c>
      <c r="B2654" s="63" t="s">
        <v>2598</v>
      </c>
      <c r="C2654" s="63" t="s">
        <v>121</v>
      </c>
      <c r="D2654" s="63" t="s">
        <v>120</v>
      </c>
      <c r="E2654" s="63" t="s">
        <v>2599</v>
      </c>
      <c r="F2654" s="63">
        <v>0</v>
      </c>
      <c r="G2654" s="63" t="s">
        <v>5299</v>
      </c>
      <c r="H2654" s="63" t="s">
        <v>1958</v>
      </c>
      <c r="I2654" s="63">
        <v>60</v>
      </c>
      <c r="J2654" s="63">
        <v>29</v>
      </c>
      <c r="K2654" s="63">
        <v>3</v>
      </c>
      <c r="L2654" s="63"/>
      <c r="M2654" s="63"/>
      <c r="N2654" s="63"/>
      <c r="O2654" s="63"/>
      <c r="P2654" s="63"/>
      <c r="Q2654" s="63"/>
      <c r="R2654" s="63"/>
    </row>
    <row r="2655" spans="1:18" x14ac:dyDescent="0.2">
      <c r="A2655" s="63" t="s">
        <v>2653</v>
      </c>
      <c r="B2655" s="63" t="s">
        <v>2601</v>
      </c>
      <c r="C2655" s="63" t="s">
        <v>121</v>
      </c>
      <c r="D2655" s="63" t="s">
        <v>120</v>
      </c>
      <c r="E2655" s="63" t="s">
        <v>2599</v>
      </c>
      <c r="F2655" s="63">
        <v>1</v>
      </c>
      <c r="G2655" s="63" t="s">
        <v>5299</v>
      </c>
      <c r="H2655" s="63" t="s">
        <v>1958</v>
      </c>
      <c r="I2655" s="63">
        <v>60</v>
      </c>
      <c r="J2655" s="63">
        <v>29</v>
      </c>
      <c r="K2655" s="63">
        <v>3</v>
      </c>
      <c r="L2655" s="63"/>
      <c r="M2655" s="63"/>
      <c r="N2655" s="63"/>
      <c r="O2655" s="63"/>
      <c r="P2655" s="63"/>
      <c r="Q2655" s="63"/>
      <c r="R2655" s="63"/>
    </row>
    <row r="2656" spans="1:18" x14ac:dyDescent="0.2">
      <c r="A2656" s="63" t="s">
        <v>2654</v>
      </c>
      <c r="B2656" s="63" t="s">
        <v>2598</v>
      </c>
      <c r="C2656" s="63" t="s">
        <v>125</v>
      </c>
      <c r="D2656" s="63" t="s">
        <v>124</v>
      </c>
      <c r="E2656" s="63" t="s">
        <v>2599</v>
      </c>
      <c r="F2656" s="63">
        <v>0</v>
      </c>
      <c r="G2656" s="63" t="s">
        <v>5299</v>
      </c>
      <c r="H2656" s="63" t="s">
        <v>1958</v>
      </c>
      <c r="I2656" s="63">
        <v>71</v>
      </c>
      <c r="J2656" s="63">
        <v>7</v>
      </c>
      <c r="K2656" s="63">
        <v>1</v>
      </c>
      <c r="L2656" s="63"/>
      <c r="M2656" s="63"/>
      <c r="N2656" s="63"/>
      <c r="O2656" s="63"/>
      <c r="P2656" s="63"/>
      <c r="Q2656" s="63"/>
      <c r="R2656" s="63"/>
    </row>
    <row r="2657" spans="1:18" x14ac:dyDescent="0.2">
      <c r="A2657" s="63" t="s">
        <v>2655</v>
      </c>
      <c r="B2657" s="63" t="s">
        <v>2601</v>
      </c>
      <c r="C2657" s="63" t="s">
        <v>125</v>
      </c>
      <c r="D2657" s="63" t="s">
        <v>124</v>
      </c>
      <c r="E2657" s="63" t="s">
        <v>2599</v>
      </c>
      <c r="F2657" s="63">
        <v>1</v>
      </c>
      <c r="G2657" s="63" t="s">
        <v>5299</v>
      </c>
      <c r="H2657" s="63" t="s">
        <v>1958</v>
      </c>
      <c r="I2657" s="63">
        <v>71</v>
      </c>
      <c r="J2657" s="63">
        <v>7</v>
      </c>
      <c r="K2657" s="63">
        <v>1</v>
      </c>
      <c r="L2657" s="63"/>
      <c r="M2657" s="63"/>
      <c r="N2657" s="63"/>
      <c r="O2657" s="63"/>
      <c r="P2657" s="63"/>
      <c r="Q2657" s="63"/>
      <c r="R2657" s="63"/>
    </row>
    <row r="2658" spans="1:18" x14ac:dyDescent="0.2">
      <c r="A2658" s="63" t="s">
        <v>2656</v>
      </c>
      <c r="B2658" s="63" t="s">
        <v>2598</v>
      </c>
      <c r="C2658" s="63" t="s">
        <v>129</v>
      </c>
      <c r="D2658" s="63" t="s">
        <v>128</v>
      </c>
      <c r="E2658" s="63" t="s">
        <v>2599</v>
      </c>
      <c r="F2658" s="63">
        <v>0</v>
      </c>
      <c r="G2658" s="63" t="s">
        <v>5299</v>
      </c>
      <c r="H2658" s="63" t="s">
        <v>1958</v>
      </c>
      <c r="I2658" s="63">
        <v>49</v>
      </c>
      <c r="J2658" s="63">
        <v>49</v>
      </c>
      <c r="K2658" s="63">
        <v>4</v>
      </c>
      <c r="L2658" s="63"/>
      <c r="M2658" s="63"/>
      <c r="N2658" s="63"/>
      <c r="O2658" s="63"/>
      <c r="P2658" s="63"/>
      <c r="Q2658" s="63"/>
      <c r="R2658" s="63"/>
    </row>
    <row r="2659" spans="1:18" x14ac:dyDescent="0.2">
      <c r="A2659" s="63" t="s">
        <v>2657</v>
      </c>
      <c r="B2659" s="63" t="s">
        <v>2601</v>
      </c>
      <c r="C2659" s="63" t="s">
        <v>129</v>
      </c>
      <c r="D2659" s="63" t="s">
        <v>128</v>
      </c>
      <c r="E2659" s="63" t="s">
        <v>2599</v>
      </c>
      <c r="F2659" s="63">
        <v>1</v>
      </c>
      <c r="G2659" s="63" t="s">
        <v>5299</v>
      </c>
      <c r="H2659" s="63" t="s">
        <v>1958</v>
      </c>
      <c r="I2659" s="63">
        <v>49</v>
      </c>
      <c r="J2659" s="63">
        <v>49</v>
      </c>
      <c r="K2659" s="63">
        <v>4</v>
      </c>
      <c r="L2659" s="63"/>
      <c r="M2659" s="63"/>
      <c r="N2659" s="63"/>
      <c r="O2659" s="63"/>
      <c r="P2659" s="63"/>
      <c r="Q2659" s="63"/>
      <c r="R2659" s="63"/>
    </row>
    <row r="2660" spans="1:18" x14ac:dyDescent="0.2">
      <c r="A2660" s="63" t="s">
        <v>2658</v>
      </c>
      <c r="B2660" s="63" t="s">
        <v>2598</v>
      </c>
      <c r="C2660" s="63" t="s">
        <v>133</v>
      </c>
      <c r="D2660" s="63" t="s">
        <v>132</v>
      </c>
      <c r="E2660" s="63" t="s">
        <v>2599</v>
      </c>
      <c r="F2660" s="63">
        <v>0</v>
      </c>
      <c r="G2660" s="63" t="s">
        <v>5299</v>
      </c>
      <c r="H2660" s="63" t="s">
        <v>1958</v>
      </c>
      <c r="I2660" s="63">
        <v>66</v>
      </c>
      <c r="J2660" s="63">
        <v>13</v>
      </c>
      <c r="K2660" s="63">
        <v>2</v>
      </c>
      <c r="L2660" s="63"/>
      <c r="M2660" s="63"/>
      <c r="N2660" s="63"/>
      <c r="O2660" s="63"/>
      <c r="P2660" s="63"/>
      <c r="Q2660" s="63"/>
      <c r="R2660" s="63"/>
    </row>
    <row r="2661" spans="1:18" x14ac:dyDescent="0.2">
      <c r="A2661" s="63" t="s">
        <v>2659</v>
      </c>
      <c r="B2661" s="63" t="s">
        <v>2601</v>
      </c>
      <c r="C2661" s="63" t="s">
        <v>133</v>
      </c>
      <c r="D2661" s="63" t="s">
        <v>132</v>
      </c>
      <c r="E2661" s="63" t="s">
        <v>2599</v>
      </c>
      <c r="F2661" s="63">
        <v>1</v>
      </c>
      <c r="G2661" s="63" t="s">
        <v>5299</v>
      </c>
      <c r="H2661" s="63" t="s">
        <v>1958</v>
      </c>
      <c r="I2661" s="63">
        <v>66</v>
      </c>
      <c r="J2661" s="63">
        <v>13</v>
      </c>
      <c r="K2661" s="63">
        <v>2</v>
      </c>
      <c r="L2661" s="63"/>
      <c r="M2661" s="63"/>
      <c r="N2661" s="63"/>
      <c r="O2661" s="63"/>
      <c r="P2661" s="63"/>
      <c r="Q2661" s="63"/>
      <c r="R2661" s="63"/>
    </row>
    <row r="2662" spans="1:18" x14ac:dyDescent="0.2">
      <c r="A2662" s="63" t="s">
        <v>2660</v>
      </c>
      <c r="B2662" s="63" t="s">
        <v>2598</v>
      </c>
      <c r="C2662" s="63" t="s">
        <v>137</v>
      </c>
      <c r="D2662" s="63" t="s">
        <v>136</v>
      </c>
      <c r="E2662" s="63" t="s">
        <v>2599</v>
      </c>
      <c r="F2662" s="63">
        <v>0</v>
      </c>
      <c r="G2662" s="63" t="s">
        <v>5299</v>
      </c>
      <c r="H2662" s="63" t="s">
        <v>1958</v>
      </c>
      <c r="I2662" s="63">
        <v>58</v>
      </c>
      <c r="J2662" s="63">
        <v>35</v>
      </c>
      <c r="K2662" s="63">
        <v>3</v>
      </c>
      <c r="L2662" s="63"/>
      <c r="M2662" s="63"/>
      <c r="N2662" s="63"/>
      <c r="O2662" s="63"/>
      <c r="P2662" s="63"/>
      <c r="Q2662" s="63"/>
      <c r="R2662" s="63"/>
    </row>
    <row r="2663" spans="1:18" x14ac:dyDescent="0.2">
      <c r="A2663" s="63" t="s">
        <v>2661</v>
      </c>
      <c r="B2663" s="63" t="s">
        <v>2601</v>
      </c>
      <c r="C2663" s="63" t="s">
        <v>137</v>
      </c>
      <c r="D2663" s="63" t="s">
        <v>136</v>
      </c>
      <c r="E2663" s="63" t="s">
        <v>2599</v>
      </c>
      <c r="F2663" s="63">
        <v>1</v>
      </c>
      <c r="G2663" s="63" t="s">
        <v>5299</v>
      </c>
      <c r="H2663" s="63" t="s">
        <v>1958</v>
      </c>
      <c r="I2663" s="63">
        <v>58</v>
      </c>
      <c r="J2663" s="63">
        <v>35</v>
      </c>
      <c r="K2663" s="63">
        <v>3</v>
      </c>
      <c r="L2663" s="63"/>
      <c r="M2663" s="63"/>
      <c r="N2663" s="63"/>
      <c r="O2663" s="63"/>
      <c r="P2663" s="63"/>
      <c r="Q2663" s="63"/>
      <c r="R2663" s="63"/>
    </row>
    <row r="2664" spans="1:18" x14ac:dyDescent="0.2">
      <c r="A2664" s="63" t="s">
        <v>2662</v>
      </c>
      <c r="B2664" s="63" t="s">
        <v>2598</v>
      </c>
      <c r="C2664" s="63" t="s">
        <v>141</v>
      </c>
      <c r="D2664" s="63" t="s">
        <v>140</v>
      </c>
      <c r="E2664" s="63" t="s">
        <v>2599</v>
      </c>
      <c r="F2664" s="63">
        <v>0</v>
      </c>
      <c r="G2664" s="63" t="s">
        <v>5299</v>
      </c>
      <c r="H2664" s="63" t="s">
        <v>1958</v>
      </c>
      <c r="I2664" s="63">
        <v>58</v>
      </c>
      <c r="J2664" s="63">
        <v>35</v>
      </c>
      <c r="K2664" s="63">
        <v>3</v>
      </c>
      <c r="L2664" s="63"/>
      <c r="M2664" s="63"/>
      <c r="N2664" s="63"/>
      <c r="O2664" s="63"/>
      <c r="P2664" s="63"/>
      <c r="Q2664" s="63"/>
      <c r="R2664" s="63"/>
    </row>
    <row r="2665" spans="1:18" x14ac:dyDescent="0.2">
      <c r="A2665" s="63" t="s">
        <v>2663</v>
      </c>
      <c r="B2665" s="63" t="s">
        <v>2601</v>
      </c>
      <c r="C2665" s="63" t="s">
        <v>141</v>
      </c>
      <c r="D2665" s="63" t="s">
        <v>140</v>
      </c>
      <c r="E2665" s="63" t="s">
        <v>2599</v>
      </c>
      <c r="F2665" s="63">
        <v>1</v>
      </c>
      <c r="G2665" s="63" t="s">
        <v>5299</v>
      </c>
      <c r="H2665" s="63" t="s">
        <v>1958</v>
      </c>
      <c r="I2665" s="63">
        <v>58</v>
      </c>
      <c r="J2665" s="63">
        <v>35</v>
      </c>
      <c r="K2665" s="63">
        <v>3</v>
      </c>
      <c r="L2665" s="63"/>
      <c r="M2665" s="63"/>
      <c r="N2665" s="63"/>
      <c r="O2665" s="63"/>
      <c r="P2665" s="63"/>
      <c r="Q2665" s="63"/>
      <c r="R2665" s="63"/>
    </row>
    <row r="2666" spans="1:18" x14ac:dyDescent="0.2">
      <c r="A2666" s="63" t="s">
        <v>2664</v>
      </c>
      <c r="B2666" s="63" t="s">
        <v>2598</v>
      </c>
      <c r="C2666" s="63" t="s">
        <v>145</v>
      </c>
      <c r="D2666" s="63" t="s">
        <v>144</v>
      </c>
      <c r="E2666" s="63" t="s">
        <v>2599</v>
      </c>
      <c r="F2666" s="63">
        <v>0</v>
      </c>
      <c r="G2666" s="63" t="s">
        <v>5299</v>
      </c>
      <c r="H2666" s="63" t="s">
        <v>1958</v>
      </c>
      <c r="I2666" s="63">
        <v>64</v>
      </c>
      <c r="J2666" s="63">
        <v>23</v>
      </c>
      <c r="K2666" s="63">
        <v>2</v>
      </c>
      <c r="L2666" s="63"/>
      <c r="M2666" s="63"/>
      <c r="N2666" s="63"/>
      <c r="O2666" s="63"/>
      <c r="P2666" s="63"/>
      <c r="Q2666" s="63"/>
      <c r="R2666" s="63"/>
    </row>
    <row r="2667" spans="1:18" x14ac:dyDescent="0.2">
      <c r="A2667" s="63" t="s">
        <v>2665</v>
      </c>
      <c r="B2667" s="63" t="s">
        <v>2601</v>
      </c>
      <c r="C2667" s="63" t="s">
        <v>145</v>
      </c>
      <c r="D2667" s="63" t="s">
        <v>144</v>
      </c>
      <c r="E2667" s="63" t="s">
        <v>2599</v>
      </c>
      <c r="F2667" s="63">
        <v>1</v>
      </c>
      <c r="G2667" s="63" t="s">
        <v>5299</v>
      </c>
      <c r="H2667" s="63" t="s">
        <v>1958</v>
      </c>
      <c r="I2667" s="63">
        <v>64</v>
      </c>
      <c r="J2667" s="63">
        <v>23</v>
      </c>
      <c r="K2667" s="63">
        <v>2</v>
      </c>
      <c r="L2667" s="63"/>
      <c r="M2667" s="63"/>
      <c r="N2667" s="63"/>
      <c r="O2667" s="63"/>
      <c r="P2667" s="63"/>
      <c r="Q2667" s="63"/>
      <c r="R2667" s="63"/>
    </row>
    <row r="2668" spans="1:18" x14ac:dyDescent="0.2">
      <c r="A2668" s="63" t="s">
        <v>2666</v>
      </c>
      <c r="B2668" s="63" t="s">
        <v>2598</v>
      </c>
      <c r="C2668" s="63" t="s">
        <v>149</v>
      </c>
      <c r="D2668" s="63" t="s">
        <v>148</v>
      </c>
      <c r="E2668" s="63" t="s">
        <v>2599</v>
      </c>
      <c r="F2668" s="63">
        <v>0</v>
      </c>
      <c r="G2668" s="63" t="s">
        <v>5299</v>
      </c>
      <c r="H2668" s="63" t="s">
        <v>1958</v>
      </c>
      <c r="I2668" s="63">
        <v>54</v>
      </c>
      <c r="J2668" s="63">
        <v>42</v>
      </c>
      <c r="K2668" s="63">
        <v>4</v>
      </c>
      <c r="L2668" s="63"/>
      <c r="M2668" s="63"/>
      <c r="N2668" s="63"/>
      <c r="O2668" s="63"/>
      <c r="P2668" s="63"/>
      <c r="Q2668" s="63"/>
      <c r="R2668" s="63"/>
    </row>
    <row r="2669" spans="1:18" x14ac:dyDescent="0.2">
      <c r="A2669" s="63" t="s">
        <v>2667</v>
      </c>
      <c r="B2669" s="63" t="s">
        <v>2601</v>
      </c>
      <c r="C2669" s="63" t="s">
        <v>149</v>
      </c>
      <c r="D2669" s="63" t="s">
        <v>148</v>
      </c>
      <c r="E2669" s="63" t="s">
        <v>2599</v>
      </c>
      <c r="F2669" s="63">
        <v>1</v>
      </c>
      <c r="G2669" s="63" t="s">
        <v>5299</v>
      </c>
      <c r="H2669" s="63" t="s">
        <v>1958</v>
      </c>
      <c r="I2669" s="63">
        <v>54</v>
      </c>
      <c r="J2669" s="63">
        <v>42</v>
      </c>
      <c r="K2669" s="63">
        <v>4</v>
      </c>
      <c r="L2669" s="63"/>
      <c r="M2669" s="63"/>
      <c r="N2669" s="63"/>
      <c r="O2669" s="63"/>
      <c r="P2669" s="63"/>
      <c r="Q2669" s="63"/>
      <c r="R2669" s="63"/>
    </row>
    <row r="2670" spans="1:18" x14ac:dyDescent="0.2">
      <c r="A2670" s="63" t="s">
        <v>2668</v>
      </c>
      <c r="B2670" s="63" t="s">
        <v>2598</v>
      </c>
      <c r="C2670" s="63" t="s">
        <v>153</v>
      </c>
      <c r="D2670" s="63" t="s">
        <v>152</v>
      </c>
      <c r="E2670" s="63" t="s">
        <v>2599</v>
      </c>
      <c r="F2670" s="63">
        <v>0</v>
      </c>
      <c r="G2670" s="63" t="s">
        <v>5299</v>
      </c>
      <c r="H2670" s="63" t="s">
        <v>1958</v>
      </c>
      <c r="I2670" s="63">
        <v>86</v>
      </c>
      <c r="J2670" s="63">
        <v>1</v>
      </c>
      <c r="K2670" s="63">
        <v>1</v>
      </c>
      <c r="L2670" s="63"/>
      <c r="M2670" s="63"/>
      <c r="N2670" s="63"/>
      <c r="O2670" s="63"/>
      <c r="P2670" s="63"/>
      <c r="Q2670" s="63"/>
      <c r="R2670" s="63"/>
    </row>
    <row r="2671" spans="1:18" x14ac:dyDescent="0.2">
      <c r="A2671" s="63" t="s">
        <v>2669</v>
      </c>
      <c r="B2671" s="63" t="s">
        <v>2601</v>
      </c>
      <c r="C2671" s="63" t="s">
        <v>153</v>
      </c>
      <c r="D2671" s="63" t="s">
        <v>152</v>
      </c>
      <c r="E2671" s="63" t="s">
        <v>2599</v>
      </c>
      <c r="F2671" s="63">
        <v>1</v>
      </c>
      <c r="G2671" s="63" t="s">
        <v>5299</v>
      </c>
      <c r="H2671" s="63" t="s">
        <v>1958</v>
      </c>
      <c r="I2671" s="63">
        <v>86</v>
      </c>
      <c r="J2671" s="63">
        <v>1</v>
      </c>
      <c r="K2671" s="63">
        <v>1</v>
      </c>
      <c r="L2671" s="63"/>
      <c r="M2671" s="63"/>
      <c r="N2671" s="63"/>
      <c r="O2671" s="63"/>
      <c r="P2671" s="63"/>
      <c r="Q2671" s="63"/>
      <c r="R2671" s="63"/>
    </row>
    <row r="2672" spans="1:18" x14ac:dyDescent="0.2">
      <c r="A2672" s="63" t="s">
        <v>2670</v>
      </c>
      <c r="B2672" s="63" t="s">
        <v>2598</v>
      </c>
      <c r="C2672" s="63" t="s">
        <v>157</v>
      </c>
      <c r="D2672" s="63" t="s">
        <v>156</v>
      </c>
      <c r="E2672" s="63" t="s">
        <v>2599</v>
      </c>
      <c r="F2672" s="63">
        <v>0</v>
      </c>
      <c r="G2672" s="63" t="s">
        <v>5299</v>
      </c>
      <c r="H2672" s="63" t="s">
        <v>1958</v>
      </c>
      <c r="I2672" s="63">
        <v>66</v>
      </c>
      <c r="J2672" s="63">
        <v>13</v>
      </c>
      <c r="K2672" s="63">
        <v>2</v>
      </c>
      <c r="L2672" s="63"/>
      <c r="M2672" s="63"/>
      <c r="N2672" s="63"/>
      <c r="O2672" s="63"/>
      <c r="P2672" s="63"/>
      <c r="Q2672" s="63"/>
      <c r="R2672" s="63"/>
    </row>
    <row r="2673" spans="1:18" x14ac:dyDescent="0.2">
      <c r="A2673" s="63" t="s">
        <v>2671</v>
      </c>
      <c r="B2673" s="63" t="s">
        <v>2601</v>
      </c>
      <c r="C2673" s="63" t="s">
        <v>157</v>
      </c>
      <c r="D2673" s="63" t="s">
        <v>156</v>
      </c>
      <c r="E2673" s="63" t="s">
        <v>2599</v>
      </c>
      <c r="F2673" s="63">
        <v>1</v>
      </c>
      <c r="G2673" s="63" t="s">
        <v>5299</v>
      </c>
      <c r="H2673" s="63" t="s">
        <v>1958</v>
      </c>
      <c r="I2673" s="63">
        <v>66</v>
      </c>
      <c r="J2673" s="63">
        <v>13</v>
      </c>
      <c r="K2673" s="63">
        <v>2</v>
      </c>
      <c r="L2673" s="63"/>
      <c r="M2673" s="63"/>
      <c r="N2673" s="63"/>
      <c r="O2673" s="63"/>
      <c r="P2673" s="63"/>
      <c r="Q2673" s="63"/>
      <c r="R2673" s="63"/>
    </row>
    <row r="2674" spans="1:18" x14ac:dyDescent="0.2">
      <c r="A2674" s="63" t="s">
        <v>2672</v>
      </c>
      <c r="B2674" s="63" t="s">
        <v>2598</v>
      </c>
      <c r="C2674" s="63" t="s">
        <v>161</v>
      </c>
      <c r="D2674" s="63" t="s">
        <v>160</v>
      </c>
      <c r="E2674" s="63" t="s">
        <v>2599</v>
      </c>
      <c r="F2674" s="63">
        <v>0</v>
      </c>
      <c r="G2674" s="63" t="s">
        <v>5299</v>
      </c>
      <c r="H2674" s="63" t="s">
        <v>1958</v>
      </c>
      <c r="I2674" s="63">
        <v>61</v>
      </c>
      <c r="J2674" s="63">
        <v>28</v>
      </c>
      <c r="K2674" s="63">
        <v>3</v>
      </c>
      <c r="L2674" s="63"/>
      <c r="M2674" s="63"/>
      <c r="N2674" s="63"/>
      <c r="O2674" s="63"/>
      <c r="P2674" s="63"/>
      <c r="Q2674" s="63"/>
      <c r="R2674" s="63"/>
    </row>
    <row r="2675" spans="1:18" x14ac:dyDescent="0.2">
      <c r="A2675" s="63" t="s">
        <v>2673</v>
      </c>
      <c r="B2675" s="63" t="s">
        <v>2601</v>
      </c>
      <c r="C2675" s="63" t="s">
        <v>161</v>
      </c>
      <c r="D2675" s="63" t="s">
        <v>160</v>
      </c>
      <c r="E2675" s="63" t="s">
        <v>2599</v>
      </c>
      <c r="F2675" s="63">
        <v>1</v>
      </c>
      <c r="G2675" s="63" t="s">
        <v>5299</v>
      </c>
      <c r="H2675" s="63" t="s">
        <v>1958</v>
      </c>
      <c r="I2675" s="63">
        <v>61</v>
      </c>
      <c r="J2675" s="63">
        <v>28</v>
      </c>
      <c r="K2675" s="63">
        <v>3</v>
      </c>
      <c r="L2675" s="63"/>
      <c r="M2675" s="63"/>
      <c r="N2675" s="63"/>
      <c r="O2675" s="63"/>
      <c r="P2675" s="63"/>
      <c r="Q2675" s="63"/>
      <c r="R2675" s="63"/>
    </row>
    <row r="2676" spans="1:18" x14ac:dyDescent="0.2">
      <c r="A2676" s="63" t="s">
        <v>2674</v>
      </c>
      <c r="B2676" s="63" t="s">
        <v>2598</v>
      </c>
      <c r="C2676" s="63" t="s">
        <v>165</v>
      </c>
      <c r="D2676" s="63" t="s">
        <v>164</v>
      </c>
      <c r="E2676" s="63" t="s">
        <v>2599</v>
      </c>
      <c r="F2676" s="63">
        <v>0</v>
      </c>
      <c r="G2676" s="63" t="s">
        <v>5299</v>
      </c>
      <c r="H2676" s="63" t="s">
        <v>1958</v>
      </c>
      <c r="I2676" s="63">
        <v>66</v>
      </c>
      <c r="J2676" s="63">
        <v>13</v>
      </c>
      <c r="K2676" s="63">
        <v>2</v>
      </c>
      <c r="L2676" s="63"/>
      <c r="M2676" s="63"/>
      <c r="N2676" s="63"/>
      <c r="O2676" s="63"/>
      <c r="P2676" s="63"/>
      <c r="Q2676" s="63"/>
      <c r="R2676" s="63"/>
    </row>
    <row r="2677" spans="1:18" x14ac:dyDescent="0.2">
      <c r="A2677" s="63" t="s">
        <v>2675</v>
      </c>
      <c r="B2677" s="63" t="s">
        <v>2601</v>
      </c>
      <c r="C2677" s="63" t="s">
        <v>165</v>
      </c>
      <c r="D2677" s="63" t="s">
        <v>164</v>
      </c>
      <c r="E2677" s="63" t="s">
        <v>2599</v>
      </c>
      <c r="F2677" s="63">
        <v>1</v>
      </c>
      <c r="G2677" s="63" t="s">
        <v>5299</v>
      </c>
      <c r="H2677" s="63" t="s">
        <v>1958</v>
      </c>
      <c r="I2677" s="63">
        <v>66</v>
      </c>
      <c r="J2677" s="63">
        <v>13</v>
      </c>
      <c r="K2677" s="63">
        <v>2</v>
      </c>
      <c r="L2677" s="63"/>
      <c r="M2677" s="63"/>
      <c r="N2677" s="63"/>
      <c r="O2677" s="63"/>
      <c r="P2677" s="63"/>
      <c r="Q2677" s="63"/>
      <c r="R2677" s="63"/>
    </row>
    <row r="2678" spans="1:18" x14ac:dyDescent="0.2">
      <c r="A2678" s="63" t="s">
        <v>2676</v>
      </c>
      <c r="B2678" s="63" t="s">
        <v>2598</v>
      </c>
      <c r="C2678" s="63" t="s">
        <v>169</v>
      </c>
      <c r="D2678" s="63" t="s">
        <v>168</v>
      </c>
      <c r="E2678" s="63" t="s">
        <v>2599</v>
      </c>
      <c r="F2678" s="63">
        <v>0</v>
      </c>
      <c r="G2678" s="63" t="s">
        <v>5299</v>
      </c>
      <c r="H2678" s="63" t="s">
        <v>1958</v>
      </c>
      <c r="I2678" s="63">
        <v>69</v>
      </c>
      <c r="J2678" s="63">
        <v>8</v>
      </c>
      <c r="K2678" s="63">
        <v>1</v>
      </c>
      <c r="L2678" s="63"/>
      <c r="M2678" s="63"/>
      <c r="N2678" s="63"/>
      <c r="O2678" s="63"/>
      <c r="P2678" s="63"/>
      <c r="Q2678" s="63"/>
      <c r="R2678" s="63"/>
    </row>
    <row r="2679" spans="1:18" x14ac:dyDescent="0.2">
      <c r="A2679" s="63" t="s">
        <v>2677</v>
      </c>
      <c r="B2679" s="63" t="s">
        <v>2601</v>
      </c>
      <c r="C2679" s="63" t="s">
        <v>169</v>
      </c>
      <c r="D2679" s="63" t="s">
        <v>168</v>
      </c>
      <c r="E2679" s="63" t="s">
        <v>2599</v>
      </c>
      <c r="F2679" s="63">
        <v>1</v>
      </c>
      <c r="G2679" s="63" t="s">
        <v>5299</v>
      </c>
      <c r="H2679" s="63" t="s">
        <v>1958</v>
      </c>
      <c r="I2679" s="63">
        <v>69</v>
      </c>
      <c r="J2679" s="63">
        <v>8</v>
      </c>
      <c r="K2679" s="63">
        <v>1</v>
      </c>
      <c r="L2679" s="63"/>
      <c r="M2679" s="63"/>
      <c r="N2679" s="63"/>
      <c r="O2679" s="63"/>
      <c r="P2679" s="63"/>
      <c r="Q2679" s="63"/>
      <c r="R2679" s="63"/>
    </row>
    <row r="2680" spans="1:18" x14ac:dyDescent="0.2">
      <c r="A2680" s="63" t="s">
        <v>2678</v>
      </c>
      <c r="B2680" s="63" t="s">
        <v>2598</v>
      </c>
      <c r="C2680" s="63" t="s">
        <v>173</v>
      </c>
      <c r="D2680" s="63" t="s">
        <v>172</v>
      </c>
      <c r="E2680" s="63" t="s">
        <v>2599</v>
      </c>
      <c r="F2680" s="63">
        <v>0</v>
      </c>
      <c r="G2680" s="63" t="s">
        <v>5299</v>
      </c>
      <c r="H2680" s="63" t="s">
        <v>1958</v>
      </c>
      <c r="I2680" s="63">
        <v>66</v>
      </c>
      <c r="J2680" s="63">
        <v>13</v>
      </c>
      <c r="K2680" s="63">
        <v>2</v>
      </c>
      <c r="L2680" s="63"/>
      <c r="M2680" s="63"/>
      <c r="N2680" s="63"/>
      <c r="O2680" s="63"/>
      <c r="P2680" s="63"/>
      <c r="Q2680" s="63"/>
      <c r="R2680" s="63"/>
    </row>
    <row r="2681" spans="1:18" x14ac:dyDescent="0.2">
      <c r="A2681" s="63" t="s">
        <v>2679</v>
      </c>
      <c r="B2681" s="63" t="s">
        <v>2601</v>
      </c>
      <c r="C2681" s="63" t="s">
        <v>173</v>
      </c>
      <c r="D2681" s="63" t="s">
        <v>172</v>
      </c>
      <c r="E2681" s="63" t="s">
        <v>2599</v>
      </c>
      <c r="F2681" s="63">
        <v>1</v>
      </c>
      <c r="G2681" s="63" t="s">
        <v>5299</v>
      </c>
      <c r="H2681" s="63" t="s">
        <v>1958</v>
      </c>
      <c r="I2681" s="63">
        <v>66</v>
      </c>
      <c r="J2681" s="63">
        <v>13</v>
      </c>
      <c r="K2681" s="63">
        <v>2</v>
      </c>
      <c r="L2681" s="63"/>
      <c r="M2681" s="63"/>
      <c r="N2681" s="63"/>
      <c r="O2681" s="63"/>
      <c r="P2681" s="63"/>
      <c r="Q2681" s="63"/>
      <c r="R2681" s="63"/>
    </row>
    <row r="2682" spans="1:18" x14ac:dyDescent="0.2">
      <c r="A2682" s="63" t="s">
        <v>2680</v>
      </c>
      <c r="B2682" s="63" t="s">
        <v>2598</v>
      </c>
      <c r="C2682" s="63" t="s">
        <v>177</v>
      </c>
      <c r="D2682" s="63" t="s">
        <v>176</v>
      </c>
      <c r="E2682" s="63" t="s">
        <v>2599</v>
      </c>
      <c r="F2682" s="63">
        <v>0</v>
      </c>
      <c r="G2682" s="63" t="s">
        <v>5299</v>
      </c>
      <c r="H2682" s="63" t="s">
        <v>1958</v>
      </c>
      <c r="I2682" s="63">
        <v>50</v>
      </c>
      <c r="J2682" s="63">
        <v>48</v>
      </c>
      <c r="K2682" s="63">
        <v>4</v>
      </c>
      <c r="L2682" s="63"/>
      <c r="M2682" s="63"/>
      <c r="N2682" s="63"/>
      <c r="O2682" s="63"/>
      <c r="P2682" s="63"/>
      <c r="Q2682" s="63"/>
      <c r="R2682" s="63"/>
    </row>
    <row r="2683" spans="1:18" x14ac:dyDescent="0.2">
      <c r="A2683" s="63" t="s">
        <v>2681</v>
      </c>
      <c r="B2683" s="63" t="s">
        <v>2601</v>
      </c>
      <c r="C2683" s="63" t="s">
        <v>177</v>
      </c>
      <c r="D2683" s="63" t="s">
        <v>176</v>
      </c>
      <c r="E2683" s="63" t="s">
        <v>2599</v>
      </c>
      <c r="F2683" s="63">
        <v>1</v>
      </c>
      <c r="G2683" s="63" t="s">
        <v>5299</v>
      </c>
      <c r="H2683" s="63" t="s">
        <v>1958</v>
      </c>
      <c r="I2683" s="63">
        <v>50</v>
      </c>
      <c r="J2683" s="63">
        <v>48</v>
      </c>
      <c r="K2683" s="63">
        <v>4</v>
      </c>
      <c r="L2683" s="63"/>
      <c r="M2683" s="63"/>
      <c r="N2683" s="63"/>
      <c r="O2683" s="63"/>
      <c r="P2683" s="63"/>
      <c r="Q2683" s="63"/>
      <c r="R2683" s="63"/>
    </row>
    <row r="2684" spans="1:18" x14ac:dyDescent="0.2">
      <c r="A2684" s="63" t="s">
        <v>2682</v>
      </c>
      <c r="B2684" s="63" t="s">
        <v>2598</v>
      </c>
      <c r="C2684" s="63" t="s">
        <v>181</v>
      </c>
      <c r="D2684" s="63" t="s">
        <v>180</v>
      </c>
      <c r="E2684" s="63" t="s">
        <v>2599</v>
      </c>
      <c r="F2684" s="63">
        <v>0</v>
      </c>
      <c r="G2684" s="63" t="s">
        <v>5299</v>
      </c>
      <c r="H2684" s="63" t="s">
        <v>1958</v>
      </c>
      <c r="I2684" s="63">
        <v>64</v>
      </c>
      <c r="J2684" s="63">
        <v>23</v>
      </c>
      <c r="K2684" s="63">
        <v>2</v>
      </c>
      <c r="L2684" s="63"/>
      <c r="M2684" s="63"/>
      <c r="N2684" s="63"/>
      <c r="O2684" s="63"/>
      <c r="P2684" s="63"/>
      <c r="Q2684" s="63"/>
      <c r="R2684" s="63"/>
    </row>
    <row r="2685" spans="1:18" x14ac:dyDescent="0.2">
      <c r="A2685" s="63" t="s">
        <v>2683</v>
      </c>
      <c r="B2685" s="63" t="s">
        <v>2601</v>
      </c>
      <c r="C2685" s="63" t="s">
        <v>181</v>
      </c>
      <c r="D2685" s="63" t="s">
        <v>180</v>
      </c>
      <c r="E2685" s="63" t="s">
        <v>2599</v>
      </c>
      <c r="F2685" s="63">
        <v>1</v>
      </c>
      <c r="G2685" s="63" t="s">
        <v>5299</v>
      </c>
      <c r="H2685" s="63" t="s">
        <v>1958</v>
      </c>
      <c r="I2685" s="63">
        <v>64</v>
      </c>
      <c r="J2685" s="63">
        <v>23</v>
      </c>
      <c r="K2685" s="63">
        <v>2</v>
      </c>
      <c r="L2685" s="63"/>
      <c r="M2685" s="63"/>
      <c r="N2685" s="63"/>
      <c r="O2685" s="63"/>
      <c r="P2685" s="63"/>
      <c r="Q2685" s="63"/>
      <c r="R2685" s="63"/>
    </row>
    <row r="2686" spans="1:18" x14ac:dyDescent="0.2">
      <c r="A2686" s="63" t="s">
        <v>2684</v>
      </c>
      <c r="B2686" s="63" t="s">
        <v>2598</v>
      </c>
      <c r="C2686" s="63" t="s">
        <v>185</v>
      </c>
      <c r="D2686" s="63" t="s">
        <v>184</v>
      </c>
      <c r="E2686" s="63" t="s">
        <v>2599</v>
      </c>
      <c r="F2686" s="63">
        <v>0</v>
      </c>
      <c r="G2686" s="63" t="s">
        <v>5299</v>
      </c>
      <c r="H2686" s="63" t="s">
        <v>1958</v>
      </c>
      <c r="I2686" s="63">
        <v>60</v>
      </c>
      <c r="J2686" s="63">
        <v>29</v>
      </c>
      <c r="K2686" s="63">
        <v>3</v>
      </c>
      <c r="L2686" s="63"/>
      <c r="M2686" s="63"/>
      <c r="N2686" s="63"/>
      <c r="O2686" s="63"/>
      <c r="P2686" s="63"/>
      <c r="Q2686" s="63"/>
      <c r="R2686" s="63"/>
    </row>
    <row r="2687" spans="1:18" x14ac:dyDescent="0.2">
      <c r="A2687" s="63" t="s">
        <v>2685</v>
      </c>
      <c r="B2687" s="63" t="s">
        <v>2601</v>
      </c>
      <c r="C2687" s="63" t="s">
        <v>185</v>
      </c>
      <c r="D2687" s="63" t="s">
        <v>184</v>
      </c>
      <c r="E2687" s="63" t="s">
        <v>2599</v>
      </c>
      <c r="F2687" s="63">
        <v>1</v>
      </c>
      <c r="G2687" s="63" t="s">
        <v>5299</v>
      </c>
      <c r="H2687" s="63" t="s">
        <v>1958</v>
      </c>
      <c r="I2687" s="63">
        <v>60</v>
      </c>
      <c r="J2687" s="63">
        <v>29</v>
      </c>
      <c r="K2687" s="63">
        <v>3</v>
      </c>
      <c r="L2687" s="63"/>
      <c r="M2687" s="63"/>
      <c r="N2687" s="63"/>
      <c r="O2687" s="63"/>
      <c r="P2687" s="63"/>
      <c r="Q2687" s="63"/>
      <c r="R2687" s="63"/>
    </row>
    <row r="2688" spans="1:18" x14ac:dyDescent="0.2">
      <c r="A2688" s="63" t="s">
        <v>2686</v>
      </c>
      <c r="B2688" s="63" t="s">
        <v>2598</v>
      </c>
      <c r="C2688" s="63" t="s">
        <v>189</v>
      </c>
      <c r="D2688" s="63" t="s">
        <v>188</v>
      </c>
      <c r="E2688" s="63" t="s">
        <v>2599</v>
      </c>
      <c r="F2688" s="63">
        <v>0</v>
      </c>
      <c r="G2688" s="63" t="s">
        <v>5299</v>
      </c>
      <c r="H2688" s="63" t="s">
        <v>1958</v>
      </c>
      <c r="I2688" s="63">
        <v>59</v>
      </c>
      <c r="J2688" s="63">
        <v>32</v>
      </c>
      <c r="K2688" s="63">
        <v>3</v>
      </c>
      <c r="L2688" s="63"/>
      <c r="M2688" s="63"/>
      <c r="N2688" s="63"/>
      <c r="O2688" s="63"/>
      <c r="P2688" s="63"/>
      <c r="Q2688" s="63"/>
      <c r="R2688" s="63"/>
    </row>
    <row r="2689" spans="1:18" x14ac:dyDescent="0.2">
      <c r="A2689" s="63" t="s">
        <v>2687</v>
      </c>
      <c r="B2689" s="63" t="s">
        <v>2601</v>
      </c>
      <c r="C2689" s="63" t="s">
        <v>189</v>
      </c>
      <c r="D2689" s="63" t="s">
        <v>188</v>
      </c>
      <c r="E2689" s="63" t="s">
        <v>2599</v>
      </c>
      <c r="F2689" s="63">
        <v>1</v>
      </c>
      <c r="G2689" s="63" t="s">
        <v>5299</v>
      </c>
      <c r="H2689" s="63" t="s">
        <v>1958</v>
      </c>
      <c r="I2689" s="63">
        <v>59</v>
      </c>
      <c r="J2689" s="63">
        <v>32</v>
      </c>
      <c r="K2689" s="63">
        <v>3</v>
      </c>
      <c r="L2689" s="63"/>
      <c r="M2689" s="63"/>
      <c r="N2689" s="63"/>
      <c r="O2689" s="63"/>
      <c r="P2689" s="63"/>
      <c r="Q2689" s="63"/>
      <c r="R2689" s="63"/>
    </row>
    <row r="2690" spans="1:18" x14ac:dyDescent="0.2">
      <c r="A2690" s="63" t="s">
        <v>2688</v>
      </c>
      <c r="B2690" s="63" t="s">
        <v>2598</v>
      </c>
      <c r="C2690" s="63" t="s">
        <v>193</v>
      </c>
      <c r="D2690" s="63" t="s">
        <v>192</v>
      </c>
      <c r="E2690" s="63" t="s">
        <v>2599</v>
      </c>
      <c r="F2690" s="63">
        <v>0</v>
      </c>
      <c r="G2690" s="63" t="s">
        <v>5299</v>
      </c>
      <c r="H2690" s="63" t="s">
        <v>1958</v>
      </c>
      <c r="I2690" s="63">
        <v>61</v>
      </c>
      <c r="J2690" s="63"/>
      <c r="K2690" s="63"/>
      <c r="L2690" s="63"/>
      <c r="M2690" s="63"/>
      <c r="N2690" s="63"/>
      <c r="O2690" s="63"/>
      <c r="P2690" s="63"/>
      <c r="Q2690" s="63"/>
      <c r="R2690" s="63"/>
    </row>
    <row r="2691" spans="1:18" x14ac:dyDescent="0.2">
      <c r="A2691" s="63" t="s">
        <v>2689</v>
      </c>
      <c r="B2691" s="63" t="s">
        <v>2601</v>
      </c>
      <c r="C2691" s="63" t="s">
        <v>193</v>
      </c>
      <c r="D2691" s="63" t="s">
        <v>192</v>
      </c>
      <c r="E2691" s="63" t="s">
        <v>2599</v>
      </c>
      <c r="F2691" s="63">
        <v>1</v>
      </c>
      <c r="G2691" s="63" t="s">
        <v>5299</v>
      </c>
      <c r="H2691" s="63" t="s">
        <v>1958</v>
      </c>
      <c r="I2691" s="63">
        <v>61</v>
      </c>
      <c r="J2691" s="63"/>
      <c r="K2691" s="63"/>
      <c r="L2691" s="63"/>
      <c r="M2691" s="63"/>
      <c r="N2691" s="63"/>
      <c r="O2691" s="63"/>
      <c r="P2691" s="63"/>
      <c r="Q2691" s="63"/>
      <c r="R2691" s="63"/>
    </row>
    <row r="2692" spans="1:18" x14ac:dyDescent="0.2">
      <c r="A2692" s="63" t="s">
        <v>2690</v>
      </c>
      <c r="B2692" s="63" t="s">
        <v>2598</v>
      </c>
      <c r="C2692" s="63" t="s">
        <v>197</v>
      </c>
      <c r="D2692" s="63" t="s">
        <v>196</v>
      </c>
      <c r="E2692" s="63" t="s">
        <v>2599</v>
      </c>
      <c r="F2692" s="63">
        <v>0</v>
      </c>
      <c r="G2692" s="63" t="s">
        <v>5299</v>
      </c>
      <c r="H2692" s="63" t="s">
        <v>1958</v>
      </c>
      <c r="I2692" s="63">
        <v>49</v>
      </c>
      <c r="J2692" s="63">
        <v>49</v>
      </c>
      <c r="K2692" s="63">
        <v>4</v>
      </c>
      <c r="L2692" s="63"/>
      <c r="M2692" s="63"/>
      <c r="N2692" s="63"/>
      <c r="O2692" s="63"/>
      <c r="P2692" s="63"/>
      <c r="Q2692" s="63"/>
      <c r="R2692" s="63"/>
    </row>
    <row r="2693" spans="1:18" x14ac:dyDescent="0.2">
      <c r="A2693" s="63" t="s">
        <v>2691</v>
      </c>
      <c r="B2693" s="63" t="s">
        <v>2601</v>
      </c>
      <c r="C2693" s="63" t="s">
        <v>197</v>
      </c>
      <c r="D2693" s="63" t="s">
        <v>196</v>
      </c>
      <c r="E2693" s="63" t="s">
        <v>2599</v>
      </c>
      <c r="F2693" s="63">
        <v>1</v>
      </c>
      <c r="G2693" s="63" t="s">
        <v>5299</v>
      </c>
      <c r="H2693" s="63" t="s">
        <v>1958</v>
      </c>
      <c r="I2693" s="63">
        <v>49</v>
      </c>
      <c r="J2693" s="63">
        <v>49</v>
      </c>
      <c r="K2693" s="63">
        <v>4</v>
      </c>
      <c r="L2693" s="63"/>
      <c r="M2693" s="63"/>
      <c r="N2693" s="63"/>
      <c r="O2693" s="63"/>
      <c r="P2693" s="63"/>
      <c r="Q2693" s="63"/>
      <c r="R2693" s="63"/>
    </row>
    <row r="2694" spans="1:18" x14ac:dyDescent="0.2">
      <c r="A2694" s="63" t="s">
        <v>2692</v>
      </c>
      <c r="B2694" s="63" t="s">
        <v>2598</v>
      </c>
      <c r="C2694" s="63" t="s">
        <v>201</v>
      </c>
      <c r="D2694" s="63" t="s">
        <v>200</v>
      </c>
      <c r="E2694" s="63" t="s">
        <v>2599</v>
      </c>
      <c r="F2694" s="63">
        <v>0</v>
      </c>
      <c r="G2694" s="63" t="s">
        <v>5299</v>
      </c>
      <c r="H2694" s="63" t="s">
        <v>1958</v>
      </c>
      <c r="I2694" s="63">
        <v>78</v>
      </c>
      <c r="J2694" s="63">
        <v>2</v>
      </c>
      <c r="K2694" s="63">
        <v>1</v>
      </c>
      <c r="L2694" s="63"/>
      <c r="M2694" s="63"/>
      <c r="N2694" s="63"/>
      <c r="O2694" s="63"/>
      <c r="P2694" s="63"/>
      <c r="Q2694" s="63"/>
      <c r="R2694" s="63"/>
    </row>
    <row r="2695" spans="1:18" x14ac:dyDescent="0.2">
      <c r="A2695" s="63" t="s">
        <v>2693</v>
      </c>
      <c r="B2695" s="63" t="s">
        <v>2601</v>
      </c>
      <c r="C2695" s="63" t="s">
        <v>201</v>
      </c>
      <c r="D2695" s="63" t="s">
        <v>200</v>
      </c>
      <c r="E2695" s="63" t="s">
        <v>2599</v>
      </c>
      <c r="F2695" s="63">
        <v>1</v>
      </c>
      <c r="G2695" s="63" t="s">
        <v>5299</v>
      </c>
      <c r="H2695" s="63" t="s">
        <v>1958</v>
      </c>
      <c r="I2695" s="63">
        <v>78</v>
      </c>
      <c r="J2695" s="63">
        <v>2</v>
      </c>
      <c r="K2695" s="63">
        <v>1</v>
      </c>
      <c r="L2695" s="63"/>
      <c r="M2695" s="63"/>
      <c r="N2695" s="63"/>
      <c r="O2695" s="63"/>
      <c r="P2695" s="63"/>
      <c r="Q2695" s="63"/>
      <c r="R2695" s="63"/>
    </row>
    <row r="2696" spans="1:18" x14ac:dyDescent="0.2">
      <c r="A2696" s="63" t="s">
        <v>2694</v>
      </c>
      <c r="B2696" s="63" t="s">
        <v>2598</v>
      </c>
      <c r="C2696" s="63" t="s">
        <v>205</v>
      </c>
      <c r="D2696" s="63" t="s">
        <v>204</v>
      </c>
      <c r="E2696" s="63" t="s">
        <v>2599</v>
      </c>
      <c r="F2696" s="63">
        <v>0</v>
      </c>
      <c r="G2696" s="63" t="s">
        <v>5299</v>
      </c>
      <c r="H2696" s="63" t="s">
        <v>1958</v>
      </c>
      <c r="I2696" s="63">
        <v>53</v>
      </c>
      <c r="J2696" s="63">
        <v>45</v>
      </c>
      <c r="K2696" s="63">
        <v>4</v>
      </c>
      <c r="L2696" s="63"/>
      <c r="M2696" s="63"/>
      <c r="N2696" s="63"/>
      <c r="O2696" s="63"/>
      <c r="P2696" s="63"/>
      <c r="Q2696" s="63"/>
      <c r="R2696" s="63"/>
    </row>
    <row r="2697" spans="1:18" x14ac:dyDescent="0.2">
      <c r="A2697" s="63" t="s">
        <v>2695</v>
      </c>
      <c r="B2697" s="63" t="s">
        <v>2601</v>
      </c>
      <c r="C2697" s="63" t="s">
        <v>205</v>
      </c>
      <c r="D2697" s="63" t="s">
        <v>204</v>
      </c>
      <c r="E2697" s="63" t="s">
        <v>2599</v>
      </c>
      <c r="F2697" s="63">
        <v>1</v>
      </c>
      <c r="G2697" s="63" t="s">
        <v>5299</v>
      </c>
      <c r="H2697" s="63" t="s">
        <v>1958</v>
      </c>
      <c r="I2697" s="63">
        <v>53</v>
      </c>
      <c r="J2697" s="63">
        <v>45</v>
      </c>
      <c r="K2697" s="63">
        <v>4</v>
      </c>
      <c r="L2697" s="63"/>
      <c r="M2697" s="63"/>
      <c r="N2697" s="63"/>
      <c r="O2697" s="63"/>
      <c r="P2697" s="63"/>
      <c r="Q2697" s="63"/>
      <c r="R2697" s="63"/>
    </row>
    <row r="2698" spans="1:18" x14ac:dyDescent="0.2">
      <c r="A2698" s="63" t="s">
        <v>2696</v>
      </c>
      <c r="B2698" s="63" t="s">
        <v>2598</v>
      </c>
      <c r="C2698" s="63" t="s">
        <v>209</v>
      </c>
      <c r="D2698" s="63" t="s">
        <v>208</v>
      </c>
      <c r="E2698" s="63" t="s">
        <v>2599</v>
      </c>
      <c r="F2698" s="63">
        <v>0</v>
      </c>
      <c r="G2698" s="63" t="s">
        <v>5299</v>
      </c>
      <c r="H2698" s="63" t="s">
        <v>1958</v>
      </c>
      <c r="I2698" s="63">
        <v>54</v>
      </c>
      <c r="J2698" s="63">
        <v>42</v>
      </c>
      <c r="K2698" s="63">
        <v>4</v>
      </c>
      <c r="L2698" s="63"/>
      <c r="M2698" s="63"/>
      <c r="N2698" s="63"/>
      <c r="O2698" s="63"/>
      <c r="P2698" s="63"/>
      <c r="Q2698" s="63"/>
      <c r="R2698" s="63"/>
    </row>
    <row r="2699" spans="1:18" x14ac:dyDescent="0.2">
      <c r="A2699" s="63" t="s">
        <v>2697</v>
      </c>
      <c r="B2699" s="63" t="s">
        <v>2601</v>
      </c>
      <c r="C2699" s="63" t="s">
        <v>209</v>
      </c>
      <c r="D2699" s="63" t="s">
        <v>208</v>
      </c>
      <c r="E2699" s="63" t="s">
        <v>2599</v>
      </c>
      <c r="F2699" s="63">
        <v>1</v>
      </c>
      <c r="G2699" s="63" t="s">
        <v>5299</v>
      </c>
      <c r="H2699" s="63" t="s">
        <v>1958</v>
      </c>
      <c r="I2699" s="63">
        <v>54</v>
      </c>
      <c r="J2699" s="63">
        <v>42</v>
      </c>
      <c r="K2699" s="63">
        <v>4</v>
      </c>
      <c r="L2699" s="63"/>
      <c r="M2699" s="63"/>
      <c r="N2699" s="63"/>
      <c r="O2699" s="63"/>
      <c r="P2699" s="63"/>
      <c r="Q2699" s="63"/>
      <c r="R2699" s="63"/>
    </row>
    <row r="2700" spans="1:18" x14ac:dyDescent="0.2">
      <c r="A2700" s="63" t="s">
        <v>2698</v>
      </c>
      <c r="B2700" s="63" t="s">
        <v>2598</v>
      </c>
      <c r="C2700" s="63" t="s">
        <v>213</v>
      </c>
      <c r="D2700" s="63" t="s">
        <v>212</v>
      </c>
      <c r="E2700" s="63" t="s">
        <v>2599</v>
      </c>
      <c r="F2700" s="63">
        <v>0</v>
      </c>
      <c r="G2700" s="63" t="s">
        <v>5299</v>
      </c>
      <c r="H2700" s="63" t="s">
        <v>1958</v>
      </c>
      <c r="I2700" s="63">
        <v>74</v>
      </c>
      <c r="J2700" s="63">
        <v>4</v>
      </c>
      <c r="K2700" s="63">
        <v>1</v>
      </c>
      <c r="L2700" s="63"/>
      <c r="M2700" s="63"/>
      <c r="N2700" s="63"/>
      <c r="O2700" s="63"/>
      <c r="P2700" s="63"/>
      <c r="Q2700" s="63"/>
      <c r="R2700" s="63"/>
    </row>
    <row r="2701" spans="1:18" x14ac:dyDescent="0.2">
      <c r="A2701" s="63" t="s">
        <v>2699</v>
      </c>
      <c r="B2701" s="63" t="s">
        <v>2601</v>
      </c>
      <c r="C2701" s="63" t="s">
        <v>213</v>
      </c>
      <c r="D2701" s="63" t="s">
        <v>212</v>
      </c>
      <c r="E2701" s="63" t="s">
        <v>2599</v>
      </c>
      <c r="F2701" s="63">
        <v>1</v>
      </c>
      <c r="G2701" s="63" t="s">
        <v>5299</v>
      </c>
      <c r="H2701" s="63" t="s">
        <v>1958</v>
      </c>
      <c r="I2701" s="63">
        <v>74</v>
      </c>
      <c r="J2701" s="63">
        <v>4</v>
      </c>
      <c r="K2701" s="63">
        <v>1</v>
      </c>
      <c r="L2701" s="63"/>
      <c r="M2701" s="63"/>
      <c r="N2701" s="63"/>
      <c r="O2701" s="63"/>
      <c r="P2701" s="63"/>
      <c r="Q2701" s="63"/>
      <c r="R2701" s="63"/>
    </row>
    <row r="2702" spans="1:18" x14ac:dyDescent="0.2">
      <c r="A2702" s="63" t="s">
        <v>2700</v>
      </c>
      <c r="B2702" s="63" t="s">
        <v>2598</v>
      </c>
      <c r="C2702" s="63" t="s">
        <v>217</v>
      </c>
      <c r="D2702" s="63" t="s">
        <v>216</v>
      </c>
      <c r="E2702" s="63" t="s">
        <v>2599</v>
      </c>
      <c r="F2702" s="63">
        <v>0</v>
      </c>
      <c r="G2702" s="63" t="s">
        <v>5299</v>
      </c>
      <c r="H2702" s="63" t="s">
        <v>1958</v>
      </c>
      <c r="I2702" s="63">
        <v>65</v>
      </c>
      <c r="J2702" s="63">
        <v>19</v>
      </c>
      <c r="K2702" s="63">
        <v>2</v>
      </c>
      <c r="L2702" s="63"/>
      <c r="M2702" s="63"/>
      <c r="N2702" s="63"/>
      <c r="O2702" s="63"/>
      <c r="P2702" s="63"/>
      <c r="Q2702" s="63"/>
      <c r="R2702" s="63"/>
    </row>
    <row r="2703" spans="1:18" x14ac:dyDescent="0.2">
      <c r="A2703" s="63" t="s">
        <v>2701</v>
      </c>
      <c r="B2703" s="63" t="s">
        <v>2601</v>
      </c>
      <c r="C2703" s="63" t="s">
        <v>217</v>
      </c>
      <c r="D2703" s="63" t="s">
        <v>216</v>
      </c>
      <c r="E2703" s="63" t="s">
        <v>2599</v>
      </c>
      <c r="F2703" s="63">
        <v>1</v>
      </c>
      <c r="G2703" s="63" t="s">
        <v>5299</v>
      </c>
      <c r="H2703" s="63" t="s">
        <v>1958</v>
      </c>
      <c r="I2703" s="63">
        <v>65</v>
      </c>
      <c r="J2703" s="63">
        <v>19</v>
      </c>
      <c r="K2703" s="63">
        <v>2</v>
      </c>
      <c r="L2703" s="63"/>
      <c r="M2703" s="63"/>
      <c r="N2703" s="63"/>
      <c r="O2703" s="63"/>
      <c r="P2703" s="63"/>
      <c r="Q2703" s="63"/>
      <c r="R2703" s="63"/>
    </row>
    <row r="2704" spans="1:18" x14ac:dyDescent="0.2">
      <c r="A2704" s="63" t="s">
        <v>2702</v>
      </c>
      <c r="B2704" s="63" t="s">
        <v>2598</v>
      </c>
      <c r="C2704" s="63" t="s">
        <v>221</v>
      </c>
      <c r="D2704" s="63" t="s">
        <v>220</v>
      </c>
      <c r="E2704" s="63" t="s">
        <v>2599</v>
      </c>
      <c r="F2704" s="63">
        <v>0</v>
      </c>
      <c r="G2704" s="63" t="s">
        <v>5299</v>
      </c>
      <c r="H2704" s="63" t="s">
        <v>1958</v>
      </c>
      <c r="I2704" s="63">
        <v>67</v>
      </c>
      <c r="J2704" s="63">
        <v>10</v>
      </c>
      <c r="K2704" s="63">
        <v>1</v>
      </c>
      <c r="L2704" s="63"/>
      <c r="M2704" s="63"/>
      <c r="N2704" s="63"/>
      <c r="O2704" s="63"/>
      <c r="P2704" s="63"/>
      <c r="Q2704" s="63"/>
      <c r="R2704" s="63"/>
    </row>
    <row r="2705" spans="1:18" x14ac:dyDescent="0.2">
      <c r="A2705" s="63" t="s">
        <v>2703</v>
      </c>
      <c r="B2705" s="63" t="s">
        <v>2601</v>
      </c>
      <c r="C2705" s="63" t="s">
        <v>221</v>
      </c>
      <c r="D2705" s="63" t="s">
        <v>220</v>
      </c>
      <c r="E2705" s="63" t="s">
        <v>2599</v>
      </c>
      <c r="F2705" s="63">
        <v>1</v>
      </c>
      <c r="G2705" s="63" t="s">
        <v>5299</v>
      </c>
      <c r="H2705" s="63" t="s">
        <v>1958</v>
      </c>
      <c r="I2705" s="63">
        <v>67</v>
      </c>
      <c r="J2705" s="63">
        <v>10</v>
      </c>
      <c r="K2705" s="63">
        <v>1</v>
      </c>
      <c r="L2705" s="63"/>
      <c r="M2705" s="63"/>
      <c r="N2705" s="63"/>
      <c r="O2705" s="63"/>
      <c r="P2705" s="63"/>
      <c r="Q2705" s="63"/>
      <c r="R2705" s="63"/>
    </row>
    <row r="2706" spans="1:18" x14ac:dyDescent="0.2">
      <c r="A2706" s="63" t="s">
        <v>2704</v>
      </c>
      <c r="B2706" s="63" t="s">
        <v>2705</v>
      </c>
      <c r="C2706" s="63" t="s">
        <v>14</v>
      </c>
      <c r="D2706" s="63" t="s">
        <v>13</v>
      </c>
      <c r="E2706" s="63" t="s">
        <v>2706</v>
      </c>
      <c r="F2706" s="63">
        <v>0</v>
      </c>
      <c r="G2706" s="63" t="s">
        <v>2707</v>
      </c>
      <c r="H2706" s="63" t="s">
        <v>18</v>
      </c>
      <c r="I2706" s="63">
        <v>77</v>
      </c>
      <c r="J2706" s="63">
        <v>6</v>
      </c>
      <c r="K2706" s="63">
        <v>1</v>
      </c>
      <c r="L2706" s="63"/>
      <c r="M2706" s="63"/>
      <c r="N2706" s="63"/>
      <c r="O2706" s="63"/>
      <c r="P2706" s="63"/>
      <c r="Q2706" s="63"/>
      <c r="R2706" s="63"/>
    </row>
    <row r="2707" spans="1:18" x14ac:dyDescent="0.2">
      <c r="A2707" s="63" t="s">
        <v>2708</v>
      </c>
      <c r="B2707" s="63" t="s">
        <v>2709</v>
      </c>
      <c r="C2707" s="63" t="s">
        <v>14</v>
      </c>
      <c r="D2707" s="63" t="s">
        <v>13</v>
      </c>
      <c r="E2707" s="63" t="s">
        <v>2706</v>
      </c>
      <c r="F2707" s="63">
        <v>1</v>
      </c>
      <c r="G2707" s="63" t="s">
        <v>2707</v>
      </c>
      <c r="H2707" s="63" t="s">
        <v>772</v>
      </c>
      <c r="I2707" s="63">
        <v>71</v>
      </c>
      <c r="J2707" s="63">
        <v>31</v>
      </c>
      <c r="K2707" s="63">
        <v>3</v>
      </c>
      <c r="L2707" s="63">
        <v>-1.3</v>
      </c>
      <c r="M2707" s="63"/>
      <c r="N2707" s="63">
        <v>1</v>
      </c>
      <c r="O2707" s="63"/>
      <c r="P2707" s="63">
        <v>1</v>
      </c>
      <c r="Q2707" s="63"/>
      <c r="R2707" s="63">
        <v>1</v>
      </c>
    </row>
    <row r="2708" spans="1:18" x14ac:dyDescent="0.2">
      <c r="A2708" s="63" t="s">
        <v>2710</v>
      </c>
      <c r="B2708" s="63" t="s">
        <v>2705</v>
      </c>
      <c r="C2708" s="63" t="s">
        <v>22</v>
      </c>
      <c r="D2708" s="63" t="s">
        <v>21</v>
      </c>
      <c r="E2708" s="63" t="s">
        <v>2706</v>
      </c>
      <c r="F2708" s="63">
        <v>0</v>
      </c>
      <c r="G2708" s="63" t="s">
        <v>2707</v>
      </c>
      <c r="H2708" s="63" t="s">
        <v>18</v>
      </c>
      <c r="I2708" s="63">
        <v>64</v>
      </c>
      <c r="J2708" s="63">
        <v>47</v>
      </c>
      <c r="K2708" s="63">
        <v>4</v>
      </c>
      <c r="L2708" s="63"/>
      <c r="M2708" s="63"/>
      <c r="N2708" s="63"/>
      <c r="O2708" s="63"/>
      <c r="P2708" s="63"/>
      <c r="Q2708" s="63"/>
      <c r="R2708" s="63"/>
    </row>
    <row r="2709" spans="1:18" x14ac:dyDescent="0.2">
      <c r="A2709" s="63" t="s">
        <v>2711</v>
      </c>
      <c r="B2709" s="63" t="s">
        <v>2709</v>
      </c>
      <c r="C2709" s="63" t="s">
        <v>22</v>
      </c>
      <c r="D2709" s="63" t="s">
        <v>21</v>
      </c>
      <c r="E2709" s="63" t="s">
        <v>2706</v>
      </c>
      <c r="F2709" s="63">
        <v>1</v>
      </c>
      <c r="G2709" s="63" t="s">
        <v>2707</v>
      </c>
      <c r="H2709" s="63" t="s">
        <v>772</v>
      </c>
      <c r="I2709" s="63">
        <v>66</v>
      </c>
      <c r="J2709" s="63">
        <v>49</v>
      </c>
      <c r="K2709" s="63">
        <v>4</v>
      </c>
      <c r="L2709" s="63">
        <v>0.4</v>
      </c>
      <c r="M2709" s="63">
        <v>1</v>
      </c>
      <c r="N2709" s="63"/>
      <c r="O2709" s="63"/>
      <c r="P2709" s="63"/>
      <c r="Q2709" s="63"/>
      <c r="R2709" s="63"/>
    </row>
    <row r="2710" spans="1:18" x14ac:dyDescent="0.2">
      <c r="A2710" s="63" t="s">
        <v>2712</v>
      </c>
      <c r="B2710" s="63" t="s">
        <v>2705</v>
      </c>
      <c r="C2710" s="63" t="s">
        <v>26</v>
      </c>
      <c r="D2710" s="63" t="s">
        <v>25</v>
      </c>
      <c r="E2710" s="63" t="s">
        <v>2706</v>
      </c>
      <c r="F2710" s="63">
        <v>0</v>
      </c>
      <c r="G2710" s="63" t="s">
        <v>2707</v>
      </c>
      <c r="H2710" s="63" t="s">
        <v>18</v>
      </c>
      <c r="I2710" s="63">
        <v>65</v>
      </c>
      <c r="J2710" s="63">
        <v>45</v>
      </c>
      <c r="K2710" s="63">
        <v>4</v>
      </c>
      <c r="L2710" s="63"/>
      <c r="M2710" s="63"/>
      <c r="N2710" s="63"/>
      <c r="O2710" s="63"/>
      <c r="P2710" s="63"/>
      <c r="Q2710" s="63"/>
      <c r="R2710" s="63"/>
    </row>
    <row r="2711" spans="1:18" x14ac:dyDescent="0.2">
      <c r="A2711" s="63" t="s">
        <v>2713</v>
      </c>
      <c r="B2711" s="63" t="s">
        <v>2709</v>
      </c>
      <c r="C2711" s="63" t="s">
        <v>26</v>
      </c>
      <c r="D2711" s="63" t="s">
        <v>25</v>
      </c>
      <c r="E2711" s="63" t="s">
        <v>2706</v>
      </c>
      <c r="F2711" s="63">
        <v>1</v>
      </c>
      <c r="G2711" s="63" t="s">
        <v>2707</v>
      </c>
      <c r="H2711" s="63" t="s">
        <v>772</v>
      </c>
      <c r="I2711" s="63">
        <v>72</v>
      </c>
      <c r="J2711" s="63">
        <v>27</v>
      </c>
      <c r="K2711" s="63">
        <v>3</v>
      </c>
      <c r="L2711" s="63">
        <v>1.5</v>
      </c>
      <c r="M2711" s="63">
        <v>1</v>
      </c>
      <c r="N2711" s="63"/>
      <c r="O2711" s="63">
        <v>1</v>
      </c>
      <c r="P2711" s="63"/>
      <c r="Q2711" s="63">
        <v>1</v>
      </c>
      <c r="R2711" s="63"/>
    </row>
    <row r="2712" spans="1:18" x14ac:dyDescent="0.2">
      <c r="A2712" s="63" t="s">
        <v>2714</v>
      </c>
      <c r="B2712" s="63" t="s">
        <v>2705</v>
      </c>
      <c r="C2712" s="63" t="s">
        <v>30</v>
      </c>
      <c r="D2712" s="63" t="s">
        <v>29</v>
      </c>
      <c r="E2712" s="63" t="s">
        <v>2706</v>
      </c>
      <c r="F2712" s="63">
        <v>0</v>
      </c>
      <c r="G2712" s="63" t="s">
        <v>2707</v>
      </c>
      <c r="H2712" s="63" t="s">
        <v>18</v>
      </c>
      <c r="I2712" s="63">
        <v>57</v>
      </c>
      <c r="J2712" s="63">
        <v>51</v>
      </c>
      <c r="K2712" s="63">
        <v>4</v>
      </c>
      <c r="L2712" s="63"/>
      <c r="M2712" s="63"/>
      <c r="N2712" s="63"/>
      <c r="O2712" s="63"/>
      <c r="P2712" s="63"/>
      <c r="Q2712" s="63"/>
      <c r="R2712" s="63"/>
    </row>
    <row r="2713" spans="1:18" x14ac:dyDescent="0.2">
      <c r="A2713" s="63" t="s">
        <v>2715</v>
      </c>
      <c r="B2713" s="63" t="s">
        <v>2709</v>
      </c>
      <c r="C2713" s="63" t="s">
        <v>30</v>
      </c>
      <c r="D2713" s="63" t="s">
        <v>29</v>
      </c>
      <c r="E2713" s="63" t="s">
        <v>2706</v>
      </c>
      <c r="F2713" s="63">
        <v>1</v>
      </c>
      <c r="G2713" s="63" t="s">
        <v>2707</v>
      </c>
      <c r="H2713" s="63" t="s">
        <v>772</v>
      </c>
      <c r="I2713" s="63">
        <v>67</v>
      </c>
      <c r="J2713" s="63">
        <v>46</v>
      </c>
      <c r="K2713" s="63">
        <v>4</v>
      </c>
      <c r="L2713" s="63">
        <v>2.1</v>
      </c>
      <c r="M2713" s="63">
        <v>1</v>
      </c>
      <c r="N2713" s="63"/>
      <c r="O2713" s="63">
        <v>1</v>
      </c>
      <c r="P2713" s="63"/>
      <c r="Q2713" s="63">
        <v>1</v>
      </c>
      <c r="R2713" s="63"/>
    </row>
    <row r="2714" spans="1:18" x14ac:dyDescent="0.2">
      <c r="A2714" s="63" t="s">
        <v>2716</v>
      </c>
      <c r="B2714" s="63" t="s">
        <v>2705</v>
      </c>
      <c r="C2714" s="63" t="s">
        <v>34</v>
      </c>
      <c r="D2714" s="63" t="s">
        <v>33</v>
      </c>
      <c r="E2714" s="63" t="s">
        <v>2706</v>
      </c>
      <c r="F2714" s="63">
        <v>0</v>
      </c>
      <c r="G2714" s="63" t="s">
        <v>2707</v>
      </c>
      <c r="H2714" s="63" t="s">
        <v>18</v>
      </c>
      <c r="I2714" s="63">
        <v>69</v>
      </c>
      <c r="J2714" s="63">
        <v>29</v>
      </c>
      <c r="K2714" s="63">
        <v>3</v>
      </c>
      <c r="L2714" s="63"/>
      <c r="M2714" s="63"/>
      <c r="N2714" s="63"/>
      <c r="O2714" s="63"/>
      <c r="P2714" s="63"/>
      <c r="Q2714" s="63"/>
      <c r="R2714" s="63"/>
    </row>
    <row r="2715" spans="1:18" x14ac:dyDescent="0.2">
      <c r="A2715" s="63" t="s">
        <v>2717</v>
      </c>
      <c r="B2715" s="63" t="s">
        <v>2709</v>
      </c>
      <c r="C2715" s="63" t="s">
        <v>34</v>
      </c>
      <c r="D2715" s="63" t="s">
        <v>33</v>
      </c>
      <c r="E2715" s="63" t="s">
        <v>2706</v>
      </c>
      <c r="F2715" s="63">
        <v>1</v>
      </c>
      <c r="G2715" s="63" t="s">
        <v>2707</v>
      </c>
      <c r="H2715" s="63" t="s">
        <v>772</v>
      </c>
      <c r="I2715" s="63">
        <v>75</v>
      </c>
      <c r="J2715" s="63">
        <v>15</v>
      </c>
      <c r="K2715" s="63">
        <v>2</v>
      </c>
      <c r="L2715" s="63">
        <v>1.3</v>
      </c>
      <c r="M2715" s="63">
        <v>1</v>
      </c>
      <c r="N2715" s="63"/>
      <c r="O2715" s="63">
        <v>1</v>
      </c>
      <c r="P2715" s="63"/>
      <c r="Q2715" s="63">
        <v>1</v>
      </c>
      <c r="R2715" s="63"/>
    </row>
    <row r="2716" spans="1:18" x14ac:dyDescent="0.2">
      <c r="A2716" s="63" t="s">
        <v>2718</v>
      </c>
      <c r="B2716" s="63" t="s">
        <v>2705</v>
      </c>
      <c r="C2716" s="63" t="s">
        <v>38</v>
      </c>
      <c r="D2716" s="63" t="s">
        <v>37</v>
      </c>
      <c r="E2716" s="63" t="s">
        <v>2706</v>
      </c>
      <c r="F2716" s="63">
        <v>0</v>
      </c>
      <c r="G2716" s="63" t="s">
        <v>2707</v>
      </c>
      <c r="H2716" s="63" t="s">
        <v>18</v>
      </c>
      <c r="I2716" s="63">
        <v>69</v>
      </c>
      <c r="J2716" s="63">
        <v>29</v>
      </c>
      <c r="K2716" s="63">
        <v>3</v>
      </c>
      <c r="L2716" s="63"/>
      <c r="M2716" s="63"/>
      <c r="N2716" s="63"/>
      <c r="O2716" s="63"/>
      <c r="P2716" s="63"/>
      <c r="Q2716" s="63"/>
      <c r="R2716" s="63"/>
    </row>
    <row r="2717" spans="1:18" x14ac:dyDescent="0.2">
      <c r="A2717" s="63" t="s">
        <v>2719</v>
      </c>
      <c r="B2717" s="63" t="s">
        <v>2709</v>
      </c>
      <c r="C2717" s="63" t="s">
        <v>38</v>
      </c>
      <c r="D2717" s="63" t="s">
        <v>37</v>
      </c>
      <c r="E2717" s="63" t="s">
        <v>2706</v>
      </c>
      <c r="F2717" s="63">
        <v>1</v>
      </c>
      <c r="G2717" s="63" t="s">
        <v>2707</v>
      </c>
      <c r="H2717" s="63" t="s">
        <v>772</v>
      </c>
      <c r="I2717" s="63">
        <v>75</v>
      </c>
      <c r="J2717" s="63">
        <v>15</v>
      </c>
      <c r="K2717" s="63">
        <v>2</v>
      </c>
      <c r="L2717" s="63">
        <v>1.3</v>
      </c>
      <c r="M2717" s="63">
        <v>1</v>
      </c>
      <c r="N2717" s="63"/>
      <c r="O2717" s="63">
        <v>1</v>
      </c>
      <c r="P2717" s="63"/>
      <c r="Q2717" s="63">
        <v>1</v>
      </c>
      <c r="R2717" s="63"/>
    </row>
    <row r="2718" spans="1:18" x14ac:dyDescent="0.2">
      <c r="A2718" s="63" t="s">
        <v>2720</v>
      </c>
      <c r="B2718" s="63" t="s">
        <v>2705</v>
      </c>
      <c r="C2718" s="63" t="s">
        <v>42</v>
      </c>
      <c r="D2718" s="63" t="s">
        <v>41</v>
      </c>
      <c r="E2718" s="63" t="s">
        <v>2706</v>
      </c>
      <c r="F2718" s="63">
        <v>0</v>
      </c>
      <c r="G2718" s="63" t="s">
        <v>2707</v>
      </c>
      <c r="H2718" s="63" t="s">
        <v>18</v>
      </c>
      <c r="I2718" s="63">
        <v>78</v>
      </c>
      <c r="J2718" s="63">
        <v>4</v>
      </c>
      <c r="K2718" s="63">
        <v>1</v>
      </c>
      <c r="L2718" s="63"/>
      <c r="M2718" s="63"/>
      <c r="N2718" s="63"/>
      <c r="O2718" s="63"/>
      <c r="P2718" s="63"/>
      <c r="Q2718" s="63"/>
      <c r="R2718" s="63"/>
    </row>
    <row r="2719" spans="1:18" x14ac:dyDescent="0.2">
      <c r="A2719" s="63" t="s">
        <v>2721</v>
      </c>
      <c r="B2719" s="63" t="s">
        <v>2709</v>
      </c>
      <c r="C2719" s="63" t="s">
        <v>42</v>
      </c>
      <c r="D2719" s="63" t="s">
        <v>41</v>
      </c>
      <c r="E2719" s="63" t="s">
        <v>2706</v>
      </c>
      <c r="F2719" s="63">
        <v>1</v>
      </c>
      <c r="G2719" s="63" t="s">
        <v>2707</v>
      </c>
      <c r="H2719" s="63" t="s">
        <v>772</v>
      </c>
      <c r="I2719" s="63">
        <v>81</v>
      </c>
      <c r="J2719" s="63">
        <v>1</v>
      </c>
      <c r="K2719" s="63">
        <v>1</v>
      </c>
      <c r="L2719" s="63">
        <v>0.6</v>
      </c>
      <c r="M2719" s="63">
        <v>1</v>
      </c>
      <c r="N2719" s="63"/>
      <c r="O2719" s="63">
        <v>1</v>
      </c>
      <c r="P2719" s="63"/>
      <c r="Q2719" s="63"/>
      <c r="R2719" s="63"/>
    </row>
    <row r="2720" spans="1:18" x14ac:dyDescent="0.2">
      <c r="A2720" s="63" t="s">
        <v>2722</v>
      </c>
      <c r="B2720" s="63" t="s">
        <v>2705</v>
      </c>
      <c r="C2720" s="63" t="s">
        <v>46</v>
      </c>
      <c r="D2720" s="63" t="s">
        <v>45</v>
      </c>
      <c r="E2720" s="63" t="s">
        <v>2706</v>
      </c>
      <c r="F2720" s="63">
        <v>0</v>
      </c>
      <c r="G2720" s="63" t="s">
        <v>2707</v>
      </c>
      <c r="H2720" s="63" t="s">
        <v>18</v>
      </c>
      <c r="I2720" s="63">
        <v>72</v>
      </c>
      <c r="J2720" s="63">
        <v>19</v>
      </c>
      <c r="K2720" s="63">
        <v>2</v>
      </c>
      <c r="L2720" s="63"/>
      <c r="M2720" s="63"/>
      <c r="N2720" s="63"/>
      <c r="O2720" s="63"/>
      <c r="P2720" s="63"/>
      <c r="Q2720" s="63"/>
      <c r="R2720" s="63"/>
    </row>
    <row r="2721" spans="1:18" x14ac:dyDescent="0.2">
      <c r="A2721" s="63" t="s">
        <v>2723</v>
      </c>
      <c r="B2721" s="63" t="s">
        <v>2709</v>
      </c>
      <c r="C2721" s="63" t="s">
        <v>46</v>
      </c>
      <c r="D2721" s="63" t="s">
        <v>45</v>
      </c>
      <c r="E2721" s="63" t="s">
        <v>2706</v>
      </c>
      <c r="F2721" s="63">
        <v>1</v>
      </c>
      <c r="G2721" s="63" t="s">
        <v>2707</v>
      </c>
      <c r="H2721" s="63" t="s">
        <v>772</v>
      </c>
      <c r="I2721" s="63">
        <v>79</v>
      </c>
      <c r="J2721" s="63">
        <v>3</v>
      </c>
      <c r="K2721" s="63">
        <v>1</v>
      </c>
      <c r="L2721" s="63">
        <v>1.5</v>
      </c>
      <c r="M2721" s="63">
        <v>1</v>
      </c>
      <c r="N2721" s="63"/>
      <c r="O2721" s="63">
        <v>1</v>
      </c>
      <c r="P2721" s="63"/>
      <c r="Q2721" s="63">
        <v>1</v>
      </c>
      <c r="R2721" s="63"/>
    </row>
    <row r="2722" spans="1:18" x14ac:dyDescent="0.2">
      <c r="A2722" s="63" t="s">
        <v>2724</v>
      </c>
      <c r="B2722" s="63" t="s">
        <v>2705</v>
      </c>
      <c r="C2722" s="63" t="s">
        <v>50</v>
      </c>
      <c r="D2722" s="63" t="s">
        <v>49</v>
      </c>
      <c r="E2722" s="63" t="s">
        <v>2706</v>
      </c>
      <c r="F2722" s="63">
        <v>0</v>
      </c>
      <c r="G2722" s="63" t="s">
        <v>2707</v>
      </c>
      <c r="H2722" s="63" t="s">
        <v>18</v>
      </c>
      <c r="I2722" s="63">
        <v>77</v>
      </c>
      <c r="J2722" s="63">
        <v>6</v>
      </c>
      <c r="K2722" s="63">
        <v>1</v>
      </c>
      <c r="L2722" s="63"/>
      <c r="M2722" s="63"/>
      <c r="N2722" s="63"/>
      <c r="O2722" s="63"/>
      <c r="P2722" s="63"/>
      <c r="Q2722" s="63"/>
      <c r="R2722" s="63"/>
    </row>
    <row r="2723" spans="1:18" x14ac:dyDescent="0.2">
      <c r="A2723" s="63" t="s">
        <v>2725</v>
      </c>
      <c r="B2723" s="63" t="s">
        <v>2709</v>
      </c>
      <c r="C2723" s="63" t="s">
        <v>50</v>
      </c>
      <c r="D2723" s="63" t="s">
        <v>49</v>
      </c>
      <c r="E2723" s="63" t="s">
        <v>2706</v>
      </c>
      <c r="F2723" s="63">
        <v>1</v>
      </c>
      <c r="G2723" s="63" t="s">
        <v>2707</v>
      </c>
      <c r="H2723" s="63" t="s">
        <v>772</v>
      </c>
      <c r="I2723" s="63">
        <v>76</v>
      </c>
      <c r="J2723" s="63">
        <v>10</v>
      </c>
      <c r="K2723" s="63">
        <v>1</v>
      </c>
      <c r="L2723" s="63">
        <v>-0.2</v>
      </c>
      <c r="M2723" s="63"/>
      <c r="N2723" s="63">
        <v>1</v>
      </c>
      <c r="O2723" s="63"/>
      <c r="P2723" s="63"/>
      <c r="Q2723" s="63"/>
      <c r="R2723" s="63"/>
    </row>
    <row r="2724" spans="1:18" x14ac:dyDescent="0.2">
      <c r="A2724" s="63" t="s">
        <v>2726</v>
      </c>
      <c r="B2724" s="63" t="s">
        <v>2705</v>
      </c>
      <c r="C2724" s="63" t="s">
        <v>54</v>
      </c>
      <c r="D2724" s="63" t="s">
        <v>53</v>
      </c>
      <c r="E2724" s="63" t="s">
        <v>2706</v>
      </c>
      <c r="F2724" s="63">
        <v>0</v>
      </c>
      <c r="G2724" s="63" t="s">
        <v>2707</v>
      </c>
      <c r="H2724" s="63" t="s">
        <v>18</v>
      </c>
      <c r="I2724" s="63">
        <v>70</v>
      </c>
      <c r="J2724" s="63">
        <v>24</v>
      </c>
      <c r="K2724" s="63">
        <v>2</v>
      </c>
      <c r="L2724" s="63"/>
      <c r="M2724" s="63"/>
      <c r="N2724" s="63"/>
      <c r="O2724" s="63"/>
      <c r="P2724" s="63"/>
      <c r="Q2724" s="63"/>
      <c r="R2724" s="63"/>
    </row>
    <row r="2725" spans="1:18" x14ac:dyDescent="0.2">
      <c r="A2725" s="63" t="s">
        <v>2727</v>
      </c>
      <c r="B2725" s="63" t="s">
        <v>2709</v>
      </c>
      <c r="C2725" s="63" t="s">
        <v>54</v>
      </c>
      <c r="D2725" s="63" t="s">
        <v>53</v>
      </c>
      <c r="E2725" s="63" t="s">
        <v>2706</v>
      </c>
      <c r="F2725" s="63">
        <v>1</v>
      </c>
      <c r="G2725" s="63" t="s">
        <v>2707</v>
      </c>
      <c r="H2725" s="63" t="s">
        <v>772</v>
      </c>
      <c r="I2725" s="63">
        <v>67</v>
      </c>
      <c r="J2725" s="63">
        <v>46</v>
      </c>
      <c r="K2725" s="63">
        <v>4</v>
      </c>
      <c r="L2725" s="63">
        <v>-0.6</v>
      </c>
      <c r="M2725" s="63"/>
      <c r="N2725" s="63">
        <v>1</v>
      </c>
      <c r="O2725" s="63"/>
      <c r="P2725" s="63">
        <v>1</v>
      </c>
      <c r="Q2725" s="63"/>
      <c r="R2725" s="63"/>
    </row>
    <row r="2726" spans="1:18" x14ac:dyDescent="0.2">
      <c r="A2726" s="63" t="s">
        <v>2728</v>
      </c>
      <c r="B2726" s="63" t="s">
        <v>2705</v>
      </c>
      <c r="C2726" s="63" t="s">
        <v>58</v>
      </c>
      <c r="D2726" s="63" t="s">
        <v>57</v>
      </c>
      <c r="E2726" s="63" t="s">
        <v>2706</v>
      </c>
      <c r="F2726" s="63">
        <v>0</v>
      </c>
      <c r="G2726" s="63" t="s">
        <v>2707</v>
      </c>
      <c r="H2726" s="63" t="s">
        <v>18</v>
      </c>
      <c r="I2726" s="63">
        <v>70</v>
      </c>
      <c r="J2726" s="63">
        <v>24</v>
      </c>
      <c r="K2726" s="63">
        <v>2</v>
      </c>
      <c r="L2726" s="63"/>
      <c r="M2726" s="63"/>
      <c r="N2726" s="63"/>
      <c r="O2726" s="63"/>
      <c r="P2726" s="63"/>
      <c r="Q2726" s="63"/>
      <c r="R2726" s="63"/>
    </row>
    <row r="2727" spans="1:18" x14ac:dyDescent="0.2">
      <c r="A2727" s="63" t="s">
        <v>2729</v>
      </c>
      <c r="B2727" s="63" t="s">
        <v>2709</v>
      </c>
      <c r="C2727" s="63" t="s">
        <v>58</v>
      </c>
      <c r="D2727" s="63" t="s">
        <v>57</v>
      </c>
      <c r="E2727" s="63" t="s">
        <v>2706</v>
      </c>
      <c r="F2727" s="63">
        <v>1</v>
      </c>
      <c r="G2727" s="63" t="s">
        <v>2707</v>
      </c>
      <c r="H2727" s="63" t="s">
        <v>772</v>
      </c>
      <c r="I2727" s="63">
        <v>76</v>
      </c>
      <c r="J2727" s="63">
        <v>10</v>
      </c>
      <c r="K2727" s="63">
        <v>1</v>
      </c>
      <c r="L2727" s="63">
        <v>1.3</v>
      </c>
      <c r="M2727" s="63">
        <v>1</v>
      </c>
      <c r="N2727" s="63"/>
      <c r="O2727" s="63">
        <v>1</v>
      </c>
      <c r="P2727" s="63"/>
      <c r="Q2727" s="63">
        <v>1</v>
      </c>
      <c r="R2727" s="63"/>
    </row>
    <row r="2728" spans="1:18" x14ac:dyDescent="0.2">
      <c r="A2728" s="63" t="s">
        <v>2730</v>
      </c>
      <c r="B2728" s="63" t="s">
        <v>2705</v>
      </c>
      <c r="C2728" s="63" t="s">
        <v>62</v>
      </c>
      <c r="D2728" s="63" t="s">
        <v>61</v>
      </c>
      <c r="E2728" s="63" t="s">
        <v>2706</v>
      </c>
      <c r="F2728" s="63">
        <v>0</v>
      </c>
      <c r="G2728" s="63" t="s">
        <v>2707</v>
      </c>
      <c r="H2728" s="63" t="s">
        <v>18</v>
      </c>
      <c r="I2728" s="63">
        <v>67</v>
      </c>
      <c r="J2728" s="63">
        <v>38</v>
      </c>
      <c r="K2728" s="63">
        <v>3</v>
      </c>
      <c r="L2728" s="63"/>
      <c r="M2728" s="63"/>
      <c r="N2728" s="63"/>
      <c r="O2728" s="63"/>
      <c r="P2728" s="63"/>
      <c r="Q2728" s="63"/>
      <c r="R2728" s="63"/>
    </row>
    <row r="2729" spans="1:18" x14ac:dyDescent="0.2">
      <c r="A2729" s="63" t="s">
        <v>2731</v>
      </c>
      <c r="B2729" s="63" t="s">
        <v>2709</v>
      </c>
      <c r="C2729" s="63" t="s">
        <v>62</v>
      </c>
      <c r="D2729" s="63" t="s">
        <v>61</v>
      </c>
      <c r="E2729" s="63" t="s">
        <v>2706</v>
      </c>
      <c r="F2729" s="63">
        <v>1</v>
      </c>
      <c r="G2729" s="63" t="s">
        <v>2707</v>
      </c>
      <c r="H2729" s="63" t="s">
        <v>772</v>
      </c>
      <c r="I2729" s="63">
        <v>74</v>
      </c>
      <c r="J2729" s="63">
        <v>20</v>
      </c>
      <c r="K2729" s="63">
        <v>2</v>
      </c>
      <c r="L2729" s="63">
        <v>1.5</v>
      </c>
      <c r="M2729" s="63">
        <v>1</v>
      </c>
      <c r="N2729" s="63"/>
      <c r="O2729" s="63">
        <v>1</v>
      </c>
      <c r="P2729" s="63"/>
      <c r="Q2729" s="63">
        <v>1</v>
      </c>
      <c r="R2729" s="63"/>
    </row>
    <row r="2730" spans="1:18" x14ac:dyDescent="0.2">
      <c r="A2730" s="63" t="s">
        <v>2732</v>
      </c>
      <c r="B2730" s="63" t="s">
        <v>2705</v>
      </c>
      <c r="C2730" s="63" t="s">
        <v>1</v>
      </c>
      <c r="D2730" s="63" t="s">
        <v>65</v>
      </c>
      <c r="E2730" s="63" t="s">
        <v>2706</v>
      </c>
      <c r="F2730" s="63">
        <v>0</v>
      </c>
      <c r="G2730" s="63" t="s">
        <v>2707</v>
      </c>
      <c r="H2730" s="63" t="s">
        <v>18</v>
      </c>
      <c r="I2730" s="63">
        <v>70</v>
      </c>
      <c r="J2730" s="63">
        <v>24</v>
      </c>
      <c r="K2730" s="63">
        <v>2</v>
      </c>
      <c r="L2730" s="63"/>
      <c r="M2730" s="63"/>
      <c r="N2730" s="63"/>
      <c r="O2730" s="63"/>
      <c r="P2730" s="63"/>
      <c r="Q2730" s="63"/>
      <c r="R2730" s="63"/>
    </row>
    <row r="2731" spans="1:18" x14ac:dyDescent="0.2">
      <c r="A2731" s="63" t="s">
        <v>2733</v>
      </c>
      <c r="B2731" s="63" t="s">
        <v>2709</v>
      </c>
      <c r="C2731" s="63" t="s">
        <v>1</v>
      </c>
      <c r="D2731" s="63" t="s">
        <v>65</v>
      </c>
      <c r="E2731" s="63" t="s">
        <v>2706</v>
      </c>
      <c r="F2731" s="63">
        <v>1</v>
      </c>
      <c r="G2731" s="63" t="s">
        <v>2707</v>
      </c>
      <c r="H2731" s="63" t="s">
        <v>772</v>
      </c>
      <c r="I2731" s="63">
        <v>72</v>
      </c>
      <c r="J2731" s="63">
        <v>27</v>
      </c>
      <c r="K2731" s="63">
        <v>3</v>
      </c>
      <c r="L2731" s="63">
        <v>0.4</v>
      </c>
      <c r="M2731" s="63">
        <v>1</v>
      </c>
      <c r="N2731" s="63"/>
      <c r="O2731" s="63"/>
      <c r="P2731" s="63"/>
      <c r="Q2731" s="63"/>
      <c r="R2731" s="63"/>
    </row>
    <row r="2732" spans="1:18" x14ac:dyDescent="0.2">
      <c r="A2732" s="63" t="s">
        <v>2734</v>
      </c>
      <c r="B2732" s="63" t="s">
        <v>2705</v>
      </c>
      <c r="C2732" s="63" t="s">
        <v>69</v>
      </c>
      <c r="D2732" s="63" t="s">
        <v>68</v>
      </c>
      <c r="E2732" s="63" t="s">
        <v>2706</v>
      </c>
      <c r="F2732" s="63">
        <v>0</v>
      </c>
      <c r="G2732" s="63" t="s">
        <v>2707</v>
      </c>
      <c r="H2732" s="63" t="s">
        <v>18</v>
      </c>
      <c r="I2732" s="63">
        <v>67</v>
      </c>
      <c r="J2732" s="63">
        <v>38</v>
      </c>
      <c r="K2732" s="63">
        <v>3</v>
      </c>
      <c r="L2732" s="63"/>
      <c r="M2732" s="63"/>
      <c r="N2732" s="63"/>
      <c r="O2732" s="63"/>
      <c r="P2732" s="63"/>
      <c r="Q2732" s="63"/>
      <c r="R2732" s="63"/>
    </row>
    <row r="2733" spans="1:18" x14ac:dyDescent="0.2">
      <c r="A2733" s="63" t="s">
        <v>2735</v>
      </c>
      <c r="B2733" s="63" t="s">
        <v>2709</v>
      </c>
      <c r="C2733" s="63" t="s">
        <v>69</v>
      </c>
      <c r="D2733" s="63" t="s">
        <v>68</v>
      </c>
      <c r="E2733" s="63" t="s">
        <v>2706</v>
      </c>
      <c r="F2733" s="63">
        <v>1</v>
      </c>
      <c r="G2733" s="63" t="s">
        <v>2707</v>
      </c>
      <c r="H2733" s="63" t="s">
        <v>772</v>
      </c>
      <c r="I2733" s="63">
        <v>71</v>
      </c>
      <c r="J2733" s="63">
        <v>31</v>
      </c>
      <c r="K2733" s="63">
        <v>3</v>
      </c>
      <c r="L2733" s="63">
        <v>0.9</v>
      </c>
      <c r="M2733" s="63">
        <v>1</v>
      </c>
      <c r="N2733" s="63"/>
      <c r="O2733" s="63">
        <v>1</v>
      </c>
      <c r="P2733" s="63"/>
      <c r="Q2733" s="63"/>
      <c r="R2733" s="63"/>
    </row>
    <row r="2734" spans="1:18" x14ac:dyDescent="0.2">
      <c r="A2734" s="63" t="s">
        <v>2736</v>
      </c>
      <c r="B2734" s="63" t="s">
        <v>2705</v>
      </c>
      <c r="C2734" s="63" t="s">
        <v>73</v>
      </c>
      <c r="D2734" s="63" t="s">
        <v>72</v>
      </c>
      <c r="E2734" s="63" t="s">
        <v>2706</v>
      </c>
      <c r="F2734" s="63">
        <v>0</v>
      </c>
      <c r="G2734" s="63" t="s">
        <v>2707</v>
      </c>
      <c r="H2734" s="63" t="s">
        <v>18</v>
      </c>
      <c r="I2734" s="63">
        <v>69</v>
      </c>
      <c r="J2734" s="63">
        <v>29</v>
      </c>
      <c r="K2734" s="63">
        <v>3</v>
      </c>
      <c r="L2734" s="63"/>
      <c r="M2734" s="63"/>
      <c r="N2734" s="63"/>
      <c r="O2734" s="63"/>
      <c r="P2734" s="63"/>
      <c r="Q2734" s="63"/>
      <c r="R2734" s="63"/>
    </row>
    <row r="2735" spans="1:18" x14ac:dyDescent="0.2">
      <c r="A2735" s="63" t="s">
        <v>2737</v>
      </c>
      <c r="B2735" s="63" t="s">
        <v>2709</v>
      </c>
      <c r="C2735" s="63" t="s">
        <v>73</v>
      </c>
      <c r="D2735" s="63" t="s">
        <v>72</v>
      </c>
      <c r="E2735" s="63" t="s">
        <v>2706</v>
      </c>
      <c r="F2735" s="63">
        <v>1</v>
      </c>
      <c r="G2735" s="63" t="s">
        <v>2707</v>
      </c>
      <c r="H2735" s="63" t="s">
        <v>772</v>
      </c>
      <c r="I2735" s="63">
        <v>75</v>
      </c>
      <c r="J2735" s="63">
        <v>15</v>
      </c>
      <c r="K2735" s="63">
        <v>2</v>
      </c>
      <c r="L2735" s="63">
        <v>1.3</v>
      </c>
      <c r="M2735" s="63">
        <v>1</v>
      </c>
      <c r="N2735" s="63"/>
      <c r="O2735" s="63">
        <v>1</v>
      </c>
      <c r="P2735" s="63"/>
      <c r="Q2735" s="63">
        <v>1</v>
      </c>
      <c r="R2735" s="63"/>
    </row>
    <row r="2736" spans="1:18" x14ac:dyDescent="0.2">
      <c r="A2736" s="63" t="s">
        <v>2738</v>
      </c>
      <c r="B2736" s="63" t="s">
        <v>2705</v>
      </c>
      <c r="C2736" s="63" t="s">
        <v>77</v>
      </c>
      <c r="D2736" s="63" t="s">
        <v>76</v>
      </c>
      <c r="E2736" s="63" t="s">
        <v>2706</v>
      </c>
      <c r="F2736" s="63">
        <v>0</v>
      </c>
      <c r="G2736" s="63" t="s">
        <v>2707</v>
      </c>
      <c r="H2736" s="63" t="s">
        <v>18</v>
      </c>
      <c r="I2736" s="63">
        <v>78</v>
      </c>
      <c r="J2736" s="63">
        <v>4</v>
      </c>
      <c r="K2736" s="63">
        <v>1</v>
      </c>
      <c r="L2736" s="63"/>
      <c r="M2736" s="63"/>
      <c r="N2736" s="63"/>
      <c r="O2736" s="63"/>
      <c r="P2736" s="63"/>
      <c r="Q2736" s="63"/>
      <c r="R2736" s="63"/>
    </row>
    <row r="2737" spans="1:18" x14ac:dyDescent="0.2">
      <c r="A2737" s="63" t="s">
        <v>2739</v>
      </c>
      <c r="B2737" s="63" t="s">
        <v>2709</v>
      </c>
      <c r="C2737" s="63" t="s">
        <v>77</v>
      </c>
      <c r="D2737" s="63" t="s">
        <v>76</v>
      </c>
      <c r="E2737" s="63" t="s">
        <v>2706</v>
      </c>
      <c r="F2737" s="63">
        <v>1</v>
      </c>
      <c r="G2737" s="63" t="s">
        <v>2707</v>
      </c>
      <c r="H2737" s="63" t="s">
        <v>772</v>
      </c>
      <c r="I2737" s="63">
        <v>78</v>
      </c>
      <c r="J2737" s="63">
        <v>5</v>
      </c>
      <c r="K2737" s="63">
        <v>1</v>
      </c>
      <c r="L2737" s="63">
        <v>0</v>
      </c>
      <c r="M2737" s="63"/>
      <c r="N2737" s="63"/>
      <c r="O2737" s="63"/>
      <c r="P2737" s="63"/>
      <c r="Q2737" s="63"/>
      <c r="R2737" s="63"/>
    </row>
    <row r="2738" spans="1:18" x14ac:dyDescent="0.2">
      <c r="A2738" s="63" t="s">
        <v>2740</v>
      </c>
      <c r="B2738" s="63" t="s">
        <v>2705</v>
      </c>
      <c r="C2738" s="63" t="s">
        <v>81</v>
      </c>
      <c r="D2738" s="63" t="s">
        <v>80</v>
      </c>
      <c r="E2738" s="63" t="s">
        <v>2706</v>
      </c>
      <c r="F2738" s="63">
        <v>0</v>
      </c>
      <c r="G2738" s="63" t="s">
        <v>2707</v>
      </c>
      <c r="H2738" s="63" t="s">
        <v>18</v>
      </c>
      <c r="I2738" s="63">
        <v>69</v>
      </c>
      <c r="J2738" s="63">
        <v>29</v>
      </c>
      <c r="K2738" s="63">
        <v>3</v>
      </c>
      <c r="L2738" s="63"/>
      <c r="M2738" s="63"/>
      <c r="N2738" s="63"/>
      <c r="O2738" s="63"/>
      <c r="P2738" s="63"/>
      <c r="Q2738" s="63"/>
      <c r="R2738" s="63"/>
    </row>
    <row r="2739" spans="1:18" x14ac:dyDescent="0.2">
      <c r="A2739" s="63" t="s">
        <v>2741</v>
      </c>
      <c r="B2739" s="63" t="s">
        <v>2709</v>
      </c>
      <c r="C2739" s="63" t="s">
        <v>81</v>
      </c>
      <c r="D2739" s="63" t="s">
        <v>80</v>
      </c>
      <c r="E2739" s="63" t="s">
        <v>2706</v>
      </c>
      <c r="F2739" s="63">
        <v>1</v>
      </c>
      <c r="G2739" s="63" t="s">
        <v>2707</v>
      </c>
      <c r="H2739" s="63" t="s">
        <v>772</v>
      </c>
      <c r="I2739" s="63">
        <v>75</v>
      </c>
      <c r="J2739" s="63">
        <v>15</v>
      </c>
      <c r="K2739" s="63">
        <v>2</v>
      </c>
      <c r="L2739" s="63">
        <v>1.3</v>
      </c>
      <c r="M2739" s="63">
        <v>1</v>
      </c>
      <c r="N2739" s="63"/>
      <c r="O2739" s="63">
        <v>1</v>
      </c>
      <c r="P2739" s="63"/>
      <c r="Q2739" s="63">
        <v>1</v>
      </c>
      <c r="R2739" s="63"/>
    </row>
    <row r="2740" spans="1:18" x14ac:dyDescent="0.2">
      <c r="A2740" s="63" t="s">
        <v>2742</v>
      </c>
      <c r="B2740" s="63" t="s">
        <v>2705</v>
      </c>
      <c r="C2740" s="63" t="s">
        <v>85</v>
      </c>
      <c r="D2740" s="63" t="s">
        <v>84</v>
      </c>
      <c r="E2740" s="63" t="s">
        <v>2706</v>
      </c>
      <c r="F2740" s="63">
        <v>0</v>
      </c>
      <c r="G2740" s="63" t="s">
        <v>2707</v>
      </c>
      <c r="H2740" s="63" t="s">
        <v>18</v>
      </c>
      <c r="I2740" s="63">
        <v>73</v>
      </c>
      <c r="J2740" s="63">
        <v>15</v>
      </c>
      <c r="K2740" s="63">
        <v>2</v>
      </c>
      <c r="L2740" s="63"/>
      <c r="M2740" s="63"/>
      <c r="N2740" s="63"/>
      <c r="O2740" s="63"/>
      <c r="P2740" s="63"/>
      <c r="Q2740" s="63"/>
      <c r="R2740" s="63"/>
    </row>
    <row r="2741" spans="1:18" x14ac:dyDescent="0.2">
      <c r="A2741" s="63" t="s">
        <v>2743</v>
      </c>
      <c r="B2741" s="63" t="s">
        <v>2709</v>
      </c>
      <c r="C2741" s="63" t="s">
        <v>85</v>
      </c>
      <c r="D2741" s="63" t="s">
        <v>84</v>
      </c>
      <c r="E2741" s="63" t="s">
        <v>2706</v>
      </c>
      <c r="F2741" s="63">
        <v>1</v>
      </c>
      <c r="G2741" s="63" t="s">
        <v>2707</v>
      </c>
      <c r="H2741" s="63" t="s">
        <v>772</v>
      </c>
      <c r="I2741" s="63">
        <v>73</v>
      </c>
      <c r="J2741" s="63">
        <v>23</v>
      </c>
      <c r="K2741" s="63">
        <v>2</v>
      </c>
      <c r="L2741" s="63">
        <v>0</v>
      </c>
      <c r="M2741" s="63"/>
      <c r="N2741" s="63"/>
      <c r="O2741" s="63"/>
      <c r="P2741" s="63"/>
      <c r="Q2741" s="63"/>
      <c r="R2741" s="63"/>
    </row>
    <row r="2742" spans="1:18" x14ac:dyDescent="0.2">
      <c r="A2742" s="63" t="s">
        <v>2744</v>
      </c>
      <c r="B2742" s="63" t="s">
        <v>2705</v>
      </c>
      <c r="C2742" s="63" t="s">
        <v>89</v>
      </c>
      <c r="D2742" s="63" t="s">
        <v>88</v>
      </c>
      <c r="E2742" s="63" t="s">
        <v>2706</v>
      </c>
      <c r="F2742" s="63">
        <v>0</v>
      </c>
      <c r="G2742" s="63" t="s">
        <v>2707</v>
      </c>
      <c r="H2742" s="63" t="s">
        <v>18</v>
      </c>
      <c r="I2742" s="63">
        <v>69</v>
      </c>
      <c r="J2742" s="63">
        <v>29</v>
      </c>
      <c r="K2742" s="63">
        <v>3</v>
      </c>
      <c r="L2742" s="63"/>
      <c r="M2742" s="63"/>
      <c r="N2742" s="63"/>
      <c r="O2742" s="63"/>
      <c r="P2742" s="63"/>
      <c r="Q2742" s="63"/>
      <c r="R2742" s="63"/>
    </row>
    <row r="2743" spans="1:18" x14ac:dyDescent="0.2">
      <c r="A2743" s="63" t="s">
        <v>2745</v>
      </c>
      <c r="B2743" s="63" t="s">
        <v>2709</v>
      </c>
      <c r="C2743" s="63" t="s">
        <v>89</v>
      </c>
      <c r="D2743" s="63" t="s">
        <v>88</v>
      </c>
      <c r="E2743" s="63" t="s">
        <v>2706</v>
      </c>
      <c r="F2743" s="63">
        <v>1</v>
      </c>
      <c r="G2743" s="63" t="s">
        <v>2707</v>
      </c>
      <c r="H2743" s="63" t="s">
        <v>772</v>
      </c>
      <c r="I2743" s="63">
        <v>71</v>
      </c>
      <c r="J2743" s="63">
        <v>31</v>
      </c>
      <c r="K2743" s="63">
        <v>3</v>
      </c>
      <c r="L2743" s="63">
        <v>0.4</v>
      </c>
      <c r="M2743" s="63">
        <v>1</v>
      </c>
      <c r="N2743" s="63"/>
      <c r="O2743" s="63"/>
      <c r="P2743" s="63"/>
      <c r="Q2743" s="63"/>
      <c r="R2743" s="63"/>
    </row>
    <row r="2744" spans="1:18" x14ac:dyDescent="0.2">
      <c r="A2744" s="63" t="s">
        <v>2746</v>
      </c>
      <c r="B2744" s="63" t="s">
        <v>2705</v>
      </c>
      <c r="C2744" s="63" t="s">
        <v>93</v>
      </c>
      <c r="D2744" s="63" t="s">
        <v>92</v>
      </c>
      <c r="E2744" s="63" t="s">
        <v>2706</v>
      </c>
      <c r="F2744" s="63">
        <v>0</v>
      </c>
      <c r="G2744" s="63" t="s">
        <v>2707</v>
      </c>
      <c r="H2744" s="63" t="s">
        <v>18</v>
      </c>
      <c r="I2744" s="63">
        <v>68</v>
      </c>
      <c r="J2744" s="63">
        <v>36</v>
      </c>
      <c r="K2744" s="63">
        <v>3</v>
      </c>
      <c r="L2744" s="63"/>
      <c r="M2744" s="63"/>
      <c r="N2744" s="63"/>
      <c r="O2744" s="63"/>
      <c r="P2744" s="63"/>
      <c r="Q2744" s="63"/>
      <c r="R2744" s="63"/>
    </row>
    <row r="2745" spans="1:18" x14ac:dyDescent="0.2">
      <c r="A2745" s="63" t="s">
        <v>2747</v>
      </c>
      <c r="B2745" s="63" t="s">
        <v>2709</v>
      </c>
      <c r="C2745" s="63" t="s">
        <v>93</v>
      </c>
      <c r="D2745" s="63" t="s">
        <v>92</v>
      </c>
      <c r="E2745" s="63" t="s">
        <v>2706</v>
      </c>
      <c r="F2745" s="63">
        <v>1</v>
      </c>
      <c r="G2745" s="63" t="s">
        <v>2707</v>
      </c>
      <c r="H2745" s="63" t="s">
        <v>772</v>
      </c>
      <c r="I2745" s="63">
        <v>72</v>
      </c>
      <c r="J2745" s="63">
        <v>27</v>
      </c>
      <c r="K2745" s="63">
        <v>3</v>
      </c>
      <c r="L2745" s="63">
        <v>0.9</v>
      </c>
      <c r="M2745" s="63">
        <v>1</v>
      </c>
      <c r="N2745" s="63"/>
      <c r="O2745" s="63">
        <v>1</v>
      </c>
      <c r="P2745" s="63"/>
      <c r="Q2745" s="63"/>
      <c r="R2745" s="63"/>
    </row>
    <row r="2746" spans="1:18" x14ac:dyDescent="0.2">
      <c r="A2746" s="63" t="s">
        <v>2748</v>
      </c>
      <c r="B2746" s="63" t="s">
        <v>2705</v>
      </c>
      <c r="C2746" s="63" t="s">
        <v>97</v>
      </c>
      <c r="D2746" s="63" t="s">
        <v>96</v>
      </c>
      <c r="E2746" s="63" t="s">
        <v>2706</v>
      </c>
      <c r="F2746" s="63">
        <v>0</v>
      </c>
      <c r="G2746" s="63" t="s">
        <v>2707</v>
      </c>
      <c r="H2746" s="63" t="s">
        <v>18</v>
      </c>
      <c r="I2746" s="63">
        <v>76</v>
      </c>
      <c r="J2746" s="63">
        <v>8</v>
      </c>
      <c r="K2746" s="63">
        <v>1</v>
      </c>
      <c r="L2746" s="63"/>
      <c r="M2746" s="63"/>
      <c r="N2746" s="63"/>
      <c r="O2746" s="63"/>
      <c r="P2746" s="63"/>
      <c r="Q2746" s="63"/>
      <c r="R2746" s="63"/>
    </row>
    <row r="2747" spans="1:18" x14ac:dyDescent="0.2">
      <c r="A2747" s="63" t="s">
        <v>2749</v>
      </c>
      <c r="B2747" s="63" t="s">
        <v>2709</v>
      </c>
      <c r="C2747" s="63" t="s">
        <v>97</v>
      </c>
      <c r="D2747" s="63" t="s">
        <v>96</v>
      </c>
      <c r="E2747" s="63" t="s">
        <v>2706</v>
      </c>
      <c r="F2747" s="63">
        <v>1</v>
      </c>
      <c r="G2747" s="63" t="s">
        <v>2707</v>
      </c>
      <c r="H2747" s="63" t="s">
        <v>772</v>
      </c>
      <c r="I2747" s="63">
        <v>77</v>
      </c>
      <c r="J2747" s="63">
        <v>6</v>
      </c>
      <c r="K2747" s="63">
        <v>1</v>
      </c>
      <c r="L2747" s="63">
        <v>0.2</v>
      </c>
      <c r="M2747" s="63">
        <v>1</v>
      </c>
      <c r="N2747" s="63"/>
      <c r="O2747" s="63"/>
      <c r="P2747" s="63"/>
      <c r="Q2747" s="63"/>
      <c r="R2747" s="63"/>
    </row>
    <row r="2748" spans="1:18" x14ac:dyDescent="0.2">
      <c r="A2748" s="63" t="s">
        <v>2750</v>
      </c>
      <c r="B2748" s="63" t="s">
        <v>2705</v>
      </c>
      <c r="C2748" s="63" t="s">
        <v>101</v>
      </c>
      <c r="D2748" s="63" t="s">
        <v>100</v>
      </c>
      <c r="E2748" s="63" t="s">
        <v>2706</v>
      </c>
      <c r="F2748" s="63">
        <v>0</v>
      </c>
      <c r="G2748" s="63" t="s">
        <v>2707</v>
      </c>
      <c r="H2748" s="63" t="s">
        <v>18</v>
      </c>
      <c r="I2748" s="63">
        <v>79</v>
      </c>
      <c r="J2748" s="63">
        <v>2</v>
      </c>
      <c r="K2748" s="63">
        <v>1</v>
      </c>
      <c r="L2748" s="63"/>
      <c r="M2748" s="63"/>
      <c r="N2748" s="63"/>
      <c r="O2748" s="63"/>
      <c r="P2748" s="63"/>
      <c r="Q2748" s="63"/>
      <c r="R2748" s="63"/>
    </row>
    <row r="2749" spans="1:18" x14ac:dyDescent="0.2">
      <c r="A2749" s="63" t="s">
        <v>2751</v>
      </c>
      <c r="B2749" s="63" t="s">
        <v>2709</v>
      </c>
      <c r="C2749" s="63" t="s">
        <v>101</v>
      </c>
      <c r="D2749" s="63" t="s">
        <v>100</v>
      </c>
      <c r="E2749" s="63" t="s">
        <v>2706</v>
      </c>
      <c r="F2749" s="63">
        <v>1</v>
      </c>
      <c r="G2749" s="63" t="s">
        <v>2707</v>
      </c>
      <c r="H2749" s="63" t="s">
        <v>772</v>
      </c>
      <c r="I2749" s="63">
        <v>79</v>
      </c>
      <c r="J2749" s="63">
        <v>3</v>
      </c>
      <c r="K2749" s="63">
        <v>1</v>
      </c>
      <c r="L2749" s="63">
        <v>0</v>
      </c>
      <c r="M2749" s="63"/>
      <c r="N2749" s="63"/>
      <c r="O2749" s="63"/>
      <c r="P2749" s="63"/>
      <c r="Q2749" s="63"/>
      <c r="R2749" s="63"/>
    </row>
    <row r="2750" spans="1:18" x14ac:dyDescent="0.2">
      <c r="A2750" s="63" t="s">
        <v>2752</v>
      </c>
      <c r="B2750" s="63" t="s">
        <v>2705</v>
      </c>
      <c r="C2750" s="63" t="s">
        <v>105</v>
      </c>
      <c r="D2750" s="63" t="s">
        <v>104</v>
      </c>
      <c r="E2750" s="63" t="s">
        <v>2706</v>
      </c>
      <c r="F2750" s="63">
        <v>0</v>
      </c>
      <c r="G2750" s="63" t="s">
        <v>2707</v>
      </c>
      <c r="H2750" s="63" t="s">
        <v>18</v>
      </c>
      <c r="I2750" s="63">
        <v>70</v>
      </c>
      <c r="J2750" s="63">
        <v>24</v>
      </c>
      <c r="K2750" s="63">
        <v>2</v>
      </c>
      <c r="L2750" s="63"/>
      <c r="M2750" s="63"/>
      <c r="N2750" s="63"/>
      <c r="O2750" s="63"/>
      <c r="P2750" s="63"/>
      <c r="Q2750" s="63"/>
      <c r="R2750" s="63"/>
    </row>
    <row r="2751" spans="1:18" x14ac:dyDescent="0.2">
      <c r="A2751" s="63" t="s">
        <v>2753</v>
      </c>
      <c r="B2751" s="63" t="s">
        <v>2709</v>
      </c>
      <c r="C2751" s="63" t="s">
        <v>105</v>
      </c>
      <c r="D2751" s="63" t="s">
        <v>104</v>
      </c>
      <c r="E2751" s="63" t="s">
        <v>2706</v>
      </c>
      <c r="F2751" s="63">
        <v>1</v>
      </c>
      <c r="G2751" s="63" t="s">
        <v>2707</v>
      </c>
      <c r="H2751" s="63" t="s">
        <v>772</v>
      </c>
      <c r="I2751" s="63">
        <v>68</v>
      </c>
      <c r="J2751" s="63">
        <v>41</v>
      </c>
      <c r="K2751" s="63">
        <v>4</v>
      </c>
      <c r="L2751" s="63">
        <v>-0.4</v>
      </c>
      <c r="M2751" s="63"/>
      <c r="N2751" s="63">
        <v>1</v>
      </c>
      <c r="O2751" s="63"/>
      <c r="P2751" s="63"/>
      <c r="Q2751" s="63"/>
      <c r="R2751" s="63"/>
    </row>
    <row r="2752" spans="1:18" x14ac:dyDescent="0.2">
      <c r="A2752" s="63" t="s">
        <v>2754</v>
      </c>
      <c r="B2752" s="63" t="s">
        <v>2705</v>
      </c>
      <c r="C2752" s="63" t="s">
        <v>109</v>
      </c>
      <c r="D2752" s="63" t="s">
        <v>108</v>
      </c>
      <c r="E2752" s="63" t="s">
        <v>2706</v>
      </c>
      <c r="F2752" s="63">
        <v>0</v>
      </c>
      <c r="G2752" s="63" t="s">
        <v>2707</v>
      </c>
      <c r="H2752" s="63" t="s">
        <v>18</v>
      </c>
      <c r="I2752" s="63">
        <v>74</v>
      </c>
      <c r="J2752" s="63">
        <v>13</v>
      </c>
      <c r="K2752" s="63">
        <v>2</v>
      </c>
      <c r="L2752" s="63"/>
      <c r="M2752" s="63"/>
      <c r="N2752" s="63"/>
      <c r="O2752" s="63"/>
      <c r="P2752" s="63"/>
      <c r="Q2752" s="63"/>
      <c r="R2752" s="63"/>
    </row>
    <row r="2753" spans="1:18" x14ac:dyDescent="0.2">
      <c r="A2753" s="63" t="s">
        <v>2755</v>
      </c>
      <c r="B2753" s="63" t="s">
        <v>2709</v>
      </c>
      <c r="C2753" s="63" t="s">
        <v>109</v>
      </c>
      <c r="D2753" s="63" t="s">
        <v>108</v>
      </c>
      <c r="E2753" s="63" t="s">
        <v>2706</v>
      </c>
      <c r="F2753" s="63">
        <v>1</v>
      </c>
      <c r="G2753" s="63" t="s">
        <v>2707</v>
      </c>
      <c r="H2753" s="63" t="s">
        <v>772</v>
      </c>
      <c r="I2753" s="63">
        <v>73</v>
      </c>
      <c r="J2753" s="63">
        <v>23</v>
      </c>
      <c r="K2753" s="63">
        <v>2</v>
      </c>
      <c r="L2753" s="63">
        <v>-0.2</v>
      </c>
      <c r="M2753" s="63"/>
      <c r="N2753" s="63">
        <v>1</v>
      </c>
      <c r="O2753" s="63"/>
      <c r="P2753" s="63"/>
      <c r="Q2753" s="63"/>
      <c r="R2753" s="63"/>
    </row>
    <row r="2754" spans="1:18" x14ac:dyDescent="0.2">
      <c r="A2754" s="63" t="s">
        <v>2756</v>
      </c>
      <c r="B2754" s="63" t="s">
        <v>2705</v>
      </c>
      <c r="C2754" s="63" t="s">
        <v>113</v>
      </c>
      <c r="D2754" s="63" t="s">
        <v>112</v>
      </c>
      <c r="E2754" s="63" t="s">
        <v>2706</v>
      </c>
      <c r="F2754" s="63">
        <v>0</v>
      </c>
      <c r="G2754" s="63" t="s">
        <v>2707</v>
      </c>
      <c r="H2754" s="63" t="s">
        <v>18</v>
      </c>
      <c r="I2754" s="63">
        <v>75</v>
      </c>
      <c r="J2754" s="63">
        <v>10</v>
      </c>
      <c r="K2754" s="63">
        <v>1</v>
      </c>
      <c r="L2754" s="63"/>
      <c r="M2754" s="63"/>
      <c r="N2754" s="63"/>
      <c r="O2754" s="63"/>
      <c r="P2754" s="63"/>
      <c r="Q2754" s="63"/>
      <c r="R2754" s="63"/>
    </row>
    <row r="2755" spans="1:18" x14ac:dyDescent="0.2">
      <c r="A2755" s="63" t="s">
        <v>2757</v>
      </c>
      <c r="B2755" s="63" t="s">
        <v>2709</v>
      </c>
      <c r="C2755" s="63" t="s">
        <v>113</v>
      </c>
      <c r="D2755" s="63" t="s">
        <v>112</v>
      </c>
      <c r="E2755" s="63" t="s">
        <v>2706</v>
      </c>
      <c r="F2755" s="63">
        <v>1</v>
      </c>
      <c r="G2755" s="63" t="s">
        <v>2707</v>
      </c>
      <c r="H2755" s="63" t="s">
        <v>772</v>
      </c>
      <c r="I2755" s="63">
        <v>71</v>
      </c>
      <c r="J2755" s="63">
        <v>31</v>
      </c>
      <c r="K2755" s="63">
        <v>3</v>
      </c>
      <c r="L2755" s="63">
        <v>-0.9</v>
      </c>
      <c r="M2755" s="63"/>
      <c r="N2755" s="63">
        <v>1</v>
      </c>
      <c r="O2755" s="63"/>
      <c r="P2755" s="63">
        <v>1</v>
      </c>
      <c r="Q2755" s="63"/>
      <c r="R2755" s="63"/>
    </row>
    <row r="2756" spans="1:18" x14ac:dyDescent="0.2">
      <c r="A2756" s="63" t="s">
        <v>2758</v>
      </c>
      <c r="B2756" s="63" t="s">
        <v>2705</v>
      </c>
      <c r="C2756" s="63" t="s">
        <v>117</v>
      </c>
      <c r="D2756" s="63" t="s">
        <v>116</v>
      </c>
      <c r="E2756" s="63" t="s">
        <v>2706</v>
      </c>
      <c r="F2756" s="63">
        <v>0</v>
      </c>
      <c r="G2756" s="63" t="s">
        <v>2707</v>
      </c>
      <c r="H2756" s="63" t="s">
        <v>18</v>
      </c>
      <c r="I2756" s="63">
        <v>68</v>
      </c>
      <c r="J2756" s="63">
        <v>36</v>
      </c>
      <c r="K2756" s="63">
        <v>3</v>
      </c>
      <c r="L2756" s="63"/>
      <c r="M2756" s="63"/>
      <c r="N2756" s="63"/>
      <c r="O2756" s="63"/>
      <c r="P2756" s="63"/>
      <c r="Q2756" s="63"/>
      <c r="R2756" s="63"/>
    </row>
    <row r="2757" spans="1:18" x14ac:dyDescent="0.2">
      <c r="A2757" s="63" t="s">
        <v>2759</v>
      </c>
      <c r="B2757" s="63" t="s">
        <v>2709</v>
      </c>
      <c r="C2757" s="63" t="s">
        <v>117</v>
      </c>
      <c r="D2757" s="63" t="s">
        <v>116</v>
      </c>
      <c r="E2757" s="63" t="s">
        <v>2706</v>
      </c>
      <c r="F2757" s="63">
        <v>1</v>
      </c>
      <c r="G2757" s="63" t="s">
        <v>2707</v>
      </c>
      <c r="H2757" s="63" t="s">
        <v>772</v>
      </c>
      <c r="I2757" s="63">
        <v>71</v>
      </c>
      <c r="J2757" s="63">
        <v>31</v>
      </c>
      <c r="K2757" s="63">
        <v>3</v>
      </c>
      <c r="L2757" s="63">
        <v>0.6</v>
      </c>
      <c r="M2757" s="63">
        <v>1</v>
      </c>
      <c r="N2757" s="63"/>
      <c r="O2757" s="63">
        <v>1</v>
      </c>
      <c r="P2757" s="63"/>
      <c r="Q2757" s="63"/>
      <c r="R2757" s="63"/>
    </row>
    <row r="2758" spans="1:18" x14ac:dyDescent="0.2">
      <c r="A2758" s="63" t="s">
        <v>2760</v>
      </c>
      <c r="B2758" s="63" t="s">
        <v>2705</v>
      </c>
      <c r="C2758" s="63" t="s">
        <v>121</v>
      </c>
      <c r="D2758" s="63" t="s">
        <v>120</v>
      </c>
      <c r="E2758" s="63" t="s">
        <v>2706</v>
      </c>
      <c r="F2758" s="63">
        <v>0</v>
      </c>
      <c r="G2758" s="63" t="s">
        <v>2707</v>
      </c>
      <c r="H2758" s="63" t="s">
        <v>18</v>
      </c>
      <c r="I2758" s="63">
        <v>65</v>
      </c>
      <c r="J2758" s="63">
        <v>45</v>
      </c>
      <c r="K2758" s="63">
        <v>4</v>
      </c>
      <c r="L2758" s="63"/>
      <c r="M2758" s="63"/>
      <c r="N2758" s="63"/>
      <c r="O2758" s="63"/>
      <c r="P2758" s="63"/>
      <c r="Q2758" s="63"/>
      <c r="R2758" s="63"/>
    </row>
    <row r="2759" spans="1:18" x14ac:dyDescent="0.2">
      <c r="A2759" s="63" t="s">
        <v>2761</v>
      </c>
      <c r="B2759" s="63" t="s">
        <v>2709</v>
      </c>
      <c r="C2759" s="63" t="s">
        <v>121</v>
      </c>
      <c r="D2759" s="63" t="s">
        <v>120</v>
      </c>
      <c r="E2759" s="63" t="s">
        <v>2706</v>
      </c>
      <c r="F2759" s="63">
        <v>1</v>
      </c>
      <c r="G2759" s="63" t="s">
        <v>2707</v>
      </c>
      <c r="H2759" s="63" t="s">
        <v>772</v>
      </c>
      <c r="I2759" s="63">
        <v>68</v>
      </c>
      <c r="J2759" s="63">
        <v>41</v>
      </c>
      <c r="K2759" s="63">
        <v>4</v>
      </c>
      <c r="L2759" s="63">
        <v>0.6</v>
      </c>
      <c r="M2759" s="63">
        <v>1</v>
      </c>
      <c r="N2759" s="63"/>
      <c r="O2759" s="63">
        <v>1</v>
      </c>
      <c r="P2759" s="63"/>
      <c r="Q2759" s="63"/>
      <c r="R2759" s="63"/>
    </row>
    <row r="2760" spans="1:18" x14ac:dyDescent="0.2">
      <c r="A2760" s="63" t="s">
        <v>2762</v>
      </c>
      <c r="B2760" s="63" t="s">
        <v>2705</v>
      </c>
      <c r="C2760" s="63" t="s">
        <v>125</v>
      </c>
      <c r="D2760" s="63" t="s">
        <v>124</v>
      </c>
      <c r="E2760" s="63" t="s">
        <v>2706</v>
      </c>
      <c r="F2760" s="63">
        <v>0</v>
      </c>
      <c r="G2760" s="63" t="s">
        <v>2707</v>
      </c>
      <c r="H2760" s="63" t="s">
        <v>18</v>
      </c>
      <c r="I2760" s="63">
        <v>79</v>
      </c>
      <c r="J2760" s="63">
        <v>2</v>
      </c>
      <c r="K2760" s="63">
        <v>1</v>
      </c>
      <c r="L2760" s="63"/>
      <c r="M2760" s="63"/>
      <c r="N2760" s="63"/>
      <c r="O2760" s="63"/>
      <c r="P2760" s="63"/>
      <c r="Q2760" s="63"/>
      <c r="R2760" s="63"/>
    </row>
    <row r="2761" spans="1:18" x14ac:dyDescent="0.2">
      <c r="A2761" s="63" t="s">
        <v>2763</v>
      </c>
      <c r="B2761" s="63" t="s">
        <v>2709</v>
      </c>
      <c r="C2761" s="63" t="s">
        <v>125</v>
      </c>
      <c r="D2761" s="63" t="s">
        <v>124</v>
      </c>
      <c r="E2761" s="63" t="s">
        <v>2706</v>
      </c>
      <c r="F2761" s="63">
        <v>1</v>
      </c>
      <c r="G2761" s="63" t="s">
        <v>2707</v>
      </c>
      <c r="H2761" s="63" t="s">
        <v>772</v>
      </c>
      <c r="I2761" s="63">
        <v>74</v>
      </c>
      <c r="J2761" s="63">
        <v>20</v>
      </c>
      <c r="K2761" s="63">
        <v>2</v>
      </c>
      <c r="L2761" s="63">
        <v>-1.1000000000000001</v>
      </c>
      <c r="M2761" s="63"/>
      <c r="N2761" s="63">
        <v>1</v>
      </c>
      <c r="O2761" s="63"/>
      <c r="P2761" s="63">
        <v>1</v>
      </c>
      <c r="Q2761" s="63"/>
      <c r="R2761" s="63">
        <v>1</v>
      </c>
    </row>
    <row r="2762" spans="1:18" x14ac:dyDescent="0.2">
      <c r="A2762" s="63" t="s">
        <v>2764</v>
      </c>
      <c r="B2762" s="63" t="s">
        <v>2705</v>
      </c>
      <c r="C2762" s="63" t="s">
        <v>129</v>
      </c>
      <c r="D2762" s="63" t="s">
        <v>128</v>
      </c>
      <c r="E2762" s="63" t="s">
        <v>2706</v>
      </c>
      <c r="F2762" s="63">
        <v>0</v>
      </c>
      <c r="G2762" s="63" t="s">
        <v>2707</v>
      </c>
      <c r="H2762" s="63" t="s">
        <v>18</v>
      </c>
      <c r="I2762" s="63">
        <v>61</v>
      </c>
      <c r="J2762" s="63">
        <v>50</v>
      </c>
      <c r="K2762" s="63">
        <v>4</v>
      </c>
      <c r="L2762" s="63"/>
      <c r="M2762" s="63"/>
      <c r="N2762" s="63"/>
      <c r="O2762" s="63"/>
      <c r="P2762" s="63"/>
      <c r="Q2762" s="63"/>
      <c r="R2762" s="63"/>
    </row>
    <row r="2763" spans="1:18" x14ac:dyDescent="0.2">
      <c r="A2763" s="63" t="s">
        <v>2765</v>
      </c>
      <c r="B2763" s="63" t="s">
        <v>2709</v>
      </c>
      <c r="C2763" s="63" t="s">
        <v>129</v>
      </c>
      <c r="D2763" s="63" t="s">
        <v>128</v>
      </c>
      <c r="E2763" s="63" t="s">
        <v>2706</v>
      </c>
      <c r="F2763" s="63">
        <v>1</v>
      </c>
      <c r="G2763" s="63" t="s">
        <v>2707</v>
      </c>
      <c r="H2763" s="63" t="s">
        <v>772</v>
      </c>
      <c r="I2763" s="63">
        <v>71</v>
      </c>
      <c r="J2763" s="63">
        <v>31</v>
      </c>
      <c r="K2763" s="63">
        <v>3</v>
      </c>
      <c r="L2763" s="63">
        <v>2.1</v>
      </c>
      <c r="M2763" s="63">
        <v>1</v>
      </c>
      <c r="N2763" s="63"/>
      <c r="O2763" s="63">
        <v>1</v>
      </c>
      <c r="P2763" s="63"/>
      <c r="Q2763" s="63">
        <v>1</v>
      </c>
      <c r="R2763" s="63"/>
    </row>
    <row r="2764" spans="1:18" x14ac:dyDescent="0.2">
      <c r="A2764" s="63" t="s">
        <v>2766</v>
      </c>
      <c r="B2764" s="63" t="s">
        <v>2705</v>
      </c>
      <c r="C2764" s="63" t="s">
        <v>133</v>
      </c>
      <c r="D2764" s="63" t="s">
        <v>132</v>
      </c>
      <c r="E2764" s="63" t="s">
        <v>2706</v>
      </c>
      <c r="F2764" s="63">
        <v>0</v>
      </c>
      <c r="G2764" s="63" t="s">
        <v>2707</v>
      </c>
      <c r="H2764" s="63" t="s">
        <v>18</v>
      </c>
      <c r="I2764" s="63">
        <v>75</v>
      </c>
      <c r="J2764" s="63">
        <v>10</v>
      </c>
      <c r="K2764" s="63">
        <v>1</v>
      </c>
      <c r="L2764" s="63"/>
      <c r="M2764" s="63"/>
      <c r="N2764" s="63"/>
      <c r="O2764" s="63"/>
      <c r="P2764" s="63"/>
      <c r="Q2764" s="63"/>
      <c r="R2764" s="63"/>
    </row>
    <row r="2765" spans="1:18" x14ac:dyDescent="0.2">
      <c r="A2765" s="63" t="s">
        <v>2767</v>
      </c>
      <c r="B2765" s="63" t="s">
        <v>2709</v>
      </c>
      <c r="C2765" s="63" t="s">
        <v>133</v>
      </c>
      <c r="D2765" s="63" t="s">
        <v>132</v>
      </c>
      <c r="E2765" s="63" t="s">
        <v>2706</v>
      </c>
      <c r="F2765" s="63">
        <v>1</v>
      </c>
      <c r="G2765" s="63" t="s">
        <v>2707</v>
      </c>
      <c r="H2765" s="63" t="s">
        <v>772</v>
      </c>
      <c r="I2765" s="63">
        <v>74</v>
      </c>
      <c r="J2765" s="63">
        <v>20</v>
      </c>
      <c r="K2765" s="63">
        <v>2</v>
      </c>
      <c r="L2765" s="63">
        <v>-0.2</v>
      </c>
      <c r="M2765" s="63"/>
      <c r="N2765" s="63">
        <v>1</v>
      </c>
      <c r="O2765" s="63"/>
      <c r="P2765" s="63"/>
      <c r="Q2765" s="63"/>
      <c r="R2765" s="63"/>
    </row>
    <row r="2766" spans="1:18" x14ac:dyDescent="0.2">
      <c r="A2766" s="63" t="s">
        <v>2768</v>
      </c>
      <c r="B2766" s="63" t="s">
        <v>2705</v>
      </c>
      <c r="C2766" s="63" t="s">
        <v>137</v>
      </c>
      <c r="D2766" s="63" t="s">
        <v>136</v>
      </c>
      <c r="E2766" s="63" t="s">
        <v>2706</v>
      </c>
      <c r="F2766" s="63">
        <v>0</v>
      </c>
      <c r="G2766" s="63" t="s">
        <v>2707</v>
      </c>
      <c r="H2766" s="63" t="s">
        <v>18</v>
      </c>
      <c r="I2766" s="63">
        <v>73</v>
      </c>
      <c r="J2766" s="63">
        <v>15</v>
      </c>
      <c r="K2766" s="63">
        <v>2</v>
      </c>
      <c r="L2766" s="63"/>
      <c r="M2766" s="63"/>
      <c r="N2766" s="63"/>
      <c r="O2766" s="63"/>
      <c r="P2766" s="63"/>
      <c r="Q2766" s="63"/>
      <c r="R2766" s="63"/>
    </row>
    <row r="2767" spans="1:18" x14ac:dyDescent="0.2">
      <c r="A2767" s="63" t="s">
        <v>2769</v>
      </c>
      <c r="B2767" s="63" t="s">
        <v>2709</v>
      </c>
      <c r="C2767" s="63" t="s">
        <v>137</v>
      </c>
      <c r="D2767" s="63" t="s">
        <v>136</v>
      </c>
      <c r="E2767" s="63" t="s">
        <v>2706</v>
      </c>
      <c r="F2767" s="63">
        <v>1</v>
      </c>
      <c r="G2767" s="63" t="s">
        <v>2707</v>
      </c>
      <c r="H2767" s="63" t="s">
        <v>772</v>
      </c>
      <c r="I2767" s="63">
        <v>77</v>
      </c>
      <c r="J2767" s="63">
        <v>6</v>
      </c>
      <c r="K2767" s="63">
        <v>1</v>
      </c>
      <c r="L2767" s="63">
        <v>0.9</v>
      </c>
      <c r="M2767" s="63">
        <v>1</v>
      </c>
      <c r="N2767" s="63"/>
      <c r="O2767" s="63">
        <v>1</v>
      </c>
      <c r="P2767" s="63"/>
      <c r="Q2767" s="63"/>
      <c r="R2767" s="63"/>
    </row>
    <row r="2768" spans="1:18" x14ac:dyDescent="0.2">
      <c r="A2768" s="63" t="s">
        <v>2770</v>
      </c>
      <c r="B2768" s="63" t="s">
        <v>2705</v>
      </c>
      <c r="C2768" s="63" t="s">
        <v>141</v>
      </c>
      <c r="D2768" s="63" t="s">
        <v>140</v>
      </c>
      <c r="E2768" s="63" t="s">
        <v>2706</v>
      </c>
      <c r="F2768" s="63">
        <v>0</v>
      </c>
      <c r="G2768" s="63" t="s">
        <v>2707</v>
      </c>
      <c r="H2768" s="63" t="s">
        <v>18</v>
      </c>
      <c r="I2768" s="63">
        <v>66</v>
      </c>
      <c r="J2768" s="63">
        <v>43</v>
      </c>
      <c r="K2768" s="63">
        <v>4</v>
      </c>
      <c r="L2768" s="63"/>
      <c r="M2768" s="63"/>
      <c r="N2768" s="63"/>
      <c r="O2768" s="63"/>
      <c r="P2768" s="63"/>
      <c r="Q2768" s="63"/>
      <c r="R2768" s="63"/>
    </row>
    <row r="2769" spans="1:18" x14ac:dyDescent="0.2">
      <c r="A2769" s="63" t="s">
        <v>2771</v>
      </c>
      <c r="B2769" s="63" t="s">
        <v>2709</v>
      </c>
      <c r="C2769" s="63" t="s">
        <v>141</v>
      </c>
      <c r="D2769" s="63" t="s">
        <v>140</v>
      </c>
      <c r="E2769" s="63" t="s">
        <v>2706</v>
      </c>
      <c r="F2769" s="63">
        <v>1</v>
      </c>
      <c r="G2769" s="63" t="s">
        <v>2707</v>
      </c>
      <c r="H2769" s="63" t="s">
        <v>772</v>
      </c>
      <c r="I2769" s="63">
        <v>70</v>
      </c>
      <c r="J2769" s="63">
        <v>38</v>
      </c>
      <c r="K2769" s="63">
        <v>3</v>
      </c>
      <c r="L2769" s="63">
        <v>0.9</v>
      </c>
      <c r="M2769" s="63">
        <v>1</v>
      </c>
      <c r="N2769" s="63"/>
      <c r="O2769" s="63">
        <v>1</v>
      </c>
      <c r="P2769" s="63"/>
      <c r="Q2769" s="63"/>
      <c r="R2769" s="63"/>
    </row>
    <row r="2770" spans="1:18" x14ac:dyDescent="0.2">
      <c r="A2770" s="63" t="s">
        <v>2772</v>
      </c>
      <c r="B2770" s="63" t="s">
        <v>2705</v>
      </c>
      <c r="C2770" s="63" t="s">
        <v>145</v>
      </c>
      <c r="D2770" s="63" t="s">
        <v>144</v>
      </c>
      <c r="E2770" s="63" t="s">
        <v>2706</v>
      </c>
      <c r="F2770" s="63">
        <v>0</v>
      </c>
      <c r="G2770" s="63" t="s">
        <v>2707</v>
      </c>
      <c r="H2770" s="63" t="s">
        <v>18</v>
      </c>
      <c r="I2770" s="63">
        <v>72</v>
      </c>
      <c r="J2770" s="63">
        <v>19</v>
      </c>
      <c r="K2770" s="63">
        <v>2</v>
      </c>
      <c r="L2770" s="63"/>
      <c r="M2770" s="63"/>
      <c r="N2770" s="63"/>
      <c r="O2770" s="63"/>
      <c r="P2770" s="63"/>
      <c r="Q2770" s="63"/>
      <c r="R2770" s="63"/>
    </row>
    <row r="2771" spans="1:18" x14ac:dyDescent="0.2">
      <c r="A2771" s="63" t="s">
        <v>2773</v>
      </c>
      <c r="B2771" s="63" t="s">
        <v>2709</v>
      </c>
      <c r="C2771" s="63" t="s">
        <v>145</v>
      </c>
      <c r="D2771" s="63" t="s">
        <v>144</v>
      </c>
      <c r="E2771" s="63" t="s">
        <v>2706</v>
      </c>
      <c r="F2771" s="63">
        <v>1</v>
      </c>
      <c r="G2771" s="63" t="s">
        <v>2707</v>
      </c>
      <c r="H2771" s="63" t="s">
        <v>772</v>
      </c>
      <c r="I2771" s="63">
        <v>72</v>
      </c>
      <c r="J2771" s="63">
        <v>27</v>
      </c>
      <c r="K2771" s="63">
        <v>3</v>
      </c>
      <c r="L2771" s="63">
        <v>0</v>
      </c>
      <c r="M2771" s="63"/>
      <c r="N2771" s="63"/>
      <c r="O2771" s="63"/>
      <c r="P2771" s="63"/>
      <c r="Q2771" s="63"/>
      <c r="R2771" s="63"/>
    </row>
    <row r="2772" spans="1:18" x14ac:dyDescent="0.2">
      <c r="A2772" s="63" t="s">
        <v>2774</v>
      </c>
      <c r="B2772" s="63" t="s">
        <v>2705</v>
      </c>
      <c r="C2772" s="63" t="s">
        <v>149</v>
      </c>
      <c r="D2772" s="63" t="s">
        <v>148</v>
      </c>
      <c r="E2772" s="63" t="s">
        <v>2706</v>
      </c>
      <c r="F2772" s="63">
        <v>0</v>
      </c>
      <c r="G2772" s="63" t="s">
        <v>2707</v>
      </c>
      <c r="H2772" s="63" t="s">
        <v>18</v>
      </c>
      <c r="I2772" s="63">
        <v>72</v>
      </c>
      <c r="J2772" s="63">
        <v>19</v>
      </c>
      <c r="K2772" s="63">
        <v>2</v>
      </c>
      <c r="L2772" s="63"/>
      <c r="M2772" s="63"/>
      <c r="N2772" s="63"/>
      <c r="O2772" s="63"/>
      <c r="P2772" s="63"/>
      <c r="Q2772" s="63"/>
      <c r="R2772" s="63"/>
    </row>
    <row r="2773" spans="1:18" x14ac:dyDescent="0.2">
      <c r="A2773" s="63" t="s">
        <v>2775</v>
      </c>
      <c r="B2773" s="63" t="s">
        <v>2709</v>
      </c>
      <c r="C2773" s="63" t="s">
        <v>149</v>
      </c>
      <c r="D2773" s="63" t="s">
        <v>148</v>
      </c>
      <c r="E2773" s="63" t="s">
        <v>2706</v>
      </c>
      <c r="F2773" s="63">
        <v>1</v>
      </c>
      <c r="G2773" s="63" t="s">
        <v>2707</v>
      </c>
      <c r="H2773" s="63" t="s">
        <v>772</v>
      </c>
      <c r="I2773" s="63">
        <v>76</v>
      </c>
      <c r="J2773" s="63">
        <v>10</v>
      </c>
      <c r="K2773" s="63">
        <v>1</v>
      </c>
      <c r="L2773" s="63">
        <v>0.9</v>
      </c>
      <c r="M2773" s="63">
        <v>1</v>
      </c>
      <c r="N2773" s="63"/>
      <c r="O2773" s="63">
        <v>1</v>
      </c>
      <c r="P2773" s="63"/>
      <c r="Q2773" s="63"/>
      <c r="R2773" s="63"/>
    </row>
    <row r="2774" spans="1:18" x14ac:dyDescent="0.2">
      <c r="A2774" s="63" t="s">
        <v>2776</v>
      </c>
      <c r="B2774" s="63" t="s">
        <v>2705</v>
      </c>
      <c r="C2774" s="63" t="s">
        <v>153</v>
      </c>
      <c r="D2774" s="63" t="s">
        <v>152</v>
      </c>
      <c r="E2774" s="63" t="s">
        <v>2706</v>
      </c>
      <c r="F2774" s="63">
        <v>0</v>
      </c>
      <c r="G2774" s="63" t="s">
        <v>2707</v>
      </c>
      <c r="H2774" s="63" t="s">
        <v>18</v>
      </c>
      <c r="I2774" s="63">
        <v>72</v>
      </c>
      <c r="J2774" s="63">
        <v>19</v>
      </c>
      <c r="K2774" s="63">
        <v>2</v>
      </c>
      <c r="L2774" s="63"/>
      <c r="M2774" s="63"/>
      <c r="N2774" s="63"/>
      <c r="O2774" s="63"/>
      <c r="P2774" s="63"/>
      <c r="Q2774" s="63"/>
      <c r="R2774" s="63"/>
    </row>
    <row r="2775" spans="1:18" x14ac:dyDescent="0.2">
      <c r="A2775" s="63" t="s">
        <v>2777</v>
      </c>
      <c r="B2775" s="63" t="s">
        <v>2709</v>
      </c>
      <c r="C2775" s="63" t="s">
        <v>153</v>
      </c>
      <c r="D2775" s="63" t="s">
        <v>152</v>
      </c>
      <c r="E2775" s="63" t="s">
        <v>2706</v>
      </c>
      <c r="F2775" s="63">
        <v>1</v>
      </c>
      <c r="G2775" s="63" t="s">
        <v>2707</v>
      </c>
      <c r="H2775" s="63" t="s">
        <v>772</v>
      </c>
      <c r="I2775" s="63">
        <v>80</v>
      </c>
      <c r="J2775" s="63">
        <v>2</v>
      </c>
      <c r="K2775" s="63">
        <v>1</v>
      </c>
      <c r="L2775" s="63">
        <v>1.7</v>
      </c>
      <c r="M2775" s="63">
        <v>1</v>
      </c>
      <c r="N2775" s="63"/>
      <c r="O2775" s="63">
        <v>1</v>
      </c>
      <c r="P2775" s="63"/>
      <c r="Q2775" s="63">
        <v>1</v>
      </c>
      <c r="R2775" s="63"/>
    </row>
    <row r="2776" spans="1:18" x14ac:dyDescent="0.2">
      <c r="A2776" s="63" t="s">
        <v>2778</v>
      </c>
      <c r="B2776" s="63" t="s">
        <v>2705</v>
      </c>
      <c r="C2776" s="63" t="s">
        <v>157</v>
      </c>
      <c r="D2776" s="63" t="s">
        <v>156</v>
      </c>
      <c r="E2776" s="63" t="s">
        <v>2706</v>
      </c>
      <c r="F2776" s="63">
        <v>0</v>
      </c>
      <c r="G2776" s="63" t="s">
        <v>2707</v>
      </c>
      <c r="H2776" s="63" t="s">
        <v>18</v>
      </c>
      <c r="I2776" s="63">
        <v>62</v>
      </c>
      <c r="J2776" s="63">
        <v>49</v>
      </c>
      <c r="K2776" s="63">
        <v>4</v>
      </c>
      <c r="L2776" s="63"/>
      <c r="M2776" s="63"/>
      <c r="N2776" s="63"/>
      <c r="O2776" s="63"/>
      <c r="P2776" s="63"/>
      <c r="Q2776" s="63"/>
      <c r="R2776" s="63"/>
    </row>
    <row r="2777" spans="1:18" x14ac:dyDescent="0.2">
      <c r="A2777" s="63" t="s">
        <v>2779</v>
      </c>
      <c r="B2777" s="63" t="s">
        <v>2709</v>
      </c>
      <c r="C2777" s="63" t="s">
        <v>157</v>
      </c>
      <c r="D2777" s="63" t="s">
        <v>156</v>
      </c>
      <c r="E2777" s="63" t="s">
        <v>2706</v>
      </c>
      <c r="F2777" s="63">
        <v>1</v>
      </c>
      <c r="G2777" s="63" t="s">
        <v>2707</v>
      </c>
      <c r="H2777" s="63" t="s">
        <v>772</v>
      </c>
      <c r="I2777" s="63">
        <v>68</v>
      </c>
      <c r="J2777" s="63">
        <v>41</v>
      </c>
      <c r="K2777" s="63">
        <v>4</v>
      </c>
      <c r="L2777" s="63">
        <v>1.3</v>
      </c>
      <c r="M2777" s="63">
        <v>1</v>
      </c>
      <c r="N2777" s="63"/>
      <c r="O2777" s="63">
        <v>1</v>
      </c>
      <c r="P2777" s="63"/>
      <c r="Q2777" s="63">
        <v>1</v>
      </c>
      <c r="R2777" s="63"/>
    </row>
    <row r="2778" spans="1:18" x14ac:dyDescent="0.2">
      <c r="A2778" s="63" t="s">
        <v>2780</v>
      </c>
      <c r="B2778" s="63" t="s">
        <v>2705</v>
      </c>
      <c r="C2778" s="63" t="s">
        <v>161</v>
      </c>
      <c r="D2778" s="63" t="s">
        <v>160</v>
      </c>
      <c r="E2778" s="63" t="s">
        <v>2706</v>
      </c>
      <c r="F2778" s="63">
        <v>0</v>
      </c>
      <c r="G2778" s="63" t="s">
        <v>2707</v>
      </c>
      <c r="H2778" s="63" t="s">
        <v>18</v>
      </c>
      <c r="I2778" s="63">
        <v>63</v>
      </c>
      <c r="J2778" s="63">
        <v>48</v>
      </c>
      <c r="K2778" s="63">
        <v>4</v>
      </c>
      <c r="L2778" s="63"/>
      <c r="M2778" s="63"/>
      <c r="N2778" s="63"/>
      <c r="O2778" s="63"/>
      <c r="P2778" s="63"/>
      <c r="Q2778" s="63"/>
      <c r="R2778" s="63"/>
    </row>
    <row r="2779" spans="1:18" x14ac:dyDescent="0.2">
      <c r="A2779" s="63" t="s">
        <v>2781</v>
      </c>
      <c r="B2779" s="63" t="s">
        <v>2709</v>
      </c>
      <c r="C2779" s="63" t="s">
        <v>161</v>
      </c>
      <c r="D2779" s="63" t="s">
        <v>160</v>
      </c>
      <c r="E2779" s="63" t="s">
        <v>2706</v>
      </c>
      <c r="F2779" s="63">
        <v>1</v>
      </c>
      <c r="G2779" s="63" t="s">
        <v>2707</v>
      </c>
      <c r="H2779" s="63" t="s">
        <v>772</v>
      </c>
      <c r="I2779" s="63">
        <v>75</v>
      </c>
      <c r="J2779" s="63">
        <v>15</v>
      </c>
      <c r="K2779" s="63">
        <v>2</v>
      </c>
      <c r="L2779" s="63">
        <v>2.6</v>
      </c>
      <c r="M2779" s="63">
        <v>1</v>
      </c>
      <c r="N2779" s="63"/>
      <c r="O2779" s="63">
        <v>1</v>
      </c>
      <c r="P2779" s="63"/>
      <c r="Q2779" s="63">
        <v>1</v>
      </c>
      <c r="R2779" s="63"/>
    </row>
    <row r="2780" spans="1:18" x14ac:dyDescent="0.2">
      <c r="A2780" s="63" t="s">
        <v>2782</v>
      </c>
      <c r="B2780" s="63" t="s">
        <v>2705</v>
      </c>
      <c r="C2780" s="63" t="s">
        <v>165</v>
      </c>
      <c r="D2780" s="63" t="s">
        <v>164</v>
      </c>
      <c r="E2780" s="63" t="s">
        <v>2706</v>
      </c>
      <c r="F2780" s="63">
        <v>0</v>
      </c>
      <c r="G2780" s="63" t="s">
        <v>2707</v>
      </c>
      <c r="H2780" s="63" t="s">
        <v>18</v>
      </c>
      <c r="I2780" s="63">
        <v>67</v>
      </c>
      <c r="J2780" s="63">
        <v>38</v>
      </c>
      <c r="K2780" s="63">
        <v>3</v>
      </c>
      <c r="L2780" s="63"/>
      <c r="M2780" s="63"/>
      <c r="N2780" s="63"/>
      <c r="O2780" s="63"/>
      <c r="P2780" s="63"/>
      <c r="Q2780" s="63"/>
      <c r="R2780" s="63"/>
    </row>
    <row r="2781" spans="1:18" x14ac:dyDescent="0.2">
      <c r="A2781" s="63" t="s">
        <v>2783</v>
      </c>
      <c r="B2781" s="63" t="s">
        <v>2709</v>
      </c>
      <c r="C2781" s="63" t="s">
        <v>165</v>
      </c>
      <c r="D2781" s="63" t="s">
        <v>164</v>
      </c>
      <c r="E2781" s="63" t="s">
        <v>2706</v>
      </c>
      <c r="F2781" s="63">
        <v>1</v>
      </c>
      <c r="G2781" s="63" t="s">
        <v>2707</v>
      </c>
      <c r="H2781" s="63" t="s">
        <v>772</v>
      </c>
      <c r="I2781" s="63">
        <v>67</v>
      </c>
      <c r="J2781" s="63">
        <v>46</v>
      </c>
      <c r="K2781" s="63">
        <v>4</v>
      </c>
      <c r="L2781" s="63">
        <v>0</v>
      </c>
      <c r="M2781" s="63"/>
      <c r="N2781" s="63"/>
      <c r="O2781" s="63"/>
      <c r="P2781" s="63"/>
      <c r="Q2781" s="63"/>
      <c r="R2781" s="63"/>
    </row>
    <row r="2782" spans="1:18" x14ac:dyDescent="0.2">
      <c r="A2782" s="63" t="s">
        <v>2784</v>
      </c>
      <c r="B2782" s="63" t="s">
        <v>2705</v>
      </c>
      <c r="C2782" s="63" t="s">
        <v>169</v>
      </c>
      <c r="D2782" s="63" t="s">
        <v>168</v>
      </c>
      <c r="E2782" s="63" t="s">
        <v>2706</v>
      </c>
      <c r="F2782" s="63">
        <v>0</v>
      </c>
      <c r="G2782" s="63" t="s">
        <v>2707</v>
      </c>
      <c r="H2782" s="63" t="s">
        <v>18</v>
      </c>
      <c r="I2782" s="63">
        <v>76</v>
      </c>
      <c r="J2782" s="63">
        <v>8</v>
      </c>
      <c r="K2782" s="63">
        <v>1</v>
      </c>
      <c r="L2782" s="63"/>
      <c r="M2782" s="63"/>
      <c r="N2782" s="63"/>
      <c r="O2782" s="63"/>
      <c r="P2782" s="63"/>
      <c r="Q2782" s="63"/>
      <c r="R2782" s="63"/>
    </row>
    <row r="2783" spans="1:18" x14ac:dyDescent="0.2">
      <c r="A2783" s="63" t="s">
        <v>2785</v>
      </c>
      <c r="B2783" s="63" t="s">
        <v>2709</v>
      </c>
      <c r="C2783" s="63" t="s">
        <v>169</v>
      </c>
      <c r="D2783" s="63" t="s">
        <v>168</v>
      </c>
      <c r="E2783" s="63" t="s">
        <v>2706</v>
      </c>
      <c r="F2783" s="63">
        <v>1</v>
      </c>
      <c r="G2783" s="63" t="s">
        <v>2707</v>
      </c>
      <c r="H2783" s="63" t="s">
        <v>772</v>
      </c>
      <c r="I2783" s="63">
        <v>73</v>
      </c>
      <c r="J2783" s="63">
        <v>23</v>
      </c>
      <c r="K2783" s="63">
        <v>2</v>
      </c>
      <c r="L2783" s="63">
        <v>-0.6</v>
      </c>
      <c r="M2783" s="63"/>
      <c r="N2783" s="63">
        <v>1</v>
      </c>
      <c r="O2783" s="63"/>
      <c r="P2783" s="63">
        <v>1</v>
      </c>
      <c r="Q2783" s="63"/>
      <c r="R2783" s="63"/>
    </row>
    <row r="2784" spans="1:18" x14ac:dyDescent="0.2">
      <c r="A2784" s="63" t="s">
        <v>2786</v>
      </c>
      <c r="B2784" s="63" t="s">
        <v>2705</v>
      </c>
      <c r="C2784" s="63" t="s">
        <v>173</v>
      </c>
      <c r="D2784" s="63" t="s">
        <v>172</v>
      </c>
      <c r="E2784" s="63" t="s">
        <v>2706</v>
      </c>
      <c r="F2784" s="63">
        <v>0</v>
      </c>
      <c r="G2784" s="63" t="s">
        <v>2707</v>
      </c>
      <c r="H2784" s="63" t="s">
        <v>18</v>
      </c>
      <c r="I2784" s="63">
        <v>82</v>
      </c>
      <c r="J2784" s="63">
        <v>1</v>
      </c>
      <c r="K2784" s="63">
        <v>1</v>
      </c>
      <c r="L2784" s="63"/>
      <c r="M2784" s="63"/>
      <c r="N2784" s="63"/>
      <c r="O2784" s="63"/>
      <c r="P2784" s="63"/>
      <c r="Q2784" s="63"/>
      <c r="R2784" s="63"/>
    </row>
    <row r="2785" spans="1:18" x14ac:dyDescent="0.2">
      <c r="A2785" s="63" t="s">
        <v>2787</v>
      </c>
      <c r="B2785" s="63" t="s">
        <v>2709</v>
      </c>
      <c r="C2785" s="63" t="s">
        <v>173</v>
      </c>
      <c r="D2785" s="63" t="s">
        <v>172</v>
      </c>
      <c r="E2785" s="63" t="s">
        <v>2706</v>
      </c>
      <c r="F2785" s="63">
        <v>1</v>
      </c>
      <c r="G2785" s="63" t="s">
        <v>2707</v>
      </c>
      <c r="H2785" s="63" t="s">
        <v>772</v>
      </c>
      <c r="I2785" s="63">
        <v>77</v>
      </c>
      <c r="J2785" s="63">
        <v>6</v>
      </c>
      <c r="K2785" s="63">
        <v>1</v>
      </c>
      <c r="L2785" s="63">
        <v>-1.1000000000000001</v>
      </c>
      <c r="M2785" s="63"/>
      <c r="N2785" s="63">
        <v>1</v>
      </c>
      <c r="O2785" s="63"/>
      <c r="P2785" s="63">
        <v>1</v>
      </c>
      <c r="Q2785" s="63"/>
      <c r="R2785" s="63">
        <v>1</v>
      </c>
    </row>
    <row r="2786" spans="1:18" x14ac:dyDescent="0.2">
      <c r="A2786" s="63" t="s">
        <v>2788</v>
      </c>
      <c r="B2786" s="63" t="s">
        <v>2705</v>
      </c>
      <c r="C2786" s="63" t="s">
        <v>177</v>
      </c>
      <c r="D2786" s="63" t="s">
        <v>176</v>
      </c>
      <c r="E2786" s="63" t="s">
        <v>2706</v>
      </c>
      <c r="F2786" s="63">
        <v>0</v>
      </c>
      <c r="G2786" s="63" t="s">
        <v>2707</v>
      </c>
      <c r="H2786" s="63" t="s">
        <v>18</v>
      </c>
      <c r="I2786" s="63">
        <v>67</v>
      </c>
      <c r="J2786" s="63">
        <v>38</v>
      </c>
      <c r="K2786" s="63">
        <v>3</v>
      </c>
      <c r="L2786" s="63"/>
      <c r="M2786" s="63"/>
      <c r="N2786" s="63"/>
      <c r="O2786" s="63"/>
      <c r="P2786" s="63"/>
      <c r="Q2786" s="63"/>
      <c r="R2786" s="63"/>
    </row>
    <row r="2787" spans="1:18" x14ac:dyDescent="0.2">
      <c r="A2787" s="63" t="s">
        <v>2789</v>
      </c>
      <c r="B2787" s="63" t="s">
        <v>2709</v>
      </c>
      <c r="C2787" s="63" t="s">
        <v>177</v>
      </c>
      <c r="D2787" s="63" t="s">
        <v>176</v>
      </c>
      <c r="E2787" s="63" t="s">
        <v>2706</v>
      </c>
      <c r="F2787" s="63">
        <v>1</v>
      </c>
      <c r="G2787" s="63" t="s">
        <v>2707</v>
      </c>
      <c r="H2787" s="63" t="s">
        <v>772</v>
      </c>
      <c r="I2787" s="63">
        <v>68</v>
      </c>
      <c r="J2787" s="63">
        <v>41</v>
      </c>
      <c r="K2787" s="63">
        <v>4</v>
      </c>
      <c r="L2787" s="63">
        <v>0.2</v>
      </c>
      <c r="M2787" s="63">
        <v>1</v>
      </c>
      <c r="N2787" s="63"/>
      <c r="O2787" s="63"/>
      <c r="P2787" s="63"/>
      <c r="Q2787" s="63"/>
      <c r="R2787" s="63"/>
    </row>
    <row r="2788" spans="1:18" x14ac:dyDescent="0.2">
      <c r="A2788" s="63" t="s">
        <v>2790</v>
      </c>
      <c r="B2788" s="63" t="s">
        <v>2705</v>
      </c>
      <c r="C2788" s="63" t="s">
        <v>181</v>
      </c>
      <c r="D2788" s="63" t="s">
        <v>180</v>
      </c>
      <c r="E2788" s="63" t="s">
        <v>2706</v>
      </c>
      <c r="F2788" s="63">
        <v>0</v>
      </c>
      <c r="G2788" s="63" t="s">
        <v>2707</v>
      </c>
      <c r="H2788" s="63" t="s">
        <v>18</v>
      </c>
      <c r="I2788" s="63">
        <v>74</v>
      </c>
      <c r="J2788" s="63">
        <v>13</v>
      </c>
      <c r="K2788" s="63">
        <v>2</v>
      </c>
      <c r="L2788" s="63"/>
      <c r="M2788" s="63"/>
      <c r="N2788" s="63"/>
      <c r="O2788" s="63"/>
      <c r="P2788" s="63"/>
      <c r="Q2788" s="63"/>
      <c r="R2788" s="63"/>
    </row>
    <row r="2789" spans="1:18" x14ac:dyDescent="0.2">
      <c r="A2789" s="63" t="s">
        <v>2791</v>
      </c>
      <c r="B2789" s="63" t="s">
        <v>2709</v>
      </c>
      <c r="C2789" s="63" t="s">
        <v>181</v>
      </c>
      <c r="D2789" s="63" t="s">
        <v>180</v>
      </c>
      <c r="E2789" s="63" t="s">
        <v>2706</v>
      </c>
      <c r="F2789" s="63">
        <v>1</v>
      </c>
      <c r="G2789" s="63" t="s">
        <v>2707</v>
      </c>
      <c r="H2789" s="63" t="s">
        <v>772</v>
      </c>
      <c r="I2789" s="63">
        <v>76</v>
      </c>
      <c r="J2789" s="63">
        <v>10</v>
      </c>
      <c r="K2789" s="63">
        <v>1</v>
      </c>
      <c r="L2789" s="63">
        <v>0.4</v>
      </c>
      <c r="M2789" s="63">
        <v>1</v>
      </c>
      <c r="N2789" s="63"/>
      <c r="O2789" s="63"/>
      <c r="P2789" s="63"/>
      <c r="Q2789" s="63"/>
      <c r="R2789" s="63"/>
    </row>
    <row r="2790" spans="1:18" x14ac:dyDescent="0.2">
      <c r="A2790" s="63" t="s">
        <v>2792</v>
      </c>
      <c r="B2790" s="63" t="s">
        <v>2705</v>
      </c>
      <c r="C2790" s="63" t="s">
        <v>185</v>
      </c>
      <c r="D2790" s="63" t="s">
        <v>184</v>
      </c>
      <c r="E2790" s="63" t="s">
        <v>2706</v>
      </c>
      <c r="F2790" s="63">
        <v>0</v>
      </c>
      <c r="G2790" s="63" t="s">
        <v>2707</v>
      </c>
      <c r="H2790" s="63" t="s">
        <v>18</v>
      </c>
      <c r="I2790" s="63">
        <v>69</v>
      </c>
      <c r="J2790" s="63">
        <v>29</v>
      </c>
      <c r="K2790" s="63">
        <v>3</v>
      </c>
      <c r="L2790" s="63"/>
      <c r="M2790" s="63"/>
      <c r="N2790" s="63"/>
      <c r="O2790" s="63"/>
      <c r="P2790" s="63"/>
      <c r="Q2790" s="63"/>
      <c r="R2790" s="63"/>
    </row>
    <row r="2791" spans="1:18" x14ac:dyDescent="0.2">
      <c r="A2791" s="63" t="s">
        <v>2793</v>
      </c>
      <c r="B2791" s="63" t="s">
        <v>2709</v>
      </c>
      <c r="C2791" s="63" t="s">
        <v>185</v>
      </c>
      <c r="D2791" s="63" t="s">
        <v>184</v>
      </c>
      <c r="E2791" s="63" t="s">
        <v>2706</v>
      </c>
      <c r="F2791" s="63">
        <v>1</v>
      </c>
      <c r="G2791" s="63" t="s">
        <v>2707</v>
      </c>
      <c r="H2791" s="63" t="s">
        <v>772</v>
      </c>
      <c r="I2791" s="63">
        <v>70</v>
      </c>
      <c r="J2791" s="63">
        <v>38</v>
      </c>
      <c r="K2791" s="63">
        <v>3</v>
      </c>
      <c r="L2791" s="63">
        <v>0.2</v>
      </c>
      <c r="M2791" s="63">
        <v>1</v>
      </c>
      <c r="N2791" s="63"/>
      <c r="O2791" s="63"/>
      <c r="P2791" s="63"/>
      <c r="Q2791" s="63"/>
      <c r="R2791" s="63"/>
    </row>
    <row r="2792" spans="1:18" x14ac:dyDescent="0.2">
      <c r="A2792" s="63" t="s">
        <v>2794</v>
      </c>
      <c r="B2792" s="63" t="s">
        <v>2705</v>
      </c>
      <c r="C2792" s="63" t="s">
        <v>189</v>
      </c>
      <c r="D2792" s="63" t="s">
        <v>188</v>
      </c>
      <c r="E2792" s="63" t="s">
        <v>2706</v>
      </c>
      <c r="F2792" s="63">
        <v>0</v>
      </c>
      <c r="G2792" s="63" t="s">
        <v>2707</v>
      </c>
      <c r="H2792" s="63" t="s">
        <v>18</v>
      </c>
      <c r="I2792" s="63">
        <v>73</v>
      </c>
      <c r="J2792" s="63">
        <v>15</v>
      </c>
      <c r="K2792" s="63">
        <v>2</v>
      </c>
      <c r="L2792" s="63"/>
      <c r="M2792" s="63"/>
      <c r="N2792" s="63"/>
      <c r="O2792" s="63"/>
      <c r="P2792" s="63"/>
      <c r="Q2792" s="63"/>
      <c r="R2792" s="63"/>
    </row>
    <row r="2793" spans="1:18" x14ac:dyDescent="0.2">
      <c r="A2793" s="63" t="s">
        <v>2795</v>
      </c>
      <c r="B2793" s="63" t="s">
        <v>2709</v>
      </c>
      <c r="C2793" s="63" t="s">
        <v>189</v>
      </c>
      <c r="D2793" s="63" t="s">
        <v>188</v>
      </c>
      <c r="E2793" s="63" t="s">
        <v>2706</v>
      </c>
      <c r="F2793" s="63">
        <v>1</v>
      </c>
      <c r="G2793" s="63" t="s">
        <v>2707</v>
      </c>
      <c r="H2793" s="63" t="s">
        <v>772</v>
      </c>
      <c r="I2793" s="63">
        <v>71</v>
      </c>
      <c r="J2793" s="63">
        <v>31</v>
      </c>
      <c r="K2793" s="63">
        <v>3</v>
      </c>
      <c r="L2793" s="63">
        <v>-0.4</v>
      </c>
      <c r="M2793" s="63"/>
      <c r="N2793" s="63">
        <v>1</v>
      </c>
      <c r="O2793" s="63"/>
      <c r="P2793" s="63"/>
      <c r="Q2793" s="63"/>
      <c r="R2793" s="63"/>
    </row>
    <row r="2794" spans="1:18" x14ac:dyDescent="0.2">
      <c r="A2794" s="63" t="s">
        <v>2796</v>
      </c>
      <c r="B2794" s="63" t="s">
        <v>2705</v>
      </c>
      <c r="C2794" s="63" t="s">
        <v>193</v>
      </c>
      <c r="D2794" s="63" t="s">
        <v>192</v>
      </c>
      <c r="E2794" s="63" t="s">
        <v>2706</v>
      </c>
      <c r="F2794" s="63">
        <v>0</v>
      </c>
      <c r="G2794" s="63" t="s">
        <v>2707</v>
      </c>
      <c r="H2794" s="63" t="s">
        <v>18</v>
      </c>
      <c r="I2794" s="63">
        <v>70</v>
      </c>
      <c r="J2794" s="63"/>
      <c r="K2794" s="63"/>
      <c r="L2794" s="63"/>
      <c r="M2794" s="63"/>
      <c r="N2794" s="63"/>
      <c r="O2794" s="63"/>
      <c r="P2794" s="63"/>
      <c r="Q2794" s="63"/>
      <c r="R2794" s="63"/>
    </row>
    <row r="2795" spans="1:18" x14ac:dyDescent="0.2">
      <c r="A2795" s="63" t="s">
        <v>2797</v>
      </c>
      <c r="B2795" s="63" t="s">
        <v>2709</v>
      </c>
      <c r="C2795" s="63" t="s">
        <v>193</v>
      </c>
      <c r="D2795" s="63" t="s">
        <v>192</v>
      </c>
      <c r="E2795" s="63" t="s">
        <v>2706</v>
      </c>
      <c r="F2795" s="63">
        <v>1</v>
      </c>
      <c r="G2795" s="63" t="s">
        <v>2707</v>
      </c>
      <c r="H2795" s="63" t="s">
        <v>772</v>
      </c>
      <c r="I2795" s="63">
        <v>72</v>
      </c>
      <c r="J2795" s="63"/>
      <c r="K2795" s="63"/>
      <c r="L2795" s="63">
        <v>0.4</v>
      </c>
      <c r="M2795" s="63">
        <v>1</v>
      </c>
      <c r="N2795" s="63"/>
      <c r="O2795" s="63"/>
      <c r="P2795" s="63"/>
      <c r="Q2795" s="63"/>
      <c r="R2795" s="63"/>
    </row>
    <row r="2796" spans="1:18" x14ac:dyDescent="0.2">
      <c r="A2796" s="63" t="s">
        <v>2798</v>
      </c>
      <c r="B2796" s="63" t="s">
        <v>2705</v>
      </c>
      <c r="C2796" s="63" t="s">
        <v>197</v>
      </c>
      <c r="D2796" s="63" t="s">
        <v>196</v>
      </c>
      <c r="E2796" s="63" t="s">
        <v>2706</v>
      </c>
      <c r="F2796" s="63">
        <v>0</v>
      </c>
      <c r="G2796" s="63" t="s">
        <v>2707</v>
      </c>
      <c r="H2796" s="63" t="s">
        <v>18</v>
      </c>
      <c r="I2796" s="63">
        <v>75</v>
      </c>
      <c r="J2796" s="63">
        <v>10</v>
      </c>
      <c r="K2796" s="63">
        <v>1</v>
      </c>
      <c r="L2796" s="63"/>
      <c r="M2796" s="63"/>
      <c r="N2796" s="63"/>
      <c r="O2796" s="63"/>
      <c r="P2796" s="63"/>
      <c r="Q2796" s="63"/>
      <c r="R2796" s="63"/>
    </row>
    <row r="2797" spans="1:18" x14ac:dyDescent="0.2">
      <c r="A2797" s="63" t="s">
        <v>2799</v>
      </c>
      <c r="B2797" s="63" t="s">
        <v>2709</v>
      </c>
      <c r="C2797" s="63" t="s">
        <v>197</v>
      </c>
      <c r="D2797" s="63" t="s">
        <v>196</v>
      </c>
      <c r="E2797" s="63" t="s">
        <v>2706</v>
      </c>
      <c r="F2797" s="63">
        <v>1</v>
      </c>
      <c r="G2797" s="63" t="s">
        <v>2707</v>
      </c>
      <c r="H2797" s="63" t="s">
        <v>772</v>
      </c>
      <c r="I2797" s="63">
        <v>68</v>
      </c>
      <c r="J2797" s="63">
        <v>41</v>
      </c>
      <c r="K2797" s="63">
        <v>4</v>
      </c>
      <c r="L2797" s="63">
        <v>-1.5</v>
      </c>
      <c r="M2797" s="63"/>
      <c r="N2797" s="63">
        <v>1</v>
      </c>
      <c r="O2797" s="63"/>
      <c r="P2797" s="63">
        <v>1</v>
      </c>
      <c r="Q2797" s="63"/>
      <c r="R2797" s="63">
        <v>1</v>
      </c>
    </row>
    <row r="2798" spans="1:18" x14ac:dyDescent="0.2">
      <c r="A2798" s="63" t="s">
        <v>2800</v>
      </c>
      <c r="B2798" s="63" t="s">
        <v>2705</v>
      </c>
      <c r="C2798" s="63" t="s">
        <v>201</v>
      </c>
      <c r="D2798" s="63" t="s">
        <v>200</v>
      </c>
      <c r="E2798" s="63" t="s">
        <v>2706</v>
      </c>
      <c r="F2798" s="63">
        <v>0</v>
      </c>
      <c r="G2798" s="63" t="s">
        <v>2707</v>
      </c>
      <c r="H2798" s="63" t="s">
        <v>18</v>
      </c>
      <c r="I2798" s="63">
        <v>67</v>
      </c>
      <c r="J2798" s="63">
        <v>38</v>
      </c>
      <c r="K2798" s="63">
        <v>3</v>
      </c>
      <c r="L2798" s="63"/>
      <c r="M2798" s="63"/>
      <c r="N2798" s="63"/>
      <c r="O2798" s="63"/>
      <c r="P2798" s="63"/>
      <c r="Q2798" s="63"/>
      <c r="R2798" s="63"/>
    </row>
    <row r="2799" spans="1:18" x14ac:dyDescent="0.2">
      <c r="A2799" s="63" t="s">
        <v>2801</v>
      </c>
      <c r="B2799" s="63" t="s">
        <v>2709</v>
      </c>
      <c r="C2799" s="63" t="s">
        <v>201</v>
      </c>
      <c r="D2799" s="63" t="s">
        <v>200</v>
      </c>
      <c r="E2799" s="63" t="s">
        <v>2706</v>
      </c>
      <c r="F2799" s="63">
        <v>1</v>
      </c>
      <c r="G2799" s="63" t="s">
        <v>2707</v>
      </c>
      <c r="H2799" s="63" t="s">
        <v>772</v>
      </c>
      <c r="I2799" s="63">
        <v>76</v>
      </c>
      <c r="J2799" s="63">
        <v>10</v>
      </c>
      <c r="K2799" s="63">
        <v>1</v>
      </c>
      <c r="L2799" s="63">
        <v>1.9</v>
      </c>
      <c r="M2799" s="63">
        <v>1</v>
      </c>
      <c r="N2799" s="63"/>
      <c r="O2799" s="63">
        <v>1</v>
      </c>
      <c r="P2799" s="63"/>
      <c r="Q2799" s="63">
        <v>1</v>
      </c>
      <c r="R2799" s="63"/>
    </row>
    <row r="2800" spans="1:18" x14ac:dyDescent="0.2">
      <c r="A2800" s="63" t="s">
        <v>2802</v>
      </c>
      <c r="B2800" s="63" t="s">
        <v>2705</v>
      </c>
      <c r="C2800" s="63" t="s">
        <v>205</v>
      </c>
      <c r="D2800" s="63" t="s">
        <v>204</v>
      </c>
      <c r="E2800" s="63" t="s">
        <v>2706</v>
      </c>
      <c r="F2800" s="63">
        <v>0</v>
      </c>
      <c r="G2800" s="63" t="s">
        <v>2707</v>
      </c>
      <c r="H2800" s="63" t="s">
        <v>18</v>
      </c>
      <c r="I2800" s="63">
        <v>69</v>
      </c>
      <c r="J2800" s="63">
        <v>29</v>
      </c>
      <c r="K2800" s="63">
        <v>3</v>
      </c>
      <c r="L2800" s="63"/>
      <c r="M2800" s="63"/>
      <c r="N2800" s="63"/>
      <c r="O2800" s="63"/>
      <c r="P2800" s="63"/>
      <c r="Q2800" s="63"/>
      <c r="R2800" s="63"/>
    </row>
    <row r="2801" spans="1:18" x14ac:dyDescent="0.2">
      <c r="A2801" s="63" t="s">
        <v>2803</v>
      </c>
      <c r="B2801" s="63" t="s">
        <v>2709</v>
      </c>
      <c r="C2801" s="63" t="s">
        <v>205</v>
      </c>
      <c r="D2801" s="63" t="s">
        <v>204</v>
      </c>
      <c r="E2801" s="63" t="s">
        <v>2706</v>
      </c>
      <c r="F2801" s="63">
        <v>1</v>
      </c>
      <c r="G2801" s="63" t="s">
        <v>2707</v>
      </c>
      <c r="H2801" s="63" t="s">
        <v>772</v>
      </c>
      <c r="I2801" s="63">
        <v>64</v>
      </c>
      <c r="J2801" s="63">
        <v>51</v>
      </c>
      <c r="K2801" s="63">
        <v>4</v>
      </c>
      <c r="L2801" s="63">
        <v>-1.1000000000000001</v>
      </c>
      <c r="M2801" s="63"/>
      <c r="N2801" s="63">
        <v>1</v>
      </c>
      <c r="O2801" s="63"/>
      <c r="P2801" s="63">
        <v>1</v>
      </c>
      <c r="Q2801" s="63"/>
      <c r="R2801" s="63">
        <v>1</v>
      </c>
    </row>
    <row r="2802" spans="1:18" x14ac:dyDescent="0.2">
      <c r="A2802" s="63" t="s">
        <v>2804</v>
      </c>
      <c r="B2802" s="63" t="s">
        <v>2705</v>
      </c>
      <c r="C2802" s="63" t="s">
        <v>209</v>
      </c>
      <c r="D2802" s="63" t="s">
        <v>208</v>
      </c>
      <c r="E2802" s="63" t="s">
        <v>2706</v>
      </c>
      <c r="F2802" s="63">
        <v>0</v>
      </c>
      <c r="G2802" s="63" t="s">
        <v>2707</v>
      </c>
      <c r="H2802" s="63" t="s">
        <v>18</v>
      </c>
      <c r="I2802" s="63">
        <v>71</v>
      </c>
      <c r="J2802" s="63">
        <v>23</v>
      </c>
      <c r="K2802" s="63">
        <v>2</v>
      </c>
      <c r="L2802" s="63"/>
      <c r="M2802" s="63"/>
      <c r="N2802" s="63"/>
      <c r="O2802" s="63"/>
      <c r="P2802" s="63"/>
      <c r="Q2802" s="63"/>
      <c r="R2802" s="63"/>
    </row>
    <row r="2803" spans="1:18" x14ac:dyDescent="0.2">
      <c r="A2803" s="63" t="s">
        <v>2805</v>
      </c>
      <c r="B2803" s="63" t="s">
        <v>2709</v>
      </c>
      <c r="C2803" s="63" t="s">
        <v>209</v>
      </c>
      <c r="D2803" s="63" t="s">
        <v>208</v>
      </c>
      <c r="E2803" s="63" t="s">
        <v>2706</v>
      </c>
      <c r="F2803" s="63">
        <v>1</v>
      </c>
      <c r="G2803" s="63" t="s">
        <v>2707</v>
      </c>
      <c r="H2803" s="63" t="s">
        <v>772</v>
      </c>
      <c r="I2803" s="63">
        <v>77</v>
      </c>
      <c r="J2803" s="63">
        <v>6</v>
      </c>
      <c r="K2803" s="63">
        <v>1</v>
      </c>
      <c r="L2803" s="63">
        <v>1.3</v>
      </c>
      <c r="M2803" s="63">
        <v>1</v>
      </c>
      <c r="N2803" s="63"/>
      <c r="O2803" s="63">
        <v>1</v>
      </c>
      <c r="P2803" s="63"/>
      <c r="Q2803" s="63">
        <v>1</v>
      </c>
      <c r="R2803" s="63"/>
    </row>
    <row r="2804" spans="1:18" x14ac:dyDescent="0.2">
      <c r="A2804" s="63" t="s">
        <v>2806</v>
      </c>
      <c r="B2804" s="63" t="s">
        <v>2705</v>
      </c>
      <c r="C2804" s="63" t="s">
        <v>213</v>
      </c>
      <c r="D2804" s="63" t="s">
        <v>212</v>
      </c>
      <c r="E2804" s="63" t="s">
        <v>2706</v>
      </c>
      <c r="F2804" s="63">
        <v>0</v>
      </c>
      <c r="G2804" s="63" t="s">
        <v>2707</v>
      </c>
      <c r="H2804" s="63" t="s">
        <v>18</v>
      </c>
      <c r="I2804" s="63">
        <v>66</v>
      </c>
      <c r="J2804" s="63">
        <v>43</v>
      </c>
      <c r="K2804" s="63">
        <v>4</v>
      </c>
      <c r="L2804" s="63"/>
      <c r="M2804" s="63"/>
      <c r="N2804" s="63"/>
      <c r="O2804" s="63"/>
      <c r="P2804" s="63"/>
      <c r="Q2804" s="63"/>
      <c r="R2804" s="63"/>
    </row>
    <row r="2805" spans="1:18" x14ac:dyDescent="0.2">
      <c r="A2805" s="63" t="s">
        <v>2807</v>
      </c>
      <c r="B2805" s="63" t="s">
        <v>2709</v>
      </c>
      <c r="C2805" s="63" t="s">
        <v>213</v>
      </c>
      <c r="D2805" s="63" t="s">
        <v>212</v>
      </c>
      <c r="E2805" s="63" t="s">
        <v>2706</v>
      </c>
      <c r="F2805" s="63">
        <v>1</v>
      </c>
      <c r="G2805" s="63" t="s">
        <v>2707</v>
      </c>
      <c r="H2805" s="63" t="s">
        <v>772</v>
      </c>
      <c r="I2805" s="63">
        <v>65</v>
      </c>
      <c r="J2805" s="63">
        <v>50</v>
      </c>
      <c r="K2805" s="63">
        <v>4</v>
      </c>
      <c r="L2805" s="63">
        <v>-0.2</v>
      </c>
      <c r="M2805" s="63"/>
      <c r="N2805" s="63">
        <v>1</v>
      </c>
      <c r="O2805" s="63"/>
      <c r="P2805" s="63"/>
      <c r="Q2805" s="63"/>
      <c r="R2805" s="63"/>
    </row>
    <row r="2806" spans="1:18" x14ac:dyDescent="0.2">
      <c r="A2806" s="63" t="s">
        <v>2808</v>
      </c>
      <c r="B2806" s="63" t="s">
        <v>2705</v>
      </c>
      <c r="C2806" s="63" t="s">
        <v>217</v>
      </c>
      <c r="D2806" s="63" t="s">
        <v>216</v>
      </c>
      <c r="E2806" s="63" t="s">
        <v>2706</v>
      </c>
      <c r="F2806" s="63">
        <v>0</v>
      </c>
      <c r="G2806" s="63" t="s">
        <v>2707</v>
      </c>
      <c r="H2806" s="63" t="s">
        <v>18</v>
      </c>
      <c r="I2806" s="63">
        <v>73</v>
      </c>
      <c r="J2806" s="63">
        <v>15</v>
      </c>
      <c r="K2806" s="63">
        <v>2</v>
      </c>
      <c r="L2806" s="63"/>
      <c r="M2806" s="63"/>
      <c r="N2806" s="63"/>
      <c r="O2806" s="63"/>
      <c r="P2806" s="63"/>
      <c r="Q2806" s="63"/>
      <c r="R2806" s="63"/>
    </row>
    <row r="2807" spans="1:18" x14ac:dyDescent="0.2">
      <c r="A2807" s="63" t="s">
        <v>2809</v>
      </c>
      <c r="B2807" s="63" t="s">
        <v>2709</v>
      </c>
      <c r="C2807" s="63" t="s">
        <v>217</v>
      </c>
      <c r="D2807" s="63" t="s">
        <v>216</v>
      </c>
      <c r="E2807" s="63" t="s">
        <v>2706</v>
      </c>
      <c r="F2807" s="63">
        <v>1</v>
      </c>
      <c r="G2807" s="63" t="s">
        <v>2707</v>
      </c>
      <c r="H2807" s="63" t="s">
        <v>772</v>
      </c>
      <c r="I2807" s="63">
        <v>69</v>
      </c>
      <c r="J2807" s="63">
        <v>40</v>
      </c>
      <c r="K2807" s="63">
        <v>4</v>
      </c>
      <c r="L2807" s="63">
        <v>-0.9</v>
      </c>
      <c r="M2807" s="63"/>
      <c r="N2807" s="63">
        <v>1</v>
      </c>
      <c r="O2807" s="63"/>
      <c r="P2807" s="63">
        <v>1</v>
      </c>
      <c r="Q2807" s="63"/>
      <c r="R2807" s="63"/>
    </row>
    <row r="2808" spans="1:18" x14ac:dyDescent="0.2">
      <c r="A2808" s="63" t="s">
        <v>2810</v>
      </c>
      <c r="B2808" s="63" t="s">
        <v>2705</v>
      </c>
      <c r="C2808" s="63" t="s">
        <v>221</v>
      </c>
      <c r="D2808" s="63" t="s">
        <v>220</v>
      </c>
      <c r="E2808" s="63" t="s">
        <v>2706</v>
      </c>
      <c r="F2808" s="63">
        <v>0</v>
      </c>
      <c r="G2808" s="63" t="s">
        <v>2707</v>
      </c>
      <c r="H2808" s="63" t="s">
        <v>18</v>
      </c>
      <c r="I2808" s="63">
        <v>70</v>
      </c>
      <c r="J2808" s="63">
        <v>24</v>
      </c>
      <c r="K2808" s="63">
        <v>2</v>
      </c>
      <c r="L2808" s="63"/>
      <c r="M2808" s="63"/>
      <c r="N2808" s="63"/>
      <c r="O2808" s="63"/>
      <c r="P2808" s="63"/>
      <c r="Q2808" s="63"/>
      <c r="R2808" s="63"/>
    </row>
    <row r="2809" spans="1:18" x14ac:dyDescent="0.2">
      <c r="A2809" s="63" t="s">
        <v>2811</v>
      </c>
      <c r="B2809" s="63" t="s">
        <v>2709</v>
      </c>
      <c r="C2809" s="63" t="s">
        <v>221</v>
      </c>
      <c r="D2809" s="63" t="s">
        <v>220</v>
      </c>
      <c r="E2809" s="63" t="s">
        <v>2706</v>
      </c>
      <c r="F2809" s="63">
        <v>1</v>
      </c>
      <c r="G2809" s="63" t="s">
        <v>2707</v>
      </c>
      <c r="H2809" s="63" t="s">
        <v>772</v>
      </c>
      <c r="I2809" s="63">
        <v>73</v>
      </c>
      <c r="J2809" s="63">
        <v>23</v>
      </c>
      <c r="K2809" s="63">
        <v>2</v>
      </c>
      <c r="L2809" s="63">
        <v>0.6</v>
      </c>
      <c r="M2809" s="63">
        <v>1</v>
      </c>
      <c r="N2809" s="63"/>
      <c r="O2809" s="63">
        <v>1</v>
      </c>
      <c r="P2809" s="63"/>
      <c r="Q2809" s="63"/>
      <c r="R2809" s="63"/>
    </row>
    <row r="2810" spans="1:18" x14ac:dyDescent="0.2">
      <c r="A2810" s="63" t="s">
        <v>2812</v>
      </c>
      <c r="B2810" s="63" t="s">
        <v>2813</v>
      </c>
      <c r="C2810" s="63" t="s">
        <v>14</v>
      </c>
      <c r="D2810" s="63" t="s">
        <v>13</v>
      </c>
      <c r="E2810" s="63" t="s">
        <v>2814</v>
      </c>
      <c r="F2810" s="63">
        <v>0</v>
      </c>
      <c r="G2810" s="63" t="s">
        <v>2815</v>
      </c>
      <c r="H2810" s="63" t="s">
        <v>6550</v>
      </c>
      <c r="I2810" s="63">
        <v>13.7</v>
      </c>
      <c r="J2810" s="63">
        <v>44</v>
      </c>
      <c r="K2810" s="63">
        <v>4</v>
      </c>
      <c r="L2810" s="63"/>
      <c r="M2810" s="63"/>
      <c r="N2810" s="63"/>
      <c r="O2810" s="63"/>
      <c r="P2810" s="63"/>
      <c r="Q2810" s="63"/>
      <c r="R2810" s="63"/>
    </row>
    <row r="2811" spans="1:18" x14ac:dyDescent="0.2">
      <c r="A2811" s="63" t="s">
        <v>2816</v>
      </c>
      <c r="B2811" s="63" t="s">
        <v>2817</v>
      </c>
      <c r="C2811" s="63" t="s">
        <v>14</v>
      </c>
      <c r="D2811" s="63" t="s">
        <v>13</v>
      </c>
      <c r="E2811" s="63" t="s">
        <v>2814</v>
      </c>
      <c r="F2811" s="63">
        <v>1</v>
      </c>
      <c r="G2811" s="63" t="s">
        <v>2815</v>
      </c>
      <c r="H2811" s="63" t="s">
        <v>8293</v>
      </c>
      <c r="I2811" s="63">
        <v>15</v>
      </c>
      <c r="J2811" s="63">
        <v>38</v>
      </c>
      <c r="K2811" s="63">
        <v>3</v>
      </c>
      <c r="L2811" s="63">
        <v>1.6</v>
      </c>
      <c r="M2811" s="63"/>
      <c r="N2811" s="63">
        <v>1</v>
      </c>
      <c r="O2811" s="63"/>
      <c r="P2811" s="63">
        <v>1</v>
      </c>
      <c r="Q2811" s="63"/>
      <c r="R2811" s="63">
        <v>1</v>
      </c>
    </row>
    <row r="2812" spans="1:18" x14ac:dyDescent="0.2">
      <c r="A2812" s="63" t="s">
        <v>2818</v>
      </c>
      <c r="B2812" s="63" t="s">
        <v>2813</v>
      </c>
      <c r="C2812" s="63" t="s">
        <v>22</v>
      </c>
      <c r="D2812" s="63" t="s">
        <v>21</v>
      </c>
      <c r="E2812" s="63" t="s">
        <v>2814</v>
      </c>
      <c r="F2812" s="63">
        <v>0</v>
      </c>
      <c r="G2812" s="63" t="s">
        <v>2815</v>
      </c>
      <c r="H2812" s="63" t="s">
        <v>6550</v>
      </c>
      <c r="I2812" s="63">
        <v>13.7</v>
      </c>
      <c r="J2812" s="63">
        <v>44</v>
      </c>
      <c r="K2812" s="63">
        <v>4</v>
      </c>
      <c r="L2812" s="63"/>
      <c r="M2812" s="63"/>
      <c r="N2812" s="63"/>
      <c r="O2812" s="63"/>
      <c r="P2812" s="63"/>
      <c r="Q2812" s="63"/>
      <c r="R2812" s="63"/>
    </row>
    <row r="2813" spans="1:18" x14ac:dyDescent="0.2">
      <c r="A2813" s="63" t="s">
        <v>2819</v>
      </c>
      <c r="B2813" s="63" t="s">
        <v>2817</v>
      </c>
      <c r="C2813" s="63" t="s">
        <v>22</v>
      </c>
      <c r="D2813" s="63" t="s">
        <v>21</v>
      </c>
      <c r="E2813" s="63" t="s">
        <v>2814</v>
      </c>
      <c r="F2813" s="63">
        <v>1</v>
      </c>
      <c r="G2813" s="63" t="s">
        <v>2815</v>
      </c>
      <c r="H2813" s="63" t="s">
        <v>8293</v>
      </c>
      <c r="I2813" s="63">
        <v>15.4</v>
      </c>
      <c r="J2813" s="63">
        <v>48</v>
      </c>
      <c r="K2813" s="63">
        <v>4</v>
      </c>
      <c r="L2813" s="63">
        <v>2</v>
      </c>
      <c r="M2813" s="63"/>
      <c r="N2813" s="63">
        <v>1</v>
      </c>
      <c r="O2813" s="63"/>
      <c r="P2813" s="63">
        <v>1</v>
      </c>
      <c r="Q2813" s="63"/>
      <c r="R2813" s="63">
        <v>1</v>
      </c>
    </row>
    <row r="2814" spans="1:18" x14ac:dyDescent="0.2">
      <c r="A2814" s="63" t="s">
        <v>2820</v>
      </c>
      <c r="B2814" s="63" t="s">
        <v>2813</v>
      </c>
      <c r="C2814" s="63" t="s">
        <v>26</v>
      </c>
      <c r="D2814" s="63" t="s">
        <v>25</v>
      </c>
      <c r="E2814" s="63" t="s">
        <v>2814</v>
      </c>
      <c r="F2814" s="63">
        <v>0</v>
      </c>
      <c r="G2814" s="63" t="s">
        <v>2815</v>
      </c>
      <c r="H2814" s="63" t="s">
        <v>6550</v>
      </c>
      <c r="I2814" s="63">
        <v>13.1</v>
      </c>
      <c r="J2814" s="63">
        <v>18</v>
      </c>
      <c r="K2814" s="63">
        <v>2</v>
      </c>
      <c r="L2814" s="63"/>
      <c r="M2814" s="63"/>
      <c r="N2814" s="63"/>
      <c r="O2814" s="63"/>
      <c r="P2814" s="63"/>
      <c r="Q2814" s="63"/>
      <c r="R2814" s="63"/>
    </row>
    <row r="2815" spans="1:18" x14ac:dyDescent="0.2">
      <c r="A2815" s="63" t="s">
        <v>2821</v>
      </c>
      <c r="B2815" s="63" t="s">
        <v>2817</v>
      </c>
      <c r="C2815" s="63" t="s">
        <v>26</v>
      </c>
      <c r="D2815" s="63" t="s">
        <v>25</v>
      </c>
      <c r="E2815" s="63" t="s">
        <v>2814</v>
      </c>
      <c r="F2815" s="63">
        <v>1</v>
      </c>
      <c r="G2815" s="63" t="s">
        <v>2815</v>
      </c>
      <c r="H2815" s="63" t="s">
        <v>8293</v>
      </c>
      <c r="I2815" s="63">
        <v>14.2</v>
      </c>
      <c r="J2815" s="63">
        <v>11</v>
      </c>
      <c r="K2815" s="63">
        <v>1</v>
      </c>
      <c r="L2815" s="63">
        <v>1.3</v>
      </c>
      <c r="M2815" s="63"/>
      <c r="N2815" s="63">
        <v>1</v>
      </c>
      <c r="O2815" s="63"/>
      <c r="P2815" s="63">
        <v>1</v>
      </c>
      <c r="Q2815" s="63"/>
      <c r="R2815" s="63">
        <v>1</v>
      </c>
    </row>
    <row r="2816" spans="1:18" x14ac:dyDescent="0.2">
      <c r="A2816" s="63" t="s">
        <v>2822</v>
      </c>
      <c r="B2816" s="63" t="s">
        <v>2813</v>
      </c>
      <c r="C2816" s="63" t="s">
        <v>30</v>
      </c>
      <c r="D2816" s="63" t="s">
        <v>29</v>
      </c>
      <c r="E2816" s="63" t="s">
        <v>2814</v>
      </c>
      <c r="F2816" s="63">
        <v>0</v>
      </c>
      <c r="G2816" s="63" t="s">
        <v>2815</v>
      </c>
      <c r="H2816" s="63" t="s">
        <v>6550</v>
      </c>
      <c r="I2816" s="63">
        <v>14.1</v>
      </c>
      <c r="J2816" s="63">
        <v>51</v>
      </c>
      <c r="K2816" s="63">
        <v>4</v>
      </c>
      <c r="L2816" s="63"/>
      <c r="M2816" s="63"/>
      <c r="N2816" s="63"/>
      <c r="O2816" s="63"/>
      <c r="P2816" s="63"/>
      <c r="Q2816" s="63"/>
      <c r="R2816" s="63"/>
    </row>
    <row r="2817" spans="1:18" x14ac:dyDescent="0.2">
      <c r="A2817" s="63" t="s">
        <v>2823</v>
      </c>
      <c r="B2817" s="63" t="s">
        <v>2817</v>
      </c>
      <c r="C2817" s="63" t="s">
        <v>30</v>
      </c>
      <c r="D2817" s="63" t="s">
        <v>29</v>
      </c>
      <c r="E2817" s="63" t="s">
        <v>2814</v>
      </c>
      <c r="F2817" s="63">
        <v>1</v>
      </c>
      <c r="G2817" s="63" t="s">
        <v>2815</v>
      </c>
      <c r="H2817" s="63" t="s">
        <v>8293</v>
      </c>
      <c r="I2817" s="63">
        <v>15.5</v>
      </c>
      <c r="J2817" s="63">
        <v>49</v>
      </c>
      <c r="K2817" s="63">
        <v>4</v>
      </c>
      <c r="L2817" s="63">
        <v>1.7</v>
      </c>
      <c r="M2817" s="63"/>
      <c r="N2817" s="63">
        <v>1</v>
      </c>
      <c r="O2817" s="63"/>
      <c r="P2817" s="63">
        <v>1</v>
      </c>
      <c r="Q2817" s="63"/>
      <c r="R2817" s="63">
        <v>1</v>
      </c>
    </row>
    <row r="2818" spans="1:18" x14ac:dyDescent="0.2">
      <c r="A2818" s="63" t="s">
        <v>2824</v>
      </c>
      <c r="B2818" s="63" t="s">
        <v>2813</v>
      </c>
      <c r="C2818" s="63" t="s">
        <v>34</v>
      </c>
      <c r="D2818" s="63" t="s">
        <v>33</v>
      </c>
      <c r="E2818" s="63" t="s">
        <v>2814</v>
      </c>
      <c r="F2818" s="63">
        <v>0</v>
      </c>
      <c r="G2818" s="63" t="s">
        <v>2815</v>
      </c>
      <c r="H2818" s="63" t="s">
        <v>6550</v>
      </c>
      <c r="I2818" s="63">
        <v>13</v>
      </c>
      <c r="J2818" s="63">
        <v>12</v>
      </c>
      <c r="K2818" s="63">
        <v>1</v>
      </c>
      <c r="L2818" s="63"/>
      <c r="M2818" s="63"/>
      <c r="N2818" s="63"/>
      <c r="O2818" s="63"/>
      <c r="P2818" s="63"/>
      <c r="Q2818" s="63"/>
      <c r="R2818" s="63"/>
    </row>
    <row r="2819" spans="1:18" x14ac:dyDescent="0.2">
      <c r="A2819" s="63" t="s">
        <v>2825</v>
      </c>
      <c r="B2819" s="63" t="s">
        <v>2817</v>
      </c>
      <c r="C2819" s="63" t="s">
        <v>34</v>
      </c>
      <c r="D2819" s="63" t="s">
        <v>33</v>
      </c>
      <c r="E2819" s="63" t="s">
        <v>2814</v>
      </c>
      <c r="F2819" s="63">
        <v>1</v>
      </c>
      <c r="G2819" s="63" t="s">
        <v>2815</v>
      </c>
      <c r="H2819" s="63" t="s">
        <v>8293</v>
      </c>
      <c r="I2819" s="63">
        <v>14</v>
      </c>
      <c r="J2819" s="63">
        <v>7</v>
      </c>
      <c r="K2819" s="63">
        <v>1</v>
      </c>
      <c r="L2819" s="63">
        <v>1.2</v>
      </c>
      <c r="M2819" s="63"/>
      <c r="N2819" s="63">
        <v>1</v>
      </c>
      <c r="O2819" s="63"/>
      <c r="P2819" s="63">
        <v>1</v>
      </c>
      <c r="Q2819" s="63"/>
      <c r="R2819" s="63">
        <v>1</v>
      </c>
    </row>
    <row r="2820" spans="1:18" x14ac:dyDescent="0.2">
      <c r="A2820" s="63" t="s">
        <v>2826</v>
      </c>
      <c r="B2820" s="63" t="s">
        <v>2813</v>
      </c>
      <c r="C2820" s="63" t="s">
        <v>38</v>
      </c>
      <c r="D2820" s="63" t="s">
        <v>37</v>
      </c>
      <c r="E2820" s="63" t="s">
        <v>2814</v>
      </c>
      <c r="F2820" s="63">
        <v>0</v>
      </c>
      <c r="G2820" s="63" t="s">
        <v>2815</v>
      </c>
      <c r="H2820" s="63" t="s">
        <v>6550</v>
      </c>
      <c r="I2820" s="63">
        <v>12.9</v>
      </c>
      <c r="J2820" s="63">
        <v>8</v>
      </c>
      <c r="K2820" s="63">
        <v>1</v>
      </c>
      <c r="L2820" s="63"/>
      <c r="M2820" s="63"/>
      <c r="N2820" s="63"/>
      <c r="O2820" s="63"/>
      <c r="P2820" s="63"/>
      <c r="Q2820" s="63"/>
      <c r="R2820" s="63"/>
    </row>
    <row r="2821" spans="1:18" x14ac:dyDescent="0.2">
      <c r="A2821" s="63" t="s">
        <v>2827</v>
      </c>
      <c r="B2821" s="63" t="s">
        <v>2817</v>
      </c>
      <c r="C2821" s="63" t="s">
        <v>38</v>
      </c>
      <c r="D2821" s="63" t="s">
        <v>37</v>
      </c>
      <c r="E2821" s="63" t="s">
        <v>2814</v>
      </c>
      <c r="F2821" s="63">
        <v>1</v>
      </c>
      <c r="G2821" s="63" t="s">
        <v>2815</v>
      </c>
      <c r="H2821" s="63" t="s">
        <v>8293</v>
      </c>
      <c r="I2821" s="63">
        <v>14.5</v>
      </c>
      <c r="J2821" s="63">
        <v>20</v>
      </c>
      <c r="K2821" s="63">
        <v>2</v>
      </c>
      <c r="L2821" s="63">
        <v>1.9</v>
      </c>
      <c r="M2821" s="63"/>
      <c r="N2821" s="63">
        <v>1</v>
      </c>
      <c r="O2821" s="63"/>
      <c r="P2821" s="63">
        <v>1</v>
      </c>
      <c r="Q2821" s="63"/>
      <c r="R2821" s="63">
        <v>1</v>
      </c>
    </row>
    <row r="2822" spans="1:18" x14ac:dyDescent="0.2">
      <c r="A2822" s="63" t="s">
        <v>2828</v>
      </c>
      <c r="B2822" s="63" t="s">
        <v>2813</v>
      </c>
      <c r="C2822" s="63" t="s">
        <v>42</v>
      </c>
      <c r="D2822" s="63" t="s">
        <v>41</v>
      </c>
      <c r="E2822" s="63" t="s">
        <v>2814</v>
      </c>
      <c r="F2822" s="63">
        <v>0</v>
      </c>
      <c r="G2822" s="63" t="s">
        <v>2815</v>
      </c>
      <c r="H2822" s="63" t="s">
        <v>6550</v>
      </c>
      <c r="I2822" s="63">
        <v>13</v>
      </c>
      <c r="J2822" s="63">
        <v>12</v>
      </c>
      <c r="K2822" s="63">
        <v>1</v>
      </c>
      <c r="L2822" s="63"/>
      <c r="M2822" s="63"/>
      <c r="N2822" s="63"/>
      <c r="O2822" s="63"/>
      <c r="P2822" s="63"/>
      <c r="Q2822" s="63"/>
      <c r="R2822" s="63"/>
    </row>
    <row r="2823" spans="1:18" x14ac:dyDescent="0.2">
      <c r="A2823" s="63" t="s">
        <v>2829</v>
      </c>
      <c r="B2823" s="63" t="s">
        <v>2817</v>
      </c>
      <c r="C2823" s="63" t="s">
        <v>42</v>
      </c>
      <c r="D2823" s="63" t="s">
        <v>41</v>
      </c>
      <c r="E2823" s="63" t="s">
        <v>2814</v>
      </c>
      <c r="F2823" s="63">
        <v>1</v>
      </c>
      <c r="G2823" s="63" t="s">
        <v>2815</v>
      </c>
      <c r="H2823" s="63" t="s">
        <v>8293</v>
      </c>
      <c r="I2823" s="63">
        <v>13.9</v>
      </c>
      <c r="J2823" s="63">
        <v>6</v>
      </c>
      <c r="K2823" s="63">
        <v>1</v>
      </c>
      <c r="L2823" s="63">
        <v>1.1000000000000001</v>
      </c>
      <c r="M2823" s="63"/>
      <c r="N2823" s="63">
        <v>1</v>
      </c>
      <c r="O2823" s="63"/>
      <c r="P2823" s="63">
        <v>1</v>
      </c>
      <c r="Q2823" s="63"/>
      <c r="R2823" s="63">
        <v>1</v>
      </c>
    </row>
    <row r="2824" spans="1:18" x14ac:dyDescent="0.2">
      <c r="A2824" s="63" t="s">
        <v>2830</v>
      </c>
      <c r="B2824" s="63" t="s">
        <v>2813</v>
      </c>
      <c r="C2824" s="63" t="s">
        <v>46</v>
      </c>
      <c r="D2824" s="63" t="s">
        <v>45</v>
      </c>
      <c r="E2824" s="63" t="s">
        <v>2814</v>
      </c>
      <c r="F2824" s="63">
        <v>0</v>
      </c>
      <c r="G2824" s="63" t="s">
        <v>2815</v>
      </c>
      <c r="H2824" s="63" t="s">
        <v>6550</v>
      </c>
      <c r="I2824" s="63">
        <v>12.2</v>
      </c>
      <c r="J2824" s="63">
        <v>1</v>
      </c>
      <c r="K2824" s="63">
        <v>1</v>
      </c>
      <c r="L2824" s="63"/>
      <c r="M2824" s="63"/>
      <c r="N2824" s="63"/>
      <c r="O2824" s="63"/>
      <c r="P2824" s="63"/>
      <c r="Q2824" s="63"/>
      <c r="R2824" s="63"/>
    </row>
    <row r="2825" spans="1:18" x14ac:dyDescent="0.2">
      <c r="A2825" s="63" t="s">
        <v>2831</v>
      </c>
      <c r="B2825" s="63" t="s">
        <v>2817</v>
      </c>
      <c r="C2825" s="63" t="s">
        <v>46</v>
      </c>
      <c r="D2825" s="63" t="s">
        <v>45</v>
      </c>
      <c r="E2825" s="63" t="s">
        <v>2814</v>
      </c>
      <c r="F2825" s="63">
        <v>1</v>
      </c>
      <c r="G2825" s="63" t="s">
        <v>2815</v>
      </c>
      <c r="H2825" s="63" t="s">
        <v>8293</v>
      </c>
      <c r="I2825" s="63">
        <v>13.1</v>
      </c>
      <c r="J2825" s="63">
        <v>1</v>
      </c>
      <c r="K2825" s="63">
        <v>1</v>
      </c>
      <c r="L2825" s="63">
        <v>1.1000000000000001</v>
      </c>
      <c r="M2825" s="63"/>
      <c r="N2825" s="63">
        <v>1</v>
      </c>
      <c r="O2825" s="63"/>
      <c r="P2825" s="63">
        <v>1</v>
      </c>
      <c r="Q2825" s="63"/>
      <c r="R2825" s="63">
        <v>1</v>
      </c>
    </row>
    <row r="2826" spans="1:18" x14ac:dyDescent="0.2">
      <c r="A2826" s="63" t="s">
        <v>2832</v>
      </c>
      <c r="B2826" s="63" t="s">
        <v>2813</v>
      </c>
      <c r="C2826" s="63" t="s">
        <v>50</v>
      </c>
      <c r="D2826" s="63" t="s">
        <v>49</v>
      </c>
      <c r="E2826" s="63" t="s">
        <v>2814</v>
      </c>
      <c r="F2826" s="63">
        <v>0</v>
      </c>
      <c r="G2826" s="63" t="s">
        <v>2815</v>
      </c>
      <c r="H2826" s="63" t="s">
        <v>6550</v>
      </c>
      <c r="I2826" s="63">
        <v>12.4</v>
      </c>
      <c r="J2826" s="63">
        <v>2</v>
      </c>
      <c r="K2826" s="63">
        <v>1</v>
      </c>
      <c r="L2826" s="63"/>
      <c r="M2826" s="63"/>
      <c r="N2826" s="63"/>
      <c r="O2826" s="63"/>
      <c r="P2826" s="63"/>
      <c r="Q2826" s="63"/>
      <c r="R2826" s="63"/>
    </row>
    <row r="2827" spans="1:18" x14ac:dyDescent="0.2">
      <c r="A2827" s="63" t="s">
        <v>2833</v>
      </c>
      <c r="B2827" s="63" t="s">
        <v>2817</v>
      </c>
      <c r="C2827" s="63" t="s">
        <v>50</v>
      </c>
      <c r="D2827" s="63" t="s">
        <v>49</v>
      </c>
      <c r="E2827" s="63" t="s">
        <v>2814</v>
      </c>
      <c r="F2827" s="63">
        <v>1</v>
      </c>
      <c r="G2827" s="63" t="s">
        <v>2815</v>
      </c>
      <c r="H2827" s="63" t="s">
        <v>8293</v>
      </c>
      <c r="I2827" s="63">
        <v>13.6</v>
      </c>
      <c r="J2827" s="63">
        <v>3</v>
      </c>
      <c r="K2827" s="63">
        <v>1</v>
      </c>
      <c r="L2827" s="63">
        <v>1.4</v>
      </c>
      <c r="M2827" s="63"/>
      <c r="N2827" s="63">
        <v>1</v>
      </c>
      <c r="O2827" s="63"/>
      <c r="P2827" s="63">
        <v>1</v>
      </c>
      <c r="Q2827" s="63"/>
      <c r="R2827" s="63">
        <v>1</v>
      </c>
    </row>
    <row r="2828" spans="1:18" x14ac:dyDescent="0.2">
      <c r="A2828" s="63" t="s">
        <v>2834</v>
      </c>
      <c r="B2828" s="63" t="s">
        <v>2813</v>
      </c>
      <c r="C2828" s="63" t="s">
        <v>54</v>
      </c>
      <c r="D2828" s="63" t="s">
        <v>53</v>
      </c>
      <c r="E2828" s="63" t="s">
        <v>2814</v>
      </c>
      <c r="F2828" s="63">
        <v>0</v>
      </c>
      <c r="G2828" s="63" t="s">
        <v>2815</v>
      </c>
      <c r="H2828" s="63" t="s">
        <v>6550</v>
      </c>
      <c r="I2828" s="63">
        <v>13.1</v>
      </c>
      <c r="J2828" s="63">
        <v>18</v>
      </c>
      <c r="K2828" s="63">
        <v>2</v>
      </c>
      <c r="L2828" s="63"/>
      <c r="M2828" s="63"/>
      <c r="N2828" s="63"/>
      <c r="O2828" s="63"/>
      <c r="P2828" s="63"/>
      <c r="Q2828" s="63"/>
      <c r="R2828" s="63"/>
    </row>
    <row r="2829" spans="1:18" x14ac:dyDescent="0.2">
      <c r="A2829" s="63" t="s">
        <v>2835</v>
      </c>
      <c r="B2829" s="63" t="s">
        <v>2817</v>
      </c>
      <c r="C2829" s="63" t="s">
        <v>54</v>
      </c>
      <c r="D2829" s="63" t="s">
        <v>53</v>
      </c>
      <c r="E2829" s="63" t="s">
        <v>2814</v>
      </c>
      <c r="F2829" s="63">
        <v>1</v>
      </c>
      <c r="G2829" s="63" t="s">
        <v>2815</v>
      </c>
      <c r="H2829" s="63" t="s">
        <v>8293</v>
      </c>
      <c r="I2829" s="63">
        <v>14.2</v>
      </c>
      <c r="J2829" s="63">
        <v>11</v>
      </c>
      <c r="K2829" s="63">
        <v>1</v>
      </c>
      <c r="L2829" s="63">
        <v>1.3</v>
      </c>
      <c r="M2829" s="63"/>
      <c r="N2829" s="63">
        <v>1</v>
      </c>
      <c r="O2829" s="63"/>
      <c r="P2829" s="63">
        <v>1</v>
      </c>
      <c r="Q2829" s="63"/>
      <c r="R2829" s="63">
        <v>1</v>
      </c>
    </row>
    <row r="2830" spans="1:18" x14ac:dyDescent="0.2">
      <c r="A2830" s="63" t="s">
        <v>2836</v>
      </c>
      <c r="B2830" s="63" t="s">
        <v>2813</v>
      </c>
      <c r="C2830" s="63" t="s">
        <v>58</v>
      </c>
      <c r="D2830" s="63" t="s">
        <v>57</v>
      </c>
      <c r="E2830" s="63" t="s">
        <v>2814</v>
      </c>
      <c r="F2830" s="63">
        <v>0</v>
      </c>
      <c r="G2830" s="63" t="s">
        <v>2815</v>
      </c>
      <c r="H2830" s="63" t="s">
        <v>6550</v>
      </c>
      <c r="I2830" s="63">
        <v>13.4</v>
      </c>
      <c r="J2830" s="63">
        <v>32</v>
      </c>
      <c r="K2830" s="63">
        <v>3</v>
      </c>
      <c r="L2830" s="63"/>
      <c r="M2830" s="63"/>
      <c r="N2830" s="63"/>
      <c r="O2830" s="63"/>
      <c r="P2830" s="63"/>
      <c r="Q2830" s="63"/>
      <c r="R2830" s="63"/>
    </row>
    <row r="2831" spans="1:18" x14ac:dyDescent="0.2">
      <c r="A2831" s="63" t="s">
        <v>2837</v>
      </c>
      <c r="B2831" s="63" t="s">
        <v>2817</v>
      </c>
      <c r="C2831" s="63" t="s">
        <v>58</v>
      </c>
      <c r="D2831" s="63" t="s">
        <v>57</v>
      </c>
      <c r="E2831" s="63" t="s">
        <v>2814</v>
      </c>
      <c r="F2831" s="63">
        <v>1</v>
      </c>
      <c r="G2831" s="63" t="s">
        <v>2815</v>
      </c>
      <c r="H2831" s="63" t="s">
        <v>8293</v>
      </c>
      <c r="I2831" s="63">
        <v>14.7</v>
      </c>
      <c r="J2831" s="63">
        <v>25</v>
      </c>
      <c r="K2831" s="63">
        <v>2</v>
      </c>
      <c r="L2831" s="63">
        <v>1.6</v>
      </c>
      <c r="M2831" s="63"/>
      <c r="N2831" s="63">
        <v>1</v>
      </c>
      <c r="O2831" s="63"/>
      <c r="P2831" s="63">
        <v>1</v>
      </c>
      <c r="Q2831" s="63"/>
      <c r="R2831" s="63">
        <v>1</v>
      </c>
    </row>
    <row r="2832" spans="1:18" x14ac:dyDescent="0.2">
      <c r="A2832" s="63" t="s">
        <v>2838</v>
      </c>
      <c r="B2832" s="63" t="s">
        <v>2813</v>
      </c>
      <c r="C2832" s="63" t="s">
        <v>62</v>
      </c>
      <c r="D2832" s="63" t="s">
        <v>61</v>
      </c>
      <c r="E2832" s="63" t="s">
        <v>2814</v>
      </c>
      <c r="F2832" s="63">
        <v>0</v>
      </c>
      <c r="G2832" s="63" t="s">
        <v>2815</v>
      </c>
      <c r="H2832" s="63" t="s">
        <v>6550</v>
      </c>
      <c r="I2832" s="63">
        <v>13.4</v>
      </c>
      <c r="J2832" s="63">
        <v>32</v>
      </c>
      <c r="K2832" s="63">
        <v>3</v>
      </c>
      <c r="L2832" s="63"/>
      <c r="M2832" s="63"/>
      <c r="N2832" s="63"/>
      <c r="O2832" s="63"/>
      <c r="P2832" s="63"/>
      <c r="Q2832" s="63"/>
      <c r="R2832" s="63"/>
    </row>
    <row r="2833" spans="1:18" x14ac:dyDescent="0.2">
      <c r="A2833" s="63" t="s">
        <v>2839</v>
      </c>
      <c r="B2833" s="63" t="s">
        <v>2817</v>
      </c>
      <c r="C2833" s="63" t="s">
        <v>62</v>
      </c>
      <c r="D2833" s="63" t="s">
        <v>61</v>
      </c>
      <c r="E2833" s="63" t="s">
        <v>2814</v>
      </c>
      <c r="F2833" s="63">
        <v>1</v>
      </c>
      <c r="G2833" s="63" t="s">
        <v>2815</v>
      </c>
      <c r="H2833" s="63" t="s">
        <v>8293</v>
      </c>
      <c r="I2833" s="63">
        <v>14.7</v>
      </c>
      <c r="J2833" s="63">
        <v>25</v>
      </c>
      <c r="K2833" s="63">
        <v>2</v>
      </c>
      <c r="L2833" s="63">
        <v>1.6</v>
      </c>
      <c r="M2833" s="63"/>
      <c r="N2833" s="63">
        <v>1</v>
      </c>
      <c r="O2833" s="63"/>
      <c r="P2833" s="63">
        <v>1</v>
      </c>
      <c r="Q2833" s="63"/>
      <c r="R2833" s="63">
        <v>1</v>
      </c>
    </row>
    <row r="2834" spans="1:18" x14ac:dyDescent="0.2">
      <c r="A2834" s="63" t="s">
        <v>2840</v>
      </c>
      <c r="B2834" s="63" t="s">
        <v>2813</v>
      </c>
      <c r="C2834" s="63" t="s">
        <v>1</v>
      </c>
      <c r="D2834" s="63" t="s">
        <v>65</v>
      </c>
      <c r="E2834" s="63" t="s">
        <v>2814</v>
      </c>
      <c r="F2834" s="63">
        <v>0</v>
      </c>
      <c r="G2834" s="63" t="s">
        <v>2815</v>
      </c>
      <c r="H2834" s="63" t="s">
        <v>6550</v>
      </c>
      <c r="I2834" s="63">
        <v>13.6</v>
      </c>
      <c r="J2834" s="63">
        <v>43</v>
      </c>
      <c r="K2834" s="63">
        <v>4</v>
      </c>
      <c r="L2834" s="63"/>
      <c r="M2834" s="63"/>
      <c r="N2834" s="63"/>
      <c r="O2834" s="63"/>
      <c r="P2834" s="63"/>
      <c r="Q2834" s="63"/>
      <c r="R2834" s="63"/>
    </row>
    <row r="2835" spans="1:18" x14ac:dyDescent="0.2">
      <c r="A2835" s="63" t="s">
        <v>2841</v>
      </c>
      <c r="B2835" s="63" t="s">
        <v>2817</v>
      </c>
      <c r="C2835" s="63" t="s">
        <v>1</v>
      </c>
      <c r="D2835" s="63" t="s">
        <v>65</v>
      </c>
      <c r="E2835" s="63" t="s">
        <v>2814</v>
      </c>
      <c r="F2835" s="63">
        <v>1</v>
      </c>
      <c r="G2835" s="63" t="s">
        <v>2815</v>
      </c>
      <c r="H2835" s="63" t="s">
        <v>8293</v>
      </c>
      <c r="I2835" s="63">
        <v>15</v>
      </c>
      <c r="J2835" s="63">
        <v>38</v>
      </c>
      <c r="K2835" s="63">
        <v>3</v>
      </c>
      <c r="L2835" s="63">
        <v>1.7</v>
      </c>
      <c r="M2835" s="63"/>
      <c r="N2835" s="63">
        <v>1</v>
      </c>
      <c r="O2835" s="63"/>
      <c r="P2835" s="63">
        <v>1</v>
      </c>
      <c r="Q2835" s="63"/>
      <c r="R2835" s="63">
        <v>1</v>
      </c>
    </row>
    <row r="2836" spans="1:18" x14ac:dyDescent="0.2">
      <c r="A2836" s="63" t="s">
        <v>2842</v>
      </c>
      <c r="B2836" s="63" t="s">
        <v>2813</v>
      </c>
      <c r="C2836" s="63" t="s">
        <v>69</v>
      </c>
      <c r="D2836" s="63" t="s">
        <v>68</v>
      </c>
      <c r="E2836" s="63" t="s">
        <v>2814</v>
      </c>
      <c r="F2836" s="63">
        <v>0</v>
      </c>
      <c r="G2836" s="63" t="s">
        <v>2815</v>
      </c>
      <c r="H2836" s="63" t="s">
        <v>6550</v>
      </c>
      <c r="I2836" s="63">
        <v>12.9</v>
      </c>
      <c r="J2836" s="63">
        <v>8</v>
      </c>
      <c r="K2836" s="63">
        <v>1</v>
      </c>
      <c r="L2836" s="63"/>
      <c r="M2836" s="63"/>
      <c r="N2836" s="63"/>
      <c r="O2836" s="63"/>
      <c r="P2836" s="63"/>
      <c r="Q2836" s="63"/>
      <c r="R2836" s="63"/>
    </row>
    <row r="2837" spans="1:18" x14ac:dyDescent="0.2">
      <c r="A2837" s="63" t="s">
        <v>2843</v>
      </c>
      <c r="B2837" s="63" t="s">
        <v>2817</v>
      </c>
      <c r="C2837" s="63" t="s">
        <v>69</v>
      </c>
      <c r="D2837" s="63" t="s">
        <v>68</v>
      </c>
      <c r="E2837" s="63" t="s">
        <v>2814</v>
      </c>
      <c r="F2837" s="63">
        <v>1</v>
      </c>
      <c r="G2837" s="63" t="s">
        <v>2815</v>
      </c>
      <c r="H2837" s="63" t="s">
        <v>8293</v>
      </c>
      <c r="I2837" s="63">
        <v>14.1</v>
      </c>
      <c r="J2837" s="63">
        <v>9</v>
      </c>
      <c r="K2837" s="63">
        <v>1</v>
      </c>
      <c r="L2837" s="63">
        <v>1.4</v>
      </c>
      <c r="M2837" s="63"/>
      <c r="N2837" s="63">
        <v>1</v>
      </c>
      <c r="O2837" s="63"/>
      <c r="P2837" s="63">
        <v>1</v>
      </c>
      <c r="Q2837" s="63"/>
      <c r="R2837" s="63">
        <v>1</v>
      </c>
    </row>
    <row r="2838" spans="1:18" x14ac:dyDescent="0.2">
      <c r="A2838" s="63" t="s">
        <v>2844</v>
      </c>
      <c r="B2838" s="63" t="s">
        <v>2813</v>
      </c>
      <c r="C2838" s="63" t="s">
        <v>73</v>
      </c>
      <c r="D2838" s="63" t="s">
        <v>72</v>
      </c>
      <c r="E2838" s="63" t="s">
        <v>2814</v>
      </c>
      <c r="F2838" s="63">
        <v>0</v>
      </c>
      <c r="G2838" s="63" t="s">
        <v>2815</v>
      </c>
      <c r="H2838" s="63" t="s">
        <v>6550</v>
      </c>
      <c r="I2838" s="63">
        <v>13.4</v>
      </c>
      <c r="J2838" s="63">
        <v>32</v>
      </c>
      <c r="K2838" s="63">
        <v>3</v>
      </c>
      <c r="L2838" s="63"/>
      <c r="M2838" s="63"/>
      <c r="N2838" s="63"/>
      <c r="O2838" s="63"/>
      <c r="P2838" s="63"/>
      <c r="Q2838" s="63"/>
      <c r="R2838" s="63"/>
    </row>
    <row r="2839" spans="1:18" x14ac:dyDescent="0.2">
      <c r="A2839" s="63" t="s">
        <v>2845</v>
      </c>
      <c r="B2839" s="63" t="s">
        <v>2817</v>
      </c>
      <c r="C2839" s="63" t="s">
        <v>73</v>
      </c>
      <c r="D2839" s="63" t="s">
        <v>72</v>
      </c>
      <c r="E2839" s="63" t="s">
        <v>2814</v>
      </c>
      <c r="F2839" s="63">
        <v>1</v>
      </c>
      <c r="G2839" s="63" t="s">
        <v>2815</v>
      </c>
      <c r="H2839" s="63" t="s">
        <v>8293</v>
      </c>
      <c r="I2839" s="63">
        <v>14.6</v>
      </c>
      <c r="J2839" s="63">
        <v>23</v>
      </c>
      <c r="K2839" s="63">
        <v>2</v>
      </c>
      <c r="L2839" s="63">
        <v>1.4</v>
      </c>
      <c r="M2839" s="63"/>
      <c r="N2839" s="63">
        <v>1</v>
      </c>
      <c r="O2839" s="63"/>
      <c r="P2839" s="63">
        <v>1</v>
      </c>
      <c r="Q2839" s="63"/>
      <c r="R2839" s="63">
        <v>1</v>
      </c>
    </row>
    <row r="2840" spans="1:18" x14ac:dyDescent="0.2">
      <c r="A2840" s="63" t="s">
        <v>2846</v>
      </c>
      <c r="B2840" s="63" t="s">
        <v>2813</v>
      </c>
      <c r="C2840" s="63" t="s">
        <v>77</v>
      </c>
      <c r="D2840" s="63" t="s">
        <v>76</v>
      </c>
      <c r="E2840" s="63" t="s">
        <v>2814</v>
      </c>
      <c r="F2840" s="63">
        <v>0</v>
      </c>
      <c r="G2840" s="63" t="s">
        <v>2815</v>
      </c>
      <c r="H2840" s="63" t="s">
        <v>6550</v>
      </c>
      <c r="I2840" s="63">
        <v>13.4</v>
      </c>
      <c r="J2840" s="63">
        <v>32</v>
      </c>
      <c r="K2840" s="63">
        <v>3</v>
      </c>
      <c r="L2840" s="63"/>
      <c r="M2840" s="63"/>
      <c r="N2840" s="63"/>
      <c r="O2840" s="63"/>
      <c r="P2840" s="63"/>
      <c r="Q2840" s="63"/>
      <c r="R2840" s="63"/>
    </row>
    <row r="2841" spans="1:18" x14ac:dyDescent="0.2">
      <c r="A2841" s="63" t="s">
        <v>2847</v>
      </c>
      <c r="B2841" s="63" t="s">
        <v>2817</v>
      </c>
      <c r="C2841" s="63" t="s">
        <v>77</v>
      </c>
      <c r="D2841" s="63" t="s">
        <v>76</v>
      </c>
      <c r="E2841" s="63" t="s">
        <v>2814</v>
      </c>
      <c r="F2841" s="63">
        <v>1</v>
      </c>
      <c r="G2841" s="63" t="s">
        <v>2815</v>
      </c>
      <c r="H2841" s="63" t="s">
        <v>8293</v>
      </c>
      <c r="I2841" s="63">
        <v>15.1</v>
      </c>
      <c r="J2841" s="63">
        <v>42</v>
      </c>
      <c r="K2841" s="63">
        <v>4</v>
      </c>
      <c r="L2841" s="63">
        <v>2</v>
      </c>
      <c r="M2841" s="63"/>
      <c r="N2841" s="63">
        <v>1</v>
      </c>
      <c r="O2841" s="63"/>
      <c r="P2841" s="63">
        <v>1</v>
      </c>
      <c r="Q2841" s="63"/>
      <c r="R2841" s="63">
        <v>1</v>
      </c>
    </row>
    <row r="2842" spans="1:18" x14ac:dyDescent="0.2">
      <c r="A2842" s="63" t="s">
        <v>2848</v>
      </c>
      <c r="B2842" s="63" t="s">
        <v>2813</v>
      </c>
      <c r="C2842" s="63" t="s">
        <v>81</v>
      </c>
      <c r="D2842" s="63" t="s">
        <v>80</v>
      </c>
      <c r="E2842" s="63" t="s">
        <v>2814</v>
      </c>
      <c r="F2842" s="63">
        <v>0</v>
      </c>
      <c r="G2842" s="63" t="s">
        <v>2815</v>
      </c>
      <c r="H2842" s="63" t="s">
        <v>6550</v>
      </c>
      <c r="I2842" s="63">
        <v>13</v>
      </c>
      <c r="J2842" s="63">
        <v>12</v>
      </c>
      <c r="K2842" s="63">
        <v>1</v>
      </c>
      <c r="L2842" s="63"/>
      <c r="M2842" s="63"/>
      <c r="N2842" s="63"/>
      <c r="O2842" s="63"/>
      <c r="P2842" s="63"/>
      <c r="Q2842" s="63"/>
      <c r="R2842" s="63"/>
    </row>
    <row r="2843" spans="1:18" x14ac:dyDescent="0.2">
      <c r="A2843" s="63" t="s">
        <v>2849</v>
      </c>
      <c r="B2843" s="63" t="s">
        <v>2817</v>
      </c>
      <c r="C2843" s="63" t="s">
        <v>81</v>
      </c>
      <c r="D2843" s="63" t="s">
        <v>80</v>
      </c>
      <c r="E2843" s="63" t="s">
        <v>2814</v>
      </c>
      <c r="F2843" s="63">
        <v>1</v>
      </c>
      <c r="G2843" s="63" t="s">
        <v>2815</v>
      </c>
      <c r="H2843" s="63" t="s">
        <v>8293</v>
      </c>
      <c r="I2843" s="63">
        <v>14.9</v>
      </c>
      <c r="J2843" s="63">
        <v>32</v>
      </c>
      <c r="K2843" s="63">
        <v>3</v>
      </c>
      <c r="L2843" s="63">
        <v>2.2999999999999998</v>
      </c>
      <c r="M2843" s="63"/>
      <c r="N2843" s="63">
        <v>1</v>
      </c>
      <c r="O2843" s="63"/>
      <c r="P2843" s="63">
        <v>1</v>
      </c>
      <c r="Q2843" s="63"/>
      <c r="R2843" s="63">
        <v>1</v>
      </c>
    </row>
    <row r="2844" spans="1:18" x14ac:dyDescent="0.2">
      <c r="A2844" s="63" t="s">
        <v>2850</v>
      </c>
      <c r="B2844" s="63" t="s">
        <v>2813</v>
      </c>
      <c r="C2844" s="63" t="s">
        <v>85</v>
      </c>
      <c r="D2844" s="63" t="s">
        <v>84</v>
      </c>
      <c r="E2844" s="63" t="s">
        <v>2814</v>
      </c>
      <c r="F2844" s="63">
        <v>0</v>
      </c>
      <c r="G2844" s="63" t="s">
        <v>2815</v>
      </c>
      <c r="H2844" s="63" t="s">
        <v>6550</v>
      </c>
      <c r="I2844" s="63">
        <v>13.3</v>
      </c>
      <c r="J2844" s="63">
        <v>27</v>
      </c>
      <c r="K2844" s="63">
        <v>3</v>
      </c>
      <c r="L2844" s="63"/>
      <c r="M2844" s="63"/>
      <c r="N2844" s="63"/>
      <c r="O2844" s="63"/>
      <c r="P2844" s="63"/>
      <c r="Q2844" s="63"/>
      <c r="R2844" s="63"/>
    </row>
    <row r="2845" spans="1:18" x14ac:dyDescent="0.2">
      <c r="A2845" s="63" t="s">
        <v>2851</v>
      </c>
      <c r="B2845" s="63" t="s">
        <v>2817</v>
      </c>
      <c r="C2845" s="63" t="s">
        <v>85</v>
      </c>
      <c r="D2845" s="63" t="s">
        <v>84</v>
      </c>
      <c r="E2845" s="63" t="s">
        <v>2814</v>
      </c>
      <c r="F2845" s="63">
        <v>1</v>
      </c>
      <c r="G2845" s="63" t="s">
        <v>2815</v>
      </c>
      <c r="H2845" s="63" t="s">
        <v>8293</v>
      </c>
      <c r="I2845" s="63">
        <v>14.7</v>
      </c>
      <c r="J2845" s="63">
        <v>25</v>
      </c>
      <c r="K2845" s="63">
        <v>2</v>
      </c>
      <c r="L2845" s="63">
        <v>1.7</v>
      </c>
      <c r="M2845" s="63"/>
      <c r="N2845" s="63">
        <v>1</v>
      </c>
      <c r="O2845" s="63"/>
      <c r="P2845" s="63">
        <v>1</v>
      </c>
      <c r="Q2845" s="63"/>
      <c r="R2845" s="63">
        <v>1</v>
      </c>
    </row>
    <row r="2846" spans="1:18" x14ac:dyDescent="0.2">
      <c r="A2846" s="63" t="s">
        <v>2852</v>
      </c>
      <c r="B2846" s="63" t="s">
        <v>2813</v>
      </c>
      <c r="C2846" s="63" t="s">
        <v>89</v>
      </c>
      <c r="D2846" s="63" t="s">
        <v>88</v>
      </c>
      <c r="E2846" s="63" t="s">
        <v>2814</v>
      </c>
      <c r="F2846" s="63">
        <v>0</v>
      </c>
      <c r="G2846" s="63" t="s">
        <v>2815</v>
      </c>
      <c r="H2846" s="63" t="s">
        <v>6550</v>
      </c>
      <c r="I2846" s="63">
        <v>13.3</v>
      </c>
      <c r="J2846" s="63">
        <v>27</v>
      </c>
      <c r="K2846" s="63">
        <v>3</v>
      </c>
      <c r="L2846" s="63"/>
      <c r="M2846" s="63"/>
      <c r="N2846" s="63"/>
      <c r="O2846" s="63"/>
      <c r="P2846" s="63"/>
      <c r="Q2846" s="63"/>
      <c r="R2846" s="63"/>
    </row>
    <row r="2847" spans="1:18" x14ac:dyDescent="0.2">
      <c r="A2847" s="63" t="s">
        <v>2853</v>
      </c>
      <c r="B2847" s="63" t="s">
        <v>2817</v>
      </c>
      <c r="C2847" s="63" t="s">
        <v>89</v>
      </c>
      <c r="D2847" s="63" t="s">
        <v>88</v>
      </c>
      <c r="E2847" s="63" t="s">
        <v>2814</v>
      </c>
      <c r="F2847" s="63">
        <v>1</v>
      </c>
      <c r="G2847" s="63" t="s">
        <v>2815</v>
      </c>
      <c r="H2847" s="63" t="s">
        <v>8293</v>
      </c>
      <c r="I2847" s="63">
        <v>14.2</v>
      </c>
      <c r="J2847" s="63">
        <v>11</v>
      </c>
      <c r="K2847" s="63">
        <v>1</v>
      </c>
      <c r="L2847" s="63">
        <v>1.1000000000000001</v>
      </c>
      <c r="M2847" s="63"/>
      <c r="N2847" s="63">
        <v>1</v>
      </c>
      <c r="O2847" s="63"/>
      <c r="P2847" s="63">
        <v>1</v>
      </c>
      <c r="Q2847" s="63"/>
      <c r="R2847" s="63">
        <v>1</v>
      </c>
    </row>
    <row r="2848" spans="1:18" x14ac:dyDescent="0.2">
      <c r="A2848" s="63" t="s">
        <v>2854</v>
      </c>
      <c r="B2848" s="63" t="s">
        <v>2813</v>
      </c>
      <c r="C2848" s="63" t="s">
        <v>93</v>
      </c>
      <c r="D2848" s="63" t="s">
        <v>92</v>
      </c>
      <c r="E2848" s="63" t="s">
        <v>2814</v>
      </c>
      <c r="F2848" s="63">
        <v>0</v>
      </c>
      <c r="G2848" s="63" t="s">
        <v>2815</v>
      </c>
      <c r="H2848" s="63" t="s">
        <v>6550</v>
      </c>
      <c r="I2848" s="63">
        <v>13.4</v>
      </c>
      <c r="J2848" s="63">
        <v>32</v>
      </c>
      <c r="K2848" s="63">
        <v>3</v>
      </c>
      <c r="L2848" s="63"/>
      <c r="M2848" s="63"/>
      <c r="N2848" s="63"/>
      <c r="O2848" s="63"/>
      <c r="P2848" s="63"/>
      <c r="Q2848" s="63"/>
      <c r="R2848" s="63"/>
    </row>
    <row r="2849" spans="1:18" x14ac:dyDescent="0.2">
      <c r="A2849" s="63" t="s">
        <v>2855</v>
      </c>
      <c r="B2849" s="63" t="s">
        <v>2817</v>
      </c>
      <c r="C2849" s="63" t="s">
        <v>93</v>
      </c>
      <c r="D2849" s="63" t="s">
        <v>92</v>
      </c>
      <c r="E2849" s="63" t="s">
        <v>2814</v>
      </c>
      <c r="F2849" s="63">
        <v>1</v>
      </c>
      <c r="G2849" s="63" t="s">
        <v>2815</v>
      </c>
      <c r="H2849" s="63" t="s">
        <v>8293</v>
      </c>
      <c r="I2849" s="63">
        <v>14.4</v>
      </c>
      <c r="J2849" s="63">
        <v>18</v>
      </c>
      <c r="K2849" s="63">
        <v>2</v>
      </c>
      <c r="L2849" s="63">
        <v>1.2</v>
      </c>
      <c r="M2849" s="63"/>
      <c r="N2849" s="63">
        <v>1</v>
      </c>
      <c r="O2849" s="63"/>
      <c r="P2849" s="63">
        <v>1</v>
      </c>
      <c r="Q2849" s="63"/>
      <c r="R2849" s="63">
        <v>1</v>
      </c>
    </row>
    <row r="2850" spans="1:18" x14ac:dyDescent="0.2">
      <c r="A2850" s="63" t="s">
        <v>2856</v>
      </c>
      <c r="B2850" s="63" t="s">
        <v>2813</v>
      </c>
      <c r="C2850" s="63" t="s">
        <v>97</v>
      </c>
      <c r="D2850" s="63" t="s">
        <v>96</v>
      </c>
      <c r="E2850" s="63" t="s">
        <v>2814</v>
      </c>
      <c r="F2850" s="63">
        <v>0</v>
      </c>
      <c r="G2850" s="63" t="s">
        <v>2815</v>
      </c>
      <c r="H2850" s="63" t="s">
        <v>6550</v>
      </c>
      <c r="I2850" s="63">
        <v>12.8</v>
      </c>
      <c r="J2850" s="63">
        <v>6</v>
      </c>
      <c r="K2850" s="63">
        <v>1</v>
      </c>
      <c r="L2850" s="63"/>
      <c r="M2850" s="63"/>
      <c r="N2850" s="63"/>
      <c r="O2850" s="63"/>
      <c r="P2850" s="63"/>
      <c r="Q2850" s="63"/>
      <c r="R2850" s="63"/>
    </row>
    <row r="2851" spans="1:18" x14ac:dyDescent="0.2">
      <c r="A2851" s="63" t="s">
        <v>2857</v>
      </c>
      <c r="B2851" s="63" t="s">
        <v>2817</v>
      </c>
      <c r="C2851" s="63" t="s">
        <v>97</v>
      </c>
      <c r="D2851" s="63" t="s">
        <v>96</v>
      </c>
      <c r="E2851" s="63" t="s">
        <v>2814</v>
      </c>
      <c r="F2851" s="63">
        <v>1</v>
      </c>
      <c r="G2851" s="63" t="s">
        <v>2815</v>
      </c>
      <c r="H2851" s="63" t="s">
        <v>8293</v>
      </c>
      <c r="I2851" s="63"/>
      <c r="J2851" s="63"/>
      <c r="K2851" s="63"/>
      <c r="L2851" s="63"/>
      <c r="M2851" s="63"/>
      <c r="N2851" s="63"/>
      <c r="O2851" s="63"/>
      <c r="P2851" s="63"/>
      <c r="Q2851" s="63"/>
      <c r="R2851" s="63"/>
    </row>
    <row r="2852" spans="1:18" x14ac:dyDescent="0.2">
      <c r="A2852" s="63" t="s">
        <v>2858</v>
      </c>
      <c r="B2852" s="63" t="s">
        <v>2813</v>
      </c>
      <c r="C2852" s="63" t="s">
        <v>101</v>
      </c>
      <c r="D2852" s="63" t="s">
        <v>100</v>
      </c>
      <c r="E2852" s="63" t="s">
        <v>2814</v>
      </c>
      <c r="F2852" s="63">
        <v>0</v>
      </c>
      <c r="G2852" s="63" t="s">
        <v>2815</v>
      </c>
      <c r="H2852" s="63" t="s">
        <v>6550</v>
      </c>
      <c r="I2852" s="63">
        <v>12.4</v>
      </c>
      <c r="J2852" s="63">
        <v>2</v>
      </c>
      <c r="K2852" s="63">
        <v>1</v>
      </c>
      <c r="L2852" s="63"/>
      <c r="M2852" s="63"/>
      <c r="N2852" s="63"/>
      <c r="O2852" s="63"/>
      <c r="P2852" s="63"/>
      <c r="Q2852" s="63"/>
      <c r="R2852" s="63"/>
    </row>
    <row r="2853" spans="1:18" x14ac:dyDescent="0.2">
      <c r="A2853" s="63" t="s">
        <v>2859</v>
      </c>
      <c r="B2853" s="63" t="s">
        <v>2817</v>
      </c>
      <c r="C2853" s="63" t="s">
        <v>101</v>
      </c>
      <c r="D2853" s="63" t="s">
        <v>100</v>
      </c>
      <c r="E2853" s="63" t="s">
        <v>2814</v>
      </c>
      <c r="F2853" s="63">
        <v>1</v>
      </c>
      <c r="G2853" s="63" t="s">
        <v>2815</v>
      </c>
      <c r="H2853" s="63" t="s">
        <v>8293</v>
      </c>
      <c r="I2853" s="63">
        <v>13.2</v>
      </c>
      <c r="J2853" s="63">
        <v>2</v>
      </c>
      <c r="K2853" s="63">
        <v>1</v>
      </c>
      <c r="L2853" s="63">
        <v>1</v>
      </c>
      <c r="M2853" s="63"/>
      <c r="N2853" s="63">
        <v>1</v>
      </c>
      <c r="O2853" s="63"/>
      <c r="P2853" s="63">
        <v>1</v>
      </c>
      <c r="Q2853" s="63"/>
      <c r="R2853" s="63">
        <v>1</v>
      </c>
    </row>
    <row r="2854" spans="1:18" x14ac:dyDescent="0.2">
      <c r="A2854" s="63" t="s">
        <v>2860</v>
      </c>
      <c r="B2854" s="63" t="s">
        <v>2813</v>
      </c>
      <c r="C2854" s="63" t="s">
        <v>105</v>
      </c>
      <c r="D2854" s="63" t="s">
        <v>104</v>
      </c>
      <c r="E2854" s="63" t="s">
        <v>2814</v>
      </c>
      <c r="F2854" s="63">
        <v>0</v>
      </c>
      <c r="G2854" s="63" t="s">
        <v>2815</v>
      </c>
      <c r="H2854" s="63" t="s">
        <v>6550</v>
      </c>
      <c r="I2854" s="63">
        <v>13</v>
      </c>
      <c r="J2854" s="63">
        <v>12</v>
      </c>
      <c r="K2854" s="63">
        <v>1</v>
      </c>
      <c r="L2854" s="63"/>
      <c r="M2854" s="63"/>
      <c r="N2854" s="63"/>
      <c r="O2854" s="63"/>
      <c r="P2854" s="63"/>
      <c r="Q2854" s="63"/>
      <c r="R2854" s="63"/>
    </row>
    <row r="2855" spans="1:18" x14ac:dyDescent="0.2">
      <c r="A2855" s="63" t="s">
        <v>2861</v>
      </c>
      <c r="B2855" s="63" t="s">
        <v>2817</v>
      </c>
      <c r="C2855" s="63" t="s">
        <v>105</v>
      </c>
      <c r="D2855" s="63" t="s">
        <v>104</v>
      </c>
      <c r="E2855" s="63" t="s">
        <v>2814</v>
      </c>
      <c r="F2855" s="63">
        <v>1</v>
      </c>
      <c r="G2855" s="63" t="s">
        <v>2815</v>
      </c>
      <c r="H2855" s="63" t="s">
        <v>8293</v>
      </c>
      <c r="I2855" s="63">
        <v>14.2</v>
      </c>
      <c r="J2855" s="63">
        <v>11</v>
      </c>
      <c r="K2855" s="63">
        <v>1</v>
      </c>
      <c r="L2855" s="63">
        <v>1.4</v>
      </c>
      <c r="M2855" s="63"/>
      <c r="N2855" s="63">
        <v>1</v>
      </c>
      <c r="O2855" s="63"/>
      <c r="P2855" s="63">
        <v>1</v>
      </c>
      <c r="Q2855" s="63"/>
      <c r="R2855" s="63">
        <v>1</v>
      </c>
    </row>
    <row r="2856" spans="1:18" x14ac:dyDescent="0.2">
      <c r="A2856" s="63" t="s">
        <v>2862</v>
      </c>
      <c r="B2856" s="63" t="s">
        <v>2813</v>
      </c>
      <c r="C2856" s="63" t="s">
        <v>109</v>
      </c>
      <c r="D2856" s="63" t="s">
        <v>108</v>
      </c>
      <c r="E2856" s="63" t="s">
        <v>2814</v>
      </c>
      <c r="F2856" s="63">
        <v>0</v>
      </c>
      <c r="G2856" s="63" t="s">
        <v>2815</v>
      </c>
      <c r="H2856" s="63" t="s">
        <v>6550</v>
      </c>
      <c r="I2856" s="63">
        <v>12.8</v>
      </c>
      <c r="J2856" s="63">
        <v>6</v>
      </c>
      <c r="K2856" s="63">
        <v>1</v>
      </c>
      <c r="L2856" s="63"/>
      <c r="M2856" s="63"/>
      <c r="N2856" s="63"/>
      <c r="O2856" s="63"/>
      <c r="P2856" s="63"/>
      <c r="Q2856" s="63"/>
      <c r="R2856" s="63"/>
    </row>
    <row r="2857" spans="1:18" x14ac:dyDescent="0.2">
      <c r="A2857" s="63" t="s">
        <v>2863</v>
      </c>
      <c r="B2857" s="63" t="s">
        <v>2817</v>
      </c>
      <c r="C2857" s="63" t="s">
        <v>109</v>
      </c>
      <c r="D2857" s="63" t="s">
        <v>108</v>
      </c>
      <c r="E2857" s="63" t="s">
        <v>2814</v>
      </c>
      <c r="F2857" s="63">
        <v>1</v>
      </c>
      <c r="G2857" s="63" t="s">
        <v>2815</v>
      </c>
      <c r="H2857" s="63" t="s">
        <v>8293</v>
      </c>
      <c r="I2857" s="63">
        <v>14.3</v>
      </c>
      <c r="J2857" s="63">
        <v>17</v>
      </c>
      <c r="K2857" s="63">
        <v>2</v>
      </c>
      <c r="L2857" s="63">
        <v>1.8</v>
      </c>
      <c r="M2857" s="63"/>
      <c r="N2857" s="63">
        <v>1</v>
      </c>
      <c r="O2857" s="63"/>
      <c r="P2857" s="63">
        <v>1</v>
      </c>
      <c r="Q2857" s="63"/>
      <c r="R2857" s="63">
        <v>1</v>
      </c>
    </row>
    <row r="2858" spans="1:18" x14ac:dyDescent="0.2">
      <c r="A2858" s="63" t="s">
        <v>2864</v>
      </c>
      <c r="B2858" s="63" t="s">
        <v>2813</v>
      </c>
      <c r="C2858" s="63" t="s">
        <v>113</v>
      </c>
      <c r="D2858" s="63" t="s">
        <v>112</v>
      </c>
      <c r="E2858" s="63" t="s">
        <v>2814</v>
      </c>
      <c r="F2858" s="63">
        <v>0</v>
      </c>
      <c r="G2858" s="63" t="s">
        <v>2815</v>
      </c>
      <c r="H2858" s="63" t="s">
        <v>6550</v>
      </c>
      <c r="I2858" s="63">
        <v>13.4</v>
      </c>
      <c r="J2858" s="63">
        <v>32</v>
      </c>
      <c r="K2858" s="63">
        <v>3</v>
      </c>
      <c r="L2858" s="63"/>
      <c r="M2858" s="63"/>
      <c r="N2858" s="63"/>
      <c r="O2858" s="63"/>
      <c r="P2858" s="63"/>
      <c r="Q2858" s="63"/>
      <c r="R2858" s="63"/>
    </row>
    <row r="2859" spans="1:18" x14ac:dyDescent="0.2">
      <c r="A2859" s="63" t="s">
        <v>2865</v>
      </c>
      <c r="B2859" s="63" t="s">
        <v>2817</v>
      </c>
      <c r="C2859" s="63" t="s">
        <v>113</v>
      </c>
      <c r="D2859" s="63" t="s">
        <v>112</v>
      </c>
      <c r="E2859" s="63" t="s">
        <v>2814</v>
      </c>
      <c r="F2859" s="63">
        <v>1</v>
      </c>
      <c r="G2859" s="63" t="s">
        <v>2815</v>
      </c>
      <c r="H2859" s="63" t="s">
        <v>8293</v>
      </c>
      <c r="I2859" s="63">
        <v>14.9</v>
      </c>
      <c r="J2859" s="63">
        <v>32</v>
      </c>
      <c r="K2859" s="63">
        <v>3</v>
      </c>
      <c r="L2859" s="63">
        <v>1.8</v>
      </c>
      <c r="M2859" s="63"/>
      <c r="N2859" s="63">
        <v>1</v>
      </c>
      <c r="O2859" s="63"/>
      <c r="P2859" s="63">
        <v>1</v>
      </c>
      <c r="Q2859" s="63"/>
      <c r="R2859" s="63">
        <v>1</v>
      </c>
    </row>
    <row r="2860" spans="1:18" x14ac:dyDescent="0.2">
      <c r="A2860" s="63" t="s">
        <v>2866</v>
      </c>
      <c r="B2860" s="63" t="s">
        <v>2813</v>
      </c>
      <c r="C2860" s="63" t="s">
        <v>117</v>
      </c>
      <c r="D2860" s="63" t="s">
        <v>116</v>
      </c>
      <c r="E2860" s="63" t="s">
        <v>2814</v>
      </c>
      <c r="F2860" s="63">
        <v>0</v>
      </c>
      <c r="G2860" s="63" t="s">
        <v>2815</v>
      </c>
      <c r="H2860" s="63" t="s">
        <v>6550</v>
      </c>
      <c r="I2860" s="63">
        <v>13.2</v>
      </c>
      <c r="J2860" s="63">
        <v>22</v>
      </c>
      <c r="K2860" s="63">
        <v>2</v>
      </c>
      <c r="L2860" s="63"/>
      <c r="M2860" s="63"/>
      <c r="N2860" s="63"/>
      <c r="O2860" s="63"/>
      <c r="P2860" s="63"/>
      <c r="Q2860" s="63"/>
      <c r="R2860" s="63"/>
    </row>
    <row r="2861" spans="1:18" x14ac:dyDescent="0.2">
      <c r="A2861" s="63" t="s">
        <v>2867</v>
      </c>
      <c r="B2861" s="63" t="s">
        <v>2817</v>
      </c>
      <c r="C2861" s="63" t="s">
        <v>117</v>
      </c>
      <c r="D2861" s="63" t="s">
        <v>116</v>
      </c>
      <c r="E2861" s="63" t="s">
        <v>2814</v>
      </c>
      <c r="F2861" s="63">
        <v>1</v>
      </c>
      <c r="G2861" s="63" t="s">
        <v>2815</v>
      </c>
      <c r="H2861" s="63" t="s">
        <v>8293</v>
      </c>
      <c r="I2861" s="63">
        <v>14.5</v>
      </c>
      <c r="J2861" s="63">
        <v>20</v>
      </c>
      <c r="K2861" s="63">
        <v>2</v>
      </c>
      <c r="L2861" s="63">
        <v>1.6</v>
      </c>
      <c r="M2861" s="63"/>
      <c r="N2861" s="63">
        <v>1</v>
      </c>
      <c r="O2861" s="63"/>
      <c r="P2861" s="63">
        <v>1</v>
      </c>
      <c r="Q2861" s="63"/>
      <c r="R2861" s="63">
        <v>1</v>
      </c>
    </row>
    <row r="2862" spans="1:18" x14ac:dyDescent="0.2">
      <c r="A2862" s="63" t="s">
        <v>2868</v>
      </c>
      <c r="B2862" s="63" t="s">
        <v>2813</v>
      </c>
      <c r="C2862" s="63" t="s">
        <v>121</v>
      </c>
      <c r="D2862" s="63" t="s">
        <v>120</v>
      </c>
      <c r="E2862" s="63" t="s">
        <v>2814</v>
      </c>
      <c r="F2862" s="63">
        <v>0</v>
      </c>
      <c r="G2862" s="63" t="s">
        <v>2815</v>
      </c>
      <c r="H2862" s="63" t="s">
        <v>6550</v>
      </c>
      <c r="I2862" s="63">
        <v>13.2</v>
      </c>
      <c r="J2862" s="63">
        <v>22</v>
      </c>
      <c r="K2862" s="63">
        <v>2</v>
      </c>
      <c r="L2862" s="63"/>
      <c r="M2862" s="63"/>
      <c r="N2862" s="63"/>
      <c r="O2862" s="63"/>
      <c r="P2862" s="63"/>
      <c r="Q2862" s="63"/>
      <c r="R2862" s="63"/>
    </row>
    <row r="2863" spans="1:18" x14ac:dyDescent="0.2">
      <c r="A2863" s="63" t="s">
        <v>2869</v>
      </c>
      <c r="B2863" s="63" t="s">
        <v>2817</v>
      </c>
      <c r="C2863" s="63" t="s">
        <v>121</v>
      </c>
      <c r="D2863" s="63" t="s">
        <v>120</v>
      </c>
      <c r="E2863" s="63" t="s">
        <v>2814</v>
      </c>
      <c r="F2863" s="63">
        <v>1</v>
      </c>
      <c r="G2863" s="63" t="s">
        <v>2815</v>
      </c>
      <c r="H2863" s="63" t="s">
        <v>8293</v>
      </c>
      <c r="I2863" s="63">
        <v>15.2</v>
      </c>
      <c r="J2863" s="63">
        <v>43</v>
      </c>
      <c r="K2863" s="63">
        <v>4</v>
      </c>
      <c r="L2863" s="63">
        <v>2.4</v>
      </c>
      <c r="M2863" s="63"/>
      <c r="N2863" s="63">
        <v>1</v>
      </c>
      <c r="O2863" s="63"/>
      <c r="P2863" s="63">
        <v>1</v>
      </c>
      <c r="Q2863" s="63"/>
      <c r="R2863" s="63">
        <v>1</v>
      </c>
    </row>
    <row r="2864" spans="1:18" x14ac:dyDescent="0.2">
      <c r="A2864" s="63" t="s">
        <v>2870</v>
      </c>
      <c r="B2864" s="63" t="s">
        <v>2813</v>
      </c>
      <c r="C2864" s="63" t="s">
        <v>125</v>
      </c>
      <c r="D2864" s="63" t="s">
        <v>124</v>
      </c>
      <c r="E2864" s="63" t="s">
        <v>2814</v>
      </c>
      <c r="F2864" s="63">
        <v>0</v>
      </c>
      <c r="G2864" s="63" t="s">
        <v>2815</v>
      </c>
      <c r="H2864" s="63" t="s">
        <v>6550</v>
      </c>
      <c r="I2864" s="63">
        <v>13.3</v>
      </c>
      <c r="J2864" s="63">
        <v>27</v>
      </c>
      <c r="K2864" s="63">
        <v>3</v>
      </c>
      <c r="L2864" s="63"/>
      <c r="M2864" s="63"/>
      <c r="N2864" s="63"/>
      <c r="O2864" s="63"/>
      <c r="P2864" s="63"/>
      <c r="Q2864" s="63"/>
      <c r="R2864" s="63"/>
    </row>
    <row r="2865" spans="1:18" x14ac:dyDescent="0.2">
      <c r="A2865" s="63" t="s">
        <v>2871</v>
      </c>
      <c r="B2865" s="63" t="s">
        <v>2817</v>
      </c>
      <c r="C2865" s="63" t="s">
        <v>125</v>
      </c>
      <c r="D2865" s="63" t="s">
        <v>124</v>
      </c>
      <c r="E2865" s="63" t="s">
        <v>2814</v>
      </c>
      <c r="F2865" s="63">
        <v>1</v>
      </c>
      <c r="G2865" s="63" t="s">
        <v>2815</v>
      </c>
      <c r="H2865" s="63" t="s">
        <v>8293</v>
      </c>
      <c r="I2865" s="63">
        <v>15.3</v>
      </c>
      <c r="J2865" s="63">
        <v>46</v>
      </c>
      <c r="K2865" s="63">
        <v>4</v>
      </c>
      <c r="L2865" s="63">
        <v>2.4</v>
      </c>
      <c r="M2865" s="63"/>
      <c r="N2865" s="63">
        <v>1</v>
      </c>
      <c r="O2865" s="63"/>
      <c r="P2865" s="63">
        <v>1</v>
      </c>
      <c r="Q2865" s="63"/>
      <c r="R2865" s="63">
        <v>1</v>
      </c>
    </row>
    <row r="2866" spans="1:18" x14ac:dyDescent="0.2">
      <c r="A2866" s="63" t="s">
        <v>2872</v>
      </c>
      <c r="B2866" s="63" t="s">
        <v>2813</v>
      </c>
      <c r="C2866" s="63" t="s">
        <v>129</v>
      </c>
      <c r="D2866" s="63" t="s">
        <v>128</v>
      </c>
      <c r="E2866" s="63" t="s">
        <v>2814</v>
      </c>
      <c r="F2866" s="63">
        <v>0</v>
      </c>
      <c r="G2866" s="63" t="s">
        <v>2815</v>
      </c>
      <c r="H2866" s="63" t="s">
        <v>6550</v>
      </c>
      <c r="I2866" s="63">
        <v>13.8</v>
      </c>
      <c r="J2866" s="63">
        <v>47</v>
      </c>
      <c r="K2866" s="63">
        <v>4</v>
      </c>
      <c r="L2866" s="63"/>
      <c r="M2866" s="63"/>
      <c r="N2866" s="63"/>
      <c r="O2866" s="63"/>
      <c r="P2866" s="63"/>
      <c r="Q2866" s="63"/>
      <c r="R2866" s="63"/>
    </row>
    <row r="2867" spans="1:18" x14ac:dyDescent="0.2">
      <c r="A2867" s="63" t="s">
        <v>2873</v>
      </c>
      <c r="B2867" s="63" t="s">
        <v>2817</v>
      </c>
      <c r="C2867" s="63" t="s">
        <v>129</v>
      </c>
      <c r="D2867" s="63" t="s">
        <v>128</v>
      </c>
      <c r="E2867" s="63" t="s">
        <v>2814</v>
      </c>
      <c r="F2867" s="63">
        <v>1</v>
      </c>
      <c r="G2867" s="63" t="s">
        <v>2815</v>
      </c>
      <c r="H2867" s="63" t="s">
        <v>8293</v>
      </c>
      <c r="I2867" s="63">
        <v>15.2</v>
      </c>
      <c r="J2867" s="63">
        <v>43</v>
      </c>
      <c r="K2867" s="63">
        <v>4</v>
      </c>
      <c r="L2867" s="63">
        <v>1.7</v>
      </c>
      <c r="M2867" s="63"/>
      <c r="N2867" s="63">
        <v>1</v>
      </c>
      <c r="O2867" s="63"/>
      <c r="P2867" s="63">
        <v>1</v>
      </c>
      <c r="Q2867" s="63"/>
      <c r="R2867" s="63">
        <v>1</v>
      </c>
    </row>
    <row r="2868" spans="1:18" x14ac:dyDescent="0.2">
      <c r="A2868" s="63" t="s">
        <v>2874</v>
      </c>
      <c r="B2868" s="63" t="s">
        <v>2813</v>
      </c>
      <c r="C2868" s="63" t="s">
        <v>133</v>
      </c>
      <c r="D2868" s="63" t="s">
        <v>132</v>
      </c>
      <c r="E2868" s="63" t="s">
        <v>2814</v>
      </c>
      <c r="F2868" s="63">
        <v>0</v>
      </c>
      <c r="G2868" s="63" t="s">
        <v>2815</v>
      </c>
      <c r="H2868" s="63" t="s">
        <v>6550</v>
      </c>
      <c r="I2868" s="63">
        <v>13.3</v>
      </c>
      <c r="J2868" s="63">
        <v>27</v>
      </c>
      <c r="K2868" s="63">
        <v>3</v>
      </c>
      <c r="L2868" s="63"/>
      <c r="M2868" s="63"/>
      <c r="N2868" s="63"/>
      <c r="O2868" s="63"/>
      <c r="P2868" s="63"/>
      <c r="Q2868" s="63"/>
      <c r="R2868" s="63"/>
    </row>
    <row r="2869" spans="1:18" x14ac:dyDescent="0.2">
      <c r="A2869" s="63" t="s">
        <v>2875</v>
      </c>
      <c r="B2869" s="63" t="s">
        <v>2817</v>
      </c>
      <c r="C2869" s="63" t="s">
        <v>133</v>
      </c>
      <c r="D2869" s="63" t="s">
        <v>132</v>
      </c>
      <c r="E2869" s="63" t="s">
        <v>2814</v>
      </c>
      <c r="F2869" s="63">
        <v>1</v>
      </c>
      <c r="G2869" s="63" t="s">
        <v>2815</v>
      </c>
      <c r="H2869" s="63" t="s">
        <v>8293</v>
      </c>
      <c r="I2869" s="63">
        <v>14.4</v>
      </c>
      <c r="J2869" s="63">
        <v>18</v>
      </c>
      <c r="K2869" s="63">
        <v>2</v>
      </c>
      <c r="L2869" s="63">
        <v>1.3</v>
      </c>
      <c r="M2869" s="63"/>
      <c r="N2869" s="63">
        <v>1</v>
      </c>
      <c r="O2869" s="63"/>
      <c r="P2869" s="63">
        <v>1</v>
      </c>
      <c r="Q2869" s="63"/>
      <c r="R2869" s="63">
        <v>1</v>
      </c>
    </row>
    <row r="2870" spans="1:18" x14ac:dyDescent="0.2">
      <c r="A2870" s="63" t="s">
        <v>2876</v>
      </c>
      <c r="B2870" s="63" t="s">
        <v>2813</v>
      </c>
      <c r="C2870" s="63" t="s">
        <v>137</v>
      </c>
      <c r="D2870" s="63" t="s">
        <v>136</v>
      </c>
      <c r="E2870" s="63" t="s">
        <v>2814</v>
      </c>
      <c r="F2870" s="63">
        <v>0</v>
      </c>
      <c r="G2870" s="63" t="s">
        <v>2815</v>
      </c>
      <c r="H2870" s="63" t="s">
        <v>6550</v>
      </c>
      <c r="I2870" s="63">
        <v>12.7</v>
      </c>
      <c r="J2870" s="63">
        <v>4</v>
      </c>
      <c r="K2870" s="63">
        <v>1</v>
      </c>
      <c r="L2870" s="63"/>
      <c r="M2870" s="63"/>
      <c r="N2870" s="63"/>
      <c r="O2870" s="63"/>
      <c r="P2870" s="63"/>
      <c r="Q2870" s="63"/>
      <c r="R2870" s="63"/>
    </row>
    <row r="2871" spans="1:18" x14ac:dyDescent="0.2">
      <c r="A2871" s="63" t="s">
        <v>2877</v>
      </c>
      <c r="B2871" s="63" t="s">
        <v>2817</v>
      </c>
      <c r="C2871" s="63" t="s">
        <v>137</v>
      </c>
      <c r="D2871" s="63" t="s">
        <v>136</v>
      </c>
      <c r="E2871" s="63" t="s">
        <v>2814</v>
      </c>
      <c r="F2871" s="63">
        <v>1</v>
      </c>
      <c r="G2871" s="63" t="s">
        <v>2815</v>
      </c>
      <c r="H2871" s="63" t="s">
        <v>8293</v>
      </c>
      <c r="I2871" s="63">
        <v>13.7</v>
      </c>
      <c r="J2871" s="63">
        <v>4</v>
      </c>
      <c r="K2871" s="63">
        <v>1</v>
      </c>
      <c r="L2871" s="63">
        <v>1.2</v>
      </c>
      <c r="M2871" s="63"/>
      <c r="N2871" s="63">
        <v>1</v>
      </c>
      <c r="O2871" s="63"/>
      <c r="P2871" s="63">
        <v>1</v>
      </c>
      <c r="Q2871" s="63"/>
      <c r="R2871" s="63">
        <v>1</v>
      </c>
    </row>
    <row r="2872" spans="1:18" x14ac:dyDescent="0.2">
      <c r="A2872" s="63" t="s">
        <v>2878</v>
      </c>
      <c r="B2872" s="63" t="s">
        <v>2813</v>
      </c>
      <c r="C2872" s="63" t="s">
        <v>141</v>
      </c>
      <c r="D2872" s="63" t="s">
        <v>140</v>
      </c>
      <c r="E2872" s="63" t="s">
        <v>2814</v>
      </c>
      <c r="F2872" s="63">
        <v>0</v>
      </c>
      <c r="G2872" s="63" t="s">
        <v>2815</v>
      </c>
      <c r="H2872" s="63" t="s">
        <v>6550</v>
      </c>
      <c r="I2872" s="63">
        <v>13.3</v>
      </c>
      <c r="J2872" s="63">
        <v>27</v>
      </c>
      <c r="K2872" s="63">
        <v>3</v>
      </c>
      <c r="L2872" s="63"/>
      <c r="M2872" s="63"/>
      <c r="N2872" s="63"/>
      <c r="O2872" s="63"/>
      <c r="P2872" s="63"/>
      <c r="Q2872" s="63"/>
      <c r="R2872" s="63"/>
    </row>
    <row r="2873" spans="1:18" x14ac:dyDescent="0.2">
      <c r="A2873" s="63" t="s">
        <v>2879</v>
      </c>
      <c r="B2873" s="63" t="s">
        <v>2817</v>
      </c>
      <c r="C2873" s="63" t="s">
        <v>141</v>
      </c>
      <c r="D2873" s="63" t="s">
        <v>140</v>
      </c>
      <c r="E2873" s="63" t="s">
        <v>2814</v>
      </c>
      <c r="F2873" s="63">
        <v>1</v>
      </c>
      <c r="G2873" s="63" t="s">
        <v>2815</v>
      </c>
      <c r="H2873" s="63" t="s">
        <v>8293</v>
      </c>
      <c r="I2873" s="63">
        <v>14.8</v>
      </c>
      <c r="J2873" s="63">
        <v>29</v>
      </c>
      <c r="K2873" s="63">
        <v>3</v>
      </c>
      <c r="L2873" s="63">
        <v>1.8</v>
      </c>
      <c r="M2873" s="63"/>
      <c r="N2873" s="63">
        <v>1</v>
      </c>
      <c r="O2873" s="63"/>
      <c r="P2873" s="63">
        <v>1</v>
      </c>
      <c r="Q2873" s="63"/>
      <c r="R2873" s="63">
        <v>1</v>
      </c>
    </row>
    <row r="2874" spans="1:18" x14ac:dyDescent="0.2">
      <c r="A2874" s="63" t="s">
        <v>2880</v>
      </c>
      <c r="B2874" s="63" t="s">
        <v>2813</v>
      </c>
      <c r="C2874" s="63" t="s">
        <v>145</v>
      </c>
      <c r="D2874" s="63" t="s">
        <v>144</v>
      </c>
      <c r="E2874" s="63" t="s">
        <v>2814</v>
      </c>
      <c r="F2874" s="63">
        <v>0</v>
      </c>
      <c r="G2874" s="63" t="s">
        <v>2815</v>
      </c>
      <c r="H2874" s="63" t="s">
        <v>6550</v>
      </c>
      <c r="I2874" s="63">
        <v>13.1</v>
      </c>
      <c r="J2874" s="63">
        <v>18</v>
      </c>
      <c r="K2874" s="63">
        <v>2</v>
      </c>
      <c r="L2874" s="63"/>
      <c r="M2874" s="63"/>
      <c r="N2874" s="63"/>
      <c r="O2874" s="63"/>
      <c r="P2874" s="63"/>
      <c r="Q2874" s="63"/>
      <c r="R2874" s="63"/>
    </row>
    <row r="2875" spans="1:18" x14ac:dyDescent="0.2">
      <c r="A2875" s="63" t="s">
        <v>2881</v>
      </c>
      <c r="B2875" s="63" t="s">
        <v>2817</v>
      </c>
      <c r="C2875" s="63" t="s">
        <v>145</v>
      </c>
      <c r="D2875" s="63" t="s">
        <v>144</v>
      </c>
      <c r="E2875" s="63" t="s">
        <v>2814</v>
      </c>
      <c r="F2875" s="63">
        <v>1</v>
      </c>
      <c r="G2875" s="63" t="s">
        <v>2815</v>
      </c>
      <c r="H2875" s="63" t="s">
        <v>8293</v>
      </c>
      <c r="I2875" s="63">
        <v>14.2</v>
      </c>
      <c r="J2875" s="63">
        <v>11</v>
      </c>
      <c r="K2875" s="63">
        <v>1</v>
      </c>
      <c r="L2875" s="63">
        <v>1.3</v>
      </c>
      <c r="M2875" s="63"/>
      <c r="N2875" s="63">
        <v>1</v>
      </c>
      <c r="O2875" s="63"/>
      <c r="P2875" s="63">
        <v>1</v>
      </c>
      <c r="Q2875" s="63"/>
      <c r="R2875" s="63">
        <v>1</v>
      </c>
    </row>
    <row r="2876" spans="1:18" x14ac:dyDescent="0.2">
      <c r="A2876" s="63" t="s">
        <v>2882</v>
      </c>
      <c r="B2876" s="63" t="s">
        <v>2813</v>
      </c>
      <c r="C2876" s="63" t="s">
        <v>149</v>
      </c>
      <c r="D2876" s="63" t="s">
        <v>148</v>
      </c>
      <c r="E2876" s="63" t="s">
        <v>2814</v>
      </c>
      <c r="F2876" s="63">
        <v>0</v>
      </c>
      <c r="G2876" s="63" t="s">
        <v>2815</v>
      </c>
      <c r="H2876" s="63" t="s">
        <v>6550</v>
      </c>
      <c r="I2876" s="63">
        <v>13.7</v>
      </c>
      <c r="J2876" s="63">
        <v>44</v>
      </c>
      <c r="K2876" s="63">
        <v>4</v>
      </c>
      <c r="L2876" s="63"/>
      <c r="M2876" s="63"/>
      <c r="N2876" s="63"/>
      <c r="O2876" s="63"/>
      <c r="P2876" s="63"/>
      <c r="Q2876" s="63"/>
      <c r="R2876" s="63"/>
    </row>
    <row r="2877" spans="1:18" x14ac:dyDescent="0.2">
      <c r="A2877" s="63" t="s">
        <v>2883</v>
      </c>
      <c r="B2877" s="63" t="s">
        <v>2817</v>
      </c>
      <c r="C2877" s="63" t="s">
        <v>149</v>
      </c>
      <c r="D2877" s="63" t="s">
        <v>148</v>
      </c>
      <c r="E2877" s="63" t="s">
        <v>2814</v>
      </c>
      <c r="F2877" s="63">
        <v>1</v>
      </c>
      <c r="G2877" s="63" t="s">
        <v>2815</v>
      </c>
      <c r="H2877" s="63" t="s">
        <v>8293</v>
      </c>
      <c r="I2877" s="63">
        <v>14.9</v>
      </c>
      <c r="J2877" s="63">
        <v>32</v>
      </c>
      <c r="K2877" s="63">
        <v>3</v>
      </c>
      <c r="L2877" s="63">
        <v>1.4</v>
      </c>
      <c r="M2877" s="63"/>
      <c r="N2877" s="63">
        <v>1</v>
      </c>
      <c r="O2877" s="63"/>
      <c r="P2877" s="63">
        <v>1</v>
      </c>
      <c r="Q2877" s="63"/>
      <c r="R2877" s="63">
        <v>1</v>
      </c>
    </row>
    <row r="2878" spans="1:18" x14ac:dyDescent="0.2">
      <c r="A2878" s="63" t="s">
        <v>2884</v>
      </c>
      <c r="B2878" s="63" t="s">
        <v>2813</v>
      </c>
      <c r="C2878" s="63" t="s">
        <v>153</v>
      </c>
      <c r="D2878" s="63" t="s">
        <v>152</v>
      </c>
      <c r="E2878" s="63" t="s">
        <v>2814</v>
      </c>
      <c r="F2878" s="63">
        <v>0</v>
      </c>
      <c r="G2878" s="63" t="s">
        <v>2815</v>
      </c>
      <c r="H2878" s="63" t="s">
        <v>6550</v>
      </c>
      <c r="I2878" s="63">
        <v>12.7</v>
      </c>
      <c r="J2878" s="63">
        <v>4</v>
      </c>
      <c r="K2878" s="63">
        <v>1</v>
      </c>
      <c r="L2878" s="63"/>
      <c r="M2878" s="63"/>
      <c r="N2878" s="63"/>
      <c r="O2878" s="63"/>
      <c r="P2878" s="63"/>
      <c r="Q2878" s="63"/>
      <c r="R2878" s="63"/>
    </row>
    <row r="2879" spans="1:18" x14ac:dyDescent="0.2">
      <c r="A2879" s="63" t="s">
        <v>2885</v>
      </c>
      <c r="B2879" s="63" t="s">
        <v>2817</v>
      </c>
      <c r="C2879" s="63" t="s">
        <v>153</v>
      </c>
      <c r="D2879" s="63" t="s">
        <v>152</v>
      </c>
      <c r="E2879" s="63" t="s">
        <v>2814</v>
      </c>
      <c r="F2879" s="63">
        <v>1</v>
      </c>
      <c r="G2879" s="63" t="s">
        <v>2815</v>
      </c>
      <c r="H2879" s="63" t="s">
        <v>8293</v>
      </c>
      <c r="I2879" s="63">
        <v>14.9</v>
      </c>
      <c r="J2879" s="63">
        <v>32</v>
      </c>
      <c r="K2879" s="63">
        <v>3</v>
      </c>
      <c r="L2879" s="63">
        <v>2.6</v>
      </c>
      <c r="M2879" s="63"/>
      <c r="N2879" s="63">
        <v>1</v>
      </c>
      <c r="O2879" s="63"/>
      <c r="P2879" s="63">
        <v>1</v>
      </c>
      <c r="Q2879" s="63"/>
      <c r="R2879" s="63">
        <v>1</v>
      </c>
    </row>
    <row r="2880" spans="1:18" x14ac:dyDescent="0.2">
      <c r="A2880" s="63" t="s">
        <v>2886</v>
      </c>
      <c r="B2880" s="63" t="s">
        <v>2813</v>
      </c>
      <c r="C2880" s="63" t="s">
        <v>157</v>
      </c>
      <c r="D2880" s="63" t="s">
        <v>156</v>
      </c>
      <c r="E2880" s="63" t="s">
        <v>2814</v>
      </c>
      <c r="F2880" s="63">
        <v>0</v>
      </c>
      <c r="G2880" s="63" t="s">
        <v>2815</v>
      </c>
      <c r="H2880" s="63" t="s">
        <v>6550</v>
      </c>
      <c r="I2880" s="63">
        <v>12.9</v>
      </c>
      <c r="J2880" s="63">
        <v>8</v>
      </c>
      <c r="K2880" s="63">
        <v>1</v>
      </c>
      <c r="L2880" s="63"/>
      <c r="M2880" s="63"/>
      <c r="N2880" s="63"/>
      <c r="O2880" s="63"/>
      <c r="P2880" s="63"/>
      <c r="Q2880" s="63"/>
      <c r="R2880" s="63"/>
    </row>
    <row r="2881" spans="1:18" x14ac:dyDescent="0.2">
      <c r="A2881" s="63" t="s">
        <v>2887</v>
      </c>
      <c r="B2881" s="63" t="s">
        <v>2817</v>
      </c>
      <c r="C2881" s="63" t="s">
        <v>157</v>
      </c>
      <c r="D2881" s="63" t="s">
        <v>156</v>
      </c>
      <c r="E2881" s="63" t="s">
        <v>2814</v>
      </c>
      <c r="F2881" s="63">
        <v>1</v>
      </c>
      <c r="G2881" s="63" t="s">
        <v>2815</v>
      </c>
      <c r="H2881" s="63" t="s">
        <v>8293</v>
      </c>
      <c r="I2881" s="63">
        <v>14</v>
      </c>
      <c r="J2881" s="63">
        <v>7</v>
      </c>
      <c r="K2881" s="63">
        <v>1</v>
      </c>
      <c r="L2881" s="63">
        <v>1.3</v>
      </c>
      <c r="M2881" s="63"/>
      <c r="N2881" s="63">
        <v>1</v>
      </c>
      <c r="O2881" s="63"/>
      <c r="P2881" s="63">
        <v>1</v>
      </c>
      <c r="Q2881" s="63"/>
      <c r="R2881" s="63">
        <v>1</v>
      </c>
    </row>
    <row r="2882" spans="1:18" x14ac:dyDescent="0.2">
      <c r="A2882" s="63" t="s">
        <v>2888</v>
      </c>
      <c r="B2882" s="63" t="s">
        <v>2813</v>
      </c>
      <c r="C2882" s="63" t="s">
        <v>161</v>
      </c>
      <c r="D2882" s="63" t="s">
        <v>160</v>
      </c>
      <c r="E2882" s="63" t="s">
        <v>2814</v>
      </c>
      <c r="F2882" s="63">
        <v>0</v>
      </c>
      <c r="G2882" s="63" t="s">
        <v>2815</v>
      </c>
      <c r="H2882" s="63" t="s">
        <v>6550</v>
      </c>
      <c r="I2882" s="63">
        <v>13.2</v>
      </c>
      <c r="J2882" s="63">
        <v>22</v>
      </c>
      <c r="K2882" s="63">
        <v>2</v>
      </c>
      <c r="L2882" s="63"/>
      <c r="M2882" s="63"/>
      <c r="N2882" s="63"/>
      <c r="O2882" s="63"/>
      <c r="P2882" s="63"/>
      <c r="Q2882" s="63"/>
      <c r="R2882" s="63"/>
    </row>
    <row r="2883" spans="1:18" x14ac:dyDescent="0.2">
      <c r="A2883" s="63" t="s">
        <v>2889</v>
      </c>
      <c r="B2883" s="63" t="s">
        <v>2817</v>
      </c>
      <c r="C2883" s="63" t="s">
        <v>161</v>
      </c>
      <c r="D2883" s="63" t="s">
        <v>160</v>
      </c>
      <c r="E2883" s="63" t="s">
        <v>2814</v>
      </c>
      <c r="F2883" s="63">
        <v>1</v>
      </c>
      <c r="G2883" s="63" t="s">
        <v>2815</v>
      </c>
      <c r="H2883" s="63" t="s">
        <v>8293</v>
      </c>
      <c r="I2883" s="63">
        <v>14.7</v>
      </c>
      <c r="J2883" s="63">
        <v>25</v>
      </c>
      <c r="K2883" s="63">
        <v>2</v>
      </c>
      <c r="L2883" s="63">
        <v>1.8</v>
      </c>
      <c r="M2883" s="63"/>
      <c r="N2883" s="63">
        <v>1</v>
      </c>
      <c r="O2883" s="63"/>
      <c r="P2883" s="63">
        <v>1</v>
      </c>
      <c r="Q2883" s="63"/>
      <c r="R2883" s="63">
        <v>1</v>
      </c>
    </row>
    <row r="2884" spans="1:18" x14ac:dyDescent="0.2">
      <c r="A2884" s="63" t="s">
        <v>2890</v>
      </c>
      <c r="B2884" s="63" t="s">
        <v>2813</v>
      </c>
      <c r="C2884" s="63" t="s">
        <v>165</v>
      </c>
      <c r="D2884" s="63" t="s">
        <v>164</v>
      </c>
      <c r="E2884" s="63" t="s">
        <v>2814</v>
      </c>
      <c r="F2884" s="63">
        <v>0</v>
      </c>
      <c r="G2884" s="63" t="s">
        <v>2815</v>
      </c>
      <c r="H2884" s="63" t="s">
        <v>6550</v>
      </c>
      <c r="I2884" s="63">
        <v>13.9</v>
      </c>
      <c r="J2884" s="63">
        <v>49</v>
      </c>
      <c r="K2884" s="63">
        <v>4</v>
      </c>
      <c r="L2884" s="63"/>
      <c r="M2884" s="63"/>
      <c r="N2884" s="63"/>
      <c r="O2884" s="63"/>
      <c r="P2884" s="63"/>
      <c r="Q2884" s="63"/>
      <c r="R2884" s="63"/>
    </row>
    <row r="2885" spans="1:18" x14ac:dyDescent="0.2">
      <c r="A2885" s="63" t="s">
        <v>2891</v>
      </c>
      <c r="B2885" s="63" t="s">
        <v>2817</v>
      </c>
      <c r="C2885" s="63" t="s">
        <v>165</v>
      </c>
      <c r="D2885" s="63" t="s">
        <v>164</v>
      </c>
      <c r="E2885" s="63" t="s">
        <v>2814</v>
      </c>
      <c r="F2885" s="63">
        <v>1</v>
      </c>
      <c r="G2885" s="63" t="s">
        <v>2815</v>
      </c>
      <c r="H2885" s="63" t="s">
        <v>8293</v>
      </c>
      <c r="I2885" s="63">
        <v>15.3</v>
      </c>
      <c r="J2885" s="63">
        <v>46</v>
      </c>
      <c r="K2885" s="63">
        <v>4</v>
      </c>
      <c r="L2885" s="63">
        <v>1.7</v>
      </c>
      <c r="M2885" s="63"/>
      <c r="N2885" s="63">
        <v>1</v>
      </c>
      <c r="O2885" s="63"/>
      <c r="P2885" s="63">
        <v>1</v>
      </c>
      <c r="Q2885" s="63"/>
      <c r="R2885" s="63">
        <v>1</v>
      </c>
    </row>
    <row r="2886" spans="1:18" x14ac:dyDescent="0.2">
      <c r="A2886" s="63" t="s">
        <v>2892</v>
      </c>
      <c r="B2886" s="63" t="s">
        <v>2813</v>
      </c>
      <c r="C2886" s="63" t="s">
        <v>169</v>
      </c>
      <c r="D2886" s="63" t="s">
        <v>168</v>
      </c>
      <c r="E2886" s="63" t="s">
        <v>2814</v>
      </c>
      <c r="F2886" s="63">
        <v>0</v>
      </c>
      <c r="G2886" s="63" t="s">
        <v>2815</v>
      </c>
      <c r="H2886" s="63" t="s">
        <v>6550</v>
      </c>
      <c r="I2886" s="63">
        <v>12.9</v>
      </c>
      <c r="J2886" s="63">
        <v>8</v>
      </c>
      <c r="K2886" s="63">
        <v>1</v>
      </c>
      <c r="L2886" s="63"/>
      <c r="M2886" s="63"/>
      <c r="N2886" s="63"/>
      <c r="O2886" s="63"/>
      <c r="P2886" s="63"/>
      <c r="Q2886" s="63"/>
      <c r="R2886" s="63"/>
    </row>
    <row r="2887" spans="1:18" x14ac:dyDescent="0.2">
      <c r="A2887" s="63" t="s">
        <v>2893</v>
      </c>
      <c r="B2887" s="63" t="s">
        <v>2817</v>
      </c>
      <c r="C2887" s="63" t="s">
        <v>169</v>
      </c>
      <c r="D2887" s="63" t="s">
        <v>168</v>
      </c>
      <c r="E2887" s="63" t="s">
        <v>2814</v>
      </c>
      <c r="F2887" s="63">
        <v>1</v>
      </c>
      <c r="G2887" s="63" t="s">
        <v>2815</v>
      </c>
      <c r="H2887" s="63" t="s">
        <v>8293</v>
      </c>
      <c r="I2887" s="63">
        <v>14.1</v>
      </c>
      <c r="J2887" s="63">
        <v>9</v>
      </c>
      <c r="K2887" s="63">
        <v>1</v>
      </c>
      <c r="L2887" s="63">
        <v>1.4</v>
      </c>
      <c r="M2887" s="63"/>
      <c r="N2887" s="63">
        <v>1</v>
      </c>
      <c r="O2887" s="63"/>
      <c r="P2887" s="63">
        <v>1</v>
      </c>
      <c r="Q2887" s="63"/>
      <c r="R2887" s="63">
        <v>1</v>
      </c>
    </row>
    <row r="2888" spans="1:18" x14ac:dyDescent="0.2">
      <c r="A2888" s="63" t="s">
        <v>2894</v>
      </c>
      <c r="B2888" s="63" t="s">
        <v>2813</v>
      </c>
      <c r="C2888" s="63" t="s">
        <v>173</v>
      </c>
      <c r="D2888" s="63" t="s">
        <v>172</v>
      </c>
      <c r="E2888" s="63" t="s">
        <v>2814</v>
      </c>
      <c r="F2888" s="63">
        <v>0</v>
      </c>
      <c r="G2888" s="63" t="s">
        <v>2815</v>
      </c>
      <c r="H2888" s="63" t="s">
        <v>6550</v>
      </c>
      <c r="I2888" s="63">
        <v>13.2</v>
      </c>
      <c r="J2888" s="63">
        <v>22</v>
      </c>
      <c r="K2888" s="63">
        <v>2</v>
      </c>
      <c r="L2888" s="63"/>
      <c r="M2888" s="63"/>
      <c r="N2888" s="63"/>
      <c r="O2888" s="63"/>
      <c r="P2888" s="63"/>
      <c r="Q2888" s="63"/>
      <c r="R2888" s="63"/>
    </row>
    <row r="2889" spans="1:18" x14ac:dyDescent="0.2">
      <c r="A2889" s="63" t="s">
        <v>2895</v>
      </c>
      <c r="B2889" s="63" t="s">
        <v>2817</v>
      </c>
      <c r="C2889" s="63" t="s">
        <v>173</v>
      </c>
      <c r="D2889" s="63" t="s">
        <v>172</v>
      </c>
      <c r="E2889" s="63" t="s">
        <v>2814</v>
      </c>
      <c r="F2889" s="63">
        <v>1</v>
      </c>
      <c r="G2889" s="63" t="s">
        <v>2815</v>
      </c>
      <c r="H2889" s="63" t="s">
        <v>8293</v>
      </c>
      <c r="I2889" s="63">
        <v>13.7</v>
      </c>
      <c r="J2889" s="63">
        <v>4</v>
      </c>
      <c r="K2889" s="63">
        <v>1</v>
      </c>
      <c r="L2889" s="63">
        <v>0.6</v>
      </c>
      <c r="M2889" s="63"/>
      <c r="N2889" s="63">
        <v>1</v>
      </c>
      <c r="O2889" s="63"/>
      <c r="P2889" s="63">
        <v>1</v>
      </c>
      <c r="Q2889" s="63"/>
      <c r="R2889" s="63"/>
    </row>
    <row r="2890" spans="1:18" x14ac:dyDescent="0.2">
      <c r="A2890" s="63" t="s">
        <v>2896</v>
      </c>
      <c r="B2890" s="63" t="s">
        <v>2813</v>
      </c>
      <c r="C2890" s="63" t="s">
        <v>177</v>
      </c>
      <c r="D2890" s="63" t="s">
        <v>176</v>
      </c>
      <c r="E2890" s="63" t="s">
        <v>2814</v>
      </c>
      <c r="F2890" s="63">
        <v>0</v>
      </c>
      <c r="G2890" s="63" t="s">
        <v>2815</v>
      </c>
      <c r="H2890" s="63" t="s">
        <v>6550</v>
      </c>
      <c r="I2890" s="63">
        <v>13.5</v>
      </c>
      <c r="J2890" s="63">
        <v>38</v>
      </c>
      <c r="K2890" s="63">
        <v>3</v>
      </c>
      <c r="L2890" s="63"/>
      <c r="M2890" s="63"/>
      <c r="N2890" s="63"/>
      <c r="O2890" s="63"/>
      <c r="P2890" s="63"/>
      <c r="Q2890" s="63"/>
      <c r="R2890" s="63"/>
    </row>
    <row r="2891" spans="1:18" x14ac:dyDescent="0.2">
      <c r="A2891" s="63" t="s">
        <v>2897</v>
      </c>
      <c r="B2891" s="63" t="s">
        <v>2817</v>
      </c>
      <c r="C2891" s="63" t="s">
        <v>177</v>
      </c>
      <c r="D2891" s="63" t="s">
        <v>176</v>
      </c>
      <c r="E2891" s="63" t="s">
        <v>2814</v>
      </c>
      <c r="F2891" s="63">
        <v>1</v>
      </c>
      <c r="G2891" s="63" t="s">
        <v>2815</v>
      </c>
      <c r="H2891" s="63" t="s">
        <v>8293</v>
      </c>
      <c r="I2891" s="63">
        <v>14.6</v>
      </c>
      <c r="J2891" s="63">
        <v>23</v>
      </c>
      <c r="K2891" s="63">
        <v>2</v>
      </c>
      <c r="L2891" s="63">
        <v>1.3</v>
      </c>
      <c r="M2891" s="63"/>
      <c r="N2891" s="63">
        <v>1</v>
      </c>
      <c r="O2891" s="63"/>
      <c r="P2891" s="63">
        <v>1</v>
      </c>
      <c r="Q2891" s="63"/>
      <c r="R2891" s="63">
        <v>1</v>
      </c>
    </row>
    <row r="2892" spans="1:18" x14ac:dyDescent="0.2">
      <c r="A2892" s="63" t="s">
        <v>2898</v>
      </c>
      <c r="B2892" s="63" t="s">
        <v>2813</v>
      </c>
      <c r="C2892" s="63" t="s">
        <v>181</v>
      </c>
      <c r="D2892" s="63" t="s">
        <v>180</v>
      </c>
      <c r="E2892" s="63" t="s">
        <v>2814</v>
      </c>
      <c r="F2892" s="63">
        <v>0</v>
      </c>
      <c r="G2892" s="63" t="s">
        <v>2815</v>
      </c>
      <c r="H2892" s="63" t="s">
        <v>6550</v>
      </c>
      <c r="I2892" s="63">
        <v>13.1</v>
      </c>
      <c r="J2892" s="63">
        <v>18</v>
      </c>
      <c r="K2892" s="63">
        <v>2</v>
      </c>
      <c r="L2892" s="63"/>
      <c r="M2892" s="63"/>
      <c r="N2892" s="63"/>
      <c r="O2892" s="63"/>
      <c r="P2892" s="63"/>
      <c r="Q2892" s="63"/>
      <c r="R2892" s="63"/>
    </row>
    <row r="2893" spans="1:18" x14ac:dyDescent="0.2">
      <c r="A2893" s="63" t="s">
        <v>2899</v>
      </c>
      <c r="B2893" s="63" t="s">
        <v>2817</v>
      </c>
      <c r="C2893" s="63" t="s">
        <v>181</v>
      </c>
      <c r="D2893" s="63" t="s">
        <v>180</v>
      </c>
      <c r="E2893" s="63" t="s">
        <v>2814</v>
      </c>
      <c r="F2893" s="63">
        <v>1</v>
      </c>
      <c r="G2893" s="63" t="s">
        <v>2815</v>
      </c>
      <c r="H2893" s="63" t="s">
        <v>8293</v>
      </c>
      <c r="I2893" s="63">
        <v>15</v>
      </c>
      <c r="J2893" s="63">
        <v>38</v>
      </c>
      <c r="K2893" s="63">
        <v>3</v>
      </c>
      <c r="L2893" s="63">
        <v>2.2999999999999998</v>
      </c>
      <c r="M2893" s="63"/>
      <c r="N2893" s="63">
        <v>1</v>
      </c>
      <c r="O2893" s="63"/>
      <c r="P2893" s="63">
        <v>1</v>
      </c>
      <c r="Q2893" s="63"/>
      <c r="R2893" s="63">
        <v>1</v>
      </c>
    </row>
    <row r="2894" spans="1:18" x14ac:dyDescent="0.2">
      <c r="A2894" s="63" t="s">
        <v>2900</v>
      </c>
      <c r="B2894" s="63" t="s">
        <v>2813</v>
      </c>
      <c r="C2894" s="63" t="s">
        <v>185</v>
      </c>
      <c r="D2894" s="63" t="s">
        <v>184</v>
      </c>
      <c r="E2894" s="63" t="s">
        <v>2814</v>
      </c>
      <c r="F2894" s="63">
        <v>0</v>
      </c>
      <c r="G2894" s="63" t="s">
        <v>2815</v>
      </c>
      <c r="H2894" s="63" t="s">
        <v>6550</v>
      </c>
      <c r="I2894" s="63">
        <v>13.5</v>
      </c>
      <c r="J2894" s="63">
        <v>38</v>
      </c>
      <c r="K2894" s="63">
        <v>3</v>
      </c>
      <c r="L2894" s="63"/>
      <c r="M2894" s="63"/>
      <c r="N2894" s="63"/>
      <c r="O2894" s="63"/>
      <c r="P2894" s="63"/>
      <c r="Q2894" s="63"/>
      <c r="R2894" s="63"/>
    </row>
    <row r="2895" spans="1:18" x14ac:dyDescent="0.2">
      <c r="A2895" s="63" t="s">
        <v>2901</v>
      </c>
      <c r="B2895" s="63" t="s">
        <v>2817</v>
      </c>
      <c r="C2895" s="63" t="s">
        <v>185</v>
      </c>
      <c r="D2895" s="63" t="s">
        <v>184</v>
      </c>
      <c r="E2895" s="63" t="s">
        <v>2814</v>
      </c>
      <c r="F2895" s="63">
        <v>1</v>
      </c>
      <c r="G2895" s="63" t="s">
        <v>2815</v>
      </c>
      <c r="H2895" s="63" t="s">
        <v>8293</v>
      </c>
      <c r="I2895" s="63">
        <v>15</v>
      </c>
      <c r="J2895" s="63">
        <v>38</v>
      </c>
      <c r="K2895" s="63">
        <v>3</v>
      </c>
      <c r="L2895" s="63">
        <v>1.8</v>
      </c>
      <c r="M2895" s="63"/>
      <c r="N2895" s="63">
        <v>1</v>
      </c>
      <c r="O2895" s="63"/>
      <c r="P2895" s="63">
        <v>1</v>
      </c>
      <c r="Q2895" s="63"/>
      <c r="R2895" s="63">
        <v>1</v>
      </c>
    </row>
    <row r="2896" spans="1:18" x14ac:dyDescent="0.2">
      <c r="A2896" s="63" t="s">
        <v>2902</v>
      </c>
      <c r="B2896" s="63" t="s">
        <v>2813</v>
      </c>
      <c r="C2896" s="63" t="s">
        <v>189</v>
      </c>
      <c r="D2896" s="63" t="s">
        <v>188</v>
      </c>
      <c r="E2896" s="63" t="s">
        <v>2814</v>
      </c>
      <c r="F2896" s="63">
        <v>0</v>
      </c>
      <c r="G2896" s="63" t="s">
        <v>2815</v>
      </c>
      <c r="H2896" s="63" t="s">
        <v>6550</v>
      </c>
      <c r="I2896" s="63">
        <v>13</v>
      </c>
      <c r="J2896" s="63">
        <v>12</v>
      </c>
      <c r="K2896" s="63">
        <v>1</v>
      </c>
      <c r="L2896" s="63"/>
      <c r="M2896" s="63"/>
      <c r="N2896" s="63"/>
      <c r="O2896" s="63"/>
      <c r="P2896" s="63"/>
      <c r="Q2896" s="63"/>
      <c r="R2896" s="63"/>
    </row>
    <row r="2897" spans="1:18" x14ac:dyDescent="0.2">
      <c r="A2897" s="63" t="s">
        <v>2903</v>
      </c>
      <c r="B2897" s="63" t="s">
        <v>2817</v>
      </c>
      <c r="C2897" s="63" t="s">
        <v>189</v>
      </c>
      <c r="D2897" s="63" t="s">
        <v>188</v>
      </c>
      <c r="E2897" s="63" t="s">
        <v>2814</v>
      </c>
      <c r="F2897" s="63">
        <v>1</v>
      </c>
      <c r="G2897" s="63" t="s">
        <v>2815</v>
      </c>
      <c r="H2897" s="63" t="s">
        <v>8293</v>
      </c>
      <c r="I2897" s="63">
        <v>14.2</v>
      </c>
      <c r="J2897" s="63">
        <v>11</v>
      </c>
      <c r="K2897" s="63">
        <v>1</v>
      </c>
      <c r="L2897" s="63">
        <v>1.4</v>
      </c>
      <c r="M2897" s="63"/>
      <c r="N2897" s="63">
        <v>1</v>
      </c>
      <c r="O2897" s="63"/>
      <c r="P2897" s="63">
        <v>1</v>
      </c>
      <c r="Q2897" s="63"/>
      <c r="R2897" s="63">
        <v>1</v>
      </c>
    </row>
    <row r="2898" spans="1:18" x14ac:dyDescent="0.2">
      <c r="A2898" s="63" t="s">
        <v>2904</v>
      </c>
      <c r="B2898" s="63" t="s">
        <v>2813</v>
      </c>
      <c r="C2898" s="63" t="s">
        <v>193</v>
      </c>
      <c r="D2898" s="63" t="s">
        <v>192</v>
      </c>
      <c r="E2898" s="63" t="s">
        <v>2814</v>
      </c>
      <c r="F2898" s="63">
        <v>0</v>
      </c>
      <c r="G2898" s="63" t="s">
        <v>2815</v>
      </c>
      <c r="H2898" s="63" t="s">
        <v>6550</v>
      </c>
      <c r="I2898" s="63">
        <v>13.2</v>
      </c>
      <c r="J2898" s="63"/>
      <c r="K2898" s="63"/>
      <c r="L2898" s="63"/>
      <c r="M2898" s="63"/>
      <c r="N2898" s="63"/>
      <c r="O2898" s="63"/>
      <c r="P2898" s="63"/>
      <c r="Q2898" s="63"/>
      <c r="R2898" s="63"/>
    </row>
    <row r="2899" spans="1:18" x14ac:dyDescent="0.2">
      <c r="A2899" s="63" t="s">
        <v>2905</v>
      </c>
      <c r="B2899" s="63" t="s">
        <v>2817</v>
      </c>
      <c r="C2899" s="63" t="s">
        <v>193</v>
      </c>
      <c r="D2899" s="63" t="s">
        <v>192</v>
      </c>
      <c r="E2899" s="63" t="s">
        <v>2814</v>
      </c>
      <c r="F2899" s="63">
        <v>1</v>
      </c>
      <c r="G2899" s="63" t="s">
        <v>2815</v>
      </c>
      <c r="H2899" s="63" t="s">
        <v>8293</v>
      </c>
      <c r="I2899" s="63">
        <v>14.5</v>
      </c>
      <c r="J2899" s="63"/>
      <c r="K2899" s="63"/>
      <c r="L2899" s="63">
        <v>1.6</v>
      </c>
      <c r="M2899" s="63"/>
      <c r="N2899" s="63">
        <v>1</v>
      </c>
      <c r="O2899" s="63"/>
      <c r="P2899" s="63">
        <v>1</v>
      </c>
      <c r="Q2899" s="63"/>
      <c r="R2899" s="63">
        <v>1</v>
      </c>
    </row>
    <row r="2900" spans="1:18" x14ac:dyDescent="0.2">
      <c r="A2900" s="63" t="s">
        <v>2906</v>
      </c>
      <c r="B2900" s="63" t="s">
        <v>2813</v>
      </c>
      <c r="C2900" s="63" t="s">
        <v>197</v>
      </c>
      <c r="D2900" s="63" t="s">
        <v>196</v>
      </c>
      <c r="E2900" s="63" t="s">
        <v>2814</v>
      </c>
      <c r="F2900" s="63">
        <v>0</v>
      </c>
      <c r="G2900" s="63" t="s">
        <v>2815</v>
      </c>
      <c r="H2900" s="63" t="s">
        <v>6550</v>
      </c>
      <c r="I2900" s="63">
        <v>13.5</v>
      </c>
      <c r="J2900" s="63">
        <v>38</v>
      </c>
      <c r="K2900" s="63">
        <v>3</v>
      </c>
      <c r="L2900" s="63"/>
      <c r="M2900" s="63"/>
      <c r="N2900" s="63"/>
      <c r="O2900" s="63"/>
      <c r="P2900" s="63"/>
      <c r="Q2900" s="63"/>
      <c r="R2900" s="63"/>
    </row>
    <row r="2901" spans="1:18" x14ac:dyDescent="0.2">
      <c r="A2901" s="63" t="s">
        <v>2907</v>
      </c>
      <c r="B2901" s="63" t="s">
        <v>2817</v>
      </c>
      <c r="C2901" s="63" t="s">
        <v>197</v>
      </c>
      <c r="D2901" s="63" t="s">
        <v>196</v>
      </c>
      <c r="E2901" s="63" t="s">
        <v>2814</v>
      </c>
      <c r="F2901" s="63">
        <v>1</v>
      </c>
      <c r="G2901" s="63" t="s">
        <v>2815</v>
      </c>
      <c r="H2901" s="63" t="s">
        <v>8293</v>
      </c>
      <c r="I2901" s="63">
        <v>14.8</v>
      </c>
      <c r="J2901" s="63">
        <v>29</v>
      </c>
      <c r="K2901" s="63">
        <v>3</v>
      </c>
      <c r="L2901" s="63">
        <v>1.6</v>
      </c>
      <c r="M2901" s="63"/>
      <c r="N2901" s="63">
        <v>1</v>
      </c>
      <c r="O2901" s="63"/>
      <c r="P2901" s="63">
        <v>1</v>
      </c>
      <c r="Q2901" s="63"/>
      <c r="R2901" s="63">
        <v>1</v>
      </c>
    </row>
    <row r="2902" spans="1:18" x14ac:dyDescent="0.2">
      <c r="A2902" s="63" t="s">
        <v>2908</v>
      </c>
      <c r="B2902" s="63" t="s">
        <v>2813</v>
      </c>
      <c r="C2902" s="63" t="s">
        <v>201</v>
      </c>
      <c r="D2902" s="63" t="s">
        <v>200</v>
      </c>
      <c r="E2902" s="63" t="s">
        <v>2814</v>
      </c>
      <c r="F2902" s="63">
        <v>0</v>
      </c>
      <c r="G2902" s="63" t="s">
        <v>2815</v>
      </c>
      <c r="H2902" s="63" t="s">
        <v>6550</v>
      </c>
      <c r="I2902" s="63">
        <v>13.8</v>
      </c>
      <c r="J2902" s="63">
        <v>47</v>
      </c>
      <c r="K2902" s="63">
        <v>4</v>
      </c>
      <c r="L2902" s="63"/>
      <c r="M2902" s="63"/>
      <c r="N2902" s="63"/>
      <c r="O2902" s="63"/>
      <c r="P2902" s="63"/>
      <c r="Q2902" s="63"/>
      <c r="R2902" s="63"/>
    </row>
    <row r="2903" spans="1:18" x14ac:dyDescent="0.2">
      <c r="A2903" s="63" t="s">
        <v>2909</v>
      </c>
      <c r="B2903" s="63" t="s">
        <v>2817</v>
      </c>
      <c r="C2903" s="63" t="s">
        <v>201</v>
      </c>
      <c r="D2903" s="63" t="s">
        <v>200</v>
      </c>
      <c r="E2903" s="63" t="s">
        <v>2814</v>
      </c>
      <c r="F2903" s="63">
        <v>1</v>
      </c>
      <c r="G2903" s="63" t="s">
        <v>2815</v>
      </c>
      <c r="H2903" s="63" t="s">
        <v>8293</v>
      </c>
      <c r="I2903" s="63">
        <v>14.9</v>
      </c>
      <c r="J2903" s="63">
        <v>32</v>
      </c>
      <c r="K2903" s="63">
        <v>3</v>
      </c>
      <c r="L2903" s="63">
        <v>1.3</v>
      </c>
      <c r="M2903" s="63"/>
      <c r="N2903" s="63">
        <v>1</v>
      </c>
      <c r="O2903" s="63"/>
      <c r="P2903" s="63">
        <v>1</v>
      </c>
      <c r="Q2903" s="63"/>
      <c r="R2903" s="63">
        <v>1</v>
      </c>
    </row>
    <row r="2904" spans="1:18" x14ac:dyDescent="0.2">
      <c r="A2904" s="63" t="s">
        <v>2910</v>
      </c>
      <c r="B2904" s="63" t="s">
        <v>2813</v>
      </c>
      <c r="C2904" s="63" t="s">
        <v>205</v>
      </c>
      <c r="D2904" s="63" t="s">
        <v>204</v>
      </c>
      <c r="E2904" s="63" t="s">
        <v>2814</v>
      </c>
      <c r="F2904" s="63">
        <v>0</v>
      </c>
      <c r="G2904" s="63" t="s">
        <v>2815</v>
      </c>
      <c r="H2904" s="63" t="s">
        <v>6550</v>
      </c>
      <c r="I2904" s="63">
        <v>13.5</v>
      </c>
      <c r="J2904" s="63">
        <v>38</v>
      </c>
      <c r="K2904" s="63">
        <v>3</v>
      </c>
      <c r="L2904" s="63"/>
      <c r="M2904" s="63"/>
      <c r="N2904" s="63"/>
      <c r="O2904" s="63"/>
      <c r="P2904" s="63"/>
      <c r="Q2904" s="63"/>
      <c r="R2904" s="63"/>
    </row>
    <row r="2905" spans="1:18" x14ac:dyDescent="0.2">
      <c r="A2905" s="63" t="s">
        <v>2911</v>
      </c>
      <c r="B2905" s="63" t="s">
        <v>2817</v>
      </c>
      <c r="C2905" s="63" t="s">
        <v>205</v>
      </c>
      <c r="D2905" s="63" t="s">
        <v>204</v>
      </c>
      <c r="E2905" s="63" t="s">
        <v>2814</v>
      </c>
      <c r="F2905" s="63">
        <v>1</v>
      </c>
      <c r="G2905" s="63" t="s">
        <v>2815</v>
      </c>
      <c r="H2905" s="63" t="s">
        <v>8293</v>
      </c>
      <c r="I2905" s="63">
        <v>14.5</v>
      </c>
      <c r="J2905" s="63">
        <v>20</v>
      </c>
      <c r="K2905" s="63">
        <v>2</v>
      </c>
      <c r="L2905" s="63">
        <v>1.2</v>
      </c>
      <c r="M2905" s="63"/>
      <c r="N2905" s="63">
        <v>1</v>
      </c>
      <c r="O2905" s="63"/>
      <c r="P2905" s="63">
        <v>1</v>
      </c>
      <c r="Q2905" s="63"/>
      <c r="R2905" s="63">
        <v>1</v>
      </c>
    </row>
    <row r="2906" spans="1:18" x14ac:dyDescent="0.2">
      <c r="A2906" s="63" t="s">
        <v>2912</v>
      </c>
      <c r="B2906" s="63" t="s">
        <v>2813</v>
      </c>
      <c r="C2906" s="63" t="s">
        <v>209</v>
      </c>
      <c r="D2906" s="63" t="s">
        <v>208</v>
      </c>
      <c r="E2906" s="63" t="s">
        <v>2814</v>
      </c>
      <c r="F2906" s="63">
        <v>0</v>
      </c>
      <c r="G2906" s="63" t="s">
        <v>2815</v>
      </c>
      <c r="H2906" s="63" t="s">
        <v>6550</v>
      </c>
      <c r="I2906" s="63">
        <v>13.9</v>
      </c>
      <c r="J2906" s="63">
        <v>49</v>
      </c>
      <c r="K2906" s="63">
        <v>4</v>
      </c>
      <c r="L2906" s="63"/>
      <c r="M2906" s="63"/>
      <c r="N2906" s="63"/>
      <c r="O2906" s="63"/>
      <c r="P2906" s="63"/>
      <c r="Q2906" s="63"/>
      <c r="R2906" s="63"/>
    </row>
    <row r="2907" spans="1:18" x14ac:dyDescent="0.2">
      <c r="A2907" s="63" t="s">
        <v>2913</v>
      </c>
      <c r="B2907" s="63" t="s">
        <v>2817</v>
      </c>
      <c r="C2907" s="63" t="s">
        <v>209</v>
      </c>
      <c r="D2907" s="63" t="s">
        <v>208</v>
      </c>
      <c r="E2907" s="63" t="s">
        <v>2814</v>
      </c>
      <c r="F2907" s="63">
        <v>1</v>
      </c>
      <c r="G2907" s="63" t="s">
        <v>2815</v>
      </c>
      <c r="H2907" s="63" t="s">
        <v>8293</v>
      </c>
      <c r="I2907" s="63">
        <v>15.2</v>
      </c>
      <c r="J2907" s="63">
        <v>43</v>
      </c>
      <c r="K2907" s="63">
        <v>4</v>
      </c>
      <c r="L2907" s="63">
        <v>1.6</v>
      </c>
      <c r="M2907" s="63"/>
      <c r="N2907" s="63">
        <v>1</v>
      </c>
      <c r="O2907" s="63"/>
      <c r="P2907" s="63">
        <v>1</v>
      </c>
      <c r="Q2907" s="63"/>
      <c r="R2907" s="63">
        <v>1</v>
      </c>
    </row>
    <row r="2908" spans="1:18" x14ac:dyDescent="0.2">
      <c r="A2908" s="63" t="s">
        <v>2914</v>
      </c>
      <c r="B2908" s="63" t="s">
        <v>2813</v>
      </c>
      <c r="C2908" s="63" t="s">
        <v>213</v>
      </c>
      <c r="D2908" s="63" t="s">
        <v>212</v>
      </c>
      <c r="E2908" s="63" t="s">
        <v>2814</v>
      </c>
      <c r="F2908" s="63">
        <v>0</v>
      </c>
      <c r="G2908" s="63" t="s">
        <v>2815</v>
      </c>
      <c r="H2908" s="63" t="s">
        <v>6550</v>
      </c>
      <c r="I2908" s="63">
        <v>13.2</v>
      </c>
      <c r="J2908" s="63">
        <v>22</v>
      </c>
      <c r="K2908" s="63">
        <v>2</v>
      </c>
      <c r="L2908" s="63"/>
      <c r="M2908" s="63"/>
      <c r="N2908" s="63"/>
      <c r="O2908" s="63"/>
      <c r="P2908" s="63"/>
      <c r="Q2908" s="63"/>
      <c r="R2908" s="63"/>
    </row>
    <row r="2909" spans="1:18" x14ac:dyDescent="0.2">
      <c r="A2909" s="63" t="s">
        <v>2915</v>
      </c>
      <c r="B2909" s="63" t="s">
        <v>2817</v>
      </c>
      <c r="C2909" s="63" t="s">
        <v>213</v>
      </c>
      <c r="D2909" s="63" t="s">
        <v>212</v>
      </c>
      <c r="E2909" s="63" t="s">
        <v>2814</v>
      </c>
      <c r="F2909" s="63">
        <v>1</v>
      </c>
      <c r="G2909" s="63" t="s">
        <v>2815</v>
      </c>
      <c r="H2909" s="63" t="s">
        <v>8293</v>
      </c>
      <c r="I2909" s="63">
        <v>14.8</v>
      </c>
      <c r="J2909" s="63">
        <v>29</v>
      </c>
      <c r="K2909" s="63">
        <v>3</v>
      </c>
      <c r="L2909" s="63">
        <v>1.9</v>
      </c>
      <c r="M2909" s="63"/>
      <c r="N2909" s="63">
        <v>1</v>
      </c>
      <c r="O2909" s="63"/>
      <c r="P2909" s="63">
        <v>1</v>
      </c>
      <c r="Q2909" s="63"/>
      <c r="R2909" s="63">
        <v>1</v>
      </c>
    </row>
    <row r="2910" spans="1:18" x14ac:dyDescent="0.2">
      <c r="A2910" s="63" t="s">
        <v>2916</v>
      </c>
      <c r="B2910" s="63" t="s">
        <v>2813</v>
      </c>
      <c r="C2910" s="63" t="s">
        <v>217</v>
      </c>
      <c r="D2910" s="63" t="s">
        <v>216</v>
      </c>
      <c r="E2910" s="63" t="s">
        <v>2814</v>
      </c>
      <c r="F2910" s="63">
        <v>0</v>
      </c>
      <c r="G2910" s="63" t="s">
        <v>2815</v>
      </c>
      <c r="H2910" s="63" t="s">
        <v>6550</v>
      </c>
      <c r="I2910" s="63">
        <v>13.5</v>
      </c>
      <c r="J2910" s="63">
        <v>38</v>
      </c>
      <c r="K2910" s="63">
        <v>3</v>
      </c>
      <c r="L2910" s="63"/>
      <c r="M2910" s="63"/>
      <c r="N2910" s="63"/>
      <c r="O2910" s="63"/>
      <c r="P2910" s="63"/>
      <c r="Q2910" s="63"/>
      <c r="R2910" s="63"/>
    </row>
    <row r="2911" spans="1:18" x14ac:dyDescent="0.2">
      <c r="A2911" s="63" t="s">
        <v>2917</v>
      </c>
      <c r="B2911" s="63" t="s">
        <v>2817</v>
      </c>
      <c r="C2911" s="63" t="s">
        <v>217</v>
      </c>
      <c r="D2911" s="63" t="s">
        <v>216</v>
      </c>
      <c r="E2911" s="63" t="s">
        <v>2814</v>
      </c>
      <c r="F2911" s="63">
        <v>1</v>
      </c>
      <c r="G2911" s="63" t="s">
        <v>2815</v>
      </c>
      <c r="H2911" s="63" t="s">
        <v>8293</v>
      </c>
      <c r="I2911" s="63">
        <v>14.9</v>
      </c>
      <c r="J2911" s="63">
        <v>32</v>
      </c>
      <c r="K2911" s="63">
        <v>3</v>
      </c>
      <c r="L2911" s="63">
        <v>1.7</v>
      </c>
      <c r="M2911" s="63"/>
      <c r="N2911" s="63">
        <v>1</v>
      </c>
      <c r="O2911" s="63"/>
      <c r="P2911" s="63">
        <v>1</v>
      </c>
      <c r="Q2911" s="63"/>
      <c r="R2911" s="63">
        <v>1</v>
      </c>
    </row>
    <row r="2912" spans="1:18" x14ac:dyDescent="0.2">
      <c r="A2912" s="63" t="s">
        <v>2918</v>
      </c>
      <c r="B2912" s="63" t="s">
        <v>2813</v>
      </c>
      <c r="C2912" s="63" t="s">
        <v>221</v>
      </c>
      <c r="D2912" s="63" t="s">
        <v>220</v>
      </c>
      <c r="E2912" s="63" t="s">
        <v>2814</v>
      </c>
      <c r="F2912" s="63">
        <v>0</v>
      </c>
      <c r="G2912" s="63" t="s">
        <v>2815</v>
      </c>
      <c r="H2912" s="63" t="s">
        <v>6550</v>
      </c>
      <c r="I2912" s="63">
        <v>13</v>
      </c>
      <c r="J2912" s="63">
        <v>12</v>
      </c>
      <c r="K2912" s="63">
        <v>1</v>
      </c>
      <c r="L2912" s="63"/>
      <c r="M2912" s="63"/>
      <c r="N2912" s="63"/>
      <c r="O2912" s="63"/>
      <c r="P2912" s="63"/>
      <c r="Q2912" s="63"/>
      <c r="R2912" s="63"/>
    </row>
    <row r="2913" spans="1:18" x14ac:dyDescent="0.2">
      <c r="A2913" s="63" t="s">
        <v>2919</v>
      </c>
      <c r="B2913" s="63" t="s">
        <v>2817</v>
      </c>
      <c r="C2913" s="63" t="s">
        <v>221</v>
      </c>
      <c r="D2913" s="63" t="s">
        <v>220</v>
      </c>
      <c r="E2913" s="63" t="s">
        <v>2814</v>
      </c>
      <c r="F2913" s="63">
        <v>1</v>
      </c>
      <c r="G2913" s="63" t="s">
        <v>2815</v>
      </c>
      <c r="H2913" s="63" t="s">
        <v>8293</v>
      </c>
      <c r="I2913" s="63">
        <v>15.7</v>
      </c>
      <c r="J2913" s="63">
        <v>50</v>
      </c>
      <c r="K2913" s="63">
        <v>4</v>
      </c>
      <c r="L2913" s="63">
        <v>3.2</v>
      </c>
      <c r="M2913" s="63"/>
      <c r="N2913" s="63">
        <v>1</v>
      </c>
      <c r="O2913" s="63"/>
      <c r="P2913" s="63">
        <v>1</v>
      </c>
      <c r="Q2913" s="63"/>
      <c r="R2913" s="63">
        <v>1</v>
      </c>
    </row>
    <row r="2914" spans="1:18" x14ac:dyDescent="0.2">
      <c r="A2914" s="63" t="s">
        <v>2920</v>
      </c>
      <c r="B2914" s="63" t="s">
        <v>2921</v>
      </c>
      <c r="C2914" s="63" t="s">
        <v>14</v>
      </c>
      <c r="D2914" s="63" t="s">
        <v>13</v>
      </c>
      <c r="E2914" s="63" t="s">
        <v>2922</v>
      </c>
      <c r="F2914" s="63">
        <v>0</v>
      </c>
      <c r="G2914" s="63" t="s">
        <v>8528</v>
      </c>
      <c r="H2914" s="63" t="s">
        <v>18</v>
      </c>
      <c r="I2914" s="63">
        <v>85</v>
      </c>
      <c r="J2914" s="63">
        <v>32</v>
      </c>
      <c r="K2914" s="63">
        <v>3</v>
      </c>
      <c r="L2914" s="63"/>
      <c r="M2914" s="63"/>
      <c r="N2914" s="63"/>
      <c r="O2914" s="63"/>
      <c r="P2914" s="63"/>
      <c r="Q2914" s="63"/>
      <c r="R2914" s="63"/>
    </row>
    <row r="2915" spans="1:18" x14ac:dyDescent="0.2">
      <c r="A2915" s="63" t="s">
        <v>2924</v>
      </c>
      <c r="B2915" s="63" t="s">
        <v>2925</v>
      </c>
      <c r="C2915" s="63" t="s">
        <v>14</v>
      </c>
      <c r="D2915" s="63" t="s">
        <v>13</v>
      </c>
      <c r="E2915" s="63" t="s">
        <v>2922</v>
      </c>
      <c r="F2915" s="63">
        <v>1</v>
      </c>
      <c r="G2915" s="63" t="s">
        <v>8528</v>
      </c>
      <c r="H2915" s="63" t="s">
        <v>772</v>
      </c>
      <c r="I2915" s="63">
        <v>86</v>
      </c>
      <c r="J2915" s="63">
        <v>35</v>
      </c>
      <c r="K2915" s="63">
        <v>3</v>
      </c>
      <c r="L2915" s="63">
        <v>0.5</v>
      </c>
      <c r="M2915" s="63">
        <v>1</v>
      </c>
      <c r="N2915" s="63"/>
      <c r="O2915" s="63">
        <v>1</v>
      </c>
      <c r="P2915" s="63"/>
      <c r="Q2915" s="63"/>
      <c r="R2915" s="63"/>
    </row>
    <row r="2916" spans="1:18" x14ac:dyDescent="0.2">
      <c r="A2916" s="63" t="s">
        <v>2926</v>
      </c>
      <c r="B2916" s="63" t="s">
        <v>2921</v>
      </c>
      <c r="C2916" s="63" t="s">
        <v>22</v>
      </c>
      <c r="D2916" s="63" t="s">
        <v>21</v>
      </c>
      <c r="E2916" s="63" t="s">
        <v>2922</v>
      </c>
      <c r="F2916" s="63">
        <v>0</v>
      </c>
      <c r="G2916" s="63" t="s">
        <v>8528</v>
      </c>
      <c r="H2916" s="63" t="s">
        <v>18</v>
      </c>
      <c r="I2916" s="63">
        <v>88</v>
      </c>
      <c r="J2916" s="63">
        <v>4</v>
      </c>
      <c r="K2916" s="63">
        <v>1</v>
      </c>
      <c r="L2916" s="63"/>
      <c r="M2916" s="63"/>
      <c r="N2916" s="63"/>
      <c r="O2916" s="63"/>
      <c r="P2916" s="63"/>
      <c r="Q2916" s="63"/>
      <c r="R2916" s="63"/>
    </row>
    <row r="2917" spans="1:18" x14ac:dyDescent="0.2">
      <c r="A2917" s="63" t="s">
        <v>2927</v>
      </c>
      <c r="B2917" s="63" t="s">
        <v>2925</v>
      </c>
      <c r="C2917" s="63" t="s">
        <v>22</v>
      </c>
      <c r="D2917" s="63" t="s">
        <v>21</v>
      </c>
      <c r="E2917" s="63" t="s">
        <v>2922</v>
      </c>
      <c r="F2917" s="63">
        <v>1</v>
      </c>
      <c r="G2917" s="63" t="s">
        <v>8528</v>
      </c>
      <c r="H2917" s="63" t="s">
        <v>772</v>
      </c>
      <c r="I2917" s="63">
        <v>89</v>
      </c>
      <c r="J2917" s="63">
        <v>6</v>
      </c>
      <c r="K2917" s="63">
        <v>1</v>
      </c>
      <c r="L2917" s="63">
        <v>0.5</v>
      </c>
      <c r="M2917" s="63">
        <v>1</v>
      </c>
      <c r="N2917" s="63"/>
      <c r="O2917" s="63">
        <v>1</v>
      </c>
      <c r="P2917" s="63"/>
      <c r="Q2917" s="63"/>
      <c r="R2917" s="63"/>
    </row>
    <row r="2918" spans="1:18" x14ac:dyDescent="0.2">
      <c r="A2918" s="63" t="s">
        <v>2928</v>
      </c>
      <c r="B2918" s="63" t="s">
        <v>2921</v>
      </c>
      <c r="C2918" s="63" t="s">
        <v>26</v>
      </c>
      <c r="D2918" s="63" t="s">
        <v>25</v>
      </c>
      <c r="E2918" s="63" t="s">
        <v>2922</v>
      </c>
      <c r="F2918" s="63">
        <v>0</v>
      </c>
      <c r="G2918" s="63" t="s">
        <v>8528</v>
      </c>
      <c r="H2918" s="63" t="s">
        <v>18</v>
      </c>
      <c r="I2918" s="63">
        <v>86</v>
      </c>
      <c r="J2918" s="63">
        <v>21</v>
      </c>
      <c r="K2918" s="63">
        <v>2</v>
      </c>
      <c r="L2918" s="63"/>
      <c r="M2918" s="63"/>
      <c r="N2918" s="63"/>
      <c r="O2918" s="63"/>
      <c r="P2918" s="63"/>
      <c r="Q2918" s="63"/>
      <c r="R2918" s="63"/>
    </row>
    <row r="2919" spans="1:18" x14ac:dyDescent="0.2">
      <c r="A2919" s="63" t="s">
        <v>2929</v>
      </c>
      <c r="B2919" s="63" t="s">
        <v>2925</v>
      </c>
      <c r="C2919" s="63" t="s">
        <v>26</v>
      </c>
      <c r="D2919" s="63" t="s">
        <v>25</v>
      </c>
      <c r="E2919" s="63" t="s">
        <v>2922</v>
      </c>
      <c r="F2919" s="63">
        <v>1</v>
      </c>
      <c r="G2919" s="63" t="s">
        <v>8528</v>
      </c>
      <c r="H2919" s="63" t="s">
        <v>772</v>
      </c>
      <c r="I2919" s="63">
        <v>87</v>
      </c>
      <c r="J2919" s="63">
        <v>23</v>
      </c>
      <c r="K2919" s="63">
        <v>2</v>
      </c>
      <c r="L2919" s="63">
        <v>0.5</v>
      </c>
      <c r="M2919" s="63">
        <v>1</v>
      </c>
      <c r="N2919" s="63"/>
      <c r="O2919" s="63">
        <v>1</v>
      </c>
      <c r="P2919" s="63"/>
      <c r="Q2919" s="63"/>
      <c r="R2919" s="63"/>
    </row>
    <row r="2920" spans="1:18" x14ac:dyDescent="0.2">
      <c r="A2920" s="63" t="s">
        <v>2930</v>
      </c>
      <c r="B2920" s="63" t="s">
        <v>2921</v>
      </c>
      <c r="C2920" s="63" t="s">
        <v>30</v>
      </c>
      <c r="D2920" s="63" t="s">
        <v>29</v>
      </c>
      <c r="E2920" s="63" t="s">
        <v>2922</v>
      </c>
      <c r="F2920" s="63">
        <v>0</v>
      </c>
      <c r="G2920" s="63" t="s">
        <v>8528</v>
      </c>
      <c r="H2920" s="63" t="s">
        <v>18</v>
      </c>
      <c r="I2920" s="63">
        <v>83</v>
      </c>
      <c r="J2920" s="63">
        <v>46</v>
      </c>
      <c r="K2920" s="63">
        <v>4</v>
      </c>
      <c r="L2920" s="63"/>
      <c r="M2920" s="63"/>
      <c r="N2920" s="63"/>
      <c r="O2920" s="63"/>
      <c r="P2920" s="63"/>
      <c r="Q2920" s="63"/>
      <c r="R2920" s="63"/>
    </row>
    <row r="2921" spans="1:18" x14ac:dyDescent="0.2">
      <c r="A2921" s="63" t="s">
        <v>2931</v>
      </c>
      <c r="B2921" s="63" t="s">
        <v>2925</v>
      </c>
      <c r="C2921" s="63" t="s">
        <v>30</v>
      </c>
      <c r="D2921" s="63" t="s">
        <v>29</v>
      </c>
      <c r="E2921" s="63" t="s">
        <v>2922</v>
      </c>
      <c r="F2921" s="63">
        <v>1</v>
      </c>
      <c r="G2921" s="63" t="s">
        <v>8528</v>
      </c>
      <c r="H2921" s="63" t="s">
        <v>772</v>
      </c>
      <c r="I2921" s="63">
        <v>84</v>
      </c>
      <c r="J2921" s="63">
        <v>45</v>
      </c>
      <c r="K2921" s="63">
        <v>4</v>
      </c>
      <c r="L2921" s="63">
        <v>0.5</v>
      </c>
      <c r="M2921" s="63">
        <v>1</v>
      </c>
      <c r="N2921" s="63"/>
      <c r="O2921" s="63">
        <v>1</v>
      </c>
      <c r="P2921" s="63"/>
      <c r="Q2921" s="63"/>
      <c r="R2921" s="63"/>
    </row>
    <row r="2922" spans="1:18" x14ac:dyDescent="0.2">
      <c r="A2922" s="63" t="s">
        <v>2932</v>
      </c>
      <c r="B2922" s="63" t="s">
        <v>2921</v>
      </c>
      <c r="C2922" s="63" t="s">
        <v>34</v>
      </c>
      <c r="D2922" s="63" t="s">
        <v>33</v>
      </c>
      <c r="E2922" s="63" t="s">
        <v>2922</v>
      </c>
      <c r="F2922" s="63">
        <v>0</v>
      </c>
      <c r="G2922" s="63" t="s">
        <v>8528</v>
      </c>
      <c r="H2922" s="63" t="s">
        <v>18</v>
      </c>
      <c r="I2922" s="63">
        <v>84</v>
      </c>
      <c r="J2922" s="63">
        <v>41</v>
      </c>
      <c r="K2922" s="63">
        <v>4</v>
      </c>
      <c r="L2922" s="63"/>
      <c r="M2922" s="63"/>
      <c r="N2922" s="63"/>
      <c r="O2922" s="63"/>
      <c r="P2922" s="63"/>
      <c r="Q2922" s="63"/>
      <c r="R2922" s="63"/>
    </row>
    <row r="2923" spans="1:18" x14ac:dyDescent="0.2">
      <c r="A2923" s="63" t="s">
        <v>2933</v>
      </c>
      <c r="B2923" s="63" t="s">
        <v>2925</v>
      </c>
      <c r="C2923" s="63" t="s">
        <v>34</v>
      </c>
      <c r="D2923" s="63" t="s">
        <v>33</v>
      </c>
      <c r="E2923" s="63" t="s">
        <v>2922</v>
      </c>
      <c r="F2923" s="63">
        <v>1</v>
      </c>
      <c r="G2923" s="63" t="s">
        <v>8528</v>
      </c>
      <c r="H2923" s="63" t="s">
        <v>772</v>
      </c>
      <c r="I2923" s="63">
        <v>85</v>
      </c>
      <c r="J2923" s="63">
        <v>41</v>
      </c>
      <c r="K2923" s="63">
        <v>4</v>
      </c>
      <c r="L2923" s="63">
        <v>0.5</v>
      </c>
      <c r="M2923" s="63">
        <v>1</v>
      </c>
      <c r="N2923" s="63"/>
      <c r="O2923" s="63">
        <v>1</v>
      </c>
      <c r="P2923" s="63"/>
      <c r="Q2923" s="63"/>
      <c r="R2923" s="63"/>
    </row>
    <row r="2924" spans="1:18" x14ac:dyDescent="0.2">
      <c r="A2924" s="63" t="s">
        <v>2934</v>
      </c>
      <c r="B2924" s="63" t="s">
        <v>2921</v>
      </c>
      <c r="C2924" s="63" t="s">
        <v>38</v>
      </c>
      <c r="D2924" s="63" t="s">
        <v>37</v>
      </c>
      <c r="E2924" s="63" t="s">
        <v>2922</v>
      </c>
      <c r="F2924" s="63">
        <v>0</v>
      </c>
      <c r="G2924" s="63" t="s">
        <v>8528</v>
      </c>
      <c r="H2924" s="63" t="s">
        <v>18</v>
      </c>
      <c r="I2924" s="63">
        <v>88</v>
      </c>
      <c r="J2924" s="63">
        <v>4</v>
      </c>
      <c r="K2924" s="63">
        <v>1</v>
      </c>
      <c r="L2924" s="63"/>
      <c r="M2924" s="63"/>
      <c r="N2924" s="63"/>
      <c r="O2924" s="63"/>
      <c r="P2924" s="63"/>
      <c r="Q2924" s="63"/>
      <c r="R2924" s="63"/>
    </row>
    <row r="2925" spans="1:18" x14ac:dyDescent="0.2">
      <c r="A2925" s="63" t="s">
        <v>2935</v>
      </c>
      <c r="B2925" s="63" t="s">
        <v>2925</v>
      </c>
      <c r="C2925" s="63" t="s">
        <v>38</v>
      </c>
      <c r="D2925" s="63" t="s">
        <v>37</v>
      </c>
      <c r="E2925" s="63" t="s">
        <v>2922</v>
      </c>
      <c r="F2925" s="63">
        <v>1</v>
      </c>
      <c r="G2925" s="63" t="s">
        <v>8528</v>
      </c>
      <c r="H2925" s="63" t="s">
        <v>772</v>
      </c>
      <c r="I2925" s="63">
        <v>88</v>
      </c>
      <c r="J2925" s="63">
        <v>14</v>
      </c>
      <c r="K2925" s="63">
        <v>2</v>
      </c>
      <c r="L2925" s="63">
        <v>0</v>
      </c>
      <c r="M2925" s="63"/>
      <c r="N2925" s="63"/>
      <c r="O2925" s="63"/>
      <c r="P2925" s="63"/>
      <c r="Q2925" s="63"/>
      <c r="R2925" s="63"/>
    </row>
    <row r="2926" spans="1:18" x14ac:dyDescent="0.2">
      <c r="A2926" s="63" t="s">
        <v>2936</v>
      </c>
      <c r="B2926" s="63" t="s">
        <v>2921</v>
      </c>
      <c r="C2926" s="63" t="s">
        <v>42</v>
      </c>
      <c r="D2926" s="63" t="s">
        <v>41</v>
      </c>
      <c r="E2926" s="63" t="s">
        <v>2922</v>
      </c>
      <c r="F2926" s="63">
        <v>0</v>
      </c>
      <c r="G2926" s="63" t="s">
        <v>8528</v>
      </c>
      <c r="H2926" s="63" t="s">
        <v>18</v>
      </c>
      <c r="I2926" s="63">
        <v>85</v>
      </c>
      <c r="J2926" s="63">
        <v>32</v>
      </c>
      <c r="K2926" s="63">
        <v>3</v>
      </c>
      <c r="L2926" s="63"/>
      <c r="M2926" s="63"/>
      <c r="N2926" s="63"/>
      <c r="O2926" s="63"/>
      <c r="P2926" s="63"/>
      <c r="Q2926" s="63"/>
      <c r="R2926" s="63"/>
    </row>
    <row r="2927" spans="1:18" x14ac:dyDescent="0.2">
      <c r="A2927" s="63" t="s">
        <v>2937</v>
      </c>
      <c r="B2927" s="63" t="s">
        <v>2925</v>
      </c>
      <c r="C2927" s="63" t="s">
        <v>42</v>
      </c>
      <c r="D2927" s="63" t="s">
        <v>41</v>
      </c>
      <c r="E2927" s="63" t="s">
        <v>2922</v>
      </c>
      <c r="F2927" s="63">
        <v>1</v>
      </c>
      <c r="G2927" s="63" t="s">
        <v>8528</v>
      </c>
      <c r="H2927" s="63" t="s">
        <v>772</v>
      </c>
      <c r="I2927" s="63">
        <v>87</v>
      </c>
      <c r="J2927" s="63">
        <v>23</v>
      </c>
      <c r="K2927" s="63">
        <v>2</v>
      </c>
      <c r="L2927" s="63">
        <v>0.9</v>
      </c>
      <c r="M2927" s="63">
        <v>1</v>
      </c>
      <c r="N2927" s="63"/>
      <c r="O2927" s="63">
        <v>1</v>
      </c>
      <c r="P2927" s="63"/>
      <c r="Q2927" s="63"/>
      <c r="R2927" s="63"/>
    </row>
    <row r="2928" spans="1:18" x14ac:dyDescent="0.2">
      <c r="A2928" s="63" t="s">
        <v>2938</v>
      </c>
      <c r="B2928" s="63" t="s">
        <v>2921</v>
      </c>
      <c r="C2928" s="63" t="s">
        <v>46</v>
      </c>
      <c r="D2928" s="63" t="s">
        <v>45</v>
      </c>
      <c r="E2928" s="63" t="s">
        <v>2922</v>
      </c>
      <c r="F2928" s="63">
        <v>0</v>
      </c>
      <c r="G2928" s="63" t="s">
        <v>8528</v>
      </c>
      <c r="H2928" s="63" t="s">
        <v>18</v>
      </c>
      <c r="I2928" s="63">
        <v>85</v>
      </c>
      <c r="J2928" s="63">
        <v>32</v>
      </c>
      <c r="K2928" s="63">
        <v>3</v>
      </c>
      <c r="L2928" s="63"/>
      <c r="M2928" s="63"/>
      <c r="N2928" s="63"/>
      <c r="O2928" s="63"/>
      <c r="P2928" s="63"/>
      <c r="Q2928" s="63"/>
      <c r="R2928" s="63"/>
    </row>
    <row r="2929" spans="1:18" x14ac:dyDescent="0.2">
      <c r="A2929" s="63" t="s">
        <v>2939</v>
      </c>
      <c r="B2929" s="63" t="s">
        <v>2925</v>
      </c>
      <c r="C2929" s="63" t="s">
        <v>46</v>
      </c>
      <c r="D2929" s="63" t="s">
        <v>45</v>
      </c>
      <c r="E2929" s="63" t="s">
        <v>2922</v>
      </c>
      <c r="F2929" s="63">
        <v>1</v>
      </c>
      <c r="G2929" s="63" t="s">
        <v>8528</v>
      </c>
      <c r="H2929" s="63" t="s">
        <v>772</v>
      </c>
      <c r="I2929" s="63">
        <v>87</v>
      </c>
      <c r="J2929" s="63">
        <v>23</v>
      </c>
      <c r="K2929" s="63">
        <v>2</v>
      </c>
      <c r="L2929" s="63">
        <v>0.9</v>
      </c>
      <c r="M2929" s="63">
        <v>1</v>
      </c>
      <c r="N2929" s="63"/>
      <c r="O2929" s="63">
        <v>1</v>
      </c>
      <c r="P2929" s="63"/>
      <c r="Q2929" s="63"/>
      <c r="R2929" s="63"/>
    </row>
    <row r="2930" spans="1:18" x14ac:dyDescent="0.2">
      <c r="A2930" s="63" t="s">
        <v>2940</v>
      </c>
      <c r="B2930" s="63" t="s">
        <v>2921</v>
      </c>
      <c r="C2930" s="63" t="s">
        <v>50</v>
      </c>
      <c r="D2930" s="63" t="s">
        <v>49</v>
      </c>
      <c r="E2930" s="63" t="s">
        <v>2922</v>
      </c>
      <c r="F2930" s="63">
        <v>0</v>
      </c>
      <c r="G2930" s="63" t="s">
        <v>8528</v>
      </c>
      <c r="H2930" s="63" t="s">
        <v>18</v>
      </c>
      <c r="I2930" s="63">
        <v>78</v>
      </c>
      <c r="J2930" s="63">
        <v>51</v>
      </c>
      <c r="K2930" s="63">
        <v>4</v>
      </c>
      <c r="L2930" s="63"/>
      <c r="M2930" s="63"/>
      <c r="N2930" s="63"/>
      <c r="O2930" s="63"/>
      <c r="P2930" s="63"/>
      <c r="Q2930" s="63"/>
      <c r="R2930" s="63"/>
    </row>
    <row r="2931" spans="1:18" x14ac:dyDescent="0.2">
      <c r="A2931" s="63" t="s">
        <v>2941</v>
      </c>
      <c r="B2931" s="63" t="s">
        <v>2925</v>
      </c>
      <c r="C2931" s="63" t="s">
        <v>50</v>
      </c>
      <c r="D2931" s="63" t="s">
        <v>49</v>
      </c>
      <c r="E2931" s="63" t="s">
        <v>2922</v>
      </c>
      <c r="F2931" s="63">
        <v>1</v>
      </c>
      <c r="G2931" s="63" t="s">
        <v>8528</v>
      </c>
      <c r="H2931" s="63" t="s">
        <v>772</v>
      </c>
      <c r="I2931" s="63">
        <v>81</v>
      </c>
      <c r="J2931" s="63">
        <v>51</v>
      </c>
      <c r="K2931" s="63">
        <v>4</v>
      </c>
      <c r="L2931" s="63">
        <v>1.4</v>
      </c>
      <c r="M2931" s="63">
        <v>1</v>
      </c>
      <c r="N2931" s="63"/>
      <c r="O2931" s="63">
        <v>1</v>
      </c>
      <c r="P2931" s="63"/>
      <c r="Q2931" s="63">
        <v>1</v>
      </c>
      <c r="R2931" s="63"/>
    </row>
    <row r="2932" spans="1:18" x14ac:dyDescent="0.2">
      <c r="A2932" s="63" t="s">
        <v>2942</v>
      </c>
      <c r="B2932" s="63" t="s">
        <v>2921</v>
      </c>
      <c r="C2932" s="63" t="s">
        <v>54</v>
      </c>
      <c r="D2932" s="63" t="s">
        <v>53</v>
      </c>
      <c r="E2932" s="63" t="s">
        <v>2922</v>
      </c>
      <c r="F2932" s="63">
        <v>0</v>
      </c>
      <c r="G2932" s="63" t="s">
        <v>8528</v>
      </c>
      <c r="H2932" s="63" t="s">
        <v>18</v>
      </c>
      <c r="I2932" s="63">
        <v>83</v>
      </c>
      <c r="J2932" s="63">
        <v>46</v>
      </c>
      <c r="K2932" s="63">
        <v>4</v>
      </c>
      <c r="L2932" s="63"/>
      <c r="M2932" s="63"/>
      <c r="N2932" s="63"/>
      <c r="O2932" s="63"/>
      <c r="P2932" s="63"/>
      <c r="Q2932" s="63"/>
      <c r="R2932" s="63"/>
    </row>
    <row r="2933" spans="1:18" x14ac:dyDescent="0.2">
      <c r="A2933" s="63" t="s">
        <v>2943</v>
      </c>
      <c r="B2933" s="63" t="s">
        <v>2925</v>
      </c>
      <c r="C2933" s="63" t="s">
        <v>54</v>
      </c>
      <c r="D2933" s="63" t="s">
        <v>53</v>
      </c>
      <c r="E2933" s="63" t="s">
        <v>2922</v>
      </c>
      <c r="F2933" s="63">
        <v>1</v>
      </c>
      <c r="G2933" s="63" t="s">
        <v>8528</v>
      </c>
      <c r="H2933" s="63" t="s">
        <v>772</v>
      </c>
      <c r="I2933" s="63">
        <v>85</v>
      </c>
      <c r="J2933" s="63">
        <v>41</v>
      </c>
      <c r="K2933" s="63">
        <v>4</v>
      </c>
      <c r="L2933" s="63">
        <v>0.9</v>
      </c>
      <c r="M2933" s="63">
        <v>1</v>
      </c>
      <c r="N2933" s="63"/>
      <c r="O2933" s="63">
        <v>1</v>
      </c>
      <c r="P2933" s="63"/>
      <c r="Q2933" s="63"/>
      <c r="R2933" s="63"/>
    </row>
    <row r="2934" spans="1:18" x14ac:dyDescent="0.2">
      <c r="A2934" s="63" t="s">
        <v>2944</v>
      </c>
      <c r="B2934" s="63" t="s">
        <v>2921</v>
      </c>
      <c r="C2934" s="63" t="s">
        <v>58</v>
      </c>
      <c r="D2934" s="63" t="s">
        <v>57</v>
      </c>
      <c r="E2934" s="63" t="s">
        <v>2922</v>
      </c>
      <c r="F2934" s="63">
        <v>0</v>
      </c>
      <c r="G2934" s="63" t="s">
        <v>8528</v>
      </c>
      <c r="H2934" s="63" t="s">
        <v>18</v>
      </c>
      <c r="I2934" s="63">
        <v>84</v>
      </c>
      <c r="J2934" s="63">
        <v>41</v>
      </c>
      <c r="K2934" s="63">
        <v>4</v>
      </c>
      <c r="L2934" s="63"/>
      <c r="M2934" s="63"/>
      <c r="N2934" s="63"/>
      <c r="O2934" s="63"/>
      <c r="P2934" s="63"/>
      <c r="Q2934" s="63"/>
      <c r="R2934" s="63"/>
    </row>
    <row r="2935" spans="1:18" x14ac:dyDescent="0.2">
      <c r="A2935" s="63" t="s">
        <v>2945</v>
      </c>
      <c r="B2935" s="63" t="s">
        <v>2925</v>
      </c>
      <c r="C2935" s="63" t="s">
        <v>58</v>
      </c>
      <c r="D2935" s="63" t="s">
        <v>57</v>
      </c>
      <c r="E2935" s="63" t="s">
        <v>2922</v>
      </c>
      <c r="F2935" s="63">
        <v>1</v>
      </c>
      <c r="G2935" s="63" t="s">
        <v>8528</v>
      </c>
      <c r="H2935" s="63" t="s">
        <v>772</v>
      </c>
      <c r="I2935" s="63">
        <v>86</v>
      </c>
      <c r="J2935" s="63">
        <v>35</v>
      </c>
      <c r="K2935" s="63">
        <v>3</v>
      </c>
      <c r="L2935" s="63">
        <v>0.9</v>
      </c>
      <c r="M2935" s="63">
        <v>1</v>
      </c>
      <c r="N2935" s="63"/>
      <c r="O2935" s="63">
        <v>1</v>
      </c>
      <c r="P2935" s="63"/>
      <c r="Q2935" s="63"/>
      <c r="R2935" s="63"/>
    </row>
    <row r="2936" spans="1:18" x14ac:dyDescent="0.2">
      <c r="A2936" s="63" t="s">
        <v>2946</v>
      </c>
      <c r="B2936" s="63" t="s">
        <v>2921</v>
      </c>
      <c r="C2936" s="63" t="s">
        <v>62</v>
      </c>
      <c r="D2936" s="63" t="s">
        <v>61</v>
      </c>
      <c r="E2936" s="63" t="s">
        <v>2922</v>
      </c>
      <c r="F2936" s="63">
        <v>0</v>
      </c>
      <c r="G2936" s="63" t="s">
        <v>8528</v>
      </c>
      <c r="H2936" s="63" t="s">
        <v>18</v>
      </c>
      <c r="I2936" s="63">
        <v>85</v>
      </c>
      <c r="J2936" s="63">
        <v>32</v>
      </c>
      <c r="K2936" s="63">
        <v>3</v>
      </c>
      <c r="L2936" s="63"/>
      <c r="M2936" s="63"/>
      <c r="N2936" s="63"/>
      <c r="O2936" s="63"/>
      <c r="P2936" s="63"/>
      <c r="Q2936" s="63"/>
      <c r="R2936" s="63"/>
    </row>
    <row r="2937" spans="1:18" x14ac:dyDescent="0.2">
      <c r="A2937" s="63" t="s">
        <v>2947</v>
      </c>
      <c r="B2937" s="63" t="s">
        <v>2925</v>
      </c>
      <c r="C2937" s="63" t="s">
        <v>62</v>
      </c>
      <c r="D2937" s="63" t="s">
        <v>61</v>
      </c>
      <c r="E2937" s="63" t="s">
        <v>2922</v>
      </c>
      <c r="F2937" s="63">
        <v>1</v>
      </c>
      <c r="G2937" s="63" t="s">
        <v>8528</v>
      </c>
      <c r="H2937" s="63" t="s">
        <v>772</v>
      </c>
      <c r="I2937" s="63">
        <v>83</v>
      </c>
      <c r="J2937" s="63">
        <v>49</v>
      </c>
      <c r="K2937" s="63">
        <v>4</v>
      </c>
      <c r="L2937" s="63">
        <v>-0.9</v>
      </c>
      <c r="M2937" s="63"/>
      <c r="N2937" s="63">
        <v>1</v>
      </c>
      <c r="O2937" s="63"/>
      <c r="P2937" s="63">
        <v>1</v>
      </c>
      <c r="Q2937" s="63"/>
      <c r="R2937" s="63"/>
    </row>
    <row r="2938" spans="1:18" x14ac:dyDescent="0.2">
      <c r="A2938" s="63" t="s">
        <v>2948</v>
      </c>
      <c r="B2938" s="63" t="s">
        <v>2921</v>
      </c>
      <c r="C2938" s="63" t="s">
        <v>1</v>
      </c>
      <c r="D2938" s="63" t="s">
        <v>65</v>
      </c>
      <c r="E2938" s="63" t="s">
        <v>2922</v>
      </c>
      <c r="F2938" s="63">
        <v>0</v>
      </c>
      <c r="G2938" s="63" t="s">
        <v>8528</v>
      </c>
      <c r="H2938" s="63" t="s">
        <v>18</v>
      </c>
      <c r="I2938" s="63">
        <v>88</v>
      </c>
      <c r="J2938" s="63">
        <v>4</v>
      </c>
      <c r="K2938" s="63">
        <v>1</v>
      </c>
      <c r="L2938" s="63"/>
      <c r="M2938" s="63"/>
      <c r="N2938" s="63"/>
      <c r="O2938" s="63"/>
      <c r="P2938" s="63"/>
      <c r="Q2938" s="63"/>
      <c r="R2938" s="63"/>
    </row>
    <row r="2939" spans="1:18" x14ac:dyDescent="0.2">
      <c r="A2939" s="63" t="s">
        <v>2949</v>
      </c>
      <c r="B2939" s="63" t="s">
        <v>2925</v>
      </c>
      <c r="C2939" s="63" t="s">
        <v>1</v>
      </c>
      <c r="D2939" s="63" t="s">
        <v>65</v>
      </c>
      <c r="E2939" s="63" t="s">
        <v>2922</v>
      </c>
      <c r="F2939" s="63">
        <v>1</v>
      </c>
      <c r="G2939" s="63" t="s">
        <v>8528</v>
      </c>
      <c r="H2939" s="63" t="s">
        <v>772</v>
      </c>
      <c r="I2939" s="63">
        <v>90</v>
      </c>
      <c r="J2939" s="63">
        <v>1</v>
      </c>
      <c r="K2939" s="63">
        <v>1</v>
      </c>
      <c r="L2939" s="63">
        <v>0.9</v>
      </c>
      <c r="M2939" s="63">
        <v>1</v>
      </c>
      <c r="N2939" s="63"/>
      <c r="O2939" s="63">
        <v>1</v>
      </c>
      <c r="P2939" s="63"/>
      <c r="Q2939" s="63"/>
      <c r="R2939" s="63"/>
    </row>
    <row r="2940" spans="1:18" x14ac:dyDescent="0.2">
      <c r="A2940" s="63" t="s">
        <v>2950</v>
      </c>
      <c r="B2940" s="63" t="s">
        <v>2921</v>
      </c>
      <c r="C2940" s="63" t="s">
        <v>69</v>
      </c>
      <c r="D2940" s="63" t="s">
        <v>68</v>
      </c>
      <c r="E2940" s="63" t="s">
        <v>2922</v>
      </c>
      <c r="F2940" s="63">
        <v>0</v>
      </c>
      <c r="G2940" s="63" t="s">
        <v>8528</v>
      </c>
      <c r="H2940" s="63" t="s">
        <v>18</v>
      </c>
      <c r="I2940" s="63">
        <v>86</v>
      </c>
      <c r="J2940" s="63">
        <v>21</v>
      </c>
      <c r="K2940" s="63">
        <v>2</v>
      </c>
      <c r="L2940" s="63"/>
      <c r="M2940" s="63"/>
      <c r="N2940" s="63"/>
      <c r="O2940" s="63"/>
      <c r="P2940" s="63"/>
      <c r="Q2940" s="63"/>
      <c r="R2940" s="63"/>
    </row>
    <row r="2941" spans="1:18" x14ac:dyDescent="0.2">
      <c r="A2941" s="63" t="s">
        <v>2951</v>
      </c>
      <c r="B2941" s="63" t="s">
        <v>2925</v>
      </c>
      <c r="C2941" s="63" t="s">
        <v>69</v>
      </c>
      <c r="D2941" s="63" t="s">
        <v>68</v>
      </c>
      <c r="E2941" s="63" t="s">
        <v>2922</v>
      </c>
      <c r="F2941" s="63">
        <v>1</v>
      </c>
      <c r="G2941" s="63" t="s">
        <v>8528</v>
      </c>
      <c r="H2941" s="63" t="s">
        <v>772</v>
      </c>
      <c r="I2941" s="63">
        <v>87</v>
      </c>
      <c r="J2941" s="63">
        <v>23</v>
      </c>
      <c r="K2941" s="63">
        <v>2</v>
      </c>
      <c r="L2941" s="63">
        <v>0.5</v>
      </c>
      <c r="M2941" s="63">
        <v>1</v>
      </c>
      <c r="N2941" s="63"/>
      <c r="O2941" s="63">
        <v>1</v>
      </c>
      <c r="P2941" s="63"/>
      <c r="Q2941" s="63"/>
      <c r="R2941" s="63"/>
    </row>
    <row r="2942" spans="1:18" x14ac:dyDescent="0.2">
      <c r="A2942" s="63" t="s">
        <v>2952</v>
      </c>
      <c r="B2942" s="63" t="s">
        <v>2921</v>
      </c>
      <c r="C2942" s="63" t="s">
        <v>73</v>
      </c>
      <c r="D2942" s="63" t="s">
        <v>72</v>
      </c>
      <c r="E2942" s="63" t="s">
        <v>2922</v>
      </c>
      <c r="F2942" s="63">
        <v>0</v>
      </c>
      <c r="G2942" s="63" t="s">
        <v>8528</v>
      </c>
      <c r="H2942" s="63" t="s">
        <v>18</v>
      </c>
      <c r="I2942" s="63">
        <v>87</v>
      </c>
      <c r="J2942" s="63">
        <v>13</v>
      </c>
      <c r="K2942" s="63">
        <v>2</v>
      </c>
      <c r="L2942" s="63"/>
      <c r="M2942" s="63"/>
      <c r="N2942" s="63"/>
      <c r="O2942" s="63"/>
      <c r="P2942" s="63"/>
      <c r="Q2942" s="63"/>
      <c r="R2942" s="63"/>
    </row>
    <row r="2943" spans="1:18" x14ac:dyDescent="0.2">
      <c r="A2943" s="63" t="s">
        <v>2953</v>
      </c>
      <c r="B2943" s="63" t="s">
        <v>2925</v>
      </c>
      <c r="C2943" s="63" t="s">
        <v>73</v>
      </c>
      <c r="D2943" s="63" t="s">
        <v>72</v>
      </c>
      <c r="E2943" s="63" t="s">
        <v>2922</v>
      </c>
      <c r="F2943" s="63">
        <v>1</v>
      </c>
      <c r="G2943" s="63" t="s">
        <v>8528</v>
      </c>
      <c r="H2943" s="63" t="s">
        <v>772</v>
      </c>
      <c r="I2943" s="63">
        <v>88</v>
      </c>
      <c r="J2943" s="63">
        <v>14</v>
      </c>
      <c r="K2943" s="63">
        <v>2</v>
      </c>
      <c r="L2943" s="63">
        <v>0.5</v>
      </c>
      <c r="M2943" s="63">
        <v>1</v>
      </c>
      <c r="N2943" s="63"/>
      <c r="O2943" s="63">
        <v>1</v>
      </c>
      <c r="P2943" s="63"/>
      <c r="Q2943" s="63"/>
      <c r="R2943" s="63"/>
    </row>
    <row r="2944" spans="1:18" x14ac:dyDescent="0.2">
      <c r="A2944" s="63" t="s">
        <v>2954</v>
      </c>
      <c r="B2944" s="63" t="s">
        <v>2921</v>
      </c>
      <c r="C2944" s="63" t="s">
        <v>77</v>
      </c>
      <c r="D2944" s="63" t="s">
        <v>76</v>
      </c>
      <c r="E2944" s="63" t="s">
        <v>2922</v>
      </c>
      <c r="F2944" s="63">
        <v>0</v>
      </c>
      <c r="G2944" s="63" t="s">
        <v>8528</v>
      </c>
      <c r="H2944" s="63" t="s">
        <v>18</v>
      </c>
      <c r="I2944" s="63">
        <v>88</v>
      </c>
      <c r="J2944" s="63">
        <v>4</v>
      </c>
      <c r="K2944" s="63">
        <v>1</v>
      </c>
      <c r="L2944" s="63"/>
      <c r="M2944" s="63"/>
      <c r="N2944" s="63"/>
      <c r="O2944" s="63"/>
      <c r="P2944" s="63"/>
      <c r="Q2944" s="63"/>
      <c r="R2944" s="63"/>
    </row>
    <row r="2945" spans="1:18" x14ac:dyDescent="0.2">
      <c r="A2945" s="63" t="s">
        <v>2955</v>
      </c>
      <c r="B2945" s="63" t="s">
        <v>2925</v>
      </c>
      <c r="C2945" s="63" t="s">
        <v>77</v>
      </c>
      <c r="D2945" s="63" t="s">
        <v>76</v>
      </c>
      <c r="E2945" s="63" t="s">
        <v>2922</v>
      </c>
      <c r="F2945" s="63">
        <v>1</v>
      </c>
      <c r="G2945" s="63" t="s">
        <v>8528</v>
      </c>
      <c r="H2945" s="63" t="s">
        <v>772</v>
      </c>
      <c r="I2945" s="63">
        <v>88</v>
      </c>
      <c r="J2945" s="63">
        <v>14</v>
      </c>
      <c r="K2945" s="63">
        <v>2</v>
      </c>
      <c r="L2945" s="63">
        <v>0</v>
      </c>
      <c r="M2945" s="63"/>
      <c r="N2945" s="63"/>
      <c r="O2945" s="63"/>
      <c r="P2945" s="63"/>
      <c r="Q2945" s="63"/>
      <c r="R2945" s="63"/>
    </row>
    <row r="2946" spans="1:18" x14ac:dyDescent="0.2">
      <c r="A2946" s="63" t="s">
        <v>2956</v>
      </c>
      <c r="B2946" s="63" t="s">
        <v>2921</v>
      </c>
      <c r="C2946" s="63" t="s">
        <v>81</v>
      </c>
      <c r="D2946" s="63" t="s">
        <v>80</v>
      </c>
      <c r="E2946" s="63" t="s">
        <v>2922</v>
      </c>
      <c r="F2946" s="63">
        <v>0</v>
      </c>
      <c r="G2946" s="63" t="s">
        <v>8528</v>
      </c>
      <c r="H2946" s="63" t="s">
        <v>18</v>
      </c>
      <c r="I2946" s="63">
        <v>86</v>
      </c>
      <c r="J2946" s="63">
        <v>21</v>
      </c>
      <c r="K2946" s="63">
        <v>2</v>
      </c>
      <c r="L2946" s="63"/>
      <c r="M2946" s="63"/>
      <c r="N2946" s="63"/>
      <c r="O2946" s="63"/>
      <c r="P2946" s="63"/>
      <c r="Q2946" s="63"/>
      <c r="R2946" s="63"/>
    </row>
    <row r="2947" spans="1:18" x14ac:dyDescent="0.2">
      <c r="A2947" s="63" t="s">
        <v>2957</v>
      </c>
      <c r="B2947" s="63" t="s">
        <v>2925</v>
      </c>
      <c r="C2947" s="63" t="s">
        <v>81</v>
      </c>
      <c r="D2947" s="63" t="s">
        <v>80</v>
      </c>
      <c r="E2947" s="63" t="s">
        <v>2922</v>
      </c>
      <c r="F2947" s="63">
        <v>1</v>
      </c>
      <c r="G2947" s="63" t="s">
        <v>8528</v>
      </c>
      <c r="H2947" s="63" t="s">
        <v>772</v>
      </c>
      <c r="I2947" s="63">
        <v>88</v>
      </c>
      <c r="J2947" s="63">
        <v>14</v>
      </c>
      <c r="K2947" s="63">
        <v>2</v>
      </c>
      <c r="L2947" s="63">
        <v>0.9</v>
      </c>
      <c r="M2947" s="63">
        <v>1</v>
      </c>
      <c r="N2947" s="63"/>
      <c r="O2947" s="63">
        <v>1</v>
      </c>
      <c r="P2947" s="63"/>
      <c r="Q2947" s="63"/>
      <c r="R2947" s="63"/>
    </row>
    <row r="2948" spans="1:18" x14ac:dyDescent="0.2">
      <c r="A2948" s="63" t="s">
        <v>2958</v>
      </c>
      <c r="B2948" s="63" t="s">
        <v>2921</v>
      </c>
      <c r="C2948" s="63" t="s">
        <v>85</v>
      </c>
      <c r="D2948" s="63" t="s">
        <v>84</v>
      </c>
      <c r="E2948" s="63" t="s">
        <v>2922</v>
      </c>
      <c r="F2948" s="63">
        <v>0</v>
      </c>
      <c r="G2948" s="63" t="s">
        <v>8528</v>
      </c>
      <c r="H2948" s="63" t="s">
        <v>18</v>
      </c>
      <c r="I2948" s="63">
        <v>86</v>
      </c>
      <c r="J2948" s="63">
        <v>21</v>
      </c>
      <c r="K2948" s="63">
        <v>2</v>
      </c>
      <c r="L2948" s="63"/>
      <c r="M2948" s="63"/>
      <c r="N2948" s="63"/>
      <c r="O2948" s="63"/>
      <c r="P2948" s="63"/>
      <c r="Q2948" s="63"/>
      <c r="R2948" s="63"/>
    </row>
    <row r="2949" spans="1:18" x14ac:dyDescent="0.2">
      <c r="A2949" s="63" t="s">
        <v>2959</v>
      </c>
      <c r="B2949" s="63" t="s">
        <v>2925</v>
      </c>
      <c r="C2949" s="63" t="s">
        <v>85</v>
      </c>
      <c r="D2949" s="63" t="s">
        <v>84</v>
      </c>
      <c r="E2949" s="63" t="s">
        <v>2922</v>
      </c>
      <c r="F2949" s="63">
        <v>1</v>
      </c>
      <c r="G2949" s="63" t="s">
        <v>8528</v>
      </c>
      <c r="H2949" s="63" t="s">
        <v>772</v>
      </c>
      <c r="I2949" s="63">
        <v>87</v>
      </c>
      <c r="J2949" s="63">
        <v>23</v>
      </c>
      <c r="K2949" s="63">
        <v>2</v>
      </c>
      <c r="L2949" s="63">
        <v>0.5</v>
      </c>
      <c r="M2949" s="63">
        <v>1</v>
      </c>
      <c r="N2949" s="63"/>
      <c r="O2949" s="63">
        <v>1</v>
      </c>
      <c r="P2949" s="63"/>
      <c r="Q2949" s="63"/>
      <c r="R2949" s="63"/>
    </row>
    <row r="2950" spans="1:18" x14ac:dyDescent="0.2">
      <c r="A2950" s="63" t="s">
        <v>2960</v>
      </c>
      <c r="B2950" s="63" t="s">
        <v>2921</v>
      </c>
      <c r="C2950" s="63" t="s">
        <v>89</v>
      </c>
      <c r="D2950" s="63" t="s">
        <v>88</v>
      </c>
      <c r="E2950" s="63" t="s">
        <v>2922</v>
      </c>
      <c r="F2950" s="63">
        <v>0</v>
      </c>
      <c r="G2950" s="63" t="s">
        <v>8528</v>
      </c>
      <c r="H2950" s="63" t="s">
        <v>18</v>
      </c>
      <c r="I2950" s="63">
        <v>86</v>
      </c>
      <c r="J2950" s="63">
        <v>21</v>
      </c>
      <c r="K2950" s="63">
        <v>2</v>
      </c>
      <c r="L2950" s="63"/>
      <c r="M2950" s="63"/>
      <c r="N2950" s="63"/>
      <c r="O2950" s="63"/>
      <c r="P2950" s="63"/>
      <c r="Q2950" s="63"/>
      <c r="R2950" s="63"/>
    </row>
    <row r="2951" spans="1:18" x14ac:dyDescent="0.2">
      <c r="A2951" s="63" t="s">
        <v>2961</v>
      </c>
      <c r="B2951" s="63" t="s">
        <v>2925</v>
      </c>
      <c r="C2951" s="63" t="s">
        <v>89</v>
      </c>
      <c r="D2951" s="63" t="s">
        <v>88</v>
      </c>
      <c r="E2951" s="63" t="s">
        <v>2922</v>
      </c>
      <c r="F2951" s="63">
        <v>1</v>
      </c>
      <c r="G2951" s="63" t="s">
        <v>8528</v>
      </c>
      <c r="H2951" s="63" t="s">
        <v>772</v>
      </c>
      <c r="I2951" s="63">
        <v>86</v>
      </c>
      <c r="J2951" s="63">
        <v>35</v>
      </c>
      <c r="K2951" s="63">
        <v>3</v>
      </c>
      <c r="L2951" s="63">
        <v>0</v>
      </c>
      <c r="M2951" s="63"/>
      <c r="N2951" s="63"/>
      <c r="O2951" s="63"/>
      <c r="P2951" s="63"/>
      <c r="Q2951" s="63"/>
      <c r="R2951" s="63"/>
    </row>
    <row r="2952" spans="1:18" x14ac:dyDescent="0.2">
      <c r="A2952" s="63" t="s">
        <v>2962</v>
      </c>
      <c r="B2952" s="63" t="s">
        <v>2921</v>
      </c>
      <c r="C2952" s="63" t="s">
        <v>93</v>
      </c>
      <c r="D2952" s="63" t="s">
        <v>92</v>
      </c>
      <c r="E2952" s="63" t="s">
        <v>2922</v>
      </c>
      <c r="F2952" s="63">
        <v>0</v>
      </c>
      <c r="G2952" s="63" t="s">
        <v>8528</v>
      </c>
      <c r="H2952" s="63" t="s">
        <v>18</v>
      </c>
      <c r="I2952" s="63">
        <v>89</v>
      </c>
      <c r="J2952" s="63">
        <v>2</v>
      </c>
      <c r="K2952" s="63">
        <v>1</v>
      </c>
      <c r="L2952" s="63"/>
      <c r="M2952" s="63"/>
      <c r="N2952" s="63"/>
      <c r="O2952" s="63"/>
      <c r="P2952" s="63"/>
      <c r="Q2952" s="63"/>
      <c r="R2952" s="63"/>
    </row>
    <row r="2953" spans="1:18" x14ac:dyDescent="0.2">
      <c r="A2953" s="63" t="s">
        <v>2963</v>
      </c>
      <c r="B2953" s="63" t="s">
        <v>2925</v>
      </c>
      <c r="C2953" s="63" t="s">
        <v>93</v>
      </c>
      <c r="D2953" s="63" t="s">
        <v>92</v>
      </c>
      <c r="E2953" s="63" t="s">
        <v>2922</v>
      </c>
      <c r="F2953" s="63">
        <v>1</v>
      </c>
      <c r="G2953" s="63" t="s">
        <v>8528</v>
      </c>
      <c r="H2953" s="63" t="s">
        <v>772</v>
      </c>
      <c r="I2953" s="63">
        <v>89</v>
      </c>
      <c r="J2953" s="63">
        <v>6</v>
      </c>
      <c r="K2953" s="63">
        <v>1</v>
      </c>
      <c r="L2953" s="63">
        <v>0</v>
      </c>
      <c r="M2953" s="63"/>
      <c r="N2953" s="63"/>
      <c r="O2953" s="63"/>
      <c r="P2953" s="63"/>
      <c r="Q2953" s="63"/>
      <c r="R2953" s="63"/>
    </row>
    <row r="2954" spans="1:18" x14ac:dyDescent="0.2">
      <c r="A2954" s="63" t="s">
        <v>2964</v>
      </c>
      <c r="B2954" s="63" t="s">
        <v>2921</v>
      </c>
      <c r="C2954" s="63" t="s">
        <v>97</v>
      </c>
      <c r="D2954" s="63" t="s">
        <v>96</v>
      </c>
      <c r="E2954" s="63" t="s">
        <v>2922</v>
      </c>
      <c r="F2954" s="63">
        <v>0</v>
      </c>
      <c r="G2954" s="63" t="s">
        <v>8528</v>
      </c>
      <c r="H2954" s="63" t="s">
        <v>18</v>
      </c>
      <c r="I2954" s="63">
        <v>85</v>
      </c>
      <c r="J2954" s="63">
        <v>32</v>
      </c>
      <c r="K2954" s="63">
        <v>3</v>
      </c>
      <c r="L2954" s="63"/>
      <c r="M2954" s="63"/>
      <c r="N2954" s="63"/>
      <c r="O2954" s="63"/>
      <c r="P2954" s="63"/>
      <c r="Q2954" s="63"/>
      <c r="R2954" s="63"/>
    </row>
    <row r="2955" spans="1:18" x14ac:dyDescent="0.2">
      <c r="A2955" s="63" t="s">
        <v>2965</v>
      </c>
      <c r="B2955" s="63" t="s">
        <v>2925</v>
      </c>
      <c r="C2955" s="63" t="s">
        <v>97</v>
      </c>
      <c r="D2955" s="63" t="s">
        <v>96</v>
      </c>
      <c r="E2955" s="63" t="s">
        <v>2922</v>
      </c>
      <c r="F2955" s="63">
        <v>1</v>
      </c>
      <c r="G2955" s="63" t="s">
        <v>8528</v>
      </c>
      <c r="H2955" s="63" t="s">
        <v>772</v>
      </c>
      <c r="I2955" s="63">
        <v>86</v>
      </c>
      <c r="J2955" s="63">
        <v>35</v>
      </c>
      <c r="K2955" s="63">
        <v>3</v>
      </c>
      <c r="L2955" s="63">
        <v>0.5</v>
      </c>
      <c r="M2955" s="63">
        <v>1</v>
      </c>
      <c r="N2955" s="63"/>
      <c r="O2955" s="63">
        <v>1</v>
      </c>
      <c r="P2955" s="63"/>
      <c r="Q2955" s="63"/>
      <c r="R2955" s="63"/>
    </row>
    <row r="2956" spans="1:18" x14ac:dyDescent="0.2">
      <c r="A2956" s="63" t="s">
        <v>2966</v>
      </c>
      <c r="B2956" s="63" t="s">
        <v>2921</v>
      </c>
      <c r="C2956" s="63" t="s">
        <v>101</v>
      </c>
      <c r="D2956" s="63" t="s">
        <v>100</v>
      </c>
      <c r="E2956" s="63" t="s">
        <v>2922</v>
      </c>
      <c r="F2956" s="63">
        <v>0</v>
      </c>
      <c r="G2956" s="63" t="s">
        <v>8528</v>
      </c>
      <c r="H2956" s="63" t="s">
        <v>18</v>
      </c>
      <c r="I2956" s="63">
        <v>87</v>
      </c>
      <c r="J2956" s="63">
        <v>13</v>
      </c>
      <c r="K2956" s="63">
        <v>2</v>
      </c>
      <c r="L2956" s="63"/>
      <c r="M2956" s="63"/>
      <c r="N2956" s="63"/>
      <c r="O2956" s="63"/>
      <c r="P2956" s="63"/>
      <c r="Q2956" s="63"/>
      <c r="R2956" s="63"/>
    </row>
    <row r="2957" spans="1:18" x14ac:dyDescent="0.2">
      <c r="A2957" s="63" t="s">
        <v>2967</v>
      </c>
      <c r="B2957" s="63" t="s">
        <v>2925</v>
      </c>
      <c r="C2957" s="63" t="s">
        <v>101</v>
      </c>
      <c r="D2957" s="63" t="s">
        <v>100</v>
      </c>
      <c r="E2957" s="63" t="s">
        <v>2922</v>
      </c>
      <c r="F2957" s="63">
        <v>1</v>
      </c>
      <c r="G2957" s="63" t="s">
        <v>8528</v>
      </c>
      <c r="H2957" s="63" t="s">
        <v>772</v>
      </c>
      <c r="I2957" s="63">
        <v>89</v>
      </c>
      <c r="J2957" s="63">
        <v>6</v>
      </c>
      <c r="K2957" s="63">
        <v>1</v>
      </c>
      <c r="L2957" s="63">
        <v>0.9</v>
      </c>
      <c r="M2957" s="63">
        <v>1</v>
      </c>
      <c r="N2957" s="63"/>
      <c r="O2957" s="63">
        <v>1</v>
      </c>
      <c r="P2957" s="63"/>
      <c r="Q2957" s="63"/>
      <c r="R2957" s="63"/>
    </row>
    <row r="2958" spans="1:18" x14ac:dyDescent="0.2">
      <c r="A2958" s="63" t="s">
        <v>2968</v>
      </c>
      <c r="B2958" s="63" t="s">
        <v>2921</v>
      </c>
      <c r="C2958" s="63" t="s">
        <v>105</v>
      </c>
      <c r="D2958" s="63" t="s">
        <v>104</v>
      </c>
      <c r="E2958" s="63" t="s">
        <v>2922</v>
      </c>
      <c r="F2958" s="63">
        <v>0</v>
      </c>
      <c r="G2958" s="63" t="s">
        <v>8528</v>
      </c>
      <c r="H2958" s="63" t="s">
        <v>18</v>
      </c>
      <c r="I2958" s="63">
        <v>87</v>
      </c>
      <c r="J2958" s="63">
        <v>13</v>
      </c>
      <c r="K2958" s="63">
        <v>2</v>
      </c>
      <c r="L2958" s="63"/>
      <c r="M2958" s="63"/>
      <c r="N2958" s="63"/>
      <c r="O2958" s="63"/>
      <c r="P2958" s="63"/>
      <c r="Q2958" s="63"/>
      <c r="R2958" s="63"/>
    </row>
    <row r="2959" spans="1:18" x14ac:dyDescent="0.2">
      <c r="A2959" s="63" t="s">
        <v>2969</v>
      </c>
      <c r="B2959" s="63" t="s">
        <v>2925</v>
      </c>
      <c r="C2959" s="63" t="s">
        <v>105</v>
      </c>
      <c r="D2959" s="63" t="s">
        <v>104</v>
      </c>
      <c r="E2959" s="63" t="s">
        <v>2922</v>
      </c>
      <c r="F2959" s="63">
        <v>1</v>
      </c>
      <c r="G2959" s="63" t="s">
        <v>8528</v>
      </c>
      <c r="H2959" s="63" t="s">
        <v>772</v>
      </c>
      <c r="I2959" s="63">
        <v>88</v>
      </c>
      <c r="J2959" s="63">
        <v>14</v>
      </c>
      <c r="K2959" s="63">
        <v>2</v>
      </c>
      <c r="L2959" s="63">
        <v>0.5</v>
      </c>
      <c r="M2959" s="63">
        <v>1</v>
      </c>
      <c r="N2959" s="63"/>
      <c r="O2959" s="63">
        <v>1</v>
      </c>
      <c r="P2959" s="63"/>
      <c r="Q2959" s="63"/>
      <c r="R2959" s="63"/>
    </row>
    <row r="2960" spans="1:18" x14ac:dyDescent="0.2">
      <c r="A2960" s="63" t="s">
        <v>2970</v>
      </c>
      <c r="B2960" s="63" t="s">
        <v>2921</v>
      </c>
      <c r="C2960" s="63" t="s">
        <v>109</v>
      </c>
      <c r="D2960" s="63" t="s">
        <v>108</v>
      </c>
      <c r="E2960" s="63" t="s">
        <v>2922</v>
      </c>
      <c r="F2960" s="63">
        <v>0</v>
      </c>
      <c r="G2960" s="63" t="s">
        <v>8528</v>
      </c>
      <c r="H2960" s="63" t="s">
        <v>18</v>
      </c>
      <c r="I2960" s="63">
        <v>88</v>
      </c>
      <c r="J2960" s="63">
        <v>4</v>
      </c>
      <c r="K2960" s="63">
        <v>1</v>
      </c>
      <c r="L2960" s="63"/>
      <c r="M2960" s="63"/>
      <c r="N2960" s="63"/>
      <c r="O2960" s="63"/>
      <c r="P2960" s="63"/>
      <c r="Q2960" s="63"/>
      <c r="R2960" s="63"/>
    </row>
    <row r="2961" spans="1:18" x14ac:dyDescent="0.2">
      <c r="A2961" s="63" t="s">
        <v>2971</v>
      </c>
      <c r="B2961" s="63" t="s">
        <v>2925</v>
      </c>
      <c r="C2961" s="63" t="s">
        <v>109</v>
      </c>
      <c r="D2961" s="63" t="s">
        <v>108</v>
      </c>
      <c r="E2961" s="63" t="s">
        <v>2922</v>
      </c>
      <c r="F2961" s="63">
        <v>1</v>
      </c>
      <c r="G2961" s="63" t="s">
        <v>8528</v>
      </c>
      <c r="H2961" s="63" t="s">
        <v>772</v>
      </c>
      <c r="I2961" s="63">
        <v>89</v>
      </c>
      <c r="J2961" s="63">
        <v>6</v>
      </c>
      <c r="K2961" s="63">
        <v>1</v>
      </c>
      <c r="L2961" s="63">
        <v>0.5</v>
      </c>
      <c r="M2961" s="63">
        <v>1</v>
      </c>
      <c r="N2961" s="63"/>
      <c r="O2961" s="63">
        <v>1</v>
      </c>
      <c r="P2961" s="63"/>
      <c r="Q2961" s="63"/>
      <c r="R2961" s="63"/>
    </row>
    <row r="2962" spans="1:18" x14ac:dyDescent="0.2">
      <c r="A2962" s="63" t="s">
        <v>2972</v>
      </c>
      <c r="B2962" s="63" t="s">
        <v>2921</v>
      </c>
      <c r="C2962" s="63" t="s">
        <v>113</v>
      </c>
      <c r="D2962" s="63" t="s">
        <v>112</v>
      </c>
      <c r="E2962" s="63" t="s">
        <v>2922</v>
      </c>
      <c r="F2962" s="63">
        <v>0</v>
      </c>
      <c r="G2962" s="63" t="s">
        <v>8528</v>
      </c>
      <c r="H2962" s="63" t="s">
        <v>18</v>
      </c>
      <c r="I2962" s="63">
        <v>83</v>
      </c>
      <c r="J2962" s="63">
        <v>46</v>
      </c>
      <c r="K2962" s="63">
        <v>4</v>
      </c>
      <c r="L2962" s="63"/>
      <c r="M2962" s="63"/>
      <c r="N2962" s="63"/>
      <c r="O2962" s="63"/>
      <c r="P2962" s="63"/>
      <c r="Q2962" s="63"/>
      <c r="R2962" s="63"/>
    </row>
    <row r="2963" spans="1:18" x14ac:dyDescent="0.2">
      <c r="A2963" s="63" t="s">
        <v>2973</v>
      </c>
      <c r="B2963" s="63" t="s">
        <v>2925</v>
      </c>
      <c r="C2963" s="63" t="s">
        <v>113</v>
      </c>
      <c r="D2963" s="63" t="s">
        <v>112</v>
      </c>
      <c r="E2963" s="63" t="s">
        <v>2922</v>
      </c>
      <c r="F2963" s="63">
        <v>1</v>
      </c>
      <c r="G2963" s="63" t="s">
        <v>8528</v>
      </c>
      <c r="H2963" s="63" t="s">
        <v>772</v>
      </c>
      <c r="I2963" s="63">
        <v>85</v>
      </c>
      <c r="J2963" s="63">
        <v>41</v>
      </c>
      <c r="K2963" s="63">
        <v>4</v>
      </c>
      <c r="L2963" s="63">
        <v>0.9</v>
      </c>
      <c r="M2963" s="63">
        <v>1</v>
      </c>
      <c r="N2963" s="63"/>
      <c r="O2963" s="63">
        <v>1</v>
      </c>
      <c r="P2963" s="63"/>
      <c r="Q2963" s="63"/>
      <c r="R2963" s="63"/>
    </row>
    <row r="2964" spans="1:18" x14ac:dyDescent="0.2">
      <c r="A2964" s="63" t="s">
        <v>2974</v>
      </c>
      <c r="B2964" s="63" t="s">
        <v>2921</v>
      </c>
      <c r="C2964" s="63" t="s">
        <v>117</v>
      </c>
      <c r="D2964" s="63" t="s">
        <v>116</v>
      </c>
      <c r="E2964" s="63" t="s">
        <v>2922</v>
      </c>
      <c r="F2964" s="63">
        <v>0</v>
      </c>
      <c r="G2964" s="63" t="s">
        <v>8528</v>
      </c>
      <c r="H2964" s="63" t="s">
        <v>18</v>
      </c>
      <c r="I2964" s="63">
        <v>87</v>
      </c>
      <c r="J2964" s="63">
        <v>13</v>
      </c>
      <c r="K2964" s="63">
        <v>2</v>
      </c>
      <c r="L2964" s="63"/>
      <c r="M2964" s="63"/>
      <c r="N2964" s="63"/>
      <c r="O2964" s="63"/>
      <c r="P2964" s="63"/>
      <c r="Q2964" s="63"/>
      <c r="R2964" s="63"/>
    </row>
    <row r="2965" spans="1:18" x14ac:dyDescent="0.2">
      <c r="A2965" s="63" t="s">
        <v>2975</v>
      </c>
      <c r="B2965" s="63" t="s">
        <v>2925</v>
      </c>
      <c r="C2965" s="63" t="s">
        <v>117</v>
      </c>
      <c r="D2965" s="63" t="s">
        <v>116</v>
      </c>
      <c r="E2965" s="63" t="s">
        <v>2922</v>
      </c>
      <c r="F2965" s="63">
        <v>1</v>
      </c>
      <c r="G2965" s="63" t="s">
        <v>8528</v>
      </c>
      <c r="H2965" s="63" t="s">
        <v>772</v>
      </c>
      <c r="I2965" s="63">
        <v>88</v>
      </c>
      <c r="J2965" s="63">
        <v>14</v>
      </c>
      <c r="K2965" s="63">
        <v>2</v>
      </c>
      <c r="L2965" s="63">
        <v>0.5</v>
      </c>
      <c r="M2965" s="63">
        <v>1</v>
      </c>
      <c r="N2965" s="63"/>
      <c r="O2965" s="63">
        <v>1</v>
      </c>
      <c r="P2965" s="63"/>
      <c r="Q2965" s="63"/>
      <c r="R2965" s="63"/>
    </row>
    <row r="2966" spans="1:18" x14ac:dyDescent="0.2">
      <c r="A2966" s="63" t="s">
        <v>2976</v>
      </c>
      <c r="B2966" s="63" t="s">
        <v>2921</v>
      </c>
      <c r="C2966" s="63" t="s">
        <v>121</v>
      </c>
      <c r="D2966" s="63" t="s">
        <v>120</v>
      </c>
      <c r="E2966" s="63" t="s">
        <v>2922</v>
      </c>
      <c r="F2966" s="63">
        <v>0</v>
      </c>
      <c r="G2966" s="63" t="s">
        <v>8528</v>
      </c>
      <c r="H2966" s="63" t="s">
        <v>18</v>
      </c>
      <c r="I2966" s="63">
        <v>85</v>
      </c>
      <c r="J2966" s="63">
        <v>32</v>
      </c>
      <c r="K2966" s="63">
        <v>3</v>
      </c>
      <c r="L2966" s="63"/>
      <c r="M2966" s="63"/>
      <c r="N2966" s="63"/>
      <c r="O2966" s="63"/>
      <c r="P2966" s="63"/>
      <c r="Q2966" s="63"/>
      <c r="R2966" s="63"/>
    </row>
    <row r="2967" spans="1:18" x14ac:dyDescent="0.2">
      <c r="A2967" s="63" t="s">
        <v>2977</v>
      </c>
      <c r="B2967" s="63" t="s">
        <v>2925</v>
      </c>
      <c r="C2967" s="63" t="s">
        <v>121</v>
      </c>
      <c r="D2967" s="63" t="s">
        <v>120</v>
      </c>
      <c r="E2967" s="63" t="s">
        <v>2922</v>
      </c>
      <c r="F2967" s="63">
        <v>1</v>
      </c>
      <c r="G2967" s="63" t="s">
        <v>8528</v>
      </c>
      <c r="H2967" s="63" t="s">
        <v>772</v>
      </c>
      <c r="I2967" s="63">
        <v>87</v>
      </c>
      <c r="J2967" s="63">
        <v>23</v>
      </c>
      <c r="K2967" s="63">
        <v>2</v>
      </c>
      <c r="L2967" s="63">
        <v>0.9</v>
      </c>
      <c r="M2967" s="63">
        <v>1</v>
      </c>
      <c r="N2967" s="63"/>
      <c r="O2967" s="63">
        <v>1</v>
      </c>
      <c r="P2967" s="63"/>
      <c r="Q2967" s="63"/>
      <c r="R2967" s="63"/>
    </row>
    <row r="2968" spans="1:18" x14ac:dyDescent="0.2">
      <c r="A2968" s="63" t="s">
        <v>2978</v>
      </c>
      <c r="B2968" s="63" t="s">
        <v>2921</v>
      </c>
      <c r="C2968" s="63" t="s">
        <v>125</v>
      </c>
      <c r="D2968" s="63" t="s">
        <v>124</v>
      </c>
      <c r="E2968" s="63" t="s">
        <v>2922</v>
      </c>
      <c r="F2968" s="63">
        <v>0</v>
      </c>
      <c r="G2968" s="63" t="s">
        <v>8528</v>
      </c>
      <c r="H2968" s="63" t="s">
        <v>18</v>
      </c>
      <c r="I2968" s="63">
        <v>88</v>
      </c>
      <c r="J2968" s="63">
        <v>4</v>
      </c>
      <c r="K2968" s="63">
        <v>1</v>
      </c>
      <c r="L2968" s="63"/>
      <c r="M2968" s="63"/>
      <c r="N2968" s="63"/>
      <c r="O2968" s="63"/>
      <c r="P2968" s="63"/>
      <c r="Q2968" s="63"/>
      <c r="R2968" s="63"/>
    </row>
    <row r="2969" spans="1:18" x14ac:dyDescent="0.2">
      <c r="A2969" s="63" t="s">
        <v>2979</v>
      </c>
      <c r="B2969" s="63" t="s">
        <v>2925</v>
      </c>
      <c r="C2969" s="63" t="s">
        <v>125</v>
      </c>
      <c r="D2969" s="63" t="s">
        <v>124</v>
      </c>
      <c r="E2969" s="63" t="s">
        <v>2922</v>
      </c>
      <c r="F2969" s="63">
        <v>1</v>
      </c>
      <c r="G2969" s="63" t="s">
        <v>8528</v>
      </c>
      <c r="H2969" s="63" t="s">
        <v>772</v>
      </c>
      <c r="I2969" s="63">
        <v>89</v>
      </c>
      <c r="J2969" s="63">
        <v>6</v>
      </c>
      <c r="K2969" s="63">
        <v>1</v>
      </c>
      <c r="L2969" s="63">
        <v>0.5</v>
      </c>
      <c r="M2969" s="63">
        <v>1</v>
      </c>
      <c r="N2969" s="63"/>
      <c r="O2969" s="63">
        <v>1</v>
      </c>
      <c r="P2969" s="63"/>
      <c r="Q2969" s="63"/>
      <c r="R2969" s="63"/>
    </row>
    <row r="2970" spans="1:18" x14ac:dyDescent="0.2">
      <c r="A2970" s="63" t="s">
        <v>2980</v>
      </c>
      <c r="B2970" s="63" t="s">
        <v>2921</v>
      </c>
      <c r="C2970" s="63" t="s">
        <v>129</v>
      </c>
      <c r="D2970" s="63" t="s">
        <v>128</v>
      </c>
      <c r="E2970" s="63" t="s">
        <v>2922</v>
      </c>
      <c r="F2970" s="63">
        <v>0</v>
      </c>
      <c r="G2970" s="63" t="s">
        <v>8528</v>
      </c>
      <c r="H2970" s="63" t="s">
        <v>18</v>
      </c>
      <c r="I2970" s="63">
        <v>84</v>
      </c>
      <c r="J2970" s="63">
        <v>41</v>
      </c>
      <c r="K2970" s="63">
        <v>4</v>
      </c>
      <c r="L2970" s="63"/>
      <c r="M2970" s="63"/>
      <c r="N2970" s="63"/>
      <c r="O2970" s="63"/>
      <c r="P2970" s="63"/>
      <c r="Q2970" s="63"/>
      <c r="R2970" s="63"/>
    </row>
    <row r="2971" spans="1:18" x14ac:dyDescent="0.2">
      <c r="A2971" s="63" t="s">
        <v>2981</v>
      </c>
      <c r="B2971" s="63" t="s">
        <v>2925</v>
      </c>
      <c r="C2971" s="63" t="s">
        <v>129</v>
      </c>
      <c r="D2971" s="63" t="s">
        <v>128</v>
      </c>
      <c r="E2971" s="63" t="s">
        <v>2922</v>
      </c>
      <c r="F2971" s="63">
        <v>1</v>
      </c>
      <c r="G2971" s="63" t="s">
        <v>8528</v>
      </c>
      <c r="H2971" s="63" t="s">
        <v>772</v>
      </c>
      <c r="I2971" s="63">
        <v>84</v>
      </c>
      <c r="J2971" s="63">
        <v>45</v>
      </c>
      <c r="K2971" s="63">
        <v>4</v>
      </c>
      <c r="L2971" s="63">
        <v>0</v>
      </c>
      <c r="M2971" s="63"/>
      <c r="N2971" s="63"/>
      <c r="O2971" s="63"/>
      <c r="P2971" s="63"/>
      <c r="Q2971" s="63"/>
      <c r="R2971" s="63"/>
    </row>
    <row r="2972" spans="1:18" x14ac:dyDescent="0.2">
      <c r="A2972" s="63" t="s">
        <v>2982</v>
      </c>
      <c r="B2972" s="63" t="s">
        <v>2921</v>
      </c>
      <c r="C2972" s="63" t="s">
        <v>133</v>
      </c>
      <c r="D2972" s="63" t="s">
        <v>132</v>
      </c>
      <c r="E2972" s="63" t="s">
        <v>2922</v>
      </c>
      <c r="F2972" s="63">
        <v>0</v>
      </c>
      <c r="G2972" s="63" t="s">
        <v>8528</v>
      </c>
      <c r="H2972" s="63" t="s">
        <v>18</v>
      </c>
      <c r="I2972" s="63">
        <v>88</v>
      </c>
      <c r="J2972" s="63">
        <v>4</v>
      </c>
      <c r="K2972" s="63">
        <v>1</v>
      </c>
      <c r="L2972" s="63"/>
      <c r="M2972" s="63"/>
      <c r="N2972" s="63"/>
      <c r="O2972" s="63"/>
      <c r="P2972" s="63"/>
      <c r="Q2972" s="63"/>
      <c r="R2972" s="63"/>
    </row>
    <row r="2973" spans="1:18" x14ac:dyDescent="0.2">
      <c r="A2973" s="63" t="s">
        <v>2983</v>
      </c>
      <c r="B2973" s="63" t="s">
        <v>2925</v>
      </c>
      <c r="C2973" s="63" t="s">
        <v>133</v>
      </c>
      <c r="D2973" s="63" t="s">
        <v>132</v>
      </c>
      <c r="E2973" s="63" t="s">
        <v>2922</v>
      </c>
      <c r="F2973" s="63">
        <v>1</v>
      </c>
      <c r="G2973" s="63" t="s">
        <v>8528</v>
      </c>
      <c r="H2973" s="63" t="s">
        <v>772</v>
      </c>
      <c r="I2973" s="63">
        <v>90</v>
      </c>
      <c r="J2973" s="63">
        <v>1</v>
      </c>
      <c r="K2973" s="63">
        <v>1</v>
      </c>
      <c r="L2973" s="63">
        <v>0.9</v>
      </c>
      <c r="M2973" s="63">
        <v>1</v>
      </c>
      <c r="N2973" s="63"/>
      <c r="O2973" s="63">
        <v>1</v>
      </c>
      <c r="P2973" s="63"/>
      <c r="Q2973" s="63"/>
      <c r="R2973" s="63"/>
    </row>
    <row r="2974" spans="1:18" x14ac:dyDescent="0.2">
      <c r="A2974" s="63" t="s">
        <v>2984</v>
      </c>
      <c r="B2974" s="63" t="s">
        <v>2921</v>
      </c>
      <c r="C2974" s="63" t="s">
        <v>137</v>
      </c>
      <c r="D2974" s="63" t="s">
        <v>136</v>
      </c>
      <c r="E2974" s="63" t="s">
        <v>2922</v>
      </c>
      <c r="F2974" s="63">
        <v>0</v>
      </c>
      <c r="G2974" s="63" t="s">
        <v>8528</v>
      </c>
      <c r="H2974" s="63" t="s">
        <v>18</v>
      </c>
      <c r="I2974" s="63">
        <v>82</v>
      </c>
      <c r="J2974" s="63">
        <v>49</v>
      </c>
      <c r="K2974" s="63">
        <v>4</v>
      </c>
      <c r="L2974" s="63"/>
      <c r="M2974" s="63"/>
      <c r="N2974" s="63"/>
      <c r="O2974" s="63"/>
      <c r="P2974" s="63"/>
      <c r="Q2974" s="63"/>
      <c r="R2974" s="63"/>
    </row>
    <row r="2975" spans="1:18" x14ac:dyDescent="0.2">
      <c r="A2975" s="63" t="s">
        <v>2985</v>
      </c>
      <c r="B2975" s="63" t="s">
        <v>2925</v>
      </c>
      <c r="C2975" s="63" t="s">
        <v>137</v>
      </c>
      <c r="D2975" s="63" t="s">
        <v>136</v>
      </c>
      <c r="E2975" s="63" t="s">
        <v>2922</v>
      </c>
      <c r="F2975" s="63">
        <v>1</v>
      </c>
      <c r="G2975" s="63" t="s">
        <v>8528</v>
      </c>
      <c r="H2975" s="63" t="s">
        <v>772</v>
      </c>
      <c r="I2975" s="63">
        <v>84</v>
      </c>
      <c r="J2975" s="63">
        <v>45</v>
      </c>
      <c r="K2975" s="63">
        <v>4</v>
      </c>
      <c r="L2975" s="63">
        <v>0.9</v>
      </c>
      <c r="M2975" s="63">
        <v>1</v>
      </c>
      <c r="N2975" s="63"/>
      <c r="O2975" s="63">
        <v>1</v>
      </c>
      <c r="P2975" s="63"/>
      <c r="Q2975" s="63"/>
      <c r="R2975" s="63"/>
    </row>
    <row r="2976" spans="1:18" x14ac:dyDescent="0.2">
      <c r="A2976" s="63" t="s">
        <v>2986</v>
      </c>
      <c r="B2976" s="63" t="s">
        <v>2921</v>
      </c>
      <c r="C2976" s="63" t="s">
        <v>141</v>
      </c>
      <c r="D2976" s="63" t="s">
        <v>140</v>
      </c>
      <c r="E2976" s="63" t="s">
        <v>2922</v>
      </c>
      <c r="F2976" s="63">
        <v>0</v>
      </c>
      <c r="G2976" s="63" t="s">
        <v>8528</v>
      </c>
      <c r="H2976" s="63" t="s">
        <v>18</v>
      </c>
      <c r="I2976" s="63">
        <v>84</v>
      </c>
      <c r="J2976" s="63">
        <v>41</v>
      </c>
      <c r="K2976" s="63">
        <v>4</v>
      </c>
      <c r="L2976" s="63"/>
      <c r="M2976" s="63"/>
      <c r="N2976" s="63"/>
      <c r="O2976" s="63"/>
      <c r="P2976" s="63"/>
      <c r="Q2976" s="63"/>
      <c r="R2976" s="63"/>
    </row>
    <row r="2977" spans="1:18" x14ac:dyDescent="0.2">
      <c r="A2977" s="63" t="s">
        <v>2987</v>
      </c>
      <c r="B2977" s="63" t="s">
        <v>2925</v>
      </c>
      <c r="C2977" s="63" t="s">
        <v>141</v>
      </c>
      <c r="D2977" s="63" t="s">
        <v>140</v>
      </c>
      <c r="E2977" s="63" t="s">
        <v>2922</v>
      </c>
      <c r="F2977" s="63">
        <v>1</v>
      </c>
      <c r="G2977" s="63" t="s">
        <v>8528</v>
      </c>
      <c r="H2977" s="63" t="s">
        <v>772</v>
      </c>
      <c r="I2977" s="63">
        <v>84</v>
      </c>
      <c r="J2977" s="63">
        <v>45</v>
      </c>
      <c r="K2977" s="63">
        <v>4</v>
      </c>
      <c r="L2977" s="63">
        <v>0</v>
      </c>
      <c r="M2977" s="63"/>
      <c r="N2977" s="63"/>
      <c r="O2977" s="63"/>
      <c r="P2977" s="63"/>
      <c r="Q2977" s="63"/>
      <c r="R2977" s="63"/>
    </row>
    <row r="2978" spans="1:18" x14ac:dyDescent="0.2">
      <c r="A2978" s="63" t="s">
        <v>2988</v>
      </c>
      <c r="B2978" s="63" t="s">
        <v>2921</v>
      </c>
      <c r="C2978" s="63" t="s">
        <v>145</v>
      </c>
      <c r="D2978" s="63" t="s">
        <v>144</v>
      </c>
      <c r="E2978" s="63" t="s">
        <v>2922</v>
      </c>
      <c r="F2978" s="63">
        <v>0</v>
      </c>
      <c r="G2978" s="63" t="s">
        <v>8528</v>
      </c>
      <c r="H2978" s="63" t="s">
        <v>18</v>
      </c>
      <c r="I2978" s="63">
        <v>84</v>
      </c>
      <c r="J2978" s="63">
        <v>41</v>
      </c>
      <c r="K2978" s="63">
        <v>4</v>
      </c>
      <c r="L2978" s="63"/>
      <c r="M2978" s="63"/>
      <c r="N2978" s="63"/>
      <c r="O2978" s="63"/>
      <c r="P2978" s="63"/>
      <c r="Q2978" s="63"/>
      <c r="R2978" s="63"/>
    </row>
    <row r="2979" spans="1:18" x14ac:dyDescent="0.2">
      <c r="A2979" s="63" t="s">
        <v>2989</v>
      </c>
      <c r="B2979" s="63" t="s">
        <v>2925</v>
      </c>
      <c r="C2979" s="63" t="s">
        <v>145</v>
      </c>
      <c r="D2979" s="63" t="s">
        <v>144</v>
      </c>
      <c r="E2979" s="63" t="s">
        <v>2922</v>
      </c>
      <c r="F2979" s="63">
        <v>1</v>
      </c>
      <c r="G2979" s="63" t="s">
        <v>8528</v>
      </c>
      <c r="H2979" s="63" t="s">
        <v>772</v>
      </c>
      <c r="I2979" s="63">
        <v>85</v>
      </c>
      <c r="J2979" s="63">
        <v>41</v>
      </c>
      <c r="K2979" s="63">
        <v>4</v>
      </c>
      <c r="L2979" s="63">
        <v>0.5</v>
      </c>
      <c r="M2979" s="63">
        <v>1</v>
      </c>
      <c r="N2979" s="63"/>
      <c r="O2979" s="63">
        <v>1</v>
      </c>
      <c r="P2979" s="63"/>
      <c r="Q2979" s="63"/>
      <c r="R2979" s="63"/>
    </row>
    <row r="2980" spans="1:18" x14ac:dyDescent="0.2">
      <c r="A2980" s="63" t="s">
        <v>2990</v>
      </c>
      <c r="B2980" s="63" t="s">
        <v>2921</v>
      </c>
      <c r="C2980" s="63" t="s">
        <v>149</v>
      </c>
      <c r="D2980" s="63" t="s">
        <v>148</v>
      </c>
      <c r="E2980" s="63" t="s">
        <v>2922</v>
      </c>
      <c r="F2980" s="63">
        <v>0</v>
      </c>
      <c r="G2980" s="63" t="s">
        <v>8528</v>
      </c>
      <c r="H2980" s="63" t="s">
        <v>18</v>
      </c>
      <c r="I2980" s="63">
        <v>87</v>
      </c>
      <c r="J2980" s="63">
        <v>13</v>
      </c>
      <c r="K2980" s="63">
        <v>2</v>
      </c>
      <c r="L2980" s="63"/>
      <c r="M2980" s="63"/>
      <c r="N2980" s="63"/>
      <c r="O2980" s="63"/>
      <c r="P2980" s="63"/>
      <c r="Q2980" s="63"/>
      <c r="R2980" s="63"/>
    </row>
    <row r="2981" spans="1:18" x14ac:dyDescent="0.2">
      <c r="A2981" s="63" t="s">
        <v>2991</v>
      </c>
      <c r="B2981" s="63" t="s">
        <v>2925</v>
      </c>
      <c r="C2981" s="63" t="s">
        <v>149</v>
      </c>
      <c r="D2981" s="63" t="s">
        <v>148</v>
      </c>
      <c r="E2981" s="63" t="s">
        <v>2922</v>
      </c>
      <c r="F2981" s="63">
        <v>1</v>
      </c>
      <c r="G2981" s="63" t="s">
        <v>8528</v>
      </c>
      <c r="H2981" s="63" t="s">
        <v>772</v>
      </c>
      <c r="I2981" s="63">
        <v>87</v>
      </c>
      <c r="J2981" s="63">
        <v>23</v>
      </c>
      <c r="K2981" s="63">
        <v>2</v>
      </c>
      <c r="L2981" s="63">
        <v>0</v>
      </c>
      <c r="M2981" s="63"/>
      <c r="N2981" s="63"/>
      <c r="O2981" s="63"/>
      <c r="P2981" s="63"/>
      <c r="Q2981" s="63"/>
      <c r="R2981" s="63"/>
    </row>
    <row r="2982" spans="1:18" x14ac:dyDescent="0.2">
      <c r="A2982" s="63" t="s">
        <v>2992</v>
      </c>
      <c r="B2982" s="63" t="s">
        <v>2921</v>
      </c>
      <c r="C2982" s="63" t="s">
        <v>153</v>
      </c>
      <c r="D2982" s="63" t="s">
        <v>152</v>
      </c>
      <c r="E2982" s="63" t="s">
        <v>2922</v>
      </c>
      <c r="F2982" s="63">
        <v>0</v>
      </c>
      <c r="G2982" s="63" t="s">
        <v>8528</v>
      </c>
      <c r="H2982" s="63" t="s">
        <v>18</v>
      </c>
      <c r="I2982" s="63">
        <v>82</v>
      </c>
      <c r="J2982" s="63">
        <v>49</v>
      </c>
      <c r="K2982" s="63">
        <v>4</v>
      </c>
      <c r="L2982" s="63"/>
      <c r="M2982" s="63"/>
      <c r="N2982" s="63"/>
      <c r="O2982" s="63"/>
      <c r="P2982" s="63"/>
      <c r="Q2982" s="63"/>
      <c r="R2982" s="63"/>
    </row>
    <row r="2983" spans="1:18" x14ac:dyDescent="0.2">
      <c r="A2983" s="63" t="s">
        <v>2993</v>
      </c>
      <c r="B2983" s="63" t="s">
        <v>2925</v>
      </c>
      <c r="C2983" s="63" t="s">
        <v>153</v>
      </c>
      <c r="D2983" s="63" t="s">
        <v>152</v>
      </c>
      <c r="E2983" s="63" t="s">
        <v>2922</v>
      </c>
      <c r="F2983" s="63">
        <v>1</v>
      </c>
      <c r="G2983" s="63" t="s">
        <v>8528</v>
      </c>
      <c r="H2983" s="63" t="s">
        <v>772</v>
      </c>
      <c r="I2983" s="63">
        <v>82</v>
      </c>
      <c r="J2983" s="63">
        <v>50</v>
      </c>
      <c r="K2983" s="63">
        <v>4</v>
      </c>
      <c r="L2983" s="63">
        <v>0</v>
      </c>
      <c r="M2983" s="63"/>
      <c r="N2983" s="63"/>
      <c r="O2983" s="63"/>
      <c r="P2983" s="63"/>
      <c r="Q2983" s="63"/>
      <c r="R2983" s="63"/>
    </row>
    <row r="2984" spans="1:18" x14ac:dyDescent="0.2">
      <c r="A2984" s="63" t="s">
        <v>2994</v>
      </c>
      <c r="B2984" s="63" t="s">
        <v>2921</v>
      </c>
      <c r="C2984" s="63" t="s">
        <v>157</v>
      </c>
      <c r="D2984" s="63" t="s">
        <v>156</v>
      </c>
      <c r="E2984" s="63" t="s">
        <v>2922</v>
      </c>
      <c r="F2984" s="63">
        <v>0</v>
      </c>
      <c r="G2984" s="63" t="s">
        <v>8528</v>
      </c>
      <c r="H2984" s="63" t="s">
        <v>18</v>
      </c>
      <c r="I2984" s="63">
        <v>87</v>
      </c>
      <c r="J2984" s="63">
        <v>13</v>
      </c>
      <c r="K2984" s="63">
        <v>2</v>
      </c>
      <c r="L2984" s="63"/>
      <c r="M2984" s="63"/>
      <c r="N2984" s="63"/>
      <c r="O2984" s="63"/>
      <c r="P2984" s="63"/>
      <c r="Q2984" s="63"/>
      <c r="R2984" s="63"/>
    </row>
    <row r="2985" spans="1:18" x14ac:dyDescent="0.2">
      <c r="A2985" s="63" t="s">
        <v>2995</v>
      </c>
      <c r="B2985" s="63" t="s">
        <v>2925</v>
      </c>
      <c r="C2985" s="63" t="s">
        <v>157</v>
      </c>
      <c r="D2985" s="63" t="s">
        <v>156</v>
      </c>
      <c r="E2985" s="63" t="s">
        <v>2922</v>
      </c>
      <c r="F2985" s="63">
        <v>1</v>
      </c>
      <c r="G2985" s="63" t="s">
        <v>8528</v>
      </c>
      <c r="H2985" s="63" t="s">
        <v>772</v>
      </c>
      <c r="I2985" s="63">
        <v>89</v>
      </c>
      <c r="J2985" s="63">
        <v>6</v>
      </c>
      <c r="K2985" s="63">
        <v>1</v>
      </c>
      <c r="L2985" s="63">
        <v>0.9</v>
      </c>
      <c r="M2985" s="63">
        <v>1</v>
      </c>
      <c r="N2985" s="63"/>
      <c r="O2985" s="63">
        <v>1</v>
      </c>
      <c r="P2985" s="63"/>
      <c r="Q2985" s="63"/>
      <c r="R2985" s="63"/>
    </row>
    <row r="2986" spans="1:18" x14ac:dyDescent="0.2">
      <c r="A2986" s="63" t="s">
        <v>2996</v>
      </c>
      <c r="B2986" s="63" t="s">
        <v>2921</v>
      </c>
      <c r="C2986" s="63" t="s">
        <v>161</v>
      </c>
      <c r="D2986" s="63" t="s">
        <v>160</v>
      </c>
      <c r="E2986" s="63" t="s">
        <v>2922</v>
      </c>
      <c r="F2986" s="63">
        <v>0</v>
      </c>
      <c r="G2986" s="63" t="s">
        <v>8528</v>
      </c>
      <c r="H2986" s="63" t="s">
        <v>18</v>
      </c>
      <c r="I2986" s="63">
        <v>85</v>
      </c>
      <c r="J2986" s="63">
        <v>32</v>
      </c>
      <c r="K2986" s="63">
        <v>3</v>
      </c>
      <c r="L2986" s="63"/>
      <c r="M2986" s="63"/>
      <c r="N2986" s="63"/>
      <c r="O2986" s="63"/>
      <c r="P2986" s="63"/>
      <c r="Q2986" s="63"/>
      <c r="R2986" s="63"/>
    </row>
    <row r="2987" spans="1:18" x14ac:dyDescent="0.2">
      <c r="A2987" s="63" t="s">
        <v>2997</v>
      </c>
      <c r="B2987" s="63" t="s">
        <v>2925</v>
      </c>
      <c r="C2987" s="63" t="s">
        <v>161</v>
      </c>
      <c r="D2987" s="63" t="s">
        <v>160</v>
      </c>
      <c r="E2987" s="63" t="s">
        <v>2922</v>
      </c>
      <c r="F2987" s="63">
        <v>1</v>
      </c>
      <c r="G2987" s="63" t="s">
        <v>8528</v>
      </c>
      <c r="H2987" s="63" t="s">
        <v>772</v>
      </c>
      <c r="I2987" s="63">
        <v>87</v>
      </c>
      <c r="J2987" s="63">
        <v>23</v>
      </c>
      <c r="K2987" s="63">
        <v>2</v>
      </c>
      <c r="L2987" s="63">
        <v>0.9</v>
      </c>
      <c r="M2987" s="63">
        <v>1</v>
      </c>
      <c r="N2987" s="63"/>
      <c r="O2987" s="63">
        <v>1</v>
      </c>
      <c r="P2987" s="63"/>
      <c r="Q2987" s="63"/>
      <c r="R2987" s="63"/>
    </row>
    <row r="2988" spans="1:18" x14ac:dyDescent="0.2">
      <c r="A2988" s="63" t="s">
        <v>2998</v>
      </c>
      <c r="B2988" s="63" t="s">
        <v>2921</v>
      </c>
      <c r="C2988" s="63" t="s">
        <v>165</v>
      </c>
      <c r="D2988" s="63" t="s">
        <v>164</v>
      </c>
      <c r="E2988" s="63" t="s">
        <v>2922</v>
      </c>
      <c r="F2988" s="63">
        <v>0</v>
      </c>
      <c r="G2988" s="63" t="s">
        <v>8528</v>
      </c>
      <c r="H2988" s="63" t="s">
        <v>18</v>
      </c>
      <c r="I2988" s="63">
        <v>86</v>
      </c>
      <c r="J2988" s="63">
        <v>21</v>
      </c>
      <c r="K2988" s="63">
        <v>2</v>
      </c>
      <c r="L2988" s="63"/>
      <c r="M2988" s="63"/>
      <c r="N2988" s="63"/>
      <c r="O2988" s="63"/>
      <c r="P2988" s="63"/>
      <c r="Q2988" s="63"/>
      <c r="R2988" s="63"/>
    </row>
    <row r="2989" spans="1:18" x14ac:dyDescent="0.2">
      <c r="A2989" s="63" t="s">
        <v>2999</v>
      </c>
      <c r="B2989" s="63" t="s">
        <v>2925</v>
      </c>
      <c r="C2989" s="63" t="s">
        <v>165</v>
      </c>
      <c r="D2989" s="63" t="s">
        <v>164</v>
      </c>
      <c r="E2989" s="63" t="s">
        <v>2922</v>
      </c>
      <c r="F2989" s="63">
        <v>1</v>
      </c>
      <c r="G2989" s="63" t="s">
        <v>8528</v>
      </c>
      <c r="H2989" s="63" t="s">
        <v>772</v>
      </c>
      <c r="I2989" s="63">
        <v>88</v>
      </c>
      <c r="J2989" s="63">
        <v>14</v>
      </c>
      <c r="K2989" s="63">
        <v>2</v>
      </c>
      <c r="L2989" s="63">
        <v>0.9</v>
      </c>
      <c r="M2989" s="63">
        <v>1</v>
      </c>
      <c r="N2989" s="63"/>
      <c r="O2989" s="63">
        <v>1</v>
      </c>
      <c r="P2989" s="63"/>
      <c r="Q2989" s="63"/>
      <c r="R2989" s="63"/>
    </row>
    <row r="2990" spans="1:18" x14ac:dyDescent="0.2">
      <c r="A2990" s="63" t="s">
        <v>3000</v>
      </c>
      <c r="B2990" s="63" t="s">
        <v>2921</v>
      </c>
      <c r="C2990" s="63" t="s">
        <v>169</v>
      </c>
      <c r="D2990" s="63" t="s">
        <v>168</v>
      </c>
      <c r="E2990" s="63" t="s">
        <v>2922</v>
      </c>
      <c r="F2990" s="63">
        <v>0</v>
      </c>
      <c r="G2990" s="63" t="s">
        <v>8528</v>
      </c>
      <c r="H2990" s="63" t="s">
        <v>18</v>
      </c>
      <c r="I2990" s="63">
        <v>86</v>
      </c>
      <c r="J2990" s="63">
        <v>21</v>
      </c>
      <c r="K2990" s="63">
        <v>2</v>
      </c>
      <c r="L2990" s="63"/>
      <c r="M2990" s="63"/>
      <c r="N2990" s="63"/>
      <c r="O2990" s="63"/>
      <c r="P2990" s="63"/>
      <c r="Q2990" s="63"/>
      <c r="R2990" s="63"/>
    </row>
    <row r="2991" spans="1:18" x14ac:dyDescent="0.2">
      <c r="A2991" s="63" t="s">
        <v>3001</v>
      </c>
      <c r="B2991" s="63" t="s">
        <v>2925</v>
      </c>
      <c r="C2991" s="63" t="s">
        <v>169</v>
      </c>
      <c r="D2991" s="63" t="s">
        <v>168</v>
      </c>
      <c r="E2991" s="63" t="s">
        <v>2922</v>
      </c>
      <c r="F2991" s="63">
        <v>1</v>
      </c>
      <c r="G2991" s="63" t="s">
        <v>8528</v>
      </c>
      <c r="H2991" s="63" t="s">
        <v>772</v>
      </c>
      <c r="I2991" s="63">
        <v>87</v>
      </c>
      <c r="J2991" s="63">
        <v>23</v>
      </c>
      <c r="K2991" s="63">
        <v>2</v>
      </c>
      <c r="L2991" s="63">
        <v>0.5</v>
      </c>
      <c r="M2991" s="63">
        <v>1</v>
      </c>
      <c r="N2991" s="63"/>
      <c r="O2991" s="63">
        <v>1</v>
      </c>
      <c r="P2991" s="63"/>
      <c r="Q2991" s="63"/>
      <c r="R2991" s="63"/>
    </row>
    <row r="2992" spans="1:18" x14ac:dyDescent="0.2">
      <c r="A2992" s="63" t="s">
        <v>3002</v>
      </c>
      <c r="B2992" s="63" t="s">
        <v>2921</v>
      </c>
      <c r="C2992" s="63" t="s">
        <v>173</v>
      </c>
      <c r="D2992" s="63" t="s">
        <v>172</v>
      </c>
      <c r="E2992" s="63" t="s">
        <v>2922</v>
      </c>
      <c r="F2992" s="63">
        <v>0</v>
      </c>
      <c r="G2992" s="63" t="s">
        <v>8528</v>
      </c>
      <c r="H2992" s="63" t="s">
        <v>18</v>
      </c>
      <c r="I2992" s="63">
        <v>86</v>
      </c>
      <c r="J2992" s="63">
        <v>21</v>
      </c>
      <c r="K2992" s="63">
        <v>2</v>
      </c>
      <c r="L2992" s="63"/>
      <c r="M2992" s="63"/>
      <c r="N2992" s="63"/>
      <c r="O2992" s="63"/>
      <c r="P2992" s="63"/>
      <c r="Q2992" s="63"/>
      <c r="R2992" s="63"/>
    </row>
    <row r="2993" spans="1:18" x14ac:dyDescent="0.2">
      <c r="A2993" s="63" t="s">
        <v>3003</v>
      </c>
      <c r="B2993" s="63" t="s">
        <v>2925</v>
      </c>
      <c r="C2993" s="63" t="s">
        <v>173</v>
      </c>
      <c r="D2993" s="63" t="s">
        <v>172</v>
      </c>
      <c r="E2993" s="63" t="s">
        <v>2922</v>
      </c>
      <c r="F2993" s="63">
        <v>1</v>
      </c>
      <c r="G2993" s="63" t="s">
        <v>8528</v>
      </c>
      <c r="H2993" s="63" t="s">
        <v>772</v>
      </c>
      <c r="I2993" s="63">
        <v>87</v>
      </c>
      <c r="J2993" s="63">
        <v>23</v>
      </c>
      <c r="K2993" s="63">
        <v>2</v>
      </c>
      <c r="L2993" s="63">
        <v>0.5</v>
      </c>
      <c r="M2993" s="63">
        <v>1</v>
      </c>
      <c r="N2993" s="63"/>
      <c r="O2993" s="63">
        <v>1</v>
      </c>
      <c r="P2993" s="63"/>
      <c r="Q2993" s="63"/>
      <c r="R2993" s="63"/>
    </row>
    <row r="2994" spans="1:18" x14ac:dyDescent="0.2">
      <c r="A2994" s="63" t="s">
        <v>3004</v>
      </c>
      <c r="B2994" s="63" t="s">
        <v>2921</v>
      </c>
      <c r="C2994" s="63" t="s">
        <v>177</v>
      </c>
      <c r="D2994" s="63" t="s">
        <v>176</v>
      </c>
      <c r="E2994" s="63" t="s">
        <v>2922</v>
      </c>
      <c r="F2994" s="63">
        <v>0</v>
      </c>
      <c r="G2994" s="63" t="s">
        <v>8528</v>
      </c>
      <c r="H2994" s="63" t="s">
        <v>18</v>
      </c>
      <c r="I2994" s="63">
        <v>86</v>
      </c>
      <c r="J2994" s="63">
        <v>21</v>
      </c>
      <c r="K2994" s="63">
        <v>2</v>
      </c>
      <c r="L2994" s="63"/>
      <c r="M2994" s="63"/>
      <c r="N2994" s="63"/>
      <c r="O2994" s="63"/>
      <c r="P2994" s="63"/>
      <c r="Q2994" s="63"/>
      <c r="R2994" s="63"/>
    </row>
    <row r="2995" spans="1:18" x14ac:dyDescent="0.2">
      <c r="A2995" s="63" t="s">
        <v>3005</v>
      </c>
      <c r="B2995" s="63" t="s">
        <v>2925</v>
      </c>
      <c r="C2995" s="63" t="s">
        <v>177</v>
      </c>
      <c r="D2995" s="63" t="s">
        <v>176</v>
      </c>
      <c r="E2995" s="63" t="s">
        <v>2922</v>
      </c>
      <c r="F2995" s="63">
        <v>1</v>
      </c>
      <c r="G2995" s="63" t="s">
        <v>8528</v>
      </c>
      <c r="H2995" s="63" t="s">
        <v>772</v>
      </c>
      <c r="I2995" s="63">
        <v>87</v>
      </c>
      <c r="J2995" s="63">
        <v>23</v>
      </c>
      <c r="K2995" s="63">
        <v>2</v>
      </c>
      <c r="L2995" s="63">
        <v>0.5</v>
      </c>
      <c r="M2995" s="63">
        <v>1</v>
      </c>
      <c r="N2995" s="63"/>
      <c r="O2995" s="63">
        <v>1</v>
      </c>
      <c r="P2995" s="63"/>
      <c r="Q2995" s="63"/>
      <c r="R2995" s="63"/>
    </row>
    <row r="2996" spans="1:18" x14ac:dyDescent="0.2">
      <c r="A2996" s="63" t="s">
        <v>3006</v>
      </c>
      <c r="B2996" s="63" t="s">
        <v>2921</v>
      </c>
      <c r="C2996" s="63" t="s">
        <v>181</v>
      </c>
      <c r="D2996" s="63" t="s">
        <v>180</v>
      </c>
      <c r="E2996" s="63" t="s">
        <v>2922</v>
      </c>
      <c r="F2996" s="63">
        <v>0</v>
      </c>
      <c r="G2996" s="63" t="s">
        <v>8528</v>
      </c>
      <c r="H2996" s="63" t="s">
        <v>18</v>
      </c>
      <c r="I2996" s="63">
        <v>87</v>
      </c>
      <c r="J2996" s="63">
        <v>13</v>
      </c>
      <c r="K2996" s="63">
        <v>2</v>
      </c>
      <c r="L2996" s="63"/>
      <c r="M2996" s="63"/>
      <c r="N2996" s="63"/>
      <c r="O2996" s="63"/>
      <c r="P2996" s="63"/>
      <c r="Q2996" s="63"/>
      <c r="R2996" s="63"/>
    </row>
    <row r="2997" spans="1:18" x14ac:dyDescent="0.2">
      <c r="A2997" s="63" t="s">
        <v>3007</v>
      </c>
      <c r="B2997" s="63" t="s">
        <v>2925</v>
      </c>
      <c r="C2997" s="63" t="s">
        <v>181</v>
      </c>
      <c r="D2997" s="63" t="s">
        <v>180</v>
      </c>
      <c r="E2997" s="63" t="s">
        <v>2922</v>
      </c>
      <c r="F2997" s="63">
        <v>1</v>
      </c>
      <c r="G2997" s="63" t="s">
        <v>8528</v>
      </c>
      <c r="H2997" s="63" t="s">
        <v>772</v>
      </c>
      <c r="I2997" s="63">
        <v>89</v>
      </c>
      <c r="J2997" s="63">
        <v>6</v>
      </c>
      <c r="K2997" s="63">
        <v>1</v>
      </c>
      <c r="L2997" s="63">
        <v>0.9</v>
      </c>
      <c r="M2997" s="63">
        <v>1</v>
      </c>
      <c r="N2997" s="63"/>
      <c r="O2997" s="63">
        <v>1</v>
      </c>
      <c r="P2997" s="63"/>
      <c r="Q2997" s="63"/>
      <c r="R2997" s="63"/>
    </row>
    <row r="2998" spans="1:18" x14ac:dyDescent="0.2">
      <c r="A2998" s="63" t="s">
        <v>3008</v>
      </c>
      <c r="B2998" s="63" t="s">
        <v>2921</v>
      </c>
      <c r="C2998" s="63" t="s">
        <v>185</v>
      </c>
      <c r="D2998" s="63" t="s">
        <v>184</v>
      </c>
      <c r="E2998" s="63" t="s">
        <v>2922</v>
      </c>
      <c r="F2998" s="63">
        <v>0</v>
      </c>
      <c r="G2998" s="63" t="s">
        <v>8528</v>
      </c>
      <c r="H2998" s="63" t="s">
        <v>18</v>
      </c>
      <c r="I2998" s="63">
        <v>85</v>
      </c>
      <c r="J2998" s="63">
        <v>32</v>
      </c>
      <c r="K2998" s="63">
        <v>3</v>
      </c>
      <c r="L2998" s="63"/>
      <c r="M2998" s="63"/>
      <c r="N2998" s="63"/>
      <c r="O2998" s="63"/>
      <c r="P2998" s="63"/>
      <c r="Q2998" s="63"/>
      <c r="R2998" s="63"/>
    </row>
    <row r="2999" spans="1:18" x14ac:dyDescent="0.2">
      <c r="A2999" s="63" t="s">
        <v>3009</v>
      </c>
      <c r="B2999" s="63" t="s">
        <v>2925</v>
      </c>
      <c r="C2999" s="63" t="s">
        <v>185</v>
      </c>
      <c r="D2999" s="63" t="s">
        <v>184</v>
      </c>
      <c r="E2999" s="63" t="s">
        <v>2922</v>
      </c>
      <c r="F2999" s="63">
        <v>1</v>
      </c>
      <c r="G2999" s="63" t="s">
        <v>8528</v>
      </c>
      <c r="H2999" s="63" t="s">
        <v>772</v>
      </c>
      <c r="I2999" s="63">
        <v>86</v>
      </c>
      <c r="J2999" s="63">
        <v>35</v>
      </c>
      <c r="K2999" s="63">
        <v>3</v>
      </c>
      <c r="L2999" s="63">
        <v>0.5</v>
      </c>
      <c r="M2999" s="63">
        <v>1</v>
      </c>
      <c r="N2999" s="63"/>
      <c r="O2999" s="63">
        <v>1</v>
      </c>
      <c r="P2999" s="63"/>
      <c r="Q2999" s="63"/>
      <c r="R2999" s="63"/>
    </row>
    <row r="3000" spans="1:18" x14ac:dyDescent="0.2">
      <c r="A3000" s="63" t="s">
        <v>3010</v>
      </c>
      <c r="B3000" s="63" t="s">
        <v>2921</v>
      </c>
      <c r="C3000" s="63" t="s">
        <v>189</v>
      </c>
      <c r="D3000" s="63" t="s">
        <v>188</v>
      </c>
      <c r="E3000" s="63" t="s">
        <v>2922</v>
      </c>
      <c r="F3000" s="63">
        <v>0</v>
      </c>
      <c r="G3000" s="63" t="s">
        <v>8528</v>
      </c>
      <c r="H3000" s="63" t="s">
        <v>18</v>
      </c>
      <c r="I3000" s="63">
        <v>86</v>
      </c>
      <c r="J3000" s="63">
        <v>21</v>
      </c>
      <c r="K3000" s="63">
        <v>2</v>
      </c>
      <c r="L3000" s="63"/>
      <c r="M3000" s="63"/>
      <c r="N3000" s="63"/>
      <c r="O3000" s="63"/>
      <c r="P3000" s="63"/>
      <c r="Q3000" s="63"/>
      <c r="R3000" s="63"/>
    </row>
    <row r="3001" spans="1:18" x14ac:dyDescent="0.2">
      <c r="A3001" s="63" t="s">
        <v>3011</v>
      </c>
      <c r="B3001" s="63" t="s">
        <v>2925</v>
      </c>
      <c r="C3001" s="63" t="s">
        <v>189</v>
      </c>
      <c r="D3001" s="63" t="s">
        <v>188</v>
      </c>
      <c r="E3001" s="63" t="s">
        <v>2922</v>
      </c>
      <c r="F3001" s="63">
        <v>1</v>
      </c>
      <c r="G3001" s="63" t="s">
        <v>8528</v>
      </c>
      <c r="H3001" s="63" t="s">
        <v>772</v>
      </c>
      <c r="I3001" s="63">
        <v>86</v>
      </c>
      <c r="J3001" s="63">
        <v>35</v>
      </c>
      <c r="K3001" s="63">
        <v>3</v>
      </c>
      <c r="L3001" s="63">
        <v>0</v>
      </c>
      <c r="M3001" s="63"/>
      <c r="N3001" s="63"/>
      <c r="O3001" s="63"/>
      <c r="P3001" s="63"/>
      <c r="Q3001" s="63"/>
      <c r="R3001" s="63"/>
    </row>
    <row r="3002" spans="1:18" x14ac:dyDescent="0.2">
      <c r="A3002" s="63" t="s">
        <v>3012</v>
      </c>
      <c r="B3002" s="63" t="s">
        <v>2921</v>
      </c>
      <c r="C3002" s="63" t="s">
        <v>193</v>
      </c>
      <c r="D3002" s="63" t="s">
        <v>192</v>
      </c>
      <c r="E3002" s="63" t="s">
        <v>2922</v>
      </c>
      <c r="F3002" s="63">
        <v>0</v>
      </c>
      <c r="G3002" s="63" t="s">
        <v>8528</v>
      </c>
      <c r="H3002" s="63" t="s">
        <v>18</v>
      </c>
      <c r="I3002" s="63">
        <v>86</v>
      </c>
      <c r="J3002" s="63"/>
      <c r="K3002" s="63"/>
      <c r="L3002" s="63"/>
      <c r="M3002" s="63"/>
      <c r="N3002" s="63"/>
      <c r="O3002" s="63"/>
      <c r="P3002" s="63"/>
      <c r="Q3002" s="63"/>
      <c r="R3002" s="63"/>
    </row>
    <row r="3003" spans="1:18" x14ac:dyDescent="0.2">
      <c r="A3003" s="63" t="s">
        <v>3013</v>
      </c>
      <c r="B3003" s="63" t="s">
        <v>2925</v>
      </c>
      <c r="C3003" s="63" t="s">
        <v>193</v>
      </c>
      <c r="D3003" s="63" t="s">
        <v>192</v>
      </c>
      <c r="E3003" s="63" t="s">
        <v>2922</v>
      </c>
      <c r="F3003" s="63">
        <v>1</v>
      </c>
      <c r="G3003" s="63" t="s">
        <v>8528</v>
      </c>
      <c r="H3003" s="63" t="s">
        <v>772</v>
      </c>
      <c r="I3003" s="63">
        <v>87</v>
      </c>
      <c r="J3003" s="63"/>
      <c r="K3003" s="63"/>
      <c r="L3003" s="63">
        <v>0.5</v>
      </c>
      <c r="M3003" s="63">
        <v>1</v>
      </c>
      <c r="N3003" s="63"/>
      <c r="O3003" s="63">
        <v>1</v>
      </c>
      <c r="P3003" s="63"/>
      <c r="Q3003" s="63"/>
      <c r="R3003" s="63"/>
    </row>
    <row r="3004" spans="1:18" x14ac:dyDescent="0.2">
      <c r="A3004" s="63" t="s">
        <v>3014</v>
      </c>
      <c r="B3004" s="63" t="s">
        <v>2921</v>
      </c>
      <c r="C3004" s="63" t="s">
        <v>197</v>
      </c>
      <c r="D3004" s="63" t="s">
        <v>196</v>
      </c>
      <c r="E3004" s="63" t="s">
        <v>2922</v>
      </c>
      <c r="F3004" s="63">
        <v>0</v>
      </c>
      <c r="G3004" s="63" t="s">
        <v>8528</v>
      </c>
      <c r="H3004" s="63" t="s">
        <v>18</v>
      </c>
      <c r="I3004" s="63">
        <v>90</v>
      </c>
      <c r="J3004" s="63">
        <v>1</v>
      </c>
      <c r="K3004" s="63">
        <v>1</v>
      </c>
      <c r="L3004" s="63"/>
      <c r="M3004" s="63"/>
      <c r="N3004" s="63"/>
      <c r="O3004" s="63"/>
      <c r="P3004" s="63"/>
      <c r="Q3004" s="63"/>
      <c r="R3004" s="63"/>
    </row>
    <row r="3005" spans="1:18" x14ac:dyDescent="0.2">
      <c r="A3005" s="63" t="s">
        <v>3015</v>
      </c>
      <c r="B3005" s="63" t="s">
        <v>2925</v>
      </c>
      <c r="C3005" s="63" t="s">
        <v>197</v>
      </c>
      <c r="D3005" s="63" t="s">
        <v>196</v>
      </c>
      <c r="E3005" s="63" t="s">
        <v>2922</v>
      </c>
      <c r="F3005" s="63">
        <v>1</v>
      </c>
      <c r="G3005" s="63" t="s">
        <v>8528</v>
      </c>
      <c r="H3005" s="63" t="s">
        <v>772</v>
      </c>
      <c r="I3005" s="63">
        <v>90</v>
      </c>
      <c r="J3005" s="63">
        <v>1</v>
      </c>
      <c r="K3005" s="63">
        <v>1</v>
      </c>
      <c r="L3005" s="63">
        <v>0</v>
      </c>
      <c r="M3005" s="63"/>
      <c r="N3005" s="63"/>
      <c r="O3005" s="63"/>
      <c r="P3005" s="63"/>
      <c r="Q3005" s="63"/>
      <c r="R3005" s="63"/>
    </row>
    <row r="3006" spans="1:18" x14ac:dyDescent="0.2">
      <c r="A3006" s="63" t="s">
        <v>3016</v>
      </c>
      <c r="B3006" s="63" t="s">
        <v>2921</v>
      </c>
      <c r="C3006" s="63" t="s">
        <v>201</v>
      </c>
      <c r="D3006" s="63" t="s">
        <v>200</v>
      </c>
      <c r="E3006" s="63" t="s">
        <v>2922</v>
      </c>
      <c r="F3006" s="63">
        <v>0</v>
      </c>
      <c r="G3006" s="63" t="s">
        <v>8528</v>
      </c>
      <c r="H3006" s="63" t="s">
        <v>18</v>
      </c>
      <c r="I3006" s="63">
        <v>88</v>
      </c>
      <c r="J3006" s="63">
        <v>4</v>
      </c>
      <c r="K3006" s="63">
        <v>1</v>
      </c>
      <c r="L3006" s="63"/>
      <c r="M3006" s="63"/>
      <c r="N3006" s="63"/>
      <c r="O3006" s="63"/>
      <c r="P3006" s="63"/>
      <c r="Q3006" s="63"/>
      <c r="R3006" s="63"/>
    </row>
    <row r="3007" spans="1:18" x14ac:dyDescent="0.2">
      <c r="A3007" s="63" t="s">
        <v>3017</v>
      </c>
      <c r="B3007" s="63" t="s">
        <v>2925</v>
      </c>
      <c r="C3007" s="63" t="s">
        <v>201</v>
      </c>
      <c r="D3007" s="63" t="s">
        <v>200</v>
      </c>
      <c r="E3007" s="63" t="s">
        <v>2922</v>
      </c>
      <c r="F3007" s="63">
        <v>1</v>
      </c>
      <c r="G3007" s="63" t="s">
        <v>8528</v>
      </c>
      <c r="H3007" s="63" t="s">
        <v>772</v>
      </c>
      <c r="I3007" s="63">
        <v>90</v>
      </c>
      <c r="J3007" s="63">
        <v>1</v>
      </c>
      <c r="K3007" s="63">
        <v>1</v>
      </c>
      <c r="L3007" s="63">
        <v>0.9</v>
      </c>
      <c r="M3007" s="63">
        <v>1</v>
      </c>
      <c r="N3007" s="63"/>
      <c r="O3007" s="63">
        <v>1</v>
      </c>
      <c r="P3007" s="63"/>
      <c r="Q3007" s="63"/>
      <c r="R3007" s="63"/>
    </row>
    <row r="3008" spans="1:18" x14ac:dyDescent="0.2">
      <c r="A3008" s="63" t="s">
        <v>3018</v>
      </c>
      <c r="B3008" s="63" t="s">
        <v>2921</v>
      </c>
      <c r="C3008" s="63" t="s">
        <v>205</v>
      </c>
      <c r="D3008" s="63" t="s">
        <v>204</v>
      </c>
      <c r="E3008" s="63" t="s">
        <v>2922</v>
      </c>
      <c r="F3008" s="63">
        <v>0</v>
      </c>
      <c r="G3008" s="63" t="s">
        <v>8528</v>
      </c>
      <c r="H3008" s="63" t="s">
        <v>18</v>
      </c>
      <c r="I3008" s="63">
        <v>86</v>
      </c>
      <c r="J3008" s="63">
        <v>21</v>
      </c>
      <c r="K3008" s="63">
        <v>2</v>
      </c>
      <c r="L3008" s="63"/>
      <c r="M3008" s="63"/>
      <c r="N3008" s="63"/>
      <c r="O3008" s="63"/>
      <c r="P3008" s="63"/>
      <c r="Q3008" s="63"/>
      <c r="R3008" s="63"/>
    </row>
    <row r="3009" spans="1:18" x14ac:dyDescent="0.2">
      <c r="A3009" s="63" t="s">
        <v>3019</v>
      </c>
      <c r="B3009" s="63" t="s">
        <v>2925</v>
      </c>
      <c r="C3009" s="63" t="s">
        <v>205</v>
      </c>
      <c r="D3009" s="63" t="s">
        <v>204</v>
      </c>
      <c r="E3009" s="63" t="s">
        <v>2922</v>
      </c>
      <c r="F3009" s="63">
        <v>1</v>
      </c>
      <c r="G3009" s="63" t="s">
        <v>8528</v>
      </c>
      <c r="H3009" s="63" t="s">
        <v>772</v>
      </c>
      <c r="I3009" s="63">
        <v>88</v>
      </c>
      <c r="J3009" s="63">
        <v>14</v>
      </c>
      <c r="K3009" s="63">
        <v>2</v>
      </c>
      <c r="L3009" s="63">
        <v>0.9</v>
      </c>
      <c r="M3009" s="63">
        <v>1</v>
      </c>
      <c r="N3009" s="63"/>
      <c r="O3009" s="63">
        <v>1</v>
      </c>
      <c r="P3009" s="63"/>
      <c r="Q3009" s="63"/>
      <c r="R3009" s="63"/>
    </row>
    <row r="3010" spans="1:18" x14ac:dyDescent="0.2">
      <c r="A3010" s="63" t="s">
        <v>3020</v>
      </c>
      <c r="B3010" s="63" t="s">
        <v>2921</v>
      </c>
      <c r="C3010" s="63" t="s">
        <v>209</v>
      </c>
      <c r="D3010" s="63" t="s">
        <v>208</v>
      </c>
      <c r="E3010" s="63" t="s">
        <v>2922</v>
      </c>
      <c r="F3010" s="63">
        <v>0</v>
      </c>
      <c r="G3010" s="63" t="s">
        <v>8528</v>
      </c>
      <c r="H3010" s="63" t="s">
        <v>18</v>
      </c>
      <c r="I3010" s="63">
        <v>87</v>
      </c>
      <c r="J3010" s="63">
        <v>13</v>
      </c>
      <c r="K3010" s="63">
        <v>2</v>
      </c>
      <c r="L3010" s="63"/>
      <c r="M3010" s="63"/>
      <c r="N3010" s="63"/>
      <c r="O3010" s="63"/>
      <c r="P3010" s="63"/>
      <c r="Q3010" s="63"/>
      <c r="R3010" s="63"/>
    </row>
    <row r="3011" spans="1:18" x14ac:dyDescent="0.2">
      <c r="A3011" s="63" t="s">
        <v>3021</v>
      </c>
      <c r="B3011" s="63" t="s">
        <v>2925</v>
      </c>
      <c r="C3011" s="63" t="s">
        <v>209</v>
      </c>
      <c r="D3011" s="63" t="s">
        <v>208</v>
      </c>
      <c r="E3011" s="63" t="s">
        <v>2922</v>
      </c>
      <c r="F3011" s="63">
        <v>1</v>
      </c>
      <c r="G3011" s="63" t="s">
        <v>8528</v>
      </c>
      <c r="H3011" s="63" t="s">
        <v>772</v>
      </c>
      <c r="I3011" s="63">
        <v>88</v>
      </c>
      <c r="J3011" s="63">
        <v>14</v>
      </c>
      <c r="K3011" s="63">
        <v>2</v>
      </c>
      <c r="L3011" s="63">
        <v>0.5</v>
      </c>
      <c r="M3011" s="63">
        <v>1</v>
      </c>
      <c r="N3011" s="63"/>
      <c r="O3011" s="63">
        <v>1</v>
      </c>
      <c r="P3011" s="63"/>
      <c r="Q3011" s="63"/>
      <c r="R3011" s="63"/>
    </row>
    <row r="3012" spans="1:18" x14ac:dyDescent="0.2">
      <c r="A3012" s="63" t="s">
        <v>3022</v>
      </c>
      <c r="B3012" s="63" t="s">
        <v>2921</v>
      </c>
      <c r="C3012" s="63" t="s">
        <v>213</v>
      </c>
      <c r="D3012" s="63" t="s">
        <v>212</v>
      </c>
      <c r="E3012" s="63" t="s">
        <v>2922</v>
      </c>
      <c r="F3012" s="63">
        <v>0</v>
      </c>
      <c r="G3012" s="63" t="s">
        <v>8528</v>
      </c>
      <c r="H3012" s="63" t="s">
        <v>18</v>
      </c>
      <c r="I3012" s="63">
        <v>85</v>
      </c>
      <c r="J3012" s="63">
        <v>32</v>
      </c>
      <c r="K3012" s="63">
        <v>3</v>
      </c>
      <c r="L3012" s="63"/>
      <c r="M3012" s="63"/>
      <c r="N3012" s="63"/>
      <c r="O3012" s="63"/>
      <c r="P3012" s="63"/>
      <c r="Q3012" s="63"/>
      <c r="R3012" s="63"/>
    </row>
    <row r="3013" spans="1:18" x14ac:dyDescent="0.2">
      <c r="A3013" s="63" t="s">
        <v>3023</v>
      </c>
      <c r="B3013" s="63" t="s">
        <v>2925</v>
      </c>
      <c r="C3013" s="63" t="s">
        <v>213</v>
      </c>
      <c r="D3013" s="63" t="s">
        <v>212</v>
      </c>
      <c r="E3013" s="63" t="s">
        <v>2922</v>
      </c>
      <c r="F3013" s="63">
        <v>1</v>
      </c>
      <c r="G3013" s="63" t="s">
        <v>8528</v>
      </c>
      <c r="H3013" s="63" t="s">
        <v>772</v>
      </c>
      <c r="I3013" s="63">
        <v>87</v>
      </c>
      <c r="J3013" s="63">
        <v>23</v>
      </c>
      <c r="K3013" s="63">
        <v>2</v>
      </c>
      <c r="L3013" s="63">
        <v>0.9</v>
      </c>
      <c r="M3013" s="63">
        <v>1</v>
      </c>
      <c r="N3013" s="63"/>
      <c r="O3013" s="63">
        <v>1</v>
      </c>
      <c r="P3013" s="63"/>
      <c r="Q3013" s="63"/>
      <c r="R3013" s="63"/>
    </row>
    <row r="3014" spans="1:18" x14ac:dyDescent="0.2">
      <c r="A3014" s="63" t="s">
        <v>3024</v>
      </c>
      <c r="B3014" s="63" t="s">
        <v>2921</v>
      </c>
      <c r="C3014" s="63" t="s">
        <v>217</v>
      </c>
      <c r="D3014" s="63" t="s">
        <v>216</v>
      </c>
      <c r="E3014" s="63" t="s">
        <v>2922</v>
      </c>
      <c r="F3014" s="63">
        <v>0</v>
      </c>
      <c r="G3014" s="63" t="s">
        <v>8528</v>
      </c>
      <c r="H3014" s="63" t="s">
        <v>18</v>
      </c>
      <c r="I3014" s="63">
        <v>89</v>
      </c>
      <c r="J3014" s="63">
        <v>2</v>
      </c>
      <c r="K3014" s="63">
        <v>1</v>
      </c>
      <c r="L3014" s="63"/>
      <c r="M3014" s="63"/>
      <c r="N3014" s="63"/>
      <c r="O3014" s="63"/>
      <c r="P3014" s="63"/>
      <c r="Q3014" s="63"/>
      <c r="R3014" s="63"/>
    </row>
    <row r="3015" spans="1:18" x14ac:dyDescent="0.2">
      <c r="A3015" s="63" t="s">
        <v>3025</v>
      </c>
      <c r="B3015" s="63" t="s">
        <v>2925</v>
      </c>
      <c r="C3015" s="63" t="s">
        <v>217</v>
      </c>
      <c r="D3015" s="63" t="s">
        <v>216</v>
      </c>
      <c r="E3015" s="63" t="s">
        <v>2922</v>
      </c>
      <c r="F3015" s="63">
        <v>1</v>
      </c>
      <c r="G3015" s="63" t="s">
        <v>8528</v>
      </c>
      <c r="H3015" s="63" t="s">
        <v>772</v>
      </c>
      <c r="I3015" s="63">
        <v>90</v>
      </c>
      <c r="J3015" s="63">
        <v>1</v>
      </c>
      <c r="K3015" s="63">
        <v>1</v>
      </c>
      <c r="L3015" s="63">
        <v>0.5</v>
      </c>
      <c r="M3015" s="63">
        <v>1</v>
      </c>
      <c r="N3015" s="63"/>
      <c r="O3015" s="63">
        <v>1</v>
      </c>
      <c r="P3015" s="63"/>
      <c r="Q3015" s="63"/>
      <c r="R3015" s="63"/>
    </row>
    <row r="3016" spans="1:18" x14ac:dyDescent="0.2">
      <c r="A3016" s="63" t="s">
        <v>3026</v>
      </c>
      <c r="B3016" s="63" t="s">
        <v>2921</v>
      </c>
      <c r="C3016" s="63" t="s">
        <v>221</v>
      </c>
      <c r="D3016" s="63" t="s">
        <v>220</v>
      </c>
      <c r="E3016" s="63" t="s">
        <v>2922</v>
      </c>
      <c r="F3016" s="63">
        <v>0</v>
      </c>
      <c r="G3016" s="63" t="s">
        <v>8528</v>
      </c>
      <c r="H3016" s="63" t="s">
        <v>18</v>
      </c>
      <c r="I3016" s="63">
        <v>88</v>
      </c>
      <c r="J3016" s="63">
        <v>4</v>
      </c>
      <c r="K3016" s="63">
        <v>1</v>
      </c>
      <c r="L3016" s="63"/>
      <c r="M3016" s="63"/>
      <c r="N3016" s="63"/>
      <c r="O3016" s="63"/>
      <c r="P3016" s="63"/>
      <c r="Q3016" s="63"/>
      <c r="R3016" s="63"/>
    </row>
    <row r="3017" spans="1:18" x14ac:dyDescent="0.2">
      <c r="A3017" s="63" t="s">
        <v>3027</v>
      </c>
      <c r="B3017" s="63" t="s">
        <v>2925</v>
      </c>
      <c r="C3017" s="63" t="s">
        <v>221</v>
      </c>
      <c r="D3017" s="63" t="s">
        <v>220</v>
      </c>
      <c r="E3017" s="63" t="s">
        <v>2922</v>
      </c>
      <c r="F3017" s="63">
        <v>1</v>
      </c>
      <c r="G3017" s="63" t="s">
        <v>8528</v>
      </c>
      <c r="H3017" s="63" t="s">
        <v>772</v>
      </c>
      <c r="I3017" s="63">
        <v>89</v>
      </c>
      <c r="J3017" s="63">
        <v>6</v>
      </c>
      <c r="K3017" s="63">
        <v>1</v>
      </c>
      <c r="L3017" s="63">
        <v>0.5</v>
      </c>
      <c r="M3017" s="63">
        <v>1</v>
      </c>
      <c r="N3017" s="63"/>
      <c r="O3017" s="63">
        <v>1</v>
      </c>
      <c r="P3017" s="63"/>
      <c r="Q3017" s="63"/>
      <c r="R3017" s="63"/>
    </row>
    <row r="3018" spans="1:18" x14ac:dyDescent="0.2">
      <c r="A3018" s="63" t="s">
        <v>3028</v>
      </c>
      <c r="B3018" s="63" t="s">
        <v>3029</v>
      </c>
      <c r="C3018" s="63" t="s">
        <v>14</v>
      </c>
      <c r="D3018" s="63" t="s">
        <v>13</v>
      </c>
      <c r="E3018" s="63" t="s">
        <v>3030</v>
      </c>
      <c r="F3018" s="63">
        <v>0</v>
      </c>
      <c r="G3018" s="63" t="s">
        <v>8529</v>
      </c>
      <c r="H3018" s="63" t="s">
        <v>18</v>
      </c>
      <c r="I3018" s="63">
        <v>69</v>
      </c>
      <c r="J3018" s="63">
        <v>15</v>
      </c>
      <c r="K3018" s="63">
        <v>2</v>
      </c>
      <c r="L3018" s="63"/>
      <c r="M3018" s="63"/>
      <c r="N3018" s="63"/>
      <c r="O3018" s="63"/>
      <c r="P3018" s="63"/>
      <c r="Q3018" s="63"/>
      <c r="R3018" s="63"/>
    </row>
    <row r="3019" spans="1:18" x14ac:dyDescent="0.2">
      <c r="A3019" s="63" t="s">
        <v>3032</v>
      </c>
      <c r="B3019" s="63" t="s">
        <v>3033</v>
      </c>
      <c r="C3019" s="63" t="s">
        <v>14</v>
      </c>
      <c r="D3019" s="63" t="s">
        <v>13</v>
      </c>
      <c r="E3019" s="63" t="s">
        <v>3030</v>
      </c>
      <c r="F3019" s="63">
        <v>1</v>
      </c>
      <c r="G3019" s="63" t="s">
        <v>8529</v>
      </c>
      <c r="H3019" s="63" t="s">
        <v>772</v>
      </c>
      <c r="I3019" s="63">
        <v>69</v>
      </c>
      <c r="J3019" s="63">
        <v>18</v>
      </c>
      <c r="K3019" s="63">
        <v>2</v>
      </c>
      <c r="L3019" s="63">
        <v>0</v>
      </c>
      <c r="M3019" s="63"/>
      <c r="N3019" s="63"/>
      <c r="O3019" s="63"/>
      <c r="P3019" s="63"/>
      <c r="Q3019" s="63"/>
      <c r="R3019" s="63"/>
    </row>
    <row r="3020" spans="1:18" x14ac:dyDescent="0.2">
      <c r="A3020" s="63" t="s">
        <v>3034</v>
      </c>
      <c r="B3020" s="63" t="s">
        <v>3029</v>
      </c>
      <c r="C3020" s="63" t="s">
        <v>22</v>
      </c>
      <c r="D3020" s="63" t="s">
        <v>21</v>
      </c>
      <c r="E3020" s="63" t="s">
        <v>3030</v>
      </c>
      <c r="F3020" s="63">
        <v>0</v>
      </c>
      <c r="G3020" s="63" t="s">
        <v>8529</v>
      </c>
      <c r="H3020" s="63" t="s">
        <v>18</v>
      </c>
      <c r="I3020" s="63">
        <v>70</v>
      </c>
      <c r="J3020" s="63">
        <v>7</v>
      </c>
      <c r="K3020" s="63">
        <v>1</v>
      </c>
      <c r="L3020" s="63"/>
      <c r="M3020" s="63"/>
      <c r="N3020" s="63"/>
      <c r="O3020" s="63"/>
      <c r="P3020" s="63"/>
      <c r="Q3020" s="63"/>
      <c r="R3020" s="63"/>
    </row>
    <row r="3021" spans="1:18" x14ac:dyDescent="0.2">
      <c r="A3021" s="63" t="s">
        <v>3035</v>
      </c>
      <c r="B3021" s="63" t="s">
        <v>3033</v>
      </c>
      <c r="C3021" s="63" t="s">
        <v>22</v>
      </c>
      <c r="D3021" s="63" t="s">
        <v>21</v>
      </c>
      <c r="E3021" s="63" t="s">
        <v>3030</v>
      </c>
      <c r="F3021" s="63">
        <v>1</v>
      </c>
      <c r="G3021" s="63" t="s">
        <v>8529</v>
      </c>
      <c r="H3021" s="63" t="s">
        <v>772</v>
      </c>
      <c r="I3021" s="63">
        <v>67</v>
      </c>
      <c r="J3021" s="63">
        <v>33</v>
      </c>
      <c r="K3021" s="63">
        <v>3</v>
      </c>
      <c r="L3021" s="63">
        <v>-1</v>
      </c>
      <c r="M3021" s="63"/>
      <c r="N3021" s="63">
        <v>1</v>
      </c>
      <c r="O3021" s="63"/>
      <c r="P3021" s="63">
        <v>1</v>
      </c>
      <c r="Q3021" s="63"/>
      <c r="R3021" s="63">
        <v>1</v>
      </c>
    </row>
    <row r="3022" spans="1:18" x14ac:dyDescent="0.2">
      <c r="A3022" s="63" t="s">
        <v>3036</v>
      </c>
      <c r="B3022" s="63" t="s">
        <v>3029</v>
      </c>
      <c r="C3022" s="63" t="s">
        <v>26</v>
      </c>
      <c r="D3022" s="63" t="s">
        <v>25</v>
      </c>
      <c r="E3022" s="63" t="s">
        <v>3030</v>
      </c>
      <c r="F3022" s="63">
        <v>0</v>
      </c>
      <c r="G3022" s="63" t="s">
        <v>8529</v>
      </c>
      <c r="H3022" s="63" t="s">
        <v>18</v>
      </c>
      <c r="I3022" s="63">
        <v>66</v>
      </c>
      <c r="J3022" s="63">
        <v>39</v>
      </c>
      <c r="K3022" s="63">
        <v>4</v>
      </c>
      <c r="L3022" s="63"/>
      <c r="M3022" s="63"/>
      <c r="N3022" s="63"/>
      <c r="O3022" s="63"/>
      <c r="P3022" s="63"/>
      <c r="Q3022" s="63"/>
      <c r="R3022" s="63"/>
    </row>
    <row r="3023" spans="1:18" x14ac:dyDescent="0.2">
      <c r="A3023" s="63" t="s">
        <v>3037</v>
      </c>
      <c r="B3023" s="63" t="s">
        <v>3033</v>
      </c>
      <c r="C3023" s="63" t="s">
        <v>26</v>
      </c>
      <c r="D3023" s="63" t="s">
        <v>25</v>
      </c>
      <c r="E3023" s="63" t="s">
        <v>3030</v>
      </c>
      <c r="F3023" s="63">
        <v>1</v>
      </c>
      <c r="G3023" s="63" t="s">
        <v>8529</v>
      </c>
      <c r="H3023" s="63" t="s">
        <v>772</v>
      </c>
      <c r="I3023" s="63">
        <v>66</v>
      </c>
      <c r="J3023" s="63">
        <v>43</v>
      </c>
      <c r="K3023" s="63">
        <v>4</v>
      </c>
      <c r="L3023" s="63">
        <v>0</v>
      </c>
      <c r="M3023" s="63"/>
      <c r="N3023" s="63"/>
      <c r="O3023" s="63"/>
      <c r="P3023" s="63"/>
      <c r="Q3023" s="63"/>
      <c r="R3023" s="63"/>
    </row>
    <row r="3024" spans="1:18" x14ac:dyDescent="0.2">
      <c r="A3024" s="63" t="s">
        <v>3038</v>
      </c>
      <c r="B3024" s="63" t="s">
        <v>3029</v>
      </c>
      <c r="C3024" s="63" t="s">
        <v>30</v>
      </c>
      <c r="D3024" s="63" t="s">
        <v>29</v>
      </c>
      <c r="E3024" s="63" t="s">
        <v>3030</v>
      </c>
      <c r="F3024" s="63">
        <v>0</v>
      </c>
      <c r="G3024" s="63" t="s">
        <v>8529</v>
      </c>
      <c r="H3024" s="63" t="s">
        <v>18</v>
      </c>
      <c r="I3024" s="63">
        <v>68</v>
      </c>
      <c r="J3024" s="63">
        <v>26</v>
      </c>
      <c r="K3024" s="63">
        <v>3</v>
      </c>
      <c r="L3024" s="63"/>
      <c r="M3024" s="63"/>
      <c r="N3024" s="63"/>
      <c r="O3024" s="63"/>
      <c r="P3024" s="63"/>
      <c r="Q3024" s="63"/>
      <c r="R3024" s="63"/>
    </row>
    <row r="3025" spans="1:18" x14ac:dyDescent="0.2">
      <c r="A3025" s="63" t="s">
        <v>3039</v>
      </c>
      <c r="B3025" s="63" t="s">
        <v>3033</v>
      </c>
      <c r="C3025" s="63" t="s">
        <v>30</v>
      </c>
      <c r="D3025" s="63" t="s">
        <v>29</v>
      </c>
      <c r="E3025" s="63" t="s">
        <v>3030</v>
      </c>
      <c r="F3025" s="63">
        <v>1</v>
      </c>
      <c r="G3025" s="63" t="s">
        <v>8529</v>
      </c>
      <c r="H3025" s="63" t="s">
        <v>772</v>
      </c>
      <c r="I3025" s="63">
        <v>69</v>
      </c>
      <c r="J3025" s="63">
        <v>18</v>
      </c>
      <c r="K3025" s="63">
        <v>2</v>
      </c>
      <c r="L3025" s="63">
        <v>0.3</v>
      </c>
      <c r="M3025" s="63">
        <v>1</v>
      </c>
      <c r="N3025" s="63"/>
      <c r="O3025" s="63"/>
      <c r="P3025" s="63"/>
      <c r="Q3025" s="63"/>
      <c r="R3025" s="63"/>
    </row>
    <row r="3026" spans="1:18" x14ac:dyDescent="0.2">
      <c r="A3026" s="63" t="s">
        <v>3040</v>
      </c>
      <c r="B3026" s="63" t="s">
        <v>3029</v>
      </c>
      <c r="C3026" s="63" t="s">
        <v>34</v>
      </c>
      <c r="D3026" s="63" t="s">
        <v>33</v>
      </c>
      <c r="E3026" s="63" t="s">
        <v>3030</v>
      </c>
      <c r="F3026" s="63">
        <v>0</v>
      </c>
      <c r="G3026" s="63" t="s">
        <v>8529</v>
      </c>
      <c r="H3026" s="63" t="s">
        <v>18</v>
      </c>
      <c r="I3026" s="63">
        <v>64</v>
      </c>
      <c r="J3026" s="63">
        <v>45</v>
      </c>
      <c r="K3026" s="63">
        <v>4</v>
      </c>
      <c r="L3026" s="63"/>
      <c r="M3026" s="63"/>
      <c r="N3026" s="63"/>
      <c r="O3026" s="63"/>
      <c r="P3026" s="63"/>
      <c r="Q3026" s="63"/>
      <c r="R3026" s="63"/>
    </row>
    <row r="3027" spans="1:18" x14ac:dyDescent="0.2">
      <c r="A3027" s="63" t="s">
        <v>3041</v>
      </c>
      <c r="B3027" s="63" t="s">
        <v>3033</v>
      </c>
      <c r="C3027" s="63" t="s">
        <v>34</v>
      </c>
      <c r="D3027" s="63" t="s">
        <v>33</v>
      </c>
      <c r="E3027" s="63" t="s">
        <v>3030</v>
      </c>
      <c r="F3027" s="63">
        <v>1</v>
      </c>
      <c r="G3027" s="63" t="s">
        <v>8529</v>
      </c>
      <c r="H3027" s="63" t="s">
        <v>772</v>
      </c>
      <c r="I3027" s="63">
        <v>64</v>
      </c>
      <c r="J3027" s="63">
        <v>45</v>
      </c>
      <c r="K3027" s="63">
        <v>4</v>
      </c>
      <c r="L3027" s="63">
        <v>0</v>
      </c>
      <c r="M3027" s="63"/>
      <c r="N3027" s="63"/>
      <c r="O3027" s="63"/>
      <c r="P3027" s="63"/>
      <c r="Q3027" s="63"/>
      <c r="R3027" s="63"/>
    </row>
    <row r="3028" spans="1:18" x14ac:dyDescent="0.2">
      <c r="A3028" s="63" t="s">
        <v>3042</v>
      </c>
      <c r="B3028" s="63" t="s">
        <v>3029</v>
      </c>
      <c r="C3028" s="63" t="s">
        <v>38</v>
      </c>
      <c r="D3028" s="63" t="s">
        <v>37</v>
      </c>
      <c r="E3028" s="63" t="s">
        <v>3030</v>
      </c>
      <c r="F3028" s="63">
        <v>0</v>
      </c>
      <c r="G3028" s="63" t="s">
        <v>8529</v>
      </c>
      <c r="H3028" s="63" t="s">
        <v>18</v>
      </c>
      <c r="I3028" s="63">
        <v>70</v>
      </c>
      <c r="J3028" s="63">
        <v>7</v>
      </c>
      <c r="K3028" s="63">
        <v>1</v>
      </c>
      <c r="L3028" s="63"/>
      <c r="M3028" s="63"/>
      <c r="N3028" s="63"/>
      <c r="O3028" s="63"/>
      <c r="P3028" s="63"/>
      <c r="Q3028" s="63"/>
      <c r="R3028" s="63"/>
    </row>
    <row r="3029" spans="1:18" x14ac:dyDescent="0.2">
      <c r="A3029" s="63" t="s">
        <v>3043</v>
      </c>
      <c r="B3029" s="63" t="s">
        <v>3033</v>
      </c>
      <c r="C3029" s="63" t="s">
        <v>38</v>
      </c>
      <c r="D3029" s="63" t="s">
        <v>37</v>
      </c>
      <c r="E3029" s="63" t="s">
        <v>3030</v>
      </c>
      <c r="F3029" s="63">
        <v>1</v>
      </c>
      <c r="G3029" s="63" t="s">
        <v>8529</v>
      </c>
      <c r="H3029" s="63" t="s">
        <v>772</v>
      </c>
      <c r="I3029" s="63">
        <v>69</v>
      </c>
      <c r="J3029" s="63">
        <v>18</v>
      </c>
      <c r="K3029" s="63">
        <v>2</v>
      </c>
      <c r="L3029" s="63">
        <v>-0.3</v>
      </c>
      <c r="M3029" s="63"/>
      <c r="N3029" s="63">
        <v>1</v>
      </c>
      <c r="O3029" s="63"/>
      <c r="P3029" s="63"/>
      <c r="Q3029" s="63"/>
      <c r="R3029" s="63"/>
    </row>
    <row r="3030" spans="1:18" x14ac:dyDescent="0.2">
      <c r="A3030" s="63" t="s">
        <v>3044</v>
      </c>
      <c r="B3030" s="63" t="s">
        <v>3029</v>
      </c>
      <c r="C3030" s="63" t="s">
        <v>42</v>
      </c>
      <c r="D3030" s="63" t="s">
        <v>41</v>
      </c>
      <c r="E3030" s="63" t="s">
        <v>3030</v>
      </c>
      <c r="F3030" s="63">
        <v>0</v>
      </c>
      <c r="G3030" s="63" t="s">
        <v>8529</v>
      </c>
      <c r="H3030" s="63" t="s">
        <v>18</v>
      </c>
      <c r="I3030" s="63">
        <v>65</v>
      </c>
      <c r="J3030" s="63">
        <v>44</v>
      </c>
      <c r="K3030" s="63">
        <v>4</v>
      </c>
      <c r="L3030" s="63"/>
      <c r="M3030" s="63"/>
      <c r="N3030" s="63"/>
      <c r="O3030" s="63"/>
      <c r="P3030" s="63"/>
      <c r="Q3030" s="63"/>
      <c r="R3030" s="63"/>
    </row>
    <row r="3031" spans="1:18" x14ac:dyDescent="0.2">
      <c r="A3031" s="63" t="s">
        <v>3045</v>
      </c>
      <c r="B3031" s="63" t="s">
        <v>3033</v>
      </c>
      <c r="C3031" s="63" t="s">
        <v>42</v>
      </c>
      <c r="D3031" s="63" t="s">
        <v>41</v>
      </c>
      <c r="E3031" s="63" t="s">
        <v>3030</v>
      </c>
      <c r="F3031" s="63">
        <v>1</v>
      </c>
      <c r="G3031" s="63" t="s">
        <v>8529</v>
      </c>
      <c r="H3031" s="63" t="s">
        <v>772</v>
      </c>
      <c r="I3031" s="63">
        <v>65</v>
      </c>
      <c r="J3031" s="63">
        <v>44</v>
      </c>
      <c r="K3031" s="63">
        <v>4</v>
      </c>
      <c r="L3031" s="63">
        <v>0</v>
      </c>
      <c r="M3031" s="63"/>
      <c r="N3031" s="63"/>
      <c r="O3031" s="63"/>
      <c r="P3031" s="63"/>
      <c r="Q3031" s="63"/>
      <c r="R3031" s="63"/>
    </row>
    <row r="3032" spans="1:18" x14ac:dyDescent="0.2">
      <c r="A3032" s="63" t="s">
        <v>3046</v>
      </c>
      <c r="B3032" s="63" t="s">
        <v>3029</v>
      </c>
      <c r="C3032" s="63" t="s">
        <v>46</v>
      </c>
      <c r="D3032" s="63" t="s">
        <v>45</v>
      </c>
      <c r="E3032" s="63" t="s">
        <v>3030</v>
      </c>
      <c r="F3032" s="63">
        <v>0</v>
      </c>
      <c r="G3032" s="63" t="s">
        <v>8529</v>
      </c>
      <c r="H3032" s="63" t="s">
        <v>18</v>
      </c>
      <c r="I3032" s="63">
        <v>67</v>
      </c>
      <c r="J3032" s="63">
        <v>31</v>
      </c>
      <c r="K3032" s="63">
        <v>3</v>
      </c>
      <c r="L3032" s="63"/>
      <c r="M3032" s="63"/>
      <c r="N3032" s="63"/>
      <c r="O3032" s="63"/>
      <c r="P3032" s="63"/>
      <c r="Q3032" s="63"/>
      <c r="R3032" s="63"/>
    </row>
    <row r="3033" spans="1:18" x14ac:dyDescent="0.2">
      <c r="A3033" s="63" t="s">
        <v>3047</v>
      </c>
      <c r="B3033" s="63" t="s">
        <v>3033</v>
      </c>
      <c r="C3033" s="63" t="s">
        <v>46</v>
      </c>
      <c r="D3033" s="63" t="s">
        <v>45</v>
      </c>
      <c r="E3033" s="63" t="s">
        <v>3030</v>
      </c>
      <c r="F3033" s="63">
        <v>1</v>
      </c>
      <c r="G3033" s="63" t="s">
        <v>8529</v>
      </c>
      <c r="H3033" s="63" t="s">
        <v>772</v>
      </c>
      <c r="I3033" s="63">
        <v>67</v>
      </c>
      <c r="J3033" s="63">
        <v>33</v>
      </c>
      <c r="K3033" s="63">
        <v>3</v>
      </c>
      <c r="L3033" s="63">
        <v>0</v>
      </c>
      <c r="M3033" s="63"/>
      <c r="N3033" s="63"/>
      <c r="O3033" s="63"/>
      <c r="P3033" s="63"/>
      <c r="Q3033" s="63"/>
      <c r="R3033" s="63"/>
    </row>
    <row r="3034" spans="1:18" x14ac:dyDescent="0.2">
      <c r="A3034" s="63" t="s">
        <v>3048</v>
      </c>
      <c r="B3034" s="63" t="s">
        <v>3029</v>
      </c>
      <c r="C3034" s="63" t="s">
        <v>50</v>
      </c>
      <c r="D3034" s="63" t="s">
        <v>49</v>
      </c>
      <c r="E3034" s="63" t="s">
        <v>3030</v>
      </c>
      <c r="F3034" s="63">
        <v>0</v>
      </c>
      <c r="G3034" s="63" t="s">
        <v>8529</v>
      </c>
      <c r="H3034" s="63" t="s">
        <v>18</v>
      </c>
      <c r="I3034" s="63">
        <v>58</v>
      </c>
      <c r="J3034" s="63">
        <v>51</v>
      </c>
      <c r="K3034" s="63">
        <v>4</v>
      </c>
      <c r="L3034" s="63"/>
      <c r="M3034" s="63"/>
      <c r="N3034" s="63"/>
      <c r="O3034" s="63"/>
      <c r="P3034" s="63"/>
      <c r="Q3034" s="63"/>
      <c r="R3034" s="63"/>
    </row>
    <row r="3035" spans="1:18" x14ac:dyDescent="0.2">
      <c r="A3035" s="63" t="s">
        <v>3049</v>
      </c>
      <c r="B3035" s="63" t="s">
        <v>3033</v>
      </c>
      <c r="C3035" s="63" t="s">
        <v>50</v>
      </c>
      <c r="D3035" s="63" t="s">
        <v>49</v>
      </c>
      <c r="E3035" s="63" t="s">
        <v>3030</v>
      </c>
      <c r="F3035" s="63">
        <v>1</v>
      </c>
      <c r="G3035" s="63" t="s">
        <v>8529</v>
      </c>
      <c r="H3035" s="63" t="s">
        <v>772</v>
      </c>
      <c r="I3035" s="63">
        <v>58</v>
      </c>
      <c r="J3035" s="63">
        <v>51</v>
      </c>
      <c r="K3035" s="63">
        <v>4</v>
      </c>
      <c r="L3035" s="63">
        <v>0</v>
      </c>
      <c r="M3035" s="63"/>
      <c r="N3035" s="63"/>
      <c r="O3035" s="63"/>
      <c r="P3035" s="63"/>
      <c r="Q3035" s="63"/>
      <c r="R3035" s="63"/>
    </row>
    <row r="3036" spans="1:18" x14ac:dyDescent="0.2">
      <c r="A3036" s="63" t="s">
        <v>3050</v>
      </c>
      <c r="B3036" s="63" t="s">
        <v>3029</v>
      </c>
      <c r="C3036" s="63" t="s">
        <v>54</v>
      </c>
      <c r="D3036" s="63" t="s">
        <v>53</v>
      </c>
      <c r="E3036" s="63" t="s">
        <v>3030</v>
      </c>
      <c r="F3036" s="63">
        <v>0</v>
      </c>
      <c r="G3036" s="63" t="s">
        <v>8529</v>
      </c>
      <c r="H3036" s="63" t="s">
        <v>18</v>
      </c>
      <c r="I3036" s="63">
        <v>63</v>
      </c>
      <c r="J3036" s="63">
        <v>47</v>
      </c>
      <c r="K3036" s="63">
        <v>4</v>
      </c>
      <c r="L3036" s="63"/>
      <c r="M3036" s="63"/>
      <c r="N3036" s="63"/>
      <c r="O3036" s="63"/>
      <c r="P3036" s="63"/>
      <c r="Q3036" s="63"/>
      <c r="R3036" s="63"/>
    </row>
    <row r="3037" spans="1:18" x14ac:dyDescent="0.2">
      <c r="A3037" s="63" t="s">
        <v>3051</v>
      </c>
      <c r="B3037" s="63" t="s">
        <v>3033</v>
      </c>
      <c r="C3037" s="63" t="s">
        <v>54</v>
      </c>
      <c r="D3037" s="63" t="s">
        <v>53</v>
      </c>
      <c r="E3037" s="63" t="s">
        <v>3030</v>
      </c>
      <c r="F3037" s="63">
        <v>1</v>
      </c>
      <c r="G3037" s="63" t="s">
        <v>8529</v>
      </c>
      <c r="H3037" s="63" t="s">
        <v>772</v>
      </c>
      <c r="I3037" s="63">
        <v>64</v>
      </c>
      <c r="J3037" s="63">
        <v>45</v>
      </c>
      <c r="K3037" s="63">
        <v>4</v>
      </c>
      <c r="L3037" s="63">
        <v>0.3</v>
      </c>
      <c r="M3037" s="63">
        <v>1</v>
      </c>
      <c r="N3037" s="63"/>
      <c r="O3037" s="63"/>
      <c r="P3037" s="63"/>
      <c r="Q3037" s="63"/>
      <c r="R3037" s="63"/>
    </row>
    <row r="3038" spans="1:18" x14ac:dyDescent="0.2">
      <c r="A3038" s="63" t="s">
        <v>3052</v>
      </c>
      <c r="B3038" s="63" t="s">
        <v>3029</v>
      </c>
      <c r="C3038" s="63" t="s">
        <v>58</v>
      </c>
      <c r="D3038" s="63" t="s">
        <v>57</v>
      </c>
      <c r="E3038" s="63" t="s">
        <v>3030</v>
      </c>
      <c r="F3038" s="63">
        <v>0</v>
      </c>
      <c r="G3038" s="63" t="s">
        <v>8529</v>
      </c>
      <c r="H3038" s="63" t="s">
        <v>18</v>
      </c>
      <c r="I3038" s="63">
        <v>66</v>
      </c>
      <c r="J3038" s="63">
        <v>39</v>
      </c>
      <c r="K3038" s="63">
        <v>4</v>
      </c>
      <c r="L3038" s="63"/>
      <c r="M3038" s="63"/>
      <c r="N3038" s="63"/>
      <c r="O3038" s="63"/>
      <c r="P3038" s="63"/>
      <c r="Q3038" s="63"/>
      <c r="R3038" s="63"/>
    </row>
    <row r="3039" spans="1:18" x14ac:dyDescent="0.2">
      <c r="A3039" s="63" t="s">
        <v>3053</v>
      </c>
      <c r="B3039" s="63" t="s">
        <v>3033</v>
      </c>
      <c r="C3039" s="63" t="s">
        <v>58</v>
      </c>
      <c r="D3039" s="63" t="s">
        <v>57</v>
      </c>
      <c r="E3039" s="63" t="s">
        <v>3030</v>
      </c>
      <c r="F3039" s="63">
        <v>1</v>
      </c>
      <c r="G3039" s="63" t="s">
        <v>8529</v>
      </c>
      <c r="H3039" s="63" t="s">
        <v>772</v>
      </c>
      <c r="I3039" s="63">
        <v>67</v>
      </c>
      <c r="J3039" s="63">
        <v>33</v>
      </c>
      <c r="K3039" s="63">
        <v>3</v>
      </c>
      <c r="L3039" s="63">
        <v>0.3</v>
      </c>
      <c r="M3039" s="63">
        <v>1</v>
      </c>
      <c r="N3039" s="63"/>
      <c r="O3039" s="63"/>
      <c r="P3039" s="63"/>
      <c r="Q3039" s="63"/>
      <c r="R3039" s="63"/>
    </row>
    <row r="3040" spans="1:18" x14ac:dyDescent="0.2">
      <c r="A3040" s="63" t="s">
        <v>3054</v>
      </c>
      <c r="B3040" s="63" t="s">
        <v>3029</v>
      </c>
      <c r="C3040" s="63" t="s">
        <v>62</v>
      </c>
      <c r="D3040" s="63" t="s">
        <v>61</v>
      </c>
      <c r="E3040" s="63" t="s">
        <v>3030</v>
      </c>
      <c r="F3040" s="63">
        <v>0</v>
      </c>
      <c r="G3040" s="63" t="s">
        <v>8529</v>
      </c>
      <c r="H3040" s="63" t="s">
        <v>18</v>
      </c>
      <c r="I3040" s="63">
        <v>69</v>
      </c>
      <c r="J3040" s="63">
        <v>15</v>
      </c>
      <c r="K3040" s="63">
        <v>2</v>
      </c>
      <c r="L3040" s="63"/>
      <c r="M3040" s="63"/>
      <c r="N3040" s="63"/>
      <c r="O3040" s="63"/>
      <c r="P3040" s="63"/>
      <c r="Q3040" s="63"/>
      <c r="R3040" s="63"/>
    </row>
    <row r="3041" spans="1:18" x14ac:dyDescent="0.2">
      <c r="A3041" s="63" t="s">
        <v>3055</v>
      </c>
      <c r="B3041" s="63" t="s">
        <v>3033</v>
      </c>
      <c r="C3041" s="63" t="s">
        <v>62</v>
      </c>
      <c r="D3041" s="63" t="s">
        <v>61</v>
      </c>
      <c r="E3041" s="63" t="s">
        <v>3030</v>
      </c>
      <c r="F3041" s="63">
        <v>1</v>
      </c>
      <c r="G3041" s="63" t="s">
        <v>8529</v>
      </c>
      <c r="H3041" s="63" t="s">
        <v>772</v>
      </c>
      <c r="I3041" s="63">
        <v>70</v>
      </c>
      <c r="J3041" s="63">
        <v>10</v>
      </c>
      <c r="K3041" s="63">
        <v>1</v>
      </c>
      <c r="L3041" s="63">
        <v>0.3</v>
      </c>
      <c r="M3041" s="63">
        <v>1</v>
      </c>
      <c r="N3041" s="63"/>
      <c r="O3041" s="63"/>
      <c r="P3041" s="63"/>
      <c r="Q3041" s="63"/>
      <c r="R3041" s="63"/>
    </row>
    <row r="3042" spans="1:18" x14ac:dyDescent="0.2">
      <c r="A3042" s="63" t="s">
        <v>3056</v>
      </c>
      <c r="B3042" s="63" t="s">
        <v>3029</v>
      </c>
      <c r="C3042" s="63" t="s">
        <v>1</v>
      </c>
      <c r="D3042" s="63" t="s">
        <v>65</v>
      </c>
      <c r="E3042" s="63" t="s">
        <v>3030</v>
      </c>
      <c r="F3042" s="63">
        <v>0</v>
      </c>
      <c r="G3042" s="63" t="s">
        <v>8529</v>
      </c>
      <c r="H3042" s="63" t="s">
        <v>18</v>
      </c>
      <c r="I3042" s="63">
        <v>70</v>
      </c>
      <c r="J3042" s="63">
        <v>7</v>
      </c>
      <c r="K3042" s="63">
        <v>1</v>
      </c>
      <c r="L3042" s="63"/>
      <c r="M3042" s="63"/>
      <c r="N3042" s="63"/>
      <c r="O3042" s="63"/>
      <c r="P3042" s="63"/>
      <c r="Q3042" s="63"/>
      <c r="R3042" s="63"/>
    </row>
    <row r="3043" spans="1:18" x14ac:dyDescent="0.2">
      <c r="A3043" s="63" t="s">
        <v>3057</v>
      </c>
      <c r="B3043" s="63" t="s">
        <v>3033</v>
      </c>
      <c r="C3043" s="63" t="s">
        <v>1</v>
      </c>
      <c r="D3043" s="63" t="s">
        <v>65</v>
      </c>
      <c r="E3043" s="63" t="s">
        <v>3030</v>
      </c>
      <c r="F3043" s="63">
        <v>1</v>
      </c>
      <c r="G3043" s="63" t="s">
        <v>8529</v>
      </c>
      <c r="H3043" s="63" t="s">
        <v>772</v>
      </c>
      <c r="I3043" s="63">
        <v>74</v>
      </c>
      <c r="J3043" s="63">
        <v>1</v>
      </c>
      <c r="K3043" s="63">
        <v>1</v>
      </c>
      <c r="L3043" s="63">
        <v>1.3</v>
      </c>
      <c r="M3043" s="63">
        <v>1</v>
      </c>
      <c r="N3043" s="63"/>
      <c r="O3043" s="63">
        <v>1</v>
      </c>
      <c r="P3043" s="63"/>
      <c r="Q3043" s="63">
        <v>1</v>
      </c>
      <c r="R3043" s="63"/>
    </row>
    <row r="3044" spans="1:18" x14ac:dyDescent="0.2">
      <c r="A3044" s="63" t="s">
        <v>3058</v>
      </c>
      <c r="B3044" s="63" t="s">
        <v>3029</v>
      </c>
      <c r="C3044" s="63" t="s">
        <v>69</v>
      </c>
      <c r="D3044" s="63" t="s">
        <v>68</v>
      </c>
      <c r="E3044" s="63" t="s">
        <v>3030</v>
      </c>
      <c r="F3044" s="63">
        <v>0</v>
      </c>
      <c r="G3044" s="63" t="s">
        <v>8529</v>
      </c>
      <c r="H3044" s="63" t="s">
        <v>18</v>
      </c>
      <c r="I3044" s="63">
        <v>67</v>
      </c>
      <c r="J3044" s="63">
        <v>31</v>
      </c>
      <c r="K3044" s="63">
        <v>3</v>
      </c>
      <c r="L3044" s="63"/>
      <c r="M3044" s="63"/>
      <c r="N3044" s="63"/>
      <c r="O3044" s="63"/>
      <c r="P3044" s="63"/>
      <c r="Q3044" s="63"/>
      <c r="R3044" s="63"/>
    </row>
    <row r="3045" spans="1:18" x14ac:dyDescent="0.2">
      <c r="A3045" s="63" t="s">
        <v>3059</v>
      </c>
      <c r="B3045" s="63" t="s">
        <v>3033</v>
      </c>
      <c r="C3045" s="63" t="s">
        <v>69</v>
      </c>
      <c r="D3045" s="63" t="s">
        <v>68</v>
      </c>
      <c r="E3045" s="63" t="s">
        <v>3030</v>
      </c>
      <c r="F3045" s="63">
        <v>1</v>
      </c>
      <c r="G3045" s="63" t="s">
        <v>8529</v>
      </c>
      <c r="H3045" s="63" t="s">
        <v>772</v>
      </c>
      <c r="I3045" s="63">
        <v>68</v>
      </c>
      <c r="J3045" s="63">
        <v>29</v>
      </c>
      <c r="K3045" s="63">
        <v>3</v>
      </c>
      <c r="L3045" s="63">
        <v>0.3</v>
      </c>
      <c r="M3045" s="63">
        <v>1</v>
      </c>
      <c r="N3045" s="63"/>
      <c r="O3045" s="63"/>
      <c r="P3045" s="63"/>
      <c r="Q3045" s="63"/>
      <c r="R3045" s="63"/>
    </row>
    <row r="3046" spans="1:18" x14ac:dyDescent="0.2">
      <c r="A3046" s="63" t="s">
        <v>3060</v>
      </c>
      <c r="B3046" s="63" t="s">
        <v>3029</v>
      </c>
      <c r="C3046" s="63" t="s">
        <v>73</v>
      </c>
      <c r="D3046" s="63" t="s">
        <v>72</v>
      </c>
      <c r="E3046" s="63" t="s">
        <v>3030</v>
      </c>
      <c r="F3046" s="63">
        <v>0</v>
      </c>
      <c r="G3046" s="63" t="s">
        <v>8529</v>
      </c>
      <c r="H3046" s="63" t="s">
        <v>18</v>
      </c>
      <c r="I3046" s="63">
        <v>69</v>
      </c>
      <c r="J3046" s="63">
        <v>15</v>
      </c>
      <c r="K3046" s="63">
        <v>2</v>
      </c>
      <c r="L3046" s="63"/>
      <c r="M3046" s="63"/>
      <c r="N3046" s="63"/>
      <c r="O3046" s="63"/>
      <c r="P3046" s="63"/>
      <c r="Q3046" s="63"/>
      <c r="R3046" s="63"/>
    </row>
    <row r="3047" spans="1:18" x14ac:dyDescent="0.2">
      <c r="A3047" s="63" t="s">
        <v>3061</v>
      </c>
      <c r="B3047" s="63" t="s">
        <v>3033</v>
      </c>
      <c r="C3047" s="63" t="s">
        <v>73</v>
      </c>
      <c r="D3047" s="63" t="s">
        <v>72</v>
      </c>
      <c r="E3047" s="63" t="s">
        <v>3030</v>
      </c>
      <c r="F3047" s="63">
        <v>1</v>
      </c>
      <c r="G3047" s="63" t="s">
        <v>8529</v>
      </c>
      <c r="H3047" s="63" t="s">
        <v>772</v>
      </c>
      <c r="I3047" s="63">
        <v>69</v>
      </c>
      <c r="J3047" s="63">
        <v>18</v>
      </c>
      <c r="K3047" s="63">
        <v>2</v>
      </c>
      <c r="L3047" s="63">
        <v>0</v>
      </c>
      <c r="M3047" s="63"/>
      <c r="N3047" s="63"/>
      <c r="O3047" s="63"/>
      <c r="P3047" s="63"/>
      <c r="Q3047" s="63"/>
      <c r="R3047" s="63"/>
    </row>
    <row r="3048" spans="1:18" x14ac:dyDescent="0.2">
      <c r="A3048" s="63" t="s">
        <v>3062</v>
      </c>
      <c r="B3048" s="63" t="s">
        <v>3029</v>
      </c>
      <c r="C3048" s="63" t="s">
        <v>77</v>
      </c>
      <c r="D3048" s="63" t="s">
        <v>76</v>
      </c>
      <c r="E3048" s="63" t="s">
        <v>3030</v>
      </c>
      <c r="F3048" s="63">
        <v>0</v>
      </c>
      <c r="G3048" s="63" t="s">
        <v>8529</v>
      </c>
      <c r="H3048" s="63" t="s">
        <v>18</v>
      </c>
      <c r="I3048" s="63">
        <v>69</v>
      </c>
      <c r="J3048" s="63">
        <v>15</v>
      </c>
      <c r="K3048" s="63">
        <v>2</v>
      </c>
      <c r="L3048" s="63"/>
      <c r="M3048" s="63"/>
      <c r="N3048" s="63"/>
      <c r="O3048" s="63"/>
      <c r="P3048" s="63"/>
      <c r="Q3048" s="63"/>
      <c r="R3048" s="63"/>
    </row>
    <row r="3049" spans="1:18" x14ac:dyDescent="0.2">
      <c r="A3049" s="63" t="s">
        <v>3063</v>
      </c>
      <c r="B3049" s="63" t="s">
        <v>3033</v>
      </c>
      <c r="C3049" s="63" t="s">
        <v>77</v>
      </c>
      <c r="D3049" s="63" t="s">
        <v>76</v>
      </c>
      <c r="E3049" s="63" t="s">
        <v>3030</v>
      </c>
      <c r="F3049" s="63">
        <v>1</v>
      </c>
      <c r="G3049" s="63" t="s">
        <v>8529</v>
      </c>
      <c r="H3049" s="63" t="s">
        <v>772</v>
      </c>
      <c r="I3049" s="63">
        <v>71</v>
      </c>
      <c r="J3049" s="63">
        <v>5</v>
      </c>
      <c r="K3049" s="63">
        <v>1</v>
      </c>
      <c r="L3049" s="63">
        <v>0.7</v>
      </c>
      <c r="M3049" s="63">
        <v>1</v>
      </c>
      <c r="N3049" s="63"/>
      <c r="O3049" s="63">
        <v>1</v>
      </c>
      <c r="P3049" s="63"/>
      <c r="Q3049" s="63"/>
      <c r="R3049" s="63"/>
    </row>
    <row r="3050" spans="1:18" x14ac:dyDescent="0.2">
      <c r="A3050" s="63" t="s">
        <v>3064</v>
      </c>
      <c r="B3050" s="63" t="s">
        <v>3029</v>
      </c>
      <c r="C3050" s="63" t="s">
        <v>81</v>
      </c>
      <c r="D3050" s="63" t="s">
        <v>80</v>
      </c>
      <c r="E3050" s="63" t="s">
        <v>3030</v>
      </c>
      <c r="F3050" s="63">
        <v>0</v>
      </c>
      <c r="G3050" s="63" t="s">
        <v>8529</v>
      </c>
      <c r="H3050" s="63" t="s">
        <v>18</v>
      </c>
      <c r="I3050" s="63">
        <v>70</v>
      </c>
      <c r="J3050" s="63">
        <v>7</v>
      </c>
      <c r="K3050" s="63">
        <v>1</v>
      </c>
      <c r="L3050" s="63"/>
      <c r="M3050" s="63"/>
      <c r="N3050" s="63"/>
      <c r="O3050" s="63"/>
      <c r="P3050" s="63"/>
      <c r="Q3050" s="63"/>
      <c r="R3050" s="63"/>
    </row>
    <row r="3051" spans="1:18" x14ac:dyDescent="0.2">
      <c r="A3051" s="63" t="s">
        <v>3065</v>
      </c>
      <c r="B3051" s="63" t="s">
        <v>3033</v>
      </c>
      <c r="C3051" s="63" t="s">
        <v>81</v>
      </c>
      <c r="D3051" s="63" t="s">
        <v>80</v>
      </c>
      <c r="E3051" s="63" t="s">
        <v>3030</v>
      </c>
      <c r="F3051" s="63">
        <v>1</v>
      </c>
      <c r="G3051" s="63" t="s">
        <v>8529</v>
      </c>
      <c r="H3051" s="63" t="s">
        <v>772</v>
      </c>
      <c r="I3051" s="63">
        <v>70</v>
      </c>
      <c r="J3051" s="63">
        <v>10</v>
      </c>
      <c r="K3051" s="63">
        <v>1</v>
      </c>
      <c r="L3051" s="63">
        <v>0</v>
      </c>
      <c r="M3051" s="63"/>
      <c r="N3051" s="63"/>
      <c r="O3051" s="63"/>
      <c r="P3051" s="63"/>
      <c r="Q3051" s="63"/>
      <c r="R3051" s="63"/>
    </row>
    <row r="3052" spans="1:18" x14ac:dyDescent="0.2">
      <c r="A3052" s="63" t="s">
        <v>3066</v>
      </c>
      <c r="B3052" s="63" t="s">
        <v>3029</v>
      </c>
      <c r="C3052" s="63" t="s">
        <v>85</v>
      </c>
      <c r="D3052" s="63" t="s">
        <v>84</v>
      </c>
      <c r="E3052" s="63" t="s">
        <v>3030</v>
      </c>
      <c r="F3052" s="63">
        <v>0</v>
      </c>
      <c r="G3052" s="63" t="s">
        <v>8529</v>
      </c>
      <c r="H3052" s="63" t="s">
        <v>18</v>
      </c>
      <c r="I3052" s="63">
        <v>69</v>
      </c>
      <c r="J3052" s="63">
        <v>15</v>
      </c>
      <c r="K3052" s="63">
        <v>2</v>
      </c>
      <c r="L3052" s="63"/>
      <c r="M3052" s="63"/>
      <c r="N3052" s="63"/>
      <c r="O3052" s="63"/>
      <c r="P3052" s="63"/>
      <c r="Q3052" s="63"/>
      <c r="R3052" s="63"/>
    </row>
    <row r="3053" spans="1:18" x14ac:dyDescent="0.2">
      <c r="A3053" s="63" t="s">
        <v>3067</v>
      </c>
      <c r="B3053" s="63" t="s">
        <v>3033</v>
      </c>
      <c r="C3053" s="63" t="s">
        <v>85</v>
      </c>
      <c r="D3053" s="63" t="s">
        <v>84</v>
      </c>
      <c r="E3053" s="63" t="s">
        <v>3030</v>
      </c>
      <c r="F3053" s="63">
        <v>1</v>
      </c>
      <c r="G3053" s="63" t="s">
        <v>8529</v>
      </c>
      <c r="H3053" s="63" t="s">
        <v>772</v>
      </c>
      <c r="I3053" s="63">
        <v>69</v>
      </c>
      <c r="J3053" s="63">
        <v>18</v>
      </c>
      <c r="K3053" s="63">
        <v>2</v>
      </c>
      <c r="L3053" s="63">
        <v>0</v>
      </c>
      <c r="M3053" s="63"/>
      <c r="N3053" s="63"/>
      <c r="O3053" s="63"/>
      <c r="P3053" s="63"/>
      <c r="Q3053" s="63"/>
      <c r="R3053" s="63"/>
    </row>
    <row r="3054" spans="1:18" x14ac:dyDescent="0.2">
      <c r="A3054" s="63" t="s">
        <v>3068</v>
      </c>
      <c r="B3054" s="63" t="s">
        <v>3029</v>
      </c>
      <c r="C3054" s="63" t="s">
        <v>89</v>
      </c>
      <c r="D3054" s="63" t="s">
        <v>88</v>
      </c>
      <c r="E3054" s="63" t="s">
        <v>3030</v>
      </c>
      <c r="F3054" s="63">
        <v>0</v>
      </c>
      <c r="G3054" s="63" t="s">
        <v>8529</v>
      </c>
      <c r="H3054" s="63" t="s">
        <v>18</v>
      </c>
      <c r="I3054" s="63">
        <v>72</v>
      </c>
      <c r="J3054" s="63">
        <v>1</v>
      </c>
      <c r="K3054" s="63">
        <v>1</v>
      </c>
      <c r="L3054" s="63"/>
      <c r="M3054" s="63"/>
      <c r="N3054" s="63"/>
      <c r="O3054" s="63"/>
      <c r="P3054" s="63"/>
      <c r="Q3054" s="63"/>
      <c r="R3054" s="63"/>
    </row>
    <row r="3055" spans="1:18" x14ac:dyDescent="0.2">
      <c r="A3055" s="63" t="s">
        <v>3069</v>
      </c>
      <c r="B3055" s="63" t="s">
        <v>3033</v>
      </c>
      <c r="C3055" s="63" t="s">
        <v>89</v>
      </c>
      <c r="D3055" s="63" t="s">
        <v>88</v>
      </c>
      <c r="E3055" s="63" t="s">
        <v>3030</v>
      </c>
      <c r="F3055" s="63">
        <v>1</v>
      </c>
      <c r="G3055" s="63" t="s">
        <v>8529</v>
      </c>
      <c r="H3055" s="63" t="s">
        <v>772</v>
      </c>
      <c r="I3055" s="63">
        <v>73</v>
      </c>
      <c r="J3055" s="63">
        <v>3</v>
      </c>
      <c r="K3055" s="63">
        <v>1</v>
      </c>
      <c r="L3055" s="63">
        <v>0.3</v>
      </c>
      <c r="M3055" s="63">
        <v>1</v>
      </c>
      <c r="N3055" s="63"/>
      <c r="O3055" s="63"/>
      <c r="P3055" s="63"/>
      <c r="Q3055" s="63"/>
      <c r="R3055" s="63"/>
    </row>
    <row r="3056" spans="1:18" x14ac:dyDescent="0.2">
      <c r="A3056" s="63" t="s">
        <v>3070</v>
      </c>
      <c r="B3056" s="63" t="s">
        <v>3029</v>
      </c>
      <c r="C3056" s="63" t="s">
        <v>93</v>
      </c>
      <c r="D3056" s="63" t="s">
        <v>92</v>
      </c>
      <c r="E3056" s="63" t="s">
        <v>3030</v>
      </c>
      <c r="F3056" s="63">
        <v>0</v>
      </c>
      <c r="G3056" s="63" t="s">
        <v>8529</v>
      </c>
      <c r="H3056" s="63" t="s">
        <v>18</v>
      </c>
      <c r="I3056" s="63">
        <v>72</v>
      </c>
      <c r="J3056" s="63">
        <v>1</v>
      </c>
      <c r="K3056" s="63">
        <v>1</v>
      </c>
      <c r="L3056" s="63"/>
      <c r="M3056" s="63"/>
      <c r="N3056" s="63"/>
      <c r="O3056" s="63"/>
      <c r="P3056" s="63"/>
      <c r="Q3056" s="63"/>
      <c r="R3056" s="63"/>
    </row>
    <row r="3057" spans="1:18" x14ac:dyDescent="0.2">
      <c r="A3057" s="63" t="s">
        <v>3071</v>
      </c>
      <c r="B3057" s="63" t="s">
        <v>3033</v>
      </c>
      <c r="C3057" s="63" t="s">
        <v>93</v>
      </c>
      <c r="D3057" s="63" t="s">
        <v>92</v>
      </c>
      <c r="E3057" s="63" t="s">
        <v>3030</v>
      </c>
      <c r="F3057" s="63">
        <v>1</v>
      </c>
      <c r="G3057" s="63" t="s">
        <v>8529</v>
      </c>
      <c r="H3057" s="63" t="s">
        <v>772</v>
      </c>
      <c r="I3057" s="63">
        <v>71</v>
      </c>
      <c r="J3057" s="63">
        <v>5</v>
      </c>
      <c r="K3057" s="63">
        <v>1</v>
      </c>
      <c r="L3057" s="63">
        <v>-0.3</v>
      </c>
      <c r="M3057" s="63"/>
      <c r="N3057" s="63">
        <v>1</v>
      </c>
      <c r="O3057" s="63"/>
      <c r="P3057" s="63"/>
      <c r="Q3057" s="63"/>
      <c r="R3057" s="63"/>
    </row>
    <row r="3058" spans="1:18" x14ac:dyDescent="0.2">
      <c r="A3058" s="63" t="s">
        <v>3072</v>
      </c>
      <c r="B3058" s="63" t="s">
        <v>3029</v>
      </c>
      <c r="C3058" s="63" t="s">
        <v>97</v>
      </c>
      <c r="D3058" s="63" t="s">
        <v>96</v>
      </c>
      <c r="E3058" s="63" t="s">
        <v>3030</v>
      </c>
      <c r="F3058" s="63">
        <v>0</v>
      </c>
      <c r="G3058" s="63" t="s">
        <v>8529</v>
      </c>
      <c r="H3058" s="63" t="s">
        <v>18</v>
      </c>
      <c r="I3058" s="63">
        <v>61</v>
      </c>
      <c r="J3058" s="63">
        <v>50</v>
      </c>
      <c r="K3058" s="63">
        <v>4</v>
      </c>
      <c r="L3058" s="63"/>
      <c r="M3058" s="63"/>
      <c r="N3058" s="63"/>
      <c r="O3058" s="63"/>
      <c r="P3058" s="63"/>
      <c r="Q3058" s="63"/>
      <c r="R3058" s="63"/>
    </row>
    <row r="3059" spans="1:18" x14ac:dyDescent="0.2">
      <c r="A3059" s="63" t="s">
        <v>3073</v>
      </c>
      <c r="B3059" s="63" t="s">
        <v>3033</v>
      </c>
      <c r="C3059" s="63" t="s">
        <v>97</v>
      </c>
      <c r="D3059" s="63" t="s">
        <v>96</v>
      </c>
      <c r="E3059" s="63" t="s">
        <v>3030</v>
      </c>
      <c r="F3059" s="63">
        <v>1</v>
      </c>
      <c r="G3059" s="63" t="s">
        <v>8529</v>
      </c>
      <c r="H3059" s="63" t="s">
        <v>772</v>
      </c>
      <c r="I3059" s="63">
        <v>62</v>
      </c>
      <c r="J3059" s="63">
        <v>49</v>
      </c>
      <c r="K3059" s="63">
        <v>4</v>
      </c>
      <c r="L3059" s="63">
        <v>0.3</v>
      </c>
      <c r="M3059" s="63">
        <v>1</v>
      </c>
      <c r="N3059" s="63"/>
      <c r="O3059" s="63"/>
      <c r="P3059" s="63"/>
      <c r="Q3059" s="63"/>
      <c r="R3059" s="63"/>
    </row>
    <row r="3060" spans="1:18" x14ac:dyDescent="0.2">
      <c r="A3060" s="63" t="s">
        <v>3074</v>
      </c>
      <c r="B3060" s="63" t="s">
        <v>3029</v>
      </c>
      <c r="C3060" s="63" t="s">
        <v>101</v>
      </c>
      <c r="D3060" s="63" t="s">
        <v>100</v>
      </c>
      <c r="E3060" s="63" t="s">
        <v>3030</v>
      </c>
      <c r="F3060" s="63">
        <v>0</v>
      </c>
      <c r="G3060" s="63" t="s">
        <v>8529</v>
      </c>
      <c r="H3060" s="63" t="s">
        <v>18</v>
      </c>
      <c r="I3060" s="63">
        <v>67</v>
      </c>
      <c r="J3060" s="63">
        <v>31</v>
      </c>
      <c r="K3060" s="63">
        <v>3</v>
      </c>
      <c r="L3060" s="63"/>
      <c r="M3060" s="63"/>
      <c r="N3060" s="63"/>
      <c r="O3060" s="63"/>
      <c r="P3060" s="63"/>
      <c r="Q3060" s="63"/>
      <c r="R3060" s="63"/>
    </row>
    <row r="3061" spans="1:18" x14ac:dyDescent="0.2">
      <c r="A3061" s="63" t="s">
        <v>3075</v>
      </c>
      <c r="B3061" s="63" t="s">
        <v>3033</v>
      </c>
      <c r="C3061" s="63" t="s">
        <v>101</v>
      </c>
      <c r="D3061" s="63" t="s">
        <v>100</v>
      </c>
      <c r="E3061" s="63" t="s">
        <v>3030</v>
      </c>
      <c r="F3061" s="63">
        <v>1</v>
      </c>
      <c r="G3061" s="63" t="s">
        <v>8529</v>
      </c>
      <c r="H3061" s="63" t="s">
        <v>772</v>
      </c>
      <c r="I3061" s="63">
        <v>67</v>
      </c>
      <c r="J3061" s="63">
        <v>33</v>
      </c>
      <c r="K3061" s="63">
        <v>3</v>
      </c>
      <c r="L3061" s="63">
        <v>0</v>
      </c>
      <c r="M3061" s="63"/>
      <c r="N3061" s="63"/>
      <c r="O3061" s="63"/>
      <c r="P3061" s="63"/>
      <c r="Q3061" s="63"/>
      <c r="R3061" s="63"/>
    </row>
    <row r="3062" spans="1:18" x14ac:dyDescent="0.2">
      <c r="A3062" s="63" t="s">
        <v>3076</v>
      </c>
      <c r="B3062" s="63" t="s">
        <v>3029</v>
      </c>
      <c r="C3062" s="63" t="s">
        <v>105</v>
      </c>
      <c r="D3062" s="63" t="s">
        <v>104</v>
      </c>
      <c r="E3062" s="63" t="s">
        <v>3030</v>
      </c>
      <c r="F3062" s="63">
        <v>0</v>
      </c>
      <c r="G3062" s="63" t="s">
        <v>8529</v>
      </c>
      <c r="H3062" s="63" t="s">
        <v>18</v>
      </c>
      <c r="I3062" s="63">
        <v>68</v>
      </c>
      <c r="J3062" s="63">
        <v>26</v>
      </c>
      <c r="K3062" s="63">
        <v>3</v>
      </c>
      <c r="L3062" s="63"/>
      <c r="M3062" s="63"/>
      <c r="N3062" s="63"/>
      <c r="O3062" s="63"/>
      <c r="P3062" s="63"/>
      <c r="Q3062" s="63"/>
      <c r="R3062" s="63"/>
    </row>
    <row r="3063" spans="1:18" x14ac:dyDescent="0.2">
      <c r="A3063" s="63" t="s">
        <v>3077</v>
      </c>
      <c r="B3063" s="63" t="s">
        <v>3033</v>
      </c>
      <c r="C3063" s="63" t="s">
        <v>105</v>
      </c>
      <c r="D3063" s="63" t="s">
        <v>104</v>
      </c>
      <c r="E3063" s="63" t="s">
        <v>3030</v>
      </c>
      <c r="F3063" s="63">
        <v>1</v>
      </c>
      <c r="G3063" s="63" t="s">
        <v>8529</v>
      </c>
      <c r="H3063" s="63" t="s">
        <v>772</v>
      </c>
      <c r="I3063" s="63">
        <v>70</v>
      </c>
      <c r="J3063" s="63">
        <v>10</v>
      </c>
      <c r="K3063" s="63">
        <v>1</v>
      </c>
      <c r="L3063" s="63">
        <v>0.7</v>
      </c>
      <c r="M3063" s="63">
        <v>1</v>
      </c>
      <c r="N3063" s="63"/>
      <c r="O3063" s="63">
        <v>1</v>
      </c>
      <c r="P3063" s="63"/>
      <c r="Q3063" s="63"/>
      <c r="R3063" s="63"/>
    </row>
    <row r="3064" spans="1:18" x14ac:dyDescent="0.2">
      <c r="A3064" s="63" t="s">
        <v>3078</v>
      </c>
      <c r="B3064" s="63" t="s">
        <v>3029</v>
      </c>
      <c r="C3064" s="63" t="s">
        <v>109</v>
      </c>
      <c r="D3064" s="63" t="s">
        <v>108</v>
      </c>
      <c r="E3064" s="63" t="s">
        <v>3030</v>
      </c>
      <c r="F3064" s="63">
        <v>0</v>
      </c>
      <c r="G3064" s="63" t="s">
        <v>8529</v>
      </c>
      <c r="H3064" s="63" t="s">
        <v>18</v>
      </c>
      <c r="I3064" s="63">
        <v>71</v>
      </c>
      <c r="J3064" s="63">
        <v>5</v>
      </c>
      <c r="K3064" s="63">
        <v>1</v>
      </c>
      <c r="L3064" s="63"/>
      <c r="M3064" s="63"/>
      <c r="N3064" s="63"/>
      <c r="O3064" s="63"/>
      <c r="P3064" s="63"/>
      <c r="Q3064" s="63"/>
      <c r="R3064" s="63"/>
    </row>
    <row r="3065" spans="1:18" x14ac:dyDescent="0.2">
      <c r="A3065" s="63" t="s">
        <v>3079</v>
      </c>
      <c r="B3065" s="63" t="s">
        <v>3033</v>
      </c>
      <c r="C3065" s="63" t="s">
        <v>109</v>
      </c>
      <c r="D3065" s="63" t="s">
        <v>108</v>
      </c>
      <c r="E3065" s="63" t="s">
        <v>3030</v>
      </c>
      <c r="F3065" s="63">
        <v>1</v>
      </c>
      <c r="G3065" s="63" t="s">
        <v>8529</v>
      </c>
      <c r="H3065" s="63" t="s">
        <v>772</v>
      </c>
      <c r="I3065" s="63">
        <v>71</v>
      </c>
      <c r="J3065" s="63">
        <v>5</v>
      </c>
      <c r="K3065" s="63">
        <v>1</v>
      </c>
      <c r="L3065" s="63">
        <v>0</v>
      </c>
      <c r="M3065" s="63"/>
      <c r="N3065" s="63"/>
      <c r="O3065" s="63"/>
      <c r="P3065" s="63"/>
      <c r="Q3065" s="63"/>
      <c r="R3065" s="63"/>
    </row>
    <row r="3066" spans="1:18" x14ac:dyDescent="0.2">
      <c r="A3066" s="63" t="s">
        <v>3080</v>
      </c>
      <c r="B3066" s="63" t="s">
        <v>3029</v>
      </c>
      <c r="C3066" s="63" t="s">
        <v>113</v>
      </c>
      <c r="D3066" s="63" t="s">
        <v>112</v>
      </c>
      <c r="E3066" s="63" t="s">
        <v>3030</v>
      </c>
      <c r="F3066" s="63">
        <v>0</v>
      </c>
      <c r="G3066" s="63" t="s">
        <v>8529</v>
      </c>
      <c r="H3066" s="63" t="s">
        <v>18</v>
      </c>
      <c r="I3066" s="63">
        <v>70</v>
      </c>
      <c r="J3066" s="63">
        <v>7</v>
      </c>
      <c r="K3066" s="63">
        <v>1</v>
      </c>
      <c r="L3066" s="63"/>
      <c r="M3066" s="63"/>
      <c r="N3066" s="63"/>
      <c r="O3066" s="63"/>
      <c r="P3066" s="63"/>
      <c r="Q3066" s="63"/>
      <c r="R3066" s="63"/>
    </row>
    <row r="3067" spans="1:18" x14ac:dyDescent="0.2">
      <c r="A3067" s="63" t="s">
        <v>3081</v>
      </c>
      <c r="B3067" s="63" t="s">
        <v>3033</v>
      </c>
      <c r="C3067" s="63" t="s">
        <v>113</v>
      </c>
      <c r="D3067" s="63" t="s">
        <v>112</v>
      </c>
      <c r="E3067" s="63" t="s">
        <v>3030</v>
      </c>
      <c r="F3067" s="63">
        <v>1</v>
      </c>
      <c r="G3067" s="63" t="s">
        <v>8529</v>
      </c>
      <c r="H3067" s="63" t="s">
        <v>772</v>
      </c>
      <c r="I3067" s="63">
        <v>70</v>
      </c>
      <c r="J3067" s="63">
        <v>10</v>
      </c>
      <c r="K3067" s="63">
        <v>1</v>
      </c>
      <c r="L3067" s="63">
        <v>0</v>
      </c>
      <c r="M3067" s="63"/>
      <c r="N3067" s="63"/>
      <c r="O3067" s="63"/>
      <c r="P3067" s="63"/>
      <c r="Q3067" s="63"/>
      <c r="R3067" s="63"/>
    </row>
    <row r="3068" spans="1:18" x14ac:dyDescent="0.2">
      <c r="A3068" s="63" t="s">
        <v>3082</v>
      </c>
      <c r="B3068" s="63" t="s">
        <v>3029</v>
      </c>
      <c r="C3068" s="63" t="s">
        <v>117</v>
      </c>
      <c r="D3068" s="63" t="s">
        <v>116</v>
      </c>
      <c r="E3068" s="63" t="s">
        <v>3030</v>
      </c>
      <c r="F3068" s="63">
        <v>0</v>
      </c>
      <c r="G3068" s="63" t="s">
        <v>8529</v>
      </c>
      <c r="H3068" s="63" t="s">
        <v>18</v>
      </c>
      <c r="I3068" s="63">
        <v>67</v>
      </c>
      <c r="J3068" s="63">
        <v>31</v>
      </c>
      <c r="K3068" s="63">
        <v>3</v>
      </c>
      <c r="L3068" s="63"/>
      <c r="M3068" s="63"/>
      <c r="N3068" s="63"/>
      <c r="O3068" s="63"/>
      <c r="P3068" s="63"/>
      <c r="Q3068" s="63"/>
      <c r="R3068" s="63"/>
    </row>
    <row r="3069" spans="1:18" x14ac:dyDescent="0.2">
      <c r="A3069" s="63" t="s">
        <v>3083</v>
      </c>
      <c r="B3069" s="63" t="s">
        <v>3033</v>
      </c>
      <c r="C3069" s="63" t="s">
        <v>117</v>
      </c>
      <c r="D3069" s="63" t="s">
        <v>116</v>
      </c>
      <c r="E3069" s="63" t="s">
        <v>3030</v>
      </c>
      <c r="F3069" s="63">
        <v>1</v>
      </c>
      <c r="G3069" s="63" t="s">
        <v>8529</v>
      </c>
      <c r="H3069" s="63" t="s">
        <v>772</v>
      </c>
      <c r="I3069" s="63">
        <v>67</v>
      </c>
      <c r="J3069" s="63">
        <v>33</v>
      </c>
      <c r="K3069" s="63">
        <v>3</v>
      </c>
      <c r="L3069" s="63">
        <v>0</v>
      </c>
      <c r="M3069" s="63"/>
      <c r="N3069" s="63"/>
      <c r="O3069" s="63"/>
      <c r="P3069" s="63"/>
      <c r="Q3069" s="63"/>
      <c r="R3069" s="63"/>
    </row>
    <row r="3070" spans="1:18" x14ac:dyDescent="0.2">
      <c r="A3070" s="63" t="s">
        <v>3084</v>
      </c>
      <c r="B3070" s="63" t="s">
        <v>3029</v>
      </c>
      <c r="C3070" s="63" t="s">
        <v>121</v>
      </c>
      <c r="D3070" s="63" t="s">
        <v>120</v>
      </c>
      <c r="E3070" s="63" t="s">
        <v>3030</v>
      </c>
      <c r="F3070" s="63">
        <v>0</v>
      </c>
      <c r="G3070" s="63" t="s">
        <v>8529</v>
      </c>
      <c r="H3070" s="63" t="s">
        <v>18</v>
      </c>
      <c r="I3070" s="63">
        <v>67</v>
      </c>
      <c r="J3070" s="63">
        <v>31</v>
      </c>
      <c r="K3070" s="63">
        <v>3</v>
      </c>
      <c r="L3070" s="63"/>
      <c r="M3070" s="63"/>
      <c r="N3070" s="63"/>
      <c r="O3070" s="63"/>
      <c r="P3070" s="63"/>
      <c r="Q3070" s="63"/>
      <c r="R3070" s="63"/>
    </row>
    <row r="3071" spans="1:18" x14ac:dyDescent="0.2">
      <c r="A3071" s="63" t="s">
        <v>3085</v>
      </c>
      <c r="B3071" s="63" t="s">
        <v>3033</v>
      </c>
      <c r="C3071" s="63" t="s">
        <v>121</v>
      </c>
      <c r="D3071" s="63" t="s">
        <v>120</v>
      </c>
      <c r="E3071" s="63" t="s">
        <v>3030</v>
      </c>
      <c r="F3071" s="63">
        <v>1</v>
      </c>
      <c r="G3071" s="63" t="s">
        <v>8529</v>
      </c>
      <c r="H3071" s="63" t="s">
        <v>772</v>
      </c>
      <c r="I3071" s="63">
        <v>70</v>
      </c>
      <c r="J3071" s="63">
        <v>10</v>
      </c>
      <c r="K3071" s="63">
        <v>1</v>
      </c>
      <c r="L3071" s="63">
        <v>1</v>
      </c>
      <c r="M3071" s="63">
        <v>1</v>
      </c>
      <c r="N3071" s="63"/>
      <c r="O3071" s="63">
        <v>1</v>
      </c>
      <c r="P3071" s="63"/>
      <c r="Q3071" s="63">
        <v>1</v>
      </c>
      <c r="R3071" s="63"/>
    </row>
    <row r="3072" spans="1:18" x14ac:dyDescent="0.2">
      <c r="A3072" s="63" t="s">
        <v>3086</v>
      </c>
      <c r="B3072" s="63" t="s">
        <v>3029</v>
      </c>
      <c r="C3072" s="63" t="s">
        <v>125</v>
      </c>
      <c r="D3072" s="63" t="s">
        <v>124</v>
      </c>
      <c r="E3072" s="63" t="s">
        <v>3030</v>
      </c>
      <c r="F3072" s="63">
        <v>0</v>
      </c>
      <c r="G3072" s="63" t="s">
        <v>8529</v>
      </c>
      <c r="H3072" s="63" t="s">
        <v>18</v>
      </c>
      <c r="I3072" s="63">
        <v>72</v>
      </c>
      <c r="J3072" s="63">
        <v>1</v>
      </c>
      <c r="K3072" s="63">
        <v>1</v>
      </c>
      <c r="L3072" s="63"/>
      <c r="M3072" s="63"/>
      <c r="N3072" s="63"/>
      <c r="O3072" s="63"/>
      <c r="P3072" s="63"/>
      <c r="Q3072" s="63"/>
      <c r="R3072" s="63"/>
    </row>
    <row r="3073" spans="1:18" x14ac:dyDescent="0.2">
      <c r="A3073" s="63" t="s">
        <v>3087</v>
      </c>
      <c r="B3073" s="63" t="s">
        <v>3033</v>
      </c>
      <c r="C3073" s="63" t="s">
        <v>125</v>
      </c>
      <c r="D3073" s="63" t="s">
        <v>124</v>
      </c>
      <c r="E3073" s="63" t="s">
        <v>3030</v>
      </c>
      <c r="F3073" s="63">
        <v>1</v>
      </c>
      <c r="G3073" s="63" t="s">
        <v>8529</v>
      </c>
      <c r="H3073" s="63" t="s">
        <v>772</v>
      </c>
      <c r="I3073" s="63">
        <v>72</v>
      </c>
      <c r="J3073" s="63">
        <v>4</v>
      </c>
      <c r="K3073" s="63">
        <v>1</v>
      </c>
      <c r="L3073" s="63">
        <v>0</v>
      </c>
      <c r="M3073" s="63"/>
      <c r="N3073" s="63"/>
      <c r="O3073" s="63"/>
      <c r="P3073" s="63"/>
      <c r="Q3073" s="63"/>
      <c r="R3073" s="63"/>
    </row>
    <row r="3074" spans="1:18" x14ac:dyDescent="0.2">
      <c r="A3074" s="63" t="s">
        <v>3088</v>
      </c>
      <c r="B3074" s="63" t="s">
        <v>3029</v>
      </c>
      <c r="C3074" s="63" t="s">
        <v>129</v>
      </c>
      <c r="D3074" s="63" t="s">
        <v>128</v>
      </c>
      <c r="E3074" s="63" t="s">
        <v>3030</v>
      </c>
      <c r="F3074" s="63">
        <v>0</v>
      </c>
      <c r="G3074" s="63" t="s">
        <v>8529</v>
      </c>
      <c r="H3074" s="63" t="s">
        <v>18</v>
      </c>
      <c r="I3074" s="63">
        <v>64</v>
      </c>
      <c r="J3074" s="63">
        <v>45</v>
      </c>
      <c r="K3074" s="63">
        <v>4</v>
      </c>
      <c r="L3074" s="63"/>
      <c r="M3074" s="63"/>
      <c r="N3074" s="63"/>
      <c r="O3074" s="63"/>
      <c r="P3074" s="63"/>
      <c r="Q3074" s="63"/>
      <c r="R3074" s="63"/>
    </row>
    <row r="3075" spans="1:18" x14ac:dyDescent="0.2">
      <c r="A3075" s="63" t="s">
        <v>3089</v>
      </c>
      <c r="B3075" s="63" t="s">
        <v>3033</v>
      </c>
      <c r="C3075" s="63" t="s">
        <v>129</v>
      </c>
      <c r="D3075" s="63" t="s">
        <v>128</v>
      </c>
      <c r="E3075" s="63" t="s">
        <v>3030</v>
      </c>
      <c r="F3075" s="63">
        <v>1</v>
      </c>
      <c r="G3075" s="63" t="s">
        <v>8529</v>
      </c>
      <c r="H3075" s="63" t="s">
        <v>772</v>
      </c>
      <c r="I3075" s="63">
        <v>62</v>
      </c>
      <c r="J3075" s="63">
        <v>49</v>
      </c>
      <c r="K3075" s="63">
        <v>4</v>
      </c>
      <c r="L3075" s="63">
        <v>-0.7</v>
      </c>
      <c r="M3075" s="63"/>
      <c r="N3075" s="63">
        <v>1</v>
      </c>
      <c r="O3075" s="63"/>
      <c r="P3075" s="63">
        <v>1</v>
      </c>
      <c r="Q3075" s="63"/>
      <c r="R3075" s="63"/>
    </row>
    <row r="3076" spans="1:18" x14ac:dyDescent="0.2">
      <c r="A3076" s="63" t="s">
        <v>3090</v>
      </c>
      <c r="B3076" s="63" t="s">
        <v>3029</v>
      </c>
      <c r="C3076" s="63" t="s">
        <v>133</v>
      </c>
      <c r="D3076" s="63" t="s">
        <v>132</v>
      </c>
      <c r="E3076" s="63" t="s">
        <v>3030</v>
      </c>
      <c r="F3076" s="63">
        <v>0</v>
      </c>
      <c r="G3076" s="63" t="s">
        <v>8529</v>
      </c>
      <c r="H3076" s="63" t="s">
        <v>18</v>
      </c>
      <c r="I3076" s="63">
        <v>69</v>
      </c>
      <c r="J3076" s="63">
        <v>15</v>
      </c>
      <c r="K3076" s="63">
        <v>2</v>
      </c>
      <c r="L3076" s="63"/>
      <c r="M3076" s="63"/>
      <c r="N3076" s="63"/>
      <c r="O3076" s="63"/>
      <c r="P3076" s="63"/>
      <c r="Q3076" s="63"/>
      <c r="R3076" s="63"/>
    </row>
    <row r="3077" spans="1:18" x14ac:dyDescent="0.2">
      <c r="A3077" s="63" t="s">
        <v>3091</v>
      </c>
      <c r="B3077" s="63" t="s">
        <v>3033</v>
      </c>
      <c r="C3077" s="63" t="s">
        <v>133</v>
      </c>
      <c r="D3077" s="63" t="s">
        <v>132</v>
      </c>
      <c r="E3077" s="63" t="s">
        <v>3030</v>
      </c>
      <c r="F3077" s="63">
        <v>1</v>
      </c>
      <c r="G3077" s="63" t="s">
        <v>8529</v>
      </c>
      <c r="H3077" s="63" t="s">
        <v>772</v>
      </c>
      <c r="I3077" s="63">
        <v>70</v>
      </c>
      <c r="J3077" s="63">
        <v>10</v>
      </c>
      <c r="K3077" s="63">
        <v>1</v>
      </c>
      <c r="L3077" s="63">
        <v>0.3</v>
      </c>
      <c r="M3077" s="63">
        <v>1</v>
      </c>
      <c r="N3077" s="63"/>
      <c r="O3077" s="63"/>
      <c r="P3077" s="63"/>
      <c r="Q3077" s="63"/>
      <c r="R3077" s="63"/>
    </row>
    <row r="3078" spans="1:18" x14ac:dyDescent="0.2">
      <c r="A3078" s="63" t="s">
        <v>3092</v>
      </c>
      <c r="B3078" s="63" t="s">
        <v>3029</v>
      </c>
      <c r="C3078" s="63" t="s">
        <v>137</v>
      </c>
      <c r="D3078" s="63" t="s">
        <v>136</v>
      </c>
      <c r="E3078" s="63" t="s">
        <v>3030</v>
      </c>
      <c r="F3078" s="63">
        <v>0</v>
      </c>
      <c r="G3078" s="63" t="s">
        <v>8529</v>
      </c>
      <c r="H3078" s="63" t="s">
        <v>18</v>
      </c>
      <c r="I3078" s="63">
        <v>63</v>
      </c>
      <c r="J3078" s="63">
        <v>47</v>
      </c>
      <c r="K3078" s="63">
        <v>4</v>
      </c>
      <c r="L3078" s="63"/>
      <c r="M3078" s="63"/>
      <c r="N3078" s="63"/>
      <c r="O3078" s="63"/>
      <c r="P3078" s="63"/>
      <c r="Q3078" s="63"/>
      <c r="R3078" s="63"/>
    </row>
    <row r="3079" spans="1:18" x14ac:dyDescent="0.2">
      <c r="A3079" s="63" t="s">
        <v>3093</v>
      </c>
      <c r="B3079" s="63" t="s">
        <v>3033</v>
      </c>
      <c r="C3079" s="63" t="s">
        <v>137</v>
      </c>
      <c r="D3079" s="63" t="s">
        <v>136</v>
      </c>
      <c r="E3079" s="63" t="s">
        <v>3030</v>
      </c>
      <c r="F3079" s="63">
        <v>1</v>
      </c>
      <c r="G3079" s="63" t="s">
        <v>8529</v>
      </c>
      <c r="H3079" s="63" t="s">
        <v>772</v>
      </c>
      <c r="I3079" s="63">
        <v>63</v>
      </c>
      <c r="J3079" s="63">
        <v>47</v>
      </c>
      <c r="K3079" s="63">
        <v>4</v>
      </c>
      <c r="L3079" s="63">
        <v>0</v>
      </c>
      <c r="M3079" s="63"/>
      <c r="N3079" s="63"/>
      <c r="O3079" s="63"/>
      <c r="P3079" s="63"/>
      <c r="Q3079" s="63"/>
      <c r="R3079" s="63"/>
    </row>
    <row r="3080" spans="1:18" x14ac:dyDescent="0.2">
      <c r="A3080" s="63" t="s">
        <v>3094</v>
      </c>
      <c r="B3080" s="63" t="s">
        <v>3029</v>
      </c>
      <c r="C3080" s="63" t="s">
        <v>141</v>
      </c>
      <c r="D3080" s="63" t="s">
        <v>140</v>
      </c>
      <c r="E3080" s="63" t="s">
        <v>3030</v>
      </c>
      <c r="F3080" s="63">
        <v>0</v>
      </c>
      <c r="G3080" s="63" t="s">
        <v>8529</v>
      </c>
      <c r="H3080" s="63" t="s">
        <v>18</v>
      </c>
      <c r="I3080" s="63">
        <v>66</v>
      </c>
      <c r="J3080" s="63">
        <v>39</v>
      </c>
      <c r="K3080" s="63">
        <v>4</v>
      </c>
      <c r="L3080" s="63"/>
      <c r="M3080" s="63"/>
      <c r="N3080" s="63"/>
      <c r="O3080" s="63"/>
      <c r="P3080" s="63"/>
      <c r="Q3080" s="63"/>
      <c r="R3080" s="63"/>
    </row>
    <row r="3081" spans="1:18" x14ac:dyDescent="0.2">
      <c r="A3081" s="63" t="s">
        <v>3095</v>
      </c>
      <c r="B3081" s="63" t="s">
        <v>3033</v>
      </c>
      <c r="C3081" s="63" t="s">
        <v>141</v>
      </c>
      <c r="D3081" s="63" t="s">
        <v>140</v>
      </c>
      <c r="E3081" s="63" t="s">
        <v>3030</v>
      </c>
      <c r="F3081" s="63">
        <v>1</v>
      </c>
      <c r="G3081" s="63" t="s">
        <v>8529</v>
      </c>
      <c r="H3081" s="63" t="s">
        <v>772</v>
      </c>
      <c r="I3081" s="63">
        <v>67</v>
      </c>
      <c r="J3081" s="63">
        <v>33</v>
      </c>
      <c r="K3081" s="63">
        <v>3</v>
      </c>
      <c r="L3081" s="63">
        <v>0.3</v>
      </c>
      <c r="M3081" s="63">
        <v>1</v>
      </c>
      <c r="N3081" s="63"/>
      <c r="O3081" s="63"/>
      <c r="P3081" s="63"/>
      <c r="Q3081" s="63"/>
      <c r="R3081" s="63"/>
    </row>
    <row r="3082" spans="1:18" x14ac:dyDescent="0.2">
      <c r="A3082" s="63" t="s">
        <v>3096</v>
      </c>
      <c r="B3082" s="63" t="s">
        <v>3029</v>
      </c>
      <c r="C3082" s="63" t="s">
        <v>145</v>
      </c>
      <c r="D3082" s="63" t="s">
        <v>144</v>
      </c>
      <c r="E3082" s="63" t="s">
        <v>3030</v>
      </c>
      <c r="F3082" s="63">
        <v>0</v>
      </c>
      <c r="G3082" s="63" t="s">
        <v>8529</v>
      </c>
      <c r="H3082" s="63" t="s">
        <v>18</v>
      </c>
      <c r="I3082" s="63">
        <v>63</v>
      </c>
      <c r="J3082" s="63">
        <v>47</v>
      </c>
      <c r="K3082" s="63">
        <v>4</v>
      </c>
      <c r="L3082" s="63"/>
      <c r="M3082" s="63"/>
      <c r="N3082" s="63"/>
      <c r="O3082" s="63"/>
      <c r="P3082" s="63"/>
      <c r="Q3082" s="63"/>
      <c r="R3082" s="63"/>
    </row>
    <row r="3083" spans="1:18" x14ac:dyDescent="0.2">
      <c r="A3083" s="63" t="s">
        <v>3097</v>
      </c>
      <c r="B3083" s="63" t="s">
        <v>3033</v>
      </c>
      <c r="C3083" s="63" t="s">
        <v>145</v>
      </c>
      <c r="D3083" s="63" t="s">
        <v>144</v>
      </c>
      <c r="E3083" s="63" t="s">
        <v>3030</v>
      </c>
      <c r="F3083" s="63">
        <v>1</v>
      </c>
      <c r="G3083" s="63" t="s">
        <v>8529</v>
      </c>
      <c r="H3083" s="63" t="s">
        <v>772</v>
      </c>
      <c r="I3083" s="63">
        <v>63</v>
      </c>
      <c r="J3083" s="63">
        <v>47</v>
      </c>
      <c r="K3083" s="63">
        <v>4</v>
      </c>
      <c r="L3083" s="63">
        <v>0</v>
      </c>
      <c r="M3083" s="63"/>
      <c r="N3083" s="63"/>
      <c r="O3083" s="63"/>
      <c r="P3083" s="63"/>
      <c r="Q3083" s="63"/>
      <c r="R3083" s="63"/>
    </row>
    <row r="3084" spans="1:18" x14ac:dyDescent="0.2">
      <c r="A3084" s="63" t="s">
        <v>3098</v>
      </c>
      <c r="B3084" s="63" t="s">
        <v>3029</v>
      </c>
      <c r="C3084" s="63" t="s">
        <v>149</v>
      </c>
      <c r="D3084" s="63" t="s">
        <v>148</v>
      </c>
      <c r="E3084" s="63" t="s">
        <v>3030</v>
      </c>
      <c r="F3084" s="63">
        <v>0</v>
      </c>
      <c r="G3084" s="63" t="s">
        <v>8529</v>
      </c>
      <c r="H3084" s="63" t="s">
        <v>18</v>
      </c>
      <c r="I3084" s="63">
        <v>69</v>
      </c>
      <c r="J3084" s="63">
        <v>15</v>
      </c>
      <c r="K3084" s="63">
        <v>2</v>
      </c>
      <c r="L3084" s="63"/>
      <c r="M3084" s="63"/>
      <c r="N3084" s="63"/>
      <c r="O3084" s="63"/>
      <c r="P3084" s="63"/>
      <c r="Q3084" s="63"/>
      <c r="R3084" s="63"/>
    </row>
    <row r="3085" spans="1:18" x14ac:dyDescent="0.2">
      <c r="A3085" s="63" t="s">
        <v>3099</v>
      </c>
      <c r="B3085" s="63" t="s">
        <v>3033</v>
      </c>
      <c r="C3085" s="63" t="s">
        <v>149</v>
      </c>
      <c r="D3085" s="63" t="s">
        <v>148</v>
      </c>
      <c r="E3085" s="63" t="s">
        <v>3030</v>
      </c>
      <c r="F3085" s="63">
        <v>1</v>
      </c>
      <c r="G3085" s="63" t="s">
        <v>8529</v>
      </c>
      <c r="H3085" s="63" t="s">
        <v>772</v>
      </c>
      <c r="I3085" s="63">
        <v>69</v>
      </c>
      <c r="J3085" s="63">
        <v>18</v>
      </c>
      <c r="K3085" s="63">
        <v>2</v>
      </c>
      <c r="L3085" s="63">
        <v>0</v>
      </c>
      <c r="M3085" s="63"/>
      <c r="N3085" s="63"/>
      <c r="O3085" s="63"/>
      <c r="P3085" s="63"/>
      <c r="Q3085" s="63"/>
      <c r="R3085" s="63"/>
    </row>
    <row r="3086" spans="1:18" x14ac:dyDescent="0.2">
      <c r="A3086" s="63" t="s">
        <v>3100</v>
      </c>
      <c r="B3086" s="63" t="s">
        <v>3029</v>
      </c>
      <c r="C3086" s="63" t="s">
        <v>153</v>
      </c>
      <c r="D3086" s="63" t="s">
        <v>152</v>
      </c>
      <c r="E3086" s="63" t="s">
        <v>3030</v>
      </c>
      <c r="F3086" s="63">
        <v>0</v>
      </c>
      <c r="G3086" s="63" t="s">
        <v>8529</v>
      </c>
      <c r="H3086" s="63" t="s">
        <v>18</v>
      </c>
      <c r="I3086" s="63">
        <v>70</v>
      </c>
      <c r="J3086" s="63">
        <v>7</v>
      </c>
      <c r="K3086" s="63">
        <v>1</v>
      </c>
      <c r="L3086" s="63"/>
      <c r="M3086" s="63"/>
      <c r="N3086" s="63"/>
      <c r="O3086" s="63"/>
      <c r="P3086" s="63"/>
      <c r="Q3086" s="63"/>
      <c r="R3086" s="63"/>
    </row>
    <row r="3087" spans="1:18" x14ac:dyDescent="0.2">
      <c r="A3087" s="63" t="s">
        <v>3101</v>
      </c>
      <c r="B3087" s="63" t="s">
        <v>3033</v>
      </c>
      <c r="C3087" s="63" t="s">
        <v>153</v>
      </c>
      <c r="D3087" s="63" t="s">
        <v>152</v>
      </c>
      <c r="E3087" s="63" t="s">
        <v>3030</v>
      </c>
      <c r="F3087" s="63">
        <v>1</v>
      </c>
      <c r="G3087" s="63" t="s">
        <v>8529</v>
      </c>
      <c r="H3087" s="63" t="s">
        <v>772</v>
      </c>
      <c r="I3087" s="63">
        <v>69</v>
      </c>
      <c r="J3087" s="63">
        <v>18</v>
      </c>
      <c r="K3087" s="63">
        <v>2</v>
      </c>
      <c r="L3087" s="63">
        <v>-0.3</v>
      </c>
      <c r="M3087" s="63"/>
      <c r="N3087" s="63">
        <v>1</v>
      </c>
      <c r="O3087" s="63"/>
      <c r="P3087" s="63"/>
      <c r="Q3087" s="63"/>
      <c r="R3087" s="63"/>
    </row>
    <row r="3088" spans="1:18" x14ac:dyDescent="0.2">
      <c r="A3088" s="63" t="s">
        <v>3102</v>
      </c>
      <c r="B3088" s="63" t="s">
        <v>3029</v>
      </c>
      <c r="C3088" s="63" t="s">
        <v>157</v>
      </c>
      <c r="D3088" s="63" t="s">
        <v>156</v>
      </c>
      <c r="E3088" s="63" t="s">
        <v>3030</v>
      </c>
      <c r="F3088" s="63">
        <v>0</v>
      </c>
      <c r="G3088" s="63" t="s">
        <v>8529</v>
      </c>
      <c r="H3088" s="63" t="s">
        <v>18</v>
      </c>
      <c r="I3088" s="63">
        <v>68</v>
      </c>
      <c r="J3088" s="63">
        <v>26</v>
      </c>
      <c r="K3088" s="63">
        <v>3</v>
      </c>
      <c r="L3088" s="63"/>
      <c r="M3088" s="63"/>
      <c r="N3088" s="63"/>
      <c r="O3088" s="63"/>
      <c r="P3088" s="63"/>
      <c r="Q3088" s="63"/>
      <c r="R3088" s="63"/>
    </row>
    <row r="3089" spans="1:18" x14ac:dyDescent="0.2">
      <c r="A3089" s="63" t="s">
        <v>3103</v>
      </c>
      <c r="B3089" s="63" t="s">
        <v>3033</v>
      </c>
      <c r="C3089" s="63" t="s">
        <v>157</v>
      </c>
      <c r="D3089" s="63" t="s">
        <v>156</v>
      </c>
      <c r="E3089" s="63" t="s">
        <v>3030</v>
      </c>
      <c r="F3089" s="63">
        <v>1</v>
      </c>
      <c r="G3089" s="63" t="s">
        <v>8529</v>
      </c>
      <c r="H3089" s="63" t="s">
        <v>772</v>
      </c>
      <c r="I3089" s="63">
        <v>69</v>
      </c>
      <c r="J3089" s="63">
        <v>18</v>
      </c>
      <c r="K3089" s="63">
        <v>2</v>
      </c>
      <c r="L3089" s="63">
        <v>0.3</v>
      </c>
      <c r="M3089" s="63">
        <v>1</v>
      </c>
      <c r="N3089" s="63"/>
      <c r="O3089" s="63"/>
      <c r="P3089" s="63"/>
      <c r="Q3089" s="63"/>
      <c r="R3089" s="63"/>
    </row>
    <row r="3090" spans="1:18" x14ac:dyDescent="0.2">
      <c r="A3090" s="63" t="s">
        <v>3104</v>
      </c>
      <c r="B3090" s="63" t="s">
        <v>3029</v>
      </c>
      <c r="C3090" s="63" t="s">
        <v>161</v>
      </c>
      <c r="D3090" s="63" t="s">
        <v>160</v>
      </c>
      <c r="E3090" s="63" t="s">
        <v>3030</v>
      </c>
      <c r="F3090" s="63">
        <v>0</v>
      </c>
      <c r="G3090" s="63" t="s">
        <v>8529</v>
      </c>
      <c r="H3090" s="63" t="s">
        <v>18</v>
      </c>
      <c r="I3090" s="63">
        <v>70</v>
      </c>
      <c r="J3090" s="63">
        <v>7</v>
      </c>
      <c r="K3090" s="63">
        <v>1</v>
      </c>
      <c r="L3090" s="63"/>
      <c r="M3090" s="63"/>
      <c r="N3090" s="63"/>
      <c r="O3090" s="63"/>
      <c r="P3090" s="63"/>
      <c r="Q3090" s="63"/>
      <c r="R3090" s="63"/>
    </row>
    <row r="3091" spans="1:18" x14ac:dyDescent="0.2">
      <c r="A3091" s="63" t="s">
        <v>3105</v>
      </c>
      <c r="B3091" s="63" t="s">
        <v>3033</v>
      </c>
      <c r="C3091" s="63" t="s">
        <v>161</v>
      </c>
      <c r="D3091" s="63" t="s">
        <v>160</v>
      </c>
      <c r="E3091" s="63" t="s">
        <v>3030</v>
      </c>
      <c r="F3091" s="63">
        <v>1</v>
      </c>
      <c r="G3091" s="63" t="s">
        <v>8529</v>
      </c>
      <c r="H3091" s="63" t="s">
        <v>772</v>
      </c>
      <c r="I3091" s="63">
        <v>70</v>
      </c>
      <c r="J3091" s="63">
        <v>10</v>
      </c>
      <c r="K3091" s="63">
        <v>1</v>
      </c>
      <c r="L3091" s="63">
        <v>0</v>
      </c>
      <c r="M3091" s="63"/>
      <c r="N3091" s="63"/>
      <c r="O3091" s="63"/>
      <c r="P3091" s="63"/>
      <c r="Q3091" s="63"/>
      <c r="R3091" s="63"/>
    </row>
    <row r="3092" spans="1:18" x14ac:dyDescent="0.2">
      <c r="A3092" s="63" t="s">
        <v>3106</v>
      </c>
      <c r="B3092" s="63" t="s">
        <v>3029</v>
      </c>
      <c r="C3092" s="63" t="s">
        <v>165</v>
      </c>
      <c r="D3092" s="63" t="s">
        <v>164</v>
      </c>
      <c r="E3092" s="63" t="s">
        <v>3030</v>
      </c>
      <c r="F3092" s="63">
        <v>0</v>
      </c>
      <c r="G3092" s="63" t="s">
        <v>8529</v>
      </c>
      <c r="H3092" s="63" t="s">
        <v>18</v>
      </c>
      <c r="I3092" s="63">
        <v>68</v>
      </c>
      <c r="J3092" s="63">
        <v>26</v>
      </c>
      <c r="K3092" s="63">
        <v>3</v>
      </c>
      <c r="L3092" s="63"/>
      <c r="M3092" s="63"/>
      <c r="N3092" s="63"/>
      <c r="O3092" s="63"/>
      <c r="P3092" s="63"/>
      <c r="Q3092" s="63"/>
      <c r="R3092" s="63"/>
    </row>
    <row r="3093" spans="1:18" x14ac:dyDescent="0.2">
      <c r="A3093" s="63" t="s">
        <v>3107</v>
      </c>
      <c r="B3093" s="63" t="s">
        <v>3033</v>
      </c>
      <c r="C3093" s="63" t="s">
        <v>165</v>
      </c>
      <c r="D3093" s="63" t="s">
        <v>164</v>
      </c>
      <c r="E3093" s="63" t="s">
        <v>3030</v>
      </c>
      <c r="F3093" s="63">
        <v>1</v>
      </c>
      <c r="G3093" s="63" t="s">
        <v>8529</v>
      </c>
      <c r="H3093" s="63" t="s">
        <v>772</v>
      </c>
      <c r="I3093" s="63">
        <v>68</v>
      </c>
      <c r="J3093" s="63">
        <v>29</v>
      </c>
      <c r="K3093" s="63">
        <v>3</v>
      </c>
      <c r="L3093" s="63">
        <v>0</v>
      </c>
      <c r="M3093" s="63"/>
      <c r="N3093" s="63"/>
      <c r="O3093" s="63"/>
      <c r="P3093" s="63"/>
      <c r="Q3093" s="63"/>
      <c r="R3093" s="63"/>
    </row>
    <row r="3094" spans="1:18" x14ac:dyDescent="0.2">
      <c r="A3094" s="63" t="s">
        <v>3108</v>
      </c>
      <c r="B3094" s="63" t="s">
        <v>3029</v>
      </c>
      <c r="C3094" s="63" t="s">
        <v>169</v>
      </c>
      <c r="D3094" s="63" t="s">
        <v>168</v>
      </c>
      <c r="E3094" s="63" t="s">
        <v>3030</v>
      </c>
      <c r="F3094" s="63">
        <v>0</v>
      </c>
      <c r="G3094" s="63" t="s">
        <v>8529</v>
      </c>
      <c r="H3094" s="63" t="s">
        <v>18</v>
      </c>
      <c r="I3094" s="63">
        <v>67</v>
      </c>
      <c r="J3094" s="63">
        <v>31</v>
      </c>
      <c r="K3094" s="63">
        <v>3</v>
      </c>
      <c r="L3094" s="63"/>
      <c r="M3094" s="63"/>
      <c r="N3094" s="63"/>
      <c r="O3094" s="63"/>
      <c r="P3094" s="63"/>
      <c r="Q3094" s="63"/>
      <c r="R3094" s="63"/>
    </row>
    <row r="3095" spans="1:18" x14ac:dyDescent="0.2">
      <c r="A3095" s="63" t="s">
        <v>3109</v>
      </c>
      <c r="B3095" s="63" t="s">
        <v>3033</v>
      </c>
      <c r="C3095" s="63" t="s">
        <v>169</v>
      </c>
      <c r="D3095" s="63" t="s">
        <v>168</v>
      </c>
      <c r="E3095" s="63" t="s">
        <v>3030</v>
      </c>
      <c r="F3095" s="63">
        <v>1</v>
      </c>
      <c r="G3095" s="63" t="s">
        <v>8529</v>
      </c>
      <c r="H3095" s="63" t="s">
        <v>772</v>
      </c>
      <c r="I3095" s="63">
        <v>67</v>
      </c>
      <c r="J3095" s="63">
        <v>33</v>
      </c>
      <c r="K3095" s="63">
        <v>3</v>
      </c>
      <c r="L3095" s="63">
        <v>0</v>
      </c>
      <c r="M3095" s="63"/>
      <c r="N3095" s="63"/>
      <c r="O3095" s="63"/>
      <c r="P3095" s="63"/>
      <c r="Q3095" s="63"/>
      <c r="R3095" s="63"/>
    </row>
    <row r="3096" spans="1:18" x14ac:dyDescent="0.2">
      <c r="A3096" s="63" t="s">
        <v>3110</v>
      </c>
      <c r="B3096" s="63" t="s">
        <v>3029</v>
      </c>
      <c r="C3096" s="63" t="s">
        <v>173</v>
      </c>
      <c r="D3096" s="63" t="s">
        <v>172</v>
      </c>
      <c r="E3096" s="63" t="s">
        <v>3030</v>
      </c>
      <c r="F3096" s="63">
        <v>0</v>
      </c>
      <c r="G3096" s="63" t="s">
        <v>8529</v>
      </c>
      <c r="H3096" s="63" t="s">
        <v>18</v>
      </c>
      <c r="I3096" s="63">
        <v>67</v>
      </c>
      <c r="J3096" s="63">
        <v>31</v>
      </c>
      <c r="K3096" s="63">
        <v>3</v>
      </c>
      <c r="L3096" s="63"/>
      <c r="M3096" s="63"/>
      <c r="N3096" s="63"/>
      <c r="O3096" s="63"/>
      <c r="P3096" s="63"/>
      <c r="Q3096" s="63"/>
      <c r="R3096" s="63"/>
    </row>
    <row r="3097" spans="1:18" x14ac:dyDescent="0.2">
      <c r="A3097" s="63" t="s">
        <v>3111</v>
      </c>
      <c r="B3097" s="63" t="s">
        <v>3033</v>
      </c>
      <c r="C3097" s="63" t="s">
        <v>173</v>
      </c>
      <c r="D3097" s="63" t="s">
        <v>172</v>
      </c>
      <c r="E3097" s="63" t="s">
        <v>3030</v>
      </c>
      <c r="F3097" s="63">
        <v>1</v>
      </c>
      <c r="G3097" s="63" t="s">
        <v>8529</v>
      </c>
      <c r="H3097" s="63" t="s">
        <v>772</v>
      </c>
      <c r="I3097" s="63">
        <v>68</v>
      </c>
      <c r="J3097" s="63">
        <v>29</v>
      </c>
      <c r="K3097" s="63">
        <v>3</v>
      </c>
      <c r="L3097" s="63">
        <v>0.3</v>
      </c>
      <c r="M3097" s="63">
        <v>1</v>
      </c>
      <c r="N3097" s="63"/>
      <c r="O3097" s="63"/>
      <c r="P3097" s="63"/>
      <c r="Q3097" s="63"/>
      <c r="R3097" s="63"/>
    </row>
    <row r="3098" spans="1:18" x14ac:dyDescent="0.2">
      <c r="A3098" s="63" t="s">
        <v>3112</v>
      </c>
      <c r="B3098" s="63" t="s">
        <v>3029</v>
      </c>
      <c r="C3098" s="63" t="s">
        <v>177</v>
      </c>
      <c r="D3098" s="63" t="s">
        <v>176</v>
      </c>
      <c r="E3098" s="63" t="s">
        <v>3030</v>
      </c>
      <c r="F3098" s="63">
        <v>0</v>
      </c>
      <c r="G3098" s="63" t="s">
        <v>8529</v>
      </c>
      <c r="H3098" s="63" t="s">
        <v>18</v>
      </c>
      <c r="I3098" s="63">
        <v>69</v>
      </c>
      <c r="J3098" s="63">
        <v>15</v>
      </c>
      <c r="K3098" s="63">
        <v>2</v>
      </c>
      <c r="L3098" s="63"/>
      <c r="M3098" s="63"/>
      <c r="N3098" s="63"/>
      <c r="O3098" s="63"/>
      <c r="P3098" s="63"/>
      <c r="Q3098" s="63"/>
      <c r="R3098" s="63"/>
    </row>
    <row r="3099" spans="1:18" x14ac:dyDescent="0.2">
      <c r="A3099" s="63" t="s">
        <v>3113</v>
      </c>
      <c r="B3099" s="63" t="s">
        <v>3033</v>
      </c>
      <c r="C3099" s="63" t="s">
        <v>177</v>
      </c>
      <c r="D3099" s="63" t="s">
        <v>176</v>
      </c>
      <c r="E3099" s="63" t="s">
        <v>3030</v>
      </c>
      <c r="F3099" s="63">
        <v>1</v>
      </c>
      <c r="G3099" s="63" t="s">
        <v>8529</v>
      </c>
      <c r="H3099" s="63" t="s">
        <v>772</v>
      </c>
      <c r="I3099" s="63">
        <v>69</v>
      </c>
      <c r="J3099" s="63">
        <v>18</v>
      </c>
      <c r="K3099" s="63">
        <v>2</v>
      </c>
      <c r="L3099" s="63">
        <v>0</v>
      </c>
      <c r="M3099" s="63"/>
      <c r="N3099" s="63"/>
      <c r="O3099" s="63"/>
      <c r="P3099" s="63"/>
      <c r="Q3099" s="63"/>
      <c r="R3099" s="63"/>
    </row>
    <row r="3100" spans="1:18" x14ac:dyDescent="0.2">
      <c r="A3100" s="63" t="s">
        <v>3114</v>
      </c>
      <c r="B3100" s="63" t="s">
        <v>3029</v>
      </c>
      <c r="C3100" s="63" t="s">
        <v>181</v>
      </c>
      <c r="D3100" s="63" t="s">
        <v>180</v>
      </c>
      <c r="E3100" s="63" t="s">
        <v>3030</v>
      </c>
      <c r="F3100" s="63">
        <v>0</v>
      </c>
      <c r="G3100" s="63" t="s">
        <v>8529</v>
      </c>
      <c r="H3100" s="63" t="s">
        <v>18</v>
      </c>
      <c r="I3100" s="63">
        <v>72</v>
      </c>
      <c r="J3100" s="63">
        <v>1</v>
      </c>
      <c r="K3100" s="63">
        <v>1</v>
      </c>
      <c r="L3100" s="63"/>
      <c r="M3100" s="63"/>
      <c r="N3100" s="63"/>
      <c r="O3100" s="63"/>
      <c r="P3100" s="63"/>
      <c r="Q3100" s="63"/>
      <c r="R3100" s="63"/>
    </row>
    <row r="3101" spans="1:18" x14ac:dyDescent="0.2">
      <c r="A3101" s="63" t="s">
        <v>3115</v>
      </c>
      <c r="B3101" s="63" t="s">
        <v>3033</v>
      </c>
      <c r="C3101" s="63" t="s">
        <v>181</v>
      </c>
      <c r="D3101" s="63" t="s">
        <v>180</v>
      </c>
      <c r="E3101" s="63" t="s">
        <v>3030</v>
      </c>
      <c r="F3101" s="63">
        <v>1</v>
      </c>
      <c r="G3101" s="63" t="s">
        <v>8529</v>
      </c>
      <c r="H3101" s="63" t="s">
        <v>772</v>
      </c>
      <c r="I3101" s="63">
        <v>74</v>
      </c>
      <c r="J3101" s="63">
        <v>1</v>
      </c>
      <c r="K3101" s="63">
        <v>1</v>
      </c>
      <c r="L3101" s="63">
        <v>0.7</v>
      </c>
      <c r="M3101" s="63">
        <v>1</v>
      </c>
      <c r="N3101" s="63"/>
      <c r="O3101" s="63">
        <v>1</v>
      </c>
      <c r="P3101" s="63"/>
      <c r="Q3101" s="63"/>
      <c r="R3101" s="63"/>
    </row>
    <row r="3102" spans="1:18" x14ac:dyDescent="0.2">
      <c r="A3102" s="63" t="s">
        <v>3116</v>
      </c>
      <c r="B3102" s="63" t="s">
        <v>3029</v>
      </c>
      <c r="C3102" s="63" t="s">
        <v>185</v>
      </c>
      <c r="D3102" s="63" t="s">
        <v>184</v>
      </c>
      <c r="E3102" s="63" t="s">
        <v>3030</v>
      </c>
      <c r="F3102" s="63">
        <v>0</v>
      </c>
      <c r="G3102" s="63" t="s">
        <v>8529</v>
      </c>
      <c r="H3102" s="63" t="s">
        <v>18</v>
      </c>
      <c r="I3102" s="63">
        <v>68</v>
      </c>
      <c r="J3102" s="63">
        <v>26</v>
      </c>
      <c r="K3102" s="63">
        <v>3</v>
      </c>
      <c r="L3102" s="63"/>
      <c r="M3102" s="63"/>
      <c r="N3102" s="63"/>
      <c r="O3102" s="63"/>
      <c r="P3102" s="63"/>
      <c r="Q3102" s="63"/>
      <c r="R3102" s="63"/>
    </row>
    <row r="3103" spans="1:18" x14ac:dyDescent="0.2">
      <c r="A3103" s="63" t="s">
        <v>3117</v>
      </c>
      <c r="B3103" s="63" t="s">
        <v>3033</v>
      </c>
      <c r="C3103" s="63" t="s">
        <v>185</v>
      </c>
      <c r="D3103" s="63" t="s">
        <v>184</v>
      </c>
      <c r="E3103" s="63" t="s">
        <v>3030</v>
      </c>
      <c r="F3103" s="63">
        <v>1</v>
      </c>
      <c r="G3103" s="63" t="s">
        <v>8529</v>
      </c>
      <c r="H3103" s="63" t="s">
        <v>772</v>
      </c>
      <c r="I3103" s="63">
        <v>68</v>
      </c>
      <c r="J3103" s="63">
        <v>29</v>
      </c>
      <c r="K3103" s="63">
        <v>3</v>
      </c>
      <c r="L3103" s="63">
        <v>0</v>
      </c>
      <c r="M3103" s="63"/>
      <c r="N3103" s="63"/>
      <c r="O3103" s="63"/>
      <c r="P3103" s="63"/>
      <c r="Q3103" s="63"/>
      <c r="R3103" s="63"/>
    </row>
    <row r="3104" spans="1:18" x14ac:dyDescent="0.2">
      <c r="A3104" s="63" t="s">
        <v>3118</v>
      </c>
      <c r="B3104" s="63" t="s">
        <v>3029</v>
      </c>
      <c r="C3104" s="63" t="s">
        <v>189</v>
      </c>
      <c r="D3104" s="63" t="s">
        <v>188</v>
      </c>
      <c r="E3104" s="63" t="s">
        <v>3030</v>
      </c>
      <c r="F3104" s="63">
        <v>0</v>
      </c>
      <c r="G3104" s="63" t="s">
        <v>8529</v>
      </c>
      <c r="H3104" s="63" t="s">
        <v>18</v>
      </c>
      <c r="I3104" s="63">
        <v>69</v>
      </c>
      <c r="J3104" s="63">
        <v>15</v>
      </c>
      <c r="K3104" s="63">
        <v>2</v>
      </c>
      <c r="L3104" s="63"/>
      <c r="M3104" s="63"/>
      <c r="N3104" s="63"/>
      <c r="O3104" s="63"/>
      <c r="P3104" s="63"/>
      <c r="Q3104" s="63"/>
      <c r="R3104" s="63"/>
    </row>
    <row r="3105" spans="1:18" x14ac:dyDescent="0.2">
      <c r="A3105" s="63" t="s">
        <v>3119</v>
      </c>
      <c r="B3105" s="63" t="s">
        <v>3033</v>
      </c>
      <c r="C3105" s="63" t="s">
        <v>189</v>
      </c>
      <c r="D3105" s="63" t="s">
        <v>188</v>
      </c>
      <c r="E3105" s="63" t="s">
        <v>3030</v>
      </c>
      <c r="F3105" s="63">
        <v>1</v>
      </c>
      <c r="G3105" s="63" t="s">
        <v>8529</v>
      </c>
      <c r="H3105" s="63" t="s">
        <v>772</v>
      </c>
      <c r="I3105" s="63">
        <v>70</v>
      </c>
      <c r="J3105" s="63">
        <v>10</v>
      </c>
      <c r="K3105" s="63">
        <v>1</v>
      </c>
      <c r="L3105" s="63">
        <v>0.3</v>
      </c>
      <c r="M3105" s="63">
        <v>1</v>
      </c>
      <c r="N3105" s="63"/>
      <c r="O3105" s="63"/>
      <c r="P3105" s="63"/>
      <c r="Q3105" s="63"/>
      <c r="R3105" s="63"/>
    </row>
    <row r="3106" spans="1:18" x14ac:dyDescent="0.2">
      <c r="A3106" s="63" t="s">
        <v>3120</v>
      </c>
      <c r="B3106" s="63" t="s">
        <v>3029</v>
      </c>
      <c r="C3106" s="63" t="s">
        <v>193</v>
      </c>
      <c r="D3106" s="63" t="s">
        <v>192</v>
      </c>
      <c r="E3106" s="63" t="s">
        <v>3030</v>
      </c>
      <c r="F3106" s="63">
        <v>0</v>
      </c>
      <c r="G3106" s="63" t="s">
        <v>8529</v>
      </c>
      <c r="H3106" s="63" t="s">
        <v>18</v>
      </c>
      <c r="I3106" s="63">
        <v>68</v>
      </c>
      <c r="J3106" s="63"/>
      <c r="K3106" s="63"/>
      <c r="L3106" s="63"/>
      <c r="M3106" s="63"/>
      <c r="N3106" s="63"/>
      <c r="O3106" s="63"/>
      <c r="P3106" s="63"/>
      <c r="Q3106" s="63"/>
      <c r="R3106" s="63"/>
    </row>
    <row r="3107" spans="1:18" x14ac:dyDescent="0.2">
      <c r="A3107" s="63" t="s">
        <v>3121</v>
      </c>
      <c r="B3107" s="63" t="s">
        <v>3033</v>
      </c>
      <c r="C3107" s="63" t="s">
        <v>193</v>
      </c>
      <c r="D3107" s="63" t="s">
        <v>192</v>
      </c>
      <c r="E3107" s="63" t="s">
        <v>3030</v>
      </c>
      <c r="F3107" s="63">
        <v>1</v>
      </c>
      <c r="G3107" s="63" t="s">
        <v>8529</v>
      </c>
      <c r="H3107" s="63" t="s">
        <v>772</v>
      </c>
      <c r="I3107" s="63">
        <v>68</v>
      </c>
      <c r="J3107" s="63"/>
      <c r="K3107" s="63"/>
      <c r="L3107" s="63">
        <v>0</v>
      </c>
      <c r="M3107" s="63"/>
      <c r="N3107" s="63"/>
      <c r="O3107" s="63"/>
      <c r="P3107" s="63"/>
      <c r="Q3107" s="63"/>
      <c r="R3107" s="63"/>
    </row>
    <row r="3108" spans="1:18" x14ac:dyDescent="0.2">
      <c r="A3108" s="63" t="s">
        <v>3122</v>
      </c>
      <c r="B3108" s="63" t="s">
        <v>3029</v>
      </c>
      <c r="C3108" s="63" t="s">
        <v>197</v>
      </c>
      <c r="D3108" s="63" t="s">
        <v>196</v>
      </c>
      <c r="E3108" s="63" t="s">
        <v>3030</v>
      </c>
      <c r="F3108" s="63">
        <v>0</v>
      </c>
      <c r="G3108" s="63" t="s">
        <v>8529</v>
      </c>
      <c r="H3108" s="63" t="s">
        <v>18</v>
      </c>
      <c r="I3108" s="63">
        <v>70</v>
      </c>
      <c r="J3108" s="63">
        <v>7</v>
      </c>
      <c r="K3108" s="63">
        <v>1</v>
      </c>
      <c r="L3108" s="63"/>
      <c r="M3108" s="63"/>
      <c r="N3108" s="63"/>
      <c r="O3108" s="63"/>
      <c r="P3108" s="63"/>
      <c r="Q3108" s="63"/>
      <c r="R3108" s="63"/>
    </row>
    <row r="3109" spans="1:18" x14ac:dyDescent="0.2">
      <c r="A3109" s="63" t="s">
        <v>3123</v>
      </c>
      <c r="B3109" s="63" t="s">
        <v>3033</v>
      </c>
      <c r="C3109" s="63" t="s">
        <v>197</v>
      </c>
      <c r="D3109" s="63" t="s">
        <v>196</v>
      </c>
      <c r="E3109" s="63" t="s">
        <v>3030</v>
      </c>
      <c r="F3109" s="63">
        <v>1</v>
      </c>
      <c r="G3109" s="63" t="s">
        <v>8529</v>
      </c>
      <c r="H3109" s="63" t="s">
        <v>772</v>
      </c>
      <c r="I3109" s="63">
        <v>69</v>
      </c>
      <c r="J3109" s="63">
        <v>18</v>
      </c>
      <c r="K3109" s="63">
        <v>2</v>
      </c>
      <c r="L3109" s="63">
        <v>-0.3</v>
      </c>
      <c r="M3109" s="63"/>
      <c r="N3109" s="63">
        <v>1</v>
      </c>
      <c r="O3109" s="63"/>
      <c r="P3109" s="63"/>
      <c r="Q3109" s="63"/>
      <c r="R3109" s="63"/>
    </row>
    <row r="3110" spans="1:18" x14ac:dyDescent="0.2">
      <c r="A3110" s="63" t="s">
        <v>3124</v>
      </c>
      <c r="B3110" s="63" t="s">
        <v>3029</v>
      </c>
      <c r="C3110" s="63" t="s">
        <v>201</v>
      </c>
      <c r="D3110" s="63" t="s">
        <v>200</v>
      </c>
      <c r="E3110" s="63" t="s">
        <v>3030</v>
      </c>
      <c r="F3110" s="63">
        <v>0</v>
      </c>
      <c r="G3110" s="63" t="s">
        <v>8529</v>
      </c>
      <c r="H3110" s="63" t="s">
        <v>18</v>
      </c>
      <c r="I3110" s="63">
        <v>69</v>
      </c>
      <c r="J3110" s="63">
        <v>15</v>
      </c>
      <c r="K3110" s="63">
        <v>2</v>
      </c>
      <c r="L3110" s="63"/>
      <c r="M3110" s="63"/>
      <c r="N3110" s="63"/>
      <c r="O3110" s="63"/>
      <c r="P3110" s="63"/>
      <c r="Q3110" s="63"/>
      <c r="R3110" s="63"/>
    </row>
    <row r="3111" spans="1:18" x14ac:dyDescent="0.2">
      <c r="A3111" s="63" t="s">
        <v>3125</v>
      </c>
      <c r="B3111" s="63" t="s">
        <v>3033</v>
      </c>
      <c r="C3111" s="63" t="s">
        <v>201</v>
      </c>
      <c r="D3111" s="63" t="s">
        <v>200</v>
      </c>
      <c r="E3111" s="63" t="s">
        <v>3030</v>
      </c>
      <c r="F3111" s="63">
        <v>1</v>
      </c>
      <c r="G3111" s="63" t="s">
        <v>8529</v>
      </c>
      <c r="H3111" s="63" t="s">
        <v>772</v>
      </c>
      <c r="I3111" s="63">
        <v>69</v>
      </c>
      <c r="J3111" s="63">
        <v>18</v>
      </c>
      <c r="K3111" s="63">
        <v>2</v>
      </c>
      <c r="L3111" s="63">
        <v>0</v>
      </c>
      <c r="M3111" s="63"/>
      <c r="N3111" s="63"/>
      <c r="O3111" s="63"/>
      <c r="P3111" s="63"/>
      <c r="Q3111" s="63"/>
      <c r="R3111" s="63"/>
    </row>
    <row r="3112" spans="1:18" x14ac:dyDescent="0.2">
      <c r="A3112" s="63" t="s">
        <v>3126</v>
      </c>
      <c r="B3112" s="63" t="s">
        <v>3029</v>
      </c>
      <c r="C3112" s="63" t="s">
        <v>205</v>
      </c>
      <c r="D3112" s="63" t="s">
        <v>204</v>
      </c>
      <c r="E3112" s="63" t="s">
        <v>3030</v>
      </c>
      <c r="F3112" s="63">
        <v>0</v>
      </c>
      <c r="G3112" s="63" t="s">
        <v>8529</v>
      </c>
      <c r="H3112" s="63" t="s">
        <v>18</v>
      </c>
      <c r="I3112" s="63">
        <v>66</v>
      </c>
      <c r="J3112" s="63">
        <v>39</v>
      </c>
      <c r="K3112" s="63">
        <v>4</v>
      </c>
      <c r="L3112" s="63"/>
      <c r="M3112" s="63"/>
      <c r="N3112" s="63"/>
      <c r="O3112" s="63"/>
      <c r="P3112" s="63"/>
      <c r="Q3112" s="63"/>
      <c r="R3112" s="63"/>
    </row>
    <row r="3113" spans="1:18" x14ac:dyDescent="0.2">
      <c r="A3113" s="63" t="s">
        <v>3127</v>
      </c>
      <c r="B3113" s="63" t="s">
        <v>3033</v>
      </c>
      <c r="C3113" s="63" t="s">
        <v>205</v>
      </c>
      <c r="D3113" s="63" t="s">
        <v>204</v>
      </c>
      <c r="E3113" s="63" t="s">
        <v>3030</v>
      </c>
      <c r="F3113" s="63">
        <v>1</v>
      </c>
      <c r="G3113" s="63" t="s">
        <v>8529</v>
      </c>
      <c r="H3113" s="63" t="s">
        <v>772</v>
      </c>
      <c r="I3113" s="63">
        <v>67</v>
      </c>
      <c r="J3113" s="63">
        <v>33</v>
      </c>
      <c r="K3113" s="63">
        <v>3</v>
      </c>
      <c r="L3113" s="63">
        <v>0.3</v>
      </c>
      <c r="M3113" s="63">
        <v>1</v>
      </c>
      <c r="N3113" s="63"/>
      <c r="O3113" s="63"/>
      <c r="P3113" s="63"/>
      <c r="Q3113" s="63"/>
      <c r="R3113" s="63"/>
    </row>
    <row r="3114" spans="1:18" x14ac:dyDescent="0.2">
      <c r="A3114" s="63" t="s">
        <v>3128</v>
      </c>
      <c r="B3114" s="63" t="s">
        <v>3029</v>
      </c>
      <c r="C3114" s="63" t="s">
        <v>209</v>
      </c>
      <c r="D3114" s="63" t="s">
        <v>208</v>
      </c>
      <c r="E3114" s="63" t="s">
        <v>3030</v>
      </c>
      <c r="F3114" s="63">
        <v>0</v>
      </c>
      <c r="G3114" s="63" t="s">
        <v>8529</v>
      </c>
      <c r="H3114" s="63" t="s">
        <v>18</v>
      </c>
      <c r="I3114" s="63">
        <v>66</v>
      </c>
      <c r="J3114" s="63">
        <v>39</v>
      </c>
      <c r="K3114" s="63">
        <v>4</v>
      </c>
      <c r="L3114" s="63"/>
      <c r="M3114" s="63"/>
      <c r="N3114" s="63"/>
      <c r="O3114" s="63"/>
      <c r="P3114" s="63"/>
      <c r="Q3114" s="63"/>
      <c r="R3114" s="63"/>
    </row>
    <row r="3115" spans="1:18" x14ac:dyDescent="0.2">
      <c r="A3115" s="63" t="s">
        <v>3129</v>
      </c>
      <c r="B3115" s="63" t="s">
        <v>3033</v>
      </c>
      <c r="C3115" s="63" t="s">
        <v>209</v>
      </c>
      <c r="D3115" s="63" t="s">
        <v>208</v>
      </c>
      <c r="E3115" s="63" t="s">
        <v>3030</v>
      </c>
      <c r="F3115" s="63">
        <v>1</v>
      </c>
      <c r="G3115" s="63" t="s">
        <v>8529</v>
      </c>
      <c r="H3115" s="63" t="s">
        <v>772</v>
      </c>
      <c r="I3115" s="63">
        <v>67</v>
      </c>
      <c r="J3115" s="63">
        <v>33</v>
      </c>
      <c r="K3115" s="63">
        <v>3</v>
      </c>
      <c r="L3115" s="63">
        <v>0.3</v>
      </c>
      <c r="M3115" s="63">
        <v>1</v>
      </c>
      <c r="N3115" s="63"/>
      <c r="O3115" s="63"/>
      <c r="P3115" s="63"/>
      <c r="Q3115" s="63"/>
      <c r="R3115" s="63"/>
    </row>
    <row r="3116" spans="1:18" x14ac:dyDescent="0.2">
      <c r="A3116" s="63" t="s">
        <v>3130</v>
      </c>
      <c r="B3116" s="63" t="s">
        <v>3029</v>
      </c>
      <c r="C3116" s="63" t="s">
        <v>213</v>
      </c>
      <c r="D3116" s="63" t="s">
        <v>212</v>
      </c>
      <c r="E3116" s="63" t="s">
        <v>3030</v>
      </c>
      <c r="F3116" s="63">
        <v>0</v>
      </c>
      <c r="G3116" s="63" t="s">
        <v>8529</v>
      </c>
      <c r="H3116" s="63" t="s">
        <v>18</v>
      </c>
      <c r="I3116" s="63">
        <v>67</v>
      </c>
      <c r="J3116" s="63">
        <v>31</v>
      </c>
      <c r="K3116" s="63">
        <v>3</v>
      </c>
      <c r="L3116" s="63"/>
      <c r="M3116" s="63"/>
      <c r="N3116" s="63"/>
      <c r="O3116" s="63"/>
      <c r="P3116" s="63"/>
      <c r="Q3116" s="63"/>
      <c r="R3116" s="63"/>
    </row>
    <row r="3117" spans="1:18" x14ac:dyDescent="0.2">
      <c r="A3117" s="63" t="s">
        <v>3131</v>
      </c>
      <c r="B3117" s="63" t="s">
        <v>3033</v>
      </c>
      <c r="C3117" s="63" t="s">
        <v>213</v>
      </c>
      <c r="D3117" s="63" t="s">
        <v>212</v>
      </c>
      <c r="E3117" s="63" t="s">
        <v>3030</v>
      </c>
      <c r="F3117" s="63">
        <v>1</v>
      </c>
      <c r="G3117" s="63" t="s">
        <v>8529</v>
      </c>
      <c r="H3117" s="63" t="s">
        <v>772</v>
      </c>
      <c r="I3117" s="63">
        <v>67</v>
      </c>
      <c r="J3117" s="63">
        <v>33</v>
      </c>
      <c r="K3117" s="63">
        <v>3</v>
      </c>
      <c r="L3117" s="63">
        <v>0</v>
      </c>
      <c r="M3117" s="63"/>
      <c r="N3117" s="63"/>
      <c r="O3117" s="63"/>
      <c r="P3117" s="63"/>
      <c r="Q3117" s="63"/>
      <c r="R3117" s="63"/>
    </row>
    <row r="3118" spans="1:18" x14ac:dyDescent="0.2">
      <c r="A3118" s="63" t="s">
        <v>3132</v>
      </c>
      <c r="B3118" s="63" t="s">
        <v>3029</v>
      </c>
      <c r="C3118" s="63" t="s">
        <v>217</v>
      </c>
      <c r="D3118" s="63" t="s">
        <v>216</v>
      </c>
      <c r="E3118" s="63" t="s">
        <v>3030</v>
      </c>
      <c r="F3118" s="63">
        <v>0</v>
      </c>
      <c r="G3118" s="63" t="s">
        <v>8529</v>
      </c>
      <c r="H3118" s="63" t="s">
        <v>18</v>
      </c>
      <c r="I3118" s="63">
        <v>71</v>
      </c>
      <c r="J3118" s="63">
        <v>5</v>
      </c>
      <c r="K3118" s="63">
        <v>1</v>
      </c>
      <c r="L3118" s="63"/>
      <c r="M3118" s="63"/>
      <c r="N3118" s="63"/>
      <c r="O3118" s="63"/>
      <c r="P3118" s="63"/>
      <c r="Q3118" s="63"/>
      <c r="R3118" s="63"/>
    </row>
    <row r="3119" spans="1:18" x14ac:dyDescent="0.2">
      <c r="A3119" s="63" t="s">
        <v>3133</v>
      </c>
      <c r="B3119" s="63" t="s">
        <v>3033</v>
      </c>
      <c r="C3119" s="63" t="s">
        <v>217</v>
      </c>
      <c r="D3119" s="63" t="s">
        <v>216</v>
      </c>
      <c r="E3119" s="63" t="s">
        <v>3030</v>
      </c>
      <c r="F3119" s="63">
        <v>1</v>
      </c>
      <c r="G3119" s="63" t="s">
        <v>8529</v>
      </c>
      <c r="H3119" s="63" t="s">
        <v>772</v>
      </c>
      <c r="I3119" s="63">
        <v>71</v>
      </c>
      <c r="J3119" s="63">
        <v>5</v>
      </c>
      <c r="K3119" s="63">
        <v>1</v>
      </c>
      <c r="L3119" s="63">
        <v>0</v>
      </c>
      <c r="M3119" s="63"/>
      <c r="N3119" s="63"/>
      <c r="O3119" s="63"/>
      <c r="P3119" s="63"/>
      <c r="Q3119" s="63"/>
      <c r="R3119" s="63"/>
    </row>
    <row r="3120" spans="1:18" x14ac:dyDescent="0.2">
      <c r="A3120" s="63" t="s">
        <v>3134</v>
      </c>
      <c r="B3120" s="63" t="s">
        <v>3029</v>
      </c>
      <c r="C3120" s="63" t="s">
        <v>221</v>
      </c>
      <c r="D3120" s="63" t="s">
        <v>220</v>
      </c>
      <c r="E3120" s="63" t="s">
        <v>3030</v>
      </c>
      <c r="F3120" s="63">
        <v>0</v>
      </c>
      <c r="G3120" s="63" t="s">
        <v>8529</v>
      </c>
      <c r="H3120" s="63" t="s">
        <v>18</v>
      </c>
      <c r="I3120" s="63">
        <v>69</v>
      </c>
      <c r="J3120" s="63">
        <v>15</v>
      </c>
      <c r="K3120" s="63">
        <v>2</v>
      </c>
      <c r="L3120" s="63"/>
      <c r="M3120" s="63"/>
      <c r="N3120" s="63"/>
      <c r="O3120" s="63"/>
      <c r="P3120" s="63"/>
      <c r="Q3120" s="63"/>
      <c r="R3120" s="63"/>
    </row>
    <row r="3121" spans="1:18" x14ac:dyDescent="0.2">
      <c r="A3121" s="63" t="s">
        <v>3135</v>
      </c>
      <c r="B3121" s="63" t="s">
        <v>3033</v>
      </c>
      <c r="C3121" s="63" t="s">
        <v>221</v>
      </c>
      <c r="D3121" s="63" t="s">
        <v>220</v>
      </c>
      <c r="E3121" s="63" t="s">
        <v>3030</v>
      </c>
      <c r="F3121" s="63">
        <v>1</v>
      </c>
      <c r="G3121" s="63" t="s">
        <v>8529</v>
      </c>
      <c r="H3121" s="63" t="s">
        <v>772</v>
      </c>
      <c r="I3121" s="63">
        <v>71</v>
      </c>
      <c r="J3121" s="63">
        <v>5</v>
      </c>
      <c r="K3121" s="63">
        <v>1</v>
      </c>
      <c r="L3121" s="63">
        <v>0.7</v>
      </c>
      <c r="M3121" s="63">
        <v>1</v>
      </c>
      <c r="N3121" s="63"/>
      <c r="O3121" s="63">
        <v>1</v>
      </c>
      <c r="P3121" s="63"/>
      <c r="Q3121" s="63"/>
      <c r="R3121" s="63"/>
    </row>
    <row r="3122" spans="1:18" x14ac:dyDescent="0.2">
      <c r="A3122" s="63" t="s">
        <v>3136</v>
      </c>
      <c r="B3122" s="63" t="s">
        <v>3137</v>
      </c>
      <c r="C3122" s="63" t="s">
        <v>14</v>
      </c>
      <c r="D3122" s="63" t="s">
        <v>13</v>
      </c>
      <c r="E3122" s="63" t="s">
        <v>3138</v>
      </c>
      <c r="F3122" s="63">
        <v>0</v>
      </c>
      <c r="G3122" s="63" t="s">
        <v>8530</v>
      </c>
      <c r="H3122" s="63" t="s">
        <v>334</v>
      </c>
      <c r="I3122" s="63">
        <v>24</v>
      </c>
      <c r="J3122" s="63">
        <v>50</v>
      </c>
      <c r="K3122" s="63">
        <v>4</v>
      </c>
      <c r="L3122" s="63"/>
      <c r="M3122" s="63"/>
      <c r="N3122" s="63"/>
      <c r="O3122" s="63"/>
      <c r="P3122" s="63"/>
      <c r="Q3122" s="63"/>
      <c r="R3122" s="63"/>
    </row>
    <row r="3123" spans="1:18" x14ac:dyDescent="0.2">
      <c r="A3123" s="63" t="s">
        <v>3140</v>
      </c>
      <c r="B3123" s="63" t="s">
        <v>3141</v>
      </c>
      <c r="C3123" s="63" t="s">
        <v>14</v>
      </c>
      <c r="D3123" s="63" t="s">
        <v>13</v>
      </c>
      <c r="E3123" s="63" t="s">
        <v>3138</v>
      </c>
      <c r="F3123" s="63">
        <v>1</v>
      </c>
      <c r="G3123" s="63" t="s">
        <v>8530</v>
      </c>
      <c r="H3123" s="63" t="s">
        <v>19</v>
      </c>
      <c r="I3123" s="63">
        <v>18</v>
      </c>
      <c r="J3123" s="63">
        <v>48</v>
      </c>
      <c r="K3123" s="63">
        <v>4</v>
      </c>
      <c r="L3123" s="63">
        <v>-1.5</v>
      </c>
      <c r="M3123" s="63">
        <v>1</v>
      </c>
      <c r="N3123" s="63"/>
      <c r="O3123" s="63">
        <v>1</v>
      </c>
      <c r="P3123" s="63"/>
      <c r="Q3123" s="63">
        <v>1</v>
      </c>
      <c r="R3123" s="63"/>
    </row>
    <row r="3124" spans="1:18" x14ac:dyDescent="0.2">
      <c r="A3124" s="63" t="s">
        <v>3143</v>
      </c>
      <c r="B3124" s="63" t="s">
        <v>3137</v>
      </c>
      <c r="C3124" s="63" t="s">
        <v>22</v>
      </c>
      <c r="D3124" s="63" t="s">
        <v>21</v>
      </c>
      <c r="E3124" s="63" t="s">
        <v>3138</v>
      </c>
      <c r="F3124" s="63">
        <v>0</v>
      </c>
      <c r="G3124" s="63" t="s">
        <v>8530</v>
      </c>
      <c r="H3124" s="63" t="s">
        <v>334</v>
      </c>
      <c r="I3124" s="63">
        <v>17</v>
      </c>
      <c r="J3124" s="63">
        <v>31</v>
      </c>
      <c r="K3124" s="63">
        <v>3</v>
      </c>
      <c r="L3124" s="63"/>
      <c r="M3124" s="63"/>
      <c r="N3124" s="63"/>
      <c r="O3124" s="63"/>
      <c r="P3124" s="63"/>
      <c r="Q3124" s="63"/>
      <c r="R3124" s="63"/>
    </row>
    <row r="3125" spans="1:18" x14ac:dyDescent="0.2">
      <c r="A3125" s="63" t="s">
        <v>3144</v>
      </c>
      <c r="B3125" s="63" t="s">
        <v>3141</v>
      </c>
      <c r="C3125" s="63" t="s">
        <v>22</v>
      </c>
      <c r="D3125" s="63" t="s">
        <v>21</v>
      </c>
      <c r="E3125" s="63" t="s">
        <v>3138</v>
      </c>
      <c r="F3125" s="63">
        <v>1</v>
      </c>
      <c r="G3125" s="63" t="s">
        <v>8530</v>
      </c>
      <c r="H3125" s="63" t="s">
        <v>19</v>
      </c>
      <c r="I3125" s="63">
        <v>12</v>
      </c>
      <c r="J3125" s="63">
        <v>21</v>
      </c>
      <c r="K3125" s="63">
        <v>2</v>
      </c>
      <c r="L3125" s="63">
        <v>-1.3</v>
      </c>
      <c r="M3125" s="63">
        <v>1</v>
      </c>
      <c r="N3125" s="63"/>
      <c r="O3125" s="63">
        <v>1</v>
      </c>
      <c r="P3125" s="63"/>
      <c r="Q3125" s="63">
        <v>1</v>
      </c>
      <c r="R3125" s="63"/>
    </row>
    <row r="3126" spans="1:18" x14ac:dyDescent="0.2">
      <c r="A3126" s="63" t="s">
        <v>3145</v>
      </c>
      <c r="B3126" s="63" t="s">
        <v>3137</v>
      </c>
      <c r="C3126" s="63" t="s">
        <v>26</v>
      </c>
      <c r="D3126" s="63" t="s">
        <v>25</v>
      </c>
      <c r="E3126" s="63" t="s">
        <v>3138</v>
      </c>
      <c r="F3126" s="63">
        <v>0</v>
      </c>
      <c r="G3126" s="63" t="s">
        <v>8530</v>
      </c>
      <c r="H3126" s="63" t="s">
        <v>334</v>
      </c>
      <c r="I3126" s="63">
        <v>17</v>
      </c>
      <c r="J3126" s="63">
        <v>31</v>
      </c>
      <c r="K3126" s="63">
        <v>3</v>
      </c>
      <c r="L3126" s="63"/>
      <c r="M3126" s="63"/>
      <c r="N3126" s="63"/>
      <c r="O3126" s="63"/>
      <c r="P3126" s="63"/>
      <c r="Q3126" s="63"/>
      <c r="R3126" s="63"/>
    </row>
    <row r="3127" spans="1:18" x14ac:dyDescent="0.2">
      <c r="A3127" s="63" t="s">
        <v>3146</v>
      </c>
      <c r="B3127" s="63" t="s">
        <v>3141</v>
      </c>
      <c r="C3127" s="63" t="s">
        <v>26</v>
      </c>
      <c r="D3127" s="63" t="s">
        <v>25</v>
      </c>
      <c r="E3127" s="63" t="s">
        <v>3138</v>
      </c>
      <c r="F3127" s="63">
        <v>1</v>
      </c>
      <c r="G3127" s="63" t="s">
        <v>8530</v>
      </c>
      <c r="H3127" s="63" t="s">
        <v>19</v>
      </c>
      <c r="I3127" s="63">
        <v>13</v>
      </c>
      <c r="J3127" s="63">
        <v>31</v>
      </c>
      <c r="K3127" s="63">
        <v>3</v>
      </c>
      <c r="L3127" s="63">
        <v>-1</v>
      </c>
      <c r="M3127" s="63">
        <v>1</v>
      </c>
      <c r="N3127" s="63"/>
      <c r="O3127" s="63">
        <v>1</v>
      </c>
      <c r="P3127" s="63"/>
      <c r="Q3127" s="63">
        <v>1</v>
      </c>
      <c r="R3127" s="63"/>
    </row>
    <row r="3128" spans="1:18" x14ac:dyDescent="0.2">
      <c r="A3128" s="63" t="s">
        <v>3147</v>
      </c>
      <c r="B3128" s="63" t="s">
        <v>3137</v>
      </c>
      <c r="C3128" s="63" t="s">
        <v>30</v>
      </c>
      <c r="D3128" s="63" t="s">
        <v>29</v>
      </c>
      <c r="E3128" s="63" t="s">
        <v>3138</v>
      </c>
      <c r="F3128" s="63">
        <v>0</v>
      </c>
      <c r="G3128" s="63" t="s">
        <v>8530</v>
      </c>
      <c r="H3128" s="63" t="s">
        <v>334</v>
      </c>
      <c r="I3128" s="63">
        <v>17</v>
      </c>
      <c r="J3128" s="63">
        <v>31</v>
      </c>
      <c r="K3128" s="63">
        <v>3</v>
      </c>
      <c r="L3128" s="63"/>
      <c r="M3128" s="63"/>
      <c r="N3128" s="63"/>
      <c r="O3128" s="63"/>
      <c r="P3128" s="63"/>
      <c r="Q3128" s="63"/>
      <c r="R3128" s="63"/>
    </row>
    <row r="3129" spans="1:18" x14ac:dyDescent="0.2">
      <c r="A3129" s="63" t="s">
        <v>3148</v>
      </c>
      <c r="B3129" s="63" t="s">
        <v>3141</v>
      </c>
      <c r="C3129" s="63" t="s">
        <v>30</v>
      </c>
      <c r="D3129" s="63" t="s">
        <v>29</v>
      </c>
      <c r="E3129" s="63" t="s">
        <v>3138</v>
      </c>
      <c r="F3129" s="63">
        <v>1</v>
      </c>
      <c r="G3129" s="63" t="s">
        <v>8530</v>
      </c>
      <c r="H3129" s="63" t="s">
        <v>19</v>
      </c>
      <c r="I3129" s="63">
        <v>16</v>
      </c>
      <c r="J3129" s="63">
        <v>42</v>
      </c>
      <c r="K3129" s="63">
        <v>4</v>
      </c>
      <c r="L3129" s="63">
        <v>-0.3</v>
      </c>
      <c r="M3129" s="63">
        <v>1</v>
      </c>
      <c r="N3129" s="63"/>
      <c r="O3129" s="63"/>
      <c r="P3129" s="63"/>
      <c r="Q3129" s="63"/>
      <c r="R3129" s="63"/>
    </row>
    <row r="3130" spans="1:18" x14ac:dyDescent="0.2">
      <c r="A3130" s="63" t="s">
        <v>3149</v>
      </c>
      <c r="B3130" s="63" t="s">
        <v>3137</v>
      </c>
      <c r="C3130" s="63" t="s">
        <v>34</v>
      </c>
      <c r="D3130" s="63" t="s">
        <v>33</v>
      </c>
      <c r="E3130" s="63" t="s">
        <v>3138</v>
      </c>
      <c r="F3130" s="63">
        <v>0</v>
      </c>
      <c r="G3130" s="63" t="s">
        <v>8530</v>
      </c>
      <c r="H3130" s="63" t="s">
        <v>334</v>
      </c>
      <c r="I3130" s="63">
        <v>16</v>
      </c>
      <c r="J3130" s="63">
        <v>23</v>
      </c>
      <c r="K3130" s="63">
        <v>2</v>
      </c>
      <c r="L3130" s="63"/>
      <c r="M3130" s="63"/>
      <c r="N3130" s="63"/>
      <c r="O3130" s="63"/>
      <c r="P3130" s="63"/>
      <c r="Q3130" s="63"/>
      <c r="R3130" s="63"/>
    </row>
    <row r="3131" spans="1:18" x14ac:dyDescent="0.2">
      <c r="A3131" s="63" t="s">
        <v>3150</v>
      </c>
      <c r="B3131" s="63" t="s">
        <v>3141</v>
      </c>
      <c r="C3131" s="63" t="s">
        <v>34</v>
      </c>
      <c r="D3131" s="63" t="s">
        <v>33</v>
      </c>
      <c r="E3131" s="63" t="s">
        <v>3138</v>
      </c>
      <c r="F3131" s="63">
        <v>1</v>
      </c>
      <c r="G3131" s="63" t="s">
        <v>8530</v>
      </c>
      <c r="H3131" s="63" t="s">
        <v>19</v>
      </c>
      <c r="I3131" s="63">
        <v>11</v>
      </c>
      <c r="J3131" s="63">
        <v>17</v>
      </c>
      <c r="K3131" s="63">
        <v>2</v>
      </c>
      <c r="L3131" s="63">
        <v>-1.3</v>
      </c>
      <c r="M3131" s="63">
        <v>1</v>
      </c>
      <c r="N3131" s="63"/>
      <c r="O3131" s="63">
        <v>1</v>
      </c>
      <c r="P3131" s="63"/>
      <c r="Q3131" s="63">
        <v>1</v>
      </c>
      <c r="R3131" s="63"/>
    </row>
    <row r="3132" spans="1:18" x14ac:dyDescent="0.2">
      <c r="A3132" s="63" t="s">
        <v>3151</v>
      </c>
      <c r="B3132" s="63" t="s">
        <v>3137</v>
      </c>
      <c r="C3132" s="63" t="s">
        <v>38</v>
      </c>
      <c r="D3132" s="63" t="s">
        <v>37</v>
      </c>
      <c r="E3132" s="63" t="s">
        <v>3138</v>
      </c>
      <c r="F3132" s="63">
        <v>0</v>
      </c>
      <c r="G3132" s="63" t="s">
        <v>8530</v>
      </c>
      <c r="H3132" s="63" t="s">
        <v>334</v>
      </c>
      <c r="I3132" s="63">
        <v>16</v>
      </c>
      <c r="J3132" s="63">
        <v>23</v>
      </c>
      <c r="K3132" s="63">
        <v>2</v>
      </c>
      <c r="L3132" s="63"/>
      <c r="M3132" s="63"/>
      <c r="N3132" s="63"/>
      <c r="O3132" s="63"/>
      <c r="P3132" s="63"/>
      <c r="Q3132" s="63"/>
      <c r="R3132" s="63"/>
    </row>
    <row r="3133" spans="1:18" x14ac:dyDescent="0.2">
      <c r="A3133" s="63" t="s">
        <v>3152</v>
      </c>
      <c r="B3133" s="63" t="s">
        <v>3141</v>
      </c>
      <c r="C3133" s="63" t="s">
        <v>38</v>
      </c>
      <c r="D3133" s="63" t="s">
        <v>37</v>
      </c>
      <c r="E3133" s="63" t="s">
        <v>3138</v>
      </c>
      <c r="F3133" s="63">
        <v>1</v>
      </c>
      <c r="G3133" s="63" t="s">
        <v>8530</v>
      </c>
      <c r="H3133" s="63" t="s">
        <v>19</v>
      </c>
      <c r="I3133" s="63">
        <v>12</v>
      </c>
      <c r="J3133" s="63">
        <v>21</v>
      </c>
      <c r="K3133" s="63">
        <v>2</v>
      </c>
      <c r="L3133" s="63">
        <v>-1</v>
      </c>
      <c r="M3133" s="63">
        <v>1</v>
      </c>
      <c r="N3133" s="63"/>
      <c r="O3133" s="63">
        <v>1</v>
      </c>
      <c r="P3133" s="63"/>
      <c r="Q3133" s="63">
        <v>1</v>
      </c>
      <c r="R3133" s="63"/>
    </row>
    <row r="3134" spans="1:18" x14ac:dyDescent="0.2">
      <c r="A3134" s="63" t="s">
        <v>3153</v>
      </c>
      <c r="B3134" s="63" t="s">
        <v>3137</v>
      </c>
      <c r="C3134" s="63" t="s">
        <v>42</v>
      </c>
      <c r="D3134" s="63" t="s">
        <v>41</v>
      </c>
      <c r="E3134" s="63" t="s">
        <v>3138</v>
      </c>
      <c r="F3134" s="63">
        <v>0</v>
      </c>
      <c r="G3134" s="63" t="s">
        <v>8530</v>
      </c>
      <c r="H3134" s="63" t="s">
        <v>334</v>
      </c>
      <c r="I3134" s="63">
        <v>13</v>
      </c>
      <c r="J3134" s="63">
        <v>11</v>
      </c>
      <c r="K3134" s="63">
        <v>1</v>
      </c>
      <c r="L3134" s="63"/>
      <c r="M3134" s="63"/>
      <c r="N3134" s="63"/>
      <c r="O3134" s="63"/>
      <c r="P3134" s="63"/>
      <c r="Q3134" s="63"/>
      <c r="R3134" s="63"/>
    </row>
    <row r="3135" spans="1:18" x14ac:dyDescent="0.2">
      <c r="A3135" s="63" t="s">
        <v>3154</v>
      </c>
      <c r="B3135" s="63" t="s">
        <v>3141</v>
      </c>
      <c r="C3135" s="63" t="s">
        <v>42</v>
      </c>
      <c r="D3135" s="63" t="s">
        <v>41</v>
      </c>
      <c r="E3135" s="63" t="s">
        <v>3138</v>
      </c>
      <c r="F3135" s="63">
        <v>1</v>
      </c>
      <c r="G3135" s="63" t="s">
        <v>8530</v>
      </c>
      <c r="H3135" s="63" t="s">
        <v>19</v>
      </c>
      <c r="I3135" s="63">
        <v>10</v>
      </c>
      <c r="J3135" s="63">
        <v>11</v>
      </c>
      <c r="K3135" s="63">
        <v>1</v>
      </c>
      <c r="L3135" s="63">
        <v>-0.8</v>
      </c>
      <c r="M3135" s="63">
        <v>1</v>
      </c>
      <c r="N3135" s="63"/>
      <c r="O3135" s="63">
        <v>1</v>
      </c>
      <c r="P3135" s="63"/>
      <c r="Q3135" s="63"/>
      <c r="R3135" s="63"/>
    </row>
    <row r="3136" spans="1:18" x14ac:dyDescent="0.2">
      <c r="A3136" s="63" t="s">
        <v>3155</v>
      </c>
      <c r="B3136" s="63" t="s">
        <v>3137</v>
      </c>
      <c r="C3136" s="63" t="s">
        <v>46</v>
      </c>
      <c r="D3136" s="63" t="s">
        <v>45</v>
      </c>
      <c r="E3136" s="63" t="s">
        <v>3138</v>
      </c>
      <c r="F3136" s="63">
        <v>0</v>
      </c>
      <c r="G3136" s="63" t="s">
        <v>8530</v>
      </c>
      <c r="H3136" s="63" t="s">
        <v>334</v>
      </c>
      <c r="I3136" s="63">
        <v>16</v>
      </c>
      <c r="J3136" s="63">
        <v>23</v>
      </c>
      <c r="K3136" s="63">
        <v>2</v>
      </c>
      <c r="L3136" s="63"/>
      <c r="M3136" s="63"/>
      <c r="N3136" s="63"/>
      <c r="O3136" s="63"/>
      <c r="P3136" s="63"/>
      <c r="Q3136" s="63"/>
      <c r="R3136" s="63"/>
    </row>
    <row r="3137" spans="1:18" x14ac:dyDescent="0.2">
      <c r="A3137" s="63" t="s">
        <v>3156</v>
      </c>
      <c r="B3137" s="63" t="s">
        <v>3141</v>
      </c>
      <c r="C3137" s="63" t="s">
        <v>46</v>
      </c>
      <c r="D3137" s="63" t="s">
        <v>45</v>
      </c>
      <c r="E3137" s="63" t="s">
        <v>3138</v>
      </c>
      <c r="F3137" s="63">
        <v>1</v>
      </c>
      <c r="G3137" s="63" t="s">
        <v>8530</v>
      </c>
      <c r="H3137" s="63" t="s">
        <v>19</v>
      </c>
      <c r="I3137" s="63">
        <v>11</v>
      </c>
      <c r="J3137" s="63">
        <v>17</v>
      </c>
      <c r="K3137" s="63">
        <v>2</v>
      </c>
      <c r="L3137" s="63">
        <v>-1.3</v>
      </c>
      <c r="M3137" s="63">
        <v>1</v>
      </c>
      <c r="N3137" s="63"/>
      <c r="O3137" s="63">
        <v>1</v>
      </c>
      <c r="P3137" s="63"/>
      <c r="Q3137" s="63">
        <v>1</v>
      </c>
      <c r="R3137" s="63"/>
    </row>
    <row r="3138" spans="1:18" x14ac:dyDescent="0.2">
      <c r="A3138" s="63" t="s">
        <v>3157</v>
      </c>
      <c r="B3138" s="63" t="s">
        <v>3137</v>
      </c>
      <c r="C3138" s="63" t="s">
        <v>50</v>
      </c>
      <c r="D3138" s="63" t="s">
        <v>49</v>
      </c>
      <c r="E3138" s="63" t="s">
        <v>3138</v>
      </c>
      <c r="F3138" s="63">
        <v>0</v>
      </c>
      <c r="G3138" s="63" t="s">
        <v>8530</v>
      </c>
      <c r="H3138" s="63" t="s">
        <v>334</v>
      </c>
      <c r="I3138" s="63">
        <v>13</v>
      </c>
      <c r="J3138" s="63">
        <v>11</v>
      </c>
      <c r="K3138" s="63">
        <v>1</v>
      </c>
      <c r="L3138" s="63"/>
      <c r="M3138" s="63"/>
      <c r="N3138" s="63"/>
      <c r="O3138" s="63"/>
      <c r="P3138" s="63"/>
      <c r="Q3138" s="63"/>
      <c r="R3138" s="63"/>
    </row>
    <row r="3139" spans="1:18" x14ac:dyDescent="0.2">
      <c r="A3139" s="63" t="s">
        <v>3158</v>
      </c>
      <c r="B3139" s="63" t="s">
        <v>3141</v>
      </c>
      <c r="C3139" s="63" t="s">
        <v>50</v>
      </c>
      <c r="D3139" s="63" t="s">
        <v>49</v>
      </c>
      <c r="E3139" s="63" t="s">
        <v>3138</v>
      </c>
      <c r="F3139" s="63">
        <v>1</v>
      </c>
      <c r="G3139" s="63" t="s">
        <v>8530</v>
      </c>
      <c r="H3139" s="63" t="s">
        <v>19</v>
      </c>
      <c r="I3139" s="63">
        <v>12</v>
      </c>
      <c r="J3139" s="63">
        <v>21</v>
      </c>
      <c r="K3139" s="63">
        <v>2</v>
      </c>
      <c r="L3139" s="63">
        <v>-0.3</v>
      </c>
      <c r="M3139" s="63">
        <v>1</v>
      </c>
      <c r="N3139" s="63"/>
      <c r="O3139" s="63"/>
      <c r="P3139" s="63"/>
      <c r="Q3139" s="63"/>
      <c r="R3139" s="63"/>
    </row>
    <row r="3140" spans="1:18" x14ac:dyDescent="0.2">
      <c r="A3140" s="63" t="s">
        <v>3159</v>
      </c>
      <c r="B3140" s="63" t="s">
        <v>3137</v>
      </c>
      <c r="C3140" s="63" t="s">
        <v>54</v>
      </c>
      <c r="D3140" s="63" t="s">
        <v>53</v>
      </c>
      <c r="E3140" s="63" t="s">
        <v>3138</v>
      </c>
      <c r="F3140" s="63">
        <v>0</v>
      </c>
      <c r="G3140" s="63" t="s">
        <v>8530</v>
      </c>
      <c r="H3140" s="63" t="s">
        <v>334</v>
      </c>
      <c r="I3140" s="63">
        <v>16</v>
      </c>
      <c r="J3140" s="63">
        <v>23</v>
      </c>
      <c r="K3140" s="63">
        <v>2</v>
      </c>
      <c r="L3140" s="63"/>
      <c r="M3140" s="63"/>
      <c r="N3140" s="63"/>
      <c r="O3140" s="63"/>
      <c r="P3140" s="63"/>
      <c r="Q3140" s="63"/>
      <c r="R3140" s="63"/>
    </row>
    <row r="3141" spans="1:18" x14ac:dyDescent="0.2">
      <c r="A3141" s="63" t="s">
        <v>3160</v>
      </c>
      <c r="B3141" s="63" t="s">
        <v>3141</v>
      </c>
      <c r="C3141" s="63" t="s">
        <v>54</v>
      </c>
      <c r="D3141" s="63" t="s">
        <v>53</v>
      </c>
      <c r="E3141" s="63" t="s">
        <v>3138</v>
      </c>
      <c r="F3141" s="63">
        <v>1</v>
      </c>
      <c r="G3141" s="63" t="s">
        <v>8530</v>
      </c>
      <c r="H3141" s="63" t="s">
        <v>19</v>
      </c>
      <c r="I3141" s="63">
        <v>14</v>
      </c>
      <c r="J3141" s="63">
        <v>38</v>
      </c>
      <c r="K3141" s="63">
        <v>3</v>
      </c>
      <c r="L3141" s="63">
        <v>-0.5</v>
      </c>
      <c r="M3141" s="63">
        <v>1</v>
      </c>
      <c r="N3141" s="63"/>
      <c r="O3141" s="63">
        <v>1</v>
      </c>
      <c r="P3141" s="63"/>
      <c r="Q3141" s="63"/>
      <c r="R3141" s="63"/>
    </row>
    <row r="3142" spans="1:18" x14ac:dyDescent="0.2">
      <c r="A3142" s="63" t="s">
        <v>3161</v>
      </c>
      <c r="B3142" s="63" t="s">
        <v>3137</v>
      </c>
      <c r="C3142" s="63" t="s">
        <v>58</v>
      </c>
      <c r="D3142" s="63" t="s">
        <v>57</v>
      </c>
      <c r="E3142" s="63" t="s">
        <v>3138</v>
      </c>
      <c r="F3142" s="63">
        <v>0</v>
      </c>
      <c r="G3142" s="63" t="s">
        <v>8530</v>
      </c>
      <c r="H3142" s="63" t="s">
        <v>334</v>
      </c>
      <c r="I3142" s="63">
        <v>21</v>
      </c>
      <c r="J3142" s="63">
        <v>44</v>
      </c>
      <c r="K3142" s="63">
        <v>4</v>
      </c>
      <c r="L3142" s="63"/>
      <c r="M3142" s="63"/>
      <c r="N3142" s="63"/>
      <c r="O3142" s="63"/>
      <c r="P3142" s="63"/>
      <c r="Q3142" s="63"/>
      <c r="R3142" s="63"/>
    </row>
    <row r="3143" spans="1:18" x14ac:dyDescent="0.2">
      <c r="A3143" s="63" t="s">
        <v>3162</v>
      </c>
      <c r="B3143" s="63" t="s">
        <v>3141</v>
      </c>
      <c r="C3143" s="63" t="s">
        <v>58</v>
      </c>
      <c r="D3143" s="63" t="s">
        <v>57</v>
      </c>
      <c r="E3143" s="63" t="s">
        <v>3138</v>
      </c>
      <c r="F3143" s="63">
        <v>1</v>
      </c>
      <c r="G3143" s="63" t="s">
        <v>8530</v>
      </c>
      <c r="H3143" s="63" t="s">
        <v>19</v>
      </c>
      <c r="I3143" s="63">
        <v>16</v>
      </c>
      <c r="J3143" s="63">
        <v>42</v>
      </c>
      <c r="K3143" s="63">
        <v>4</v>
      </c>
      <c r="L3143" s="63">
        <v>-1.3</v>
      </c>
      <c r="M3143" s="63">
        <v>1</v>
      </c>
      <c r="N3143" s="63"/>
      <c r="O3143" s="63">
        <v>1</v>
      </c>
      <c r="P3143" s="63"/>
      <c r="Q3143" s="63">
        <v>1</v>
      </c>
      <c r="R3143" s="63"/>
    </row>
    <row r="3144" spans="1:18" x14ac:dyDescent="0.2">
      <c r="A3144" s="63" t="s">
        <v>3163</v>
      </c>
      <c r="B3144" s="63" t="s">
        <v>3137</v>
      </c>
      <c r="C3144" s="63" t="s">
        <v>62</v>
      </c>
      <c r="D3144" s="63" t="s">
        <v>61</v>
      </c>
      <c r="E3144" s="63" t="s">
        <v>3138</v>
      </c>
      <c r="F3144" s="63">
        <v>0</v>
      </c>
      <c r="G3144" s="63" t="s">
        <v>8530</v>
      </c>
      <c r="H3144" s="63" t="s">
        <v>334</v>
      </c>
      <c r="I3144" s="63">
        <v>21</v>
      </c>
      <c r="J3144" s="63">
        <v>44</v>
      </c>
      <c r="K3144" s="63">
        <v>4</v>
      </c>
      <c r="L3144" s="63"/>
      <c r="M3144" s="63"/>
      <c r="N3144" s="63"/>
      <c r="O3144" s="63"/>
      <c r="P3144" s="63"/>
      <c r="Q3144" s="63"/>
      <c r="R3144" s="63"/>
    </row>
    <row r="3145" spans="1:18" x14ac:dyDescent="0.2">
      <c r="A3145" s="63" t="s">
        <v>3164</v>
      </c>
      <c r="B3145" s="63" t="s">
        <v>3141</v>
      </c>
      <c r="C3145" s="63" t="s">
        <v>62</v>
      </c>
      <c r="D3145" s="63" t="s">
        <v>61</v>
      </c>
      <c r="E3145" s="63" t="s">
        <v>3138</v>
      </c>
      <c r="F3145" s="63">
        <v>1</v>
      </c>
      <c r="G3145" s="63" t="s">
        <v>8530</v>
      </c>
      <c r="H3145" s="63" t="s">
        <v>19</v>
      </c>
      <c r="I3145" s="63">
        <v>9</v>
      </c>
      <c r="J3145" s="63">
        <v>4</v>
      </c>
      <c r="K3145" s="63">
        <v>1</v>
      </c>
      <c r="L3145" s="63">
        <v>-3.1</v>
      </c>
      <c r="M3145" s="63">
        <v>1</v>
      </c>
      <c r="N3145" s="63"/>
      <c r="O3145" s="63">
        <v>1</v>
      </c>
      <c r="P3145" s="63"/>
      <c r="Q3145" s="63">
        <v>1</v>
      </c>
      <c r="R3145" s="63"/>
    </row>
    <row r="3146" spans="1:18" x14ac:dyDescent="0.2">
      <c r="A3146" s="63" t="s">
        <v>3165</v>
      </c>
      <c r="B3146" s="63" t="s">
        <v>3137</v>
      </c>
      <c r="C3146" s="63" t="s">
        <v>1</v>
      </c>
      <c r="D3146" s="63" t="s">
        <v>65</v>
      </c>
      <c r="E3146" s="63" t="s">
        <v>3138</v>
      </c>
      <c r="F3146" s="63">
        <v>0</v>
      </c>
      <c r="G3146" s="63" t="s">
        <v>8530</v>
      </c>
      <c r="H3146" s="63" t="s">
        <v>334</v>
      </c>
      <c r="I3146" s="63">
        <v>16</v>
      </c>
      <c r="J3146" s="63">
        <v>23</v>
      </c>
      <c r="K3146" s="63">
        <v>2</v>
      </c>
      <c r="L3146" s="63"/>
      <c r="M3146" s="63"/>
      <c r="N3146" s="63"/>
      <c r="O3146" s="63"/>
      <c r="P3146" s="63"/>
      <c r="Q3146" s="63"/>
      <c r="R3146" s="63"/>
    </row>
    <row r="3147" spans="1:18" x14ac:dyDescent="0.2">
      <c r="A3147" s="63" t="s">
        <v>3166</v>
      </c>
      <c r="B3147" s="63" t="s">
        <v>3141</v>
      </c>
      <c r="C3147" s="63" t="s">
        <v>1</v>
      </c>
      <c r="D3147" s="63" t="s">
        <v>65</v>
      </c>
      <c r="E3147" s="63" t="s">
        <v>3138</v>
      </c>
      <c r="F3147" s="63">
        <v>1</v>
      </c>
      <c r="G3147" s="63" t="s">
        <v>8530</v>
      </c>
      <c r="H3147" s="63" t="s">
        <v>19</v>
      </c>
      <c r="I3147" s="63">
        <v>13</v>
      </c>
      <c r="J3147" s="63">
        <v>31</v>
      </c>
      <c r="K3147" s="63">
        <v>3</v>
      </c>
      <c r="L3147" s="63">
        <v>-0.8</v>
      </c>
      <c r="M3147" s="63">
        <v>1</v>
      </c>
      <c r="N3147" s="63"/>
      <c r="O3147" s="63">
        <v>1</v>
      </c>
      <c r="P3147" s="63"/>
      <c r="Q3147" s="63"/>
      <c r="R3147" s="63"/>
    </row>
    <row r="3148" spans="1:18" x14ac:dyDescent="0.2">
      <c r="A3148" s="63" t="s">
        <v>3167</v>
      </c>
      <c r="B3148" s="63" t="s">
        <v>3137</v>
      </c>
      <c r="C3148" s="63" t="s">
        <v>69</v>
      </c>
      <c r="D3148" s="63" t="s">
        <v>68</v>
      </c>
      <c r="E3148" s="63" t="s">
        <v>3138</v>
      </c>
      <c r="F3148" s="63">
        <v>0</v>
      </c>
      <c r="G3148" s="63" t="s">
        <v>8530</v>
      </c>
      <c r="H3148" s="63" t="s">
        <v>334</v>
      </c>
      <c r="I3148" s="63">
        <v>13</v>
      </c>
      <c r="J3148" s="63">
        <v>11</v>
      </c>
      <c r="K3148" s="63">
        <v>1</v>
      </c>
      <c r="L3148" s="63"/>
      <c r="M3148" s="63"/>
      <c r="N3148" s="63"/>
      <c r="O3148" s="63"/>
      <c r="P3148" s="63"/>
      <c r="Q3148" s="63"/>
      <c r="R3148" s="63"/>
    </row>
    <row r="3149" spans="1:18" x14ac:dyDescent="0.2">
      <c r="A3149" s="63" t="s">
        <v>3168</v>
      </c>
      <c r="B3149" s="63" t="s">
        <v>3141</v>
      </c>
      <c r="C3149" s="63" t="s">
        <v>69</v>
      </c>
      <c r="D3149" s="63" t="s">
        <v>68</v>
      </c>
      <c r="E3149" s="63" t="s">
        <v>3138</v>
      </c>
      <c r="F3149" s="63">
        <v>1</v>
      </c>
      <c r="G3149" s="63" t="s">
        <v>8530</v>
      </c>
      <c r="H3149" s="63" t="s">
        <v>19</v>
      </c>
      <c r="I3149" s="63">
        <v>10</v>
      </c>
      <c r="J3149" s="63">
        <v>11</v>
      </c>
      <c r="K3149" s="63">
        <v>1</v>
      </c>
      <c r="L3149" s="63">
        <v>-0.8</v>
      </c>
      <c r="M3149" s="63">
        <v>1</v>
      </c>
      <c r="N3149" s="63"/>
      <c r="O3149" s="63">
        <v>1</v>
      </c>
      <c r="P3149" s="63"/>
      <c r="Q3149" s="63"/>
      <c r="R3149" s="63"/>
    </row>
    <row r="3150" spans="1:18" x14ac:dyDescent="0.2">
      <c r="A3150" s="63" t="s">
        <v>3169</v>
      </c>
      <c r="B3150" s="63" t="s">
        <v>3137</v>
      </c>
      <c r="C3150" s="63" t="s">
        <v>73</v>
      </c>
      <c r="D3150" s="63" t="s">
        <v>72</v>
      </c>
      <c r="E3150" s="63" t="s">
        <v>3138</v>
      </c>
      <c r="F3150" s="63">
        <v>0</v>
      </c>
      <c r="G3150" s="63" t="s">
        <v>8530</v>
      </c>
      <c r="H3150" s="63" t="s">
        <v>334</v>
      </c>
      <c r="I3150" s="63">
        <v>17</v>
      </c>
      <c r="J3150" s="63">
        <v>31</v>
      </c>
      <c r="K3150" s="63">
        <v>3</v>
      </c>
      <c r="L3150" s="63"/>
      <c r="M3150" s="63"/>
      <c r="N3150" s="63"/>
      <c r="O3150" s="63"/>
      <c r="P3150" s="63"/>
      <c r="Q3150" s="63"/>
      <c r="R3150" s="63"/>
    </row>
    <row r="3151" spans="1:18" x14ac:dyDescent="0.2">
      <c r="A3151" s="63" t="s">
        <v>3170</v>
      </c>
      <c r="B3151" s="63" t="s">
        <v>3141</v>
      </c>
      <c r="C3151" s="63" t="s">
        <v>73</v>
      </c>
      <c r="D3151" s="63" t="s">
        <v>72</v>
      </c>
      <c r="E3151" s="63" t="s">
        <v>3138</v>
      </c>
      <c r="F3151" s="63">
        <v>1</v>
      </c>
      <c r="G3151" s="63" t="s">
        <v>8530</v>
      </c>
      <c r="H3151" s="63" t="s">
        <v>19</v>
      </c>
      <c r="I3151" s="63">
        <v>13</v>
      </c>
      <c r="J3151" s="63">
        <v>31</v>
      </c>
      <c r="K3151" s="63">
        <v>3</v>
      </c>
      <c r="L3151" s="63">
        <v>-1</v>
      </c>
      <c r="M3151" s="63">
        <v>1</v>
      </c>
      <c r="N3151" s="63"/>
      <c r="O3151" s="63">
        <v>1</v>
      </c>
      <c r="P3151" s="63"/>
      <c r="Q3151" s="63">
        <v>1</v>
      </c>
      <c r="R3151" s="63"/>
    </row>
    <row r="3152" spans="1:18" x14ac:dyDescent="0.2">
      <c r="A3152" s="63" t="s">
        <v>3171</v>
      </c>
      <c r="B3152" s="63" t="s">
        <v>3137</v>
      </c>
      <c r="C3152" s="63" t="s">
        <v>77</v>
      </c>
      <c r="D3152" s="63" t="s">
        <v>76</v>
      </c>
      <c r="E3152" s="63" t="s">
        <v>3138</v>
      </c>
      <c r="F3152" s="63">
        <v>0</v>
      </c>
      <c r="G3152" s="63" t="s">
        <v>8530</v>
      </c>
      <c r="H3152" s="63" t="s">
        <v>334</v>
      </c>
      <c r="I3152" s="63">
        <v>12</v>
      </c>
      <c r="J3152" s="63">
        <v>8</v>
      </c>
      <c r="K3152" s="63">
        <v>1</v>
      </c>
      <c r="L3152" s="63"/>
      <c r="M3152" s="63"/>
      <c r="N3152" s="63"/>
      <c r="O3152" s="63"/>
      <c r="P3152" s="63"/>
      <c r="Q3152" s="63"/>
      <c r="R3152" s="63"/>
    </row>
    <row r="3153" spans="1:18" x14ac:dyDescent="0.2">
      <c r="A3153" s="63" t="s">
        <v>3172</v>
      </c>
      <c r="B3153" s="63" t="s">
        <v>3141</v>
      </c>
      <c r="C3153" s="63" t="s">
        <v>77</v>
      </c>
      <c r="D3153" s="63" t="s">
        <v>76</v>
      </c>
      <c r="E3153" s="63" t="s">
        <v>3138</v>
      </c>
      <c r="F3153" s="63">
        <v>1</v>
      </c>
      <c r="G3153" s="63" t="s">
        <v>8530</v>
      </c>
      <c r="H3153" s="63" t="s">
        <v>19</v>
      </c>
      <c r="I3153" s="63">
        <v>9</v>
      </c>
      <c r="J3153" s="63">
        <v>4</v>
      </c>
      <c r="K3153" s="63">
        <v>1</v>
      </c>
      <c r="L3153" s="63">
        <v>-0.8</v>
      </c>
      <c r="M3153" s="63">
        <v>1</v>
      </c>
      <c r="N3153" s="63"/>
      <c r="O3153" s="63">
        <v>1</v>
      </c>
      <c r="P3153" s="63"/>
      <c r="Q3153" s="63"/>
      <c r="R3153" s="63"/>
    </row>
    <row r="3154" spans="1:18" x14ac:dyDescent="0.2">
      <c r="A3154" s="63" t="s">
        <v>3173</v>
      </c>
      <c r="B3154" s="63" t="s">
        <v>3137</v>
      </c>
      <c r="C3154" s="63" t="s">
        <v>81</v>
      </c>
      <c r="D3154" s="63" t="s">
        <v>80</v>
      </c>
      <c r="E3154" s="63" t="s">
        <v>3138</v>
      </c>
      <c r="F3154" s="63">
        <v>0</v>
      </c>
      <c r="G3154" s="63" t="s">
        <v>8530</v>
      </c>
      <c r="H3154" s="63" t="s">
        <v>334</v>
      </c>
      <c r="I3154" s="63">
        <v>15</v>
      </c>
      <c r="J3154" s="63">
        <v>20</v>
      </c>
      <c r="K3154" s="63">
        <v>2</v>
      </c>
      <c r="L3154" s="63"/>
      <c r="M3154" s="63"/>
      <c r="N3154" s="63"/>
      <c r="O3154" s="63"/>
      <c r="P3154" s="63"/>
      <c r="Q3154" s="63"/>
      <c r="R3154" s="63"/>
    </row>
    <row r="3155" spans="1:18" x14ac:dyDescent="0.2">
      <c r="A3155" s="63" t="s">
        <v>3174</v>
      </c>
      <c r="B3155" s="63" t="s">
        <v>3141</v>
      </c>
      <c r="C3155" s="63" t="s">
        <v>81</v>
      </c>
      <c r="D3155" s="63" t="s">
        <v>80</v>
      </c>
      <c r="E3155" s="63" t="s">
        <v>3138</v>
      </c>
      <c r="F3155" s="63">
        <v>1</v>
      </c>
      <c r="G3155" s="63" t="s">
        <v>8530</v>
      </c>
      <c r="H3155" s="63" t="s">
        <v>19</v>
      </c>
      <c r="I3155" s="63">
        <v>12</v>
      </c>
      <c r="J3155" s="63">
        <v>21</v>
      </c>
      <c r="K3155" s="63">
        <v>2</v>
      </c>
      <c r="L3155" s="63">
        <v>-0.8</v>
      </c>
      <c r="M3155" s="63">
        <v>1</v>
      </c>
      <c r="N3155" s="63"/>
      <c r="O3155" s="63">
        <v>1</v>
      </c>
      <c r="P3155" s="63"/>
      <c r="Q3155" s="63"/>
      <c r="R3155" s="63"/>
    </row>
    <row r="3156" spans="1:18" x14ac:dyDescent="0.2">
      <c r="A3156" s="63" t="s">
        <v>3175</v>
      </c>
      <c r="B3156" s="63" t="s">
        <v>3137</v>
      </c>
      <c r="C3156" s="63" t="s">
        <v>85</v>
      </c>
      <c r="D3156" s="63" t="s">
        <v>84</v>
      </c>
      <c r="E3156" s="63" t="s">
        <v>3138</v>
      </c>
      <c r="F3156" s="63">
        <v>0</v>
      </c>
      <c r="G3156" s="63" t="s">
        <v>8530</v>
      </c>
      <c r="H3156" s="63" t="s">
        <v>334</v>
      </c>
      <c r="I3156" s="63">
        <v>23</v>
      </c>
      <c r="J3156" s="63">
        <v>49</v>
      </c>
      <c r="K3156" s="63">
        <v>4</v>
      </c>
      <c r="L3156" s="63"/>
      <c r="M3156" s="63"/>
      <c r="N3156" s="63"/>
      <c r="O3156" s="63"/>
      <c r="P3156" s="63"/>
      <c r="Q3156" s="63"/>
      <c r="R3156" s="63"/>
    </row>
    <row r="3157" spans="1:18" x14ac:dyDescent="0.2">
      <c r="A3157" s="63" t="s">
        <v>3176</v>
      </c>
      <c r="B3157" s="63" t="s">
        <v>3141</v>
      </c>
      <c r="C3157" s="63" t="s">
        <v>85</v>
      </c>
      <c r="D3157" s="63" t="s">
        <v>84</v>
      </c>
      <c r="E3157" s="63" t="s">
        <v>3138</v>
      </c>
      <c r="F3157" s="63">
        <v>1</v>
      </c>
      <c r="G3157" s="63" t="s">
        <v>8530</v>
      </c>
      <c r="H3157" s="63" t="s">
        <v>19</v>
      </c>
      <c r="I3157" s="63">
        <v>17</v>
      </c>
      <c r="J3157" s="63">
        <v>46</v>
      </c>
      <c r="K3157" s="63">
        <v>4</v>
      </c>
      <c r="L3157" s="63">
        <v>-1.5</v>
      </c>
      <c r="M3157" s="63">
        <v>1</v>
      </c>
      <c r="N3157" s="63"/>
      <c r="O3157" s="63">
        <v>1</v>
      </c>
      <c r="P3157" s="63"/>
      <c r="Q3157" s="63">
        <v>1</v>
      </c>
      <c r="R3157" s="63"/>
    </row>
    <row r="3158" spans="1:18" x14ac:dyDescent="0.2">
      <c r="A3158" s="63" t="s">
        <v>3177</v>
      </c>
      <c r="B3158" s="63" t="s">
        <v>3137</v>
      </c>
      <c r="C3158" s="63" t="s">
        <v>89</v>
      </c>
      <c r="D3158" s="63" t="s">
        <v>88</v>
      </c>
      <c r="E3158" s="63" t="s">
        <v>3138</v>
      </c>
      <c r="F3158" s="63">
        <v>0</v>
      </c>
      <c r="G3158" s="63" t="s">
        <v>8530</v>
      </c>
      <c r="H3158" s="63" t="s">
        <v>334</v>
      </c>
      <c r="I3158" s="63">
        <v>24</v>
      </c>
      <c r="J3158" s="63">
        <v>50</v>
      </c>
      <c r="K3158" s="63">
        <v>4</v>
      </c>
      <c r="L3158" s="63"/>
      <c r="M3158" s="63"/>
      <c r="N3158" s="63"/>
      <c r="O3158" s="63"/>
      <c r="P3158" s="63"/>
      <c r="Q3158" s="63"/>
      <c r="R3158" s="63"/>
    </row>
    <row r="3159" spans="1:18" x14ac:dyDescent="0.2">
      <c r="A3159" s="63" t="s">
        <v>3178</v>
      </c>
      <c r="B3159" s="63" t="s">
        <v>3141</v>
      </c>
      <c r="C3159" s="63" t="s">
        <v>89</v>
      </c>
      <c r="D3159" s="63" t="s">
        <v>88</v>
      </c>
      <c r="E3159" s="63" t="s">
        <v>3138</v>
      </c>
      <c r="F3159" s="63">
        <v>1</v>
      </c>
      <c r="G3159" s="63" t="s">
        <v>8530</v>
      </c>
      <c r="H3159" s="63" t="s">
        <v>19</v>
      </c>
      <c r="I3159" s="63">
        <v>21</v>
      </c>
      <c r="J3159" s="63">
        <v>51</v>
      </c>
      <c r="K3159" s="63">
        <v>4</v>
      </c>
      <c r="L3159" s="63">
        <v>-0.8</v>
      </c>
      <c r="M3159" s="63">
        <v>1</v>
      </c>
      <c r="N3159" s="63"/>
      <c r="O3159" s="63">
        <v>1</v>
      </c>
      <c r="P3159" s="63"/>
      <c r="Q3159" s="63"/>
      <c r="R3159" s="63"/>
    </row>
    <row r="3160" spans="1:18" x14ac:dyDescent="0.2">
      <c r="A3160" s="63" t="s">
        <v>3179</v>
      </c>
      <c r="B3160" s="63" t="s">
        <v>3137</v>
      </c>
      <c r="C3160" s="63" t="s">
        <v>93</v>
      </c>
      <c r="D3160" s="63" t="s">
        <v>92</v>
      </c>
      <c r="E3160" s="63" t="s">
        <v>3138</v>
      </c>
      <c r="F3160" s="63">
        <v>0</v>
      </c>
      <c r="G3160" s="63" t="s">
        <v>8530</v>
      </c>
      <c r="H3160" s="63" t="s">
        <v>334</v>
      </c>
      <c r="I3160" s="63">
        <v>12</v>
      </c>
      <c r="J3160" s="63">
        <v>8</v>
      </c>
      <c r="K3160" s="63">
        <v>1</v>
      </c>
      <c r="L3160" s="63"/>
      <c r="M3160" s="63"/>
      <c r="N3160" s="63"/>
      <c r="O3160" s="63"/>
      <c r="P3160" s="63"/>
      <c r="Q3160" s="63"/>
      <c r="R3160" s="63"/>
    </row>
    <row r="3161" spans="1:18" x14ac:dyDescent="0.2">
      <c r="A3161" s="63" t="s">
        <v>3180</v>
      </c>
      <c r="B3161" s="63" t="s">
        <v>3141</v>
      </c>
      <c r="C3161" s="63" t="s">
        <v>93</v>
      </c>
      <c r="D3161" s="63" t="s">
        <v>92</v>
      </c>
      <c r="E3161" s="63" t="s">
        <v>3138</v>
      </c>
      <c r="F3161" s="63">
        <v>1</v>
      </c>
      <c r="G3161" s="63" t="s">
        <v>8530</v>
      </c>
      <c r="H3161" s="63" t="s">
        <v>19</v>
      </c>
      <c r="I3161" s="63">
        <v>12</v>
      </c>
      <c r="J3161" s="63">
        <v>21</v>
      </c>
      <c r="K3161" s="63">
        <v>2</v>
      </c>
      <c r="L3161" s="63">
        <v>0</v>
      </c>
      <c r="M3161" s="63"/>
      <c r="N3161" s="63"/>
      <c r="O3161" s="63"/>
      <c r="P3161" s="63"/>
      <c r="Q3161" s="63"/>
      <c r="R3161" s="63"/>
    </row>
    <row r="3162" spans="1:18" x14ac:dyDescent="0.2">
      <c r="A3162" s="63" t="s">
        <v>3181</v>
      </c>
      <c r="B3162" s="63" t="s">
        <v>3137</v>
      </c>
      <c r="C3162" s="63" t="s">
        <v>97</v>
      </c>
      <c r="D3162" s="63" t="s">
        <v>96</v>
      </c>
      <c r="E3162" s="63" t="s">
        <v>3138</v>
      </c>
      <c r="F3162" s="63">
        <v>0</v>
      </c>
      <c r="G3162" s="63" t="s">
        <v>8530</v>
      </c>
      <c r="H3162" s="63" t="s">
        <v>334</v>
      </c>
      <c r="I3162" s="63">
        <v>15</v>
      </c>
      <c r="J3162" s="63">
        <v>20</v>
      </c>
      <c r="K3162" s="63">
        <v>2</v>
      </c>
      <c r="L3162" s="63"/>
      <c r="M3162" s="63"/>
      <c r="N3162" s="63"/>
      <c r="O3162" s="63"/>
      <c r="P3162" s="63"/>
      <c r="Q3162" s="63"/>
      <c r="R3162" s="63"/>
    </row>
    <row r="3163" spans="1:18" x14ac:dyDescent="0.2">
      <c r="A3163" s="63" t="s">
        <v>3182</v>
      </c>
      <c r="B3163" s="63" t="s">
        <v>3141</v>
      </c>
      <c r="C3163" s="63" t="s">
        <v>97</v>
      </c>
      <c r="D3163" s="63" t="s">
        <v>96</v>
      </c>
      <c r="E3163" s="63" t="s">
        <v>3138</v>
      </c>
      <c r="F3163" s="63">
        <v>1</v>
      </c>
      <c r="G3163" s="63" t="s">
        <v>8530</v>
      </c>
      <c r="H3163" s="63" t="s">
        <v>19</v>
      </c>
      <c r="I3163" s="63">
        <v>12</v>
      </c>
      <c r="J3163" s="63">
        <v>21</v>
      </c>
      <c r="K3163" s="63">
        <v>2</v>
      </c>
      <c r="L3163" s="63">
        <v>-0.8</v>
      </c>
      <c r="M3163" s="63">
        <v>1</v>
      </c>
      <c r="N3163" s="63"/>
      <c r="O3163" s="63">
        <v>1</v>
      </c>
      <c r="P3163" s="63"/>
      <c r="Q3163" s="63"/>
      <c r="R3163" s="63"/>
    </row>
    <row r="3164" spans="1:18" x14ac:dyDescent="0.2">
      <c r="A3164" s="63" t="s">
        <v>3183</v>
      </c>
      <c r="B3164" s="63" t="s">
        <v>3137</v>
      </c>
      <c r="C3164" s="63" t="s">
        <v>101</v>
      </c>
      <c r="D3164" s="63" t="s">
        <v>100</v>
      </c>
      <c r="E3164" s="63" t="s">
        <v>3138</v>
      </c>
      <c r="F3164" s="63">
        <v>0</v>
      </c>
      <c r="G3164" s="63" t="s">
        <v>8530</v>
      </c>
      <c r="H3164" s="63" t="s">
        <v>334</v>
      </c>
      <c r="I3164" s="63">
        <v>9</v>
      </c>
      <c r="J3164" s="63">
        <v>1</v>
      </c>
      <c r="K3164" s="63">
        <v>1</v>
      </c>
      <c r="L3164" s="63"/>
      <c r="M3164" s="63"/>
      <c r="N3164" s="63"/>
      <c r="O3164" s="63"/>
      <c r="P3164" s="63"/>
      <c r="Q3164" s="63"/>
      <c r="R3164" s="63"/>
    </row>
    <row r="3165" spans="1:18" x14ac:dyDescent="0.2">
      <c r="A3165" s="63" t="s">
        <v>3184</v>
      </c>
      <c r="B3165" s="63" t="s">
        <v>3141</v>
      </c>
      <c r="C3165" s="63" t="s">
        <v>101</v>
      </c>
      <c r="D3165" s="63" t="s">
        <v>100</v>
      </c>
      <c r="E3165" s="63" t="s">
        <v>3138</v>
      </c>
      <c r="F3165" s="63">
        <v>1</v>
      </c>
      <c r="G3165" s="63" t="s">
        <v>8530</v>
      </c>
      <c r="H3165" s="63" t="s">
        <v>19</v>
      </c>
      <c r="I3165" s="63">
        <v>9</v>
      </c>
      <c r="J3165" s="63">
        <v>4</v>
      </c>
      <c r="K3165" s="63">
        <v>1</v>
      </c>
      <c r="L3165" s="63">
        <v>0</v>
      </c>
      <c r="M3165" s="63"/>
      <c r="N3165" s="63"/>
      <c r="O3165" s="63"/>
      <c r="P3165" s="63"/>
      <c r="Q3165" s="63"/>
      <c r="R3165" s="63"/>
    </row>
    <row r="3166" spans="1:18" x14ac:dyDescent="0.2">
      <c r="A3166" s="63" t="s">
        <v>3185</v>
      </c>
      <c r="B3166" s="63" t="s">
        <v>3137</v>
      </c>
      <c r="C3166" s="63" t="s">
        <v>105</v>
      </c>
      <c r="D3166" s="63" t="s">
        <v>104</v>
      </c>
      <c r="E3166" s="63" t="s">
        <v>3138</v>
      </c>
      <c r="F3166" s="63">
        <v>0</v>
      </c>
      <c r="G3166" s="63" t="s">
        <v>8530</v>
      </c>
      <c r="H3166" s="63" t="s">
        <v>334</v>
      </c>
      <c r="I3166" s="63">
        <v>14</v>
      </c>
      <c r="J3166" s="63">
        <v>19</v>
      </c>
      <c r="K3166" s="63">
        <v>2</v>
      </c>
      <c r="L3166" s="63"/>
      <c r="M3166" s="63"/>
      <c r="N3166" s="63"/>
      <c r="O3166" s="63"/>
      <c r="P3166" s="63"/>
      <c r="Q3166" s="63"/>
      <c r="R3166" s="63"/>
    </row>
    <row r="3167" spans="1:18" x14ac:dyDescent="0.2">
      <c r="A3167" s="63" t="s">
        <v>3186</v>
      </c>
      <c r="B3167" s="63" t="s">
        <v>3141</v>
      </c>
      <c r="C3167" s="63" t="s">
        <v>105</v>
      </c>
      <c r="D3167" s="63" t="s">
        <v>104</v>
      </c>
      <c r="E3167" s="63" t="s">
        <v>3138</v>
      </c>
      <c r="F3167" s="63">
        <v>1</v>
      </c>
      <c r="G3167" s="63" t="s">
        <v>8530</v>
      </c>
      <c r="H3167" s="63" t="s">
        <v>19</v>
      </c>
      <c r="I3167" s="63">
        <v>12</v>
      </c>
      <c r="J3167" s="63">
        <v>21</v>
      </c>
      <c r="K3167" s="63">
        <v>2</v>
      </c>
      <c r="L3167" s="63">
        <v>-0.5</v>
      </c>
      <c r="M3167" s="63">
        <v>1</v>
      </c>
      <c r="N3167" s="63"/>
      <c r="O3167" s="63">
        <v>1</v>
      </c>
      <c r="P3167" s="63"/>
      <c r="Q3167" s="63"/>
      <c r="R3167" s="63"/>
    </row>
    <row r="3168" spans="1:18" x14ac:dyDescent="0.2">
      <c r="A3168" s="63" t="s">
        <v>3187</v>
      </c>
      <c r="B3168" s="63" t="s">
        <v>3137</v>
      </c>
      <c r="C3168" s="63" t="s">
        <v>109</v>
      </c>
      <c r="D3168" s="63" t="s">
        <v>108</v>
      </c>
      <c r="E3168" s="63" t="s">
        <v>3138</v>
      </c>
      <c r="F3168" s="63">
        <v>0</v>
      </c>
      <c r="G3168" s="63" t="s">
        <v>8530</v>
      </c>
      <c r="H3168" s="63" t="s">
        <v>334</v>
      </c>
      <c r="I3168" s="63">
        <v>10</v>
      </c>
      <c r="J3168" s="63">
        <v>2</v>
      </c>
      <c r="K3168" s="63">
        <v>1</v>
      </c>
      <c r="L3168" s="63"/>
      <c r="M3168" s="63"/>
      <c r="N3168" s="63"/>
      <c r="O3168" s="63"/>
      <c r="P3168" s="63"/>
      <c r="Q3168" s="63"/>
      <c r="R3168" s="63"/>
    </row>
    <row r="3169" spans="1:18" x14ac:dyDescent="0.2">
      <c r="A3169" s="63" t="s">
        <v>3188</v>
      </c>
      <c r="B3169" s="63" t="s">
        <v>3141</v>
      </c>
      <c r="C3169" s="63" t="s">
        <v>109</v>
      </c>
      <c r="D3169" s="63" t="s">
        <v>108</v>
      </c>
      <c r="E3169" s="63" t="s">
        <v>3138</v>
      </c>
      <c r="F3169" s="63">
        <v>1</v>
      </c>
      <c r="G3169" s="63" t="s">
        <v>8530</v>
      </c>
      <c r="H3169" s="63" t="s">
        <v>19</v>
      </c>
      <c r="I3169" s="63">
        <v>7</v>
      </c>
      <c r="J3169" s="63">
        <v>1</v>
      </c>
      <c r="K3169" s="63">
        <v>1</v>
      </c>
      <c r="L3169" s="63">
        <v>-0.8</v>
      </c>
      <c r="M3169" s="63">
        <v>1</v>
      </c>
      <c r="N3169" s="63"/>
      <c r="O3169" s="63">
        <v>1</v>
      </c>
      <c r="P3169" s="63"/>
      <c r="Q3169" s="63"/>
      <c r="R3169" s="63"/>
    </row>
    <row r="3170" spans="1:18" x14ac:dyDescent="0.2">
      <c r="A3170" s="63" t="s">
        <v>3189</v>
      </c>
      <c r="B3170" s="63" t="s">
        <v>3137</v>
      </c>
      <c r="C3170" s="63" t="s">
        <v>113</v>
      </c>
      <c r="D3170" s="63" t="s">
        <v>112</v>
      </c>
      <c r="E3170" s="63" t="s">
        <v>3138</v>
      </c>
      <c r="F3170" s="63">
        <v>0</v>
      </c>
      <c r="G3170" s="63" t="s">
        <v>8530</v>
      </c>
      <c r="H3170" s="63" t="s">
        <v>334</v>
      </c>
      <c r="I3170" s="63">
        <v>22</v>
      </c>
      <c r="J3170" s="63">
        <v>47</v>
      </c>
      <c r="K3170" s="63">
        <v>4</v>
      </c>
      <c r="L3170" s="63"/>
      <c r="M3170" s="63"/>
      <c r="N3170" s="63"/>
      <c r="O3170" s="63"/>
      <c r="P3170" s="63"/>
      <c r="Q3170" s="63"/>
      <c r="R3170" s="63"/>
    </row>
    <row r="3171" spans="1:18" x14ac:dyDescent="0.2">
      <c r="A3171" s="63" t="s">
        <v>3190</v>
      </c>
      <c r="B3171" s="63" t="s">
        <v>3141</v>
      </c>
      <c r="C3171" s="63" t="s">
        <v>113</v>
      </c>
      <c r="D3171" s="63" t="s">
        <v>112</v>
      </c>
      <c r="E3171" s="63" t="s">
        <v>3138</v>
      </c>
      <c r="F3171" s="63">
        <v>1</v>
      </c>
      <c r="G3171" s="63" t="s">
        <v>8530</v>
      </c>
      <c r="H3171" s="63" t="s">
        <v>19</v>
      </c>
      <c r="I3171" s="63">
        <v>19</v>
      </c>
      <c r="J3171" s="63">
        <v>50</v>
      </c>
      <c r="K3171" s="63">
        <v>4</v>
      </c>
      <c r="L3171" s="63">
        <v>-0.8</v>
      </c>
      <c r="M3171" s="63">
        <v>1</v>
      </c>
      <c r="N3171" s="63"/>
      <c r="O3171" s="63">
        <v>1</v>
      </c>
      <c r="P3171" s="63"/>
      <c r="Q3171" s="63"/>
      <c r="R3171" s="63"/>
    </row>
    <row r="3172" spans="1:18" x14ac:dyDescent="0.2">
      <c r="A3172" s="63" t="s">
        <v>3191</v>
      </c>
      <c r="B3172" s="63" t="s">
        <v>3137</v>
      </c>
      <c r="C3172" s="63" t="s">
        <v>117</v>
      </c>
      <c r="D3172" s="63" t="s">
        <v>116</v>
      </c>
      <c r="E3172" s="63" t="s">
        <v>3138</v>
      </c>
      <c r="F3172" s="63">
        <v>0</v>
      </c>
      <c r="G3172" s="63" t="s">
        <v>8530</v>
      </c>
      <c r="H3172" s="63" t="s">
        <v>334</v>
      </c>
      <c r="I3172" s="63">
        <v>16</v>
      </c>
      <c r="J3172" s="63">
        <v>23</v>
      </c>
      <c r="K3172" s="63">
        <v>2</v>
      </c>
      <c r="L3172" s="63"/>
      <c r="M3172" s="63"/>
      <c r="N3172" s="63"/>
      <c r="O3172" s="63"/>
      <c r="P3172" s="63"/>
      <c r="Q3172" s="63"/>
      <c r="R3172" s="63"/>
    </row>
    <row r="3173" spans="1:18" x14ac:dyDescent="0.2">
      <c r="A3173" s="63" t="s">
        <v>3192</v>
      </c>
      <c r="B3173" s="63" t="s">
        <v>3141</v>
      </c>
      <c r="C3173" s="63" t="s">
        <v>117</v>
      </c>
      <c r="D3173" s="63" t="s">
        <v>116</v>
      </c>
      <c r="E3173" s="63" t="s">
        <v>3138</v>
      </c>
      <c r="F3173" s="63">
        <v>1</v>
      </c>
      <c r="G3173" s="63" t="s">
        <v>8530</v>
      </c>
      <c r="H3173" s="63" t="s">
        <v>19</v>
      </c>
      <c r="I3173" s="63">
        <v>14</v>
      </c>
      <c r="J3173" s="63">
        <v>38</v>
      </c>
      <c r="K3173" s="63">
        <v>3</v>
      </c>
      <c r="L3173" s="63">
        <v>-0.5</v>
      </c>
      <c r="M3173" s="63">
        <v>1</v>
      </c>
      <c r="N3173" s="63"/>
      <c r="O3173" s="63">
        <v>1</v>
      </c>
      <c r="P3173" s="63"/>
      <c r="Q3173" s="63"/>
      <c r="R3173" s="63"/>
    </row>
    <row r="3174" spans="1:18" x14ac:dyDescent="0.2">
      <c r="A3174" s="63" t="s">
        <v>3193</v>
      </c>
      <c r="B3174" s="63" t="s">
        <v>3137</v>
      </c>
      <c r="C3174" s="63" t="s">
        <v>121</v>
      </c>
      <c r="D3174" s="63" t="s">
        <v>120</v>
      </c>
      <c r="E3174" s="63" t="s">
        <v>3138</v>
      </c>
      <c r="F3174" s="63">
        <v>0</v>
      </c>
      <c r="G3174" s="63" t="s">
        <v>8530</v>
      </c>
      <c r="H3174" s="63" t="s">
        <v>334</v>
      </c>
      <c r="I3174" s="63">
        <v>13</v>
      </c>
      <c r="J3174" s="63">
        <v>11</v>
      </c>
      <c r="K3174" s="63">
        <v>1</v>
      </c>
      <c r="L3174" s="63"/>
      <c r="M3174" s="63"/>
      <c r="N3174" s="63"/>
      <c r="O3174" s="63"/>
      <c r="P3174" s="63"/>
      <c r="Q3174" s="63"/>
      <c r="R3174" s="63"/>
    </row>
    <row r="3175" spans="1:18" x14ac:dyDescent="0.2">
      <c r="A3175" s="63" t="s">
        <v>3194</v>
      </c>
      <c r="B3175" s="63" t="s">
        <v>3141</v>
      </c>
      <c r="C3175" s="63" t="s">
        <v>121</v>
      </c>
      <c r="D3175" s="63" t="s">
        <v>120</v>
      </c>
      <c r="E3175" s="63" t="s">
        <v>3138</v>
      </c>
      <c r="F3175" s="63">
        <v>1</v>
      </c>
      <c r="G3175" s="63" t="s">
        <v>8530</v>
      </c>
      <c r="H3175" s="63" t="s">
        <v>19</v>
      </c>
      <c r="I3175" s="63">
        <v>10</v>
      </c>
      <c r="J3175" s="63">
        <v>11</v>
      </c>
      <c r="K3175" s="63">
        <v>1</v>
      </c>
      <c r="L3175" s="63">
        <v>-0.8</v>
      </c>
      <c r="M3175" s="63">
        <v>1</v>
      </c>
      <c r="N3175" s="63"/>
      <c r="O3175" s="63">
        <v>1</v>
      </c>
      <c r="P3175" s="63"/>
      <c r="Q3175" s="63"/>
      <c r="R3175" s="63"/>
    </row>
    <row r="3176" spans="1:18" x14ac:dyDescent="0.2">
      <c r="A3176" s="63" t="s">
        <v>3195</v>
      </c>
      <c r="B3176" s="63" t="s">
        <v>3137</v>
      </c>
      <c r="C3176" s="63" t="s">
        <v>125</v>
      </c>
      <c r="D3176" s="63" t="s">
        <v>124</v>
      </c>
      <c r="E3176" s="63" t="s">
        <v>3138</v>
      </c>
      <c r="F3176" s="63">
        <v>0</v>
      </c>
      <c r="G3176" s="63" t="s">
        <v>8530</v>
      </c>
      <c r="H3176" s="63" t="s">
        <v>334</v>
      </c>
      <c r="I3176" s="63">
        <v>13</v>
      </c>
      <c r="J3176" s="63">
        <v>11</v>
      </c>
      <c r="K3176" s="63">
        <v>1</v>
      </c>
      <c r="L3176" s="63"/>
      <c r="M3176" s="63"/>
      <c r="N3176" s="63"/>
      <c r="O3176" s="63"/>
      <c r="P3176" s="63"/>
      <c r="Q3176" s="63"/>
      <c r="R3176" s="63"/>
    </row>
    <row r="3177" spans="1:18" x14ac:dyDescent="0.2">
      <c r="A3177" s="63" t="s">
        <v>3196</v>
      </c>
      <c r="B3177" s="63" t="s">
        <v>3141</v>
      </c>
      <c r="C3177" s="63" t="s">
        <v>125</v>
      </c>
      <c r="D3177" s="63" t="s">
        <v>124</v>
      </c>
      <c r="E3177" s="63" t="s">
        <v>3138</v>
      </c>
      <c r="F3177" s="63">
        <v>1</v>
      </c>
      <c r="G3177" s="63" t="s">
        <v>8530</v>
      </c>
      <c r="H3177" s="63" t="s">
        <v>19</v>
      </c>
      <c r="I3177" s="63">
        <v>10</v>
      </c>
      <c r="J3177" s="63">
        <v>11</v>
      </c>
      <c r="K3177" s="63">
        <v>1</v>
      </c>
      <c r="L3177" s="63">
        <v>-0.8</v>
      </c>
      <c r="M3177" s="63">
        <v>1</v>
      </c>
      <c r="N3177" s="63"/>
      <c r="O3177" s="63">
        <v>1</v>
      </c>
      <c r="P3177" s="63"/>
      <c r="Q3177" s="63"/>
      <c r="R3177" s="63"/>
    </row>
    <row r="3178" spans="1:18" x14ac:dyDescent="0.2">
      <c r="A3178" s="63" t="s">
        <v>3197</v>
      </c>
      <c r="B3178" s="63" t="s">
        <v>3137</v>
      </c>
      <c r="C3178" s="63" t="s">
        <v>129</v>
      </c>
      <c r="D3178" s="63" t="s">
        <v>128</v>
      </c>
      <c r="E3178" s="63" t="s">
        <v>3138</v>
      </c>
      <c r="F3178" s="63">
        <v>0</v>
      </c>
      <c r="G3178" s="63" t="s">
        <v>8530</v>
      </c>
      <c r="H3178" s="63" t="s">
        <v>334</v>
      </c>
      <c r="I3178" s="63">
        <v>17</v>
      </c>
      <c r="J3178" s="63">
        <v>31</v>
      </c>
      <c r="K3178" s="63">
        <v>3</v>
      </c>
      <c r="L3178" s="63"/>
      <c r="M3178" s="63"/>
      <c r="N3178" s="63"/>
      <c r="O3178" s="63"/>
      <c r="P3178" s="63"/>
      <c r="Q3178" s="63"/>
      <c r="R3178" s="63"/>
    </row>
    <row r="3179" spans="1:18" x14ac:dyDescent="0.2">
      <c r="A3179" s="63" t="s">
        <v>3198</v>
      </c>
      <c r="B3179" s="63" t="s">
        <v>3141</v>
      </c>
      <c r="C3179" s="63" t="s">
        <v>129</v>
      </c>
      <c r="D3179" s="63" t="s">
        <v>128</v>
      </c>
      <c r="E3179" s="63" t="s">
        <v>3138</v>
      </c>
      <c r="F3179" s="63">
        <v>1</v>
      </c>
      <c r="G3179" s="63" t="s">
        <v>8530</v>
      </c>
      <c r="H3179" s="63" t="s">
        <v>19</v>
      </c>
      <c r="I3179" s="63">
        <v>13</v>
      </c>
      <c r="J3179" s="63">
        <v>31</v>
      </c>
      <c r="K3179" s="63">
        <v>3</v>
      </c>
      <c r="L3179" s="63">
        <v>-1</v>
      </c>
      <c r="M3179" s="63">
        <v>1</v>
      </c>
      <c r="N3179" s="63"/>
      <c r="O3179" s="63">
        <v>1</v>
      </c>
      <c r="P3179" s="63"/>
      <c r="Q3179" s="63">
        <v>1</v>
      </c>
      <c r="R3179" s="63"/>
    </row>
    <row r="3180" spans="1:18" x14ac:dyDescent="0.2">
      <c r="A3180" s="63" t="s">
        <v>3199</v>
      </c>
      <c r="B3180" s="63" t="s">
        <v>3137</v>
      </c>
      <c r="C3180" s="63" t="s">
        <v>133</v>
      </c>
      <c r="D3180" s="63" t="s">
        <v>132</v>
      </c>
      <c r="E3180" s="63" t="s">
        <v>3138</v>
      </c>
      <c r="F3180" s="63">
        <v>0</v>
      </c>
      <c r="G3180" s="63" t="s">
        <v>8530</v>
      </c>
      <c r="H3180" s="63" t="s">
        <v>334</v>
      </c>
      <c r="I3180" s="63">
        <v>13</v>
      </c>
      <c r="J3180" s="63">
        <v>11</v>
      </c>
      <c r="K3180" s="63">
        <v>1</v>
      </c>
      <c r="L3180" s="63"/>
      <c r="M3180" s="63"/>
      <c r="N3180" s="63"/>
      <c r="O3180" s="63"/>
      <c r="P3180" s="63"/>
      <c r="Q3180" s="63"/>
      <c r="R3180" s="63"/>
    </row>
    <row r="3181" spans="1:18" x14ac:dyDescent="0.2">
      <c r="A3181" s="63" t="s">
        <v>3200</v>
      </c>
      <c r="B3181" s="63" t="s">
        <v>3141</v>
      </c>
      <c r="C3181" s="63" t="s">
        <v>133</v>
      </c>
      <c r="D3181" s="63" t="s">
        <v>132</v>
      </c>
      <c r="E3181" s="63" t="s">
        <v>3138</v>
      </c>
      <c r="F3181" s="63">
        <v>1</v>
      </c>
      <c r="G3181" s="63" t="s">
        <v>8530</v>
      </c>
      <c r="H3181" s="63" t="s">
        <v>19</v>
      </c>
      <c r="I3181" s="63">
        <v>11</v>
      </c>
      <c r="J3181" s="63">
        <v>17</v>
      </c>
      <c r="K3181" s="63">
        <v>2</v>
      </c>
      <c r="L3181" s="63">
        <v>-0.5</v>
      </c>
      <c r="M3181" s="63">
        <v>1</v>
      </c>
      <c r="N3181" s="63"/>
      <c r="O3181" s="63">
        <v>1</v>
      </c>
      <c r="P3181" s="63"/>
      <c r="Q3181" s="63"/>
      <c r="R3181" s="63"/>
    </row>
    <row r="3182" spans="1:18" x14ac:dyDescent="0.2">
      <c r="A3182" s="63" t="s">
        <v>3201</v>
      </c>
      <c r="B3182" s="63" t="s">
        <v>3137</v>
      </c>
      <c r="C3182" s="63" t="s">
        <v>137</v>
      </c>
      <c r="D3182" s="63" t="s">
        <v>136</v>
      </c>
      <c r="E3182" s="63" t="s">
        <v>3138</v>
      </c>
      <c r="F3182" s="63">
        <v>0</v>
      </c>
      <c r="G3182" s="63" t="s">
        <v>8530</v>
      </c>
      <c r="H3182" s="63" t="s">
        <v>334</v>
      </c>
      <c r="I3182" s="63">
        <v>15</v>
      </c>
      <c r="J3182" s="63">
        <v>20</v>
      </c>
      <c r="K3182" s="63">
        <v>2</v>
      </c>
      <c r="L3182" s="63"/>
      <c r="M3182" s="63"/>
      <c r="N3182" s="63"/>
      <c r="O3182" s="63"/>
      <c r="P3182" s="63"/>
      <c r="Q3182" s="63"/>
      <c r="R3182" s="63"/>
    </row>
    <row r="3183" spans="1:18" x14ac:dyDescent="0.2">
      <c r="A3183" s="63" t="s">
        <v>3202</v>
      </c>
      <c r="B3183" s="63" t="s">
        <v>3141</v>
      </c>
      <c r="C3183" s="63" t="s">
        <v>137</v>
      </c>
      <c r="D3183" s="63" t="s">
        <v>136</v>
      </c>
      <c r="E3183" s="63" t="s">
        <v>3138</v>
      </c>
      <c r="F3183" s="63">
        <v>1</v>
      </c>
      <c r="G3183" s="63" t="s">
        <v>8530</v>
      </c>
      <c r="H3183" s="63" t="s">
        <v>19</v>
      </c>
      <c r="I3183" s="63">
        <v>10</v>
      </c>
      <c r="J3183" s="63">
        <v>11</v>
      </c>
      <c r="K3183" s="63">
        <v>1</v>
      </c>
      <c r="L3183" s="63">
        <v>-1.3</v>
      </c>
      <c r="M3183" s="63">
        <v>1</v>
      </c>
      <c r="N3183" s="63"/>
      <c r="O3183" s="63">
        <v>1</v>
      </c>
      <c r="P3183" s="63"/>
      <c r="Q3183" s="63">
        <v>1</v>
      </c>
      <c r="R3183" s="63"/>
    </row>
    <row r="3184" spans="1:18" x14ac:dyDescent="0.2">
      <c r="A3184" s="63" t="s">
        <v>3203</v>
      </c>
      <c r="B3184" s="63" t="s">
        <v>3137</v>
      </c>
      <c r="C3184" s="63" t="s">
        <v>141</v>
      </c>
      <c r="D3184" s="63" t="s">
        <v>140</v>
      </c>
      <c r="E3184" s="63" t="s">
        <v>3138</v>
      </c>
      <c r="F3184" s="63">
        <v>0</v>
      </c>
      <c r="G3184" s="63" t="s">
        <v>8530</v>
      </c>
      <c r="H3184" s="63" t="s">
        <v>334</v>
      </c>
      <c r="I3184" s="63">
        <v>18</v>
      </c>
      <c r="J3184" s="63">
        <v>39</v>
      </c>
      <c r="K3184" s="63">
        <v>4</v>
      </c>
      <c r="L3184" s="63"/>
      <c r="M3184" s="63"/>
      <c r="N3184" s="63"/>
      <c r="O3184" s="63"/>
      <c r="P3184" s="63"/>
      <c r="Q3184" s="63"/>
      <c r="R3184" s="63"/>
    </row>
    <row r="3185" spans="1:18" x14ac:dyDescent="0.2">
      <c r="A3185" s="63" t="s">
        <v>3204</v>
      </c>
      <c r="B3185" s="63" t="s">
        <v>3141</v>
      </c>
      <c r="C3185" s="63" t="s">
        <v>141</v>
      </c>
      <c r="D3185" s="63" t="s">
        <v>140</v>
      </c>
      <c r="E3185" s="63" t="s">
        <v>3138</v>
      </c>
      <c r="F3185" s="63">
        <v>1</v>
      </c>
      <c r="G3185" s="63" t="s">
        <v>8530</v>
      </c>
      <c r="H3185" s="63" t="s">
        <v>19</v>
      </c>
      <c r="I3185" s="63">
        <v>13</v>
      </c>
      <c r="J3185" s="63">
        <v>31</v>
      </c>
      <c r="K3185" s="63">
        <v>3</v>
      </c>
      <c r="L3185" s="63">
        <v>-1.3</v>
      </c>
      <c r="M3185" s="63">
        <v>1</v>
      </c>
      <c r="N3185" s="63"/>
      <c r="O3185" s="63">
        <v>1</v>
      </c>
      <c r="P3185" s="63"/>
      <c r="Q3185" s="63">
        <v>1</v>
      </c>
      <c r="R3185" s="63"/>
    </row>
    <row r="3186" spans="1:18" x14ac:dyDescent="0.2">
      <c r="A3186" s="63" t="s">
        <v>3205</v>
      </c>
      <c r="B3186" s="63" t="s">
        <v>3137</v>
      </c>
      <c r="C3186" s="63" t="s">
        <v>145</v>
      </c>
      <c r="D3186" s="63" t="s">
        <v>144</v>
      </c>
      <c r="E3186" s="63" t="s">
        <v>3138</v>
      </c>
      <c r="F3186" s="63">
        <v>0</v>
      </c>
      <c r="G3186" s="63" t="s">
        <v>8530</v>
      </c>
      <c r="H3186" s="63" t="s">
        <v>334</v>
      </c>
      <c r="I3186" s="63">
        <v>12</v>
      </c>
      <c r="J3186" s="63">
        <v>8</v>
      </c>
      <c r="K3186" s="63">
        <v>1</v>
      </c>
      <c r="L3186" s="63"/>
      <c r="M3186" s="63"/>
      <c r="N3186" s="63"/>
      <c r="O3186" s="63"/>
      <c r="P3186" s="63"/>
      <c r="Q3186" s="63"/>
      <c r="R3186" s="63"/>
    </row>
    <row r="3187" spans="1:18" x14ac:dyDescent="0.2">
      <c r="A3187" s="63" t="s">
        <v>3206</v>
      </c>
      <c r="B3187" s="63" t="s">
        <v>3141</v>
      </c>
      <c r="C3187" s="63" t="s">
        <v>145</v>
      </c>
      <c r="D3187" s="63" t="s">
        <v>144</v>
      </c>
      <c r="E3187" s="63" t="s">
        <v>3138</v>
      </c>
      <c r="F3187" s="63">
        <v>1</v>
      </c>
      <c r="G3187" s="63" t="s">
        <v>8530</v>
      </c>
      <c r="H3187" s="63" t="s">
        <v>19</v>
      </c>
      <c r="I3187" s="63">
        <v>9</v>
      </c>
      <c r="J3187" s="63">
        <v>4</v>
      </c>
      <c r="K3187" s="63">
        <v>1</v>
      </c>
      <c r="L3187" s="63">
        <v>-0.8</v>
      </c>
      <c r="M3187" s="63">
        <v>1</v>
      </c>
      <c r="N3187" s="63"/>
      <c r="O3187" s="63">
        <v>1</v>
      </c>
      <c r="P3187" s="63"/>
      <c r="Q3187" s="63"/>
      <c r="R3187" s="63"/>
    </row>
    <row r="3188" spans="1:18" x14ac:dyDescent="0.2">
      <c r="A3188" s="63" t="s">
        <v>3207</v>
      </c>
      <c r="B3188" s="63" t="s">
        <v>3137</v>
      </c>
      <c r="C3188" s="63" t="s">
        <v>149</v>
      </c>
      <c r="D3188" s="63" t="s">
        <v>148</v>
      </c>
      <c r="E3188" s="63" t="s">
        <v>3138</v>
      </c>
      <c r="F3188" s="63">
        <v>0</v>
      </c>
      <c r="G3188" s="63" t="s">
        <v>8530</v>
      </c>
      <c r="H3188" s="63" t="s">
        <v>334</v>
      </c>
      <c r="I3188" s="63">
        <v>20</v>
      </c>
      <c r="J3188" s="63">
        <v>42</v>
      </c>
      <c r="K3188" s="63">
        <v>4</v>
      </c>
      <c r="L3188" s="63"/>
      <c r="M3188" s="63"/>
      <c r="N3188" s="63"/>
      <c r="O3188" s="63"/>
      <c r="P3188" s="63"/>
      <c r="Q3188" s="63"/>
      <c r="R3188" s="63"/>
    </row>
    <row r="3189" spans="1:18" x14ac:dyDescent="0.2">
      <c r="A3189" s="63" t="s">
        <v>3208</v>
      </c>
      <c r="B3189" s="63" t="s">
        <v>3141</v>
      </c>
      <c r="C3189" s="63" t="s">
        <v>149</v>
      </c>
      <c r="D3189" s="63" t="s">
        <v>148</v>
      </c>
      <c r="E3189" s="63" t="s">
        <v>3138</v>
      </c>
      <c r="F3189" s="63">
        <v>1</v>
      </c>
      <c r="G3189" s="63" t="s">
        <v>8530</v>
      </c>
      <c r="H3189" s="63" t="s">
        <v>19</v>
      </c>
      <c r="I3189" s="63">
        <v>15</v>
      </c>
      <c r="J3189" s="63">
        <v>41</v>
      </c>
      <c r="K3189" s="63">
        <v>4</v>
      </c>
      <c r="L3189" s="63">
        <v>-1.3</v>
      </c>
      <c r="M3189" s="63">
        <v>1</v>
      </c>
      <c r="N3189" s="63"/>
      <c r="O3189" s="63">
        <v>1</v>
      </c>
      <c r="P3189" s="63"/>
      <c r="Q3189" s="63">
        <v>1</v>
      </c>
      <c r="R3189" s="63"/>
    </row>
    <row r="3190" spans="1:18" x14ac:dyDescent="0.2">
      <c r="A3190" s="63" t="s">
        <v>3209</v>
      </c>
      <c r="B3190" s="63" t="s">
        <v>3137</v>
      </c>
      <c r="C3190" s="63" t="s">
        <v>153</v>
      </c>
      <c r="D3190" s="63" t="s">
        <v>152</v>
      </c>
      <c r="E3190" s="63" t="s">
        <v>3138</v>
      </c>
      <c r="F3190" s="63">
        <v>0</v>
      </c>
      <c r="G3190" s="63" t="s">
        <v>8530</v>
      </c>
      <c r="H3190" s="63" t="s">
        <v>334</v>
      </c>
      <c r="I3190" s="63">
        <v>11</v>
      </c>
      <c r="J3190" s="63">
        <v>4</v>
      </c>
      <c r="K3190" s="63">
        <v>1</v>
      </c>
      <c r="L3190" s="63"/>
      <c r="M3190" s="63"/>
      <c r="N3190" s="63"/>
      <c r="O3190" s="63"/>
      <c r="P3190" s="63"/>
      <c r="Q3190" s="63"/>
      <c r="R3190" s="63"/>
    </row>
    <row r="3191" spans="1:18" x14ac:dyDescent="0.2">
      <c r="A3191" s="63" t="s">
        <v>3210</v>
      </c>
      <c r="B3191" s="63" t="s">
        <v>3141</v>
      </c>
      <c r="C3191" s="63" t="s">
        <v>153</v>
      </c>
      <c r="D3191" s="63" t="s">
        <v>152</v>
      </c>
      <c r="E3191" s="63" t="s">
        <v>3138</v>
      </c>
      <c r="F3191" s="63">
        <v>1</v>
      </c>
      <c r="G3191" s="63" t="s">
        <v>8530</v>
      </c>
      <c r="H3191" s="63" t="s">
        <v>19</v>
      </c>
      <c r="I3191" s="63">
        <v>8</v>
      </c>
      <c r="J3191" s="63">
        <v>2</v>
      </c>
      <c r="K3191" s="63">
        <v>1</v>
      </c>
      <c r="L3191" s="63">
        <v>-0.8</v>
      </c>
      <c r="M3191" s="63">
        <v>1</v>
      </c>
      <c r="N3191" s="63"/>
      <c r="O3191" s="63">
        <v>1</v>
      </c>
      <c r="P3191" s="63"/>
      <c r="Q3191" s="63"/>
      <c r="R3191" s="63"/>
    </row>
    <row r="3192" spans="1:18" x14ac:dyDescent="0.2">
      <c r="A3192" s="63" t="s">
        <v>3211</v>
      </c>
      <c r="B3192" s="63" t="s">
        <v>3137</v>
      </c>
      <c r="C3192" s="63" t="s">
        <v>157</v>
      </c>
      <c r="D3192" s="63" t="s">
        <v>156</v>
      </c>
      <c r="E3192" s="63" t="s">
        <v>3138</v>
      </c>
      <c r="F3192" s="63">
        <v>0</v>
      </c>
      <c r="G3192" s="63" t="s">
        <v>8530</v>
      </c>
      <c r="H3192" s="63" t="s">
        <v>334</v>
      </c>
      <c r="I3192" s="63">
        <v>17</v>
      </c>
      <c r="J3192" s="63">
        <v>31</v>
      </c>
      <c r="K3192" s="63">
        <v>3</v>
      </c>
      <c r="L3192" s="63"/>
      <c r="M3192" s="63"/>
      <c r="N3192" s="63"/>
      <c r="O3192" s="63"/>
      <c r="P3192" s="63"/>
      <c r="Q3192" s="63"/>
      <c r="R3192" s="63"/>
    </row>
    <row r="3193" spans="1:18" x14ac:dyDescent="0.2">
      <c r="A3193" s="63" t="s">
        <v>3212</v>
      </c>
      <c r="B3193" s="63" t="s">
        <v>3141</v>
      </c>
      <c r="C3193" s="63" t="s">
        <v>157</v>
      </c>
      <c r="D3193" s="63" t="s">
        <v>156</v>
      </c>
      <c r="E3193" s="63" t="s">
        <v>3138</v>
      </c>
      <c r="F3193" s="63">
        <v>1</v>
      </c>
      <c r="G3193" s="63" t="s">
        <v>8530</v>
      </c>
      <c r="H3193" s="63" t="s">
        <v>19</v>
      </c>
      <c r="I3193" s="63">
        <v>12</v>
      </c>
      <c r="J3193" s="63">
        <v>21</v>
      </c>
      <c r="K3193" s="63">
        <v>2</v>
      </c>
      <c r="L3193" s="63">
        <v>-1.3</v>
      </c>
      <c r="M3193" s="63">
        <v>1</v>
      </c>
      <c r="N3193" s="63"/>
      <c r="O3193" s="63">
        <v>1</v>
      </c>
      <c r="P3193" s="63"/>
      <c r="Q3193" s="63">
        <v>1</v>
      </c>
      <c r="R3193" s="63"/>
    </row>
    <row r="3194" spans="1:18" x14ac:dyDescent="0.2">
      <c r="A3194" s="63" t="s">
        <v>3213</v>
      </c>
      <c r="B3194" s="63" t="s">
        <v>3137</v>
      </c>
      <c r="C3194" s="63" t="s">
        <v>161</v>
      </c>
      <c r="D3194" s="63" t="s">
        <v>160</v>
      </c>
      <c r="E3194" s="63" t="s">
        <v>3138</v>
      </c>
      <c r="F3194" s="63">
        <v>0</v>
      </c>
      <c r="G3194" s="63" t="s">
        <v>8530</v>
      </c>
      <c r="H3194" s="63" t="s">
        <v>334</v>
      </c>
      <c r="I3194" s="63">
        <v>22</v>
      </c>
      <c r="J3194" s="63">
        <v>47</v>
      </c>
      <c r="K3194" s="63">
        <v>4</v>
      </c>
      <c r="L3194" s="63"/>
      <c r="M3194" s="63"/>
      <c r="N3194" s="63"/>
      <c r="O3194" s="63"/>
      <c r="P3194" s="63"/>
      <c r="Q3194" s="63"/>
      <c r="R3194" s="63"/>
    </row>
    <row r="3195" spans="1:18" x14ac:dyDescent="0.2">
      <c r="A3195" s="63" t="s">
        <v>3214</v>
      </c>
      <c r="B3195" s="63" t="s">
        <v>3141</v>
      </c>
      <c r="C3195" s="63" t="s">
        <v>161</v>
      </c>
      <c r="D3195" s="63" t="s">
        <v>160</v>
      </c>
      <c r="E3195" s="63" t="s">
        <v>3138</v>
      </c>
      <c r="F3195" s="63">
        <v>1</v>
      </c>
      <c r="G3195" s="63" t="s">
        <v>8530</v>
      </c>
      <c r="H3195" s="63" t="s">
        <v>19</v>
      </c>
      <c r="I3195" s="63">
        <v>18</v>
      </c>
      <c r="J3195" s="63">
        <v>48</v>
      </c>
      <c r="K3195" s="63">
        <v>4</v>
      </c>
      <c r="L3195" s="63">
        <v>-1</v>
      </c>
      <c r="M3195" s="63">
        <v>1</v>
      </c>
      <c r="N3195" s="63"/>
      <c r="O3195" s="63">
        <v>1</v>
      </c>
      <c r="P3195" s="63"/>
      <c r="Q3195" s="63">
        <v>1</v>
      </c>
      <c r="R3195" s="63"/>
    </row>
    <row r="3196" spans="1:18" x14ac:dyDescent="0.2">
      <c r="A3196" s="63" t="s">
        <v>3215</v>
      </c>
      <c r="B3196" s="63" t="s">
        <v>3137</v>
      </c>
      <c r="C3196" s="63" t="s">
        <v>165</v>
      </c>
      <c r="D3196" s="63" t="s">
        <v>164</v>
      </c>
      <c r="E3196" s="63" t="s">
        <v>3138</v>
      </c>
      <c r="F3196" s="63">
        <v>0</v>
      </c>
      <c r="G3196" s="63" t="s">
        <v>8530</v>
      </c>
      <c r="H3196" s="63" t="s">
        <v>334</v>
      </c>
      <c r="I3196" s="63">
        <v>16</v>
      </c>
      <c r="J3196" s="63">
        <v>23</v>
      </c>
      <c r="K3196" s="63">
        <v>2</v>
      </c>
      <c r="L3196" s="63"/>
      <c r="M3196" s="63"/>
      <c r="N3196" s="63"/>
      <c r="O3196" s="63"/>
      <c r="P3196" s="63"/>
      <c r="Q3196" s="63"/>
      <c r="R3196" s="63"/>
    </row>
    <row r="3197" spans="1:18" x14ac:dyDescent="0.2">
      <c r="A3197" s="63" t="s">
        <v>3216</v>
      </c>
      <c r="B3197" s="63" t="s">
        <v>3141</v>
      </c>
      <c r="C3197" s="63" t="s">
        <v>165</v>
      </c>
      <c r="D3197" s="63" t="s">
        <v>164</v>
      </c>
      <c r="E3197" s="63" t="s">
        <v>3138</v>
      </c>
      <c r="F3197" s="63">
        <v>1</v>
      </c>
      <c r="G3197" s="63" t="s">
        <v>8530</v>
      </c>
      <c r="H3197" s="63" t="s">
        <v>19</v>
      </c>
      <c r="I3197" s="63">
        <v>11</v>
      </c>
      <c r="J3197" s="63">
        <v>17</v>
      </c>
      <c r="K3197" s="63">
        <v>2</v>
      </c>
      <c r="L3197" s="63">
        <v>-1.3</v>
      </c>
      <c r="M3197" s="63">
        <v>1</v>
      </c>
      <c r="N3197" s="63"/>
      <c r="O3197" s="63">
        <v>1</v>
      </c>
      <c r="P3197" s="63"/>
      <c r="Q3197" s="63">
        <v>1</v>
      </c>
      <c r="R3197" s="63"/>
    </row>
    <row r="3198" spans="1:18" x14ac:dyDescent="0.2">
      <c r="A3198" s="63" t="s">
        <v>3217</v>
      </c>
      <c r="B3198" s="63" t="s">
        <v>3137</v>
      </c>
      <c r="C3198" s="63" t="s">
        <v>169</v>
      </c>
      <c r="D3198" s="63" t="s">
        <v>168</v>
      </c>
      <c r="E3198" s="63" t="s">
        <v>3138</v>
      </c>
      <c r="F3198" s="63">
        <v>0</v>
      </c>
      <c r="G3198" s="63" t="s">
        <v>8530</v>
      </c>
      <c r="H3198" s="63" t="s">
        <v>334</v>
      </c>
      <c r="I3198" s="63">
        <v>13</v>
      </c>
      <c r="J3198" s="63">
        <v>11</v>
      </c>
      <c r="K3198" s="63">
        <v>1</v>
      </c>
      <c r="L3198" s="63"/>
      <c r="M3198" s="63"/>
      <c r="N3198" s="63"/>
      <c r="O3198" s="63"/>
      <c r="P3198" s="63"/>
      <c r="Q3198" s="63"/>
      <c r="R3198" s="63"/>
    </row>
    <row r="3199" spans="1:18" x14ac:dyDescent="0.2">
      <c r="A3199" s="63" t="s">
        <v>3218</v>
      </c>
      <c r="B3199" s="63" t="s">
        <v>3141</v>
      </c>
      <c r="C3199" s="63" t="s">
        <v>169</v>
      </c>
      <c r="D3199" s="63" t="s">
        <v>168</v>
      </c>
      <c r="E3199" s="63" t="s">
        <v>3138</v>
      </c>
      <c r="F3199" s="63">
        <v>1</v>
      </c>
      <c r="G3199" s="63" t="s">
        <v>8530</v>
      </c>
      <c r="H3199" s="63" t="s">
        <v>19</v>
      </c>
      <c r="I3199" s="63">
        <v>10</v>
      </c>
      <c r="J3199" s="63">
        <v>11</v>
      </c>
      <c r="K3199" s="63">
        <v>1</v>
      </c>
      <c r="L3199" s="63">
        <v>-0.8</v>
      </c>
      <c r="M3199" s="63">
        <v>1</v>
      </c>
      <c r="N3199" s="63"/>
      <c r="O3199" s="63">
        <v>1</v>
      </c>
      <c r="P3199" s="63"/>
      <c r="Q3199" s="63"/>
      <c r="R3199" s="63"/>
    </row>
    <row r="3200" spans="1:18" x14ac:dyDescent="0.2">
      <c r="A3200" s="63" t="s">
        <v>3219</v>
      </c>
      <c r="B3200" s="63" t="s">
        <v>3137</v>
      </c>
      <c r="C3200" s="63" t="s">
        <v>173</v>
      </c>
      <c r="D3200" s="63" t="s">
        <v>172</v>
      </c>
      <c r="E3200" s="63" t="s">
        <v>3138</v>
      </c>
      <c r="F3200" s="63">
        <v>0</v>
      </c>
      <c r="G3200" s="63" t="s">
        <v>8530</v>
      </c>
      <c r="H3200" s="63" t="s">
        <v>334</v>
      </c>
      <c r="I3200" s="63">
        <v>11</v>
      </c>
      <c r="J3200" s="63">
        <v>4</v>
      </c>
      <c r="K3200" s="63">
        <v>1</v>
      </c>
      <c r="L3200" s="63"/>
      <c r="M3200" s="63"/>
      <c r="N3200" s="63"/>
      <c r="O3200" s="63"/>
      <c r="P3200" s="63"/>
      <c r="Q3200" s="63"/>
      <c r="R3200" s="63"/>
    </row>
    <row r="3201" spans="1:18" x14ac:dyDescent="0.2">
      <c r="A3201" s="63" t="s">
        <v>3220</v>
      </c>
      <c r="B3201" s="63" t="s">
        <v>3141</v>
      </c>
      <c r="C3201" s="63" t="s">
        <v>173</v>
      </c>
      <c r="D3201" s="63" t="s">
        <v>172</v>
      </c>
      <c r="E3201" s="63" t="s">
        <v>3138</v>
      </c>
      <c r="F3201" s="63">
        <v>1</v>
      </c>
      <c r="G3201" s="63" t="s">
        <v>8530</v>
      </c>
      <c r="H3201" s="63" t="s">
        <v>19</v>
      </c>
      <c r="I3201" s="63">
        <v>9</v>
      </c>
      <c r="J3201" s="63">
        <v>4</v>
      </c>
      <c r="K3201" s="63">
        <v>1</v>
      </c>
      <c r="L3201" s="63">
        <v>-0.5</v>
      </c>
      <c r="M3201" s="63">
        <v>1</v>
      </c>
      <c r="N3201" s="63"/>
      <c r="O3201" s="63">
        <v>1</v>
      </c>
      <c r="P3201" s="63"/>
      <c r="Q3201" s="63"/>
      <c r="R3201" s="63"/>
    </row>
    <row r="3202" spans="1:18" x14ac:dyDescent="0.2">
      <c r="A3202" s="63" t="s">
        <v>3221</v>
      </c>
      <c r="B3202" s="63" t="s">
        <v>3137</v>
      </c>
      <c r="C3202" s="63" t="s">
        <v>177</v>
      </c>
      <c r="D3202" s="63" t="s">
        <v>176</v>
      </c>
      <c r="E3202" s="63" t="s">
        <v>3138</v>
      </c>
      <c r="F3202" s="63">
        <v>0</v>
      </c>
      <c r="G3202" s="63" t="s">
        <v>8530</v>
      </c>
      <c r="H3202" s="63" t="s">
        <v>334</v>
      </c>
      <c r="I3202" s="63">
        <v>20</v>
      </c>
      <c r="J3202" s="63">
        <v>42</v>
      </c>
      <c r="K3202" s="63">
        <v>4</v>
      </c>
      <c r="L3202" s="63"/>
      <c r="M3202" s="63"/>
      <c r="N3202" s="63"/>
      <c r="O3202" s="63"/>
      <c r="P3202" s="63"/>
      <c r="Q3202" s="63"/>
      <c r="R3202" s="63"/>
    </row>
    <row r="3203" spans="1:18" x14ac:dyDescent="0.2">
      <c r="A3203" s="63" t="s">
        <v>3222</v>
      </c>
      <c r="B3203" s="63" t="s">
        <v>3141</v>
      </c>
      <c r="C3203" s="63" t="s">
        <v>177</v>
      </c>
      <c r="D3203" s="63" t="s">
        <v>176</v>
      </c>
      <c r="E3203" s="63" t="s">
        <v>3138</v>
      </c>
      <c r="F3203" s="63">
        <v>1</v>
      </c>
      <c r="G3203" s="63" t="s">
        <v>8530</v>
      </c>
      <c r="H3203" s="63" t="s">
        <v>19</v>
      </c>
      <c r="I3203" s="63">
        <v>17</v>
      </c>
      <c r="J3203" s="63">
        <v>46</v>
      </c>
      <c r="K3203" s="63">
        <v>4</v>
      </c>
      <c r="L3203" s="63">
        <v>-0.8</v>
      </c>
      <c r="M3203" s="63">
        <v>1</v>
      </c>
      <c r="N3203" s="63"/>
      <c r="O3203" s="63">
        <v>1</v>
      </c>
      <c r="P3203" s="63"/>
      <c r="Q3203" s="63"/>
      <c r="R3203" s="63"/>
    </row>
    <row r="3204" spans="1:18" x14ac:dyDescent="0.2">
      <c r="A3204" s="63" t="s">
        <v>3223</v>
      </c>
      <c r="B3204" s="63" t="s">
        <v>3137</v>
      </c>
      <c r="C3204" s="63" t="s">
        <v>181</v>
      </c>
      <c r="D3204" s="63" t="s">
        <v>180</v>
      </c>
      <c r="E3204" s="63" t="s">
        <v>3138</v>
      </c>
      <c r="F3204" s="63">
        <v>0</v>
      </c>
      <c r="G3204" s="63" t="s">
        <v>8530</v>
      </c>
      <c r="H3204" s="63" t="s">
        <v>334</v>
      </c>
      <c r="I3204" s="63">
        <v>10</v>
      </c>
      <c r="J3204" s="63">
        <v>2</v>
      </c>
      <c r="K3204" s="63">
        <v>1</v>
      </c>
      <c r="L3204" s="63"/>
      <c r="M3204" s="63"/>
      <c r="N3204" s="63"/>
      <c r="O3204" s="63"/>
      <c r="P3204" s="63"/>
      <c r="Q3204" s="63"/>
      <c r="R3204" s="63"/>
    </row>
    <row r="3205" spans="1:18" x14ac:dyDescent="0.2">
      <c r="A3205" s="63" t="s">
        <v>3224</v>
      </c>
      <c r="B3205" s="63" t="s">
        <v>3141</v>
      </c>
      <c r="C3205" s="63" t="s">
        <v>181</v>
      </c>
      <c r="D3205" s="63" t="s">
        <v>180</v>
      </c>
      <c r="E3205" s="63" t="s">
        <v>3138</v>
      </c>
      <c r="F3205" s="63">
        <v>1</v>
      </c>
      <c r="G3205" s="63" t="s">
        <v>8530</v>
      </c>
      <c r="H3205" s="63" t="s">
        <v>19</v>
      </c>
      <c r="I3205" s="63">
        <v>8</v>
      </c>
      <c r="J3205" s="63">
        <v>2</v>
      </c>
      <c r="K3205" s="63">
        <v>1</v>
      </c>
      <c r="L3205" s="63">
        <v>-0.5</v>
      </c>
      <c r="M3205" s="63">
        <v>1</v>
      </c>
      <c r="N3205" s="63"/>
      <c r="O3205" s="63">
        <v>1</v>
      </c>
      <c r="P3205" s="63"/>
      <c r="Q3205" s="63"/>
      <c r="R3205" s="63"/>
    </row>
    <row r="3206" spans="1:18" x14ac:dyDescent="0.2">
      <c r="A3206" s="63" t="s">
        <v>3225</v>
      </c>
      <c r="B3206" s="63" t="s">
        <v>3137</v>
      </c>
      <c r="C3206" s="63" t="s">
        <v>185</v>
      </c>
      <c r="D3206" s="63" t="s">
        <v>184</v>
      </c>
      <c r="E3206" s="63" t="s">
        <v>3138</v>
      </c>
      <c r="F3206" s="63">
        <v>0</v>
      </c>
      <c r="G3206" s="63" t="s">
        <v>8530</v>
      </c>
      <c r="H3206" s="63" t="s">
        <v>334</v>
      </c>
      <c r="I3206" s="63">
        <v>21</v>
      </c>
      <c r="J3206" s="63">
        <v>44</v>
      </c>
      <c r="K3206" s="63">
        <v>4</v>
      </c>
      <c r="L3206" s="63"/>
      <c r="M3206" s="63"/>
      <c r="N3206" s="63"/>
      <c r="O3206" s="63"/>
      <c r="P3206" s="63"/>
      <c r="Q3206" s="63"/>
      <c r="R3206" s="63"/>
    </row>
    <row r="3207" spans="1:18" x14ac:dyDescent="0.2">
      <c r="A3207" s="63" t="s">
        <v>3226</v>
      </c>
      <c r="B3207" s="63" t="s">
        <v>3141</v>
      </c>
      <c r="C3207" s="63" t="s">
        <v>185</v>
      </c>
      <c r="D3207" s="63" t="s">
        <v>184</v>
      </c>
      <c r="E3207" s="63" t="s">
        <v>3138</v>
      </c>
      <c r="F3207" s="63">
        <v>1</v>
      </c>
      <c r="G3207" s="63" t="s">
        <v>8530</v>
      </c>
      <c r="H3207" s="63" t="s">
        <v>19</v>
      </c>
      <c r="I3207" s="63">
        <v>16</v>
      </c>
      <c r="J3207" s="63">
        <v>42</v>
      </c>
      <c r="K3207" s="63">
        <v>4</v>
      </c>
      <c r="L3207" s="63">
        <v>-1.3</v>
      </c>
      <c r="M3207" s="63">
        <v>1</v>
      </c>
      <c r="N3207" s="63"/>
      <c r="O3207" s="63">
        <v>1</v>
      </c>
      <c r="P3207" s="63"/>
      <c r="Q3207" s="63">
        <v>1</v>
      </c>
      <c r="R3207" s="63"/>
    </row>
    <row r="3208" spans="1:18" x14ac:dyDescent="0.2">
      <c r="A3208" s="63" t="s">
        <v>3227</v>
      </c>
      <c r="B3208" s="63" t="s">
        <v>3137</v>
      </c>
      <c r="C3208" s="63" t="s">
        <v>189</v>
      </c>
      <c r="D3208" s="63" t="s">
        <v>188</v>
      </c>
      <c r="E3208" s="63" t="s">
        <v>3138</v>
      </c>
      <c r="F3208" s="63">
        <v>0</v>
      </c>
      <c r="G3208" s="63" t="s">
        <v>8530</v>
      </c>
      <c r="H3208" s="63" t="s">
        <v>334</v>
      </c>
      <c r="I3208" s="63">
        <v>19</v>
      </c>
      <c r="J3208" s="63">
        <v>41</v>
      </c>
      <c r="K3208" s="63">
        <v>4</v>
      </c>
      <c r="L3208" s="63"/>
      <c r="M3208" s="63"/>
      <c r="N3208" s="63"/>
      <c r="O3208" s="63"/>
      <c r="P3208" s="63"/>
      <c r="Q3208" s="63"/>
      <c r="R3208" s="63"/>
    </row>
    <row r="3209" spans="1:18" x14ac:dyDescent="0.2">
      <c r="A3209" s="63" t="s">
        <v>3228</v>
      </c>
      <c r="B3209" s="63" t="s">
        <v>3141</v>
      </c>
      <c r="C3209" s="63" t="s">
        <v>189</v>
      </c>
      <c r="D3209" s="63" t="s">
        <v>188</v>
      </c>
      <c r="E3209" s="63" t="s">
        <v>3138</v>
      </c>
      <c r="F3209" s="63">
        <v>1</v>
      </c>
      <c r="G3209" s="63" t="s">
        <v>8530</v>
      </c>
      <c r="H3209" s="63" t="s">
        <v>19</v>
      </c>
      <c r="I3209" s="63">
        <v>16</v>
      </c>
      <c r="J3209" s="63">
        <v>42</v>
      </c>
      <c r="K3209" s="63">
        <v>4</v>
      </c>
      <c r="L3209" s="63">
        <v>-0.8</v>
      </c>
      <c r="M3209" s="63">
        <v>1</v>
      </c>
      <c r="N3209" s="63"/>
      <c r="O3209" s="63">
        <v>1</v>
      </c>
      <c r="P3209" s="63"/>
      <c r="Q3209" s="63"/>
      <c r="R3209" s="63"/>
    </row>
    <row r="3210" spans="1:18" x14ac:dyDescent="0.2">
      <c r="A3210" s="63" t="s">
        <v>3229</v>
      </c>
      <c r="B3210" s="63" t="s">
        <v>3137</v>
      </c>
      <c r="C3210" s="63" t="s">
        <v>193</v>
      </c>
      <c r="D3210" s="63" t="s">
        <v>192</v>
      </c>
      <c r="E3210" s="63" t="s">
        <v>3138</v>
      </c>
      <c r="F3210" s="63">
        <v>0</v>
      </c>
      <c r="G3210" s="63" t="s">
        <v>8530</v>
      </c>
      <c r="H3210" s="63" t="s">
        <v>334</v>
      </c>
      <c r="I3210" s="63">
        <v>17</v>
      </c>
      <c r="J3210" s="63"/>
      <c r="K3210" s="63"/>
      <c r="L3210" s="63"/>
      <c r="M3210" s="63"/>
      <c r="N3210" s="63"/>
      <c r="O3210" s="63"/>
      <c r="P3210" s="63"/>
      <c r="Q3210" s="63"/>
      <c r="R3210" s="63"/>
    </row>
    <row r="3211" spans="1:18" x14ac:dyDescent="0.2">
      <c r="A3211" s="63" t="s">
        <v>3230</v>
      </c>
      <c r="B3211" s="63" t="s">
        <v>3141</v>
      </c>
      <c r="C3211" s="63" t="s">
        <v>193</v>
      </c>
      <c r="D3211" s="63" t="s">
        <v>192</v>
      </c>
      <c r="E3211" s="63" t="s">
        <v>3138</v>
      </c>
      <c r="F3211" s="63">
        <v>1</v>
      </c>
      <c r="G3211" s="63" t="s">
        <v>8530</v>
      </c>
      <c r="H3211" s="63" t="s">
        <v>19</v>
      </c>
      <c r="I3211" s="63">
        <v>13</v>
      </c>
      <c r="J3211" s="63"/>
      <c r="K3211" s="63"/>
      <c r="L3211" s="63">
        <v>-1</v>
      </c>
      <c r="M3211" s="63">
        <v>1</v>
      </c>
      <c r="N3211" s="63"/>
      <c r="O3211" s="63">
        <v>1</v>
      </c>
      <c r="P3211" s="63"/>
      <c r="Q3211" s="63">
        <v>1</v>
      </c>
      <c r="R3211" s="63"/>
    </row>
    <row r="3212" spans="1:18" x14ac:dyDescent="0.2">
      <c r="A3212" s="63" t="s">
        <v>3231</v>
      </c>
      <c r="B3212" s="63" t="s">
        <v>3137</v>
      </c>
      <c r="C3212" s="63" t="s">
        <v>197</v>
      </c>
      <c r="D3212" s="63" t="s">
        <v>196</v>
      </c>
      <c r="E3212" s="63" t="s">
        <v>3138</v>
      </c>
      <c r="F3212" s="63">
        <v>0</v>
      </c>
      <c r="G3212" s="63" t="s">
        <v>8530</v>
      </c>
      <c r="H3212" s="63" t="s">
        <v>334</v>
      </c>
      <c r="I3212" s="63">
        <v>18</v>
      </c>
      <c r="J3212" s="63">
        <v>39</v>
      </c>
      <c r="K3212" s="63">
        <v>4</v>
      </c>
      <c r="L3212" s="63"/>
      <c r="M3212" s="63"/>
      <c r="N3212" s="63"/>
      <c r="O3212" s="63"/>
      <c r="P3212" s="63"/>
      <c r="Q3212" s="63"/>
      <c r="R3212" s="63"/>
    </row>
    <row r="3213" spans="1:18" x14ac:dyDescent="0.2">
      <c r="A3213" s="63" t="s">
        <v>3232</v>
      </c>
      <c r="B3213" s="63" t="s">
        <v>3141</v>
      </c>
      <c r="C3213" s="63" t="s">
        <v>197</v>
      </c>
      <c r="D3213" s="63" t="s">
        <v>196</v>
      </c>
      <c r="E3213" s="63" t="s">
        <v>3138</v>
      </c>
      <c r="F3213" s="63">
        <v>1</v>
      </c>
      <c r="G3213" s="63" t="s">
        <v>8530</v>
      </c>
      <c r="H3213" s="63" t="s">
        <v>19</v>
      </c>
      <c r="I3213" s="63">
        <v>13</v>
      </c>
      <c r="J3213" s="63">
        <v>31</v>
      </c>
      <c r="K3213" s="63">
        <v>3</v>
      </c>
      <c r="L3213" s="63">
        <v>-1.3</v>
      </c>
      <c r="M3213" s="63">
        <v>1</v>
      </c>
      <c r="N3213" s="63"/>
      <c r="O3213" s="63">
        <v>1</v>
      </c>
      <c r="P3213" s="63"/>
      <c r="Q3213" s="63">
        <v>1</v>
      </c>
      <c r="R3213" s="63"/>
    </row>
    <row r="3214" spans="1:18" x14ac:dyDescent="0.2">
      <c r="A3214" s="63" t="s">
        <v>3233</v>
      </c>
      <c r="B3214" s="63" t="s">
        <v>3137</v>
      </c>
      <c r="C3214" s="63" t="s">
        <v>201</v>
      </c>
      <c r="D3214" s="63" t="s">
        <v>200</v>
      </c>
      <c r="E3214" s="63" t="s">
        <v>3138</v>
      </c>
      <c r="F3214" s="63">
        <v>0</v>
      </c>
      <c r="G3214" s="63" t="s">
        <v>8530</v>
      </c>
      <c r="H3214" s="63" t="s">
        <v>334</v>
      </c>
      <c r="I3214" s="63">
        <v>11</v>
      </c>
      <c r="J3214" s="63">
        <v>4</v>
      </c>
      <c r="K3214" s="63">
        <v>1</v>
      </c>
      <c r="L3214" s="63"/>
      <c r="M3214" s="63"/>
      <c r="N3214" s="63"/>
      <c r="O3214" s="63"/>
      <c r="P3214" s="63"/>
      <c r="Q3214" s="63"/>
      <c r="R3214" s="63"/>
    </row>
    <row r="3215" spans="1:18" x14ac:dyDescent="0.2">
      <c r="A3215" s="63" t="s">
        <v>3234</v>
      </c>
      <c r="B3215" s="63" t="s">
        <v>3141</v>
      </c>
      <c r="C3215" s="63" t="s">
        <v>201</v>
      </c>
      <c r="D3215" s="63" t="s">
        <v>200</v>
      </c>
      <c r="E3215" s="63" t="s">
        <v>3138</v>
      </c>
      <c r="F3215" s="63">
        <v>1</v>
      </c>
      <c r="G3215" s="63" t="s">
        <v>8530</v>
      </c>
      <c r="H3215" s="63" t="s">
        <v>19</v>
      </c>
      <c r="I3215" s="63">
        <v>9</v>
      </c>
      <c r="J3215" s="63">
        <v>4</v>
      </c>
      <c r="K3215" s="63">
        <v>1</v>
      </c>
      <c r="L3215" s="63">
        <v>-0.5</v>
      </c>
      <c r="M3215" s="63">
        <v>1</v>
      </c>
      <c r="N3215" s="63"/>
      <c r="O3215" s="63">
        <v>1</v>
      </c>
      <c r="P3215" s="63"/>
      <c r="Q3215" s="63"/>
      <c r="R3215" s="63"/>
    </row>
    <row r="3216" spans="1:18" x14ac:dyDescent="0.2">
      <c r="A3216" s="63" t="s">
        <v>3235</v>
      </c>
      <c r="B3216" s="63" t="s">
        <v>3137</v>
      </c>
      <c r="C3216" s="63" t="s">
        <v>205</v>
      </c>
      <c r="D3216" s="63" t="s">
        <v>204</v>
      </c>
      <c r="E3216" s="63" t="s">
        <v>3138</v>
      </c>
      <c r="F3216" s="63">
        <v>0</v>
      </c>
      <c r="G3216" s="63" t="s">
        <v>8530</v>
      </c>
      <c r="H3216" s="63" t="s">
        <v>334</v>
      </c>
      <c r="I3216" s="63">
        <v>17</v>
      </c>
      <c r="J3216" s="63">
        <v>31</v>
      </c>
      <c r="K3216" s="63">
        <v>3</v>
      </c>
      <c r="L3216" s="63"/>
      <c r="M3216" s="63"/>
      <c r="N3216" s="63"/>
      <c r="O3216" s="63"/>
      <c r="P3216" s="63"/>
      <c r="Q3216" s="63"/>
      <c r="R3216" s="63"/>
    </row>
    <row r="3217" spans="1:18" x14ac:dyDescent="0.2">
      <c r="A3217" s="63" t="s">
        <v>3236</v>
      </c>
      <c r="B3217" s="63" t="s">
        <v>3141</v>
      </c>
      <c r="C3217" s="63" t="s">
        <v>205</v>
      </c>
      <c r="D3217" s="63" t="s">
        <v>204</v>
      </c>
      <c r="E3217" s="63" t="s">
        <v>3138</v>
      </c>
      <c r="F3217" s="63">
        <v>1</v>
      </c>
      <c r="G3217" s="63" t="s">
        <v>8530</v>
      </c>
      <c r="H3217" s="63" t="s">
        <v>19</v>
      </c>
      <c r="I3217" s="63">
        <v>13</v>
      </c>
      <c r="J3217" s="63">
        <v>31</v>
      </c>
      <c r="K3217" s="63">
        <v>3</v>
      </c>
      <c r="L3217" s="63">
        <v>-1</v>
      </c>
      <c r="M3217" s="63">
        <v>1</v>
      </c>
      <c r="N3217" s="63"/>
      <c r="O3217" s="63">
        <v>1</v>
      </c>
      <c r="P3217" s="63"/>
      <c r="Q3217" s="63">
        <v>1</v>
      </c>
      <c r="R3217" s="63"/>
    </row>
    <row r="3218" spans="1:18" x14ac:dyDescent="0.2">
      <c r="A3218" s="63" t="s">
        <v>3237</v>
      </c>
      <c r="B3218" s="63" t="s">
        <v>3137</v>
      </c>
      <c r="C3218" s="63" t="s">
        <v>209</v>
      </c>
      <c r="D3218" s="63" t="s">
        <v>208</v>
      </c>
      <c r="E3218" s="63" t="s">
        <v>3138</v>
      </c>
      <c r="F3218" s="63">
        <v>0</v>
      </c>
      <c r="G3218" s="63" t="s">
        <v>8530</v>
      </c>
      <c r="H3218" s="63" t="s">
        <v>334</v>
      </c>
      <c r="I3218" s="63">
        <v>16</v>
      </c>
      <c r="J3218" s="63">
        <v>23</v>
      </c>
      <c r="K3218" s="63">
        <v>2</v>
      </c>
      <c r="L3218" s="63"/>
      <c r="M3218" s="63"/>
      <c r="N3218" s="63"/>
      <c r="O3218" s="63"/>
      <c r="P3218" s="63"/>
      <c r="Q3218" s="63"/>
      <c r="R3218" s="63"/>
    </row>
    <row r="3219" spans="1:18" x14ac:dyDescent="0.2">
      <c r="A3219" s="63" t="s">
        <v>3238</v>
      </c>
      <c r="B3219" s="63" t="s">
        <v>3141</v>
      </c>
      <c r="C3219" s="63" t="s">
        <v>209</v>
      </c>
      <c r="D3219" s="63" t="s">
        <v>208</v>
      </c>
      <c r="E3219" s="63" t="s">
        <v>3138</v>
      </c>
      <c r="F3219" s="63">
        <v>1</v>
      </c>
      <c r="G3219" s="63" t="s">
        <v>8530</v>
      </c>
      <c r="H3219" s="63" t="s">
        <v>19</v>
      </c>
      <c r="I3219" s="63">
        <v>12</v>
      </c>
      <c r="J3219" s="63">
        <v>21</v>
      </c>
      <c r="K3219" s="63">
        <v>2</v>
      </c>
      <c r="L3219" s="63">
        <v>-1</v>
      </c>
      <c r="M3219" s="63">
        <v>1</v>
      </c>
      <c r="N3219" s="63"/>
      <c r="O3219" s="63">
        <v>1</v>
      </c>
      <c r="P3219" s="63"/>
      <c r="Q3219" s="63">
        <v>1</v>
      </c>
      <c r="R3219" s="63"/>
    </row>
    <row r="3220" spans="1:18" x14ac:dyDescent="0.2">
      <c r="A3220" s="63" t="s">
        <v>3239</v>
      </c>
      <c r="B3220" s="63" t="s">
        <v>3137</v>
      </c>
      <c r="C3220" s="63" t="s">
        <v>213</v>
      </c>
      <c r="D3220" s="63" t="s">
        <v>212</v>
      </c>
      <c r="E3220" s="63" t="s">
        <v>3138</v>
      </c>
      <c r="F3220" s="63">
        <v>0</v>
      </c>
      <c r="G3220" s="63" t="s">
        <v>8530</v>
      </c>
      <c r="H3220" s="63" t="s">
        <v>334</v>
      </c>
      <c r="I3220" s="63">
        <v>17</v>
      </c>
      <c r="J3220" s="63">
        <v>31</v>
      </c>
      <c r="K3220" s="63">
        <v>3</v>
      </c>
      <c r="L3220" s="63"/>
      <c r="M3220" s="63"/>
      <c r="N3220" s="63"/>
      <c r="O3220" s="63"/>
      <c r="P3220" s="63"/>
      <c r="Q3220" s="63"/>
      <c r="R3220" s="63"/>
    </row>
    <row r="3221" spans="1:18" x14ac:dyDescent="0.2">
      <c r="A3221" s="63" t="s">
        <v>3240</v>
      </c>
      <c r="B3221" s="63" t="s">
        <v>3141</v>
      </c>
      <c r="C3221" s="63" t="s">
        <v>213</v>
      </c>
      <c r="D3221" s="63" t="s">
        <v>212</v>
      </c>
      <c r="E3221" s="63" t="s">
        <v>3138</v>
      </c>
      <c r="F3221" s="63">
        <v>1</v>
      </c>
      <c r="G3221" s="63" t="s">
        <v>8530</v>
      </c>
      <c r="H3221" s="63" t="s">
        <v>19</v>
      </c>
      <c r="I3221" s="63">
        <v>14</v>
      </c>
      <c r="J3221" s="63">
        <v>38</v>
      </c>
      <c r="K3221" s="63">
        <v>3</v>
      </c>
      <c r="L3221" s="63">
        <v>-0.8</v>
      </c>
      <c r="M3221" s="63">
        <v>1</v>
      </c>
      <c r="N3221" s="63"/>
      <c r="O3221" s="63">
        <v>1</v>
      </c>
      <c r="P3221" s="63"/>
      <c r="Q3221" s="63"/>
      <c r="R3221" s="63"/>
    </row>
    <row r="3222" spans="1:18" x14ac:dyDescent="0.2">
      <c r="A3222" s="63" t="s">
        <v>3241</v>
      </c>
      <c r="B3222" s="63" t="s">
        <v>3137</v>
      </c>
      <c r="C3222" s="63" t="s">
        <v>217</v>
      </c>
      <c r="D3222" s="63" t="s">
        <v>216</v>
      </c>
      <c r="E3222" s="63" t="s">
        <v>3138</v>
      </c>
      <c r="F3222" s="63">
        <v>0</v>
      </c>
      <c r="G3222" s="63" t="s">
        <v>8530</v>
      </c>
      <c r="H3222" s="63" t="s">
        <v>334</v>
      </c>
      <c r="I3222" s="63">
        <v>11</v>
      </c>
      <c r="J3222" s="63">
        <v>4</v>
      </c>
      <c r="K3222" s="63">
        <v>1</v>
      </c>
      <c r="L3222" s="63"/>
      <c r="M3222" s="63"/>
      <c r="N3222" s="63"/>
      <c r="O3222" s="63"/>
      <c r="P3222" s="63"/>
      <c r="Q3222" s="63"/>
      <c r="R3222" s="63"/>
    </row>
    <row r="3223" spans="1:18" x14ac:dyDescent="0.2">
      <c r="A3223" s="63" t="s">
        <v>3242</v>
      </c>
      <c r="B3223" s="63" t="s">
        <v>3141</v>
      </c>
      <c r="C3223" s="63" t="s">
        <v>217</v>
      </c>
      <c r="D3223" s="63" t="s">
        <v>216</v>
      </c>
      <c r="E3223" s="63" t="s">
        <v>3138</v>
      </c>
      <c r="F3223" s="63">
        <v>1</v>
      </c>
      <c r="G3223" s="63" t="s">
        <v>8530</v>
      </c>
      <c r="H3223" s="63" t="s">
        <v>19</v>
      </c>
      <c r="I3223" s="63">
        <v>9</v>
      </c>
      <c r="J3223" s="63">
        <v>4</v>
      </c>
      <c r="K3223" s="63">
        <v>1</v>
      </c>
      <c r="L3223" s="63">
        <v>-0.5</v>
      </c>
      <c r="M3223" s="63">
        <v>1</v>
      </c>
      <c r="N3223" s="63"/>
      <c r="O3223" s="63">
        <v>1</v>
      </c>
      <c r="P3223" s="63"/>
      <c r="Q3223" s="63"/>
      <c r="R3223" s="63"/>
    </row>
    <row r="3224" spans="1:18" x14ac:dyDescent="0.2">
      <c r="A3224" s="63" t="s">
        <v>3243</v>
      </c>
      <c r="B3224" s="63" t="s">
        <v>3137</v>
      </c>
      <c r="C3224" s="63" t="s">
        <v>221</v>
      </c>
      <c r="D3224" s="63" t="s">
        <v>220</v>
      </c>
      <c r="E3224" s="63" t="s">
        <v>3138</v>
      </c>
      <c r="F3224" s="63">
        <v>0</v>
      </c>
      <c r="G3224" s="63" t="s">
        <v>8530</v>
      </c>
      <c r="H3224" s="63" t="s">
        <v>334</v>
      </c>
      <c r="I3224" s="63">
        <v>13</v>
      </c>
      <c r="J3224" s="63">
        <v>11</v>
      </c>
      <c r="K3224" s="63">
        <v>1</v>
      </c>
      <c r="L3224" s="63"/>
      <c r="M3224" s="63"/>
      <c r="N3224" s="63"/>
      <c r="O3224" s="63"/>
      <c r="P3224" s="63"/>
      <c r="Q3224" s="63"/>
      <c r="R3224" s="63"/>
    </row>
    <row r="3225" spans="1:18" x14ac:dyDescent="0.2">
      <c r="A3225" s="63" t="s">
        <v>3244</v>
      </c>
      <c r="B3225" s="63" t="s">
        <v>3141</v>
      </c>
      <c r="C3225" s="63" t="s">
        <v>221</v>
      </c>
      <c r="D3225" s="63" t="s">
        <v>220</v>
      </c>
      <c r="E3225" s="63" t="s">
        <v>3138</v>
      </c>
      <c r="F3225" s="63">
        <v>1</v>
      </c>
      <c r="G3225" s="63" t="s">
        <v>8530</v>
      </c>
      <c r="H3225" s="63" t="s">
        <v>19</v>
      </c>
      <c r="I3225" s="63">
        <v>12</v>
      </c>
      <c r="J3225" s="63">
        <v>21</v>
      </c>
      <c r="K3225" s="63">
        <v>2</v>
      </c>
      <c r="L3225" s="63">
        <v>-0.3</v>
      </c>
      <c r="M3225" s="63">
        <v>1</v>
      </c>
      <c r="N3225" s="63"/>
      <c r="O3225" s="63"/>
      <c r="P3225" s="63"/>
      <c r="Q3225" s="63"/>
      <c r="R3225" s="63"/>
    </row>
    <row r="3226" spans="1:18" x14ac:dyDescent="0.2">
      <c r="A3226" s="63" t="s">
        <v>3245</v>
      </c>
      <c r="B3226" s="63" t="s">
        <v>3246</v>
      </c>
      <c r="C3226" s="63" t="s">
        <v>14</v>
      </c>
      <c r="D3226" s="63" t="s">
        <v>13</v>
      </c>
      <c r="E3226" s="63" t="s">
        <v>3247</v>
      </c>
      <c r="F3226" s="63">
        <v>0</v>
      </c>
      <c r="G3226" s="63" t="s">
        <v>8531</v>
      </c>
      <c r="H3226" s="63" t="s">
        <v>334</v>
      </c>
      <c r="I3226" s="63">
        <v>28</v>
      </c>
      <c r="J3226" s="63">
        <v>51</v>
      </c>
      <c r="K3226" s="63">
        <v>4</v>
      </c>
      <c r="L3226" s="63"/>
      <c r="M3226" s="63"/>
      <c r="N3226" s="63"/>
      <c r="O3226" s="63"/>
      <c r="P3226" s="63"/>
      <c r="Q3226" s="63"/>
      <c r="R3226" s="63"/>
    </row>
    <row r="3227" spans="1:18" x14ac:dyDescent="0.2">
      <c r="A3227" s="63" t="s">
        <v>3248</v>
      </c>
      <c r="B3227" s="63" t="s">
        <v>3249</v>
      </c>
      <c r="C3227" s="63" t="s">
        <v>14</v>
      </c>
      <c r="D3227" s="63" t="s">
        <v>13</v>
      </c>
      <c r="E3227" s="63" t="s">
        <v>3247</v>
      </c>
      <c r="F3227" s="63">
        <v>1</v>
      </c>
      <c r="G3227" s="63" t="s">
        <v>8531</v>
      </c>
      <c r="H3227" s="63" t="s">
        <v>19</v>
      </c>
      <c r="I3227" s="63">
        <v>23</v>
      </c>
      <c r="J3227" s="63">
        <v>50</v>
      </c>
      <c r="K3227" s="63">
        <v>4</v>
      </c>
      <c r="L3227" s="63">
        <v>-1.4</v>
      </c>
      <c r="M3227" s="63">
        <v>1</v>
      </c>
      <c r="N3227" s="63"/>
      <c r="O3227" s="63">
        <v>1</v>
      </c>
      <c r="P3227" s="63"/>
      <c r="Q3227" s="63">
        <v>1</v>
      </c>
      <c r="R3227" s="63"/>
    </row>
    <row r="3228" spans="1:18" x14ac:dyDescent="0.2">
      <c r="A3228" s="63" t="s">
        <v>3250</v>
      </c>
      <c r="B3228" s="63" t="s">
        <v>3246</v>
      </c>
      <c r="C3228" s="63" t="s">
        <v>22</v>
      </c>
      <c r="D3228" s="63" t="s">
        <v>21</v>
      </c>
      <c r="E3228" s="63" t="s">
        <v>3247</v>
      </c>
      <c r="F3228" s="63">
        <v>0</v>
      </c>
      <c r="G3228" s="63" t="s">
        <v>8531</v>
      </c>
      <c r="H3228" s="63" t="s">
        <v>334</v>
      </c>
      <c r="I3228" s="63">
        <v>17</v>
      </c>
      <c r="J3228" s="63">
        <v>10</v>
      </c>
      <c r="K3228" s="63">
        <v>1</v>
      </c>
      <c r="L3228" s="63"/>
      <c r="M3228" s="63"/>
      <c r="N3228" s="63"/>
      <c r="O3228" s="63"/>
      <c r="P3228" s="63"/>
      <c r="Q3228" s="63"/>
      <c r="R3228" s="63"/>
    </row>
    <row r="3229" spans="1:18" x14ac:dyDescent="0.2">
      <c r="A3229" s="63" t="s">
        <v>3251</v>
      </c>
      <c r="B3229" s="63" t="s">
        <v>3249</v>
      </c>
      <c r="C3229" s="63" t="s">
        <v>22</v>
      </c>
      <c r="D3229" s="63" t="s">
        <v>21</v>
      </c>
      <c r="E3229" s="63" t="s">
        <v>3247</v>
      </c>
      <c r="F3229" s="63">
        <v>1</v>
      </c>
      <c r="G3229" s="63" t="s">
        <v>8531</v>
      </c>
      <c r="H3229" s="63" t="s">
        <v>19</v>
      </c>
      <c r="I3229" s="63">
        <v>12</v>
      </c>
      <c r="J3229" s="63">
        <v>3</v>
      </c>
      <c r="K3229" s="63">
        <v>1</v>
      </c>
      <c r="L3229" s="63">
        <v>-1.4</v>
      </c>
      <c r="M3229" s="63">
        <v>1</v>
      </c>
      <c r="N3229" s="63"/>
      <c r="O3229" s="63">
        <v>1</v>
      </c>
      <c r="P3229" s="63"/>
      <c r="Q3229" s="63">
        <v>1</v>
      </c>
      <c r="R3229" s="63"/>
    </row>
    <row r="3230" spans="1:18" x14ac:dyDescent="0.2">
      <c r="A3230" s="63" t="s">
        <v>3252</v>
      </c>
      <c r="B3230" s="63" t="s">
        <v>3246</v>
      </c>
      <c r="C3230" s="63" t="s">
        <v>26</v>
      </c>
      <c r="D3230" s="63" t="s">
        <v>25</v>
      </c>
      <c r="E3230" s="63" t="s">
        <v>3247</v>
      </c>
      <c r="F3230" s="63">
        <v>0</v>
      </c>
      <c r="G3230" s="63" t="s">
        <v>8531</v>
      </c>
      <c r="H3230" s="63" t="s">
        <v>334</v>
      </c>
      <c r="I3230" s="63">
        <v>18</v>
      </c>
      <c r="J3230" s="63">
        <v>17</v>
      </c>
      <c r="K3230" s="63">
        <v>2</v>
      </c>
      <c r="L3230" s="63"/>
      <c r="M3230" s="63"/>
      <c r="N3230" s="63"/>
      <c r="O3230" s="63"/>
      <c r="P3230" s="63"/>
      <c r="Q3230" s="63"/>
      <c r="R3230" s="63"/>
    </row>
    <row r="3231" spans="1:18" x14ac:dyDescent="0.2">
      <c r="A3231" s="63" t="s">
        <v>3253</v>
      </c>
      <c r="B3231" s="63" t="s">
        <v>3249</v>
      </c>
      <c r="C3231" s="63" t="s">
        <v>26</v>
      </c>
      <c r="D3231" s="63" t="s">
        <v>25</v>
      </c>
      <c r="E3231" s="63" t="s">
        <v>3247</v>
      </c>
      <c r="F3231" s="63">
        <v>1</v>
      </c>
      <c r="G3231" s="63" t="s">
        <v>8531</v>
      </c>
      <c r="H3231" s="63" t="s">
        <v>19</v>
      </c>
      <c r="I3231" s="63">
        <v>15</v>
      </c>
      <c r="J3231" s="63">
        <v>19</v>
      </c>
      <c r="K3231" s="63">
        <v>2</v>
      </c>
      <c r="L3231" s="63">
        <v>-0.8</v>
      </c>
      <c r="M3231" s="63">
        <v>1</v>
      </c>
      <c r="N3231" s="63"/>
      <c r="O3231" s="63">
        <v>1</v>
      </c>
      <c r="P3231" s="63"/>
      <c r="Q3231" s="63"/>
      <c r="R3231" s="63"/>
    </row>
    <row r="3232" spans="1:18" x14ac:dyDescent="0.2">
      <c r="A3232" s="63" t="s">
        <v>3254</v>
      </c>
      <c r="B3232" s="63" t="s">
        <v>3246</v>
      </c>
      <c r="C3232" s="63" t="s">
        <v>30</v>
      </c>
      <c r="D3232" s="63" t="s">
        <v>29</v>
      </c>
      <c r="E3232" s="63" t="s">
        <v>3247</v>
      </c>
      <c r="F3232" s="63">
        <v>0</v>
      </c>
      <c r="G3232" s="63" t="s">
        <v>8531</v>
      </c>
      <c r="H3232" s="63" t="s">
        <v>334</v>
      </c>
      <c r="I3232" s="63">
        <v>23</v>
      </c>
      <c r="J3232" s="63">
        <v>44</v>
      </c>
      <c r="K3232" s="63">
        <v>4</v>
      </c>
      <c r="L3232" s="63"/>
      <c r="M3232" s="63"/>
      <c r="N3232" s="63"/>
      <c r="O3232" s="63"/>
      <c r="P3232" s="63"/>
      <c r="Q3232" s="63"/>
      <c r="R3232" s="63"/>
    </row>
    <row r="3233" spans="1:18" x14ac:dyDescent="0.2">
      <c r="A3233" s="63" t="s">
        <v>3255</v>
      </c>
      <c r="B3233" s="63" t="s">
        <v>3249</v>
      </c>
      <c r="C3233" s="63" t="s">
        <v>30</v>
      </c>
      <c r="D3233" s="63" t="s">
        <v>29</v>
      </c>
      <c r="E3233" s="63" t="s">
        <v>3247</v>
      </c>
      <c r="F3233" s="63">
        <v>1</v>
      </c>
      <c r="G3233" s="63" t="s">
        <v>8531</v>
      </c>
      <c r="H3233" s="63" t="s">
        <v>19</v>
      </c>
      <c r="I3233" s="63">
        <v>21</v>
      </c>
      <c r="J3233" s="63">
        <v>45</v>
      </c>
      <c r="K3233" s="63">
        <v>4</v>
      </c>
      <c r="L3233" s="63">
        <v>-0.6</v>
      </c>
      <c r="M3233" s="63">
        <v>1</v>
      </c>
      <c r="N3233" s="63"/>
      <c r="O3233" s="63">
        <v>1</v>
      </c>
      <c r="P3233" s="63"/>
      <c r="Q3233" s="63"/>
      <c r="R3233" s="63"/>
    </row>
    <row r="3234" spans="1:18" x14ac:dyDescent="0.2">
      <c r="A3234" s="63" t="s">
        <v>3256</v>
      </c>
      <c r="B3234" s="63" t="s">
        <v>3246</v>
      </c>
      <c r="C3234" s="63" t="s">
        <v>34</v>
      </c>
      <c r="D3234" s="63" t="s">
        <v>33</v>
      </c>
      <c r="E3234" s="63" t="s">
        <v>3247</v>
      </c>
      <c r="F3234" s="63">
        <v>0</v>
      </c>
      <c r="G3234" s="63" t="s">
        <v>8531</v>
      </c>
      <c r="H3234" s="63" t="s">
        <v>334</v>
      </c>
      <c r="I3234" s="63">
        <v>21</v>
      </c>
      <c r="J3234" s="63">
        <v>32</v>
      </c>
      <c r="K3234" s="63">
        <v>3</v>
      </c>
      <c r="L3234" s="63"/>
      <c r="M3234" s="63"/>
      <c r="N3234" s="63"/>
      <c r="O3234" s="63"/>
      <c r="P3234" s="63"/>
      <c r="Q3234" s="63"/>
      <c r="R3234" s="63"/>
    </row>
    <row r="3235" spans="1:18" x14ac:dyDescent="0.2">
      <c r="A3235" s="63" t="s">
        <v>3257</v>
      </c>
      <c r="B3235" s="63" t="s">
        <v>3249</v>
      </c>
      <c r="C3235" s="63" t="s">
        <v>34</v>
      </c>
      <c r="D3235" s="63" t="s">
        <v>33</v>
      </c>
      <c r="E3235" s="63" t="s">
        <v>3247</v>
      </c>
      <c r="F3235" s="63">
        <v>1</v>
      </c>
      <c r="G3235" s="63" t="s">
        <v>8531</v>
      </c>
      <c r="H3235" s="63" t="s">
        <v>19</v>
      </c>
      <c r="I3235" s="63">
        <v>18</v>
      </c>
      <c r="J3235" s="63">
        <v>34</v>
      </c>
      <c r="K3235" s="63">
        <v>3</v>
      </c>
      <c r="L3235" s="63">
        <v>-0.8</v>
      </c>
      <c r="M3235" s="63">
        <v>1</v>
      </c>
      <c r="N3235" s="63"/>
      <c r="O3235" s="63">
        <v>1</v>
      </c>
      <c r="P3235" s="63"/>
      <c r="Q3235" s="63"/>
      <c r="R3235" s="63"/>
    </row>
    <row r="3236" spans="1:18" x14ac:dyDescent="0.2">
      <c r="A3236" s="63" t="s">
        <v>3258</v>
      </c>
      <c r="B3236" s="63" t="s">
        <v>3246</v>
      </c>
      <c r="C3236" s="63" t="s">
        <v>38</v>
      </c>
      <c r="D3236" s="63" t="s">
        <v>37</v>
      </c>
      <c r="E3236" s="63" t="s">
        <v>3247</v>
      </c>
      <c r="F3236" s="63">
        <v>0</v>
      </c>
      <c r="G3236" s="63" t="s">
        <v>8531</v>
      </c>
      <c r="H3236" s="63" t="s">
        <v>334</v>
      </c>
      <c r="I3236" s="63">
        <v>18</v>
      </c>
      <c r="J3236" s="63">
        <v>17</v>
      </c>
      <c r="K3236" s="63">
        <v>2</v>
      </c>
      <c r="L3236" s="63"/>
      <c r="M3236" s="63"/>
      <c r="N3236" s="63"/>
      <c r="O3236" s="63"/>
      <c r="P3236" s="63"/>
      <c r="Q3236" s="63"/>
      <c r="R3236" s="63"/>
    </row>
    <row r="3237" spans="1:18" x14ac:dyDescent="0.2">
      <c r="A3237" s="63" t="s">
        <v>3259</v>
      </c>
      <c r="B3237" s="63" t="s">
        <v>3249</v>
      </c>
      <c r="C3237" s="63" t="s">
        <v>38</v>
      </c>
      <c r="D3237" s="63" t="s">
        <v>37</v>
      </c>
      <c r="E3237" s="63" t="s">
        <v>3247</v>
      </c>
      <c r="F3237" s="63">
        <v>1</v>
      </c>
      <c r="G3237" s="63" t="s">
        <v>8531</v>
      </c>
      <c r="H3237" s="63" t="s">
        <v>19</v>
      </c>
      <c r="I3237" s="63">
        <v>16</v>
      </c>
      <c r="J3237" s="63">
        <v>22</v>
      </c>
      <c r="K3237" s="63">
        <v>2</v>
      </c>
      <c r="L3237" s="63">
        <v>-0.6</v>
      </c>
      <c r="M3237" s="63">
        <v>1</v>
      </c>
      <c r="N3237" s="63"/>
      <c r="O3237" s="63">
        <v>1</v>
      </c>
      <c r="P3237" s="63"/>
      <c r="Q3237" s="63"/>
      <c r="R3237" s="63"/>
    </row>
    <row r="3238" spans="1:18" x14ac:dyDescent="0.2">
      <c r="A3238" s="63" t="s">
        <v>3260</v>
      </c>
      <c r="B3238" s="63" t="s">
        <v>3246</v>
      </c>
      <c r="C3238" s="63" t="s">
        <v>42</v>
      </c>
      <c r="D3238" s="63" t="s">
        <v>41</v>
      </c>
      <c r="E3238" s="63" t="s">
        <v>3247</v>
      </c>
      <c r="F3238" s="63">
        <v>0</v>
      </c>
      <c r="G3238" s="63" t="s">
        <v>8531</v>
      </c>
      <c r="H3238" s="63" t="s">
        <v>334</v>
      </c>
      <c r="I3238" s="63">
        <v>15</v>
      </c>
      <c r="J3238" s="63">
        <v>5</v>
      </c>
      <c r="K3238" s="63">
        <v>1</v>
      </c>
      <c r="L3238" s="63"/>
      <c r="M3238" s="63"/>
      <c r="N3238" s="63"/>
      <c r="O3238" s="63"/>
      <c r="P3238" s="63"/>
      <c r="Q3238" s="63"/>
      <c r="R3238" s="63"/>
    </row>
    <row r="3239" spans="1:18" x14ac:dyDescent="0.2">
      <c r="A3239" s="63" t="s">
        <v>3261</v>
      </c>
      <c r="B3239" s="63" t="s">
        <v>3249</v>
      </c>
      <c r="C3239" s="63" t="s">
        <v>42</v>
      </c>
      <c r="D3239" s="63" t="s">
        <v>41</v>
      </c>
      <c r="E3239" s="63" t="s">
        <v>3247</v>
      </c>
      <c r="F3239" s="63">
        <v>1</v>
      </c>
      <c r="G3239" s="63" t="s">
        <v>8531</v>
      </c>
      <c r="H3239" s="63" t="s">
        <v>19</v>
      </c>
      <c r="I3239" s="63">
        <v>14</v>
      </c>
      <c r="J3239" s="63">
        <v>14</v>
      </c>
      <c r="K3239" s="63">
        <v>2</v>
      </c>
      <c r="L3239" s="63">
        <v>-0.3</v>
      </c>
      <c r="M3239" s="63">
        <v>1</v>
      </c>
      <c r="N3239" s="63"/>
      <c r="O3239" s="63"/>
      <c r="P3239" s="63"/>
      <c r="Q3239" s="63"/>
      <c r="R3239" s="63"/>
    </row>
    <row r="3240" spans="1:18" x14ac:dyDescent="0.2">
      <c r="A3240" s="63" t="s">
        <v>3262</v>
      </c>
      <c r="B3240" s="63" t="s">
        <v>3246</v>
      </c>
      <c r="C3240" s="63" t="s">
        <v>46</v>
      </c>
      <c r="D3240" s="63" t="s">
        <v>45</v>
      </c>
      <c r="E3240" s="63" t="s">
        <v>3247</v>
      </c>
      <c r="F3240" s="63">
        <v>0</v>
      </c>
      <c r="G3240" s="63" t="s">
        <v>8531</v>
      </c>
      <c r="H3240" s="63" t="s">
        <v>334</v>
      </c>
      <c r="I3240" s="63">
        <v>17</v>
      </c>
      <c r="J3240" s="63">
        <v>10</v>
      </c>
      <c r="K3240" s="63">
        <v>1</v>
      </c>
      <c r="L3240" s="63"/>
      <c r="M3240" s="63"/>
      <c r="N3240" s="63"/>
      <c r="O3240" s="63"/>
      <c r="P3240" s="63"/>
      <c r="Q3240" s="63"/>
      <c r="R3240" s="63"/>
    </row>
    <row r="3241" spans="1:18" x14ac:dyDescent="0.2">
      <c r="A3241" s="63" t="s">
        <v>3263</v>
      </c>
      <c r="B3241" s="63" t="s">
        <v>3249</v>
      </c>
      <c r="C3241" s="63" t="s">
        <v>46</v>
      </c>
      <c r="D3241" s="63" t="s">
        <v>45</v>
      </c>
      <c r="E3241" s="63" t="s">
        <v>3247</v>
      </c>
      <c r="F3241" s="63">
        <v>1</v>
      </c>
      <c r="G3241" s="63" t="s">
        <v>8531</v>
      </c>
      <c r="H3241" s="63" t="s">
        <v>19</v>
      </c>
      <c r="I3241" s="63">
        <v>16</v>
      </c>
      <c r="J3241" s="63">
        <v>22</v>
      </c>
      <c r="K3241" s="63">
        <v>2</v>
      </c>
      <c r="L3241" s="63">
        <v>-0.3</v>
      </c>
      <c r="M3241" s="63">
        <v>1</v>
      </c>
      <c r="N3241" s="63"/>
      <c r="O3241" s="63"/>
      <c r="P3241" s="63"/>
      <c r="Q3241" s="63"/>
      <c r="R3241" s="63"/>
    </row>
    <row r="3242" spans="1:18" x14ac:dyDescent="0.2">
      <c r="A3242" s="63" t="s">
        <v>3264</v>
      </c>
      <c r="B3242" s="63" t="s">
        <v>3246</v>
      </c>
      <c r="C3242" s="63" t="s">
        <v>50</v>
      </c>
      <c r="D3242" s="63" t="s">
        <v>49</v>
      </c>
      <c r="E3242" s="63" t="s">
        <v>3247</v>
      </c>
      <c r="F3242" s="63">
        <v>0</v>
      </c>
      <c r="G3242" s="63" t="s">
        <v>8531</v>
      </c>
      <c r="H3242" s="63" t="s">
        <v>334</v>
      </c>
      <c r="I3242" s="63">
        <v>20</v>
      </c>
      <c r="J3242" s="63">
        <v>27</v>
      </c>
      <c r="K3242" s="63">
        <v>3</v>
      </c>
      <c r="L3242" s="63"/>
      <c r="M3242" s="63"/>
      <c r="N3242" s="63"/>
      <c r="O3242" s="63"/>
      <c r="P3242" s="63"/>
      <c r="Q3242" s="63"/>
      <c r="R3242" s="63"/>
    </row>
    <row r="3243" spans="1:18" x14ac:dyDescent="0.2">
      <c r="A3243" s="63" t="s">
        <v>3265</v>
      </c>
      <c r="B3243" s="63" t="s">
        <v>3249</v>
      </c>
      <c r="C3243" s="63" t="s">
        <v>50</v>
      </c>
      <c r="D3243" s="63" t="s">
        <v>49</v>
      </c>
      <c r="E3243" s="63" t="s">
        <v>3247</v>
      </c>
      <c r="F3243" s="63">
        <v>1</v>
      </c>
      <c r="G3243" s="63" t="s">
        <v>8531</v>
      </c>
      <c r="H3243" s="63" t="s">
        <v>19</v>
      </c>
      <c r="I3243" s="63">
        <v>13</v>
      </c>
      <c r="J3243" s="63">
        <v>6</v>
      </c>
      <c r="K3243" s="63">
        <v>1</v>
      </c>
      <c r="L3243" s="63">
        <v>-1.9</v>
      </c>
      <c r="M3243" s="63">
        <v>1</v>
      </c>
      <c r="N3243" s="63"/>
      <c r="O3243" s="63">
        <v>1</v>
      </c>
      <c r="P3243" s="63"/>
      <c r="Q3243" s="63">
        <v>1</v>
      </c>
      <c r="R3243" s="63"/>
    </row>
    <row r="3244" spans="1:18" x14ac:dyDescent="0.2">
      <c r="A3244" s="63" t="s">
        <v>3266</v>
      </c>
      <c r="B3244" s="63" t="s">
        <v>3246</v>
      </c>
      <c r="C3244" s="63" t="s">
        <v>54</v>
      </c>
      <c r="D3244" s="63" t="s">
        <v>53</v>
      </c>
      <c r="E3244" s="63" t="s">
        <v>3247</v>
      </c>
      <c r="F3244" s="63">
        <v>0</v>
      </c>
      <c r="G3244" s="63" t="s">
        <v>8531</v>
      </c>
      <c r="H3244" s="63" t="s">
        <v>334</v>
      </c>
      <c r="I3244" s="63">
        <v>21</v>
      </c>
      <c r="J3244" s="63">
        <v>32</v>
      </c>
      <c r="K3244" s="63">
        <v>3</v>
      </c>
      <c r="L3244" s="63"/>
      <c r="M3244" s="63"/>
      <c r="N3244" s="63"/>
      <c r="O3244" s="63"/>
      <c r="P3244" s="63"/>
      <c r="Q3244" s="63"/>
      <c r="R3244" s="63"/>
    </row>
    <row r="3245" spans="1:18" x14ac:dyDescent="0.2">
      <c r="A3245" s="63" t="s">
        <v>3267</v>
      </c>
      <c r="B3245" s="63" t="s">
        <v>3249</v>
      </c>
      <c r="C3245" s="63" t="s">
        <v>54</v>
      </c>
      <c r="D3245" s="63" t="s">
        <v>53</v>
      </c>
      <c r="E3245" s="63" t="s">
        <v>3247</v>
      </c>
      <c r="F3245" s="63">
        <v>1</v>
      </c>
      <c r="G3245" s="63" t="s">
        <v>8531</v>
      </c>
      <c r="H3245" s="63" t="s">
        <v>19</v>
      </c>
      <c r="I3245" s="63">
        <v>19</v>
      </c>
      <c r="J3245" s="63">
        <v>39</v>
      </c>
      <c r="K3245" s="63">
        <v>4</v>
      </c>
      <c r="L3245" s="63">
        <v>-0.6</v>
      </c>
      <c r="M3245" s="63">
        <v>1</v>
      </c>
      <c r="N3245" s="63"/>
      <c r="O3245" s="63">
        <v>1</v>
      </c>
      <c r="P3245" s="63"/>
      <c r="Q3245" s="63"/>
      <c r="R3245" s="63"/>
    </row>
    <row r="3246" spans="1:18" x14ac:dyDescent="0.2">
      <c r="A3246" s="63" t="s">
        <v>3268</v>
      </c>
      <c r="B3246" s="63" t="s">
        <v>3246</v>
      </c>
      <c r="C3246" s="63" t="s">
        <v>58</v>
      </c>
      <c r="D3246" s="63" t="s">
        <v>57</v>
      </c>
      <c r="E3246" s="63" t="s">
        <v>3247</v>
      </c>
      <c r="F3246" s="63">
        <v>0</v>
      </c>
      <c r="G3246" s="63" t="s">
        <v>8531</v>
      </c>
      <c r="H3246" s="63" t="s">
        <v>334</v>
      </c>
      <c r="I3246" s="63">
        <v>21</v>
      </c>
      <c r="J3246" s="63">
        <v>32</v>
      </c>
      <c r="K3246" s="63">
        <v>3</v>
      </c>
      <c r="L3246" s="63"/>
      <c r="M3246" s="63"/>
      <c r="N3246" s="63"/>
      <c r="O3246" s="63"/>
      <c r="P3246" s="63"/>
      <c r="Q3246" s="63"/>
      <c r="R3246" s="63"/>
    </row>
    <row r="3247" spans="1:18" x14ac:dyDescent="0.2">
      <c r="A3247" s="63" t="s">
        <v>3269</v>
      </c>
      <c r="B3247" s="63" t="s">
        <v>3249</v>
      </c>
      <c r="C3247" s="63" t="s">
        <v>58</v>
      </c>
      <c r="D3247" s="63" t="s">
        <v>57</v>
      </c>
      <c r="E3247" s="63" t="s">
        <v>3247</v>
      </c>
      <c r="F3247" s="63">
        <v>1</v>
      </c>
      <c r="G3247" s="63" t="s">
        <v>8531</v>
      </c>
      <c r="H3247" s="63" t="s">
        <v>19</v>
      </c>
      <c r="I3247" s="63">
        <v>19</v>
      </c>
      <c r="J3247" s="63">
        <v>39</v>
      </c>
      <c r="K3247" s="63">
        <v>4</v>
      </c>
      <c r="L3247" s="63">
        <v>-0.6</v>
      </c>
      <c r="M3247" s="63">
        <v>1</v>
      </c>
      <c r="N3247" s="63"/>
      <c r="O3247" s="63">
        <v>1</v>
      </c>
      <c r="P3247" s="63"/>
      <c r="Q3247" s="63"/>
      <c r="R3247" s="63"/>
    </row>
    <row r="3248" spans="1:18" x14ac:dyDescent="0.2">
      <c r="A3248" s="63" t="s">
        <v>3270</v>
      </c>
      <c r="B3248" s="63" t="s">
        <v>3246</v>
      </c>
      <c r="C3248" s="63" t="s">
        <v>62</v>
      </c>
      <c r="D3248" s="63" t="s">
        <v>61</v>
      </c>
      <c r="E3248" s="63" t="s">
        <v>3247</v>
      </c>
      <c r="F3248" s="63">
        <v>0</v>
      </c>
      <c r="G3248" s="63" t="s">
        <v>8531</v>
      </c>
      <c r="H3248" s="63" t="s">
        <v>334</v>
      </c>
      <c r="I3248" s="63">
        <v>18</v>
      </c>
      <c r="J3248" s="63">
        <v>17</v>
      </c>
      <c r="K3248" s="63">
        <v>2</v>
      </c>
      <c r="L3248" s="63"/>
      <c r="M3248" s="63"/>
      <c r="N3248" s="63"/>
      <c r="O3248" s="63"/>
      <c r="P3248" s="63"/>
      <c r="Q3248" s="63"/>
      <c r="R3248" s="63"/>
    </row>
    <row r="3249" spans="1:18" x14ac:dyDescent="0.2">
      <c r="A3249" s="63" t="s">
        <v>3271</v>
      </c>
      <c r="B3249" s="63" t="s">
        <v>3249</v>
      </c>
      <c r="C3249" s="63" t="s">
        <v>62</v>
      </c>
      <c r="D3249" s="63" t="s">
        <v>61</v>
      </c>
      <c r="E3249" s="63" t="s">
        <v>3247</v>
      </c>
      <c r="F3249" s="63">
        <v>1</v>
      </c>
      <c r="G3249" s="63" t="s">
        <v>8531</v>
      </c>
      <c r="H3249" s="63" t="s">
        <v>19</v>
      </c>
      <c r="I3249" s="63">
        <v>13</v>
      </c>
      <c r="J3249" s="63">
        <v>6</v>
      </c>
      <c r="K3249" s="63">
        <v>1</v>
      </c>
      <c r="L3249" s="63">
        <v>-1.4</v>
      </c>
      <c r="M3249" s="63">
        <v>1</v>
      </c>
      <c r="N3249" s="63"/>
      <c r="O3249" s="63">
        <v>1</v>
      </c>
      <c r="P3249" s="63"/>
      <c r="Q3249" s="63">
        <v>1</v>
      </c>
      <c r="R3249" s="63"/>
    </row>
    <row r="3250" spans="1:18" x14ac:dyDescent="0.2">
      <c r="A3250" s="63" t="s">
        <v>3272</v>
      </c>
      <c r="B3250" s="63" t="s">
        <v>3246</v>
      </c>
      <c r="C3250" s="63" t="s">
        <v>1</v>
      </c>
      <c r="D3250" s="63" t="s">
        <v>65</v>
      </c>
      <c r="E3250" s="63" t="s">
        <v>3247</v>
      </c>
      <c r="F3250" s="63">
        <v>0</v>
      </c>
      <c r="G3250" s="63" t="s">
        <v>8531</v>
      </c>
      <c r="H3250" s="63" t="s">
        <v>334</v>
      </c>
      <c r="I3250" s="63">
        <v>22</v>
      </c>
      <c r="J3250" s="63">
        <v>40</v>
      </c>
      <c r="K3250" s="63">
        <v>4</v>
      </c>
      <c r="L3250" s="63"/>
      <c r="M3250" s="63"/>
      <c r="N3250" s="63"/>
      <c r="O3250" s="63"/>
      <c r="P3250" s="63"/>
      <c r="Q3250" s="63"/>
      <c r="R3250" s="63"/>
    </row>
    <row r="3251" spans="1:18" x14ac:dyDescent="0.2">
      <c r="A3251" s="63" t="s">
        <v>3273</v>
      </c>
      <c r="B3251" s="63" t="s">
        <v>3249</v>
      </c>
      <c r="C3251" s="63" t="s">
        <v>1</v>
      </c>
      <c r="D3251" s="63" t="s">
        <v>65</v>
      </c>
      <c r="E3251" s="63" t="s">
        <v>3247</v>
      </c>
      <c r="F3251" s="63">
        <v>1</v>
      </c>
      <c r="G3251" s="63" t="s">
        <v>8531</v>
      </c>
      <c r="H3251" s="63" t="s">
        <v>19</v>
      </c>
      <c r="I3251" s="63">
        <v>16</v>
      </c>
      <c r="J3251" s="63">
        <v>22</v>
      </c>
      <c r="K3251" s="63">
        <v>2</v>
      </c>
      <c r="L3251" s="63">
        <v>-1.7</v>
      </c>
      <c r="M3251" s="63">
        <v>1</v>
      </c>
      <c r="N3251" s="63"/>
      <c r="O3251" s="63">
        <v>1</v>
      </c>
      <c r="P3251" s="63"/>
      <c r="Q3251" s="63">
        <v>1</v>
      </c>
      <c r="R3251" s="63"/>
    </row>
    <row r="3252" spans="1:18" x14ac:dyDescent="0.2">
      <c r="A3252" s="63" t="s">
        <v>3274</v>
      </c>
      <c r="B3252" s="63" t="s">
        <v>3246</v>
      </c>
      <c r="C3252" s="63" t="s">
        <v>69</v>
      </c>
      <c r="D3252" s="63" t="s">
        <v>68</v>
      </c>
      <c r="E3252" s="63" t="s">
        <v>3247</v>
      </c>
      <c r="F3252" s="63">
        <v>0</v>
      </c>
      <c r="G3252" s="63" t="s">
        <v>8531</v>
      </c>
      <c r="H3252" s="63" t="s">
        <v>334</v>
      </c>
      <c r="I3252" s="63">
        <v>18</v>
      </c>
      <c r="J3252" s="63">
        <v>17</v>
      </c>
      <c r="K3252" s="63">
        <v>2</v>
      </c>
      <c r="L3252" s="63"/>
      <c r="M3252" s="63"/>
      <c r="N3252" s="63"/>
      <c r="O3252" s="63"/>
      <c r="P3252" s="63"/>
      <c r="Q3252" s="63"/>
      <c r="R3252" s="63"/>
    </row>
    <row r="3253" spans="1:18" x14ac:dyDescent="0.2">
      <c r="A3253" s="63" t="s">
        <v>3275</v>
      </c>
      <c r="B3253" s="63" t="s">
        <v>3249</v>
      </c>
      <c r="C3253" s="63" t="s">
        <v>69</v>
      </c>
      <c r="D3253" s="63" t="s">
        <v>68</v>
      </c>
      <c r="E3253" s="63" t="s">
        <v>3247</v>
      </c>
      <c r="F3253" s="63">
        <v>1</v>
      </c>
      <c r="G3253" s="63" t="s">
        <v>8531</v>
      </c>
      <c r="H3253" s="63" t="s">
        <v>19</v>
      </c>
      <c r="I3253" s="63">
        <v>16</v>
      </c>
      <c r="J3253" s="63">
        <v>22</v>
      </c>
      <c r="K3253" s="63">
        <v>2</v>
      </c>
      <c r="L3253" s="63">
        <v>-0.6</v>
      </c>
      <c r="M3253" s="63">
        <v>1</v>
      </c>
      <c r="N3253" s="63"/>
      <c r="O3253" s="63">
        <v>1</v>
      </c>
      <c r="P3253" s="63"/>
      <c r="Q3253" s="63"/>
      <c r="R3253" s="63"/>
    </row>
    <row r="3254" spans="1:18" x14ac:dyDescent="0.2">
      <c r="A3254" s="63" t="s">
        <v>3276</v>
      </c>
      <c r="B3254" s="63" t="s">
        <v>3246</v>
      </c>
      <c r="C3254" s="63" t="s">
        <v>73</v>
      </c>
      <c r="D3254" s="63" t="s">
        <v>72</v>
      </c>
      <c r="E3254" s="63" t="s">
        <v>3247</v>
      </c>
      <c r="F3254" s="63">
        <v>0</v>
      </c>
      <c r="G3254" s="63" t="s">
        <v>8531</v>
      </c>
      <c r="H3254" s="63" t="s">
        <v>334</v>
      </c>
      <c r="I3254" s="63">
        <v>21</v>
      </c>
      <c r="J3254" s="63">
        <v>32</v>
      </c>
      <c r="K3254" s="63">
        <v>3</v>
      </c>
      <c r="L3254" s="63"/>
      <c r="M3254" s="63"/>
      <c r="N3254" s="63"/>
      <c r="O3254" s="63"/>
      <c r="P3254" s="63"/>
      <c r="Q3254" s="63"/>
      <c r="R3254" s="63"/>
    </row>
    <row r="3255" spans="1:18" x14ac:dyDescent="0.2">
      <c r="A3255" s="63" t="s">
        <v>3277</v>
      </c>
      <c r="B3255" s="63" t="s">
        <v>3249</v>
      </c>
      <c r="C3255" s="63" t="s">
        <v>73</v>
      </c>
      <c r="D3255" s="63" t="s">
        <v>72</v>
      </c>
      <c r="E3255" s="63" t="s">
        <v>3247</v>
      </c>
      <c r="F3255" s="63">
        <v>1</v>
      </c>
      <c r="G3255" s="63" t="s">
        <v>8531</v>
      </c>
      <c r="H3255" s="63" t="s">
        <v>19</v>
      </c>
      <c r="I3255" s="63">
        <v>18</v>
      </c>
      <c r="J3255" s="63">
        <v>34</v>
      </c>
      <c r="K3255" s="63">
        <v>3</v>
      </c>
      <c r="L3255" s="63">
        <v>-0.8</v>
      </c>
      <c r="M3255" s="63">
        <v>1</v>
      </c>
      <c r="N3255" s="63"/>
      <c r="O3255" s="63">
        <v>1</v>
      </c>
      <c r="P3255" s="63"/>
      <c r="Q3255" s="63"/>
      <c r="R3255" s="63"/>
    </row>
    <row r="3256" spans="1:18" x14ac:dyDescent="0.2">
      <c r="A3256" s="63" t="s">
        <v>3278</v>
      </c>
      <c r="B3256" s="63" t="s">
        <v>3246</v>
      </c>
      <c r="C3256" s="63" t="s">
        <v>77</v>
      </c>
      <c r="D3256" s="63" t="s">
        <v>76</v>
      </c>
      <c r="E3256" s="63" t="s">
        <v>3247</v>
      </c>
      <c r="F3256" s="63">
        <v>0</v>
      </c>
      <c r="G3256" s="63" t="s">
        <v>8531</v>
      </c>
      <c r="H3256" s="63" t="s">
        <v>334</v>
      </c>
      <c r="I3256" s="63">
        <v>17</v>
      </c>
      <c r="J3256" s="63">
        <v>10</v>
      </c>
      <c r="K3256" s="63">
        <v>1</v>
      </c>
      <c r="L3256" s="63"/>
      <c r="M3256" s="63"/>
      <c r="N3256" s="63"/>
      <c r="O3256" s="63"/>
      <c r="P3256" s="63"/>
      <c r="Q3256" s="63"/>
      <c r="R3256" s="63"/>
    </row>
    <row r="3257" spans="1:18" x14ac:dyDescent="0.2">
      <c r="A3257" s="63" t="s">
        <v>3279</v>
      </c>
      <c r="B3257" s="63" t="s">
        <v>3249</v>
      </c>
      <c r="C3257" s="63" t="s">
        <v>77</v>
      </c>
      <c r="D3257" s="63" t="s">
        <v>76</v>
      </c>
      <c r="E3257" s="63" t="s">
        <v>3247</v>
      </c>
      <c r="F3257" s="63">
        <v>1</v>
      </c>
      <c r="G3257" s="63" t="s">
        <v>8531</v>
      </c>
      <c r="H3257" s="63" t="s">
        <v>19</v>
      </c>
      <c r="I3257" s="63">
        <v>14</v>
      </c>
      <c r="J3257" s="63">
        <v>14</v>
      </c>
      <c r="K3257" s="63">
        <v>2</v>
      </c>
      <c r="L3257" s="63">
        <v>-0.8</v>
      </c>
      <c r="M3257" s="63">
        <v>1</v>
      </c>
      <c r="N3257" s="63"/>
      <c r="O3257" s="63">
        <v>1</v>
      </c>
      <c r="P3257" s="63"/>
      <c r="Q3257" s="63"/>
      <c r="R3257" s="63"/>
    </row>
    <row r="3258" spans="1:18" x14ac:dyDescent="0.2">
      <c r="A3258" s="63" t="s">
        <v>3280</v>
      </c>
      <c r="B3258" s="63" t="s">
        <v>3246</v>
      </c>
      <c r="C3258" s="63" t="s">
        <v>81</v>
      </c>
      <c r="D3258" s="63" t="s">
        <v>80</v>
      </c>
      <c r="E3258" s="63" t="s">
        <v>3247</v>
      </c>
      <c r="F3258" s="63">
        <v>0</v>
      </c>
      <c r="G3258" s="63" t="s">
        <v>8531</v>
      </c>
      <c r="H3258" s="63" t="s">
        <v>334</v>
      </c>
      <c r="I3258" s="63">
        <v>20</v>
      </c>
      <c r="J3258" s="63">
        <v>27</v>
      </c>
      <c r="K3258" s="63">
        <v>3</v>
      </c>
      <c r="L3258" s="63"/>
      <c r="M3258" s="63"/>
      <c r="N3258" s="63"/>
      <c r="O3258" s="63"/>
      <c r="P3258" s="63"/>
      <c r="Q3258" s="63"/>
      <c r="R3258" s="63"/>
    </row>
    <row r="3259" spans="1:18" x14ac:dyDescent="0.2">
      <c r="A3259" s="63" t="s">
        <v>3281</v>
      </c>
      <c r="B3259" s="63" t="s">
        <v>3249</v>
      </c>
      <c r="C3259" s="63" t="s">
        <v>81</v>
      </c>
      <c r="D3259" s="63" t="s">
        <v>80</v>
      </c>
      <c r="E3259" s="63" t="s">
        <v>3247</v>
      </c>
      <c r="F3259" s="63">
        <v>1</v>
      </c>
      <c r="G3259" s="63" t="s">
        <v>8531</v>
      </c>
      <c r="H3259" s="63" t="s">
        <v>19</v>
      </c>
      <c r="I3259" s="63">
        <v>17</v>
      </c>
      <c r="J3259" s="63">
        <v>28</v>
      </c>
      <c r="K3259" s="63">
        <v>3</v>
      </c>
      <c r="L3259" s="63">
        <v>-0.8</v>
      </c>
      <c r="M3259" s="63">
        <v>1</v>
      </c>
      <c r="N3259" s="63"/>
      <c r="O3259" s="63">
        <v>1</v>
      </c>
      <c r="P3259" s="63"/>
      <c r="Q3259" s="63"/>
      <c r="R3259" s="63"/>
    </row>
    <row r="3260" spans="1:18" x14ac:dyDescent="0.2">
      <c r="A3260" s="63" t="s">
        <v>3282</v>
      </c>
      <c r="B3260" s="63" t="s">
        <v>3246</v>
      </c>
      <c r="C3260" s="63" t="s">
        <v>85</v>
      </c>
      <c r="D3260" s="63" t="s">
        <v>84</v>
      </c>
      <c r="E3260" s="63" t="s">
        <v>3247</v>
      </c>
      <c r="F3260" s="63">
        <v>0</v>
      </c>
      <c r="G3260" s="63" t="s">
        <v>8531</v>
      </c>
      <c r="H3260" s="63" t="s">
        <v>334</v>
      </c>
      <c r="I3260" s="63">
        <v>24</v>
      </c>
      <c r="J3260" s="63">
        <v>47</v>
      </c>
      <c r="K3260" s="63">
        <v>4</v>
      </c>
      <c r="L3260" s="63"/>
      <c r="M3260" s="63"/>
      <c r="N3260" s="63"/>
      <c r="O3260" s="63"/>
      <c r="P3260" s="63"/>
      <c r="Q3260" s="63"/>
      <c r="R3260" s="63"/>
    </row>
    <row r="3261" spans="1:18" x14ac:dyDescent="0.2">
      <c r="A3261" s="63" t="s">
        <v>3283</v>
      </c>
      <c r="B3261" s="63" t="s">
        <v>3249</v>
      </c>
      <c r="C3261" s="63" t="s">
        <v>85</v>
      </c>
      <c r="D3261" s="63" t="s">
        <v>84</v>
      </c>
      <c r="E3261" s="63" t="s">
        <v>3247</v>
      </c>
      <c r="F3261" s="63">
        <v>1</v>
      </c>
      <c r="G3261" s="63" t="s">
        <v>8531</v>
      </c>
      <c r="H3261" s="63" t="s">
        <v>19</v>
      </c>
      <c r="I3261" s="63">
        <v>20</v>
      </c>
      <c r="J3261" s="63">
        <v>43</v>
      </c>
      <c r="K3261" s="63">
        <v>4</v>
      </c>
      <c r="L3261" s="63">
        <v>-1.1000000000000001</v>
      </c>
      <c r="M3261" s="63">
        <v>1</v>
      </c>
      <c r="N3261" s="63"/>
      <c r="O3261" s="63">
        <v>1</v>
      </c>
      <c r="P3261" s="63"/>
      <c r="Q3261" s="63">
        <v>1</v>
      </c>
      <c r="R3261" s="63"/>
    </row>
    <row r="3262" spans="1:18" x14ac:dyDescent="0.2">
      <c r="A3262" s="63" t="s">
        <v>3284</v>
      </c>
      <c r="B3262" s="63" t="s">
        <v>3246</v>
      </c>
      <c r="C3262" s="63" t="s">
        <v>89</v>
      </c>
      <c r="D3262" s="63" t="s">
        <v>88</v>
      </c>
      <c r="E3262" s="63" t="s">
        <v>3247</v>
      </c>
      <c r="F3262" s="63">
        <v>0</v>
      </c>
      <c r="G3262" s="63" t="s">
        <v>8531</v>
      </c>
      <c r="H3262" s="63" t="s">
        <v>334</v>
      </c>
      <c r="I3262" s="63">
        <v>23</v>
      </c>
      <c r="J3262" s="63">
        <v>44</v>
      </c>
      <c r="K3262" s="63">
        <v>4</v>
      </c>
      <c r="L3262" s="63"/>
      <c r="M3262" s="63"/>
      <c r="N3262" s="63"/>
      <c r="O3262" s="63"/>
      <c r="P3262" s="63"/>
      <c r="Q3262" s="63"/>
      <c r="R3262" s="63"/>
    </row>
    <row r="3263" spans="1:18" x14ac:dyDescent="0.2">
      <c r="A3263" s="63" t="s">
        <v>3285</v>
      </c>
      <c r="B3263" s="63" t="s">
        <v>3249</v>
      </c>
      <c r="C3263" s="63" t="s">
        <v>89</v>
      </c>
      <c r="D3263" s="63" t="s">
        <v>88</v>
      </c>
      <c r="E3263" s="63" t="s">
        <v>3247</v>
      </c>
      <c r="F3263" s="63">
        <v>1</v>
      </c>
      <c r="G3263" s="63" t="s">
        <v>8531</v>
      </c>
      <c r="H3263" s="63" t="s">
        <v>19</v>
      </c>
      <c r="I3263" s="63">
        <v>21</v>
      </c>
      <c r="J3263" s="63">
        <v>45</v>
      </c>
      <c r="K3263" s="63">
        <v>4</v>
      </c>
      <c r="L3263" s="63">
        <v>-0.6</v>
      </c>
      <c r="M3263" s="63">
        <v>1</v>
      </c>
      <c r="N3263" s="63"/>
      <c r="O3263" s="63">
        <v>1</v>
      </c>
      <c r="P3263" s="63"/>
      <c r="Q3263" s="63"/>
      <c r="R3263" s="63"/>
    </row>
    <row r="3264" spans="1:18" x14ac:dyDescent="0.2">
      <c r="A3264" s="63" t="s">
        <v>3286</v>
      </c>
      <c r="B3264" s="63" t="s">
        <v>3246</v>
      </c>
      <c r="C3264" s="63" t="s">
        <v>93</v>
      </c>
      <c r="D3264" s="63" t="s">
        <v>92</v>
      </c>
      <c r="E3264" s="63" t="s">
        <v>3247</v>
      </c>
      <c r="F3264" s="63">
        <v>0</v>
      </c>
      <c r="G3264" s="63" t="s">
        <v>8531</v>
      </c>
      <c r="H3264" s="63" t="s">
        <v>334</v>
      </c>
      <c r="I3264" s="63">
        <v>13</v>
      </c>
      <c r="J3264" s="63">
        <v>1</v>
      </c>
      <c r="K3264" s="63">
        <v>1</v>
      </c>
      <c r="L3264" s="63"/>
      <c r="M3264" s="63"/>
      <c r="N3264" s="63"/>
      <c r="O3264" s="63"/>
      <c r="P3264" s="63"/>
      <c r="Q3264" s="63"/>
      <c r="R3264" s="63"/>
    </row>
    <row r="3265" spans="1:18" x14ac:dyDescent="0.2">
      <c r="A3265" s="63" t="s">
        <v>3287</v>
      </c>
      <c r="B3265" s="63" t="s">
        <v>3249</v>
      </c>
      <c r="C3265" s="63" t="s">
        <v>93</v>
      </c>
      <c r="D3265" s="63" t="s">
        <v>92</v>
      </c>
      <c r="E3265" s="63" t="s">
        <v>3247</v>
      </c>
      <c r="F3265" s="63">
        <v>1</v>
      </c>
      <c r="G3265" s="63" t="s">
        <v>8531</v>
      </c>
      <c r="H3265" s="63" t="s">
        <v>19</v>
      </c>
      <c r="I3265" s="63">
        <v>12</v>
      </c>
      <c r="J3265" s="63">
        <v>3</v>
      </c>
      <c r="K3265" s="63">
        <v>1</v>
      </c>
      <c r="L3265" s="63">
        <v>-0.3</v>
      </c>
      <c r="M3265" s="63">
        <v>1</v>
      </c>
      <c r="N3265" s="63"/>
      <c r="O3265" s="63"/>
      <c r="P3265" s="63"/>
      <c r="Q3265" s="63"/>
      <c r="R3265" s="63"/>
    </row>
    <row r="3266" spans="1:18" x14ac:dyDescent="0.2">
      <c r="A3266" s="63" t="s">
        <v>3288</v>
      </c>
      <c r="B3266" s="63" t="s">
        <v>3246</v>
      </c>
      <c r="C3266" s="63" t="s">
        <v>97</v>
      </c>
      <c r="D3266" s="63" t="s">
        <v>96</v>
      </c>
      <c r="E3266" s="63" t="s">
        <v>3247</v>
      </c>
      <c r="F3266" s="63">
        <v>0</v>
      </c>
      <c r="G3266" s="63" t="s">
        <v>8531</v>
      </c>
      <c r="H3266" s="63" t="s">
        <v>334</v>
      </c>
      <c r="I3266" s="63">
        <v>18</v>
      </c>
      <c r="J3266" s="63">
        <v>17</v>
      </c>
      <c r="K3266" s="63">
        <v>2</v>
      </c>
      <c r="L3266" s="63"/>
      <c r="M3266" s="63"/>
      <c r="N3266" s="63"/>
      <c r="O3266" s="63"/>
      <c r="P3266" s="63"/>
      <c r="Q3266" s="63"/>
      <c r="R3266" s="63"/>
    </row>
    <row r="3267" spans="1:18" x14ac:dyDescent="0.2">
      <c r="A3267" s="63" t="s">
        <v>3289</v>
      </c>
      <c r="B3267" s="63" t="s">
        <v>3249</v>
      </c>
      <c r="C3267" s="63" t="s">
        <v>97</v>
      </c>
      <c r="D3267" s="63" t="s">
        <v>96</v>
      </c>
      <c r="E3267" s="63" t="s">
        <v>3247</v>
      </c>
      <c r="F3267" s="63">
        <v>1</v>
      </c>
      <c r="G3267" s="63" t="s">
        <v>8531</v>
      </c>
      <c r="H3267" s="63" t="s">
        <v>19</v>
      </c>
      <c r="I3267" s="63">
        <v>16</v>
      </c>
      <c r="J3267" s="63">
        <v>22</v>
      </c>
      <c r="K3267" s="63">
        <v>2</v>
      </c>
      <c r="L3267" s="63">
        <v>-0.6</v>
      </c>
      <c r="M3267" s="63">
        <v>1</v>
      </c>
      <c r="N3267" s="63"/>
      <c r="O3267" s="63">
        <v>1</v>
      </c>
      <c r="P3267" s="63"/>
      <c r="Q3267" s="63"/>
      <c r="R3267" s="63"/>
    </row>
    <row r="3268" spans="1:18" x14ac:dyDescent="0.2">
      <c r="A3268" s="63" t="s">
        <v>3290</v>
      </c>
      <c r="B3268" s="63" t="s">
        <v>3246</v>
      </c>
      <c r="C3268" s="63" t="s">
        <v>101</v>
      </c>
      <c r="D3268" s="63" t="s">
        <v>100</v>
      </c>
      <c r="E3268" s="63" t="s">
        <v>3247</v>
      </c>
      <c r="F3268" s="63">
        <v>0</v>
      </c>
      <c r="G3268" s="63" t="s">
        <v>8531</v>
      </c>
      <c r="H3268" s="63" t="s">
        <v>334</v>
      </c>
      <c r="I3268" s="63">
        <v>15</v>
      </c>
      <c r="J3268" s="63">
        <v>5</v>
      </c>
      <c r="K3268" s="63">
        <v>1</v>
      </c>
      <c r="L3268" s="63"/>
      <c r="M3268" s="63"/>
      <c r="N3268" s="63"/>
      <c r="O3268" s="63"/>
      <c r="P3268" s="63"/>
      <c r="Q3268" s="63"/>
      <c r="R3268" s="63"/>
    </row>
    <row r="3269" spans="1:18" x14ac:dyDescent="0.2">
      <c r="A3269" s="63" t="s">
        <v>3291</v>
      </c>
      <c r="B3269" s="63" t="s">
        <v>3249</v>
      </c>
      <c r="C3269" s="63" t="s">
        <v>101</v>
      </c>
      <c r="D3269" s="63" t="s">
        <v>100</v>
      </c>
      <c r="E3269" s="63" t="s">
        <v>3247</v>
      </c>
      <c r="F3269" s="63">
        <v>1</v>
      </c>
      <c r="G3269" s="63" t="s">
        <v>8531</v>
      </c>
      <c r="H3269" s="63" t="s">
        <v>19</v>
      </c>
      <c r="I3269" s="63">
        <v>13</v>
      </c>
      <c r="J3269" s="63">
        <v>6</v>
      </c>
      <c r="K3269" s="63">
        <v>1</v>
      </c>
      <c r="L3269" s="63">
        <v>-0.6</v>
      </c>
      <c r="M3269" s="63">
        <v>1</v>
      </c>
      <c r="N3269" s="63"/>
      <c r="O3269" s="63">
        <v>1</v>
      </c>
      <c r="P3269" s="63"/>
      <c r="Q3269" s="63"/>
      <c r="R3269" s="63"/>
    </row>
    <row r="3270" spans="1:18" x14ac:dyDescent="0.2">
      <c r="A3270" s="63" t="s">
        <v>3292</v>
      </c>
      <c r="B3270" s="63" t="s">
        <v>3246</v>
      </c>
      <c r="C3270" s="63" t="s">
        <v>105</v>
      </c>
      <c r="D3270" s="63" t="s">
        <v>104</v>
      </c>
      <c r="E3270" s="63" t="s">
        <v>3247</v>
      </c>
      <c r="F3270" s="63">
        <v>0</v>
      </c>
      <c r="G3270" s="63" t="s">
        <v>8531</v>
      </c>
      <c r="H3270" s="63" t="s">
        <v>334</v>
      </c>
      <c r="I3270" s="63">
        <v>19</v>
      </c>
      <c r="J3270" s="63">
        <v>25</v>
      </c>
      <c r="K3270" s="63">
        <v>2</v>
      </c>
      <c r="L3270" s="63"/>
      <c r="M3270" s="63"/>
      <c r="N3270" s="63"/>
      <c r="O3270" s="63"/>
      <c r="P3270" s="63"/>
      <c r="Q3270" s="63"/>
      <c r="R3270" s="63"/>
    </row>
    <row r="3271" spans="1:18" x14ac:dyDescent="0.2">
      <c r="A3271" s="63" t="s">
        <v>3293</v>
      </c>
      <c r="B3271" s="63" t="s">
        <v>3249</v>
      </c>
      <c r="C3271" s="63" t="s">
        <v>105</v>
      </c>
      <c r="D3271" s="63" t="s">
        <v>104</v>
      </c>
      <c r="E3271" s="63" t="s">
        <v>3247</v>
      </c>
      <c r="F3271" s="63">
        <v>1</v>
      </c>
      <c r="G3271" s="63" t="s">
        <v>8531</v>
      </c>
      <c r="H3271" s="63" t="s">
        <v>19</v>
      </c>
      <c r="I3271" s="63">
        <v>17</v>
      </c>
      <c r="J3271" s="63">
        <v>28</v>
      </c>
      <c r="K3271" s="63">
        <v>3</v>
      </c>
      <c r="L3271" s="63">
        <v>-0.6</v>
      </c>
      <c r="M3271" s="63">
        <v>1</v>
      </c>
      <c r="N3271" s="63"/>
      <c r="O3271" s="63">
        <v>1</v>
      </c>
      <c r="P3271" s="63"/>
      <c r="Q3271" s="63"/>
      <c r="R3271" s="63"/>
    </row>
    <row r="3272" spans="1:18" x14ac:dyDescent="0.2">
      <c r="A3272" s="63" t="s">
        <v>3294</v>
      </c>
      <c r="B3272" s="63" t="s">
        <v>3246</v>
      </c>
      <c r="C3272" s="63" t="s">
        <v>109</v>
      </c>
      <c r="D3272" s="63" t="s">
        <v>108</v>
      </c>
      <c r="E3272" s="63" t="s">
        <v>3247</v>
      </c>
      <c r="F3272" s="63">
        <v>0</v>
      </c>
      <c r="G3272" s="63" t="s">
        <v>8531</v>
      </c>
      <c r="H3272" s="63" t="s">
        <v>334</v>
      </c>
      <c r="I3272" s="63">
        <v>15</v>
      </c>
      <c r="J3272" s="63">
        <v>5</v>
      </c>
      <c r="K3272" s="63">
        <v>1</v>
      </c>
      <c r="L3272" s="63"/>
      <c r="M3272" s="63"/>
      <c r="N3272" s="63"/>
      <c r="O3272" s="63"/>
      <c r="P3272" s="63"/>
      <c r="Q3272" s="63"/>
      <c r="R3272" s="63"/>
    </row>
    <row r="3273" spans="1:18" x14ac:dyDescent="0.2">
      <c r="A3273" s="63" t="s">
        <v>3295</v>
      </c>
      <c r="B3273" s="63" t="s">
        <v>3249</v>
      </c>
      <c r="C3273" s="63" t="s">
        <v>109</v>
      </c>
      <c r="D3273" s="63" t="s">
        <v>108</v>
      </c>
      <c r="E3273" s="63" t="s">
        <v>3247</v>
      </c>
      <c r="F3273" s="63">
        <v>1</v>
      </c>
      <c r="G3273" s="63" t="s">
        <v>8531</v>
      </c>
      <c r="H3273" s="63" t="s">
        <v>19</v>
      </c>
      <c r="I3273" s="63">
        <v>13</v>
      </c>
      <c r="J3273" s="63">
        <v>6</v>
      </c>
      <c r="K3273" s="63">
        <v>1</v>
      </c>
      <c r="L3273" s="63">
        <v>-0.6</v>
      </c>
      <c r="M3273" s="63">
        <v>1</v>
      </c>
      <c r="N3273" s="63"/>
      <c r="O3273" s="63">
        <v>1</v>
      </c>
      <c r="P3273" s="63"/>
      <c r="Q3273" s="63"/>
      <c r="R3273" s="63"/>
    </row>
    <row r="3274" spans="1:18" x14ac:dyDescent="0.2">
      <c r="A3274" s="63" t="s">
        <v>3296</v>
      </c>
      <c r="B3274" s="63" t="s">
        <v>3246</v>
      </c>
      <c r="C3274" s="63" t="s">
        <v>113</v>
      </c>
      <c r="D3274" s="63" t="s">
        <v>112</v>
      </c>
      <c r="E3274" s="63" t="s">
        <v>3247</v>
      </c>
      <c r="F3274" s="63">
        <v>0</v>
      </c>
      <c r="G3274" s="63" t="s">
        <v>8531</v>
      </c>
      <c r="H3274" s="63" t="s">
        <v>334</v>
      </c>
      <c r="I3274" s="63">
        <v>26</v>
      </c>
      <c r="J3274" s="63">
        <v>49</v>
      </c>
      <c r="K3274" s="63">
        <v>4</v>
      </c>
      <c r="L3274" s="63"/>
      <c r="M3274" s="63"/>
      <c r="N3274" s="63"/>
      <c r="O3274" s="63"/>
      <c r="P3274" s="63"/>
      <c r="Q3274" s="63"/>
      <c r="R3274" s="63"/>
    </row>
    <row r="3275" spans="1:18" x14ac:dyDescent="0.2">
      <c r="A3275" s="63" t="s">
        <v>3297</v>
      </c>
      <c r="B3275" s="63" t="s">
        <v>3249</v>
      </c>
      <c r="C3275" s="63" t="s">
        <v>113</v>
      </c>
      <c r="D3275" s="63" t="s">
        <v>112</v>
      </c>
      <c r="E3275" s="63" t="s">
        <v>3247</v>
      </c>
      <c r="F3275" s="63">
        <v>1</v>
      </c>
      <c r="G3275" s="63" t="s">
        <v>8531</v>
      </c>
      <c r="H3275" s="63" t="s">
        <v>19</v>
      </c>
      <c r="I3275" s="63">
        <v>23</v>
      </c>
      <c r="J3275" s="63">
        <v>50</v>
      </c>
      <c r="K3275" s="63">
        <v>4</v>
      </c>
      <c r="L3275" s="63">
        <v>-0.8</v>
      </c>
      <c r="M3275" s="63">
        <v>1</v>
      </c>
      <c r="N3275" s="63"/>
      <c r="O3275" s="63">
        <v>1</v>
      </c>
      <c r="P3275" s="63"/>
      <c r="Q3275" s="63"/>
      <c r="R3275" s="63"/>
    </row>
    <row r="3276" spans="1:18" x14ac:dyDescent="0.2">
      <c r="A3276" s="63" t="s">
        <v>3298</v>
      </c>
      <c r="B3276" s="63" t="s">
        <v>3246</v>
      </c>
      <c r="C3276" s="63" t="s">
        <v>117</v>
      </c>
      <c r="D3276" s="63" t="s">
        <v>116</v>
      </c>
      <c r="E3276" s="63" t="s">
        <v>3247</v>
      </c>
      <c r="F3276" s="63">
        <v>0</v>
      </c>
      <c r="G3276" s="63" t="s">
        <v>8531</v>
      </c>
      <c r="H3276" s="63" t="s">
        <v>334</v>
      </c>
      <c r="I3276" s="63">
        <v>21</v>
      </c>
      <c r="J3276" s="63">
        <v>32</v>
      </c>
      <c r="K3276" s="63">
        <v>3</v>
      </c>
      <c r="L3276" s="63"/>
      <c r="M3276" s="63"/>
      <c r="N3276" s="63"/>
      <c r="O3276" s="63"/>
      <c r="P3276" s="63"/>
      <c r="Q3276" s="63"/>
      <c r="R3276" s="63"/>
    </row>
    <row r="3277" spans="1:18" x14ac:dyDescent="0.2">
      <c r="A3277" s="63" t="s">
        <v>3299</v>
      </c>
      <c r="B3277" s="63" t="s">
        <v>3249</v>
      </c>
      <c r="C3277" s="63" t="s">
        <v>117</v>
      </c>
      <c r="D3277" s="63" t="s">
        <v>116</v>
      </c>
      <c r="E3277" s="63" t="s">
        <v>3247</v>
      </c>
      <c r="F3277" s="63">
        <v>1</v>
      </c>
      <c r="G3277" s="63" t="s">
        <v>8531</v>
      </c>
      <c r="H3277" s="63" t="s">
        <v>19</v>
      </c>
      <c r="I3277" s="63">
        <v>18</v>
      </c>
      <c r="J3277" s="63">
        <v>34</v>
      </c>
      <c r="K3277" s="63">
        <v>3</v>
      </c>
      <c r="L3277" s="63">
        <v>-0.8</v>
      </c>
      <c r="M3277" s="63">
        <v>1</v>
      </c>
      <c r="N3277" s="63"/>
      <c r="O3277" s="63">
        <v>1</v>
      </c>
      <c r="P3277" s="63"/>
      <c r="Q3277" s="63"/>
      <c r="R3277" s="63"/>
    </row>
    <row r="3278" spans="1:18" x14ac:dyDescent="0.2">
      <c r="A3278" s="63" t="s">
        <v>3300</v>
      </c>
      <c r="B3278" s="63" t="s">
        <v>3246</v>
      </c>
      <c r="C3278" s="63" t="s">
        <v>121</v>
      </c>
      <c r="D3278" s="63" t="s">
        <v>120</v>
      </c>
      <c r="E3278" s="63" t="s">
        <v>3247</v>
      </c>
      <c r="F3278" s="63">
        <v>0</v>
      </c>
      <c r="G3278" s="63" t="s">
        <v>8531</v>
      </c>
      <c r="H3278" s="63" t="s">
        <v>334</v>
      </c>
      <c r="I3278" s="63">
        <v>17</v>
      </c>
      <c r="J3278" s="63">
        <v>10</v>
      </c>
      <c r="K3278" s="63">
        <v>1</v>
      </c>
      <c r="L3278" s="63"/>
      <c r="M3278" s="63"/>
      <c r="N3278" s="63"/>
      <c r="O3278" s="63"/>
      <c r="P3278" s="63"/>
      <c r="Q3278" s="63"/>
      <c r="R3278" s="63"/>
    </row>
    <row r="3279" spans="1:18" x14ac:dyDescent="0.2">
      <c r="A3279" s="63" t="s">
        <v>3301</v>
      </c>
      <c r="B3279" s="63" t="s">
        <v>3249</v>
      </c>
      <c r="C3279" s="63" t="s">
        <v>121</v>
      </c>
      <c r="D3279" s="63" t="s">
        <v>120</v>
      </c>
      <c r="E3279" s="63" t="s">
        <v>3247</v>
      </c>
      <c r="F3279" s="63">
        <v>1</v>
      </c>
      <c r="G3279" s="63" t="s">
        <v>8531</v>
      </c>
      <c r="H3279" s="63" t="s">
        <v>19</v>
      </c>
      <c r="I3279" s="63">
        <v>13</v>
      </c>
      <c r="J3279" s="63">
        <v>6</v>
      </c>
      <c r="K3279" s="63">
        <v>1</v>
      </c>
      <c r="L3279" s="63">
        <v>-1.1000000000000001</v>
      </c>
      <c r="M3279" s="63">
        <v>1</v>
      </c>
      <c r="N3279" s="63"/>
      <c r="O3279" s="63">
        <v>1</v>
      </c>
      <c r="P3279" s="63"/>
      <c r="Q3279" s="63">
        <v>1</v>
      </c>
      <c r="R3279" s="63"/>
    </row>
    <row r="3280" spans="1:18" x14ac:dyDescent="0.2">
      <c r="A3280" s="63" t="s">
        <v>3302</v>
      </c>
      <c r="B3280" s="63" t="s">
        <v>3246</v>
      </c>
      <c r="C3280" s="63" t="s">
        <v>125</v>
      </c>
      <c r="D3280" s="63" t="s">
        <v>124</v>
      </c>
      <c r="E3280" s="63" t="s">
        <v>3247</v>
      </c>
      <c r="F3280" s="63">
        <v>0</v>
      </c>
      <c r="G3280" s="63" t="s">
        <v>8531</v>
      </c>
      <c r="H3280" s="63" t="s">
        <v>334</v>
      </c>
      <c r="I3280" s="63">
        <v>21</v>
      </c>
      <c r="J3280" s="63">
        <v>32</v>
      </c>
      <c r="K3280" s="63">
        <v>3</v>
      </c>
      <c r="L3280" s="63"/>
      <c r="M3280" s="63"/>
      <c r="N3280" s="63"/>
      <c r="O3280" s="63"/>
      <c r="P3280" s="63"/>
      <c r="Q3280" s="63"/>
      <c r="R3280" s="63"/>
    </row>
    <row r="3281" spans="1:18" x14ac:dyDescent="0.2">
      <c r="A3281" s="63" t="s">
        <v>3303</v>
      </c>
      <c r="B3281" s="63" t="s">
        <v>3249</v>
      </c>
      <c r="C3281" s="63" t="s">
        <v>125</v>
      </c>
      <c r="D3281" s="63" t="s">
        <v>124</v>
      </c>
      <c r="E3281" s="63" t="s">
        <v>3247</v>
      </c>
      <c r="F3281" s="63">
        <v>1</v>
      </c>
      <c r="G3281" s="63" t="s">
        <v>8531</v>
      </c>
      <c r="H3281" s="63" t="s">
        <v>19</v>
      </c>
      <c r="I3281" s="63">
        <v>18</v>
      </c>
      <c r="J3281" s="63">
        <v>34</v>
      </c>
      <c r="K3281" s="63">
        <v>3</v>
      </c>
      <c r="L3281" s="63">
        <v>-0.8</v>
      </c>
      <c r="M3281" s="63">
        <v>1</v>
      </c>
      <c r="N3281" s="63"/>
      <c r="O3281" s="63">
        <v>1</v>
      </c>
      <c r="P3281" s="63"/>
      <c r="Q3281" s="63"/>
      <c r="R3281" s="63"/>
    </row>
    <row r="3282" spans="1:18" x14ac:dyDescent="0.2">
      <c r="A3282" s="63" t="s">
        <v>3304</v>
      </c>
      <c r="B3282" s="63" t="s">
        <v>3246</v>
      </c>
      <c r="C3282" s="63" t="s">
        <v>129</v>
      </c>
      <c r="D3282" s="63" t="s">
        <v>128</v>
      </c>
      <c r="E3282" s="63" t="s">
        <v>3247</v>
      </c>
      <c r="F3282" s="63">
        <v>0</v>
      </c>
      <c r="G3282" s="63" t="s">
        <v>8531</v>
      </c>
      <c r="H3282" s="63" t="s">
        <v>334</v>
      </c>
      <c r="I3282" s="63">
        <v>18</v>
      </c>
      <c r="J3282" s="63">
        <v>17</v>
      </c>
      <c r="K3282" s="63">
        <v>2</v>
      </c>
      <c r="L3282" s="63"/>
      <c r="M3282" s="63"/>
      <c r="N3282" s="63"/>
      <c r="O3282" s="63"/>
      <c r="P3282" s="63"/>
      <c r="Q3282" s="63"/>
      <c r="R3282" s="63"/>
    </row>
    <row r="3283" spans="1:18" x14ac:dyDescent="0.2">
      <c r="A3283" s="63" t="s">
        <v>3305</v>
      </c>
      <c r="B3283" s="63" t="s">
        <v>3249</v>
      </c>
      <c r="C3283" s="63" t="s">
        <v>129</v>
      </c>
      <c r="D3283" s="63" t="s">
        <v>128</v>
      </c>
      <c r="E3283" s="63" t="s">
        <v>3247</v>
      </c>
      <c r="F3283" s="63">
        <v>1</v>
      </c>
      <c r="G3283" s="63" t="s">
        <v>8531</v>
      </c>
      <c r="H3283" s="63" t="s">
        <v>19</v>
      </c>
      <c r="I3283" s="63">
        <v>15</v>
      </c>
      <c r="J3283" s="63">
        <v>19</v>
      </c>
      <c r="K3283" s="63">
        <v>2</v>
      </c>
      <c r="L3283" s="63">
        <v>-0.8</v>
      </c>
      <c r="M3283" s="63">
        <v>1</v>
      </c>
      <c r="N3283" s="63"/>
      <c r="O3283" s="63">
        <v>1</v>
      </c>
      <c r="P3283" s="63"/>
      <c r="Q3283" s="63"/>
      <c r="R3283" s="63"/>
    </row>
    <row r="3284" spans="1:18" x14ac:dyDescent="0.2">
      <c r="A3284" s="63" t="s">
        <v>3306</v>
      </c>
      <c r="B3284" s="63" t="s">
        <v>3246</v>
      </c>
      <c r="C3284" s="63" t="s">
        <v>133</v>
      </c>
      <c r="D3284" s="63" t="s">
        <v>132</v>
      </c>
      <c r="E3284" s="63" t="s">
        <v>3247</v>
      </c>
      <c r="F3284" s="63">
        <v>0</v>
      </c>
      <c r="G3284" s="63" t="s">
        <v>8531</v>
      </c>
      <c r="H3284" s="63" t="s">
        <v>334</v>
      </c>
      <c r="I3284" s="63">
        <v>19</v>
      </c>
      <c r="J3284" s="63">
        <v>25</v>
      </c>
      <c r="K3284" s="63">
        <v>2</v>
      </c>
      <c r="L3284" s="63"/>
      <c r="M3284" s="63"/>
      <c r="N3284" s="63"/>
      <c r="O3284" s="63"/>
      <c r="P3284" s="63"/>
      <c r="Q3284" s="63"/>
      <c r="R3284" s="63"/>
    </row>
    <row r="3285" spans="1:18" x14ac:dyDescent="0.2">
      <c r="A3285" s="63" t="s">
        <v>3307</v>
      </c>
      <c r="B3285" s="63" t="s">
        <v>3249</v>
      </c>
      <c r="C3285" s="63" t="s">
        <v>133</v>
      </c>
      <c r="D3285" s="63" t="s">
        <v>132</v>
      </c>
      <c r="E3285" s="63" t="s">
        <v>3247</v>
      </c>
      <c r="F3285" s="63">
        <v>1</v>
      </c>
      <c r="G3285" s="63" t="s">
        <v>8531</v>
      </c>
      <c r="H3285" s="63" t="s">
        <v>19</v>
      </c>
      <c r="I3285" s="63">
        <v>14</v>
      </c>
      <c r="J3285" s="63">
        <v>14</v>
      </c>
      <c r="K3285" s="63">
        <v>2</v>
      </c>
      <c r="L3285" s="63">
        <v>-1.4</v>
      </c>
      <c r="M3285" s="63">
        <v>1</v>
      </c>
      <c r="N3285" s="63"/>
      <c r="O3285" s="63">
        <v>1</v>
      </c>
      <c r="P3285" s="63"/>
      <c r="Q3285" s="63">
        <v>1</v>
      </c>
      <c r="R3285" s="63"/>
    </row>
    <row r="3286" spans="1:18" x14ac:dyDescent="0.2">
      <c r="A3286" s="63" t="s">
        <v>3308</v>
      </c>
      <c r="B3286" s="63" t="s">
        <v>3246</v>
      </c>
      <c r="C3286" s="63" t="s">
        <v>137</v>
      </c>
      <c r="D3286" s="63" t="s">
        <v>136</v>
      </c>
      <c r="E3286" s="63" t="s">
        <v>3247</v>
      </c>
      <c r="F3286" s="63">
        <v>0</v>
      </c>
      <c r="G3286" s="63" t="s">
        <v>8531</v>
      </c>
      <c r="H3286" s="63" t="s">
        <v>334</v>
      </c>
      <c r="I3286" s="63">
        <v>18</v>
      </c>
      <c r="J3286" s="63">
        <v>17</v>
      </c>
      <c r="K3286" s="63">
        <v>2</v>
      </c>
      <c r="L3286" s="63"/>
      <c r="M3286" s="63"/>
      <c r="N3286" s="63"/>
      <c r="O3286" s="63"/>
      <c r="P3286" s="63"/>
      <c r="Q3286" s="63"/>
      <c r="R3286" s="63"/>
    </row>
    <row r="3287" spans="1:18" x14ac:dyDescent="0.2">
      <c r="A3287" s="63" t="s">
        <v>3309</v>
      </c>
      <c r="B3287" s="63" t="s">
        <v>3249</v>
      </c>
      <c r="C3287" s="63" t="s">
        <v>137</v>
      </c>
      <c r="D3287" s="63" t="s">
        <v>136</v>
      </c>
      <c r="E3287" s="63" t="s">
        <v>3247</v>
      </c>
      <c r="F3287" s="63">
        <v>1</v>
      </c>
      <c r="G3287" s="63" t="s">
        <v>8531</v>
      </c>
      <c r="H3287" s="63" t="s">
        <v>19</v>
      </c>
      <c r="I3287" s="63">
        <v>17</v>
      </c>
      <c r="J3287" s="63">
        <v>28</v>
      </c>
      <c r="K3287" s="63">
        <v>3</v>
      </c>
      <c r="L3287" s="63">
        <v>-0.3</v>
      </c>
      <c r="M3287" s="63">
        <v>1</v>
      </c>
      <c r="N3287" s="63"/>
      <c r="O3287" s="63"/>
      <c r="P3287" s="63"/>
      <c r="Q3287" s="63"/>
      <c r="R3287" s="63"/>
    </row>
    <row r="3288" spans="1:18" x14ac:dyDescent="0.2">
      <c r="A3288" s="63" t="s">
        <v>3310</v>
      </c>
      <c r="B3288" s="63" t="s">
        <v>3246</v>
      </c>
      <c r="C3288" s="63" t="s">
        <v>141</v>
      </c>
      <c r="D3288" s="63" t="s">
        <v>140</v>
      </c>
      <c r="E3288" s="63" t="s">
        <v>3247</v>
      </c>
      <c r="F3288" s="63">
        <v>0</v>
      </c>
      <c r="G3288" s="63" t="s">
        <v>8531</v>
      </c>
      <c r="H3288" s="63" t="s">
        <v>334</v>
      </c>
      <c r="I3288" s="63">
        <v>21</v>
      </c>
      <c r="J3288" s="63">
        <v>32</v>
      </c>
      <c r="K3288" s="63">
        <v>3</v>
      </c>
      <c r="L3288" s="63"/>
      <c r="M3288" s="63"/>
      <c r="N3288" s="63"/>
      <c r="O3288" s="63"/>
      <c r="P3288" s="63"/>
      <c r="Q3288" s="63"/>
      <c r="R3288" s="63"/>
    </row>
    <row r="3289" spans="1:18" x14ac:dyDescent="0.2">
      <c r="A3289" s="63" t="s">
        <v>3311</v>
      </c>
      <c r="B3289" s="63" t="s">
        <v>3249</v>
      </c>
      <c r="C3289" s="63" t="s">
        <v>141</v>
      </c>
      <c r="D3289" s="63" t="s">
        <v>140</v>
      </c>
      <c r="E3289" s="63" t="s">
        <v>3247</v>
      </c>
      <c r="F3289" s="63">
        <v>1</v>
      </c>
      <c r="G3289" s="63" t="s">
        <v>8531</v>
      </c>
      <c r="H3289" s="63" t="s">
        <v>19</v>
      </c>
      <c r="I3289" s="63">
        <v>16</v>
      </c>
      <c r="J3289" s="63">
        <v>22</v>
      </c>
      <c r="K3289" s="63">
        <v>2</v>
      </c>
      <c r="L3289" s="63">
        <v>-1.4</v>
      </c>
      <c r="M3289" s="63">
        <v>1</v>
      </c>
      <c r="N3289" s="63"/>
      <c r="O3289" s="63">
        <v>1</v>
      </c>
      <c r="P3289" s="63"/>
      <c r="Q3289" s="63">
        <v>1</v>
      </c>
      <c r="R3289" s="63"/>
    </row>
    <row r="3290" spans="1:18" x14ac:dyDescent="0.2">
      <c r="A3290" s="63" t="s">
        <v>3312</v>
      </c>
      <c r="B3290" s="63" t="s">
        <v>3246</v>
      </c>
      <c r="C3290" s="63" t="s">
        <v>145</v>
      </c>
      <c r="D3290" s="63" t="s">
        <v>144</v>
      </c>
      <c r="E3290" s="63" t="s">
        <v>3247</v>
      </c>
      <c r="F3290" s="63">
        <v>0</v>
      </c>
      <c r="G3290" s="63" t="s">
        <v>8531</v>
      </c>
      <c r="H3290" s="63" t="s">
        <v>334</v>
      </c>
      <c r="I3290" s="63">
        <v>17</v>
      </c>
      <c r="J3290" s="63">
        <v>10</v>
      </c>
      <c r="K3290" s="63">
        <v>1</v>
      </c>
      <c r="L3290" s="63"/>
      <c r="M3290" s="63"/>
      <c r="N3290" s="63"/>
      <c r="O3290" s="63"/>
      <c r="P3290" s="63"/>
      <c r="Q3290" s="63"/>
      <c r="R3290" s="63"/>
    </row>
    <row r="3291" spans="1:18" x14ac:dyDescent="0.2">
      <c r="A3291" s="63" t="s">
        <v>3313</v>
      </c>
      <c r="B3291" s="63" t="s">
        <v>3249</v>
      </c>
      <c r="C3291" s="63" t="s">
        <v>145</v>
      </c>
      <c r="D3291" s="63" t="s">
        <v>144</v>
      </c>
      <c r="E3291" s="63" t="s">
        <v>3247</v>
      </c>
      <c r="F3291" s="63">
        <v>1</v>
      </c>
      <c r="G3291" s="63" t="s">
        <v>8531</v>
      </c>
      <c r="H3291" s="63" t="s">
        <v>19</v>
      </c>
      <c r="I3291" s="63">
        <v>17</v>
      </c>
      <c r="J3291" s="63">
        <v>28</v>
      </c>
      <c r="K3291" s="63">
        <v>3</v>
      </c>
      <c r="L3291" s="63">
        <v>0</v>
      </c>
      <c r="M3291" s="63"/>
      <c r="N3291" s="63"/>
      <c r="O3291" s="63"/>
      <c r="P3291" s="63"/>
      <c r="Q3291" s="63"/>
      <c r="R3291" s="63"/>
    </row>
    <row r="3292" spans="1:18" x14ac:dyDescent="0.2">
      <c r="A3292" s="63" t="s">
        <v>3314</v>
      </c>
      <c r="B3292" s="63" t="s">
        <v>3246</v>
      </c>
      <c r="C3292" s="63" t="s">
        <v>149</v>
      </c>
      <c r="D3292" s="63" t="s">
        <v>148</v>
      </c>
      <c r="E3292" s="63" t="s">
        <v>3247</v>
      </c>
      <c r="F3292" s="63">
        <v>0</v>
      </c>
      <c r="G3292" s="63" t="s">
        <v>8531</v>
      </c>
      <c r="H3292" s="63" t="s">
        <v>334</v>
      </c>
      <c r="I3292" s="63">
        <v>21</v>
      </c>
      <c r="J3292" s="63">
        <v>32</v>
      </c>
      <c r="K3292" s="63">
        <v>3</v>
      </c>
      <c r="L3292" s="63"/>
      <c r="M3292" s="63"/>
      <c r="N3292" s="63"/>
      <c r="O3292" s="63"/>
      <c r="P3292" s="63"/>
      <c r="Q3292" s="63"/>
      <c r="R3292" s="63"/>
    </row>
    <row r="3293" spans="1:18" x14ac:dyDescent="0.2">
      <c r="A3293" s="63" t="s">
        <v>3315</v>
      </c>
      <c r="B3293" s="63" t="s">
        <v>3249</v>
      </c>
      <c r="C3293" s="63" t="s">
        <v>149</v>
      </c>
      <c r="D3293" s="63" t="s">
        <v>148</v>
      </c>
      <c r="E3293" s="63" t="s">
        <v>3247</v>
      </c>
      <c r="F3293" s="63">
        <v>1</v>
      </c>
      <c r="G3293" s="63" t="s">
        <v>8531</v>
      </c>
      <c r="H3293" s="63" t="s">
        <v>19</v>
      </c>
      <c r="I3293" s="63">
        <v>19</v>
      </c>
      <c r="J3293" s="63">
        <v>39</v>
      </c>
      <c r="K3293" s="63">
        <v>4</v>
      </c>
      <c r="L3293" s="63">
        <v>-0.6</v>
      </c>
      <c r="M3293" s="63">
        <v>1</v>
      </c>
      <c r="N3293" s="63"/>
      <c r="O3293" s="63">
        <v>1</v>
      </c>
      <c r="P3293" s="63"/>
      <c r="Q3293" s="63"/>
      <c r="R3293" s="63"/>
    </row>
    <row r="3294" spans="1:18" x14ac:dyDescent="0.2">
      <c r="A3294" s="63" t="s">
        <v>3316</v>
      </c>
      <c r="B3294" s="63" t="s">
        <v>3246</v>
      </c>
      <c r="C3294" s="63" t="s">
        <v>153</v>
      </c>
      <c r="D3294" s="63" t="s">
        <v>152</v>
      </c>
      <c r="E3294" s="63" t="s">
        <v>3247</v>
      </c>
      <c r="F3294" s="63">
        <v>0</v>
      </c>
      <c r="G3294" s="63" t="s">
        <v>8531</v>
      </c>
      <c r="H3294" s="63" t="s">
        <v>334</v>
      </c>
      <c r="I3294" s="63">
        <v>14</v>
      </c>
      <c r="J3294" s="63">
        <v>3</v>
      </c>
      <c r="K3294" s="63">
        <v>1</v>
      </c>
      <c r="L3294" s="63"/>
      <c r="M3294" s="63"/>
      <c r="N3294" s="63"/>
      <c r="O3294" s="63"/>
      <c r="P3294" s="63"/>
      <c r="Q3294" s="63"/>
      <c r="R3294" s="63"/>
    </row>
    <row r="3295" spans="1:18" x14ac:dyDescent="0.2">
      <c r="A3295" s="63" t="s">
        <v>3317</v>
      </c>
      <c r="B3295" s="63" t="s">
        <v>3249</v>
      </c>
      <c r="C3295" s="63" t="s">
        <v>153</v>
      </c>
      <c r="D3295" s="63" t="s">
        <v>152</v>
      </c>
      <c r="E3295" s="63" t="s">
        <v>3247</v>
      </c>
      <c r="F3295" s="63">
        <v>1</v>
      </c>
      <c r="G3295" s="63" t="s">
        <v>8531</v>
      </c>
      <c r="H3295" s="63" t="s">
        <v>19</v>
      </c>
      <c r="I3295" s="63">
        <v>11</v>
      </c>
      <c r="J3295" s="63">
        <v>2</v>
      </c>
      <c r="K3295" s="63">
        <v>1</v>
      </c>
      <c r="L3295" s="63">
        <v>-0.8</v>
      </c>
      <c r="M3295" s="63">
        <v>1</v>
      </c>
      <c r="N3295" s="63"/>
      <c r="O3295" s="63">
        <v>1</v>
      </c>
      <c r="P3295" s="63"/>
      <c r="Q3295" s="63"/>
      <c r="R3295" s="63"/>
    </row>
    <row r="3296" spans="1:18" x14ac:dyDescent="0.2">
      <c r="A3296" s="63" t="s">
        <v>3318</v>
      </c>
      <c r="B3296" s="63" t="s">
        <v>3246</v>
      </c>
      <c r="C3296" s="63" t="s">
        <v>157</v>
      </c>
      <c r="D3296" s="63" t="s">
        <v>156</v>
      </c>
      <c r="E3296" s="63" t="s">
        <v>3247</v>
      </c>
      <c r="F3296" s="63">
        <v>0</v>
      </c>
      <c r="G3296" s="63" t="s">
        <v>8531</v>
      </c>
      <c r="H3296" s="63" t="s">
        <v>334</v>
      </c>
      <c r="I3296" s="63">
        <v>20</v>
      </c>
      <c r="J3296" s="63">
        <v>27</v>
      </c>
      <c r="K3296" s="63">
        <v>3</v>
      </c>
      <c r="L3296" s="63"/>
      <c r="M3296" s="63"/>
      <c r="N3296" s="63"/>
      <c r="O3296" s="63"/>
      <c r="P3296" s="63"/>
      <c r="Q3296" s="63"/>
      <c r="R3296" s="63"/>
    </row>
    <row r="3297" spans="1:18" x14ac:dyDescent="0.2">
      <c r="A3297" s="63" t="s">
        <v>3319</v>
      </c>
      <c r="B3297" s="63" t="s">
        <v>3249</v>
      </c>
      <c r="C3297" s="63" t="s">
        <v>157</v>
      </c>
      <c r="D3297" s="63" t="s">
        <v>156</v>
      </c>
      <c r="E3297" s="63" t="s">
        <v>3247</v>
      </c>
      <c r="F3297" s="63">
        <v>1</v>
      </c>
      <c r="G3297" s="63" t="s">
        <v>8531</v>
      </c>
      <c r="H3297" s="63" t="s">
        <v>19</v>
      </c>
      <c r="I3297" s="63">
        <v>17</v>
      </c>
      <c r="J3297" s="63">
        <v>28</v>
      </c>
      <c r="K3297" s="63">
        <v>3</v>
      </c>
      <c r="L3297" s="63">
        <v>-0.8</v>
      </c>
      <c r="M3297" s="63">
        <v>1</v>
      </c>
      <c r="N3297" s="63"/>
      <c r="O3297" s="63">
        <v>1</v>
      </c>
      <c r="P3297" s="63"/>
      <c r="Q3297" s="63"/>
      <c r="R3297" s="63"/>
    </row>
    <row r="3298" spans="1:18" x14ac:dyDescent="0.2">
      <c r="A3298" s="63" t="s">
        <v>3320</v>
      </c>
      <c r="B3298" s="63" t="s">
        <v>3246</v>
      </c>
      <c r="C3298" s="63" t="s">
        <v>161</v>
      </c>
      <c r="D3298" s="63" t="s">
        <v>160</v>
      </c>
      <c r="E3298" s="63" t="s">
        <v>3247</v>
      </c>
      <c r="F3298" s="63">
        <v>0</v>
      </c>
      <c r="G3298" s="63" t="s">
        <v>8531</v>
      </c>
      <c r="H3298" s="63" t="s">
        <v>334</v>
      </c>
      <c r="I3298" s="63">
        <v>26</v>
      </c>
      <c r="J3298" s="63">
        <v>49</v>
      </c>
      <c r="K3298" s="63">
        <v>4</v>
      </c>
      <c r="L3298" s="63"/>
      <c r="M3298" s="63"/>
      <c r="N3298" s="63"/>
      <c r="O3298" s="63"/>
      <c r="P3298" s="63"/>
      <c r="Q3298" s="63"/>
      <c r="R3298" s="63"/>
    </row>
    <row r="3299" spans="1:18" x14ac:dyDescent="0.2">
      <c r="A3299" s="63" t="s">
        <v>3321</v>
      </c>
      <c r="B3299" s="63" t="s">
        <v>3249</v>
      </c>
      <c r="C3299" s="63" t="s">
        <v>161</v>
      </c>
      <c r="D3299" s="63" t="s">
        <v>160</v>
      </c>
      <c r="E3299" s="63" t="s">
        <v>3247</v>
      </c>
      <c r="F3299" s="63">
        <v>1</v>
      </c>
      <c r="G3299" s="63" t="s">
        <v>8531</v>
      </c>
      <c r="H3299" s="63" t="s">
        <v>19</v>
      </c>
      <c r="I3299" s="63">
        <v>21</v>
      </c>
      <c r="J3299" s="63">
        <v>45</v>
      </c>
      <c r="K3299" s="63">
        <v>4</v>
      </c>
      <c r="L3299" s="63">
        <v>-1.4</v>
      </c>
      <c r="M3299" s="63">
        <v>1</v>
      </c>
      <c r="N3299" s="63"/>
      <c r="O3299" s="63">
        <v>1</v>
      </c>
      <c r="P3299" s="63"/>
      <c r="Q3299" s="63">
        <v>1</v>
      </c>
      <c r="R3299" s="63"/>
    </row>
    <row r="3300" spans="1:18" x14ac:dyDescent="0.2">
      <c r="A3300" s="63" t="s">
        <v>3322</v>
      </c>
      <c r="B3300" s="63" t="s">
        <v>3246</v>
      </c>
      <c r="C3300" s="63" t="s">
        <v>165</v>
      </c>
      <c r="D3300" s="63" t="s">
        <v>164</v>
      </c>
      <c r="E3300" s="63" t="s">
        <v>3247</v>
      </c>
      <c r="F3300" s="63">
        <v>0</v>
      </c>
      <c r="G3300" s="63" t="s">
        <v>8531</v>
      </c>
      <c r="H3300" s="63" t="s">
        <v>334</v>
      </c>
      <c r="I3300" s="63">
        <v>17</v>
      </c>
      <c r="J3300" s="63">
        <v>10</v>
      </c>
      <c r="K3300" s="63">
        <v>1</v>
      </c>
      <c r="L3300" s="63"/>
      <c r="M3300" s="63"/>
      <c r="N3300" s="63"/>
      <c r="O3300" s="63"/>
      <c r="P3300" s="63"/>
      <c r="Q3300" s="63"/>
      <c r="R3300" s="63"/>
    </row>
    <row r="3301" spans="1:18" x14ac:dyDescent="0.2">
      <c r="A3301" s="63" t="s">
        <v>3323</v>
      </c>
      <c r="B3301" s="63" t="s">
        <v>3249</v>
      </c>
      <c r="C3301" s="63" t="s">
        <v>165</v>
      </c>
      <c r="D3301" s="63" t="s">
        <v>164</v>
      </c>
      <c r="E3301" s="63" t="s">
        <v>3247</v>
      </c>
      <c r="F3301" s="63">
        <v>1</v>
      </c>
      <c r="G3301" s="63" t="s">
        <v>8531</v>
      </c>
      <c r="H3301" s="63" t="s">
        <v>19</v>
      </c>
      <c r="I3301" s="63">
        <v>13</v>
      </c>
      <c r="J3301" s="63">
        <v>6</v>
      </c>
      <c r="K3301" s="63">
        <v>1</v>
      </c>
      <c r="L3301" s="63">
        <v>-1.1000000000000001</v>
      </c>
      <c r="M3301" s="63">
        <v>1</v>
      </c>
      <c r="N3301" s="63"/>
      <c r="O3301" s="63">
        <v>1</v>
      </c>
      <c r="P3301" s="63"/>
      <c r="Q3301" s="63">
        <v>1</v>
      </c>
      <c r="R3301" s="63"/>
    </row>
    <row r="3302" spans="1:18" x14ac:dyDescent="0.2">
      <c r="A3302" s="63" t="s">
        <v>3324</v>
      </c>
      <c r="B3302" s="63" t="s">
        <v>3246</v>
      </c>
      <c r="C3302" s="63" t="s">
        <v>169</v>
      </c>
      <c r="D3302" s="63" t="s">
        <v>168</v>
      </c>
      <c r="E3302" s="63" t="s">
        <v>3247</v>
      </c>
      <c r="F3302" s="63">
        <v>0</v>
      </c>
      <c r="G3302" s="63" t="s">
        <v>8531</v>
      </c>
      <c r="H3302" s="63" t="s">
        <v>334</v>
      </c>
      <c r="I3302" s="63">
        <v>18</v>
      </c>
      <c r="J3302" s="63">
        <v>17</v>
      </c>
      <c r="K3302" s="63">
        <v>2</v>
      </c>
      <c r="L3302" s="63"/>
      <c r="M3302" s="63"/>
      <c r="N3302" s="63"/>
      <c r="O3302" s="63"/>
      <c r="P3302" s="63"/>
      <c r="Q3302" s="63"/>
      <c r="R3302" s="63"/>
    </row>
    <row r="3303" spans="1:18" x14ac:dyDescent="0.2">
      <c r="A3303" s="63" t="s">
        <v>3325</v>
      </c>
      <c r="B3303" s="63" t="s">
        <v>3249</v>
      </c>
      <c r="C3303" s="63" t="s">
        <v>169</v>
      </c>
      <c r="D3303" s="63" t="s">
        <v>168</v>
      </c>
      <c r="E3303" s="63" t="s">
        <v>3247</v>
      </c>
      <c r="F3303" s="63">
        <v>1</v>
      </c>
      <c r="G3303" s="63" t="s">
        <v>8531</v>
      </c>
      <c r="H3303" s="63" t="s">
        <v>19</v>
      </c>
      <c r="I3303" s="63">
        <v>15</v>
      </c>
      <c r="J3303" s="63">
        <v>19</v>
      </c>
      <c r="K3303" s="63">
        <v>2</v>
      </c>
      <c r="L3303" s="63">
        <v>-0.8</v>
      </c>
      <c r="M3303" s="63">
        <v>1</v>
      </c>
      <c r="N3303" s="63"/>
      <c r="O3303" s="63">
        <v>1</v>
      </c>
      <c r="P3303" s="63"/>
      <c r="Q3303" s="63"/>
      <c r="R3303" s="63"/>
    </row>
    <row r="3304" spans="1:18" x14ac:dyDescent="0.2">
      <c r="A3304" s="63" t="s">
        <v>3326</v>
      </c>
      <c r="B3304" s="63" t="s">
        <v>3246</v>
      </c>
      <c r="C3304" s="63" t="s">
        <v>173</v>
      </c>
      <c r="D3304" s="63" t="s">
        <v>172</v>
      </c>
      <c r="E3304" s="63" t="s">
        <v>3247</v>
      </c>
      <c r="F3304" s="63">
        <v>0</v>
      </c>
      <c r="G3304" s="63" t="s">
        <v>8531</v>
      </c>
      <c r="H3304" s="63" t="s">
        <v>334</v>
      </c>
      <c r="I3304" s="63">
        <v>13</v>
      </c>
      <c r="J3304" s="63">
        <v>1</v>
      </c>
      <c r="K3304" s="63">
        <v>1</v>
      </c>
      <c r="L3304" s="63"/>
      <c r="M3304" s="63"/>
      <c r="N3304" s="63"/>
      <c r="O3304" s="63"/>
      <c r="P3304" s="63"/>
      <c r="Q3304" s="63"/>
      <c r="R3304" s="63"/>
    </row>
    <row r="3305" spans="1:18" x14ac:dyDescent="0.2">
      <c r="A3305" s="63" t="s">
        <v>3327</v>
      </c>
      <c r="B3305" s="63" t="s">
        <v>3249</v>
      </c>
      <c r="C3305" s="63" t="s">
        <v>173</v>
      </c>
      <c r="D3305" s="63" t="s">
        <v>172</v>
      </c>
      <c r="E3305" s="63" t="s">
        <v>3247</v>
      </c>
      <c r="F3305" s="63">
        <v>1</v>
      </c>
      <c r="G3305" s="63" t="s">
        <v>8531</v>
      </c>
      <c r="H3305" s="63" t="s">
        <v>19</v>
      </c>
      <c r="I3305" s="63">
        <v>13</v>
      </c>
      <c r="J3305" s="63">
        <v>6</v>
      </c>
      <c r="K3305" s="63">
        <v>1</v>
      </c>
      <c r="L3305" s="63">
        <v>0</v>
      </c>
      <c r="M3305" s="63"/>
      <c r="N3305" s="63"/>
      <c r="O3305" s="63"/>
      <c r="P3305" s="63"/>
      <c r="Q3305" s="63"/>
      <c r="R3305" s="63"/>
    </row>
    <row r="3306" spans="1:18" x14ac:dyDescent="0.2">
      <c r="A3306" s="63" t="s">
        <v>3328</v>
      </c>
      <c r="B3306" s="63" t="s">
        <v>3246</v>
      </c>
      <c r="C3306" s="63" t="s">
        <v>177</v>
      </c>
      <c r="D3306" s="63" t="s">
        <v>176</v>
      </c>
      <c r="E3306" s="63" t="s">
        <v>3247</v>
      </c>
      <c r="F3306" s="63">
        <v>0</v>
      </c>
      <c r="G3306" s="63" t="s">
        <v>8531</v>
      </c>
      <c r="H3306" s="63" t="s">
        <v>334</v>
      </c>
      <c r="I3306" s="63">
        <v>22</v>
      </c>
      <c r="J3306" s="63">
        <v>40</v>
      </c>
      <c r="K3306" s="63">
        <v>4</v>
      </c>
      <c r="L3306" s="63"/>
      <c r="M3306" s="63"/>
      <c r="N3306" s="63"/>
      <c r="O3306" s="63"/>
      <c r="P3306" s="63"/>
      <c r="Q3306" s="63"/>
      <c r="R3306" s="63"/>
    </row>
    <row r="3307" spans="1:18" x14ac:dyDescent="0.2">
      <c r="A3307" s="63" t="s">
        <v>3329</v>
      </c>
      <c r="B3307" s="63" t="s">
        <v>3249</v>
      </c>
      <c r="C3307" s="63" t="s">
        <v>177</v>
      </c>
      <c r="D3307" s="63" t="s">
        <v>176</v>
      </c>
      <c r="E3307" s="63" t="s">
        <v>3247</v>
      </c>
      <c r="F3307" s="63">
        <v>1</v>
      </c>
      <c r="G3307" s="63" t="s">
        <v>8531</v>
      </c>
      <c r="H3307" s="63" t="s">
        <v>19</v>
      </c>
      <c r="I3307" s="63">
        <v>21</v>
      </c>
      <c r="J3307" s="63">
        <v>45</v>
      </c>
      <c r="K3307" s="63">
        <v>4</v>
      </c>
      <c r="L3307" s="63">
        <v>-0.3</v>
      </c>
      <c r="M3307" s="63">
        <v>1</v>
      </c>
      <c r="N3307" s="63"/>
      <c r="O3307" s="63"/>
      <c r="P3307" s="63"/>
      <c r="Q3307" s="63"/>
      <c r="R3307" s="63"/>
    </row>
    <row r="3308" spans="1:18" x14ac:dyDescent="0.2">
      <c r="A3308" s="63" t="s">
        <v>3330</v>
      </c>
      <c r="B3308" s="63" t="s">
        <v>3246</v>
      </c>
      <c r="C3308" s="63" t="s">
        <v>181</v>
      </c>
      <c r="D3308" s="63" t="s">
        <v>180</v>
      </c>
      <c r="E3308" s="63" t="s">
        <v>3247</v>
      </c>
      <c r="F3308" s="63">
        <v>0</v>
      </c>
      <c r="G3308" s="63" t="s">
        <v>8531</v>
      </c>
      <c r="H3308" s="63" t="s">
        <v>334</v>
      </c>
      <c r="I3308" s="63">
        <v>15</v>
      </c>
      <c r="J3308" s="63">
        <v>5</v>
      </c>
      <c r="K3308" s="63">
        <v>1</v>
      </c>
      <c r="L3308" s="63"/>
      <c r="M3308" s="63"/>
      <c r="N3308" s="63"/>
      <c r="O3308" s="63"/>
      <c r="P3308" s="63"/>
      <c r="Q3308" s="63"/>
      <c r="R3308" s="63"/>
    </row>
    <row r="3309" spans="1:18" x14ac:dyDescent="0.2">
      <c r="A3309" s="63" t="s">
        <v>3331</v>
      </c>
      <c r="B3309" s="63" t="s">
        <v>3249</v>
      </c>
      <c r="C3309" s="63" t="s">
        <v>181</v>
      </c>
      <c r="D3309" s="63" t="s">
        <v>180</v>
      </c>
      <c r="E3309" s="63" t="s">
        <v>3247</v>
      </c>
      <c r="F3309" s="63">
        <v>1</v>
      </c>
      <c r="G3309" s="63" t="s">
        <v>8531</v>
      </c>
      <c r="H3309" s="63" t="s">
        <v>19</v>
      </c>
      <c r="I3309" s="63">
        <v>12</v>
      </c>
      <c r="J3309" s="63">
        <v>3</v>
      </c>
      <c r="K3309" s="63">
        <v>1</v>
      </c>
      <c r="L3309" s="63">
        <v>-0.8</v>
      </c>
      <c r="M3309" s="63">
        <v>1</v>
      </c>
      <c r="N3309" s="63"/>
      <c r="O3309" s="63">
        <v>1</v>
      </c>
      <c r="P3309" s="63"/>
      <c r="Q3309" s="63"/>
      <c r="R3309" s="63"/>
    </row>
    <row r="3310" spans="1:18" x14ac:dyDescent="0.2">
      <c r="A3310" s="63" t="s">
        <v>3332</v>
      </c>
      <c r="B3310" s="63" t="s">
        <v>3246</v>
      </c>
      <c r="C3310" s="63" t="s">
        <v>185</v>
      </c>
      <c r="D3310" s="63" t="s">
        <v>184</v>
      </c>
      <c r="E3310" s="63" t="s">
        <v>3247</v>
      </c>
      <c r="F3310" s="63">
        <v>0</v>
      </c>
      <c r="G3310" s="63" t="s">
        <v>8531</v>
      </c>
      <c r="H3310" s="63" t="s">
        <v>334</v>
      </c>
      <c r="I3310" s="63">
        <v>24</v>
      </c>
      <c r="J3310" s="63">
        <v>47</v>
      </c>
      <c r="K3310" s="63">
        <v>4</v>
      </c>
      <c r="L3310" s="63"/>
      <c r="M3310" s="63"/>
      <c r="N3310" s="63"/>
      <c r="O3310" s="63"/>
      <c r="P3310" s="63"/>
      <c r="Q3310" s="63"/>
      <c r="R3310" s="63"/>
    </row>
    <row r="3311" spans="1:18" x14ac:dyDescent="0.2">
      <c r="A3311" s="63" t="s">
        <v>3333</v>
      </c>
      <c r="B3311" s="63" t="s">
        <v>3249</v>
      </c>
      <c r="C3311" s="63" t="s">
        <v>185</v>
      </c>
      <c r="D3311" s="63" t="s">
        <v>184</v>
      </c>
      <c r="E3311" s="63" t="s">
        <v>3247</v>
      </c>
      <c r="F3311" s="63">
        <v>1</v>
      </c>
      <c r="G3311" s="63" t="s">
        <v>8531</v>
      </c>
      <c r="H3311" s="63" t="s">
        <v>19</v>
      </c>
      <c r="I3311" s="63">
        <v>21</v>
      </c>
      <c r="J3311" s="63">
        <v>45</v>
      </c>
      <c r="K3311" s="63">
        <v>4</v>
      </c>
      <c r="L3311" s="63">
        <v>-0.8</v>
      </c>
      <c r="M3311" s="63">
        <v>1</v>
      </c>
      <c r="N3311" s="63"/>
      <c r="O3311" s="63">
        <v>1</v>
      </c>
      <c r="P3311" s="63"/>
      <c r="Q3311" s="63"/>
      <c r="R3311" s="63"/>
    </row>
    <row r="3312" spans="1:18" x14ac:dyDescent="0.2">
      <c r="A3312" s="63" t="s">
        <v>3334</v>
      </c>
      <c r="B3312" s="63" t="s">
        <v>3246</v>
      </c>
      <c r="C3312" s="63" t="s">
        <v>189</v>
      </c>
      <c r="D3312" s="63" t="s">
        <v>188</v>
      </c>
      <c r="E3312" s="63" t="s">
        <v>3247</v>
      </c>
      <c r="F3312" s="63">
        <v>0</v>
      </c>
      <c r="G3312" s="63" t="s">
        <v>8531</v>
      </c>
      <c r="H3312" s="63" t="s">
        <v>334</v>
      </c>
      <c r="I3312" s="63">
        <v>22</v>
      </c>
      <c r="J3312" s="63">
        <v>40</v>
      </c>
      <c r="K3312" s="63">
        <v>4</v>
      </c>
      <c r="L3312" s="63"/>
      <c r="M3312" s="63"/>
      <c r="N3312" s="63"/>
      <c r="O3312" s="63"/>
      <c r="P3312" s="63"/>
      <c r="Q3312" s="63"/>
      <c r="R3312" s="63"/>
    </row>
    <row r="3313" spans="1:18" x14ac:dyDescent="0.2">
      <c r="A3313" s="63" t="s">
        <v>3335</v>
      </c>
      <c r="B3313" s="63" t="s">
        <v>3249</v>
      </c>
      <c r="C3313" s="63" t="s">
        <v>189</v>
      </c>
      <c r="D3313" s="63" t="s">
        <v>188</v>
      </c>
      <c r="E3313" s="63" t="s">
        <v>3247</v>
      </c>
      <c r="F3313" s="63">
        <v>1</v>
      </c>
      <c r="G3313" s="63" t="s">
        <v>8531</v>
      </c>
      <c r="H3313" s="63" t="s">
        <v>19</v>
      </c>
      <c r="I3313" s="63">
        <v>19</v>
      </c>
      <c r="J3313" s="63">
        <v>39</v>
      </c>
      <c r="K3313" s="63">
        <v>4</v>
      </c>
      <c r="L3313" s="63">
        <v>-0.8</v>
      </c>
      <c r="M3313" s="63">
        <v>1</v>
      </c>
      <c r="N3313" s="63"/>
      <c r="O3313" s="63">
        <v>1</v>
      </c>
      <c r="P3313" s="63"/>
      <c r="Q3313" s="63"/>
      <c r="R3313" s="63"/>
    </row>
    <row r="3314" spans="1:18" x14ac:dyDescent="0.2">
      <c r="A3314" s="63" t="s">
        <v>3336</v>
      </c>
      <c r="B3314" s="63" t="s">
        <v>3246</v>
      </c>
      <c r="C3314" s="63" t="s">
        <v>193</v>
      </c>
      <c r="D3314" s="63" t="s">
        <v>192</v>
      </c>
      <c r="E3314" s="63" t="s">
        <v>3247</v>
      </c>
      <c r="F3314" s="63">
        <v>0</v>
      </c>
      <c r="G3314" s="63" t="s">
        <v>8531</v>
      </c>
      <c r="H3314" s="63" t="s">
        <v>334</v>
      </c>
      <c r="I3314" s="63">
        <v>21</v>
      </c>
      <c r="J3314" s="63"/>
      <c r="K3314" s="63"/>
      <c r="L3314" s="63"/>
      <c r="M3314" s="63"/>
      <c r="N3314" s="63"/>
      <c r="O3314" s="63"/>
      <c r="P3314" s="63"/>
      <c r="Q3314" s="63"/>
      <c r="R3314" s="63"/>
    </row>
    <row r="3315" spans="1:18" x14ac:dyDescent="0.2">
      <c r="A3315" s="63" t="s">
        <v>3337</v>
      </c>
      <c r="B3315" s="63" t="s">
        <v>3249</v>
      </c>
      <c r="C3315" s="63" t="s">
        <v>193</v>
      </c>
      <c r="D3315" s="63" t="s">
        <v>192</v>
      </c>
      <c r="E3315" s="63" t="s">
        <v>3247</v>
      </c>
      <c r="F3315" s="63">
        <v>1</v>
      </c>
      <c r="G3315" s="63" t="s">
        <v>8531</v>
      </c>
      <c r="H3315" s="63" t="s">
        <v>19</v>
      </c>
      <c r="I3315" s="63">
        <v>18</v>
      </c>
      <c r="J3315" s="63"/>
      <c r="K3315" s="63"/>
      <c r="L3315" s="63">
        <v>-0.8</v>
      </c>
      <c r="M3315" s="63">
        <v>1</v>
      </c>
      <c r="N3315" s="63"/>
      <c r="O3315" s="63">
        <v>1</v>
      </c>
      <c r="P3315" s="63"/>
      <c r="Q3315" s="63"/>
      <c r="R3315" s="63"/>
    </row>
    <row r="3316" spans="1:18" x14ac:dyDescent="0.2">
      <c r="A3316" s="63" t="s">
        <v>3338</v>
      </c>
      <c r="B3316" s="63" t="s">
        <v>3246</v>
      </c>
      <c r="C3316" s="63" t="s">
        <v>197</v>
      </c>
      <c r="D3316" s="63" t="s">
        <v>196</v>
      </c>
      <c r="E3316" s="63" t="s">
        <v>3247</v>
      </c>
      <c r="F3316" s="63">
        <v>0</v>
      </c>
      <c r="G3316" s="63" t="s">
        <v>8531</v>
      </c>
      <c r="H3316" s="63" t="s">
        <v>334</v>
      </c>
      <c r="I3316" s="63">
        <v>23</v>
      </c>
      <c r="J3316" s="63">
        <v>44</v>
      </c>
      <c r="K3316" s="63">
        <v>4</v>
      </c>
      <c r="L3316" s="63"/>
      <c r="M3316" s="63"/>
      <c r="N3316" s="63"/>
      <c r="O3316" s="63"/>
      <c r="P3316" s="63"/>
      <c r="Q3316" s="63"/>
      <c r="R3316" s="63"/>
    </row>
    <row r="3317" spans="1:18" x14ac:dyDescent="0.2">
      <c r="A3317" s="63" t="s">
        <v>3339</v>
      </c>
      <c r="B3317" s="63" t="s">
        <v>3249</v>
      </c>
      <c r="C3317" s="63" t="s">
        <v>197</v>
      </c>
      <c r="D3317" s="63" t="s">
        <v>196</v>
      </c>
      <c r="E3317" s="63" t="s">
        <v>3247</v>
      </c>
      <c r="F3317" s="63">
        <v>1</v>
      </c>
      <c r="G3317" s="63" t="s">
        <v>8531</v>
      </c>
      <c r="H3317" s="63" t="s">
        <v>19</v>
      </c>
      <c r="I3317" s="63">
        <v>20</v>
      </c>
      <c r="J3317" s="63">
        <v>43</v>
      </c>
      <c r="K3317" s="63">
        <v>4</v>
      </c>
      <c r="L3317" s="63">
        <v>-0.8</v>
      </c>
      <c r="M3317" s="63">
        <v>1</v>
      </c>
      <c r="N3317" s="63"/>
      <c r="O3317" s="63">
        <v>1</v>
      </c>
      <c r="P3317" s="63"/>
      <c r="Q3317" s="63"/>
      <c r="R3317" s="63"/>
    </row>
    <row r="3318" spans="1:18" x14ac:dyDescent="0.2">
      <c r="A3318" s="63" t="s">
        <v>3340</v>
      </c>
      <c r="B3318" s="63" t="s">
        <v>3246</v>
      </c>
      <c r="C3318" s="63" t="s">
        <v>201</v>
      </c>
      <c r="D3318" s="63" t="s">
        <v>200</v>
      </c>
      <c r="E3318" s="63" t="s">
        <v>3247</v>
      </c>
      <c r="F3318" s="63">
        <v>0</v>
      </c>
      <c r="G3318" s="63" t="s">
        <v>8531</v>
      </c>
      <c r="H3318" s="63" t="s">
        <v>334</v>
      </c>
      <c r="I3318" s="63">
        <v>14</v>
      </c>
      <c r="J3318" s="63">
        <v>3</v>
      </c>
      <c r="K3318" s="63">
        <v>1</v>
      </c>
      <c r="L3318" s="63"/>
      <c r="M3318" s="63"/>
      <c r="N3318" s="63"/>
      <c r="O3318" s="63"/>
      <c r="P3318" s="63"/>
      <c r="Q3318" s="63"/>
      <c r="R3318" s="63"/>
    </row>
    <row r="3319" spans="1:18" x14ac:dyDescent="0.2">
      <c r="A3319" s="63" t="s">
        <v>3341</v>
      </c>
      <c r="B3319" s="63" t="s">
        <v>3249</v>
      </c>
      <c r="C3319" s="63" t="s">
        <v>201</v>
      </c>
      <c r="D3319" s="63" t="s">
        <v>200</v>
      </c>
      <c r="E3319" s="63" t="s">
        <v>3247</v>
      </c>
      <c r="F3319" s="63">
        <v>1</v>
      </c>
      <c r="G3319" s="63" t="s">
        <v>8531</v>
      </c>
      <c r="H3319" s="63" t="s">
        <v>19</v>
      </c>
      <c r="I3319" s="63">
        <v>10</v>
      </c>
      <c r="J3319" s="63">
        <v>1</v>
      </c>
      <c r="K3319" s="63">
        <v>1</v>
      </c>
      <c r="L3319" s="63">
        <v>-1.1000000000000001</v>
      </c>
      <c r="M3319" s="63">
        <v>1</v>
      </c>
      <c r="N3319" s="63"/>
      <c r="O3319" s="63">
        <v>1</v>
      </c>
      <c r="P3319" s="63"/>
      <c r="Q3319" s="63">
        <v>1</v>
      </c>
      <c r="R3319" s="63"/>
    </row>
    <row r="3320" spans="1:18" x14ac:dyDescent="0.2">
      <c r="A3320" s="63" t="s">
        <v>3342</v>
      </c>
      <c r="B3320" s="63" t="s">
        <v>3246</v>
      </c>
      <c r="C3320" s="63" t="s">
        <v>205</v>
      </c>
      <c r="D3320" s="63" t="s">
        <v>204</v>
      </c>
      <c r="E3320" s="63" t="s">
        <v>3247</v>
      </c>
      <c r="F3320" s="63">
        <v>0</v>
      </c>
      <c r="G3320" s="63" t="s">
        <v>8531</v>
      </c>
      <c r="H3320" s="63" t="s">
        <v>334</v>
      </c>
      <c r="I3320" s="63">
        <v>20</v>
      </c>
      <c r="J3320" s="63">
        <v>27</v>
      </c>
      <c r="K3320" s="63">
        <v>3</v>
      </c>
      <c r="L3320" s="63"/>
      <c r="M3320" s="63"/>
      <c r="N3320" s="63"/>
      <c r="O3320" s="63"/>
      <c r="P3320" s="63"/>
      <c r="Q3320" s="63"/>
      <c r="R3320" s="63"/>
    </row>
    <row r="3321" spans="1:18" x14ac:dyDescent="0.2">
      <c r="A3321" s="63" t="s">
        <v>3343</v>
      </c>
      <c r="B3321" s="63" t="s">
        <v>3249</v>
      </c>
      <c r="C3321" s="63" t="s">
        <v>205</v>
      </c>
      <c r="D3321" s="63" t="s">
        <v>204</v>
      </c>
      <c r="E3321" s="63" t="s">
        <v>3247</v>
      </c>
      <c r="F3321" s="63">
        <v>1</v>
      </c>
      <c r="G3321" s="63" t="s">
        <v>8531</v>
      </c>
      <c r="H3321" s="63" t="s">
        <v>19</v>
      </c>
      <c r="I3321" s="63">
        <v>17</v>
      </c>
      <c r="J3321" s="63">
        <v>28</v>
      </c>
      <c r="K3321" s="63">
        <v>3</v>
      </c>
      <c r="L3321" s="63">
        <v>-0.8</v>
      </c>
      <c r="M3321" s="63">
        <v>1</v>
      </c>
      <c r="N3321" s="63"/>
      <c r="O3321" s="63">
        <v>1</v>
      </c>
      <c r="P3321" s="63"/>
      <c r="Q3321" s="63"/>
      <c r="R3321" s="63"/>
    </row>
    <row r="3322" spans="1:18" x14ac:dyDescent="0.2">
      <c r="A3322" s="63" t="s">
        <v>3344</v>
      </c>
      <c r="B3322" s="63" t="s">
        <v>3246</v>
      </c>
      <c r="C3322" s="63" t="s">
        <v>209</v>
      </c>
      <c r="D3322" s="63" t="s">
        <v>208</v>
      </c>
      <c r="E3322" s="63" t="s">
        <v>3247</v>
      </c>
      <c r="F3322" s="63">
        <v>0</v>
      </c>
      <c r="G3322" s="63" t="s">
        <v>8531</v>
      </c>
      <c r="H3322" s="63" t="s">
        <v>334</v>
      </c>
      <c r="I3322" s="63">
        <v>17</v>
      </c>
      <c r="J3322" s="63">
        <v>10</v>
      </c>
      <c r="K3322" s="63">
        <v>1</v>
      </c>
      <c r="L3322" s="63"/>
      <c r="M3322" s="63"/>
      <c r="N3322" s="63"/>
      <c r="O3322" s="63"/>
      <c r="P3322" s="63"/>
      <c r="Q3322" s="63"/>
      <c r="R3322" s="63"/>
    </row>
    <row r="3323" spans="1:18" x14ac:dyDescent="0.2">
      <c r="A3323" s="63" t="s">
        <v>3345</v>
      </c>
      <c r="B3323" s="63" t="s">
        <v>3249</v>
      </c>
      <c r="C3323" s="63" t="s">
        <v>209</v>
      </c>
      <c r="D3323" s="63" t="s">
        <v>208</v>
      </c>
      <c r="E3323" s="63" t="s">
        <v>3247</v>
      </c>
      <c r="F3323" s="63">
        <v>1</v>
      </c>
      <c r="G3323" s="63" t="s">
        <v>8531</v>
      </c>
      <c r="H3323" s="63" t="s">
        <v>19</v>
      </c>
      <c r="I3323" s="63">
        <v>14</v>
      </c>
      <c r="J3323" s="63">
        <v>14</v>
      </c>
      <c r="K3323" s="63">
        <v>2</v>
      </c>
      <c r="L3323" s="63">
        <v>-0.8</v>
      </c>
      <c r="M3323" s="63">
        <v>1</v>
      </c>
      <c r="N3323" s="63"/>
      <c r="O3323" s="63">
        <v>1</v>
      </c>
      <c r="P3323" s="63"/>
      <c r="Q3323" s="63"/>
      <c r="R3323" s="63"/>
    </row>
    <row r="3324" spans="1:18" x14ac:dyDescent="0.2">
      <c r="A3324" s="63" t="s">
        <v>3346</v>
      </c>
      <c r="B3324" s="63" t="s">
        <v>3246</v>
      </c>
      <c r="C3324" s="63" t="s">
        <v>213</v>
      </c>
      <c r="D3324" s="63" t="s">
        <v>212</v>
      </c>
      <c r="E3324" s="63" t="s">
        <v>3247</v>
      </c>
      <c r="F3324" s="63">
        <v>0</v>
      </c>
      <c r="G3324" s="63" t="s">
        <v>8531</v>
      </c>
      <c r="H3324" s="63" t="s">
        <v>334</v>
      </c>
      <c r="I3324" s="63">
        <v>20</v>
      </c>
      <c r="J3324" s="63">
        <v>27</v>
      </c>
      <c r="K3324" s="63">
        <v>3</v>
      </c>
      <c r="L3324" s="63"/>
      <c r="M3324" s="63"/>
      <c r="N3324" s="63"/>
      <c r="O3324" s="63"/>
      <c r="P3324" s="63"/>
      <c r="Q3324" s="63"/>
      <c r="R3324" s="63"/>
    </row>
    <row r="3325" spans="1:18" x14ac:dyDescent="0.2">
      <c r="A3325" s="63" t="s">
        <v>3347</v>
      </c>
      <c r="B3325" s="63" t="s">
        <v>3249</v>
      </c>
      <c r="C3325" s="63" t="s">
        <v>213</v>
      </c>
      <c r="D3325" s="63" t="s">
        <v>212</v>
      </c>
      <c r="E3325" s="63" t="s">
        <v>3247</v>
      </c>
      <c r="F3325" s="63">
        <v>1</v>
      </c>
      <c r="G3325" s="63" t="s">
        <v>8531</v>
      </c>
      <c r="H3325" s="63" t="s">
        <v>19</v>
      </c>
      <c r="I3325" s="63">
        <v>18</v>
      </c>
      <c r="J3325" s="63">
        <v>34</v>
      </c>
      <c r="K3325" s="63">
        <v>3</v>
      </c>
      <c r="L3325" s="63">
        <v>-0.6</v>
      </c>
      <c r="M3325" s="63">
        <v>1</v>
      </c>
      <c r="N3325" s="63"/>
      <c r="O3325" s="63">
        <v>1</v>
      </c>
      <c r="P3325" s="63"/>
      <c r="Q3325" s="63"/>
      <c r="R3325" s="63"/>
    </row>
    <row r="3326" spans="1:18" x14ac:dyDescent="0.2">
      <c r="A3326" s="63" t="s">
        <v>3348</v>
      </c>
      <c r="B3326" s="63" t="s">
        <v>3246</v>
      </c>
      <c r="C3326" s="63" t="s">
        <v>217</v>
      </c>
      <c r="D3326" s="63" t="s">
        <v>216</v>
      </c>
      <c r="E3326" s="63" t="s">
        <v>3247</v>
      </c>
      <c r="F3326" s="63">
        <v>0</v>
      </c>
      <c r="G3326" s="63" t="s">
        <v>8531</v>
      </c>
      <c r="H3326" s="63" t="s">
        <v>334</v>
      </c>
      <c r="I3326" s="63">
        <v>15</v>
      </c>
      <c r="J3326" s="63">
        <v>5</v>
      </c>
      <c r="K3326" s="63">
        <v>1</v>
      </c>
      <c r="L3326" s="63"/>
      <c r="M3326" s="63"/>
      <c r="N3326" s="63"/>
      <c r="O3326" s="63"/>
      <c r="P3326" s="63"/>
      <c r="Q3326" s="63"/>
      <c r="R3326" s="63"/>
    </row>
    <row r="3327" spans="1:18" x14ac:dyDescent="0.2">
      <c r="A3327" s="63" t="s">
        <v>3349</v>
      </c>
      <c r="B3327" s="63" t="s">
        <v>3249</v>
      </c>
      <c r="C3327" s="63" t="s">
        <v>217</v>
      </c>
      <c r="D3327" s="63" t="s">
        <v>216</v>
      </c>
      <c r="E3327" s="63" t="s">
        <v>3247</v>
      </c>
      <c r="F3327" s="63">
        <v>1</v>
      </c>
      <c r="G3327" s="63" t="s">
        <v>8531</v>
      </c>
      <c r="H3327" s="63" t="s">
        <v>19</v>
      </c>
      <c r="I3327" s="63">
        <v>13</v>
      </c>
      <c r="J3327" s="63">
        <v>6</v>
      </c>
      <c r="K3327" s="63">
        <v>1</v>
      </c>
      <c r="L3327" s="63">
        <v>-0.6</v>
      </c>
      <c r="M3327" s="63">
        <v>1</v>
      </c>
      <c r="N3327" s="63"/>
      <c r="O3327" s="63">
        <v>1</v>
      </c>
      <c r="P3327" s="63"/>
      <c r="Q3327" s="63"/>
      <c r="R3327" s="63"/>
    </row>
    <row r="3328" spans="1:18" x14ac:dyDescent="0.2">
      <c r="A3328" s="63" t="s">
        <v>3350</v>
      </c>
      <c r="B3328" s="63" t="s">
        <v>3246</v>
      </c>
      <c r="C3328" s="63" t="s">
        <v>221</v>
      </c>
      <c r="D3328" s="63" t="s">
        <v>220</v>
      </c>
      <c r="E3328" s="63" t="s">
        <v>3247</v>
      </c>
      <c r="F3328" s="63">
        <v>0</v>
      </c>
      <c r="G3328" s="63" t="s">
        <v>8531</v>
      </c>
      <c r="H3328" s="63" t="s">
        <v>334</v>
      </c>
      <c r="I3328" s="63">
        <v>22</v>
      </c>
      <c r="J3328" s="63">
        <v>40</v>
      </c>
      <c r="K3328" s="63">
        <v>4</v>
      </c>
      <c r="L3328" s="63"/>
      <c r="M3328" s="63"/>
      <c r="N3328" s="63"/>
      <c r="O3328" s="63"/>
      <c r="P3328" s="63"/>
      <c r="Q3328" s="63"/>
      <c r="R3328" s="63"/>
    </row>
    <row r="3329" spans="1:18" x14ac:dyDescent="0.2">
      <c r="A3329" s="63" t="s">
        <v>3351</v>
      </c>
      <c r="B3329" s="63" t="s">
        <v>3249</v>
      </c>
      <c r="C3329" s="63" t="s">
        <v>221</v>
      </c>
      <c r="D3329" s="63" t="s">
        <v>220</v>
      </c>
      <c r="E3329" s="63" t="s">
        <v>3247</v>
      </c>
      <c r="F3329" s="63">
        <v>1</v>
      </c>
      <c r="G3329" s="63" t="s">
        <v>8531</v>
      </c>
      <c r="H3329" s="63" t="s">
        <v>19</v>
      </c>
      <c r="I3329" s="63">
        <v>14</v>
      </c>
      <c r="J3329" s="63">
        <v>14</v>
      </c>
      <c r="K3329" s="63">
        <v>2</v>
      </c>
      <c r="L3329" s="63">
        <v>-2.2000000000000002</v>
      </c>
      <c r="M3329" s="63">
        <v>1</v>
      </c>
      <c r="N3329" s="63"/>
      <c r="O3329" s="63">
        <v>1</v>
      </c>
      <c r="P3329" s="63"/>
      <c r="Q3329" s="63">
        <v>1</v>
      </c>
      <c r="R3329" s="63"/>
    </row>
    <row r="3330" spans="1:18" x14ac:dyDescent="0.2">
      <c r="A3330" s="63" t="s">
        <v>3352</v>
      </c>
      <c r="B3330" s="63" t="s">
        <v>3353</v>
      </c>
      <c r="C3330" s="63" t="s">
        <v>14</v>
      </c>
      <c r="D3330" s="63" t="s">
        <v>13</v>
      </c>
      <c r="E3330" s="63" t="s">
        <v>3354</v>
      </c>
      <c r="F3330" s="63">
        <v>0</v>
      </c>
      <c r="G3330" s="63" t="s">
        <v>3355</v>
      </c>
      <c r="H3330" s="63" t="s">
        <v>18</v>
      </c>
      <c r="I3330" s="63">
        <v>74</v>
      </c>
      <c r="J3330" s="63">
        <v>40</v>
      </c>
      <c r="K3330" s="63">
        <v>4</v>
      </c>
      <c r="L3330" s="63"/>
      <c r="M3330" s="63"/>
      <c r="N3330" s="63"/>
      <c r="O3330" s="63"/>
      <c r="P3330" s="63"/>
      <c r="Q3330" s="63"/>
      <c r="R3330" s="63"/>
    </row>
    <row r="3331" spans="1:18" x14ac:dyDescent="0.2">
      <c r="A3331" s="63" t="s">
        <v>3356</v>
      </c>
      <c r="B3331" s="63" t="s">
        <v>3357</v>
      </c>
      <c r="C3331" s="63" t="s">
        <v>14</v>
      </c>
      <c r="D3331" s="63" t="s">
        <v>13</v>
      </c>
      <c r="E3331" s="63" t="s">
        <v>3354</v>
      </c>
      <c r="F3331" s="63">
        <v>1</v>
      </c>
      <c r="G3331" s="63" t="s">
        <v>3355</v>
      </c>
      <c r="H3331" s="63" t="s">
        <v>19</v>
      </c>
      <c r="I3331" s="63">
        <v>74</v>
      </c>
      <c r="J3331" s="63">
        <v>38</v>
      </c>
      <c r="K3331" s="63">
        <v>3</v>
      </c>
      <c r="L3331" s="63">
        <v>0</v>
      </c>
      <c r="M3331" s="63"/>
      <c r="N3331" s="63"/>
      <c r="O3331" s="63"/>
      <c r="P3331" s="63"/>
      <c r="Q3331" s="63"/>
      <c r="R3331" s="63"/>
    </row>
    <row r="3332" spans="1:18" x14ac:dyDescent="0.2">
      <c r="A3332" s="63" t="s">
        <v>3358</v>
      </c>
      <c r="B3332" s="63" t="s">
        <v>3353</v>
      </c>
      <c r="C3332" s="63" t="s">
        <v>22</v>
      </c>
      <c r="D3332" s="63" t="s">
        <v>21</v>
      </c>
      <c r="E3332" s="63" t="s">
        <v>3354</v>
      </c>
      <c r="F3332" s="63">
        <v>0</v>
      </c>
      <c r="G3332" s="63" t="s">
        <v>3355</v>
      </c>
      <c r="H3332" s="63" t="s">
        <v>18</v>
      </c>
      <c r="I3332" s="63">
        <v>76</v>
      </c>
      <c r="J3332" s="63">
        <v>21</v>
      </c>
      <c r="K3332" s="63">
        <v>2</v>
      </c>
      <c r="L3332" s="63"/>
      <c r="M3332" s="63"/>
      <c r="N3332" s="63"/>
      <c r="O3332" s="63"/>
      <c r="P3332" s="63"/>
      <c r="Q3332" s="63"/>
      <c r="R3332" s="63"/>
    </row>
    <row r="3333" spans="1:18" x14ac:dyDescent="0.2">
      <c r="A3333" s="63" t="s">
        <v>3359</v>
      </c>
      <c r="B3333" s="63" t="s">
        <v>3357</v>
      </c>
      <c r="C3333" s="63" t="s">
        <v>22</v>
      </c>
      <c r="D3333" s="63" t="s">
        <v>21</v>
      </c>
      <c r="E3333" s="63" t="s">
        <v>3354</v>
      </c>
      <c r="F3333" s="63">
        <v>1</v>
      </c>
      <c r="G3333" s="63" t="s">
        <v>3355</v>
      </c>
      <c r="H3333" s="63" t="s">
        <v>19</v>
      </c>
      <c r="I3333" s="63">
        <v>75</v>
      </c>
      <c r="J3333" s="63">
        <v>30</v>
      </c>
      <c r="K3333" s="63">
        <v>3</v>
      </c>
      <c r="L3333" s="63">
        <v>-0.5</v>
      </c>
      <c r="M3333" s="63"/>
      <c r="N3333" s="63">
        <v>1</v>
      </c>
      <c r="O3333" s="63"/>
      <c r="P3333" s="63">
        <v>1</v>
      </c>
      <c r="Q3333" s="63"/>
      <c r="R3333" s="63"/>
    </row>
    <row r="3334" spans="1:18" x14ac:dyDescent="0.2">
      <c r="A3334" s="63" t="s">
        <v>3360</v>
      </c>
      <c r="B3334" s="63" t="s">
        <v>3353</v>
      </c>
      <c r="C3334" s="63" t="s">
        <v>26</v>
      </c>
      <c r="D3334" s="63" t="s">
        <v>25</v>
      </c>
      <c r="E3334" s="63" t="s">
        <v>3354</v>
      </c>
      <c r="F3334" s="63">
        <v>0</v>
      </c>
      <c r="G3334" s="63" t="s">
        <v>3355</v>
      </c>
      <c r="H3334" s="63" t="s">
        <v>18</v>
      </c>
      <c r="I3334" s="63">
        <v>74</v>
      </c>
      <c r="J3334" s="63">
        <v>40</v>
      </c>
      <c r="K3334" s="63">
        <v>4</v>
      </c>
      <c r="L3334" s="63"/>
      <c r="M3334" s="63"/>
      <c r="N3334" s="63"/>
      <c r="O3334" s="63"/>
      <c r="P3334" s="63"/>
      <c r="Q3334" s="63"/>
      <c r="R3334" s="63"/>
    </row>
    <row r="3335" spans="1:18" x14ac:dyDescent="0.2">
      <c r="A3335" s="63" t="s">
        <v>3361</v>
      </c>
      <c r="B3335" s="63" t="s">
        <v>3357</v>
      </c>
      <c r="C3335" s="63" t="s">
        <v>26</v>
      </c>
      <c r="D3335" s="63" t="s">
        <v>25</v>
      </c>
      <c r="E3335" s="63" t="s">
        <v>3354</v>
      </c>
      <c r="F3335" s="63">
        <v>1</v>
      </c>
      <c r="G3335" s="63" t="s">
        <v>3355</v>
      </c>
      <c r="H3335" s="63" t="s">
        <v>19</v>
      </c>
      <c r="I3335" s="63">
        <v>71</v>
      </c>
      <c r="J3335" s="63">
        <v>51</v>
      </c>
      <c r="K3335" s="63">
        <v>4</v>
      </c>
      <c r="L3335" s="63">
        <v>-1.6</v>
      </c>
      <c r="M3335" s="63"/>
      <c r="N3335" s="63">
        <v>1</v>
      </c>
      <c r="O3335" s="63"/>
      <c r="P3335" s="63">
        <v>1</v>
      </c>
      <c r="Q3335" s="63"/>
      <c r="R3335" s="63">
        <v>1</v>
      </c>
    </row>
    <row r="3336" spans="1:18" x14ac:dyDescent="0.2">
      <c r="A3336" s="63" t="s">
        <v>3362</v>
      </c>
      <c r="B3336" s="63" t="s">
        <v>3353</v>
      </c>
      <c r="C3336" s="63" t="s">
        <v>30</v>
      </c>
      <c r="D3336" s="63" t="s">
        <v>29</v>
      </c>
      <c r="E3336" s="63" t="s">
        <v>3354</v>
      </c>
      <c r="F3336" s="63">
        <v>0</v>
      </c>
      <c r="G3336" s="63" t="s">
        <v>3355</v>
      </c>
      <c r="H3336" s="63" t="s">
        <v>18</v>
      </c>
      <c r="I3336" s="63">
        <v>72</v>
      </c>
      <c r="J3336" s="63">
        <v>51</v>
      </c>
      <c r="K3336" s="63">
        <v>4</v>
      </c>
      <c r="L3336" s="63"/>
      <c r="M3336" s="63"/>
      <c r="N3336" s="63"/>
      <c r="O3336" s="63"/>
      <c r="P3336" s="63"/>
      <c r="Q3336" s="63"/>
      <c r="R3336" s="63"/>
    </row>
    <row r="3337" spans="1:18" x14ac:dyDescent="0.2">
      <c r="A3337" s="63" t="s">
        <v>3363</v>
      </c>
      <c r="B3337" s="63" t="s">
        <v>3357</v>
      </c>
      <c r="C3337" s="63" t="s">
        <v>30</v>
      </c>
      <c r="D3337" s="63" t="s">
        <v>29</v>
      </c>
      <c r="E3337" s="63" t="s">
        <v>3354</v>
      </c>
      <c r="F3337" s="63">
        <v>1</v>
      </c>
      <c r="G3337" s="63" t="s">
        <v>3355</v>
      </c>
      <c r="H3337" s="63" t="s">
        <v>19</v>
      </c>
      <c r="I3337" s="63">
        <v>74</v>
      </c>
      <c r="J3337" s="63">
        <v>38</v>
      </c>
      <c r="K3337" s="63">
        <v>3</v>
      </c>
      <c r="L3337" s="63">
        <v>1.1000000000000001</v>
      </c>
      <c r="M3337" s="63">
        <v>1</v>
      </c>
      <c r="N3337" s="63"/>
      <c r="O3337" s="63">
        <v>1</v>
      </c>
      <c r="P3337" s="63"/>
      <c r="Q3337" s="63">
        <v>1</v>
      </c>
      <c r="R3337" s="63"/>
    </row>
    <row r="3338" spans="1:18" x14ac:dyDescent="0.2">
      <c r="A3338" s="63" t="s">
        <v>3364</v>
      </c>
      <c r="B3338" s="63" t="s">
        <v>3353</v>
      </c>
      <c r="C3338" s="63" t="s">
        <v>34</v>
      </c>
      <c r="D3338" s="63" t="s">
        <v>33</v>
      </c>
      <c r="E3338" s="63" t="s">
        <v>3354</v>
      </c>
      <c r="F3338" s="63">
        <v>0</v>
      </c>
      <c r="G3338" s="63" t="s">
        <v>3355</v>
      </c>
      <c r="H3338" s="63" t="s">
        <v>18</v>
      </c>
      <c r="I3338" s="63">
        <v>74</v>
      </c>
      <c r="J3338" s="63">
        <v>40</v>
      </c>
      <c r="K3338" s="63">
        <v>4</v>
      </c>
      <c r="L3338" s="63"/>
      <c r="M3338" s="63"/>
      <c r="N3338" s="63"/>
      <c r="O3338" s="63"/>
      <c r="P3338" s="63"/>
      <c r="Q3338" s="63"/>
      <c r="R3338" s="63"/>
    </row>
    <row r="3339" spans="1:18" x14ac:dyDescent="0.2">
      <c r="A3339" s="63" t="s">
        <v>3365</v>
      </c>
      <c r="B3339" s="63" t="s">
        <v>3357</v>
      </c>
      <c r="C3339" s="63" t="s">
        <v>34</v>
      </c>
      <c r="D3339" s="63" t="s">
        <v>33</v>
      </c>
      <c r="E3339" s="63" t="s">
        <v>3354</v>
      </c>
      <c r="F3339" s="63">
        <v>1</v>
      </c>
      <c r="G3339" s="63" t="s">
        <v>3355</v>
      </c>
      <c r="H3339" s="63" t="s">
        <v>19</v>
      </c>
      <c r="I3339" s="63">
        <v>73</v>
      </c>
      <c r="J3339" s="63">
        <v>44</v>
      </c>
      <c r="K3339" s="63">
        <v>4</v>
      </c>
      <c r="L3339" s="63">
        <v>-0.5</v>
      </c>
      <c r="M3339" s="63"/>
      <c r="N3339" s="63">
        <v>1</v>
      </c>
      <c r="O3339" s="63"/>
      <c r="P3339" s="63">
        <v>1</v>
      </c>
      <c r="Q3339" s="63"/>
      <c r="R3339" s="63"/>
    </row>
    <row r="3340" spans="1:18" x14ac:dyDescent="0.2">
      <c r="A3340" s="63" t="s">
        <v>3366</v>
      </c>
      <c r="B3340" s="63" t="s">
        <v>3353</v>
      </c>
      <c r="C3340" s="63" t="s">
        <v>38</v>
      </c>
      <c r="D3340" s="63" t="s">
        <v>37</v>
      </c>
      <c r="E3340" s="63" t="s">
        <v>3354</v>
      </c>
      <c r="F3340" s="63">
        <v>0</v>
      </c>
      <c r="G3340" s="63" t="s">
        <v>3355</v>
      </c>
      <c r="H3340" s="63" t="s">
        <v>18</v>
      </c>
      <c r="I3340" s="63">
        <v>76</v>
      </c>
      <c r="J3340" s="63">
        <v>21</v>
      </c>
      <c r="K3340" s="63">
        <v>2</v>
      </c>
      <c r="L3340" s="63"/>
      <c r="M3340" s="63"/>
      <c r="N3340" s="63"/>
      <c r="O3340" s="63"/>
      <c r="P3340" s="63"/>
      <c r="Q3340" s="63"/>
      <c r="R3340" s="63"/>
    </row>
    <row r="3341" spans="1:18" x14ac:dyDescent="0.2">
      <c r="A3341" s="63" t="s">
        <v>3367</v>
      </c>
      <c r="B3341" s="63" t="s">
        <v>3357</v>
      </c>
      <c r="C3341" s="63" t="s">
        <v>38</v>
      </c>
      <c r="D3341" s="63" t="s">
        <v>37</v>
      </c>
      <c r="E3341" s="63" t="s">
        <v>3354</v>
      </c>
      <c r="F3341" s="63">
        <v>1</v>
      </c>
      <c r="G3341" s="63" t="s">
        <v>3355</v>
      </c>
      <c r="H3341" s="63" t="s">
        <v>19</v>
      </c>
      <c r="I3341" s="63">
        <v>75</v>
      </c>
      <c r="J3341" s="63">
        <v>30</v>
      </c>
      <c r="K3341" s="63">
        <v>3</v>
      </c>
      <c r="L3341" s="63">
        <v>-0.5</v>
      </c>
      <c r="M3341" s="63"/>
      <c r="N3341" s="63">
        <v>1</v>
      </c>
      <c r="O3341" s="63"/>
      <c r="P3341" s="63">
        <v>1</v>
      </c>
      <c r="Q3341" s="63"/>
      <c r="R3341" s="63"/>
    </row>
    <row r="3342" spans="1:18" x14ac:dyDescent="0.2">
      <c r="A3342" s="63" t="s">
        <v>3368</v>
      </c>
      <c r="B3342" s="63" t="s">
        <v>3353</v>
      </c>
      <c r="C3342" s="63" t="s">
        <v>42</v>
      </c>
      <c r="D3342" s="63" t="s">
        <v>41</v>
      </c>
      <c r="E3342" s="63" t="s">
        <v>3354</v>
      </c>
      <c r="F3342" s="63">
        <v>0</v>
      </c>
      <c r="G3342" s="63" t="s">
        <v>3355</v>
      </c>
      <c r="H3342" s="63" t="s">
        <v>18</v>
      </c>
      <c r="I3342" s="63">
        <v>77</v>
      </c>
      <c r="J3342" s="63">
        <v>10</v>
      </c>
      <c r="K3342" s="63">
        <v>1</v>
      </c>
      <c r="L3342" s="63"/>
      <c r="M3342" s="63"/>
      <c r="N3342" s="63"/>
      <c r="O3342" s="63"/>
      <c r="P3342" s="63"/>
      <c r="Q3342" s="63"/>
      <c r="R3342" s="63"/>
    </row>
    <row r="3343" spans="1:18" x14ac:dyDescent="0.2">
      <c r="A3343" s="63" t="s">
        <v>3369</v>
      </c>
      <c r="B3343" s="63" t="s">
        <v>3357</v>
      </c>
      <c r="C3343" s="63" t="s">
        <v>42</v>
      </c>
      <c r="D3343" s="63" t="s">
        <v>41</v>
      </c>
      <c r="E3343" s="63" t="s">
        <v>3354</v>
      </c>
      <c r="F3343" s="63">
        <v>1</v>
      </c>
      <c r="G3343" s="63" t="s">
        <v>3355</v>
      </c>
      <c r="H3343" s="63" t="s">
        <v>19</v>
      </c>
      <c r="I3343" s="63">
        <v>77</v>
      </c>
      <c r="J3343" s="63">
        <v>9</v>
      </c>
      <c r="K3343" s="63">
        <v>1</v>
      </c>
      <c r="L3343" s="63">
        <v>0</v>
      </c>
      <c r="M3343" s="63"/>
      <c r="N3343" s="63"/>
      <c r="O3343" s="63"/>
      <c r="P3343" s="63"/>
      <c r="Q3343" s="63"/>
      <c r="R3343" s="63"/>
    </row>
    <row r="3344" spans="1:18" x14ac:dyDescent="0.2">
      <c r="A3344" s="63" t="s">
        <v>3370</v>
      </c>
      <c r="B3344" s="63" t="s">
        <v>3353</v>
      </c>
      <c r="C3344" s="63" t="s">
        <v>46</v>
      </c>
      <c r="D3344" s="63" t="s">
        <v>45</v>
      </c>
      <c r="E3344" s="63" t="s">
        <v>3354</v>
      </c>
      <c r="F3344" s="63">
        <v>0</v>
      </c>
      <c r="G3344" s="63" t="s">
        <v>3355</v>
      </c>
      <c r="H3344" s="63" t="s">
        <v>18</v>
      </c>
      <c r="I3344" s="63">
        <v>79</v>
      </c>
      <c r="J3344" s="63">
        <v>2</v>
      </c>
      <c r="K3344" s="63">
        <v>1</v>
      </c>
      <c r="L3344" s="63"/>
      <c r="M3344" s="63"/>
      <c r="N3344" s="63"/>
      <c r="O3344" s="63"/>
      <c r="P3344" s="63"/>
      <c r="Q3344" s="63"/>
      <c r="R3344" s="63"/>
    </row>
    <row r="3345" spans="1:18" x14ac:dyDescent="0.2">
      <c r="A3345" s="63" t="s">
        <v>3371</v>
      </c>
      <c r="B3345" s="63" t="s">
        <v>3357</v>
      </c>
      <c r="C3345" s="63" t="s">
        <v>46</v>
      </c>
      <c r="D3345" s="63" t="s">
        <v>45</v>
      </c>
      <c r="E3345" s="63" t="s">
        <v>3354</v>
      </c>
      <c r="F3345" s="63">
        <v>1</v>
      </c>
      <c r="G3345" s="63" t="s">
        <v>3355</v>
      </c>
      <c r="H3345" s="63" t="s">
        <v>19</v>
      </c>
      <c r="I3345" s="63">
        <v>77</v>
      </c>
      <c r="J3345" s="63">
        <v>9</v>
      </c>
      <c r="K3345" s="63">
        <v>1</v>
      </c>
      <c r="L3345" s="63">
        <v>-1.1000000000000001</v>
      </c>
      <c r="M3345" s="63"/>
      <c r="N3345" s="63">
        <v>1</v>
      </c>
      <c r="O3345" s="63"/>
      <c r="P3345" s="63">
        <v>1</v>
      </c>
      <c r="Q3345" s="63"/>
      <c r="R3345" s="63">
        <v>1</v>
      </c>
    </row>
    <row r="3346" spans="1:18" x14ac:dyDescent="0.2">
      <c r="A3346" s="63" t="s">
        <v>3372</v>
      </c>
      <c r="B3346" s="63" t="s">
        <v>3353</v>
      </c>
      <c r="C3346" s="63" t="s">
        <v>50</v>
      </c>
      <c r="D3346" s="63" t="s">
        <v>49</v>
      </c>
      <c r="E3346" s="63" t="s">
        <v>3354</v>
      </c>
      <c r="F3346" s="63">
        <v>0</v>
      </c>
      <c r="G3346" s="63" t="s">
        <v>3355</v>
      </c>
      <c r="H3346" s="63" t="s">
        <v>18</v>
      </c>
      <c r="I3346" s="63">
        <v>79</v>
      </c>
      <c r="J3346" s="63">
        <v>2</v>
      </c>
      <c r="K3346" s="63">
        <v>1</v>
      </c>
      <c r="L3346" s="63"/>
      <c r="M3346" s="63"/>
      <c r="N3346" s="63"/>
      <c r="O3346" s="63"/>
      <c r="P3346" s="63"/>
      <c r="Q3346" s="63"/>
      <c r="R3346" s="63"/>
    </row>
    <row r="3347" spans="1:18" x14ac:dyDescent="0.2">
      <c r="A3347" s="63" t="s">
        <v>3373</v>
      </c>
      <c r="B3347" s="63" t="s">
        <v>3357</v>
      </c>
      <c r="C3347" s="63" t="s">
        <v>50</v>
      </c>
      <c r="D3347" s="63" t="s">
        <v>49</v>
      </c>
      <c r="E3347" s="63" t="s">
        <v>3354</v>
      </c>
      <c r="F3347" s="63">
        <v>1</v>
      </c>
      <c r="G3347" s="63" t="s">
        <v>3355</v>
      </c>
      <c r="H3347" s="63" t="s">
        <v>19</v>
      </c>
      <c r="I3347" s="63">
        <v>76</v>
      </c>
      <c r="J3347" s="63">
        <v>17</v>
      </c>
      <c r="K3347" s="63">
        <v>2</v>
      </c>
      <c r="L3347" s="63">
        <v>-1.6</v>
      </c>
      <c r="M3347" s="63"/>
      <c r="N3347" s="63">
        <v>1</v>
      </c>
      <c r="O3347" s="63"/>
      <c r="P3347" s="63">
        <v>1</v>
      </c>
      <c r="Q3347" s="63"/>
      <c r="R3347" s="63">
        <v>1</v>
      </c>
    </row>
    <row r="3348" spans="1:18" x14ac:dyDescent="0.2">
      <c r="A3348" s="63" t="s">
        <v>3374</v>
      </c>
      <c r="B3348" s="63" t="s">
        <v>3353</v>
      </c>
      <c r="C3348" s="63" t="s">
        <v>54</v>
      </c>
      <c r="D3348" s="63" t="s">
        <v>53</v>
      </c>
      <c r="E3348" s="63" t="s">
        <v>3354</v>
      </c>
      <c r="F3348" s="63">
        <v>0</v>
      </c>
      <c r="G3348" s="63" t="s">
        <v>3355</v>
      </c>
      <c r="H3348" s="63" t="s">
        <v>18</v>
      </c>
      <c r="I3348" s="63">
        <v>76</v>
      </c>
      <c r="J3348" s="63">
        <v>21</v>
      </c>
      <c r="K3348" s="63">
        <v>2</v>
      </c>
      <c r="L3348" s="63"/>
      <c r="M3348" s="63"/>
      <c r="N3348" s="63"/>
      <c r="O3348" s="63"/>
      <c r="P3348" s="63"/>
      <c r="Q3348" s="63"/>
      <c r="R3348" s="63"/>
    </row>
    <row r="3349" spans="1:18" x14ac:dyDescent="0.2">
      <c r="A3349" s="63" t="s">
        <v>3375</v>
      </c>
      <c r="B3349" s="63" t="s">
        <v>3357</v>
      </c>
      <c r="C3349" s="63" t="s">
        <v>54</v>
      </c>
      <c r="D3349" s="63" t="s">
        <v>53</v>
      </c>
      <c r="E3349" s="63" t="s">
        <v>3354</v>
      </c>
      <c r="F3349" s="63">
        <v>1</v>
      </c>
      <c r="G3349" s="63" t="s">
        <v>3355</v>
      </c>
      <c r="H3349" s="63" t="s">
        <v>19</v>
      </c>
      <c r="I3349" s="63">
        <v>75</v>
      </c>
      <c r="J3349" s="63">
        <v>30</v>
      </c>
      <c r="K3349" s="63">
        <v>3</v>
      </c>
      <c r="L3349" s="63">
        <v>-0.5</v>
      </c>
      <c r="M3349" s="63"/>
      <c r="N3349" s="63">
        <v>1</v>
      </c>
      <c r="O3349" s="63"/>
      <c r="P3349" s="63">
        <v>1</v>
      </c>
      <c r="Q3349" s="63"/>
      <c r="R3349" s="63"/>
    </row>
    <row r="3350" spans="1:18" x14ac:dyDescent="0.2">
      <c r="A3350" s="63" t="s">
        <v>3376</v>
      </c>
      <c r="B3350" s="63" t="s">
        <v>3353</v>
      </c>
      <c r="C3350" s="63" t="s">
        <v>58</v>
      </c>
      <c r="D3350" s="63" t="s">
        <v>57</v>
      </c>
      <c r="E3350" s="63" t="s">
        <v>3354</v>
      </c>
      <c r="F3350" s="63">
        <v>0</v>
      </c>
      <c r="G3350" s="63" t="s">
        <v>3355</v>
      </c>
      <c r="H3350" s="63" t="s">
        <v>18</v>
      </c>
      <c r="I3350" s="63">
        <v>76</v>
      </c>
      <c r="J3350" s="63">
        <v>21</v>
      </c>
      <c r="K3350" s="63">
        <v>2</v>
      </c>
      <c r="L3350" s="63"/>
      <c r="M3350" s="63"/>
      <c r="N3350" s="63"/>
      <c r="O3350" s="63"/>
      <c r="P3350" s="63"/>
      <c r="Q3350" s="63"/>
      <c r="R3350" s="63"/>
    </row>
    <row r="3351" spans="1:18" x14ac:dyDescent="0.2">
      <c r="A3351" s="63" t="s">
        <v>3377</v>
      </c>
      <c r="B3351" s="63" t="s">
        <v>3357</v>
      </c>
      <c r="C3351" s="63" t="s">
        <v>58</v>
      </c>
      <c r="D3351" s="63" t="s">
        <v>57</v>
      </c>
      <c r="E3351" s="63" t="s">
        <v>3354</v>
      </c>
      <c r="F3351" s="63">
        <v>1</v>
      </c>
      <c r="G3351" s="63" t="s">
        <v>3355</v>
      </c>
      <c r="H3351" s="63" t="s">
        <v>19</v>
      </c>
      <c r="I3351" s="63">
        <v>76</v>
      </c>
      <c r="J3351" s="63">
        <v>17</v>
      </c>
      <c r="K3351" s="63">
        <v>2</v>
      </c>
      <c r="L3351" s="63">
        <v>0</v>
      </c>
      <c r="M3351" s="63"/>
      <c r="N3351" s="63"/>
      <c r="O3351" s="63"/>
      <c r="P3351" s="63"/>
      <c r="Q3351" s="63"/>
      <c r="R3351" s="63"/>
    </row>
    <row r="3352" spans="1:18" x14ac:dyDescent="0.2">
      <c r="A3352" s="63" t="s">
        <v>3378</v>
      </c>
      <c r="B3352" s="63" t="s">
        <v>3353</v>
      </c>
      <c r="C3352" s="63" t="s">
        <v>62</v>
      </c>
      <c r="D3352" s="63" t="s">
        <v>61</v>
      </c>
      <c r="E3352" s="63" t="s">
        <v>3354</v>
      </c>
      <c r="F3352" s="63">
        <v>0</v>
      </c>
      <c r="G3352" s="63" t="s">
        <v>3355</v>
      </c>
      <c r="H3352" s="63" t="s">
        <v>18</v>
      </c>
      <c r="I3352" s="63">
        <v>77</v>
      </c>
      <c r="J3352" s="63">
        <v>10</v>
      </c>
      <c r="K3352" s="63">
        <v>1</v>
      </c>
      <c r="L3352" s="63"/>
      <c r="M3352" s="63"/>
      <c r="N3352" s="63"/>
      <c r="O3352" s="63"/>
      <c r="P3352" s="63"/>
      <c r="Q3352" s="63"/>
      <c r="R3352" s="63"/>
    </row>
    <row r="3353" spans="1:18" x14ac:dyDescent="0.2">
      <c r="A3353" s="63" t="s">
        <v>3379</v>
      </c>
      <c r="B3353" s="63" t="s">
        <v>3357</v>
      </c>
      <c r="C3353" s="63" t="s">
        <v>62</v>
      </c>
      <c r="D3353" s="63" t="s">
        <v>61</v>
      </c>
      <c r="E3353" s="63" t="s">
        <v>3354</v>
      </c>
      <c r="F3353" s="63">
        <v>1</v>
      </c>
      <c r="G3353" s="63" t="s">
        <v>3355</v>
      </c>
      <c r="H3353" s="63" t="s">
        <v>19</v>
      </c>
      <c r="I3353" s="63">
        <v>77</v>
      </c>
      <c r="J3353" s="63">
        <v>9</v>
      </c>
      <c r="K3353" s="63">
        <v>1</v>
      </c>
      <c r="L3353" s="63">
        <v>0</v>
      </c>
      <c r="M3353" s="63"/>
      <c r="N3353" s="63"/>
      <c r="O3353" s="63"/>
      <c r="P3353" s="63"/>
      <c r="Q3353" s="63"/>
      <c r="R3353" s="63"/>
    </row>
    <row r="3354" spans="1:18" x14ac:dyDescent="0.2">
      <c r="A3354" s="63" t="s">
        <v>3380</v>
      </c>
      <c r="B3354" s="63" t="s">
        <v>3353</v>
      </c>
      <c r="C3354" s="63" t="s">
        <v>1</v>
      </c>
      <c r="D3354" s="63" t="s">
        <v>65</v>
      </c>
      <c r="E3354" s="63" t="s">
        <v>3354</v>
      </c>
      <c r="F3354" s="63">
        <v>0</v>
      </c>
      <c r="G3354" s="63" t="s">
        <v>3355</v>
      </c>
      <c r="H3354" s="63" t="s">
        <v>18</v>
      </c>
      <c r="I3354" s="63">
        <v>74</v>
      </c>
      <c r="J3354" s="63">
        <v>40</v>
      </c>
      <c r="K3354" s="63">
        <v>4</v>
      </c>
      <c r="L3354" s="63"/>
      <c r="M3354" s="63"/>
      <c r="N3354" s="63"/>
      <c r="O3354" s="63"/>
      <c r="P3354" s="63"/>
      <c r="Q3354" s="63"/>
      <c r="R3354" s="63"/>
    </row>
    <row r="3355" spans="1:18" x14ac:dyDescent="0.2">
      <c r="A3355" s="63" t="s">
        <v>3381</v>
      </c>
      <c r="B3355" s="63" t="s">
        <v>3357</v>
      </c>
      <c r="C3355" s="63" t="s">
        <v>1</v>
      </c>
      <c r="D3355" s="63" t="s">
        <v>65</v>
      </c>
      <c r="E3355" s="63" t="s">
        <v>3354</v>
      </c>
      <c r="F3355" s="63">
        <v>1</v>
      </c>
      <c r="G3355" s="63" t="s">
        <v>3355</v>
      </c>
      <c r="H3355" s="63" t="s">
        <v>19</v>
      </c>
      <c r="I3355" s="63">
        <v>74</v>
      </c>
      <c r="J3355" s="63">
        <v>38</v>
      </c>
      <c r="K3355" s="63">
        <v>3</v>
      </c>
      <c r="L3355" s="63">
        <v>0</v>
      </c>
      <c r="M3355" s="63"/>
      <c r="N3355" s="63"/>
      <c r="O3355" s="63"/>
      <c r="P3355" s="63"/>
      <c r="Q3355" s="63"/>
      <c r="R3355" s="63"/>
    </row>
    <row r="3356" spans="1:18" x14ac:dyDescent="0.2">
      <c r="A3356" s="63" t="s">
        <v>3382</v>
      </c>
      <c r="B3356" s="63" t="s">
        <v>3353</v>
      </c>
      <c r="C3356" s="63" t="s">
        <v>69</v>
      </c>
      <c r="D3356" s="63" t="s">
        <v>68</v>
      </c>
      <c r="E3356" s="63" t="s">
        <v>3354</v>
      </c>
      <c r="F3356" s="63">
        <v>0</v>
      </c>
      <c r="G3356" s="63" t="s">
        <v>3355</v>
      </c>
      <c r="H3356" s="63" t="s">
        <v>18</v>
      </c>
      <c r="I3356" s="63">
        <v>77</v>
      </c>
      <c r="J3356" s="63">
        <v>10</v>
      </c>
      <c r="K3356" s="63">
        <v>1</v>
      </c>
      <c r="L3356" s="63"/>
      <c r="M3356" s="63"/>
      <c r="N3356" s="63"/>
      <c r="O3356" s="63"/>
      <c r="P3356" s="63"/>
      <c r="Q3356" s="63"/>
      <c r="R3356" s="63"/>
    </row>
    <row r="3357" spans="1:18" x14ac:dyDescent="0.2">
      <c r="A3357" s="63" t="s">
        <v>3383</v>
      </c>
      <c r="B3357" s="63" t="s">
        <v>3357</v>
      </c>
      <c r="C3357" s="63" t="s">
        <v>69</v>
      </c>
      <c r="D3357" s="63" t="s">
        <v>68</v>
      </c>
      <c r="E3357" s="63" t="s">
        <v>3354</v>
      </c>
      <c r="F3357" s="63">
        <v>1</v>
      </c>
      <c r="G3357" s="63" t="s">
        <v>3355</v>
      </c>
      <c r="H3357" s="63" t="s">
        <v>19</v>
      </c>
      <c r="I3357" s="63">
        <v>78</v>
      </c>
      <c r="J3357" s="63">
        <v>5</v>
      </c>
      <c r="K3357" s="63">
        <v>1</v>
      </c>
      <c r="L3357" s="63">
        <v>0.5</v>
      </c>
      <c r="M3357" s="63">
        <v>1</v>
      </c>
      <c r="N3357" s="63"/>
      <c r="O3357" s="63">
        <v>1</v>
      </c>
      <c r="P3357" s="63"/>
      <c r="Q3357" s="63"/>
      <c r="R3357" s="63"/>
    </row>
    <row r="3358" spans="1:18" x14ac:dyDescent="0.2">
      <c r="A3358" s="63" t="s">
        <v>3384</v>
      </c>
      <c r="B3358" s="63" t="s">
        <v>3353</v>
      </c>
      <c r="C3358" s="63" t="s">
        <v>73</v>
      </c>
      <c r="D3358" s="63" t="s">
        <v>72</v>
      </c>
      <c r="E3358" s="63" t="s">
        <v>3354</v>
      </c>
      <c r="F3358" s="63">
        <v>0</v>
      </c>
      <c r="G3358" s="63" t="s">
        <v>3355</v>
      </c>
      <c r="H3358" s="63" t="s">
        <v>18</v>
      </c>
      <c r="I3358" s="63">
        <v>76</v>
      </c>
      <c r="J3358" s="63">
        <v>21</v>
      </c>
      <c r="K3358" s="63">
        <v>2</v>
      </c>
      <c r="L3358" s="63"/>
      <c r="M3358" s="63"/>
      <c r="N3358" s="63"/>
      <c r="O3358" s="63"/>
      <c r="P3358" s="63"/>
      <c r="Q3358" s="63"/>
      <c r="R3358" s="63"/>
    </row>
    <row r="3359" spans="1:18" x14ac:dyDescent="0.2">
      <c r="A3359" s="63" t="s">
        <v>3385</v>
      </c>
      <c r="B3359" s="63" t="s">
        <v>3357</v>
      </c>
      <c r="C3359" s="63" t="s">
        <v>73</v>
      </c>
      <c r="D3359" s="63" t="s">
        <v>72</v>
      </c>
      <c r="E3359" s="63" t="s">
        <v>3354</v>
      </c>
      <c r="F3359" s="63">
        <v>1</v>
      </c>
      <c r="G3359" s="63" t="s">
        <v>3355</v>
      </c>
      <c r="H3359" s="63" t="s">
        <v>19</v>
      </c>
      <c r="I3359" s="63">
        <v>75</v>
      </c>
      <c r="J3359" s="63">
        <v>30</v>
      </c>
      <c r="K3359" s="63">
        <v>3</v>
      </c>
      <c r="L3359" s="63">
        <v>-0.5</v>
      </c>
      <c r="M3359" s="63"/>
      <c r="N3359" s="63">
        <v>1</v>
      </c>
      <c r="O3359" s="63"/>
      <c r="P3359" s="63">
        <v>1</v>
      </c>
      <c r="Q3359" s="63"/>
      <c r="R3359" s="63"/>
    </row>
    <row r="3360" spans="1:18" x14ac:dyDescent="0.2">
      <c r="A3360" s="63" t="s">
        <v>3386</v>
      </c>
      <c r="B3360" s="63" t="s">
        <v>3353</v>
      </c>
      <c r="C3360" s="63" t="s">
        <v>77</v>
      </c>
      <c r="D3360" s="63" t="s">
        <v>76</v>
      </c>
      <c r="E3360" s="63" t="s">
        <v>3354</v>
      </c>
      <c r="F3360" s="63">
        <v>0</v>
      </c>
      <c r="G3360" s="63" t="s">
        <v>3355</v>
      </c>
      <c r="H3360" s="63" t="s">
        <v>18</v>
      </c>
      <c r="I3360" s="63">
        <v>75</v>
      </c>
      <c r="J3360" s="63">
        <v>31</v>
      </c>
      <c r="K3360" s="63">
        <v>3</v>
      </c>
      <c r="L3360" s="63"/>
      <c r="M3360" s="63"/>
      <c r="N3360" s="63"/>
      <c r="O3360" s="63"/>
      <c r="P3360" s="63"/>
      <c r="Q3360" s="63"/>
      <c r="R3360" s="63"/>
    </row>
    <row r="3361" spans="1:18" x14ac:dyDescent="0.2">
      <c r="A3361" s="63" t="s">
        <v>3387</v>
      </c>
      <c r="B3361" s="63" t="s">
        <v>3357</v>
      </c>
      <c r="C3361" s="63" t="s">
        <v>77</v>
      </c>
      <c r="D3361" s="63" t="s">
        <v>76</v>
      </c>
      <c r="E3361" s="63" t="s">
        <v>3354</v>
      </c>
      <c r="F3361" s="63">
        <v>1</v>
      </c>
      <c r="G3361" s="63" t="s">
        <v>3355</v>
      </c>
      <c r="H3361" s="63" t="s">
        <v>19</v>
      </c>
      <c r="I3361" s="63">
        <v>76</v>
      </c>
      <c r="J3361" s="63">
        <v>17</v>
      </c>
      <c r="K3361" s="63">
        <v>2</v>
      </c>
      <c r="L3361" s="63">
        <v>0.5</v>
      </c>
      <c r="M3361" s="63">
        <v>1</v>
      </c>
      <c r="N3361" s="63"/>
      <c r="O3361" s="63">
        <v>1</v>
      </c>
      <c r="P3361" s="63"/>
      <c r="Q3361" s="63"/>
      <c r="R3361" s="63"/>
    </row>
    <row r="3362" spans="1:18" x14ac:dyDescent="0.2">
      <c r="A3362" s="63" t="s">
        <v>3388</v>
      </c>
      <c r="B3362" s="63" t="s">
        <v>3353</v>
      </c>
      <c r="C3362" s="63" t="s">
        <v>81</v>
      </c>
      <c r="D3362" s="63" t="s">
        <v>80</v>
      </c>
      <c r="E3362" s="63" t="s">
        <v>3354</v>
      </c>
      <c r="F3362" s="63">
        <v>0</v>
      </c>
      <c r="G3362" s="63" t="s">
        <v>3355</v>
      </c>
      <c r="H3362" s="63" t="s">
        <v>18</v>
      </c>
      <c r="I3362" s="63">
        <v>75</v>
      </c>
      <c r="J3362" s="63">
        <v>31</v>
      </c>
      <c r="K3362" s="63">
        <v>3</v>
      </c>
      <c r="L3362" s="63"/>
      <c r="M3362" s="63"/>
      <c r="N3362" s="63"/>
      <c r="O3362" s="63"/>
      <c r="P3362" s="63"/>
      <c r="Q3362" s="63"/>
      <c r="R3362" s="63"/>
    </row>
    <row r="3363" spans="1:18" x14ac:dyDescent="0.2">
      <c r="A3363" s="63" t="s">
        <v>3389</v>
      </c>
      <c r="B3363" s="63" t="s">
        <v>3357</v>
      </c>
      <c r="C3363" s="63" t="s">
        <v>81</v>
      </c>
      <c r="D3363" s="63" t="s">
        <v>80</v>
      </c>
      <c r="E3363" s="63" t="s">
        <v>3354</v>
      </c>
      <c r="F3363" s="63">
        <v>1</v>
      </c>
      <c r="G3363" s="63" t="s">
        <v>3355</v>
      </c>
      <c r="H3363" s="63" t="s">
        <v>19</v>
      </c>
      <c r="I3363" s="63">
        <v>73</v>
      </c>
      <c r="J3363" s="63">
        <v>44</v>
      </c>
      <c r="K3363" s="63">
        <v>4</v>
      </c>
      <c r="L3363" s="63">
        <v>-1.1000000000000001</v>
      </c>
      <c r="M3363" s="63"/>
      <c r="N3363" s="63">
        <v>1</v>
      </c>
      <c r="O3363" s="63"/>
      <c r="P3363" s="63">
        <v>1</v>
      </c>
      <c r="Q3363" s="63"/>
      <c r="R3363" s="63">
        <v>1</v>
      </c>
    </row>
    <row r="3364" spans="1:18" x14ac:dyDescent="0.2">
      <c r="A3364" s="63" t="s">
        <v>3390</v>
      </c>
      <c r="B3364" s="63" t="s">
        <v>3353</v>
      </c>
      <c r="C3364" s="63" t="s">
        <v>85</v>
      </c>
      <c r="D3364" s="63" t="s">
        <v>84</v>
      </c>
      <c r="E3364" s="63" t="s">
        <v>3354</v>
      </c>
      <c r="F3364" s="63">
        <v>0</v>
      </c>
      <c r="G3364" s="63" t="s">
        <v>3355</v>
      </c>
      <c r="H3364" s="63" t="s">
        <v>18</v>
      </c>
      <c r="I3364" s="63">
        <v>77</v>
      </c>
      <c r="J3364" s="63">
        <v>10</v>
      </c>
      <c r="K3364" s="63">
        <v>1</v>
      </c>
      <c r="L3364" s="63"/>
      <c r="M3364" s="63"/>
      <c r="N3364" s="63"/>
      <c r="O3364" s="63"/>
      <c r="P3364" s="63"/>
      <c r="Q3364" s="63"/>
      <c r="R3364" s="63"/>
    </row>
    <row r="3365" spans="1:18" x14ac:dyDescent="0.2">
      <c r="A3365" s="63" t="s">
        <v>3391</v>
      </c>
      <c r="B3365" s="63" t="s">
        <v>3357</v>
      </c>
      <c r="C3365" s="63" t="s">
        <v>85</v>
      </c>
      <c r="D3365" s="63" t="s">
        <v>84</v>
      </c>
      <c r="E3365" s="63" t="s">
        <v>3354</v>
      </c>
      <c r="F3365" s="63">
        <v>1</v>
      </c>
      <c r="G3365" s="63" t="s">
        <v>3355</v>
      </c>
      <c r="H3365" s="63" t="s">
        <v>19</v>
      </c>
      <c r="I3365" s="63">
        <v>75</v>
      </c>
      <c r="J3365" s="63">
        <v>30</v>
      </c>
      <c r="K3365" s="63">
        <v>3</v>
      </c>
      <c r="L3365" s="63">
        <v>-1.1000000000000001</v>
      </c>
      <c r="M3365" s="63"/>
      <c r="N3365" s="63">
        <v>1</v>
      </c>
      <c r="O3365" s="63"/>
      <c r="P3365" s="63">
        <v>1</v>
      </c>
      <c r="Q3365" s="63"/>
      <c r="R3365" s="63">
        <v>1</v>
      </c>
    </row>
    <row r="3366" spans="1:18" x14ac:dyDescent="0.2">
      <c r="A3366" s="63" t="s">
        <v>3392</v>
      </c>
      <c r="B3366" s="63" t="s">
        <v>3353</v>
      </c>
      <c r="C3366" s="63" t="s">
        <v>89</v>
      </c>
      <c r="D3366" s="63" t="s">
        <v>88</v>
      </c>
      <c r="E3366" s="63" t="s">
        <v>3354</v>
      </c>
      <c r="F3366" s="63">
        <v>0</v>
      </c>
      <c r="G3366" s="63" t="s">
        <v>3355</v>
      </c>
      <c r="H3366" s="63" t="s">
        <v>18</v>
      </c>
      <c r="I3366" s="63">
        <v>80</v>
      </c>
      <c r="J3366" s="63">
        <v>1</v>
      </c>
      <c r="K3366" s="63">
        <v>1</v>
      </c>
      <c r="L3366" s="63"/>
      <c r="M3366" s="63"/>
      <c r="N3366" s="63"/>
      <c r="O3366" s="63"/>
      <c r="P3366" s="63"/>
      <c r="Q3366" s="63"/>
      <c r="R3366" s="63"/>
    </row>
    <row r="3367" spans="1:18" x14ac:dyDescent="0.2">
      <c r="A3367" s="63" t="s">
        <v>3393</v>
      </c>
      <c r="B3367" s="63" t="s">
        <v>3357</v>
      </c>
      <c r="C3367" s="63" t="s">
        <v>89</v>
      </c>
      <c r="D3367" s="63" t="s">
        <v>88</v>
      </c>
      <c r="E3367" s="63" t="s">
        <v>3354</v>
      </c>
      <c r="F3367" s="63">
        <v>1</v>
      </c>
      <c r="G3367" s="63" t="s">
        <v>3355</v>
      </c>
      <c r="H3367" s="63" t="s">
        <v>19</v>
      </c>
      <c r="I3367" s="63">
        <v>78</v>
      </c>
      <c r="J3367" s="63">
        <v>5</v>
      </c>
      <c r="K3367" s="63">
        <v>1</v>
      </c>
      <c r="L3367" s="63">
        <v>-1.1000000000000001</v>
      </c>
      <c r="M3367" s="63"/>
      <c r="N3367" s="63">
        <v>1</v>
      </c>
      <c r="O3367" s="63"/>
      <c r="P3367" s="63">
        <v>1</v>
      </c>
      <c r="Q3367" s="63"/>
      <c r="R3367" s="63">
        <v>1</v>
      </c>
    </row>
    <row r="3368" spans="1:18" x14ac:dyDescent="0.2">
      <c r="A3368" s="63" t="s">
        <v>3394</v>
      </c>
      <c r="B3368" s="63" t="s">
        <v>3353</v>
      </c>
      <c r="C3368" s="63" t="s">
        <v>93</v>
      </c>
      <c r="D3368" s="63" t="s">
        <v>92</v>
      </c>
      <c r="E3368" s="63" t="s">
        <v>3354</v>
      </c>
      <c r="F3368" s="63">
        <v>0</v>
      </c>
      <c r="G3368" s="63" t="s">
        <v>3355</v>
      </c>
      <c r="H3368" s="63" t="s">
        <v>18</v>
      </c>
      <c r="I3368" s="63">
        <v>77</v>
      </c>
      <c r="J3368" s="63">
        <v>10</v>
      </c>
      <c r="K3368" s="63">
        <v>1</v>
      </c>
      <c r="L3368" s="63"/>
      <c r="M3368" s="63"/>
      <c r="N3368" s="63"/>
      <c r="O3368" s="63"/>
      <c r="P3368" s="63"/>
      <c r="Q3368" s="63"/>
      <c r="R3368" s="63"/>
    </row>
    <row r="3369" spans="1:18" x14ac:dyDescent="0.2">
      <c r="A3369" s="63" t="s">
        <v>3395</v>
      </c>
      <c r="B3369" s="63" t="s">
        <v>3357</v>
      </c>
      <c r="C3369" s="63" t="s">
        <v>93</v>
      </c>
      <c r="D3369" s="63" t="s">
        <v>92</v>
      </c>
      <c r="E3369" s="63" t="s">
        <v>3354</v>
      </c>
      <c r="F3369" s="63">
        <v>1</v>
      </c>
      <c r="G3369" s="63" t="s">
        <v>3355</v>
      </c>
      <c r="H3369" s="63" t="s">
        <v>19</v>
      </c>
      <c r="I3369" s="63">
        <v>78</v>
      </c>
      <c r="J3369" s="63">
        <v>5</v>
      </c>
      <c r="K3369" s="63">
        <v>1</v>
      </c>
      <c r="L3369" s="63">
        <v>0.5</v>
      </c>
      <c r="M3369" s="63">
        <v>1</v>
      </c>
      <c r="N3369" s="63"/>
      <c r="O3369" s="63">
        <v>1</v>
      </c>
      <c r="P3369" s="63"/>
      <c r="Q3369" s="63"/>
      <c r="R3369" s="63"/>
    </row>
    <row r="3370" spans="1:18" x14ac:dyDescent="0.2">
      <c r="A3370" s="63" t="s">
        <v>3396</v>
      </c>
      <c r="B3370" s="63" t="s">
        <v>3353</v>
      </c>
      <c r="C3370" s="63" t="s">
        <v>97</v>
      </c>
      <c r="D3370" s="63" t="s">
        <v>96</v>
      </c>
      <c r="E3370" s="63" t="s">
        <v>3354</v>
      </c>
      <c r="F3370" s="63">
        <v>0</v>
      </c>
      <c r="G3370" s="63" t="s">
        <v>3355</v>
      </c>
      <c r="H3370" s="63" t="s">
        <v>18</v>
      </c>
      <c r="I3370" s="63">
        <v>76</v>
      </c>
      <c r="J3370" s="63">
        <v>21</v>
      </c>
      <c r="K3370" s="63">
        <v>2</v>
      </c>
      <c r="L3370" s="63"/>
      <c r="M3370" s="63"/>
      <c r="N3370" s="63"/>
      <c r="O3370" s="63"/>
      <c r="P3370" s="63"/>
      <c r="Q3370" s="63"/>
      <c r="R3370" s="63"/>
    </row>
    <row r="3371" spans="1:18" x14ac:dyDescent="0.2">
      <c r="A3371" s="63" t="s">
        <v>3397</v>
      </c>
      <c r="B3371" s="63" t="s">
        <v>3357</v>
      </c>
      <c r="C3371" s="63" t="s">
        <v>97</v>
      </c>
      <c r="D3371" s="63" t="s">
        <v>96</v>
      </c>
      <c r="E3371" s="63" t="s">
        <v>3354</v>
      </c>
      <c r="F3371" s="63">
        <v>1</v>
      </c>
      <c r="G3371" s="63" t="s">
        <v>3355</v>
      </c>
      <c r="H3371" s="63" t="s">
        <v>19</v>
      </c>
      <c r="I3371" s="63">
        <v>76</v>
      </c>
      <c r="J3371" s="63">
        <v>17</v>
      </c>
      <c r="K3371" s="63">
        <v>2</v>
      </c>
      <c r="L3371" s="63">
        <v>0</v>
      </c>
      <c r="M3371" s="63"/>
      <c r="N3371" s="63"/>
      <c r="O3371" s="63"/>
      <c r="P3371" s="63"/>
      <c r="Q3371" s="63"/>
      <c r="R3371" s="63"/>
    </row>
    <row r="3372" spans="1:18" x14ac:dyDescent="0.2">
      <c r="A3372" s="63" t="s">
        <v>3398</v>
      </c>
      <c r="B3372" s="63" t="s">
        <v>3353</v>
      </c>
      <c r="C3372" s="63" t="s">
        <v>101</v>
      </c>
      <c r="D3372" s="63" t="s">
        <v>100</v>
      </c>
      <c r="E3372" s="63" t="s">
        <v>3354</v>
      </c>
      <c r="F3372" s="63">
        <v>0</v>
      </c>
      <c r="G3372" s="63" t="s">
        <v>3355</v>
      </c>
      <c r="H3372" s="63" t="s">
        <v>18</v>
      </c>
      <c r="I3372" s="63">
        <v>77</v>
      </c>
      <c r="J3372" s="63">
        <v>10</v>
      </c>
      <c r="K3372" s="63">
        <v>1</v>
      </c>
      <c r="L3372" s="63"/>
      <c r="M3372" s="63"/>
      <c r="N3372" s="63"/>
      <c r="O3372" s="63"/>
      <c r="P3372" s="63"/>
      <c r="Q3372" s="63"/>
      <c r="R3372" s="63"/>
    </row>
    <row r="3373" spans="1:18" x14ac:dyDescent="0.2">
      <c r="A3373" s="63" t="s">
        <v>3399</v>
      </c>
      <c r="B3373" s="63" t="s">
        <v>3357</v>
      </c>
      <c r="C3373" s="63" t="s">
        <v>101</v>
      </c>
      <c r="D3373" s="63" t="s">
        <v>100</v>
      </c>
      <c r="E3373" s="63" t="s">
        <v>3354</v>
      </c>
      <c r="F3373" s="63">
        <v>1</v>
      </c>
      <c r="G3373" s="63" t="s">
        <v>3355</v>
      </c>
      <c r="H3373" s="63" t="s">
        <v>19</v>
      </c>
      <c r="I3373" s="63">
        <v>79</v>
      </c>
      <c r="J3373" s="63">
        <v>3</v>
      </c>
      <c r="K3373" s="63">
        <v>1</v>
      </c>
      <c r="L3373" s="63">
        <v>1.1000000000000001</v>
      </c>
      <c r="M3373" s="63">
        <v>1</v>
      </c>
      <c r="N3373" s="63"/>
      <c r="O3373" s="63">
        <v>1</v>
      </c>
      <c r="P3373" s="63"/>
      <c r="Q3373" s="63">
        <v>1</v>
      </c>
      <c r="R3373" s="63"/>
    </row>
    <row r="3374" spans="1:18" x14ac:dyDescent="0.2">
      <c r="A3374" s="63" t="s">
        <v>3400</v>
      </c>
      <c r="B3374" s="63" t="s">
        <v>3353</v>
      </c>
      <c r="C3374" s="63" t="s">
        <v>105</v>
      </c>
      <c r="D3374" s="63" t="s">
        <v>104</v>
      </c>
      <c r="E3374" s="63" t="s">
        <v>3354</v>
      </c>
      <c r="F3374" s="63">
        <v>0</v>
      </c>
      <c r="G3374" s="63" t="s">
        <v>3355</v>
      </c>
      <c r="H3374" s="63" t="s">
        <v>18</v>
      </c>
      <c r="I3374" s="63">
        <v>75</v>
      </c>
      <c r="J3374" s="63">
        <v>31</v>
      </c>
      <c r="K3374" s="63">
        <v>3</v>
      </c>
      <c r="L3374" s="63"/>
      <c r="M3374" s="63"/>
      <c r="N3374" s="63"/>
      <c r="O3374" s="63"/>
      <c r="P3374" s="63"/>
      <c r="Q3374" s="63"/>
      <c r="R3374" s="63"/>
    </row>
    <row r="3375" spans="1:18" x14ac:dyDescent="0.2">
      <c r="A3375" s="63" t="s">
        <v>3401</v>
      </c>
      <c r="B3375" s="63" t="s">
        <v>3357</v>
      </c>
      <c r="C3375" s="63" t="s">
        <v>105</v>
      </c>
      <c r="D3375" s="63" t="s">
        <v>104</v>
      </c>
      <c r="E3375" s="63" t="s">
        <v>3354</v>
      </c>
      <c r="F3375" s="63">
        <v>1</v>
      </c>
      <c r="G3375" s="63" t="s">
        <v>3355</v>
      </c>
      <c r="H3375" s="63" t="s">
        <v>19</v>
      </c>
      <c r="I3375" s="63">
        <v>77</v>
      </c>
      <c r="J3375" s="63">
        <v>9</v>
      </c>
      <c r="K3375" s="63">
        <v>1</v>
      </c>
      <c r="L3375" s="63">
        <v>1.1000000000000001</v>
      </c>
      <c r="M3375" s="63">
        <v>1</v>
      </c>
      <c r="N3375" s="63"/>
      <c r="O3375" s="63">
        <v>1</v>
      </c>
      <c r="P3375" s="63"/>
      <c r="Q3375" s="63">
        <v>1</v>
      </c>
      <c r="R3375" s="63"/>
    </row>
    <row r="3376" spans="1:18" x14ac:dyDescent="0.2">
      <c r="A3376" s="63" t="s">
        <v>3402</v>
      </c>
      <c r="B3376" s="63" t="s">
        <v>3353</v>
      </c>
      <c r="C3376" s="63" t="s">
        <v>109</v>
      </c>
      <c r="D3376" s="63" t="s">
        <v>108</v>
      </c>
      <c r="E3376" s="63" t="s">
        <v>3354</v>
      </c>
      <c r="F3376" s="63">
        <v>0</v>
      </c>
      <c r="G3376" s="63" t="s">
        <v>3355</v>
      </c>
      <c r="H3376" s="63" t="s">
        <v>18</v>
      </c>
      <c r="I3376" s="63">
        <v>78</v>
      </c>
      <c r="J3376" s="63">
        <v>5</v>
      </c>
      <c r="K3376" s="63">
        <v>1</v>
      </c>
      <c r="L3376" s="63"/>
      <c r="M3376" s="63"/>
      <c r="N3376" s="63"/>
      <c r="O3376" s="63"/>
      <c r="P3376" s="63"/>
      <c r="Q3376" s="63"/>
      <c r="R3376" s="63"/>
    </row>
    <row r="3377" spans="1:18" x14ac:dyDescent="0.2">
      <c r="A3377" s="63" t="s">
        <v>3403</v>
      </c>
      <c r="B3377" s="63" t="s">
        <v>3357</v>
      </c>
      <c r="C3377" s="63" t="s">
        <v>109</v>
      </c>
      <c r="D3377" s="63" t="s">
        <v>108</v>
      </c>
      <c r="E3377" s="63" t="s">
        <v>3354</v>
      </c>
      <c r="F3377" s="63">
        <v>1</v>
      </c>
      <c r="G3377" s="63" t="s">
        <v>3355</v>
      </c>
      <c r="H3377" s="63" t="s">
        <v>19</v>
      </c>
      <c r="I3377" s="63">
        <v>80</v>
      </c>
      <c r="J3377" s="63">
        <v>1</v>
      </c>
      <c r="K3377" s="63">
        <v>1</v>
      </c>
      <c r="L3377" s="63">
        <v>1.1000000000000001</v>
      </c>
      <c r="M3377" s="63">
        <v>1</v>
      </c>
      <c r="N3377" s="63"/>
      <c r="O3377" s="63">
        <v>1</v>
      </c>
      <c r="P3377" s="63"/>
      <c r="Q3377" s="63">
        <v>1</v>
      </c>
      <c r="R3377" s="63"/>
    </row>
    <row r="3378" spans="1:18" x14ac:dyDescent="0.2">
      <c r="A3378" s="63" t="s">
        <v>3404</v>
      </c>
      <c r="B3378" s="63" t="s">
        <v>3353</v>
      </c>
      <c r="C3378" s="63" t="s">
        <v>113</v>
      </c>
      <c r="D3378" s="63" t="s">
        <v>112</v>
      </c>
      <c r="E3378" s="63" t="s">
        <v>3354</v>
      </c>
      <c r="F3378" s="63">
        <v>0</v>
      </c>
      <c r="G3378" s="63" t="s">
        <v>3355</v>
      </c>
      <c r="H3378" s="63" t="s">
        <v>18</v>
      </c>
      <c r="I3378" s="63">
        <v>78</v>
      </c>
      <c r="J3378" s="63">
        <v>5</v>
      </c>
      <c r="K3378" s="63">
        <v>1</v>
      </c>
      <c r="L3378" s="63"/>
      <c r="M3378" s="63"/>
      <c r="N3378" s="63"/>
      <c r="O3378" s="63"/>
      <c r="P3378" s="63"/>
      <c r="Q3378" s="63"/>
      <c r="R3378" s="63"/>
    </row>
    <row r="3379" spans="1:18" x14ac:dyDescent="0.2">
      <c r="A3379" s="63" t="s">
        <v>3405</v>
      </c>
      <c r="B3379" s="63" t="s">
        <v>3357</v>
      </c>
      <c r="C3379" s="63" t="s">
        <v>113</v>
      </c>
      <c r="D3379" s="63" t="s">
        <v>112</v>
      </c>
      <c r="E3379" s="63" t="s">
        <v>3354</v>
      </c>
      <c r="F3379" s="63">
        <v>1</v>
      </c>
      <c r="G3379" s="63" t="s">
        <v>3355</v>
      </c>
      <c r="H3379" s="63" t="s">
        <v>19</v>
      </c>
      <c r="I3379" s="63">
        <v>75</v>
      </c>
      <c r="J3379" s="63">
        <v>30</v>
      </c>
      <c r="K3379" s="63">
        <v>3</v>
      </c>
      <c r="L3379" s="63">
        <v>-1.6</v>
      </c>
      <c r="M3379" s="63"/>
      <c r="N3379" s="63">
        <v>1</v>
      </c>
      <c r="O3379" s="63"/>
      <c r="P3379" s="63">
        <v>1</v>
      </c>
      <c r="Q3379" s="63"/>
      <c r="R3379" s="63">
        <v>1</v>
      </c>
    </row>
    <row r="3380" spans="1:18" x14ac:dyDescent="0.2">
      <c r="A3380" s="63" t="s">
        <v>3406</v>
      </c>
      <c r="B3380" s="63" t="s">
        <v>3353</v>
      </c>
      <c r="C3380" s="63" t="s">
        <v>117</v>
      </c>
      <c r="D3380" s="63" t="s">
        <v>116</v>
      </c>
      <c r="E3380" s="63" t="s">
        <v>3354</v>
      </c>
      <c r="F3380" s="63">
        <v>0</v>
      </c>
      <c r="G3380" s="63" t="s">
        <v>3355</v>
      </c>
      <c r="H3380" s="63" t="s">
        <v>18</v>
      </c>
      <c r="I3380" s="63">
        <v>77</v>
      </c>
      <c r="J3380" s="63">
        <v>10</v>
      </c>
      <c r="K3380" s="63">
        <v>1</v>
      </c>
      <c r="L3380" s="63"/>
      <c r="M3380" s="63"/>
      <c r="N3380" s="63"/>
      <c r="O3380" s="63"/>
      <c r="P3380" s="63"/>
      <c r="Q3380" s="63"/>
      <c r="R3380" s="63"/>
    </row>
    <row r="3381" spans="1:18" x14ac:dyDescent="0.2">
      <c r="A3381" s="63" t="s">
        <v>3407</v>
      </c>
      <c r="B3381" s="63" t="s">
        <v>3357</v>
      </c>
      <c r="C3381" s="63" t="s">
        <v>117</v>
      </c>
      <c r="D3381" s="63" t="s">
        <v>116</v>
      </c>
      <c r="E3381" s="63" t="s">
        <v>3354</v>
      </c>
      <c r="F3381" s="63">
        <v>1</v>
      </c>
      <c r="G3381" s="63" t="s">
        <v>3355</v>
      </c>
      <c r="H3381" s="63" t="s">
        <v>19</v>
      </c>
      <c r="I3381" s="63">
        <v>74</v>
      </c>
      <c r="J3381" s="63">
        <v>38</v>
      </c>
      <c r="K3381" s="63">
        <v>3</v>
      </c>
      <c r="L3381" s="63">
        <v>-1.6</v>
      </c>
      <c r="M3381" s="63"/>
      <c r="N3381" s="63">
        <v>1</v>
      </c>
      <c r="O3381" s="63"/>
      <c r="P3381" s="63">
        <v>1</v>
      </c>
      <c r="Q3381" s="63"/>
      <c r="R3381" s="63">
        <v>1</v>
      </c>
    </row>
    <row r="3382" spans="1:18" x14ac:dyDescent="0.2">
      <c r="A3382" s="63" t="s">
        <v>3408</v>
      </c>
      <c r="B3382" s="63" t="s">
        <v>3353</v>
      </c>
      <c r="C3382" s="63" t="s">
        <v>121</v>
      </c>
      <c r="D3382" s="63" t="s">
        <v>120</v>
      </c>
      <c r="E3382" s="63" t="s">
        <v>3354</v>
      </c>
      <c r="F3382" s="63">
        <v>0</v>
      </c>
      <c r="G3382" s="63" t="s">
        <v>3355</v>
      </c>
      <c r="H3382" s="63" t="s">
        <v>18</v>
      </c>
      <c r="I3382" s="63">
        <v>77</v>
      </c>
      <c r="J3382" s="63">
        <v>10</v>
      </c>
      <c r="K3382" s="63">
        <v>1</v>
      </c>
      <c r="L3382" s="63"/>
      <c r="M3382" s="63"/>
      <c r="N3382" s="63"/>
      <c r="O3382" s="63"/>
      <c r="P3382" s="63"/>
      <c r="Q3382" s="63"/>
      <c r="R3382" s="63"/>
    </row>
    <row r="3383" spans="1:18" x14ac:dyDescent="0.2">
      <c r="A3383" s="63" t="s">
        <v>3409</v>
      </c>
      <c r="B3383" s="63" t="s">
        <v>3357</v>
      </c>
      <c r="C3383" s="63" t="s">
        <v>121</v>
      </c>
      <c r="D3383" s="63" t="s">
        <v>120</v>
      </c>
      <c r="E3383" s="63" t="s">
        <v>3354</v>
      </c>
      <c r="F3383" s="63">
        <v>1</v>
      </c>
      <c r="G3383" s="63" t="s">
        <v>3355</v>
      </c>
      <c r="H3383" s="63" t="s">
        <v>19</v>
      </c>
      <c r="I3383" s="63">
        <v>74</v>
      </c>
      <c r="J3383" s="63">
        <v>38</v>
      </c>
      <c r="K3383" s="63">
        <v>3</v>
      </c>
      <c r="L3383" s="63">
        <v>-1.6</v>
      </c>
      <c r="M3383" s="63"/>
      <c r="N3383" s="63">
        <v>1</v>
      </c>
      <c r="O3383" s="63"/>
      <c r="P3383" s="63">
        <v>1</v>
      </c>
      <c r="Q3383" s="63"/>
      <c r="R3383" s="63">
        <v>1</v>
      </c>
    </row>
    <row r="3384" spans="1:18" x14ac:dyDescent="0.2">
      <c r="A3384" s="63" t="s">
        <v>3410</v>
      </c>
      <c r="B3384" s="63" t="s">
        <v>3353</v>
      </c>
      <c r="C3384" s="63" t="s">
        <v>125</v>
      </c>
      <c r="D3384" s="63" t="s">
        <v>124</v>
      </c>
      <c r="E3384" s="63" t="s">
        <v>3354</v>
      </c>
      <c r="F3384" s="63">
        <v>0</v>
      </c>
      <c r="G3384" s="63" t="s">
        <v>3355</v>
      </c>
      <c r="H3384" s="63" t="s">
        <v>18</v>
      </c>
      <c r="I3384" s="63">
        <v>79</v>
      </c>
      <c r="J3384" s="63">
        <v>2</v>
      </c>
      <c r="K3384" s="63">
        <v>1</v>
      </c>
      <c r="L3384" s="63"/>
      <c r="M3384" s="63"/>
      <c r="N3384" s="63"/>
      <c r="O3384" s="63"/>
      <c r="P3384" s="63"/>
      <c r="Q3384" s="63"/>
      <c r="R3384" s="63"/>
    </row>
    <row r="3385" spans="1:18" x14ac:dyDescent="0.2">
      <c r="A3385" s="63" t="s">
        <v>3411</v>
      </c>
      <c r="B3385" s="63" t="s">
        <v>3357</v>
      </c>
      <c r="C3385" s="63" t="s">
        <v>125</v>
      </c>
      <c r="D3385" s="63" t="s">
        <v>124</v>
      </c>
      <c r="E3385" s="63" t="s">
        <v>3354</v>
      </c>
      <c r="F3385" s="63">
        <v>1</v>
      </c>
      <c r="G3385" s="63" t="s">
        <v>3355</v>
      </c>
      <c r="H3385" s="63" t="s">
        <v>19</v>
      </c>
      <c r="I3385" s="63">
        <v>77</v>
      </c>
      <c r="J3385" s="63">
        <v>9</v>
      </c>
      <c r="K3385" s="63">
        <v>1</v>
      </c>
      <c r="L3385" s="63">
        <v>-1.1000000000000001</v>
      </c>
      <c r="M3385" s="63"/>
      <c r="N3385" s="63">
        <v>1</v>
      </c>
      <c r="O3385" s="63"/>
      <c r="P3385" s="63">
        <v>1</v>
      </c>
      <c r="Q3385" s="63"/>
      <c r="R3385" s="63">
        <v>1</v>
      </c>
    </row>
    <row r="3386" spans="1:18" x14ac:dyDescent="0.2">
      <c r="A3386" s="63" t="s">
        <v>3412</v>
      </c>
      <c r="B3386" s="63" t="s">
        <v>3353</v>
      </c>
      <c r="C3386" s="63" t="s">
        <v>129</v>
      </c>
      <c r="D3386" s="63" t="s">
        <v>128</v>
      </c>
      <c r="E3386" s="63" t="s">
        <v>3354</v>
      </c>
      <c r="F3386" s="63">
        <v>0</v>
      </c>
      <c r="G3386" s="63" t="s">
        <v>3355</v>
      </c>
      <c r="H3386" s="63" t="s">
        <v>18</v>
      </c>
      <c r="I3386" s="63">
        <v>73</v>
      </c>
      <c r="J3386" s="63">
        <v>47</v>
      </c>
      <c r="K3386" s="63">
        <v>4</v>
      </c>
      <c r="L3386" s="63"/>
      <c r="M3386" s="63"/>
      <c r="N3386" s="63"/>
      <c r="O3386" s="63"/>
      <c r="P3386" s="63"/>
      <c r="Q3386" s="63"/>
      <c r="R3386" s="63"/>
    </row>
    <row r="3387" spans="1:18" x14ac:dyDescent="0.2">
      <c r="A3387" s="63" t="s">
        <v>3413</v>
      </c>
      <c r="B3387" s="63" t="s">
        <v>3357</v>
      </c>
      <c r="C3387" s="63" t="s">
        <v>129</v>
      </c>
      <c r="D3387" s="63" t="s">
        <v>128</v>
      </c>
      <c r="E3387" s="63" t="s">
        <v>3354</v>
      </c>
      <c r="F3387" s="63">
        <v>1</v>
      </c>
      <c r="G3387" s="63" t="s">
        <v>3355</v>
      </c>
      <c r="H3387" s="63" t="s">
        <v>19</v>
      </c>
      <c r="I3387" s="63">
        <v>73</v>
      </c>
      <c r="J3387" s="63">
        <v>44</v>
      </c>
      <c r="K3387" s="63">
        <v>4</v>
      </c>
      <c r="L3387" s="63">
        <v>0</v>
      </c>
      <c r="M3387" s="63"/>
      <c r="N3387" s="63"/>
      <c r="O3387" s="63"/>
      <c r="P3387" s="63"/>
      <c r="Q3387" s="63"/>
      <c r="R3387" s="63"/>
    </row>
    <row r="3388" spans="1:18" x14ac:dyDescent="0.2">
      <c r="A3388" s="63" t="s">
        <v>3414</v>
      </c>
      <c r="B3388" s="63" t="s">
        <v>3353</v>
      </c>
      <c r="C3388" s="63" t="s">
        <v>133</v>
      </c>
      <c r="D3388" s="63" t="s">
        <v>132</v>
      </c>
      <c r="E3388" s="63" t="s">
        <v>3354</v>
      </c>
      <c r="F3388" s="63">
        <v>0</v>
      </c>
      <c r="G3388" s="63" t="s">
        <v>3355</v>
      </c>
      <c r="H3388" s="63" t="s">
        <v>18</v>
      </c>
      <c r="I3388" s="63">
        <v>78</v>
      </c>
      <c r="J3388" s="63">
        <v>5</v>
      </c>
      <c r="K3388" s="63">
        <v>1</v>
      </c>
      <c r="L3388" s="63"/>
      <c r="M3388" s="63"/>
      <c r="N3388" s="63"/>
      <c r="O3388" s="63"/>
      <c r="P3388" s="63"/>
      <c r="Q3388" s="63"/>
      <c r="R3388" s="63"/>
    </row>
    <row r="3389" spans="1:18" x14ac:dyDescent="0.2">
      <c r="A3389" s="63" t="s">
        <v>3415</v>
      </c>
      <c r="B3389" s="63" t="s">
        <v>3357</v>
      </c>
      <c r="C3389" s="63" t="s">
        <v>133</v>
      </c>
      <c r="D3389" s="63" t="s">
        <v>132</v>
      </c>
      <c r="E3389" s="63" t="s">
        <v>3354</v>
      </c>
      <c r="F3389" s="63">
        <v>1</v>
      </c>
      <c r="G3389" s="63" t="s">
        <v>3355</v>
      </c>
      <c r="H3389" s="63" t="s">
        <v>19</v>
      </c>
      <c r="I3389" s="63">
        <v>77</v>
      </c>
      <c r="J3389" s="63">
        <v>9</v>
      </c>
      <c r="K3389" s="63">
        <v>1</v>
      </c>
      <c r="L3389" s="63">
        <v>-0.5</v>
      </c>
      <c r="M3389" s="63"/>
      <c r="N3389" s="63">
        <v>1</v>
      </c>
      <c r="O3389" s="63"/>
      <c r="P3389" s="63">
        <v>1</v>
      </c>
      <c r="Q3389" s="63"/>
      <c r="R3389" s="63"/>
    </row>
    <row r="3390" spans="1:18" x14ac:dyDescent="0.2">
      <c r="A3390" s="63" t="s">
        <v>3416</v>
      </c>
      <c r="B3390" s="63" t="s">
        <v>3353</v>
      </c>
      <c r="C3390" s="63" t="s">
        <v>137</v>
      </c>
      <c r="D3390" s="63" t="s">
        <v>136</v>
      </c>
      <c r="E3390" s="63" t="s">
        <v>3354</v>
      </c>
      <c r="F3390" s="63">
        <v>0</v>
      </c>
      <c r="G3390" s="63" t="s">
        <v>3355</v>
      </c>
      <c r="H3390" s="63" t="s">
        <v>18</v>
      </c>
      <c r="I3390" s="63">
        <v>76</v>
      </c>
      <c r="J3390" s="63">
        <v>21</v>
      </c>
      <c r="K3390" s="63">
        <v>2</v>
      </c>
      <c r="L3390" s="63"/>
      <c r="M3390" s="63"/>
      <c r="N3390" s="63"/>
      <c r="O3390" s="63"/>
      <c r="P3390" s="63"/>
      <c r="Q3390" s="63"/>
      <c r="R3390" s="63"/>
    </row>
    <row r="3391" spans="1:18" x14ac:dyDescent="0.2">
      <c r="A3391" s="63" t="s">
        <v>3417</v>
      </c>
      <c r="B3391" s="63" t="s">
        <v>3357</v>
      </c>
      <c r="C3391" s="63" t="s">
        <v>137</v>
      </c>
      <c r="D3391" s="63" t="s">
        <v>136</v>
      </c>
      <c r="E3391" s="63" t="s">
        <v>3354</v>
      </c>
      <c r="F3391" s="63">
        <v>1</v>
      </c>
      <c r="G3391" s="63" t="s">
        <v>3355</v>
      </c>
      <c r="H3391" s="63" t="s">
        <v>19</v>
      </c>
      <c r="I3391" s="63">
        <v>76</v>
      </c>
      <c r="J3391" s="63">
        <v>17</v>
      </c>
      <c r="K3391" s="63">
        <v>2</v>
      </c>
      <c r="L3391" s="63">
        <v>0</v>
      </c>
      <c r="M3391" s="63"/>
      <c r="N3391" s="63"/>
      <c r="O3391" s="63"/>
      <c r="P3391" s="63"/>
      <c r="Q3391" s="63"/>
      <c r="R3391" s="63"/>
    </row>
    <row r="3392" spans="1:18" x14ac:dyDescent="0.2">
      <c r="A3392" s="63" t="s">
        <v>3418</v>
      </c>
      <c r="B3392" s="63" t="s">
        <v>3353</v>
      </c>
      <c r="C3392" s="63" t="s">
        <v>141</v>
      </c>
      <c r="D3392" s="63" t="s">
        <v>140</v>
      </c>
      <c r="E3392" s="63" t="s">
        <v>3354</v>
      </c>
      <c r="F3392" s="63">
        <v>0</v>
      </c>
      <c r="G3392" s="63" t="s">
        <v>3355</v>
      </c>
      <c r="H3392" s="63" t="s">
        <v>18</v>
      </c>
      <c r="I3392" s="63">
        <v>73</v>
      </c>
      <c r="J3392" s="63">
        <v>47</v>
      </c>
      <c r="K3392" s="63">
        <v>4</v>
      </c>
      <c r="L3392" s="63"/>
      <c r="M3392" s="63"/>
      <c r="N3392" s="63"/>
      <c r="O3392" s="63"/>
      <c r="P3392" s="63"/>
      <c r="Q3392" s="63"/>
      <c r="R3392" s="63"/>
    </row>
    <row r="3393" spans="1:18" x14ac:dyDescent="0.2">
      <c r="A3393" s="63" t="s">
        <v>3419</v>
      </c>
      <c r="B3393" s="63" t="s">
        <v>3357</v>
      </c>
      <c r="C3393" s="63" t="s">
        <v>141</v>
      </c>
      <c r="D3393" s="63" t="s">
        <v>140</v>
      </c>
      <c r="E3393" s="63" t="s">
        <v>3354</v>
      </c>
      <c r="F3393" s="63">
        <v>1</v>
      </c>
      <c r="G3393" s="63" t="s">
        <v>3355</v>
      </c>
      <c r="H3393" s="63" t="s">
        <v>19</v>
      </c>
      <c r="I3393" s="63">
        <v>72</v>
      </c>
      <c r="J3393" s="63">
        <v>49</v>
      </c>
      <c r="K3393" s="63">
        <v>4</v>
      </c>
      <c r="L3393" s="63">
        <v>-0.5</v>
      </c>
      <c r="M3393" s="63"/>
      <c r="N3393" s="63">
        <v>1</v>
      </c>
      <c r="O3393" s="63"/>
      <c r="P3393" s="63">
        <v>1</v>
      </c>
      <c r="Q3393" s="63"/>
      <c r="R3393" s="63"/>
    </row>
    <row r="3394" spans="1:18" x14ac:dyDescent="0.2">
      <c r="A3394" s="63" t="s">
        <v>3420</v>
      </c>
      <c r="B3394" s="63" t="s">
        <v>3353</v>
      </c>
      <c r="C3394" s="63" t="s">
        <v>145</v>
      </c>
      <c r="D3394" s="63" t="s">
        <v>144</v>
      </c>
      <c r="E3394" s="63" t="s">
        <v>3354</v>
      </c>
      <c r="F3394" s="63">
        <v>0</v>
      </c>
      <c r="G3394" s="63" t="s">
        <v>3355</v>
      </c>
      <c r="H3394" s="63" t="s">
        <v>18</v>
      </c>
      <c r="I3394" s="63">
        <v>75</v>
      </c>
      <c r="J3394" s="63">
        <v>31</v>
      </c>
      <c r="K3394" s="63">
        <v>3</v>
      </c>
      <c r="L3394" s="63"/>
      <c r="M3394" s="63"/>
      <c r="N3394" s="63"/>
      <c r="O3394" s="63"/>
      <c r="P3394" s="63"/>
      <c r="Q3394" s="63"/>
      <c r="R3394" s="63"/>
    </row>
    <row r="3395" spans="1:18" x14ac:dyDescent="0.2">
      <c r="A3395" s="63" t="s">
        <v>3421</v>
      </c>
      <c r="B3395" s="63" t="s">
        <v>3357</v>
      </c>
      <c r="C3395" s="63" t="s">
        <v>145</v>
      </c>
      <c r="D3395" s="63" t="s">
        <v>144</v>
      </c>
      <c r="E3395" s="63" t="s">
        <v>3354</v>
      </c>
      <c r="F3395" s="63">
        <v>1</v>
      </c>
      <c r="G3395" s="63" t="s">
        <v>3355</v>
      </c>
      <c r="H3395" s="63" t="s">
        <v>19</v>
      </c>
      <c r="I3395" s="63">
        <v>76</v>
      </c>
      <c r="J3395" s="63">
        <v>17</v>
      </c>
      <c r="K3395" s="63">
        <v>2</v>
      </c>
      <c r="L3395" s="63">
        <v>0.5</v>
      </c>
      <c r="M3395" s="63">
        <v>1</v>
      </c>
      <c r="N3395" s="63"/>
      <c r="O3395" s="63">
        <v>1</v>
      </c>
      <c r="P3395" s="63"/>
      <c r="Q3395" s="63"/>
      <c r="R3395" s="63"/>
    </row>
    <row r="3396" spans="1:18" x14ac:dyDescent="0.2">
      <c r="A3396" s="63" t="s">
        <v>3422</v>
      </c>
      <c r="B3396" s="63" t="s">
        <v>3353</v>
      </c>
      <c r="C3396" s="63" t="s">
        <v>149</v>
      </c>
      <c r="D3396" s="63" t="s">
        <v>148</v>
      </c>
      <c r="E3396" s="63" t="s">
        <v>3354</v>
      </c>
      <c r="F3396" s="63">
        <v>0</v>
      </c>
      <c r="G3396" s="63" t="s">
        <v>3355</v>
      </c>
      <c r="H3396" s="63" t="s">
        <v>18</v>
      </c>
      <c r="I3396" s="63">
        <v>76</v>
      </c>
      <c r="J3396" s="63">
        <v>21</v>
      </c>
      <c r="K3396" s="63">
        <v>2</v>
      </c>
      <c r="L3396" s="63"/>
      <c r="M3396" s="63"/>
      <c r="N3396" s="63"/>
      <c r="O3396" s="63"/>
      <c r="P3396" s="63"/>
      <c r="Q3396" s="63"/>
      <c r="R3396" s="63"/>
    </row>
    <row r="3397" spans="1:18" x14ac:dyDescent="0.2">
      <c r="A3397" s="63" t="s">
        <v>3423</v>
      </c>
      <c r="B3397" s="63" t="s">
        <v>3357</v>
      </c>
      <c r="C3397" s="63" t="s">
        <v>149</v>
      </c>
      <c r="D3397" s="63" t="s">
        <v>148</v>
      </c>
      <c r="E3397" s="63" t="s">
        <v>3354</v>
      </c>
      <c r="F3397" s="63">
        <v>1</v>
      </c>
      <c r="G3397" s="63" t="s">
        <v>3355</v>
      </c>
      <c r="H3397" s="63" t="s">
        <v>19</v>
      </c>
      <c r="I3397" s="63">
        <v>77</v>
      </c>
      <c r="J3397" s="63">
        <v>9</v>
      </c>
      <c r="K3397" s="63">
        <v>1</v>
      </c>
      <c r="L3397" s="63">
        <v>0.5</v>
      </c>
      <c r="M3397" s="63">
        <v>1</v>
      </c>
      <c r="N3397" s="63"/>
      <c r="O3397" s="63">
        <v>1</v>
      </c>
      <c r="P3397" s="63"/>
      <c r="Q3397" s="63"/>
      <c r="R3397" s="63"/>
    </row>
    <row r="3398" spans="1:18" x14ac:dyDescent="0.2">
      <c r="A3398" s="63" t="s">
        <v>3424</v>
      </c>
      <c r="B3398" s="63" t="s">
        <v>3353</v>
      </c>
      <c r="C3398" s="63" t="s">
        <v>153</v>
      </c>
      <c r="D3398" s="63" t="s">
        <v>152</v>
      </c>
      <c r="E3398" s="63" t="s">
        <v>3354</v>
      </c>
      <c r="F3398" s="63">
        <v>0</v>
      </c>
      <c r="G3398" s="63" t="s">
        <v>3355</v>
      </c>
      <c r="H3398" s="63" t="s">
        <v>18</v>
      </c>
      <c r="I3398" s="63">
        <v>73</v>
      </c>
      <c r="J3398" s="63">
        <v>47</v>
      </c>
      <c r="K3398" s="63">
        <v>4</v>
      </c>
      <c r="L3398" s="63"/>
      <c r="M3398" s="63"/>
      <c r="N3398" s="63"/>
      <c r="O3398" s="63"/>
      <c r="P3398" s="63"/>
      <c r="Q3398" s="63"/>
      <c r="R3398" s="63"/>
    </row>
    <row r="3399" spans="1:18" x14ac:dyDescent="0.2">
      <c r="A3399" s="63" t="s">
        <v>3425</v>
      </c>
      <c r="B3399" s="63" t="s">
        <v>3357</v>
      </c>
      <c r="C3399" s="63" t="s">
        <v>153</v>
      </c>
      <c r="D3399" s="63" t="s">
        <v>152</v>
      </c>
      <c r="E3399" s="63" t="s">
        <v>3354</v>
      </c>
      <c r="F3399" s="63">
        <v>1</v>
      </c>
      <c r="G3399" s="63" t="s">
        <v>3355</v>
      </c>
      <c r="H3399" s="63" t="s">
        <v>19</v>
      </c>
      <c r="I3399" s="63">
        <v>76</v>
      </c>
      <c r="J3399" s="63">
        <v>17</v>
      </c>
      <c r="K3399" s="63">
        <v>2</v>
      </c>
      <c r="L3399" s="63">
        <v>1.6</v>
      </c>
      <c r="M3399" s="63">
        <v>1</v>
      </c>
      <c r="N3399" s="63"/>
      <c r="O3399" s="63">
        <v>1</v>
      </c>
      <c r="P3399" s="63"/>
      <c r="Q3399" s="63">
        <v>1</v>
      </c>
      <c r="R3399" s="63"/>
    </row>
    <row r="3400" spans="1:18" x14ac:dyDescent="0.2">
      <c r="A3400" s="63" t="s">
        <v>3426</v>
      </c>
      <c r="B3400" s="63" t="s">
        <v>3353</v>
      </c>
      <c r="C3400" s="63" t="s">
        <v>157</v>
      </c>
      <c r="D3400" s="63" t="s">
        <v>156</v>
      </c>
      <c r="E3400" s="63" t="s">
        <v>3354</v>
      </c>
      <c r="F3400" s="63">
        <v>0</v>
      </c>
      <c r="G3400" s="63" t="s">
        <v>3355</v>
      </c>
      <c r="H3400" s="63" t="s">
        <v>18</v>
      </c>
      <c r="I3400" s="63">
        <v>76</v>
      </c>
      <c r="J3400" s="63">
        <v>21</v>
      </c>
      <c r="K3400" s="63">
        <v>2</v>
      </c>
      <c r="L3400" s="63"/>
      <c r="M3400" s="63"/>
      <c r="N3400" s="63"/>
      <c r="O3400" s="63"/>
      <c r="P3400" s="63"/>
      <c r="Q3400" s="63"/>
      <c r="R3400" s="63"/>
    </row>
    <row r="3401" spans="1:18" x14ac:dyDescent="0.2">
      <c r="A3401" s="63" t="s">
        <v>3427</v>
      </c>
      <c r="B3401" s="63" t="s">
        <v>3357</v>
      </c>
      <c r="C3401" s="63" t="s">
        <v>157</v>
      </c>
      <c r="D3401" s="63" t="s">
        <v>156</v>
      </c>
      <c r="E3401" s="63" t="s">
        <v>3354</v>
      </c>
      <c r="F3401" s="63">
        <v>1</v>
      </c>
      <c r="G3401" s="63" t="s">
        <v>3355</v>
      </c>
      <c r="H3401" s="63" t="s">
        <v>19</v>
      </c>
      <c r="I3401" s="63">
        <v>76</v>
      </c>
      <c r="J3401" s="63">
        <v>17</v>
      </c>
      <c r="K3401" s="63">
        <v>2</v>
      </c>
      <c r="L3401" s="63">
        <v>0</v>
      </c>
      <c r="M3401" s="63"/>
      <c r="N3401" s="63"/>
      <c r="O3401" s="63"/>
      <c r="P3401" s="63"/>
      <c r="Q3401" s="63"/>
      <c r="R3401" s="63"/>
    </row>
    <row r="3402" spans="1:18" x14ac:dyDescent="0.2">
      <c r="A3402" s="63" t="s">
        <v>3428</v>
      </c>
      <c r="B3402" s="63" t="s">
        <v>3353</v>
      </c>
      <c r="C3402" s="63" t="s">
        <v>161</v>
      </c>
      <c r="D3402" s="63" t="s">
        <v>160</v>
      </c>
      <c r="E3402" s="63" t="s">
        <v>3354</v>
      </c>
      <c r="F3402" s="63">
        <v>0</v>
      </c>
      <c r="G3402" s="63" t="s">
        <v>3355</v>
      </c>
      <c r="H3402" s="63" t="s">
        <v>18</v>
      </c>
      <c r="I3402" s="63">
        <v>76</v>
      </c>
      <c r="J3402" s="63">
        <v>21</v>
      </c>
      <c r="K3402" s="63">
        <v>2</v>
      </c>
      <c r="L3402" s="63"/>
      <c r="M3402" s="63"/>
      <c r="N3402" s="63"/>
      <c r="O3402" s="63"/>
      <c r="P3402" s="63"/>
      <c r="Q3402" s="63"/>
      <c r="R3402" s="63"/>
    </row>
    <row r="3403" spans="1:18" x14ac:dyDescent="0.2">
      <c r="A3403" s="63" t="s">
        <v>3429</v>
      </c>
      <c r="B3403" s="63" t="s">
        <v>3357</v>
      </c>
      <c r="C3403" s="63" t="s">
        <v>161</v>
      </c>
      <c r="D3403" s="63" t="s">
        <v>160</v>
      </c>
      <c r="E3403" s="63" t="s">
        <v>3354</v>
      </c>
      <c r="F3403" s="63">
        <v>1</v>
      </c>
      <c r="G3403" s="63" t="s">
        <v>3355</v>
      </c>
      <c r="H3403" s="63" t="s">
        <v>19</v>
      </c>
      <c r="I3403" s="63">
        <v>73</v>
      </c>
      <c r="J3403" s="63">
        <v>44</v>
      </c>
      <c r="K3403" s="63">
        <v>4</v>
      </c>
      <c r="L3403" s="63">
        <v>-1.6</v>
      </c>
      <c r="M3403" s="63"/>
      <c r="N3403" s="63">
        <v>1</v>
      </c>
      <c r="O3403" s="63"/>
      <c r="P3403" s="63">
        <v>1</v>
      </c>
      <c r="Q3403" s="63"/>
      <c r="R3403" s="63">
        <v>1</v>
      </c>
    </row>
    <row r="3404" spans="1:18" x14ac:dyDescent="0.2">
      <c r="A3404" s="63" t="s">
        <v>3430</v>
      </c>
      <c r="B3404" s="63" t="s">
        <v>3353</v>
      </c>
      <c r="C3404" s="63" t="s">
        <v>165</v>
      </c>
      <c r="D3404" s="63" t="s">
        <v>164</v>
      </c>
      <c r="E3404" s="63" t="s">
        <v>3354</v>
      </c>
      <c r="F3404" s="63">
        <v>0</v>
      </c>
      <c r="G3404" s="63" t="s">
        <v>3355</v>
      </c>
      <c r="H3404" s="63" t="s">
        <v>18</v>
      </c>
      <c r="I3404" s="63">
        <v>74</v>
      </c>
      <c r="J3404" s="63">
        <v>40</v>
      </c>
      <c r="K3404" s="63">
        <v>4</v>
      </c>
      <c r="L3404" s="63"/>
      <c r="M3404" s="63"/>
      <c r="N3404" s="63"/>
      <c r="O3404" s="63"/>
      <c r="P3404" s="63"/>
      <c r="Q3404" s="63"/>
      <c r="R3404" s="63"/>
    </row>
    <row r="3405" spans="1:18" x14ac:dyDescent="0.2">
      <c r="A3405" s="63" t="s">
        <v>3431</v>
      </c>
      <c r="B3405" s="63" t="s">
        <v>3357</v>
      </c>
      <c r="C3405" s="63" t="s">
        <v>165</v>
      </c>
      <c r="D3405" s="63" t="s">
        <v>164</v>
      </c>
      <c r="E3405" s="63" t="s">
        <v>3354</v>
      </c>
      <c r="F3405" s="63">
        <v>1</v>
      </c>
      <c r="G3405" s="63" t="s">
        <v>3355</v>
      </c>
      <c r="H3405" s="63" t="s">
        <v>19</v>
      </c>
      <c r="I3405" s="63">
        <v>74</v>
      </c>
      <c r="J3405" s="63">
        <v>38</v>
      </c>
      <c r="K3405" s="63">
        <v>3</v>
      </c>
      <c r="L3405" s="63">
        <v>0</v>
      </c>
      <c r="M3405" s="63"/>
      <c r="N3405" s="63"/>
      <c r="O3405" s="63"/>
      <c r="P3405" s="63"/>
      <c r="Q3405" s="63"/>
      <c r="R3405" s="63"/>
    </row>
    <row r="3406" spans="1:18" x14ac:dyDescent="0.2">
      <c r="A3406" s="63" t="s">
        <v>3432</v>
      </c>
      <c r="B3406" s="63" t="s">
        <v>3353</v>
      </c>
      <c r="C3406" s="63" t="s">
        <v>169</v>
      </c>
      <c r="D3406" s="63" t="s">
        <v>168</v>
      </c>
      <c r="E3406" s="63" t="s">
        <v>3354</v>
      </c>
      <c r="F3406" s="63">
        <v>0</v>
      </c>
      <c r="G3406" s="63" t="s">
        <v>3355</v>
      </c>
      <c r="H3406" s="63" t="s">
        <v>18</v>
      </c>
      <c r="I3406" s="63">
        <v>78</v>
      </c>
      <c r="J3406" s="63">
        <v>5</v>
      </c>
      <c r="K3406" s="63">
        <v>1</v>
      </c>
      <c r="L3406" s="63"/>
      <c r="M3406" s="63"/>
      <c r="N3406" s="63"/>
      <c r="O3406" s="63"/>
      <c r="P3406" s="63"/>
      <c r="Q3406" s="63"/>
      <c r="R3406" s="63"/>
    </row>
    <row r="3407" spans="1:18" x14ac:dyDescent="0.2">
      <c r="A3407" s="63" t="s">
        <v>3433</v>
      </c>
      <c r="B3407" s="63" t="s">
        <v>3357</v>
      </c>
      <c r="C3407" s="63" t="s">
        <v>169</v>
      </c>
      <c r="D3407" s="63" t="s">
        <v>168</v>
      </c>
      <c r="E3407" s="63" t="s">
        <v>3354</v>
      </c>
      <c r="F3407" s="63">
        <v>1</v>
      </c>
      <c r="G3407" s="63" t="s">
        <v>3355</v>
      </c>
      <c r="H3407" s="63" t="s">
        <v>19</v>
      </c>
      <c r="I3407" s="63">
        <v>78</v>
      </c>
      <c r="J3407" s="63">
        <v>5</v>
      </c>
      <c r="K3407" s="63">
        <v>1</v>
      </c>
      <c r="L3407" s="63">
        <v>0</v>
      </c>
      <c r="M3407" s="63"/>
      <c r="N3407" s="63"/>
      <c r="O3407" s="63"/>
      <c r="P3407" s="63"/>
      <c r="Q3407" s="63"/>
      <c r="R3407" s="63"/>
    </row>
    <row r="3408" spans="1:18" x14ac:dyDescent="0.2">
      <c r="A3408" s="63" t="s">
        <v>3434</v>
      </c>
      <c r="B3408" s="63" t="s">
        <v>3353</v>
      </c>
      <c r="C3408" s="63" t="s">
        <v>173</v>
      </c>
      <c r="D3408" s="63" t="s">
        <v>172</v>
      </c>
      <c r="E3408" s="63" t="s">
        <v>3354</v>
      </c>
      <c r="F3408" s="63">
        <v>0</v>
      </c>
      <c r="G3408" s="63" t="s">
        <v>3355</v>
      </c>
      <c r="H3408" s="63" t="s">
        <v>18</v>
      </c>
      <c r="I3408" s="63">
        <v>77</v>
      </c>
      <c r="J3408" s="63">
        <v>10</v>
      </c>
      <c r="K3408" s="63">
        <v>1</v>
      </c>
      <c r="L3408" s="63"/>
      <c r="M3408" s="63"/>
      <c r="N3408" s="63"/>
      <c r="O3408" s="63"/>
      <c r="P3408" s="63"/>
      <c r="Q3408" s="63"/>
      <c r="R3408" s="63"/>
    </row>
    <row r="3409" spans="1:18" x14ac:dyDescent="0.2">
      <c r="A3409" s="63" t="s">
        <v>3435</v>
      </c>
      <c r="B3409" s="63" t="s">
        <v>3357</v>
      </c>
      <c r="C3409" s="63" t="s">
        <v>173</v>
      </c>
      <c r="D3409" s="63" t="s">
        <v>172</v>
      </c>
      <c r="E3409" s="63" t="s">
        <v>3354</v>
      </c>
      <c r="F3409" s="63">
        <v>1</v>
      </c>
      <c r="G3409" s="63" t="s">
        <v>3355</v>
      </c>
      <c r="H3409" s="63" t="s">
        <v>19</v>
      </c>
      <c r="I3409" s="63">
        <v>75</v>
      </c>
      <c r="J3409" s="63">
        <v>30</v>
      </c>
      <c r="K3409" s="63">
        <v>3</v>
      </c>
      <c r="L3409" s="63">
        <v>-1.1000000000000001</v>
      </c>
      <c r="M3409" s="63"/>
      <c r="N3409" s="63">
        <v>1</v>
      </c>
      <c r="O3409" s="63"/>
      <c r="P3409" s="63">
        <v>1</v>
      </c>
      <c r="Q3409" s="63"/>
      <c r="R3409" s="63">
        <v>1</v>
      </c>
    </row>
    <row r="3410" spans="1:18" x14ac:dyDescent="0.2">
      <c r="A3410" s="63" t="s">
        <v>3436</v>
      </c>
      <c r="B3410" s="63" t="s">
        <v>3353</v>
      </c>
      <c r="C3410" s="63" t="s">
        <v>177</v>
      </c>
      <c r="D3410" s="63" t="s">
        <v>176</v>
      </c>
      <c r="E3410" s="63" t="s">
        <v>3354</v>
      </c>
      <c r="F3410" s="63">
        <v>0</v>
      </c>
      <c r="G3410" s="63" t="s">
        <v>3355</v>
      </c>
      <c r="H3410" s="63" t="s">
        <v>18</v>
      </c>
      <c r="I3410" s="63">
        <v>77</v>
      </c>
      <c r="J3410" s="63">
        <v>10</v>
      </c>
      <c r="K3410" s="63">
        <v>1</v>
      </c>
      <c r="L3410" s="63"/>
      <c r="M3410" s="63"/>
      <c r="N3410" s="63"/>
      <c r="O3410" s="63"/>
      <c r="P3410" s="63"/>
      <c r="Q3410" s="63"/>
      <c r="R3410" s="63"/>
    </row>
    <row r="3411" spans="1:18" x14ac:dyDescent="0.2">
      <c r="A3411" s="63" t="s">
        <v>3437</v>
      </c>
      <c r="B3411" s="63" t="s">
        <v>3357</v>
      </c>
      <c r="C3411" s="63" t="s">
        <v>177</v>
      </c>
      <c r="D3411" s="63" t="s">
        <v>176</v>
      </c>
      <c r="E3411" s="63" t="s">
        <v>3354</v>
      </c>
      <c r="F3411" s="63">
        <v>1</v>
      </c>
      <c r="G3411" s="63" t="s">
        <v>3355</v>
      </c>
      <c r="H3411" s="63" t="s">
        <v>19</v>
      </c>
      <c r="I3411" s="63">
        <v>76</v>
      </c>
      <c r="J3411" s="63">
        <v>17</v>
      </c>
      <c r="K3411" s="63">
        <v>2</v>
      </c>
      <c r="L3411" s="63">
        <v>-0.5</v>
      </c>
      <c r="M3411" s="63"/>
      <c r="N3411" s="63">
        <v>1</v>
      </c>
      <c r="O3411" s="63"/>
      <c r="P3411" s="63">
        <v>1</v>
      </c>
      <c r="Q3411" s="63"/>
      <c r="R3411" s="63"/>
    </row>
    <row r="3412" spans="1:18" x14ac:dyDescent="0.2">
      <c r="A3412" s="63" t="s">
        <v>3438</v>
      </c>
      <c r="B3412" s="63" t="s">
        <v>3353</v>
      </c>
      <c r="C3412" s="63" t="s">
        <v>181</v>
      </c>
      <c r="D3412" s="63" t="s">
        <v>180</v>
      </c>
      <c r="E3412" s="63" t="s">
        <v>3354</v>
      </c>
      <c r="F3412" s="63">
        <v>0</v>
      </c>
      <c r="G3412" s="63" t="s">
        <v>3355</v>
      </c>
      <c r="H3412" s="63" t="s">
        <v>18</v>
      </c>
      <c r="I3412" s="63">
        <v>77</v>
      </c>
      <c r="J3412" s="63">
        <v>10</v>
      </c>
      <c r="K3412" s="63">
        <v>1</v>
      </c>
      <c r="L3412" s="63"/>
      <c r="M3412" s="63"/>
      <c r="N3412" s="63"/>
      <c r="O3412" s="63"/>
      <c r="P3412" s="63"/>
      <c r="Q3412" s="63"/>
      <c r="R3412" s="63"/>
    </row>
    <row r="3413" spans="1:18" x14ac:dyDescent="0.2">
      <c r="A3413" s="63" t="s">
        <v>3439</v>
      </c>
      <c r="B3413" s="63" t="s">
        <v>3357</v>
      </c>
      <c r="C3413" s="63" t="s">
        <v>181</v>
      </c>
      <c r="D3413" s="63" t="s">
        <v>180</v>
      </c>
      <c r="E3413" s="63" t="s">
        <v>3354</v>
      </c>
      <c r="F3413" s="63">
        <v>1</v>
      </c>
      <c r="G3413" s="63" t="s">
        <v>3355</v>
      </c>
      <c r="H3413" s="63" t="s">
        <v>19</v>
      </c>
      <c r="I3413" s="63">
        <v>77</v>
      </c>
      <c r="J3413" s="63">
        <v>9</v>
      </c>
      <c r="K3413" s="63">
        <v>1</v>
      </c>
      <c r="L3413" s="63">
        <v>0</v>
      </c>
      <c r="M3413" s="63"/>
      <c r="N3413" s="63"/>
      <c r="O3413" s="63"/>
      <c r="P3413" s="63"/>
      <c r="Q3413" s="63"/>
      <c r="R3413" s="63"/>
    </row>
    <row r="3414" spans="1:18" x14ac:dyDescent="0.2">
      <c r="A3414" s="63" t="s">
        <v>3440</v>
      </c>
      <c r="B3414" s="63" t="s">
        <v>3353</v>
      </c>
      <c r="C3414" s="63" t="s">
        <v>185</v>
      </c>
      <c r="D3414" s="63" t="s">
        <v>184</v>
      </c>
      <c r="E3414" s="63" t="s">
        <v>3354</v>
      </c>
      <c r="F3414" s="63">
        <v>0</v>
      </c>
      <c r="G3414" s="63" t="s">
        <v>3355</v>
      </c>
      <c r="H3414" s="63" t="s">
        <v>18</v>
      </c>
      <c r="I3414" s="63">
        <v>75</v>
      </c>
      <c r="J3414" s="63">
        <v>31</v>
      </c>
      <c r="K3414" s="63">
        <v>3</v>
      </c>
      <c r="L3414" s="63"/>
      <c r="M3414" s="63"/>
      <c r="N3414" s="63"/>
      <c r="O3414" s="63"/>
      <c r="P3414" s="63"/>
      <c r="Q3414" s="63"/>
      <c r="R3414" s="63"/>
    </row>
    <row r="3415" spans="1:18" x14ac:dyDescent="0.2">
      <c r="A3415" s="63" t="s">
        <v>3441</v>
      </c>
      <c r="B3415" s="63" t="s">
        <v>3357</v>
      </c>
      <c r="C3415" s="63" t="s">
        <v>185</v>
      </c>
      <c r="D3415" s="63" t="s">
        <v>184</v>
      </c>
      <c r="E3415" s="63" t="s">
        <v>3354</v>
      </c>
      <c r="F3415" s="63">
        <v>1</v>
      </c>
      <c r="G3415" s="63" t="s">
        <v>3355</v>
      </c>
      <c r="H3415" s="63" t="s">
        <v>19</v>
      </c>
      <c r="I3415" s="63">
        <v>75</v>
      </c>
      <c r="J3415" s="63">
        <v>30</v>
      </c>
      <c r="K3415" s="63">
        <v>3</v>
      </c>
      <c r="L3415" s="63">
        <v>0</v>
      </c>
      <c r="M3415" s="63"/>
      <c r="N3415" s="63"/>
      <c r="O3415" s="63"/>
      <c r="P3415" s="63"/>
      <c r="Q3415" s="63"/>
      <c r="R3415" s="63"/>
    </row>
    <row r="3416" spans="1:18" x14ac:dyDescent="0.2">
      <c r="A3416" s="63" t="s">
        <v>3442</v>
      </c>
      <c r="B3416" s="63" t="s">
        <v>3353</v>
      </c>
      <c r="C3416" s="63" t="s">
        <v>189</v>
      </c>
      <c r="D3416" s="63" t="s">
        <v>188</v>
      </c>
      <c r="E3416" s="63" t="s">
        <v>3354</v>
      </c>
      <c r="F3416" s="63">
        <v>0</v>
      </c>
      <c r="G3416" s="63" t="s">
        <v>3355</v>
      </c>
      <c r="H3416" s="63" t="s">
        <v>18</v>
      </c>
      <c r="I3416" s="63">
        <v>75</v>
      </c>
      <c r="J3416" s="63">
        <v>31</v>
      </c>
      <c r="K3416" s="63">
        <v>3</v>
      </c>
      <c r="L3416" s="63"/>
      <c r="M3416" s="63"/>
      <c r="N3416" s="63"/>
      <c r="O3416" s="63"/>
      <c r="P3416" s="63"/>
      <c r="Q3416" s="63"/>
      <c r="R3416" s="63"/>
    </row>
    <row r="3417" spans="1:18" x14ac:dyDescent="0.2">
      <c r="A3417" s="63" t="s">
        <v>3443</v>
      </c>
      <c r="B3417" s="63" t="s">
        <v>3357</v>
      </c>
      <c r="C3417" s="63" t="s">
        <v>189</v>
      </c>
      <c r="D3417" s="63" t="s">
        <v>188</v>
      </c>
      <c r="E3417" s="63" t="s">
        <v>3354</v>
      </c>
      <c r="F3417" s="63">
        <v>1</v>
      </c>
      <c r="G3417" s="63" t="s">
        <v>3355</v>
      </c>
      <c r="H3417" s="63" t="s">
        <v>19</v>
      </c>
      <c r="I3417" s="63">
        <v>76</v>
      </c>
      <c r="J3417" s="63">
        <v>17</v>
      </c>
      <c r="K3417" s="63">
        <v>2</v>
      </c>
      <c r="L3417" s="63">
        <v>0.5</v>
      </c>
      <c r="M3417" s="63">
        <v>1</v>
      </c>
      <c r="N3417" s="63"/>
      <c r="O3417" s="63">
        <v>1</v>
      </c>
      <c r="P3417" s="63"/>
      <c r="Q3417" s="63"/>
      <c r="R3417" s="63"/>
    </row>
    <row r="3418" spans="1:18" x14ac:dyDescent="0.2">
      <c r="A3418" s="63" t="s">
        <v>3444</v>
      </c>
      <c r="B3418" s="63" t="s">
        <v>3353</v>
      </c>
      <c r="C3418" s="63" t="s">
        <v>193</v>
      </c>
      <c r="D3418" s="63" t="s">
        <v>192</v>
      </c>
      <c r="E3418" s="63" t="s">
        <v>3354</v>
      </c>
      <c r="F3418" s="63">
        <v>0</v>
      </c>
      <c r="G3418" s="63" t="s">
        <v>3355</v>
      </c>
      <c r="H3418" s="63" t="s">
        <v>18</v>
      </c>
      <c r="I3418" s="63">
        <v>76</v>
      </c>
      <c r="J3418" s="63"/>
      <c r="K3418" s="63"/>
      <c r="L3418" s="63"/>
      <c r="M3418" s="63"/>
      <c r="N3418" s="63"/>
      <c r="O3418" s="63"/>
      <c r="P3418" s="63"/>
      <c r="Q3418" s="63"/>
      <c r="R3418" s="63"/>
    </row>
    <row r="3419" spans="1:18" x14ac:dyDescent="0.2">
      <c r="A3419" s="63" t="s">
        <v>3445</v>
      </c>
      <c r="B3419" s="63" t="s">
        <v>3357</v>
      </c>
      <c r="C3419" s="63" t="s">
        <v>193</v>
      </c>
      <c r="D3419" s="63" t="s">
        <v>192</v>
      </c>
      <c r="E3419" s="63" t="s">
        <v>3354</v>
      </c>
      <c r="F3419" s="63">
        <v>1</v>
      </c>
      <c r="G3419" s="63" t="s">
        <v>3355</v>
      </c>
      <c r="H3419" s="63" t="s">
        <v>19</v>
      </c>
      <c r="I3419" s="63">
        <v>76</v>
      </c>
      <c r="J3419" s="63"/>
      <c r="K3419" s="63"/>
      <c r="L3419" s="63">
        <v>0</v>
      </c>
      <c r="M3419" s="63"/>
      <c r="N3419" s="63"/>
      <c r="O3419" s="63"/>
      <c r="P3419" s="63"/>
      <c r="Q3419" s="63"/>
      <c r="R3419" s="63"/>
    </row>
    <row r="3420" spans="1:18" x14ac:dyDescent="0.2">
      <c r="A3420" s="63" t="s">
        <v>3446</v>
      </c>
      <c r="B3420" s="63" t="s">
        <v>3353</v>
      </c>
      <c r="C3420" s="63" t="s">
        <v>197</v>
      </c>
      <c r="D3420" s="63" t="s">
        <v>196</v>
      </c>
      <c r="E3420" s="63" t="s">
        <v>3354</v>
      </c>
      <c r="F3420" s="63">
        <v>0</v>
      </c>
      <c r="G3420" s="63" t="s">
        <v>3355</v>
      </c>
      <c r="H3420" s="63" t="s">
        <v>18</v>
      </c>
      <c r="I3420" s="63">
        <v>75</v>
      </c>
      <c r="J3420" s="63">
        <v>31</v>
      </c>
      <c r="K3420" s="63">
        <v>3</v>
      </c>
      <c r="L3420" s="63"/>
      <c r="M3420" s="63"/>
      <c r="N3420" s="63"/>
      <c r="O3420" s="63"/>
      <c r="P3420" s="63"/>
      <c r="Q3420" s="63"/>
      <c r="R3420" s="63"/>
    </row>
    <row r="3421" spans="1:18" x14ac:dyDescent="0.2">
      <c r="A3421" s="63" t="s">
        <v>3447</v>
      </c>
      <c r="B3421" s="63" t="s">
        <v>3357</v>
      </c>
      <c r="C3421" s="63" t="s">
        <v>197</v>
      </c>
      <c r="D3421" s="63" t="s">
        <v>196</v>
      </c>
      <c r="E3421" s="63" t="s">
        <v>3354</v>
      </c>
      <c r="F3421" s="63">
        <v>1</v>
      </c>
      <c r="G3421" s="63" t="s">
        <v>3355</v>
      </c>
      <c r="H3421" s="63" t="s">
        <v>19</v>
      </c>
      <c r="I3421" s="63">
        <v>76</v>
      </c>
      <c r="J3421" s="63">
        <v>17</v>
      </c>
      <c r="K3421" s="63">
        <v>2</v>
      </c>
      <c r="L3421" s="63">
        <v>0.5</v>
      </c>
      <c r="M3421" s="63">
        <v>1</v>
      </c>
      <c r="N3421" s="63"/>
      <c r="O3421" s="63">
        <v>1</v>
      </c>
      <c r="P3421" s="63"/>
      <c r="Q3421" s="63"/>
      <c r="R3421" s="63"/>
    </row>
    <row r="3422" spans="1:18" x14ac:dyDescent="0.2">
      <c r="A3422" s="63" t="s">
        <v>3448</v>
      </c>
      <c r="B3422" s="63" t="s">
        <v>3353</v>
      </c>
      <c r="C3422" s="63" t="s">
        <v>201</v>
      </c>
      <c r="D3422" s="63" t="s">
        <v>200</v>
      </c>
      <c r="E3422" s="63" t="s">
        <v>3354</v>
      </c>
      <c r="F3422" s="63">
        <v>0</v>
      </c>
      <c r="G3422" s="63" t="s">
        <v>3355</v>
      </c>
      <c r="H3422" s="63" t="s">
        <v>18</v>
      </c>
      <c r="I3422" s="63">
        <v>75</v>
      </c>
      <c r="J3422" s="63">
        <v>31</v>
      </c>
      <c r="K3422" s="63">
        <v>3</v>
      </c>
      <c r="L3422" s="63"/>
      <c r="M3422" s="63"/>
      <c r="N3422" s="63"/>
      <c r="O3422" s="63"/>
      <c r="P3422" s="63"/>
      <c r="Q3422" s="63"/>
      <c r="R3422" s="63"/>
    </row>
    <row r="3423" spans="1:18" x14ac:dyDescent="0.2">
      <c r="A3423" s="63" t="s">
        <v>3449</v>
      </c>
      <c r="B3423" s="63" t="s">
        <v>3357</v>
      </c>
      <c r="C3423" s="63" t="s">
        <v>201</v>
      </c>
      <c r="D3423" s="63" t="s">
        <v>200</v>
      </c>
      <c r="E3423" s="63" t="s">
        <v>3354</v>
      </c>
      <c r="F3423" s="63">
        <v>1</v>
      </c>
      <c r="G3423" s="63" t="s">
        <v>3355</v>
      </c>
      <c r="H3423" s="63" t="s">
        <v>19</v>
      </c>
      <c r="I3423" s="63">
        <v>80</v>
      </c>
      <c r="J3423" s="63">
        <v>1</v>
      </c>
      <c r="K3423" s="63">
        <v>1</v>
      </c>
      <c r="L3423" s="63">
        <v>2.6</v>
      </c>
      <c r="M3423" s="63">
        <v>1</v>
      </c>
      <c r="N3423" s="63"/>
      <c r="O3423" s="63">
        <v>1</v>
      </c>
      <c r="P3423" s="63"/>
      <c r="Q3423" s="63">
        <v>1</v>
      </c>
      <c r="R3423" s="63"/>
    </row>
    <row r="3424" spans="1:18" x14ac:dyDescent="0.2">
      <c r="A3424" s="63" t="s">
        <v>3450</v>
      </c>
      <c r="B3424" s="63" t="s">
        <v>3353</v>
      </c>
      <c r="C3424" s="63" t="s">
        <v>205</v>
      </c>
      <c r="D3424" s="63" t="s">
        <v>204</v>
      </c>
      <c r="E3424" s="63" t="s">
        <v>3354</v>
      </c>
      <c r="F3424" s="63">
        <v>0</v>
      </c>
      <c r="G3424" s="63" t="s">
        <v>3355</v>
      </c>
      <c r="H3424" s="63" t="s">
        <v>18</v>
      </c>
      <c r="I3424" s="63">
        <v>75</v>
      </c>
      <c r="J3424" s="63">
        <v>31</v>
      </c>
      <c r="K3424" s="63">
        <v>3</v>
      </c>
      <c r="L3424" s="63"/>
      <c r="M3424" s="63"/>
      <c r="N3424" s="63"/>
      <c r="O3424" s="63"/>
      <c r="P3424" s="63"/>
      <c r="Q3424" s="63"/>
      <c r="R3424" s="63"/>
    </row>
    <row r="3425" spans="1:18" x14ac:dyDescent="0.2">
      <c r="A3425" s="63" t="s">
        <v>3451</v>
      </c>
      <c r="B3425" s="63" t="s">
        <v>3357</v>
      </c>
      <c r="C3425" s="63" t="s">
        <v>205</v>
      </c>
      <c r="D3425" s="63" t="s">
        <v>204</v>
      </c>
      <c r="E3425" s="63" t="s">
        <v>3354</v>
      </c>
      <c r="F3425" s="63">
        <v>1</v>
      </c>
      <c r="G3425" s="63" t="s">
        <v>3355</v>
      </c>
      <c r="H3425" s="63" t="s">
        <v>19</v>
      </c>
      <c r="I3425" s="63">
        <v>76</v>
      </c>
      <c r="J3425" s="63">
        <v>17</v>
      </c>
      <c r="K3425" s="63">
        <v>2</v>
      </c>
      <c r="L3425" s="63">
        <v>0.5</v>
      </c>
      <c r="M3425" s="63">
        <v>1</v>
      </c>
      <c r="N3425" s="63"/>
      <c r="O3425" s="63">
        <v>1</v>
      </c>
      <c r="P3425" s="63"/>
      <c r="Q3425" s="63"/>
      <c r="R3425" s="63"/>
    </row>
    <row r="3426" spans="1:18" x14ac:dyDescent="0.2">
      <c r="A3426" s="63" t="s">
        <v>3452</v>
      </c>
      <c r="B3426" s="63" t="s">
        <v>3353</v>
      </c>
      <c r="C3426" s="63" t="s">
        <v>209</v>
      </c>
      <c r="D3426" s="63" t="s">
        <v>208</v>
      </c>
      <c r="E3426" s="63" t="s">
        <v>3354</v>
      </c>
      <c r="F3426" s="63">
        <v>0</v>
      </c>
      <c r="G3426" s="63" t="s">
        <v>3355</v>
      </c>
      <c r="H3426" s="63" t="s">
        <v>18</v>
      </c>
      <c r="I3426" s="63">
        <v>74</v>
      </c>
      <c r="J3426" s="63">
        <v>40</v>
      </c>
      <c r="K3426" s="63">
        <v>4</v>
      </c>
      <c r="L3426" s="63"/>
      <c r="M3426" s="63"/>
      <c r="N3426" s="63"/>
      <c r="O3426" s="63"/>
      <c r="P3426" s="63"/>
      <c r="Q3426" s="63"/>
      <c r="R3426" s="63"/>
    </row>
    <row r="3427" spans="1:18" x14ac:dyDescent="0.2">
      <c r="A3427" s="63" t="s">
        <v>3453</v>
      </c>
      <c r="B3427" s="63" t="s">
        <v>3357</v>
      </c>
      <c r="C3427" s="63" t="s">
        <v>209</v>
      </c>
      <c r="D3427" s="63" t="s">
        <v>208</v>
      </c>
      <c r="E3427" s="63" t="s">
        <v>3354</v>
      </c>
      <c r="F3427" s="63">
        <v>1</v>
      </c>
      <c r="G3427" s="63" t="s">
        <v>3355</v>
      </c>
      <c r="H3427" s="63" t="s">
        <v>19</v>
      </c>
      <c r="I3427" s="63">
        <v>76</v>
      </c>
      <c r="J3427" s="63">
        <v>17</v>
      </c>
      <c r="K3427" s="63">
        <v>2</v>
      </c>
      <c r="L3427" s="63">
        <v>1.1000000000000001</v>
      </c>
      <c r="M3427" s="63">
        <v>1</v>
      </c>
      <c r="N3427" s="63"/>
      <c r="O3427" s="63">
        <v>1</v>
      </c>
      <c r="P3427" s="63"/>
      <c r="Q3427" s="63">
        <v>1</v>
      </c>
      <c r="R3427" s="63"/>
    </row>
    <row r="3428" spans="1:18" x14ac:dyDescent="0.2">
      <c r="A3428" s="63" t="s">
        <v>3454</v>
      </c>
      <c r="B3428" s="63" t="s">
        <v>3353</v>
      </c>
      <c r="C3428" s="63" t="s">
        <v>213</v>
      </c>
      <c r="D3428" s="63" t="s">
        <v>212</v>
      </c>
      <c r="E3428" s="63" t="s">
        <v>3354</v>
      </c>
      <c r="F3428" s="63">
        <v>0</v>
      </c>
      <c r="G3428" s="63" t="s">
        <v>3355</v>
      </c>
      <c r="H3428" s="63" t="s">
        <v>18</v>
      </c>
      <c r="I3428" s="63">
        <v>73</v>
      </c>
      <c r="J3428" s="63">
        <v>47</v>
      </c>
      <c r="K3428" s="63">
        <v>4</v>
      </c>
      <c r="L3428" s="63"/>
      <c r="M3428" s="63"/>
      <c r="N3428" s="63"/>
      <c r="O3428" s="63"/>
      <c r="P3428" s="63"/>
      <c r="Q3428" s="63"/>
      <c r="R3428" s="63"/>
    </row>
    <row r="3429" spans="1:18" x14ac:dyDescent="0.2">
      <c r="A3429" s="63" t="s">
        <v>3455</v>
      </c>
      <c r="B3429" s="63" t="s">
        <v>3357</v>
      </c>
      <c r="C3429" s="63" t="s">
        <v>213</v>
      </c>
      <c r="D3429" s="63" t="s">
        <v>212</v>
      </c>
      <c r="E3429" s="63" t="s">
        <v>3354</v>
      </c>
      <c r="F3429" s="63">
        <v>1</v>
      </c>
      <c r="G3429" s="63" t="s">
        <v>3355</v>
      </c>
      <c r="H3429" s="63" t="s">
        <v>19</v>
      </c>
      <c r="I3429" s="63">
        <v>73</v>
      </c>
      <c r="J3429" s="63">
        <v>44</v>
      </c>
      <c r="K3429" s="63">
        <v>4</v>
      </c>
      <c r="L3429" s="63">
        <v>0</v>
      </c>
      <c r="M3429" s="63"/>
      <c r="N3429" s="63"/>
      <c r="O3429" s="63"/>
      <c r="P3429" s="63"/>
      <c r="Q3429" s="63"/>
      <c r="R3429" s="63"/>
    </row>
    <row r="3430" spans="1:18" x14ac:dyDescent="0.2">
      <c r="A3430" s="63" t="s">
        <v>3456</v>
      </c>
      <c r="B3430" s="63" t="s">
        <v>3353</v>
      </c>
      <c r="C3430" s="63" t="s">
        <v>217</v>
      </c>
      <c r="D3430" s="63" t="s">
        <v>216</v>
      </c>
      <c r="E3430" s="63" t="s">
        <v>3354</v>
      </c>
      <c r="F3430" s="63">
        <v>0</v>
      </c>
      <c r="G3430" s="63" t="s">
        <v>3355</v>
      </c>
      <c r="H3430" s="63" t="s">
        <v>18</v>
      </c>
      <c r="I3430" s="63">
        <v>78</v>
      </c>
      <c r="J3430" s="63">
        <v>5</v>
      </c>
      <c r="K3430" s="63">
        <v>1</v>
      </c>
      <c r="L3430" s="63"/>
      <c r="M3430" s="63"/>
      <c r="N3430" s="63"/>
      <c r="O3430" s="63"/>
      <c r="P3430" s="63"/>
      <c r="Q3430" s="63"/>
      <c r="R3430" s="63"/>
    </row>
    <row r="3431" spans="1:18" x14ac:dyDescent="0.2">
      <c r="A3431" s="63" t="s">
        <v>3457</v>
      </c>
      <c r="B3431" s="63" t="s">
        <v>3357</v>
      </c>
      <c r="C3431" s="63" t="s">
        <v>217</v>
      </c>
      <c r="D3431" s="63" t="s">
        <v>216</v>
      </c>
      <c r="E3431" s="63" t="s">
        <v>3354</v>
      </c>
      <c r="F3431" s="63">
        <v>1</v>
      </c>
      <c r="G3431" s="63" t="s">
        <v>3355</v>
      </c>
      <c r="H3431" s="63" t="s">
        <v>19</v>
      </c>
      <c r="I3431" s="63">
        <v>79</v>
      </c>
      <c r="J3431" s="63">
        <v>3</v>
      </c>
      <c r="K3431" s="63">
        <v>1</v>
      </c>
      <c r="L3431" s="63">
        <v>0.5</v>
      </c>
      <c r="M3431" s="63">
        <v>1</v>
      </c>
      <c r="N3431" s="63"/>
      <c r="O3431" s="63">
        <v>1</v>
      </c>
      <c r="P3431" s="63"/>
      <c r="Q3431" s="63"/>
      <c r="R3431" s="63"/>
    </row>
    <row r="3432" spans="1:18" x14ac:dyDescent="0.2">
      <c r="A3432" s="63" t="s">
        <v>3458</v>
      </c>
      <c r="B3432" s="63" t="s">
        <v>3353</v>
      </c>
      <c r="C3432" s="63" t="s">
        <v>221</v>
      </c>
      <c r="D3432" s="63" t="s">
        <v>220</v>
      </c>
      <c r="E3432" s="63" t="s">
        <v>3354</v>
      </c>
      <c r="F3432" s="63">
        <v>0</v>
      </c>
      <c r="G3432" s="63" t="s">
        <v>3355</v>
      </c>
      <c r="H3432" s="63" t="s">
        <v>18</v>
      </c>
      <c r="I3432" s="63">
        <v>74</v>
      </c>
      <c r="J3432" s="63">
        <v>40</v>
      </c>
      <c r="K3432" s="63">
        <v>4</v>
      </c>
      <c r="L3432" s="63"/>
      <c r="M3432" s="63"/>
      <c r="N3432" s="63"/>
      <c r="O3432" s="63"/>
      <c r="P3432" s="63"/>
      <c r="Q3432" s="63"/>
      <c r="R3432" s="63"/>
    </row>
    <row r="3433" spans="1:18" x14ac:dyDescent="0.2">
      <c r="A3433" s="63" t="s">
        <v>3459</v>
      </c>
      <c r="B3433" s="63" t="s">
        <v>3357</v>
      </c>
      <c r="C3433" s="63" t="s">
        <v>221</v>
      </c>
      <c r="D3433" s="63" t="s">
        <v>220</v>
      </c>
      <c r="E3433" s="63" t="s">
        <v>3354</v>
      </c>
      <c r="F3433" s="63">
        <v>1</v>
      </c>
      <c r="G3433" s="63" t="s">
        <v>3355</v>
      </c>
      <c r="H3433" s="63" t="s">
        <v>19</v>
      </c>
      <c r="I3433" s="63">
        <v>72</v>
      </c>
      <c r="J3433" s="63">
        <v>49</v>
      </c>
      <c r="K3433" s="63">
        <v>4</v>
      </c>
      <c r="L3433" s="63">
        <v>-1.1000000000000001</v>
      </c>
      <c r="M3433" s="63"/>
      <c r="N3433" s="63">
        <v>1</v>
      </c>
      <c r="O3433" s="63"/>
      <c r="P3433" s="63">
        <v>1</v>
      </c>
      <c r="Q3433" s="63"/>
      <c r="R3433" s="63">
        <v>1</v>
      </c>
    </row>
    <row r="3434" spans="1:18" x14ac:dyDescent="0.2">
      <c r="A3434" s="63" t="s">
        <v>3460</v>
      </c>
      <c r="B3434" s="63" t="s">
        <v>3461</v>
      </c>
      <c r="C3434" s="63" t="s">
        <v>14</v>
      </c>
      <c r="D3434" s="63" t="s">
        <v>13</v>
      </c>
      <c r="E3434" s="63" t="s">
        <v>3462</v>
      </c>
      <c r="F3434" s="63">
        <v>0</v>
      </c>
      <c r="G3434" s="63" t="s">
        <v>3463</v>
      </c>
      <c r="H3434" s="63" t="s">
        <v>18</v>
      </c>
      <c r="I3434" s="63">
        <v>65</v>
      </c>
      <c r="J3434" s="63">
        <v>2</v>
      </c>
      <c r="K3434" s="63">
        <v>1</v>
      </c>
      <c r="L3434" s="63"/>
      <c r="M3434" s="63"/>
      <c r="N3434" s="63"/>
      <c r="O3434" s="63"/>
      <c r="P3434" s="63"/>
      <c r="Q3434" s="63"/>
      <c r="R3434" s="63"/>
    </row>
    <row r="3435" spans="1:18" x14ac:dyDescent="0.2">
      <c r="A3435" s="63" t="s">
        <v>3465</v>
      </c>
      <c r="B3435" s="63" t="s">
        <v>3466</v>
      </c>
      <c r="C3435" s="63" t="s">
        <v>14</v>
      </c>
      <c r="D3435" s="63" t="s">
        <v>13</v>
      </c>
      <c r="E3435" s="63" t="s">
        <v>3462</v>
      </c>
      <c r="F3435" s="63">
        <v>1</v>
      </c>
      <c r="G3435" s="63" t="s">
        <v>3463</v>
      </c>
      <c r="H3435" s="63" t="s">
        <v>772</v>
      </c>
      <c r="I3435" s="63">
        <v>72</v>
      </c>
      <c r="J3435" s="63">
        <v>1</v>
      </c>
      <c r="K3435" s="63">
        <v>1</v>
      </c>
      <c r="L3435" s="63">
        <v>1.6</v>
      </c>
      <c r="M3435" s="63">
        <v>1</v>
      </c>
      <c r="N3435" s="63"/>
      <c r="O3435" s="63">
        <v>1</v>
      </c>
      <c r="P3435" s="63"/>
      <c r="Q3435" s="63">
        <v>1</v>
      </c>
      <c r="R3435" s="63"/>
    </row>
    <row r="3436" spans="1:18" x14ac:dyDescent="0.2">
      <c r="A3436" s="63" t="s">
        <v>3467</v>
      </c>
      <c r="B3436" s="63" t="s">
        <v>3461</v>
      </c>
      <c r="C3436" s="63" t="s">
        <v>22</v>
      </c>
      <c r="D3436" s="63" t="s">
        <v>21</v>
      </c>
      <c r="E3436" s="63" t="s">
        <v>3462</v>
      </c>
      <c r="F3436" s="63">
        <v>0</v>
      </c>
      <c r="G3436" s="63" t="s">
        <v>3463</v>
      </c>
      <c r="H3436" s="63" t="s">
        <v>18</v>
      </c>
      <c r="I3436" s="63">
        <v>49</v>
      </c>
      <c r="J3436" s="63">
        <v>51</v>
      </c>
      <c r="K3436" s="63">
        <v>4</v>
      </c>
      <c r="L3436" s="63"/>
      <c r="M3436" s="63"/>
      <c r="N3436" s="63"/>
      <c r="O3436" s="63"/>
      <c r="P3436" s="63"/>
      <c r="Q3436" s="63"/>
      <c r="R3436" s="63"/>
    </row>
    <row r="3437" spans="1:18" x14ac:dyDescent="0.2">
      <c r="A3437" s="63" t="s">
        <v>3468</v>
      </c>
      <c r="B3437" s="63" t="s">
        <v>3466</v>
      </c>
      <c r="C3437" s="63" t="s">
        <v>22</v>
      </c>
      <c r="D3437" s="63" t="s">
        <v>21</v>
      </c>
      <c r="E3437" s="63" t="s">
        <v>3462</v>
      </c>
      <c r="F3437" s="63">
        <v>1</v>
      </c>
      <c r="G3437" s="63" t="s">
        <v>3463</v>
      </c>
      <c r="H3437" s="63" t="s">
        <v>772</v>
      </c>
      <c r="I3437" s="63">
        <v>54</v>
      </c>
      <c r="J3437" s="63">
        <v>51</v>
      </c>
      <c r="K3437" s="63">
        <v>4</v>
      </c>
      <c r="L3437" s="63">
        <v>1.2</v>
      </c>
      <c r="M3437" s="63">
        <v>1</v>
      </c>
      <c r="N3437" s="63"/>
      <c r="O3437" s="63">
        <v>1</v>
      </c>
      <c r="P3437" s="63"/>
      <c r="Q3437" s="63">
        <v>1</v>
      </c>
      <c r="R3437" s="63"/>
    </row>
    <row r="3438" spans="1:18" x14ac:dyDescent="0.2">
      <c r="A3438" s="63" t="s">
        <v>3469</v>
      </c>
      <c r="B3438" s="63" t="s">
        <v>3461</v>
      </c>
      <c r="C3438" s="63" t="s">
        <v>26</v>
      </c>
      <c r="D3438" s="63" t="s">
        <v>25</v>
      </c>
      <c r="E3438" s="63" t="s">
        <v>3462</v>
      </c>
      <c r="F3438" s="63">
        <v>0</v>
      </c>
      <c r="G3438" s="63" t="s">
        <v>3463</v>
      </c>
      <c r="H3438" s="63" t="s">
        <v>18</v>
      </c>
      <c r="I3438" s="63">
        <v>58</v>
      </c>
      <c r="J3438" s="63">
        <v>40</v>
      </c>
      <c r="K3438" s="63">
        <v>4</v>
      </c>
      <c r="L3438" s="63"/>
      <c r="M3438" s="63"/>
      <c r="N3438" s="63"/>
      <c r="O3438" s="63"/>
      <c r="P3438" s="63"/>
      <c r="Q3438" s="63"/>
      <c r="R3438" s="63"/>
    </row>
    <row r="3439" spans="1:18" x14ac:dyDescent="0.2">
      <c r="A3439" s="63" t="s">
        <v>3470</v>
      </c>
      <c r="B3439" s="63" t="s">
        <v>3466</v>
      </c>
      <c r="C3439" s="63" t="s">
        <v>26</v>
      </c>
      <c r="D3439" s="63" t="s">
        <v>25</v>
      </c>
      <c r="E3439" s="63" t="s">
        <v>3462</v>
      </c>
      <c r="F3439" s="63">
        <v>1</v>
      </c>
      <c r="G3439" s="63" t="s">
        <v>3463</v>
      </c>
      <c r="H3439" s="63" t="s">
        <v>772</v>
      </c>
      <c r="I3439" s="63">
        <v>62</v>
      </c>
      <c r="J3439" s="63">
        <v>44</v>
      </c>
      <c r="K3439" s="63">
        <v>4</v>
      </c>
      <c r="L3439" s="63">
        <v>0.9</v>
      </c>
      <c r="M3439" s="63">
        <v>1</v>
      </c>
      <c r="N3439" s="63"/>
      <c r="O3439" s="63">
        <v>1</v>
      </c>
      <c r="P3439" s="63"/>
      <c r="Q3439" s="63"/>
      <c r="R3439" s="63"/>
    </row>
    <row r="3440" spans="1:18" x14ac:dyDescent="0.2">
      <c r="A3440" s="63" t="s">
        <v>3471</v>
      </c>
      <c r="B3440" s="63" t="s">
        <v>3461</v>
      </c>
      <c r="C3440" s="63" t="s">
        <v>30</v>
      </c>
      <c r="D3440" s="63" t="s">
        <v>29</v>
      </c>
      <c r="E3440" s="63" t="s">
        <v>3462</v>
      </c>
      <c r="F3440" s="63">
        <v>0</v>
      </c>
      <c r="G3440" s="63" t="s">
        <v>3463</v>
      </c>
      <c r="H3440" s="63" t="s">
        <v>18</v>
      </c>
      <c r="I3440" s="63">
        <v>61</v>
      </c>
      <c r="J3440" s="63">
        <v>20</v>
      </c>
      <c r="K3440" s="63">
        <v>2</v>
      </c>
      <c r="L3440" s="63"/>
      <c r="M3440" s="63"/>
      <c r="N3440" s="63"/>
      <c r="O3440" s="63"/>
      <c r="P3440" s="63"/>
      <c r="Q3440" s="63"/>
      <c r="R3440" s="63"/>
    </row>
    <row r="3441" spans="1:18" x14ac:dyDescent="0.2">
      <c r="A3441" s="63" t="s">
        <v>3472</v>
      </c>
      <c r="B3441" s="63" t="s">
        <v>3466</v>
      </c>
      <c r="C3441" s="63" t="s">
        <v>30</v>
      </c>
      <c r="D3441" s="63" t="s">
        <v>29</v>
      </c>
      <c r="E3441" s="63" t="s">
        <v>3462</v>
      </c>
      <c r="F3441" s="63">
        <v>1</v>
      </c>
      <c r="G3441" s="63" t="s">
        <v>3463</v>
      </c>
      <c r="H3441" s="63" t="s">
        <v>772</v>
      </c>
      <c r="I3441" s="63">
        <v>70</v>
      </c>
      <c r="J3441" s="63">
        <v>4</v>
      </c>
      <c r="K3441" s="63">
        <v>1</v>
      </c>
      <c r="L3441" s="63">
        <v>2.1</v>
      </c>
      <c r="M3441" s="63">
        <v>1</v>
      </c>
      <c r="N3441" s="63"/>
      <c r="O3441" s="63">
        <v>1</v>
      </c>
      <c r="P3441" s="63"/>
      <c r="Q3441" s="63">
        <v>1</v>
      </c>
      <c r="R3441" s="63"/>
    </row>
    <row r="3442" spans="1:18" x14ac:dyDescent="0.2">
      <c r="A3442" s="63" t="s">
        <v>3473</v>
      </c>
      <c r="B3442" s="63" t="s">
        <v>3461</v>
      </c>
      <c r="C3442" s="63" t="s">
        <v>34</v>
      </c>
      <c r="D3442" s="63" t="s">
        <v>33</v>
      </c>
      <c r="E3442" s="63" t="s">
        <v>3462</v>
      </c>
      <c r="F3442" s="63">
        <v>0</v>
      </c>
      <c r="G3442" s="63" t="s">
        <v>3463</v>
      </c>
      <c r="H3442" s="63" t="s">
        <v>18</v>
      </c>
      <c r="I3442" s="63">
        <v>59</v>
      </c>
      <c r="J3442" s="63">
        <v>32</v>
      </c>
      <c r="K3442" s="63">
        <v>3</v>
      </c>
      <c r="L3442" s="63"/>
      <c r="M3442" s="63"/>
      <c r="N3442" s="63"/>
      <c r="O3442" s="63"/>
      <c r="P3442" s="63"/>
      <c r="Q3442" s="63"/>
      <c r="R3442" s="63"/>
    </row>
    <row r="3443" spans="1:18" x14ac:dyDescent="0.2">
      <c r="A3443" s="63" t="s">
        <v>3474</v>
      </c>
      <c r="B3443" s="63" t="s">
        <v>3466</v>
      </c>
      <c r="C3443" s="63" t="s">
        <v>34</v>
      </c>
      <c r="D3443" s="63" t="s">
        <v>33</v>
      </c>
      <c r="E3443" s="63" t="s">
        <v>3462</v>
      </c>
      <c r="F3443" s="63">
        <v>1</v>
      </c>
      <c r="G3443" s="63" t="s">
        <v>3463</v>
      </c>
      <c r="H3443" s="63" t="s">
        <v>772</v>
      </c>
      <c r="I3443" s="63">
        <v>65</v>
      </c>
      <c r="J3443" s="63">
        <v>37</v>
      </c>
      <c r="K3443" s="63">
        <v>3</v>
      </c>
      <c r="L3443" s="63">
        <v>1.4</v>
      </c>
      <c r="M3443" s="63">
        <v>1</v>
      </c>
      <c r="N3443" s="63"/>
      <c r="O3443" s="63">
        <v>1</v>
      </c>
      <c r="P3443" s="63"/>
      <c r="Q3443" s="63">
        <v>1</v>
      </c>
      <c r="R3443" s="63"/>
    </row>
    <row r="3444" spans="1:18" x14ac:dyDescent="0.2">
      <c r="A3444" s="63" t="s">
        <v>3475</v>
      </c>
      <c r="B3444" s="63" t="s">
        <v>3461</v>
      </c>
      <c r="C3444" s="63" t="s">
        <v>38</v>
      </c>
      <c r="D3444" s="63" t="s">
        <v>37</v>
      </c>
      <c r="E3444" s="63" t="s">
        <v>3462</v>
      </c>
      <c r="F3444" s="63">
        <v>0</v>
      </c>
      <c r="G3444" s="63" t="s">
        <v>3463</v>
      </c>
      <c r="H3444" s="63" t="s">
        <v>18</v>
      </c>
      <c r="I3444" s="63">
        <v>62</v>
      </c>
      <c r="J3444" s="63">
        <v>16</v>
      </c>
      <c r="K3444" s="63">
        <v>2</v>
      </c>
      <c r="L3444" s="63"/>
      <c r="M3444" s="63"/>
      <c r="N3444" s="63"/>
      <c r="O3444" s="63"/>
      <c r="P3444" s="63"/>
      <c r="Q3444" s="63"/>
      <c r="R3444" s="63"/>
    </row>
    <row r="3445" spans="1:18" x14ac:dyDescent="0.2">
      <c r="A3445" s="63" t="s">
        <v>3476</v>
      </c>
      <c r="B3445" s="63" t="s">
        <v>3466</v>
      </c>
      <c r="C3445" s="63" t="s">
        <v>38</v>
      </c>
      <c r="D3445" s="63" t="s">
        <v>37</v>
      </c>
      <c r="E3445" s="63" t="s">
        <v>3462</v>
      </c>
      <c r="F3445" s="63">
        <v>1</v>
      </c>
      <c r="G3445" s="63" t="s">
        <v>3463</v>
      </c>
      <c r="H3445" s="63" t="s">
        <v>772</v>
      </c>
      <c r="I3445" s="63">
        <v>67</v>
      </c>
      <c r="J3445" s="63">
        <v>19</v>
      </c>
      <c r="K3445" s="63">
        <v>2</v>
      </c>
      <c r="L3445" s="63">
        <v>1.2</v>
      </c>
      <c r="M3445" s="63">
        <v>1</v>
      </c>
      <c r="N3445" s="63"/>
      <c r="O3445" s="63">
        <v>1</v>
      </c>
      <c r="P3445" s="63"/>
      <c r="Q3445" s="63">
        <v>1</v>
      </c>
      <c r="R3445" s="63"/>
    </row>
    <row r="3446" spans="1:18" x14ac:dyDescent="0.2">
      <c r="A3446" s="63" t="s">
        <v>3477</v>
      </c>
      <c r="B3446" s="63" t="s">
        <v>3461</v>
      </c>
      <c r="C3446" s="63" t="s">
        <v>42</v>
      </c>
      <c r="D3446" s="63" t="s">
        <v>41</v>
      </c>
      <c r="E3446" s="63" t="s">
        <v>3462</v>
      </c>
      <c r="F3446" s="63">
        <v>0</v>
      </c>
      <c r="G3446" s="63" t="s">
        <v>3463</v>
      </c>
      <c r="H3446" s="63" t="s">
        <v>18</v>
      </c>
      <c r="I3446" s="63">
        <v>59</v>
      </c>
      <c r="J3446" s="63">
        <v>32</v>
      </c>
      <c r="K3446" s="63">
        <v>3</v>
      </c>
      <c r="L3446" s="63"/>
      <c r="M3446" s="63"/>
      <c r="N3446" s="63"/>
      <c r="O3446" s="63"/>
      <c r="P3446" s="63"/>
      <c r="Q3446" s="63"/>
      <c r="R3446" s="63"/>
    </row>
    <row r="3447" spans="1:18" x14ac:dyDescent="0.2">
      <c r="A3447" s="63" t="s">
        <v>3478</v>
      </c>
      <c r="B3447" s="63" t="s">
        <v>3466</v>
      </c>
      <c r="C3447" s="63" t="s">
        <v>42</v>
      </c>
      <c r="D3447" s="63" t="s">
        <v>41</v>
      </c>
      <c r="E3447" s="63" t="s">
        <v>3462</v>
      </c>
      <c r="F3447" s="63">
        <v>1</v>
      </c>
      <c r="G3447" s="63" t="s">
        <v>3463</v>
      </c>
      <c r="H3447" s="63" t="s">
        <v>772</v>
      </c>
      <c r="I3447" s="63">
        <v>63</v>
      </c>
      <c r="J3447" s="63">
        <v>42</v>
      </c>
      <c r="K3447" s="63">
        <v>4</v>
      </c>
      <c r="L3447" s="63">
        <v>0.9</v>
      </c>
      <c r="M3447" s="63">
        <v>1</v>
      </c>
      <c r="N3447" s="63"/>
      <c r="O3447" s="63">
        <v>1</v>
      </c>
      <c r="P3447" s="63"/>
      <c r="Q3447" s="63"/>
      <c r="R3447" s="63"/>
    </row>
    <row r="3448" spans="1:18" x14ac:dyDescent="0.2">
      <c r="A3448" s="63" t="s">
        <v>3479</v>
      </c>
      <c r="B3448" s="63" t="s">
        <v>3461</v>
      </c>
      <c r="C3448" s="63" t="s">
        <v>46</v>
      </c>
      <c r="D3448" s="63" t="s">
        <v>45</v>
      </c>
      <c r="E3448" s="63" t="s">
        <v>3462</v>
      </c>
      <c r="F3448" s="63">
        <v>0</v>
      </c>
      <c r="G3448" s="63" t="s">
        <v>3463</v>
      </c>
      <c r="H3448" s="63" t="s">
        <v>18</v>
      </c>
      <c r="I3448" s="63">
        <v>58</v>
      </c>
      <c r="J3448" s="63">
        <v>40</v>
      </c>
      <c r="K3448" s="63">
        <v>4</v>
      </c>
      <c r="L3448" s="63"/>
      <c r="M3448" s="63"/>
      <c r="N3448" s="63"/>
      <c r="O3448" s="63"/>
      <c r="P3448" s="63"/>
      <c r="Q3448" s="63"/>
      <c r="R3448" s="63"/>
    </row>
    <row r="3449" spans="1:18" x14ac:dyDescent="0.2">
      <c r="A3449" s="63" t="s">
        <v>3480</v>
      </c>
      <c r="B3449" s="63" t="s">
        <v>3466</v>
      </c>
      <c r="C3449" s="63" t="s">
        <v>46</v>
      </c>
      <c r="D3449" s="63" t="s">
        <v>45</v>
      </c>
      <c r="E3449" s="63" t="s">
        <v>3462</v>
      </c>
      <c r="F3449" s="63">
        <v>1</v>
      </c>
      <c r="G3449" s="63" t="s">
        <v>3463</v>
      </c>
      <c r="H3449" s="63" t="s">
        <v>772</v>
      </c>
      <c r="I3449" s="63">
        <v>66</v>
      </c>
      <c r="J3449" s="63">
        <v>26</v>
      </c>
      <c r="K3449" s="63">
        <v>3</v>
      </c>
      <c r="L3449" s="63">
        <v>1.8</v>
      </c>
      <c r="M3449" s="63">
        <v>1</v>
      </c>
      <c r="N3449" s="63"/>
      <c r="O3449" s="63">
        <v>1</v>
      </c>
      <c r="P3449" s="63"/>
      <c r="Q3449" s="63">
        <v>1</v>
      </c>
      <c r="R3449" s="63"/>
    </row>
    <row r="3450" spans="1:18" x14ac:dyDescent="0.2">
      <c r="A3450" s="63" t="s">
        <v>3481</v>
      </c>
      <c r="B3450" s="63" t="s">
        <v>3461</v>
      </c>
      <c r="C3450" s="63" t="s">
        <v>50</v>
      </c>
      <c r="D3450" s="63" t="s">
        <v>49</v>
      </c>
      <c r="E3450" s="63" t="s">
        <v>3462</v>
      </c>
      <c r="F3450" s="63">
        <v>0</v>
      </c>
      <c r="G3450" s="63" t="s">
        <v>3463</v>
      </c>
      <c r="H3450" s="63" t="s">
        <v>18</v>
      </c>
      <c r="I3450" s="63">
        <v>60</v>
      </c>
      <c r="J3450" s="63">
        <v>27</v>
      </c>
      <c r="K3450" s="63">
        <v>3</v>
      </c>
      <c r="L3450" s="63"/>
      <c r="M3450" s="63"/>
      <c r="N3450" s="63"/>
      <c r="O3450" s="63"/>
      <c r="P3450" s="63"/>
      <c r="Q3450" s="63"/>
      <c r="R3450" s="63"/>
    </row>
    <row r="3451" spans="1:18" x14ac:dyDescent="0.2">
      <c r="A3451" s="63" t="s">
        <v>3482</v>
      </c>
      <c r="B3451" s="63" t="s">
        <v>3466</v>
      </c>
      <c r="C3451" s="63" t="s">
        <v>50</v>
      </c>
      <c r="D3451" s="63" t="s">
        <v>49</v>
      </c>
      <c r="E3451" s="63" t="s">
        <v>3462</v>
      </c>
      <c r="F3451" s="63">
        <v>1</v>
      </c>
      <c r="G3451" s="63" t="s">
        <v>3463</v>
      </c>
      <c r="H3451" s="63" t="s">
        <v>772</v>
      </c>
      <c r="I3451" s="63">
        <v>70</v>
      </c>
      <c r="J3451" s="63">
        <v>4</v>
      </c>
      <c r="K3451" s="63">
        <v>1</v>
      </c>
      <c r="L3451" s="63">
        <v>2.2999999999999998</v>
      </c>
      <c r="M3451" s="63">
        <v>1</v>
      </c>
      <c r="N3451" s="63"/>
      <c r="O3451" s="63">
        <v>1</v>
      </c>
      <c r="P3451" s="63"/>
      <c r="Q3451" s="63">
        <v>1</v>
      </c>
      <c r="R3451" s="63"/>
    </row>
    <row r="3452" spans="1:18" x14ac:dyDescent="0.2">
      <c r="A3452" s="63" t="s">
        <v>3483</v>
      </c>
      <c r="B3452" s="63" t="s">
        <v>3461</v>
      </c>
      <c r="C3452" s="63" t="s">
        <v>54</v>
      </c>
      <c r="D3452" s="63" t="s">
        <v>53</v>
      </c>
      <c r="E3452" s="63" t="s">
        <v>3462</v>
      </c>
      <c r="F3452" s="63">
        <v>0</v>
      </c>
      <c r="G3452" s="63" t="s">
        <v>3463</v>
      </c>
      <c r="H3452" s="63" t="s">
        <v>18</v>
      </c>
      <c r="I3452" s="63">
        <v>65</v>
      </c>
      <c r="J3452" s="63">
        <v>2</v>
      </c>
      <c r="K3452" s="63">
        <v>1</v>
      </c>
      <c r="L3452" s="63"/>
      <c r="M3452" s="63"/>
      <c r="N3452" s="63"/>
      <c r="O3452" s="63"/>
      <c r="P3452" s="63"/>
      <c r="Q3452" s="63"/>
      <c r="R3452" s="63"/>
    </row>
    <row r="3453" spans="1:18" x14ac:dyDescent="0.2">
      <c r="A3453" s="63" t="s">
        <v>3484</v>
      </c>
      <c r="B3453" s="63" t="s">
        <v>3466</v>
      </c>
      <c r="C3453" s="63" t="s">
        <v>54</v>
      </c>
      <c r="D3453" s="63" t="s">
        <v>53</v>
      </c>
      <c r="E3453" s="63" t="s">
        <v>3462</v>
      </c>
      <c r="F3453" s="63">
        <v>1</v>
      </c>
      <c r="G3453" s="63" t="s">
        <v>3463</v>
      </c>
      <c r="H3453" s="63" t="s">
        <v>772</v>
      </c>
      <c r="I3453" s="63">
        <v>69</v>
      </c>
      <c r="J3453" s="63">
        <v>8</v>
      </c>
      <c r="K3453" s="63">
        <v>1</v>
      </c>
      <c r="L3453" s="63">
        <v>0.9</v>
      </c>
      <c r="M3453" s="63">
        <v>1</v>
      </c>
      <c r="N3453" s="63"/>
      <c r="O3453" s="63">
        <v>1</v>
      </c>
      <c r="P3453" s="63"/>
      <c r="Q3453" s="63"/>
      <c r="R3453" s="63"/>
    </row>
    <row r="3454" spans="1:18" x14ac:dyDescent="0.2">
      <c r="A3454" s="63" t="s">
        <v>3485</v>
      </c>
      <c r="B3454" s="63" t="s">
        <v>3461</v>
      </c>
      <c r="C3454" s="63" t="s">
        <v>58</v>
      </c>
      <c r="D3454" s="63" t="s">
        <v>57</v>
      </c>
      <c r="E3454" s="63" t="s">
        <v>3462</v>
      </c>
      <c r="F3454" s="63">
        <v>0</v>
      </c>
      <c r="G3454" s="63" t="s">
        <v>3463</v>
      </c>
      <c r="H3454" s="63" t="s">
        <v>18</v>
      </c>
      <c r="I3454" s="63">
        <v>61</v>
      </c>
      <c r="J3454" s="63">
        <v>20</v>
      </c>
      <c r="K3454" s="63">
        <v>2</v>
      </c>
      <c r="L3454" s="63"/>
      <c r="M3454" s="63"/>
      <c r="N3454" s="63"/>
      <c r="O3454" s="63"/>
      <c r="P3454" s="63"/>
      <c r="Q3454" s="63"/>
      <c r="R3454" s="63"/>
    </row>
    <row r="3455" spans="1:18" x14ac:dyDescent="0.2">
      <c r="A3455" s="63" t="s">
        <v>3486</v>
      </c>
      <c r="B3455" s="63" t="s">
        <v>3466</v>
      </c>
      <c r="C3455" s="63" t="s">
        <v>58</v>
      </c>
      <c r="D3455" s="63" t="s">
        <v>57</v>
      </c>
      <c r="E3455" s="63" t="s">
        <v>3462</v>
      </c>
      <c r="F3455" s="63">
        <v>1</v>
      </c>
      <c r="G3455" s="63" t="s">
        <v>3463</v>
      </c>
      <c r="H3455" s="63" t="s">
        <v>772</v>
      </c>
      <c r="I3455" s="63">
        <v>68</v>
      </c>
      <c r="J3455" s="63">
        <v>11</v>
      </c>
      <c r="K3455" s="63">
        <v>1</v>
      </c>
      <c r="L3455" s="63">
        <v>1.6</v>
      </c>
      <c r="M3455" s="63">
        <v>1</v>
      </c>
      <c r="N3455" s="63"/>
      <c r="O3455" s="63">
        <v>1</v>
      </c>
      <c r="P3455" s="63"/>
      <c r="Q3455" s="63">
        <v>1</v>
      </c>
      <c r="R3455" s="63"/>
    </row>
    <row r="3456" spans="1:18" x14ac:dyDescent="0.2">
      <c r="A3456" s="63" t="s">
        <v>3487</v>
      </c>
      <c r="B3456" s="63" t="s">
        <v>3461</v>
      </c>
      <c r="C3456" s="63" t="s">
        <v>62</v>
      </c>
      <c r="D3456" s="63" t="s">
        <v>61</v>
      </c>
      <c r="E3456" s="63" t="s">
        <v>3462</v>
      </c>
      <c r="F3456" s="63">
        <v>0</v>
      </c>
      <c r="G3456" s="63" t="s">
        <v>3463</v>
      </c>
      <c r="H3456" s="63" t="s">
        <v>18</v>
      </c>
      <c r="I3456" s="63">
        <v>55</v>
      </c>
      <c r="J3456" s="63">
        <v>50</v>
      </c>
      <c r="K3456" s="63">
        <v>4</v>
      </c>
      <c r="L3456" s="63"/>
      <c r="M3456" s="63"/>
      <c r="N3456" s="63"/>
      <c r="O3456" s="63"/>
      <c r="P3456" s="63"/>
      <c r="Q3456" s="63"/>
      <c r="R3456" s="63"/>
    </row>
    <row r="3457" spans="1:18" x14ac:dyDescent="0.2">
      <c r="A3457" s="63" t="s">
        <v>3488</v>
      </c>
      <c r="B3457" s="63" t="s">
        <v>3466</v>
      </c>
      <c r="C3457" s="63" t="s">
        <v>62</v>
      </c>
      <c r="D3457" s="63" t="s">
        <v>61</v>
      </c>
      <c r="E3457" s="63" t="s">
        <v>3462</v>
      </c>
      <c r="F3457" s="63">
        <v>1</v>
      </c>
      <c r="G3457" s="63" t="s">
        <v>3463</v>
      </c>
      <c r="H3457" s="63" t="s">
        <v>772</v>
      </c>
      <c r="I3457" s="63">
        <v>61</v>
      </c>
      <c r="J3457" s="63">
        <v>47</v>
      </c>
      <c r="K3457" s="63">
        <v>4</v>
      </c>
      <c r="L3457" s="63">
        <v>1.4</v>
      </c>
      <c r="M3457" s="63">
        <v>1</v>
      </c>
      <c r="N3457" s="63"/>
      <c r="O3457" s="63">
        <v>1</v>
      </c>
      <c r="P3457" s="63"/>
      <c r="Q3457" s="63">
        <v>1</v>
      </c>
      <c r="R3457" s="63"/>
    </row>
    <row r="3458" spans="1:18" x14ac:dyDescent="0.2">
      <c r="A3458" s="63" t="s">
        <v>3489</v>
      </c>
      <c r="B3458" s="63" t="s">
        <v>3461</v>
      </c>
      <c r="C3458" s="63" t="s">
        <v>1</v>
      </c>
      <c r="D3458" s="63" t="s">
        <v>65</v>
      </c>
      <c r="E3458" s="63" t="s">
        <v>3462</v>
      </c>
      <c r="F3458" s="63">
        <v>0</v>
      </c>
      <c r="G3458" s="63" t="s">
        <v>3463</v>
      </c>
      <c r="H3458" s="63" t="s">
        <v>18</v>
      </c>
      <c r="I3458" s="63">
        <v>63</v>
      </c>
      <c r="J3458" s="63">
        <v>7</v>
      </c>
      <c r="K3458" s="63">
        <v>1</v>
      </c>
      <c r="L3458" s="63"/>
      <c r="M3458" s="63"/>
      <c r="N3458" s="63"/>
      <c r="O3458" s="63"/>
      <c r="P3458" s="63"/>
      <c r="Q3458" s="63"/>
      <c r="R3458" s="63"/>
    </row>
    <row r="3459" spans="1:18" x14ac:dyDescent="0.2">
      <c r="A3459" s="63" t="s">
        <v>3490</v>
      </c>
      <c r="B3459" s="63" t="s">
        <v>3466</v>
      </c>
      <c r="C3459" s="63" t="s">
        <v>1</v>
      </c>
      <c r="D3459" s="63" t="s">
        <v>65</v>
      </c>
      <c r="E3459" s="63" t="s">
        <v>3462</v>
      </c>
      <c r="F3459" s="63">
        <v>1</v>
      </c>
      <c r="G3459" s="63" t="s">
        <v>3463</v>
      </c>
      <c r="H3459" s="63" t="s">
        <v>772</v>
      </c>
      <c r="I3459" s="63">
        <v>68</v>
      </c>
      <c r="J3459" s="63">
        <v>11</v>
      </c>
      <c r="K3459" s="63">
        <v>1</v>
      </c>
      <c r="L3459" s="63">
        <v>1.2</v>
      </c>
      <c r="M3459" s="63">
        <v>1</v>
      </c>
      <c r="N3459" s="63"/>
      <c r="O3459" s="63">
        <v>1</v>
      </c>
      <c r="P3459" s="63"/>
      <c r="Q3459" s="63">
        <v>1</v>
      </c>
      <c r="R3459" s="63"/>
    </row>
    <row r="3460" spans="1:18" x14ac:dyDescent="0.2">
      <c r="A3460" s="63" t="s">
        <v>3491</v>
      </c>
      <c r="B3460" s="63" t="s">
        <v>3461</v>
      </c>
      <c r="C3460" s="63" t="s">
        <v>69</v>
      </c>
      <c r="D3460" s="63" t="s">
        <v>68</v>
      </c>
      <c r="E3460" s="63" t="s">
        <v>3462</v>
      </c>
      <c r="F3460" s="63">
        <v>0</v>
      </c>
      <c r="G3460" s="63" t="s">
        <v>3463</v>
      </c>
      <c r="H3460" s="63" t="s">
        <v>18</v>
      </c>
      <c r="I3460" s="63">
        <v>61</v>
      </c>
      <c r="J3460" s="63">
        <v>20</v>
      </c>
      <c r="K3460" s="63">
        <v>2</v>
      </c>
      <c r="L3460" s="63"/>
      <c r="M3460" s="63"/>
      <c r="N3460" s="63"/>
      <c r="O3460" s="63"/>
      <c r="P3460" s="63"/>
      <c r="Q3460" s="63"/>
      <c r="R3460" s="63"/>
    </row>
    <row r="3461" spans="1:18" x14ac:dyDescent="0.2">
      <c r="A3461" s="63" t="s">
        <v>3492</v>
      </c>
      <c r="B3461" s="63" t="s">
        <v>3466</v>
      </c>
      <c r="C3461" s="63" t="s">
        <v>69</v>
      </c>
      <c r="D3461" s="63" t="s">
        <v>68</v>
      </c>
      <c r="E3461" s="63" t="s">
        <v>3462</v>
      </c>
      <c r="F3461" s="63">
        <v>1</v>
      </c>
      <c r="G3461" s="63" t="s">
        <v>3463</v>
      </c>
      <c r="H3461" s="63" t="s">
        <v>772</v>
      </c>
      <c r="I3461" s="63">
        <v>67</v>
      </c>
      <c r="J3461" s="63">
        <v>19</v>
      </c>
      <c r="K3461" s="63">
        <v>2</v>
      </c>
      <c r="L3461" s="63">
        <v>1.4</v>
      </c>
      <c r="M3461" s="63">
        <v>1</v>
      </c>
      <c r="N3461" s="63"/>
      <c r="O3461" s="63">
        <v>1</v>
      </c>
      <c r="P3461" s="63"/>
      <c r="Q3461" s="63">
        <v>1</v>
      </c>
      <c r="R3461" s="63"/>
    </row>
    <row r="3462" spans="1:18" x14ac:dyDescent="0.2">
      <c r="A3462" s="63" t="s">
        <v>3493</v>
      </c>
      <c r="B3462" s="63" t="s">
        <v>3461</v>
      </c>
      <c r="C3462" s="63" t="s">
        <v>73</v>
      </c>
      <c r="D3462" s="63" t="s">
        <v>72</v>
      </c>
      <c r="E3462" s="63" t="s">
        <v>3462</v>
      </c>
      <c r="F3462" s="63">
        <v>0</v>
      </c>
      <c r="G3462" s="63" t="s">
        <v>3463</v>
      </c>
      <c r="H3462" s="63" t="s">
        <v>18</v>
      </c>
      <c r="I3462" s="63">
        <v>59</v>
      </c>
      <c r="J3462" s="63">
        <v>32</v>
      </c>
      <c r="K3462" s="63">
        <v>3</v>
      </c>
      <c r="L3462" s="63"/>
      <c r="M3462" s="63"/>
      <c r="N3462" s="63"/>
      <c r="O3462" s="63"/>
      <c r="P3462" s="63"/>
      <c r="Q3462" s="63"/>
      <c r="R3462" s="63"/>
    </row>
    <row r="3463" spans="1:18" x14ac:dyDescent="0.2">
      <c r="A3463" s="63" t="s">
        <v>3494</v>
      </c>
      <c r="B3463" s="63" t="s">
        <v>3466</v>
      </c>
      <c r="C3463" s="63" t="s">
        <v>73</v>
      </c>
      <c r="D3463" s="63" t="s">
        <v>72</v>
      </c>
      <c r="E3463" s="63" t="s">
        <v>3462</v>
      </c>
      <c r="F3463" s="63">
        <v>1</v>
      </c>
      <c r="G3463" s="63" t="s">
        <v>3463</v>
      </c>
      <c r="H3463" s="63" t="s">
        <v>772</v>
      </c>
      <c r="I3463" s="63">
        <v>66</v>
      </c>
      <c r="J3463" s="63">
        <v>26</v>
      </c>
      <c r="K3463" s="63">
        <v>3</v>
      </c>
      <c r="L3463" s="63">
        <v>1.6</v>
      </c>
      <c r="M3463" s="63">
        <v>1</v>
      </c>
      <c r="N3463" s="63"/>
      <c r="O3463" s="63">
        <v>1</v>
      </c>
      <c r="P3463" s="63"/>
      <c r="Q3463" s="63">
        <v>1</v>
      </c>
      <c r="R3463" s="63"/>
    </row>
    <row r="3464" spans="1:18" x14ac:dyDescent="0.2">
      <c r="A3464" s="63" t="s">
        <v>3495</v>
      </c>
      <c r="B3464" s="63" t="s">
        <v>3461</v>
      </c>
      <c r="C3464" s="63" t="s">
        <v>77</v>
      </c>
      <c r="D3464" s="63" t="s">
        <v>76</v>
      </c>
      <c r="E3464" s="63" t="s">
        <v>3462</v>
      </c>
      <c r="F3464" s="63">
        <v>0</v>
      </c>
      <c r="G3464" s="63" t="s">
        <v>3463</v>
      </c>
      <c r="H3464" s="63" t="s">
        <v>18</v>
      </c>
      <c r="I3464" s="63">
        <v>62</v>
      </c>
      <c r="J3464" s="63">
        <v>16</v>
      </c>
      <c r="K3464" s="63">
        <v>2</v>
      </c>
      <c r="L3464" s="63"/>
      <c r="M3464" s="63"/>
      <c r="N3464" s="63"/>
      <c r="O3464" s="63"/>
      <c r="P3464" s="63"/>
      <c r="Q3464" s="63"/>
      <c r="R3464" s="63"/>
    </row>
    <row r="3465" spans="1:18" x14ac:dyDescent="0.2">
      <c r="A3465" s="63" t="s">
        <v>3496</v>
      </c>
      <c r="B3465" s="63" t="s">
        <v>3466</v>
      </c>
      <c r="C3465" s="63" t="s">
        <v>77</v>
      </c>
      <c r="D3465" s="63" t="s">
        <v>76</v>
      </c>
      <c r="E3465" s="63" t="s">
        <v>3462</v>
      </c>
      <c r="F3465" s="63">
        <v>1</v>
      </c>
      <c r="G3465" s="63" t="s">
        <v>3463</v>
      </c>
      <c r="H3465" s="63" t="s">
        <v>772</v>
      </c>
      <c r="I3465" s="63">
        <v>67</v>
      </c>
      <c r="J3465" s="63">
        <v>19</v>
      </c>
      <c r="K3465" s="63">
        <v>2</v>
      </c>
      <c r="L3465" s="63">
        <v>1.2</v>
      </c>
      <c r="M3465" s="63">
        <v>1</v>
      </c>
      <c r="N3465" s="63"/>
      <c r="O3465" s="63">
        <v>1</v>
      </c>
      <c r="P3465" s="63"/>
      <c r="Q3465" s="63">
        <v>1</v>
      </c>
      <c r="R3465" s="63"/>
    </row>
    <row r="3466" spans="1:18" x14ac:dyDescent="0.2">
      <c r="A3466" s="63" t="s">
        <v>3497</v>
      </c>
      <c r="B3466" s="63" t="s">
        <v>3461</v>
      </c>
      <c r="C3466" s="63" t="s">
        <v>81</v>
      </c>
      <c r="D3466" s="63" t="s">
        <v>80</v>
      </c>
      <c r="E3466" s="63" t="s">
        <v>3462</v>
      </c>
      <c r="F3466" s="63">
        <v>0</v>
      </c>
      <c r="G3466" s="63" t="s">
        <v>3463</v>
      </c>
      <c r="H3466" s="63" t="s">
        <v>18</v>
      </c>
      <c r="I3466" s="63">
        <v>61</v>
      </c>
      <c r="J3466" s="63">
        <v>20</v>
      </c>
      <c r="K3466" s="63">
        <v>2</v>
      </c>
      <c r="L3466" s="63"/>
      <c r="M3466" s="63"/>
      <c r="N3466" s="63"/>
      <c r="O3466" s="63"/>
      <c r="P3466" s="63"/>
      <c r="Q3466" s="63"/>
      <c r="R3466" s="63"/>
    </row>
    <row r="3467" spans="1:18" x14ac:dyDescent="0.2">
      <c r="A3467" s="63" t="s">
        <v>3498</v>
      </c>
      <c r="B3467" s="63" t="s">
        <v>3466</v>
      </c>
      <c r="C3467" s="63" t="s">
        <v>81</v>
      </c>
      <c r="D3467" s="63" t="s">
        <v>80</v>
      </c>
      <c r="E3467" s="63" t="s">
        <v>3462</v>
      </c>
      <c r="F3467" s="63">
        <v>1</v>
      </c>
      <c r="G3467" s="63" t="s">
        <v>3463</v>
      </c>
      <c r="H3467" s="63" t="s">
        <v>772</v>
      </c>
      <c r="I3467" s="63">
        <v>67</v>
      </c>
      <c r="J3467" s="63">
        <v>19</v>
      </c>
      <c r="K3467" s="63">
        <v>2</v>
      </c>
      <c r="L3467" s="63">
        <v>1.4</v>
      </c>
      <c r="M3467" s="63">
        <v>1</v>
      </c>
      <c r="N3467" s="63"/>
      <c r="O3467" s="63">
        <v>1</v>
      </c>
      <c r="P3467" s="63"/>
      <c r="Q3467" s="63">
        <v>1</v>
      </c>
      <c r="R3467" s="63"/>
    </row>
    <row r="3468" spans="1:18" x14ac:dyDescent="0.2">
      <c r="A3468" s="63" t="s">
        <v>3499</v>
      </c>
      <c r="B3468" s="63" t="s">
        <v>3461</v>
      </c>
      <c r="C3468" s="63" t="s">
        <v>85</v>
      </c>
      <c r="D3468" s="63" t="s">
        <v>84</v>
      </c>
      <c r="E3468" s="63" t="s">
        <v>3462</v>
      </c>
      <c r="F3468" s="63">
        <v>0</v>
      </c>
      <c r="G3468" s="63" t="s">
        <v>3463</v>
      </c>
      <c r="H3468" s="63" t="s">
        <v>18</v>
      </c>
      <c r="I3468" s="63">
        <v>64</v>
      </c>
      <c r="J3468" s="63">
        <v>4</v>
      </c>
      <c r="K3468" s="63">
        <v>1</v>
      </c>
      <c r="L3468" s="63"/>
      <c r="M3468" s="63"/>
      <c r="N3468" s="63"/>
      <c r="O3468" s="63"/>
      <c r="P3468" s="63"/>
      <c r="Q3468" s="63"/>
      <c r="R3468" s="63"/>
    </row>
    <row r="3469" spans="1:18" x14ac:dyDescent="0.2">
      <c r="A3469" s="63" t="s">
        <v>3500</v>
      </c>
      <c r="B3469" s="63" t="s">
        <v>3466</v>
      </c>
      <c r="C3469" s="63" t="s">
        <v>85</v>
      </c>
      <c r="D3469" s="63" t="s">
        <v>84</v>
      </c>
      <c r="E3469" s="63" t="s">
        <v>3462</v>
      </c>
      <c r="F3469" s="63">
        <v>1</v>
      </c>
      <c r="G3469" s="63" t="s">
        <v>3463</v>
      </c>
      <c r="H3469" s="63" t="s">
        <v>772</v>
      </c>
      <c r="I3469" s="63">
        <v>70</v>
      </c>
      <c r="J3469" s="63">
        <v>4</v>
      </c>
      <c r="K3469" s="63">
        <v>1</v>
      </c>
      <c r="L3469" s="63">
        <v>1.4</v>
      </c>
      <c r="M3469" s="63">
        <v>1</v>
      </c>
      <c r="N3469" s="63"/>
      <c r="O3469" s="63">
        <v>1</v>
      </c>
      <c r="P3469" s="63"/>
      <c r="Q3469" s="63">
        <v>1</v>
      </c>
      <c r="R3469" s="63"/>
    </row>
    <row r="3470" spans="1:18" x14ac:dyDescent="0.2">
      <c r="A3470" s="63" t="s">
        <v>3501</v>
      </c>
      <c r="B3470" s="63" t="s">
        <v>3461</v>
      </c>
      <c r="C3470" s="63" t="s">
        <v>89</v>
      </c>
      <c r="D3470" s="63" t="s">
        <v>88</v>
      </c>
      <c r="E3470" s="63" t="s">
        <v>3462</v>
      </c>
      <c r="F3470" s="63">
        <v>0</v>
      </c>
      <c r="G3470" s="63" t="s">
        <v>3463</v>
      </c>
      <c r="H3470" s="63" t="s">
        <v>18</v>
      </c>
      <c r="I3470" s="63">
        <v>60</v>
      </c>
      <c r="J3470" s="63">
        <v>27</v>
      </c>
      <c r="K3470" s="63">
        <v>3</v>
      </c>
      <c r="L3470" s="63"/>
      <c r="M3470" s="63"/>
      <c r="N3470" s="63"/>
      <c r="O3470" s="63"/>
      <c r="P3470" s="63"/>
      <c r="Q3470" s="63"/>
      <c r="R3470" s="63"/>
    </row>
    <row r="3471" spans="1:18" x14ac:dyDescent="0.2">
      <c r="A3471" s="63" t="s">
        <v>3502</v>
      </c>
      <c r="B3471" s="63" t="s">
        <v>3466</v>
      </c>
      <c r="C3471" s="63" t="s">
        <v>89</v>
      </c>
      <c r="D3471" s="63" t="s">
        <v>88</v>
      </c>
      <c r="E3471" s="63" t="s">
        <v>3462</v>
      </c>
      <c r="F3471" s="63">
        <v>1</v>
      </c>
      <c r="G3471" s="63" t="s">
        <v>3463</v>
      </c>
      <c r="H3471" s="63" t="s">
        <v>772</v>
      </c>
      <c r="I3471" s="63">
        <v>66</v>
      </c>
      <c r="J3471" s="63">
        <v>26</v>
      </c>
      <c r="K3471" s="63">
        <v>3</v>
      </c>
      <c r="L3471" s="63">
        <v>1.4</v>
      </c>
      <c r="M3471" s="63">
        <v>1</v>
      </c>
      <c r="N3471" s="63"/>
      <c r="O3471" s="63">
        <v>1</v>
      </c>
      <c r="P3471" s="63"/>
      <c r="Q3471" s="63">
        <v>1</v>
      </c>
      <c r="R3471" s="63"/>
    </row>
    <row r="3472" spans="1:18" x14ac:dyDescent="0.2">
      <c r="A3472" s="63" t="s">
        <v>3503</v>
      </c>
      <c r="B3472" s="63" t="s">
        <v>3461</v>
      </c>
      <c r="C3472" s="63" t="s">
        <v>93</v>
      </c>
      <c r="D3472" s="63" t="s">
        <v>92</v>
      </c>
      <c r="E3472" s="63" t="s">
        <v>3462</v>
      </c>
      <c r="F3472" s="63">
        <v>0</v>
      </c>
      <c r="G3472" s="63" t="s">
        <v>3463</v>
      </c>
      <c r="H3472" s="63" t="s">
        <v>18</v>
      </c>
      <c r="I3472" s="63">
        <v>62</v>
      </c>
      <c r="J3472" s="63">
        <v>16</v>
      </c>
      <c r="K3472" s="63">
        <v>2</v>
      </c>
      <c r="L3472" s="63"/>
      <c r="M3472" s="63"/>
      <c r="N3472" s="63"/>
      <c r="O3472" s="63"/>
      <c r="P3472" s="63"/>
      <c r="Q3472" s="63"/>
      <c r="R3472" s="63"/>
    </row>
    <row r="3473" spans="1:18" x14ac:dyDescent="0.2">
      <c r="A3473" s="63" t="s">
        <v>3504</v>
      </c>
      <c r="B3473" s="63" t="s">
        <v>3466</v>
      </c>
      <c r="C3473" s="63" t="s">
        <v>93</v>
      </c>
      <c r="D3473" s="63" t="s">
        <v>92</v>
      </c>
      <c r="E3473" s="63" t="s">
        <v>3462</v>
      </c>
      <c r="F3473" s="63">
        <v>1</v>
      </c>
      <c r="G3473" s="63" t="s">
        <v>3463</v>
      </c>
      <c r="H3473" s="63" t="s">
        <v>772</v>
      </c>
      <c r="I3473" s="63">
        <v>66</v>
      </c>
      <c r="J3473" s="63">
        <v>26</v>
      </c>
      <c r="K3473" s="63">
        <v>3</v>
      </c>
      <c r="L3473" s="63">
        <v>0.9</v>
      </c>
      <c r="M3473" s="63">
        <v>1</v>
      </c>
      <c r="N3473" s="63"/>
      <c r="O3473" s="63">
        <v>1</v>
      </c>
      <c r="P3473" s="63"/>
      <c r="Q3473" s="63"/>
      <c r="R3473" s="63"/>
    </row>
    <row r="3474" spans="1:18" x14ac:dyDescent="0.2">
      <c r="A3474" s="63" t="s">
        <v>3505</v>
      </c>
      <c r="B3474" s="63" t="s">
        <v>3461</v>
      </c>
      <c r="C3474" s="63" t="s">
        <v>97</v>
      </c>
      <c r="D3474" s="63" t="s">
        <v>96</v>
      </c>
      <c r="E3474" s="63" t="s">
        <v>3462</v>
      </c>
      <c r="F3474" s="63">
        <v>0</v>
      </c>
      <c r="G3474" s="63" t="s">
        <v>3463</v>
      </c>
      <c r="H3474" s="63" t="s">
        <v>18</v>
      </c>
      <c r="I3474" s="63">
        <v>63</v>
      </c>
      <c r="J3474" s="63">
        <v>7</v>
      </c>
      <c r="K3474" s="63">
        <v>1</v>
      </c>
      <c r="L3474" s="63"/>
      <c r="M3474" s="63"/>
      <c r="N3474" s="63"/>
      <c r="O3474" s="63"/>
      <c r="P3474" s="63"/>
      <c r="Q3474" s="63"/>
      <c r="R3474" s="63"/>
    </row>
    <row r="3475" spans="1:18" x14ac:dyDescent="0.2">
      <c r="A3475" s="63" t="s">
        <v>3506</v>
      </c>
      <c r="B3475" s="63" t="s">
        <v>3466</v>
      </c>
      <c r="C3475" s="63" t="s">
        <v>97</v>
      </c>
      <c r="D3475" s="63" t="s">
        <v>96</v>
      </c>
      <c r="E3475" s="63" t="s">
        <v>3462</v>
      </c>
      <c r="F3475" s="63">
        <v>1</v>
      </c>
      <c r="G3475" s="63" t="s">
        <v>3463</v>
      </c>
      <c r="H3475" s="63" t="s">
        <v>772</v>
      </c>
      <c r="I3475" s="63">
        <v>68</v>
      </c>
      <c r="J3475" s="63">
        <v>11</v>
      </c>
      <c r="K3475" s="63">
        <v>1</v>
      </c>
      <c r="L3475" s="63">
        <v>1.2</v>
      </c>
      <c r="M3475" s="63">
        <v>1</v>
      </c>
      <c r="N3475" s="63"/>
      <c r="O3475" s="63">
        <v>1</v>
      </c>
      <c r="P3475" s="63"/>
      <c r="Q3475" s="63">
        <v>1</v>
      </c>
      <c r="R3475" s="63"/>
    </row>
    <row r="3476" spans="1:18" x14ac:dyDescent="0.2">
      <c r="A3476" s="63" t="s">
        <v>3507</v>
      </c>
      <c r="B3476" s="63" t="s">
        <v>3461</v>
      </c>
      <c r="C3476" s="63" t="s">
        <v>101</v>
      </c>
      <c r="D3476" s="63" t="s">
        <v>100</v>
      </c>
      <c r="E3476" s="63" t="s">
        <v>3462</v>
      </c>
      <c r="F3476" s="63">
        <v>0</v>
      </c>
      <c r="G3476" s="63" t="s">
        <v>3463</v>
      </c>
      <c r="H3476" s="63" t="s">
        <v>18</v>
      </c>
      <c r="I3476" s="63">
        <v>63</v>
      </c>
      <c r="J3476" s="63">
        <v>7</v>
      </c>
      <c r="K3476" s="63">
        <v>1</v>
      </c>
      <c r="L3476" s="63"/>
      <c r="M3476" s="63"/>
      <c r="N3476" s="63"/>
      <c r="O3476" s="63"/>
      <c r="P3476" s="63"/>
      <c r="Q3476" s="63"/>
      <c r="R3476" s="63"/>
    </row>
    <row r="3477" spans="1:18" x14ac:dyDescent="0.2">
      <c r="A3477" s="63" t="s">
        <v>3508</v>
      </c>
      <c r="B3477" s="63" t="s">
        <v>3466</v>
      </c>
      <c r="C3477" s="63" t="s">
        <v>101</v>
      </c>
      <c r="D3477" s="63" t="s">
        <v>100</v>
      </c>
      <c r="E3477" s="63" t="s">
        <v>3462</v>
      </c>
      <c r="F3477" s="63">
        <v>1</v>
      </c>
      <c r="G3477" s="63" t="s">
        <v>3463</v>
      </c>
      <c r="H3477" s="63" t="s">
        <v>772</v>
      </c>
      <c r="I3477" s="63">
        <v>68</v>
      </c>
      <c r="J3477" s="63">
        <v>11</v>
      </c>
      <c r="K3477" s="63">
        <v>1</v>
      </c>
      <c r="L3477" s="63">
        <v>1.2</v>
      </c>
      <c r="M3477" s="63">
        <v>1</v>
      </c>
      <c r="N3477" s="63"/>
      <c r="O3477" s="63">
        <v>1</v>
      </c>
      <c r="P3477" s="63"/>
      <c r="Q3477" s="63">
        <v>1</v>
      </c>
      <c r="R3477" s="63"/>
    </row>
    <row r="3478" spans="1:18" x14ac:dyDescent="0.2">
      <c r="A3478" s="63" t="s">
        <v>3509</v>
      </c>
      <c r="B3478" s="63" t="s">
        <v>3461</v>
      </c>
      <c r="C3478" s="63" t="s">
        <v>105</v>
      </c>
      <c r="D3478" s="63" t="s">
        <v>104</v>
      </c>
      <c r="E3478" s="63" t="s">
        <v>3462</v>
      </c>
      <c r="F3478" s="63">
        <v>0</v>
      </c>
      <c r="G3478" s="63" t="s">
        <v>3463</v>
      </c>
      <c r="H3478" s="63" t="s">
        <v>18</v>
      </c>
      <c r="I3478" s="63">
        <v>61</v>
      </c>
      <c r="J3478" s="63">
        <v>20</v>
      </c>
      <c r="K3478" s="63">
        <v>2</v>
      </c>
      <c r="L3478" s="63"/>
      <c r="M3478" s="63"/>
      <c r="N3478" s="63"/>
      <c r="O3478" s="63"/>
      <c r="P3478" s="63"/>
      <c r="Q3478" s="63"/>
      <c r="R3478" s="63"/>
    </row>
    <row r="3479" spans="1:18" x14ac:dyDescent="0.2">
      <c r="A3479" s="63" t="s">
        <v>3510</v>
      </c>
      <c r="B3479" s="63" t="s">
        <v>3466</v>
      </c>
      <c r="C3479" s="63" t="s">
        <v>105</v>
      </c>
      <c r="D3479" s="63" t="s">
        <v>104</v>
      </c>
      <c r="E3479" s="63" t="s">
        <v>3462</v>
      </c>
      <c r="F3479" s="63">
        <v>1</v>
      </c>
      <c r="G3479" s="63" t="s">
        <v>3463</v>
      </c>
      <c r="H3479" s="63" t="s">
        <v>772</v>
      </c>
      <c r="I3479" s="63">
        <v>66</v>
      </c>
      <c r="J3479" s="63">
        <v>26</v>
      </c>
      <c r="K3479" s="63">
        <v>3</v>
      </c>
      <c r="L3479" s="63">
        <v>1.2</v>
      </c>
      <c r="M3479" s="63">
        <v>1</v>
      </c>
      <c r="N3479" s="63"/>
      <c r="O3479" s="63">
        <v>1</v>
      </c>
      <c r="P3479" s="63"/>
      <c r="Q3479" s="63">
        <v>1</v>
      </c>
      <c r="R3479" s="63"/>
    </row>
    <row r="3480" spans="1:18" x14ac:dyDescent="0.2">
      <c r="A3480" s="63" t="s">
        <v>3511</v>
      </c>
      <c r="B3480" s="63" t="s">
        <v>3461</v>
      </c>
      <c r="C3480" s="63" t="s">
        <v>109</v>
      </c>
      <c r="D3480" s="63" t="s">
        <v>108</v>
      </c>
      <c r="E3480" s="63" t="s">
        <v>3462</v>
      </c>
      <c r="F3480" s="63">
        <v>0</v>
      </c>
      <c r="G3480" s="63" t="s">
        <v>3463</v>
      </c>
      <c r="H3480" s="63" t="s">
        <v>18</v>
      </c>
      <c r="I3480" s="63">
        <v>57</v>
      </c>
      <c r="J3480" s="63">
        <v>44</v>
      </c>
      <c r="K3480" s="63">
        <v>4</v>
      </c>
      <c r="L3480" s="63"/>
      <c r="M3480" s="63"/>
      <c r="N3480" s="63"/>
      <c r="O3480" s="63"/>
      <c r="P3480" s="63"/>
      <c r="Q3480" s="63"/>
      <c r="R3480" s="63"/>
    </row>
    <row r="3481" spans="1:18" x14ac:dyDescent="0.2">
      <c r="A3481" s="63" t="s">
        <v>3512</v>
      </c>
      <c r="B3481" s="63" t="s">
        <v>3466</v>
      </c>
      <c r="C3481" s="63" t="s">
        <v>109</v>
      </c>
      <c r="D3481" s="63" t="s">
        <v>108</v>
      </c>
      <c r="E3481" s="63" t="s">
        <v>3462</v>
      </c>
      <c r="F3481" s="63">
        <v>1</v>
      </c>
      <c r="G3481" s="63" t="s">
        <v>3463</v>
      </c>
      <c r="H3481" s="63" t="s">
        <v>772</v>
      </c>
      <c r="I3481" s="63">
        <v>62</v>
      </c>
      <c r="J3481" s="63">
        <v>44</v>
      </c>
      <c r="K3481" s="63">
        <v>4</v>
      </c>
      <c r="L3481" s="63">
        <v>1.2</v>
      </c>
      <c r="M3481" s="63">
        <v>1</v>
      </c>
      <c r="N3481" s="63"/>
      <c r="O3481" s="63">
        <v>1</v>
      </c>
      <c r="P3481" s="63"/>
      <c r="Q3481" s="63">
        <v>1</v>
      </c>
      <c r="R3481" s="63"/>
    </row>
    <row r="3482" spans="1:18" x14ac:dyDescent="0.2">
      <c r="A3482" s="63" t="s">
        <v>3513</v>
      </c>
      <c r="B3482" s="63" t="s">
        <v>3461</v>
      </c>
      <c r="C3482" s="63" t="s">
        <v>113</v>
      </c>
      <c r="D3482" s="63" t="s">
        <v>112</v>
      </c>
      <c r="E3482" s="63" t="s">
        <v>3462</v>
      </c>
      <c r="F3482" s="63">
        <v>0</v>
      </c>
      <c r="G3482" s="63" t="s">
        <v>3463</v>
      </c>
      <c r="H3482" s="63" t="s">
        <v>18</v>
      </c>
      <c r="I3482" s="63">
        <v>64</v>
      </c>
      <c r="J3482" s="63">
        <v>4</v>
      </c>
      <c r="K3482" s="63">
        <v>1</v>
      </c>
      <c r="L3482" s="63"/>
      <c r="M3482" s="63"/>
      <c r="N3482" s="63"/>
      <c r="O3482" s="63"/>
      <c r="P3482" s="63"/>
      <c r="Q3482" s="63"/>
      <c r="R3482" s="63"/>
    </row>
    <row r="3483" spans="1:18" x14ac:dyDescent="0.2">
      <c r="A3483" s="63" t="s">
        <v>3514</v>
      </c>
      <c r="B3483" s="63" t="s">
        <v>3466</v>
      </c>
      <c r="C3483" s="63" t="s">
        <v>113</v>
      </c>
      <c r="D3483" s="63" t="s">
        <v>112</v>
      </c>
      <c r="E3483" s="63" t="s">
        <v>3462</v>
      </c>
      <c r="F3483" s="63">
        <v>1</v>
      </c>
      <c r="G3483" s="63" t="s">
        <v>3463</v>
      </c>
      <c r="H3483" s="63" t="s">
        <v>772</v>
      </c>
      <c r="I3483" s="63">
        <v>71</v>
      </c>
      <c r="J3483" s="63">
        <v>2</v>
      </c>
      <c r="K3483" s="63">
        <v>1</v>
      </c>
      <c r="L3483" s="63">
        <v>1.6</v>
      </c>
      <c r="M3483" s="63">
        <v>1</v>
      </c>
      <c r="N3483" s="63"/>
      <c r="O3483" s="63">
        <v>1</v>
      </c>
      <c r="P3483" s="63"/>
      <c r="Q3483" s="63">
        <v>1</v>
      </c>
      <c r="R3483" s="63"/>
    </row>
    <row r="3484" spans="1:18" x14ac:dyDescent="0.2">
      <c r="A3484" s="63" t="s">
        <v>3515</v>
      </c>
      <c r="B3484" s="63" t="s">
        <v>3461</v>
      </c>
      <c r="C3484" s="63" t="s">
        <v>117</v>
      </c>
      <c r="D3484" s="63" t="s">
        <v>116</v>
      </c>
      <c r="E3484" s="63" t="s">
        <v>3462</v>
      </c>
      <c r="F3484" s="63">
        <v>0</v>
      </c>
      <c r="G3484" s="63" t="s">
        <v>3463</v>
      </c>
      <c r="H3484" s="63" t="s">
        <v>18</v>
      </c>
      <c r="I3484" s="63">
        <v>62</v>
      </c>
      <c r="J3484" s="63">
        <v>16</v>
      </c>
      <c r="K3484" s="63">
        <v>2</v>
      </c>
      <c r="L3484" s="63"/>
      <c r="M3484" s="63"/>
      <c r="N3484" s="63"/>
      <c r="O3484" s="63"/>
      <c r="P3484" s="63"/>
      <c r="Q3484" s="63"/>
      <c r="R3484" s="63"/>
    </row>
    <row r="3485" spans="1:18" x14ac:dyDescent="0.2">
      <c r="A3485" s="63" t="s">
        <v>3516</v>
      </c>
      <c r="B3485" s="63" t="s">
        <v>3466</v>
      </c>
      <c r="C3485" s="63" t="s">
        <v>117</v>
      </c>
      <c r="D3485" s="63" t="s">
        <v>116</v>
      </c>
      <c r="E3485" s="63" t="s">
        <v>3462</v>
      </c>
      <c r="F3485" s="63">
        <v>1</v>
      </c>
      <c r="G3485" s="63" t="s">
        <v>3463</v>
      </c>
      <c r="H3485" s="63" t="s">
        <v>772</v>
      </c>
      <c r="I3485" s="63">
        <v>68</v>
      </c>
      <c r="J3485" s="63">
        <v>11</v>
      </c>
      <c r="K3485" s="63">
        <v>1</v>
      </c>
      <c r="L3485" s="63">
        <v>1.4</v>
      </c>
      <c r="M3485" s="63">
        <v>1</v>
      </c>
      <c r="N3485" s="63"/>
      <c r="O3485" s="63">
        <v>1</v>
      </c>
      <c r="P3485" s="63"/>
      <c r="Q3485" s="63">
        <v>1</v>
      </c>
      <c r="R3485" s="63"/>
    </row>
    <row r="3486" spans="1:18" x14ac:dyDescent="0.2">
      <c r="A3486" s="63" t="s">
        <v>3517</v>
      </c>
      <c r="B3486" s="63" t="s">
        <v>3461</v>
      </c>
      <c r="C3486" s="63" t="s">
        <v>121</v>
      </c>
      <c r="D3486" s="63" t="s">
        <v>120</v>
      </c>
      <c r="E3486" s="63" t="s">
        <v>3462</v>
      </c>
      <c r="F3486" s="63">
        <v>0</v>
      </c>
      <c r="G3486" s="63" t="s">
        <v>3463</v>
      </c>
      <c r="H3486" s="63" t="s">
        <v>18</v>
      </c>
      <c r="I3486" s="63">
        <v>56</v>
      </c>
      <c r="J3486" s="63">
        <v>45</v>
      </c>
      <c r="K3486" s="63">
        <v>4</v>
      </c>
      <c r="L3486" s="63"/>
      <c r="M3486" s="63"/>
      <c r="N3486" s="63"/>
      <c r="O3486" s="63"/>
      <c r="P3486" s="63"/>
      <c r="Q3486" s="63"/>
      <c r="R3486" s="63"/>
    </row>
    <row r="3487" spans="1:18" x14ac:dyDescent="0.2">
      <c r="A3487" s="63" t="s">
        <v>3518</v>
      </c>
      <c r="B3487" s="63" t="s">
        <v>3466</v>
      </c>
      <c r="C3487" s="63" t="s">
        <v>121</v>
      </c>
      <c r="D3487" s="63" t="s">
        <v>120</v>
      </c>
      <c r="E3487" s="63" t="s">
        <v>3462</v>
      </c>
      <c r="F3487" s="63">
        <v>1</v>
      </c>
      <c r="G3487" s="63" t="s">
        <v>3463</v>
      </c>
      <c r="H3487" s="63" t="s">
        <v>772</v>
      </c>
      <c r="I3487" s="63">
        <v>63</v>
      </c>
      <c r="J3487" s="63">
        <v>42</v>
      </c>
      <c r="K3487" s="63">
        <v>4</v>
      </c>
      <c r="L3487" s="63">
        <v>1.6</v>
      </c>
      <c r="M3487" s="63">
        <v>1</v>
      </c>
      <c r="N3487" s="63"/>
      <c r="O3487" s="63">
        <v>1</v>
      </c>
      <c r="P3487" s="63"/>
      <c r="Q3487" s="63">
        <v>1</v>
      </c>
      <c r="R3487" s="63"/>
    </row>
    <row r="3488" spans="1:18" x14ac:dyDescent="0.2">
      <c r="A3488" s="63" t="s">
        <v>3519</v>
      </c>
      <c r="B3488" s="63" t="s">
        <v>3461</v>
      </c>
      <c r="C3488" s="63" t="s">
        <v>125</v>
      </c>
      <c r="D3488" s="63" t="s">
        <v>124</v>
      </c>
      <c r="E3488" s="63" t="s">
        <v>3462</v>
      </c>
      <c r="F3488" s="63">
        <v>0</v>
      </c>
      <c r="G3488" s="63" t="s">
        <v>3463</v>
      </c>
      <c r="H3488" s="63" t="s">
        <v>18</v>
      </c>
      <c r="I3488" s="63">
        <v>59</v>
      </c>
      <c r="J3488" s="63">
        <v>32</v>
      </c>
      <c r="K3488" s="63">
        <v>3</v>
      </c>
      <c r="L3488" s="63"/>
      <c r="M3488" s="63"/>
      <c r="N3488" s="63"/>
      <c r="O3488" s="63"/>
      <c r="P3488" s="63"/>
      <c r="Q3488" s="63"/>
      <c r="R3488" s="63"/>
    </row>
    <row r="3489" spans="1:18" x14ac:dyDescent="0.2">
      <c r="A3489" s="63" t="s">
        <v>3520</v>
      </c>
      <c r="B3489" s="63" t="s">
        <v>3466</v>
      </c>
      <c r="C3489" s="63" t="s">
        <v>125</v>
      </c>
      <c r="D3489" s="63" t="s">
        <v>124</v>
      </c>
      <c r="E3489" s="63" t="s">
        <v>3462</v>
      </c>
      <c r="F3489" s="63">
        <v>1</v>
      </c>
      <c r="G3489" s="63" t="s">
        <v>3463</v>
      </c>
      <c r="H3489" s="63" t="s">
        <v>772</v>
      </c>
      <c r="I3489" s="63">
        <v>67</v>
      </c>
      <c r="J3489" s="63">
        <v>19</v>
      </c>
      <c r="K3489" s="63">
        <v>2</v>
      </c>
      <c r="L3489" s="63">
        <v>1.8</v>
      </c>
      <c r="M3489" s="63">
        <v>1</v>
      </c>
      <c r="N3489" s="63"/>
      <c r="O3489" s="63">
        <v>1</v>
      </c>
      <c r="P3489" s="63"/>
      <c r="Q3489" s="63">
        <v>1</v>
      </c>
      <c r="R3489" s="63"/>
    </row>
    <row r="3490" spans="1:18" x14ac:dyDescent="0.2">
      <c r="A3490" s="63" t="s">
        <v>3521</v>
      </c>
      <c r="B3490" s="63" t="s">
        <v>3461</v>
      </c>
      <c r="C3490" s="63" t="s">
        <v>129</v>
      </c>
      <c r="D3490" s="63" t="s">
        <v>128</v>
      </c>
      <c r="E3490" s="63" t="s">
        <v>3462</v>
      </c>
      <c r="F3490" s="63">
        <v>0</v>
      </c>
      <c r="G3490" s="63" t="s">
        <v>3463</v>
      </c>
      <c r="H3490" s="63" t="s">
        <v>18</v>
      </c>
      <c r="I3490" s="63">
        <v>60</v>
      </c>
      <c r="J3490" s="63">
        <v>27</v>
      </c>
      <c r="K3490" s="63">
        <v>3</v>
      </c>
      <c r="L3490" s="63"/>
      <c r="M3490" s="63"/>
      <c r="N3490" s="63"/>
      <c r="O3490" s="63"/>
      <c r="P3490" s="63"/>
      <c r="Q3490" s="63"/>
      <c r="R3490" s="63"/>
    </row>
    <row r="3491" spans="1:18" x14ac:dyDescent="0.2">
      <c r="A3491" s="63" t="s">
        <v>3522</v>
      </c>
      <c r="B3491" s="63" t="s">
        <v>3466</v>
      </c>
      <c r="C3491" s="63" t="s">
        <v>129</v>
      </c>
      <c r="D3491" s="63" t="s">
        <v>128</v>
      </c>
      <c r="E3491" s="63" t="s">
        <v>3462</v>
      </c>
      <c r="F3491" s="63">
        <v>1</v>
      </c>
      <c r="G3491" s="63" t="s">
        <v>3463</v>
      </c>
      <c r="H3491" s="63" t="s">
        <v>772</v>
      </c>
      <c r="I3491" s="63">
        <v>64</v>
      </c>
      <c r="J3491" s="63">
        <v>39</v>
      </c>
      <c r="K3491" s="63">
        <v>4</v>
      </c>
      <c r="L3491" s="63">
        <v>0.9</v>
      </c>
      <c r="M3491" s="63">
        <v>1</v>
      </c>
      <c r="N3491" s="63"/>
      <c r="O3491" s="63">
        <v>1</v>
      </c>
      <c r="P3491" s="63"/>
      <c r="Q3491" s="63"/>
      <c r="R3491" s="63"/>
    </row>
    <row r="3492" spans="1:18" x14ac:dyDescent="0.2">
      <c r="A3492" s="63" t="s">
        <v>3523</v>
      </c>
      <c r="B3492" s="63" t="s">
        <v>3461</v>
      </c>
      <c r="C3492" s="63" t="s">
        <v>133</v>
      </c>
      <c r="D3492" s="63" t="s">
        <v>132</v>
      </c>
      <c r="E3492" s="63" t="s">
        <v>3462</v>
      </c>
      <c r="F3492" s="63">
        <v>0</v>
      </c>
      <c r="G3492" s="63" t="s">
        <v>3463</v>
      </c>
      <c r="H3492" s="63" t="s">
        <v>18</v>
      </c>
      <c r="I3492" s="63">
        <v>59</v>
      </c>
      <c r="J3492" s="63">
        <v>32</v>
      </c>
      <c r="K3492" s="63">
        <v>3</v>
      </c>
      <c r="L3492" s="63"/>
      <c r="M3492" s="63"/>
      <c r="N3492" s="63"/>
      <c r="O3492" s="63"/>
      <c r="P3492" s="63"/>
      <c r="Q3492" s="63"/>
      <c r="R3492" s="63"/>
    </row>
    <row r="3493" spans="1:18" x14ac:dyDescent="0.2">
      <c r="A3493" s="63" t="s">
        <v>3524</v>
      </c>
      <c r="B3493" s="63" t="s">
        <v>3466</v>
      </c>
      <c r="C3493" s="63" t="s">
        <v>133</v>
      </c>
      <c r="D3493" s="63" t="s">
        <v>132</v>
      </c>
      <c r="E3493" s="63" t="s">
        <v>3462</v>
      </c>
      <c r="F3493" s="63">
        <v>1</v>
      </c>
      <c r="G3493" s="63" t="s">
        <v>3463</v>
      </c>
      <c r="H3493" s="63" t="s">
        <v>772</v>
      </c>
      <c r="I3493" s="63">
        <v>65</v>
      </c>
      <c r="J3493" s="63">
        <v>37</v>
      </c>
      <c r="K3493" s="63">
        <v>3</v>
      </c>
      <c r="L3493" s="63">
        <v>1.4</v>
      </c>
      <c r="M3493" s="63">
        <v>1</v>
      </c>
      <c r="N3493" s="63"/>
      <c r="O3493" s="63">
        <v>1</v>
      </c>
      <c r="P3493" s="63"/>
      <c r="Q3493" s="63">
        <v>1</v>
      </c>
      <c r="R3493" s="63"/>
    </row>
    <row r="3494" spans="1:18" x14ac:dyDescent="0.2">
      <c r="A3494" s="63" t="s">
        <v>3525</v>
      </c>
      <c r="B3494" s="63" t="s">
        <v>3461</v>
      </c>
      <c r="C3494" s="63" t="s">
        <v>137</v>
      </c>
      <c r="D3494" s="63" t="s">
        <v>136</v>
      </c>
      <c r="E3494" s="63" t="s">
        <v>3462</v>
      </c>
      <c r="F3494" s="63">
        <v>0</v>
      </c>
      <c r="G3494" s="63" t="s">
        <v>3463</v>
      </c>
      <c r="H3494" s="63" t="s">
        <v>18</v>
      </c>
      <c r="I3494" s="63">
        <v>63</v>
      </c>
      <c r="J3494" s="63">
        <v>7</v>
      </c>
      <c r="K3494" s="63">
        <v>1</v>
      </c>
      <c r="L3494" s="63"/>
      <c r="M3494" s="63"/>
      <c r="N3494" s="63"/>
      <c r="O3494" s="63"/>
      <c r="P3494" s="63"/>
      <c r="Q3494" s="63"/>
      <c r="R3494" s="63"/>
    </row>
    <row r="3495" spans="1:18" x14ac:dyDescent="0.2">
      <c r="A3495" s="63" t="s">
        <v>3526</v>
      </c>
      <c r="B3495" s="63" t="s">
        <v>3466</v>
      </c>
      <c r="C3495" s="63" t="s">
        <v>137</v>
      </c>
      <c r="D3495" s="63" t="s">
        <v>136</v>
      </c>
      <c r="E3495" s="63" t="s">
        <v>3462</v>
      </c>
      <c r="F3495" s="63">
        <v>1</v>
      </c>
      <c r="G3495" s="63" t="s">
        <v>3463</v>
      </c>
      <c r="H3495" s="63" t="s">
        <v>772</v>
      </c>
      <c r="I3495" s="63">
        <v>69</v>
      </c>
      <c r="J3495" s="63">
        <v>8</v>
      </c>
      <c r="K3495" s="63">
        <v>1</v>
      </c>
      <c r="L3495" s="63">
        <v>1.4</v>
      </c>
      <c r="M3495" s="63">
        <v>1</v>
      </c>
      <c r="N3495" s="63"/>
      <c r="O3495" s="63">
        <v>1</v>
      </c>
      <c r="P3495" s="63"/>
      <c r="Q3495" s="63">
        <v>1</v>
      </c>
      <c r="R3495" s="63"/>
    </row>
    <row r="3496" spans="1:18" x14ac:dyDescent="0.2">
      <c r="A3496" s="63" t="s">
        <v>3527</v>
      </c>
      <c r="B3496" s="63" t="s">
        <v>3461</v>
      </c>
      <c r="C3496" s="63" t="s">
        <v>141</v>
      </c>
      <c r="D3496" s="63" t="s">
        <v>140</v>
      </c>
      <c r="E3496" s="63" t="s">
        <v>3462</v>
      </c>
      <c r="F3496" s="63">
        <v>0</v>
      </c>
      <c r="G3496" s="63" t="s">
        <v>3463</v>
      </c>
      <c r="H3496" s="63" t="s">
        <v>18</v>
      </c>
      <c r="I3496" s="63">
        <v>59</v>
      </c>
      <c r="J3496" s="63">
        <v>32</v>
      </c>
      <c r="K3496" s="63">
        <v>3</v>
      </c>
      <c r="L3496" s="63"/>
      <c r="M3496" s="63"/>
      <c r="N3496" s="63"/>
      <c r="O3496" s="63"/>
      <c r="P3496" s="63"/>
      <c r="Q3496" s="63"/>
      <c r="R3496" s="63"/>
    </row>
    <row r="3497" spans="1:18" x14ac:dyDescent="0.2">
      <c r="A3497" s="63" t="s">
        <v>3528</v>
      </c>
      <c r="B3497" s="63" t="s">
        <v>3466</v>
      </c>
      <c r="C3497" s="63" t="s">
        <v>141</v>
      </c>
      <c r="D3497" s="63" t="s">
        <v>140</v>
      </c>
      <c r="E3497" s="63" t="s">
        <v>3462</v>
      </c>
      <c r="F3497" s="63">
        <v>1</v>
      </c>
      <c r="G3497" s="63" t="s">
        <v>3463</v>
      </c>
      <c r="H3497" s="63" t="s">
        <v>772</v>
      </c>
      <c r="I3497" s="63">
        <v>64</v>
      </c>
      <c r="J3497" s="63">
        <v>39</v>
      </c>
      <c r="K3497" s="63">
        <v>4</v>
      </c>
      <c r="L3497" s="63">
        <v>1.2</v>
      </c>
      <c r="M3497" s="63">
        <v>1</v>
      </c>
      <c r="N3497" s="63"/>
      <c r="O3497" s="63">
        <v>1</v>
      </c>
      <c r="P3497" s="63"/>
      <c r="Q3497" s="63">
        <v>1</v>
      </c>
      <c r="R3497" s="63"/>
    </row>
    <row r="3498" spans="1:18" x14ac:dyDescent="0.2">
      <c r="A3498" s="63" t="s">
        <v>3529</v>
      </c>
      <c r="B3498" s="63" t="s">
        <v>3461</v>
      </c>
      <c r="C3498" s="63" t="s">
        <v>145</v>
      </c>
      <c r="D3498" s="63" t="s">
        <v>144</v>
      </c>
      <c r="E3498" s="63" t="s">
        <v>3462</v>
      </c>
      <c r="F3498" s="63">
        <v>0</v>
      </c>
      <c r="G3498" s="63" t="s">
        <v>3463</v>
      </c>
      <c r="H3498" s="63" t="s">
        <v>18</v>
      </c>
      <c r="I3498" s="63">
        <v>59</v>
      </c>
      <c r="J3498" s="63">
        <v>32</v>
      </c>
      <c r="K3498" s="63">
        <v>3</v>
      </c>
      <c r="L3498" s="63"/>
      <c r="M3498" s="63"/>
      <c r="N3498" s="63"/>
      <c r="O3498" s="63"/>
      <c r="P3498" s="63"/>
      <c r="Q3498" s="63"/>
      <c r="R3498" s="63"/>
    </row>
    <row r="3499" spans="1:18" x14ac:dyDescent="0.2">
      <c r="A3499" s="63" t="s">
        <v>3530</v>
      </c>
      <c r="B3499" s="63" t="s">
        <v>3466</v>
      </c>
      <c r="C3499" s="63" t="s">
        <v>145</v>
      </c>
      <c r="D3499" s="63" t="s">
        <v>144</v>
      </c>
      <c r="E3499" s="63" t="s">
        <v>3462</v>
      </c>
      <c r="F3499" s="63">
        <v>1</v>
      </c>
      <c r="G3499" s="63" t="s">
        <v>3463</v>
      </c>
      <c r="H3499" s="63" t="s">
        <v>772</v>
      </c>
      <c r="I3499" s="63">
        <v>66</v>
      </c>
      <c r="J3499" s="63">
        <v>26</v>
      </c>
      <c r="K3499" s="63">
        <v>3</v>
      </c>
      <c r="L3499" s="63">
        <v>1.6</v>
      </c>
      <c r="M3499" s="63">
        <v>1</v>
      </c>
      <c r="N3499" s="63"/>
      <c r="O3499" s="63">
        <v>1</v>
      </c>
      <c r="P3499" s="63"/>
      <c r="Q3499" s="63">
        <v>1</v>
      </c>
      <c r="R3499" s="63"/>
    </row>
    <row r="3500" spans="1:18" x14ac:dyDescent="0.2">
      <c r="A3500" s="63" t="s">
        <v>3531</v>
      </c>
      <c r="B3500" s="63" t="s">
        <v>3461</v>
      </c>
      <c r="C3500" s="63" t="s">
        <v>149</v>
      </c>
      <c r="D3500" s="63" t="s">
        <v>148</v>
      </c>
      <c r="E3500" s="63" t="s">
        <v>3462</v>
      </c>
      <c r="F3500" s="63">
        <v>0</v>
      </c>
      <c r="G3500" s="63" t="s">
        <v>3463</v>
      </c>
      <c r="H3500" s="63" t="s">
        <v>18</v>
      </c>
      <c r="I3500" s="63">
        <v>61</v>
      </c>
      <c r="J3500" s="63">
        <v>20</v>
      </c>
      <c r="K3500" s="63">
        <v>2</v>
      </c>
      <c r="L3500" s="63"/>
      <c r="M3500" s="63"/>
      <c r="N3500" s="63"/>
      <c r="O3500" s="63"/>
      <c r="P3500" s="63"/>
      <c r="Q3500" s="63"/>
      <c r="R3500" s="63"/>
    </row>
    <row r="3501" spans="1:18" x14ac:dyDescent="0.2">
      <c r="A3501" s="63" t="s">
        <v>3532</v>
      </c>
      <c r="B3501" s="63" t="s">
        <v>3466</v>
      </c>
      <c r="C3501" s="63" t="s">
        <v>149</v>
      </c>
      <c r="D3501" s="63" t="s">
        <v>148</v>
      </c>
      <c r="E3501" s="63" t="s">
        <v>3462</v>
      </c>
      <c r="F3501" s="63">
        <v>1</v>
      </c>
      <c r="G3501" s="63" t="s">
        <v>3463</v>
      </c>
      <c r="H3501" s="63" t="s">
        <v>772</v>
      </c>
      <c r="I3501" s="63">
        <v>66</v>
      </c>
      <c r="J3501" s="63">
        <v>26</v>
      </c>
      <c r="K3501" s="63">
        <v>3</v>
      </c>
      <c r="L3501" s="63">
        <v>1.2</v>
      </c>
      <c r="M3501" s="63">
        <v>1</v>
      </c>
      <c r="N3501" s="63"/>
      <c r="O3501" s="63">
        <v>1</v>
      </c>
      <c r="P3501" s="63"/>
      <c r="Q3501" s="63">
        <v>1</v>
      </c>
      <c r="R3501" s="63"/>
    </row>
    <row r="3502" spans="1:18" x14ac:dyDescent="0.2">
      <c r="A3502" s="63" t="s">
        <v>3533</v>
      </c>
      <c r="B3502" s="63" t="s">
        <v>3461</v>
      </c>
      <c r="C3502" s="63" t="s">
        <v>153</v>
      </c>
      <c r="D3502" s="63" t="s">
        <v>152</v>
      </c>
      <c r="E3502" s="63" t="s">
        <v>3462</v>
      </c>
      <c r="F3502" s="63">
        <v>0</v>
      </c>
      <c r="G3502" s="63" t="s">
        <v>3463</v>
      </c>
      <c r="H3502" s="63" t="s">
        <v>18</v>
      </c>
      <c r="I3502" s="63">
        <v>56</v>
      </c>
      <c r="J3502" s="63">
        <v>45</v>
      </c>
      <c r="K3502" s="63">
        <v>4</v>
      </c>
      <c r="L3502" s="63"/>
      <c r="M3502" s="63"/>
      <c r="N3502" s="63"/>
      <c r="O3502" s="63"/>
      <c r="P3502" s="63"/>
      <c r="Q3502" s="63"/>
      <c r="R3502" s="63"/>
    </row>
    <row r="3503" spans="1:18" x14ac:dyDescent="0.2">
      <c r="A3503" s="63" t="s">
        <v>3534</v>
      </c>
      <c r="B3503" s="63" t="s">
        <v>3466</v>
      </c>
      <c r="C3503" s="63" t="s">
        <v>153</v>
      </c>
      <c r="D3503" s="63" t="s">
        <v>152</v>
      </c>
      <c r="E3503" s="63" t="s">
        <v>3462</v>
      </c>
      <c r="F3503" s="63">
        <v>1</v>
      </c>
      <c r="G3503" s="63" t="s">
        <v>3463</v>
      </c>
      <c r="H3503" s="63" t="s">
        <v>772</v>
      </c>
      <c r="I3503" s="63">
        <v>69</v>
      </c>
      <c r="J3503" s="63">
        <v>8</v>
      </c>
      <c r="K3503" s="63">
        <v>1</v>
      </c>
      <c r="L3503" s="63">
        <v>3</v>
      </c>
      <c r="M3503" s="63">
        <v>1</v>
      </c>
      <c r="N3503" s="63"/>
      <c r="O3503" s="63">
        <v>1</v>
      </c>
      <c r="P3503" s="63"/>
      <c r="Q3503" s="63">
        <v>1</v>
      </c>
      <c r="R3503" s="63"/>
    </row>
    <row r="3504" spans="1:18" x14ac:dyDescent="0.2">
      <c r="A3504" s="63" t="s">
        <v>3535</v>
      </c>
      <c r="B3504" s="63" t="s">
        <v>3461</v>
      </c>
      <c r="C3504" s="63" t="s">
        <v>157</v>
      </c>
      <c r="D3504" s="63" t="s">
        <v>156</v>
      </c>
      <c r="E3504" s="63" t="s">
        <v>3462</v>
      </c>
      <c r="F3504" s="63">
        <v>0</v>
      </c>
      <c r="G3504" s="63" t="s">
        <v>3463</v>
      </c>
      <c r="H3504" s="63" t="s">
        <v>18</v>
      </c>
      <c r="I3504" s="63">
        <v>61</v>
      </c>
      <c r="J3504" s="63">
        <v>20</v>
      </c>
      <c r="K3504" s="63">
        <v>2</v>
      </c>
      <c r="L3504" s="63"/>
      <c r="M3504" s="63"/>
      <c r="N3504" s="63"/>
      <c r="O3504" s="63"/>
      <c r="P3504" s="63"/>
      <c r="Q3504" s="63"/>
      <c r="R3504" s="63"/>
    </row>
    <row r="3505" spans="1:18" x14ac:dyDescent="0.2">
      <c r="A3505" s="63" t="s">
        <v>3536</v>
      </c>
      <c r="B3505" s="63" t="s">
        <v>3466</v>
      </c>
      <c r="C3505" s="63" t="s">
        <v>157</v>
      </c>
      <c r="D3505" s="63" t="s">
        <v>156</v>
      </c>
      <c r="E3505" s="63" t="s">
        <v>3462</v>
      </c>
      <c r="F3505" s="63">
        <v>1</v>
      </c>
      <c r="G3505" s="63" t="s">
        <v>3463</v>
      </c>
      <c r="H3505" s="63" t="s">
        <v>772</v>
      </c>
      <c r="I3505" s="63">
        <v>67</v>
      </c>
      <c r="J3505" s="63">
        <v>19</v>
      </c>
      <c r="K3505" s="63">
        <v>2</v>
      </c>
      <c r="L3505" s="63">
        <v>1.4</v>
      </c>
      <c r="M3505" s="63">
        <v>1</v>
      </c>
      <c r="N3505" s="63"/>
      <c r="O3505" s="63">
        <v>1</v>
      </c>
      <c r="P3505" s="63"/>
      <c r="Q3505" s="63">
        <v>1</v>
      </c>
      <c r="R3505" s="63"/>
    </row>
    <row r="3506" spans="1:18" x14ac:dyDescent="0.2">
      <c r="A3506" s="63" t="s">
        <v>3537</v>
      </c>
      <c r="B3506" s="63" t="s">
        <v>3461</v>
      </c>
      <c r="C3506" s="63" t="s">
        <v>161</v>
      </c>
      <c r="D3506" s="63" t="s">
        <v>160</v>
      </c>
      <c r="E3506" s="63" t="s">
        <v>3462</v>
      </c>
      <c r="F3506" s="63">
        <v>0</v>
      </c>
      <c r="G3506" s="63" t="s">
        <v>3463</v>
      </c>
      <c r="H3506" s="63" t="s">
        <v>18</v>
      </c>
      <c r="I3506" s="63">
        <v>60</v>
      </c>
      <c r="J3506" s="63">
        <v>27</v>
      </c>
      <c r="K3506" s="63">
        <v>3</v>
      </c>
      <c r="L3506" s="63"/>
      <c r="M3506" s="63"/>
      <c r="N3506" s="63"/>
      <c r="O3506" s="63"/>
      <c r="P3506" s="63"/>
      <c r="Q3506" s="63"/>
      <c r="R3506" s="63"/>
    </row>
    <row r="3507" spans="1:18" x14ac:dyDescent="0.2">
      <c r="A3507" s="63" t="s">
        <v>3538</v>
      </c>
      <c r="B3507" s="63" t="s">
        <v>3466</v>
      </c>
      <c r="C3507" s="63" t="s">
        <v>161</v>
      </c>
      <c r="D3507" s="63" t="s">
        <v>160</v>
      </c>
      <c r="E3507" s="63" t="s">
        <v>3462</v>
      </c>
      <c r="F3507" s="63">
        <v>1</v>
      </c>
      <c r="G3507" s="63" t="s">
        <v>3463</v>
      </c>
      <c r="H3507" s="63" t="s">
        <v>772</v>
      </c>
      <c r="I3507" s="63">
        <v>66</v>
      </c>
      <c r="J3507" s="63">
        <v>26</v>
      </c>
      <c r="K3507" s="63">
        <v>3</v>
      </c>
      <c r="L3507" s="63">
        <v>1.4</v>
      </c>
      <c r="M3507" s="63">
        <v>1</v>
      </c>
      <c r="N3507" s="63"/>
      <c r="O3507" s="63">
        <v>1</v>
      </c>
      <c r="P3507" s="63"/>
      <c r="Q3507" s="63">
        <v>1</v>
      </c>
      <c r="R3507" s="63"/>
    </row>
    <row r="3508" spans="1:18" x14ac:dyDescent="0.2">
      <c r="A3508" s="63" t="s">
        <v>3539</v>
      </c>
      <c r="B3508" s="63" t="s">
        <v>3461</v>
      </c>
      <c r="C3508" s="63" t="s">
        <v>165</v>
      </c>
      <c r="D3508" s="63" t="s">
        <v>164</v>
      </c>
      <c r="E3508" s="63" t="s">
        <v>3462</v>
      </c>
      <c r="F3508" s="63">
        <v>0</v>
      </c>
      <c r="G3508" s="63" t="s">
        <v>3463</v>
      </c>
      <c r="H3508" s="63" t="s">
        <v>18</v>
      </c>
      <c r="I3508" s="63">
        <v>56</v>
      </c>
      <c r="J3508" s="63">
        <v>45</v>
      </c>
      <c r="K3508" s="63">
        <v>4</v>
      </c>
      <c r="L3508" s="63"/>
      <c r="M3508" s="63"/>
      <c r="N3508" s="63"/>
      <c r="O3508" s="63"/>
      <c r="P3508" s="63"/>
      <c r="Q3508" s="63"/>
      <c r="R3508" s="63"/>
    </row>
    <row r="3509" spans="1:18" x14ac:dyDescent="0.2">
      <c r="A3509" s="63" t="s">
        <v>3540</v>
      </c>
      <c r="B3509" s="63" t="s">
        <v>3466</v>
      </c>
      <c r="C3509" s="63" t="s">
        <v>165</v>
      </c>
      <c r="D3509" s="63" t="s">
        <v>164</v>
      </c>
      <c r="E3509" s="63" t="s">
        <v>3462</v>
      </c>
      <c r="F3509" s="63">
        <v>1</v>
      </c>
      <c r="G3509" s="63" t="s">
        <v>3463</v>
      </c>
      <c r="H3509" s="63" t="s">
        <v>772</v>
      </c>
      <c r="I3509" s="63">
        <v>61</v>
      </c>
      <c r="J3509" s="63">
        <v>47</v>
      </c>
      <c r="K3509" s="63">
        <v>4</v>
      </c>
      <c r="L3509" s="63">
        <v>1.2</v>
      </c>
      <c r="M3509" s="63">
        <v>1</v>
      </c>
      <c r="N3509" s="63"/>
      <c r="O3509" s="63">
        <v>1</v>
      </c>
      <c r="P3509" s="63"/>
      <c r="Q3509" s="63">
        <v>1</v>
      </c>
      <c r="R3509" s="63"/>
    </row>
    <row r="3510" spans="1:18" x14ac:dyDescent="0.2">
      <c r="A3510" s="63" t="s">
        <v>3541</v>
      </c>
      <c r="B3510" s="63" t="s">
        <v>3461</v>
      </c>
      <c r="C3510" s="63" t="s">
        <v>169</v>
      </c>
      <c r="D3510" s="63" t="s">
        <v>168</v>
      </c>
      <c r="E3510" s="63" t="s">
        <v>3462</v>
      </c>
      <c r="F3510" s="63">
        <v>0</v>
      </c>
      <c r="G3510" s="63" t="s">
        <v>3463</v>
      </c>
      <c r="H3510" s="63" t="s">
        <v>18</v>
      </c>
      <c r="I3510" s="63">
        <v>63</v>
      </c>
      <c r="J3510" s="63">
        <v>7</v>
      </c>
      <c r="K3510" s="63">
        <v>1</v>
      </c>
      <c r="L3510" s="63"/>
      <c r="M3510" s="63"/>
      <c r="N3510" s="63"/>
      <c r="O3510" s="63"/>
      <c r="P3510" s="63"/>
      <c r="Q3510" s="63"/>
      <c r="R3510" s="63"/>
    </row>
    <row r="3511" spans="1:18" x14ac:dyDescent="0.2">
      <c r="A3511" s="63" t="s">
        <v>3542</v>
      </c>
      <c r="B3511" s="63" t="s">
        <v>3466</v>
      </c>
      <c r="C3511" s="63" t="s">
        <v>169</v>
      </c>
      <c r="D3511" s="63" t="s">
        <v>168</v>
      </c>
      <c r="E3511" s="63" t="s">
        <v>3462</v>
      </c>
      <c r="F3511" s="63">
        <v>1</v>
      </c>
      <c r="G3511" s="63" t="s">
        <v>3463</v>
      </c>
      <c r="H3511" s="63" t="s">
        <v>772</v>
      </c>
      <c r="I3511" s="63">
        <v>68</v>
      </c>
      <c r="J3511" s="63">
        <v>11</v>
      </c>
      <c r="K3511" s="63">
        <v>1</v>
      </c>
      <c r="L3511" s="63">
        <v>1.2</v>
      </c>
      <c r="M3511" s="63">
        <v>1</v>
      </c>
      <c r="N3511" s="63"/>
      <c r="O3511" s="63">
        <v>1</v>
      </c>
      <c r="P3511" s="63"/>
      <c r="Q3511" s="63">
        <v>1</v>
      </c>
      <c r="R3511" s="63"/>
    </row>
    <row r="3512" spans="1:18" x14ac:dyDescent="0.2">
      <c r="A3512" s="63" t="s">
        <v>3543</v>
      </c>
      <c r="B3512" s="63" t="s">
        <v>3461</v>
      </c>
      <c r="C3512" s="63" t="s">
        <v>173</v>
      </c>
      <c r="D3512" s="63" t="s">
        <v>172</v>
      </c>
      <c r="E3512" s="63" t="s">
        <v>3462</v>
      </c>
      <c r="F3512" s="63">
        <v>0</v>
      </c>
      <c r="G3512" s="63" t="s">
        <v>3463</v>
      </c>
      <c r="H3512" s="63" t="s">
        <v>18</v>
      </c>
      <c r="I3512" s="63">
        <v>63</v>
      </c>
      <c r="J3512" s="63">
        <v>7</v>
      </c>
      <c r="K3512" s="63">
        <v>1</v>
      </c>
      <c r="L3512" s="63"/>
      <c r="M3512" s="63"/>
      <c r="N3512" s="63"/>
      <c r="O3512" s="63"/>
      <c r="P3512" s="63"/>
      <c r="Q3512" s="63"/>
      <c r="R3512" s="63"/>
    </row>
    <row r="3513" spans="1:18" x14ac:dyDescent="0.2">
      <c r="A3513" s="63" t="s">
        <v>3544</v>
      </c>
      <c r="B3513" s="63" t="s">
        <v>3466</v>
      </c>
      <c r="C3513" s="63" t="s">
        <v>173</v>
      </c>
      <c r="D3513" s="63" t="s">
        <v>172</v>
      </c>
      <c r="E3513" s="63" t="s">
        <v>3462</v>
      </c>
      <c r="F3513" s="63">
        <v>1</v>
      </c>
      <c r="G3513" s="63" t="s">
        <v>3463</v>
      </c>
      <c r="H3513" s="63" t="s">
        <v>772</v>
      </c>
      <c r="I3513" s="63">
        <v>67</v>
      </c>
      <c r="J3513" s="63">
        <v>19</v>
      </c>
      <c r="K3513" s="63">
        <v>2</v>
      </c>
      <c r="L3513" s="63">
        <v>0.9</v>
      </c>
      <c r="M3513" s="63">
        <v>1</v>
      </c>
      <c r="N3513" s="63"/>
      <c r="O3513" s="63">
        <v>1</v>
      </c>
      <c r="P3513" s="63"/>
      <c r="Q3513" s="63"/>
      <c r="R3513" s="63"/>
    </row>
    <row r="3514" spans="1:18" x14ac:dyDescent="0.2">
      <c r="A3514" s="63" t="s">
        <v>3545</v>
      </c>
      <c r="B3514" s="63" t="s">
        <v>3461</v>
      </c>
      <c r="C3514" s="63" t="s">
        <v>177</v>
      </c>
      <c r="D3514" s="63" t="s">
        <v>176</v>
      </c>
      <c r="E3514" s="63" t="s">
        <v>3462</v>
      </c>
      <c r="F3514" s="63">
        <v>0</v>
      </c>
      <c r="G3514" s="63" t="s">
        <v>3463</v>
      </c>
      <c r="H3514" s="63" t="s">
        <v>18</v>
      </c>
      <c r="I3514" s="63">
        <v>64</v>
      </c>
      <c r="J3514" s="63">
        <v>4</v>
      </c>
      <c r="K3514" s="63">
        <v>1</v>
      </c>
      <c r="L3514" s="63"/>
      <c r="M3514" s="63"/>
      <c r="N3514" s="63"/>
      <c r="O3514" s="63"/>
      <c r="P3514" s="63"/>
      <c r="Q3514" s="63"/>
      <c r="R3514" s="63"/>
    </row>
    <row r="3515" spans="1:18" x14ac:dyDescent="0.2">
      <c r="A3515" s="63" t="s">
        <v>3546</v>
      </c>
      <c r="B3515" s="63" t="s">
        <v>3466</v>
      </c>
      <c r="C3515" s="63" t="s">
        <v>177</v>
      </c>
      <c r="D3515" s="63" t="s">
        <v>176</v>
      </c>
      <c r="E3515" s="63" t="s">
        <v>3462</v>
      </c>
      <c r="F3515" s="63">
        <v>1</v>
      </c>
      <c r="G3515" s="63" t="s">
        <v>3463</v>
      </c>
      <c r="H3515" s="63" t="s">
        <v>772</v>
      </c>
      <c r="I3515" s="63">
        <v>68</v>
      </c>
      <c r="J3515" s="63">
        <v>11</v>
      </c>
      <c r="K3515" s="63">
        <v>1</v>
      </c>
      <c r="L3515" s="63">
        <v>0.9</v>
      </c>
      <c r="M3515" s="63">
        <v>1</v>
      </c>
      <c r="N3515" s="63"/>
      <c r="O3515" s="63">
        <v>1</v>
      </c>
      <c r="P3515" s="63"/>
      <c r="Q3515" s="63"/>
      <c r="R3515" s="63"/>
    </row>
    <row r="3516" spans="1:18" x14ac:dyDescent="0.2">
      <c r="A3516" s="63" t="s">
        <v>3547</v>
      </c>
      <c r="B3516" s="63" t="s">
        <v>3461</v>
      </c>
      <c r="C3516" s="63" t="s">
        <v>181</v>
      </c>
      <c r="D3516" s="63" t="s">
        <v>180</v>
      </c>
      <c r="E3516" s="63" t="s">
        <v>3462</v>
      </c>
      <c r="F3516" s="63">
        <v>0</v>
      </c>
      <c r="G3516" s="63" t="s">
        <v>3463</v>
      </c>
      <c r="H3516" s="63" t="s">
        <v>18</v>
      </c>
      <c r="I3516" s="63">
        <v>58</v>
      </c>
      <c r="J3516" s="63">
        <v>40</v>
      </c>
      <c r="K3516" s="63">
        <v>4</v>
      </c>
      <c r="L3516" s="63"/>
      <c r="M3516" s="63"/>
      <c r="N3516" s="63"/>
      <c r="O3516" s="63"/>
      <c r="P3516" s="63"/>
      <c r="Q3516" s="63"/>
      <c r="R3516" s="63"/>
    </row>
    <row r="3517" spans="1:18" x14ac:dyDescent="0.2">
      <c r="A3517" s="63" t="s">
        <v>3548</v>
      </c>
      <c r="B3517" s="63" t="s">
        <v>3466</v>
      </c>
      <c r="C3517" s="63" t="s">
        <v>181</v>
      </c>
      <c r="D3517" s="63" t="s">
        <v>180</v>
      </c>
      <c r="E3517" s="63" t="s">
        <v>3462</v>
      </c>
      <c r="F3517" s="63">
        <v>1</v>
      </c>
      <c r="G3517" s="63" t="s">
        <v>3463</v>
      </c>
      <c r="H3517" s="63" t="s">
        <v>772</v>
      </c>
      <c r="I3517" s="63">
        <v>66</v>
      </c>
      <c r="J3517" s="63">
        <v>26</v>
      </c>
      <c r="K3517" s="63">
        <v>3</v>
      </c>
      <c r="L3517" s="63">
        <v>1.8</v>
      </c>
      <c r="M3517" s="63">
        <v>1</v>
      </c>
      <c r="N3517" s="63"/>
      <c r="O3517" s="63">
        <v>1</v>
      </c>
      <c r="P3517" s="63"/>
      <c r="Q3517" s="63">
        <v>1</v>
      </c>
      <c r="R3517" s="63"/>
    </row>
    <row r="3518" spans="1:18" x14ac:dyDescent="0.2">
      <c r="A3518" s="63" t="s">
        <v>3549</v>
      </c>
      <c r="B3518" s="63" t="s">
        <v>3461</v>
      </c>
      <c r="C3518" s="63" t="s">
        <v>185</v>
      </c>
      <c r="D3518" s="63" t="s">
        <v>184</v>
      </c>
      <c r="E3518" s="63" t="s">
        <v>3462</v>
      </c>
      <c r="F3518" s="63">
        <v>0</v>
      </c>
      <c r="G3518" s="63" t="s">
        <v>3463</v>
      </c>
      <c r="H3518" s="63" t="s">
        <v>18</v>
      </c>
      <c r="I3518" s="63">
        <v>63</v>
      </c>
      <c r="J3518" s="63">
        <v>7</v>
      </c>
      <c r="K3518" s="63">
        <v>1</v>
      </c>
      <c r="L3518" s="63"/>
      <c r="M3518" s="63"/>
      <c r="N3518" s="63"/>
      <c r="O3518" s="63"/>
      <c r="P3518" s="63"/>
      <c r="Q3518" s="63"/>
      <c r="R3518" s="63"/>
    </row>
    <row r="3519" spans="1:18" x14ac:dyDescent="0.2">
      <c r="A3519" s="63" t="s">
        <v>3550</v>
      </c>
      <c r="B3519" s="63" t="s">
        <v>3466</v>
      </c>
      <c r="C3519" s="63" t="s">
        <v>185</v>
      </c>
      <c r="D3519" s="63" t="s">
        <v>184</v>
      </c>
      <c r="E3519" s="63" t="s">
        <v>3462</v>
      </c>
      <c r="F3519" s="63">
        <v>1</v>
      </c>
      <c r="G3519" s="63" t="s">
        <v>3463</v>
      </c>
      <c r="H3519" s="63" t="s">
        <v>772</v>
      </c>
      <c r="I3519" s="63">
        <v>68</v>
      </c>
      <c r="J3519" s="63">
        <v>11</v>
      </c>
      <c r="K3519" s="63">
        <v>1</v>
      </c>
      <c r="L3519" s="63">
        <v>1.2</v>
      </c>
      <c r="M3519" s="63">
        <v>1</v>
      </c>
      <c r="N3519" s="63"/>
      <c r="O3519" s="63">
        <v>1</v>
      </c>
      <c r="P3519" s="63"/>
      <c r="Q3519" s="63">
        <v>1</v>
      </c>
      <c r="R3519" s="63"/>
    </row>
    <row r="3520" spans="1:18" x14ac:dyDescent="0.2">
      <c r="A3520" s="63" t="s">
        <v>3551</v>
      </c>
      <c r="B3520" s="63" t="s">
        <v>3461</v>
      </c>
      <c r="C3520" s="63" t="s">
        <v>189</v>
      </c>
      <c r="D3520" s="63" t="s">
        <v>188</v>
      </c>
      <c r="E3520" s="63" t="s">
        <v>3462</v>
      </c>
      <c r="F3520" s="63">
        <v>0</v>
      </c>
      <c r="G3520" s="63" t="s">
        <v>3463</v>
      </c>
      <c r="H3520" s="63" t="s">
        <v>18</v>
      </c>
      <c r="I3520" s="63">
        <v>56</v>
      </c>
      <c r="J3520" s="63">
        <v>45</v>
      </c>
      <c r="K3520" s="63">
        <v>4</v>
      </c>
      <c r="L3520" s="63"/>
      <c r="M3520" s="63"/>
      <c r="N3520" s="63"/>
      <c r="O3520" s="63"/>
      <c r="P3520" s="63"/>
      <c r="Q3520" s="63"/>
      <c r="R3520" s="63"/>
    </row>
    <row r="3521" spans="1:18" x14ac:dyDescent="0.2">
      <c r="A3521" s="63" t="s">
        <v>3552</v>
      </c>
      <c r="B3521" s="63" t="s">
        <v>3466</v>
      </c>
      <c r="C3521" s="63" t="s">
        <v>189</v>
      </c>
      <c r="D3521" s="63" t="s">
        <v>188</v>
      </c>
      <c r="E3521" s="63" t="s">
        <v>3462</v>
      </c>
      <c r="F3521" s="63">
        <v>1</v>
      </c>
      <c r="G3521" s="63" t="s">
        <v>3463</v>
      </c>
      <c r="H3521" s="63" t="s">
        <v>772</v>
      </c>
      <c r="I3521" s="63">
        <v>60</v>
      </c>
      <c r="J3521" s="63">
        <v>50</v>
      </c>
      <c r="K3521" s="63">
        <v>4</v>
      </c>
      <c r="L3521" s="63">
        <v>0.9</v>
      </c>
      <c r="M3521" s="63">
        <v>1</v>
      </c>
      <c r="N3521" s="63"/>
      <c r="O3521" s="63">
        <v>1</v>
      </c>
      <c r="P3521" s="63"/>
      <c r="Q3521" s="63"/>
      <c r="R3521" s="63"/>
    </row>
    <row r="3522" spans="1:18" x14ac:dyDescent="0.2">
      <c r="A3522" s="63" t="s">
        <v>3553</v>
      </c>
      <c r="B3522" s="63" t="s">
        <v>3461</v>
      </c>
      <c r="C3522" s="63" t="s">
        <v>193</v>
      </c>
      <c r="D3522" s="63" t="s">
        <v>192</v>
      </c>
      <c r="E3522" s="63" t="s">
        <v>3462</v>
      </c>
      <c r="F3522" s="63">
        <v>0</v>
      </c>
      <c r="G3522" s="63" t="s">
        <v>3463</v>
      </c>
      <c r="H3522" s="63" t="s">
        <v>18</v>
      </c>
      <c r="I3522" s="63">
        <v>61</v>
      </c>
      <c r="J3522" s="63"/>
      <c r="K3522" s="63"/>
      <c r="L3522" s="63"/>
      <c r="M3522" s="63"/>
      <c r="N3522" s="63"/>
      <c r="O3522" s="63"/>
      <c r="P3522" s="63"/>
      <c r="Q3522" s="63"/>
      <c r="R3522" s="63"/>
    </row>
    <row r="3523" spans="1:18" x14ac:dyDescent="0.2">
      <c r="A3523" s="63" t="s">
        <v>3554</v>
      </c>
      <c r="B3523" s="63" t="s">
        <v>3466</v>
      </c>
      <c r="C3523" s="63" t="s">
        <v>193</v>
      </c>
      <c r="D3523" s="63" t="s">
        <v>192</v>
      </c>
      <c r="E3523" s="63" t="s">
        <v>3462</v>
      </c>
      <c r="F3523" s="63">
        <v>1</v>
      </c>
      <c r="G3523" s="63" t="s">
        <v>3463</v>
      </c>
      <c r="H3523" s="63" t="s">
        <v>772</v>
      </c>
      <c r="I3523" s="63">
        <v>66</v>
      </c>
      <c r="J3523" s="63"/>
      <c r="K3523" s="63"/>
      <c r="L3523" s="63">
        <v>1.2</v>
      </c>
      <c r="M3523" s="63">
        <v>1</v>
      </c>
      <c r="N3523" s="63"/>
      <c r="O3523" s="63">
        <v>1</v>
      </c>
      <c r="P3523" s="63"/>
      <c r="Q3523" s="63">
        <v>1</v>
      </c>
      <c r="R3523" s="63"/>
    </row>
    <row r="3524" spans="1:18" x14ac:dyDescent="0.2">
      <c r="A3524" s="63" t="s">
        <v>3555</v>
      </c>
      <c r="B3524" s="63" t="s">
        <v>3461</v>
      </c>
      <c r="C3524" s="63" t="s">
        <v>197</v>
      </c>
      <c r="D3524" s="63" t="s">
        <v>196</v>
      </c>
      <c r="E3524" s="63" t="s">
        <v>3462</v>
      </c>
      <c r="F3524" s="63">
        <v>0</v>
      </c>
      <c r="G3524" s="63" t="s">
        <v>3463</v>
      </c>
      <c r="H3524" s="63" t="s">
        <v>18</v>
      </c>
      <c r="I3524" s="63">
        <v>66</v>
      </c>
      <c r="J3524" s="63">
        <v>1</v>
      </c>
      <c r="K3524" s="63">
        <v>1</v>
      </c>
      <c r="L3524" s="63"/>
      <c r="M3524" s="63"/>
      <c r="N3524" s="63"/>
      <c r="O3524" s="63"/>
      <c r="P3524" s="63"/>
      <c r="Q3524" s="63"/>
      <c r="R3524" s="63"/>
    </row>
    <row r="3525" spans="1:18" x14ac:dyDescent="0.2">
      <c r="A3525" s="63" t="s">
        <v>3556</v>
      </c>
      <c r="B3525" s="63" t="s">
        <v>3466</v>
      </c>
      <c r="C3525" s="63" t="s">
        <v>197</v>
      </c>
      <c r="D3525" s="63" t="s">
        <v>196</v>
      </c>
      <c r="E3525" s="63" t="s">
        <v>3462</v>
      </c>
      <c r="F3525" s="63">
        <v>1</v>
      </c>
      <c r="G3525" s="63" t="s">
        <v>3463</v>
      </c>
      <c r="H3525" s="63" t="s">
        <v>772</v>
      </c>
      <c r="I3525" s="63">
        <v>71</v>
      </c>
      <c r="J3525" s="63">
        <v>2</v>
      </c>
      <c r="K3525" s="63">
        <v>1</v>
      </c>
      <c r="L3525" s="63">
        <v>1.2</v>
      </c>
      <c r="M3525" s="63">
        <v>1</v>
      </c>
      <c r="N3525" s="63"/>
      <c r="O3525" s="63">
        <v>1</v>
      </c>
      <c r="P3525" s="63"/>
      <c r="Q3525" s="63">
        <v>1</v>
      </c>
      <c r="R3525" s="63"/>
    </row>
    <row r="3526" spans="1:18" x14ac:dyDescent="0.2">
      <c r="A3526" s="63" t="s">
        <v>3557</v>
      </c>
      <c r="B3526" s="63" t="s">
        <v>3461</v>
      </c>
      <c r="C3526" s="63" t="s">
        <v>201</v>
      </c>
      <c r="D3526" s="63" t="s">
        <v>200</v>
      </c>
      <c r="E3526" s="63" t="s">
        <v>3462</v>
      </c>
      <c r="F3526" s="63">
        <v>0</v>
      </c>
      <c r="G3526" s="63" t="s">
        <v>3463</v>
      </c>
      <c r="H3526" s="63" t="s">
        <v>18</v>
      </c>
      <c r="I3526" s="63">
        <v>60</v>
      </c>
      <c r="J3526" s="63">
        <v>27</v>
      </c>
      <c r="K3526" s="63">
        <v>3</v>
      </c>
      <c r="L3526" s="63"/>
      <c r="M3526" s="63"/>
      <c r="N3526" s="63"/>
      <c r="O3526" s="63"/>
      <c r="P3526" s="63"/>
      <c r="Q3526" s="63"/>
      <c r="R3526" s="63"/>
    </row>
    <row r="3527" spans="1:18" x14ac:dyDescent="0.2">
      <c r="A3527" s="63" t="s">
        <v>3558</v>
      </c>
      <c r="B3527" s="63" t="s">
        <v>3466</v>
      </c>
      <c r="C3527" s="63" t="s">
        <v>201</v>
      </c>
      <c r="D3527" s="63" t="s">
        <v>200</v>
      </c>
      <c r="E3527" s="63" t="s">
        <v>3462</v>
      </c>
      <c r="F3527" s="63">
        <v>1</v>
      </c>
      <c r="G3527" s="63" t="s">
        <v>3463</v>
      </c>
      <c r="H3527" s="63" t="s">
        <v>772</v>
      </c>
      <c r="I3527" s="63">
        <v>66</v>
      </c>
      <c r="J3527" s="63">
        <v>26</v>
      </c>
      <c r="K3527" s="63">
        <v>3</v>
      </c>
      <c r="L3527" s="63">
        <v>1.4</v>
      </c>
      <c r="M3527" s="63">
        <v>1</v>
      </c>
      <c r="N3527" s="63"/>
      <c r="O3527" s="63">
        <v>1</v>
      </c>
      <c r="P3527" s="63"/>
      <c r="Q3527" s="63">
        <v>1</v>
      </c>
      <c r="R3527" s="63"/>
    </row>
    <row r="3528" spans="1:18" x14ac:dyDescent="0.2">
      <c r="A3528" s="63" t="s">
        <v>3559</v>
      </c>
      <c r="B3528" s="63" t="s">
        <v>3461</v>
      </c>
      <c r="C3528" s="63" t="s">
        <v>205</v>
      </c>
      <c r="D3528" s="63" t="s">
        <v>204</v>
      </c>
      <c r="E3528" s="63" t="s">
        <v>3462</v>
      </c>
      <c r="F3528" s="63">
        <v>0</v>
      </c>
      <c r="G3528" s="63" t="s">
        <v>3463</v>
      </c>
      <c r="H3528" s="63" t="s">
        <v>18</v>
      </c>
      <c r="I3528" s="63">
        <v>63</v>
      </c>
      <c r="J3528" s="63">
        <v>7</v>
      </c>
      <c r="K3528" s="63">
        <v>1</v>
      </c>
      <c r="L3528" s="63"/>
      <c r="M3528" s="63"/>
      <c r="N3528" s="63"/>
      <c r="O3528" s="63"/>
      <c r="P3528" s="63"/>
      <c r="Q3528" s="63"/>
      <c r="R3528" s="63"/>
    </row>
    <row r="3529" spans="1:18" x14ac:dyDescent="0.2">
      <c r="A3529" s="63" t="s">
        <v>3560</v>
      </c>
      <c r="B3529" s="63" t="s">
        <v>3466</v>
      </c>
      <c r="C3529" s="63" t="s">
        <v>205</v>
      </c>
      <c r="D3529" s="63" t="s">
        <v>204</v>
      </c>
      <c r="E3529" s="63" t="s">
        <v>3462</v>
      </c>
      <c r="F3529" s="63">
        <v>1</v>
      </c>
      <c r="G3529" s="63" t="s">
        <v>3463</v>
      </c>
      <c r="H3529" s="63" t="s">
        <v>772</v>
      </c>
      <c r="I3529" s="63">
        <v>66</v>
      </c>
      <c r="J3529" s="63">
        <v>26</v>
      </c>
      <c r="K3529" s="63">
        <v>3</v>
      </c>
      <c r="L3529" s="63">
        <v>0.7</v>
      </c>
      <c r="M3529" s="63">
        <v>1</v>
      </c>
      <c r="N3529" s="63"/>
      <c r="O3529" s="63">
        <v>1</v>
      </c>
      <c r="P3529" s="63"/>
      <c r="Q3529" s="63"/>
      <c r="R3529" s="63"/>
    </row>
    <row r="3530" spans="1:18" x14ac:dyDescent="0.2">
      <c r="A3530" s="63" t="s">
        <v>3561</v>
      </c>
      <c r="B3530" s="63" t="s">
        <v>3461</v>
      </c>
      <c r="C3530" s="63" t="s">
        <v>209</v>
      </c>
      <c r="D3530" s="63" t="s">
        <v>208</v>
      </c>
      <c r="E3530" s="63" t="s">
        <v>3462</v>
      </c>
      <c r="F3530" s="63">
        <v>0</v>
      </c>
      <c r="G3530" s="63" t="s">
        <v>3463</v>
      </c>
      <c r="H3530" s="63" t="s">
        <v>18</v>
      </c>
      <c r="I3530" s="63">
        <v>56</v>
      </c>
      <c r="J3530" s="63">
        <v>45</v>
      </c>
      <c r="K3530" s="63">
        <v>4</v>
      </c>
      <c r="L3530" s="63"/>
      <c r="M3530" s="63"/>
      <c r="N3530" s="63"/>
      <c r="O3530" s="63"/>
      <c r="P3530" s="63"/>
      <c r="Q3530" s="63"/>
      <c r="R3530" s="63"/>
    </row>
    <row r="3531" spans="1:18" x14ac:dyDescent="0.2">
      <c r="A3531" s="63" t="s">
        <v>3562</v>
      </c>
      <c r="B3531" s="63" t="s">
        <v>3466</v>
      </c>
      <c r="C3531" s="63" t="s">
        <v>209</v>
      </c>
      <c r="D3531" s="63" t="s">
        <v>208</v>
      </c>
      <c r="E3531" s="63" t="s">
        <v>3462</v>
      </c>
      <c r="F3531" s="63">
        <v>1</v>
      </c>
      <c r="G3531" s="63" t="s">
        <v>3463</v>
      </c>
      <c r="H3531" s="63" t="s">
        <v>772</v>
      </c>
      <c r="I3531" s="63">
        <v>62</v>
      </c>
      <c r="J3531" s="63">
        <v>44</v>
      </c>
      <c r="K3531" s="63">
        <v>4</v>
      </c>
      <c r="L3531" s="63">
        <v>1.4</v>
      </c>
      <c r="M3531" s="63">
        <v>1</v>
      </c>
      <c r="N3531" s="63"/>
      <c r="O3531" s="63">
        <v>1</v>
      </c>
      <c r="P3531" s="63"/>
      <c r="Q3531" s="63">
        <v>1</v>
      </c>
      <c r="R3531" s="63"/>
    </row>
    <row r="3532" spans="1:18" x14ac:dyDescent="0.2">
      <c r="A3532" s="63" t="s">
        <v>3563</v>
      </c>
      <c r="B3532" s="63" t="s">
        <v>3461</v>
      </c>
      <c r="C3532" s="63" t="s">
        <v>213</v>
      </c>
      <c r="D3532" s="63" t="s">
        <v>212</v>
      </c>
      <c r="E3532" s="63" t="s">
        <v>3462</v>
      </c>
      <c r="F3532" s="63">
        <v>0</v>
      </c>
      <c r="G3532" s="63" t="s">
        <v>3463</v>
      </c>
      <c r="H3532" s="63" t="s">
        <v>18</v>
      </c>
      <c r="I3532" s="63">
        <v>63</v>
      </c>
      <c r="J3532" s="63">
        <v>7</v>
      </c>
      <c r="K3532" s="63">
        <v>1</v>
      </c>
      <c r="L3532" s="63"/>
      <c r="M3532" s="63"/>
      <c r="N3532" s="63"/>
      <c r="O3532" s="63"/>
      <c r="P3532" s="63"/>
      <c r="Q3532" s="63"/>
      <c r="R3532" s="63"/>
    </row>
    <row r="3533" spans="1:18" x14ac:dyDescent="0.2">
      <c r="A3533" s="63" t="s">
        <v>3564</v>
      </c>
      <c r="B3533" s="63" t="s">
        <v>3466</v>
      </c>
      <c r="C3533" s="63" t="s">
        <v>213</v>
      </c>
      <c r="D3533" s="63" t="s">
        <v>212</v>
      </c>
      <c r="E3533" s="63" t="s">
        <v>3462</v>
      </c>
      <c r="F3533" s="63">
        <v>1</v>
      </c>
      <c r="G3533" s="63" t="s">
        <v>3463</v>
      </c>
      <c r="H3533" s="63" t="s">
        <v>772</v>
      </c>
      <c r="I3533" s="63">
        <v>70</v>
      </c>
      <c r="J3533" s="63">
        <v>4</v>
      </c>
      <c r="K3533" s="63">
        <v>1</v>
      </c>
      <c r="L3533" s="63">
        <v>1.6</v>
      </c>
      <c r="M3533" s="63">
        <v>1</v>
      </c>
      <c r="N3533" s="63"/>
      <c r="O3533" s="63">
        <v>1</v>
      </c>
      <c r="P3533" s="63"/>
      <c r="Q3533" s="63">
        <v>1</v>
      </c>
      <c r="R3533" s="63"/>
    </row>
    <row r="3534" spans="1:18" x14ac:dyDescent="0.2">
      <c r="A3534" s="63" t="s">
        <v>3565</v>
      </c>
      <c r="B3534" s="63" t="s">
        <v>3461</v>
      </c>
      <c r="C3534" s="63" t="s">
        <v>217</v>
      </c>
      <c r="D3534" s="63" t="s">
        <v>216</v>
      </c>
      <c r="E3534" s="63" t="s">
        <v>3462</v>
      </c>
      <c r="F3534" s="63">
        <v>0</v>
      </c>
      <c r="G3534" s="63" t="s">
        <v>3463</v>
      </c>
      <c r="H3534" s="63" t="s">
        <v>18</v>
      </c>
      <c r="I3534" s="63">
        <v>59</v>
      </c>
      <c r="J3534" s="63">
        <v>32</v>
      </c>
      <c r="K3534" s="63">
        <v>3</v>
      </c>
      <c r="L3534" s="63"/>
      <c r="M3534" s="63"/>
      <c r="N3534" s="63"/>
      <c r="O3534" s="63"/>
      <c r="P3534" s="63"/>
      <c r="Q3534" s="63"/>
      <c r="R3534" s="63"/>
    </row>
    <row r="3535" spans="1:18" x14ac:dyDescent="0.2">
      <c r="A3535" s="63" t="s">
        <v>3566</v>
      </c>
      <c r="B3535" s="63" t="s">
        <v>3466</v>
      </c>
      <c r="C3535" s="63" t="s">
        <v>217</v>
      </c>
      <c r="D3535" s="63" t="s">
        <v>216</v>
      </c>
      <c r="E3535" s="63" t="s">
        <v>3462</v>
      </c>
      <c r="F3535" s="63">
        <v>1</v>
      </c>
      <c r="G3535" s="63" t="s">
        <v>3463</v>
      </c>
      <c r="H3535" s="63" t="s">
        <v>772</v>
      </c>
      <c r="I3535" s="63">
        <v>64</v>
      </c>
      <c r="J3535" s="63">
        <v>39</v>
      </c>
      <c r="K3535" s="63">
        <v>4</v>
      </c>
      <c r="L3535" s="63">
        <v>1.2</v>
      </c>
      <c r="M3535" s="63">
        <v>1</v>
      </c>
      <c r="N3535" s="63"/>
      <c r="O3535" s="63">
        <v>1</v>
      </c>
      <c r="P3535" s="63"/>
      <c r="Q3535" s="63">
        <v>1</v>
      </c>
      <c r="R3535" s="63"/>
    </row>
    <row r="3536" spans="1:18" x14ac:dyDescent="0.2">
      <c r="A3536" s="63" t="s">
        <v>3567</v>
      </c>
      <c r="B3536" s="63" t="s">
        <v>3461</v>
      </c>
      <c r="C3536" s="63" t="s">
        <v>221</v>
      </c>
      <c r="D3536" s="63" t="s">
        <v>220</v>
      </c>
      <c r="E3536" s="63" t="s">
        <v>3462</v>
      </c>
      <c r="F3536" s="63">
        <v>0</v>
      </c>
      <c r="G3536" s="63" t="s">
        <v>3463</v>
      </c>
      <c r="H3536" s="63" t="s">
        <v>18</v>
      </c>
      <c r="I3536" s="63">
        <v>58</v>
      </c>
      <c r="J3536" s="63">
        <v>40</v>
      </c>
      <c r="K3536" s="63">
        <v>4</v>
      </c>
      <c r="L3536" s="63"/>
      <c r="M3536" s="63"/>
      <c r="N3536" s="63"/>
      <c r="O3536" s="63"/>
      <c r="P3536" s="63"/>
      <c r="Q3536" s="63"/>
      <c r="R3536" s="63"/>
    </row>
    <row r="3537" spans="1:18" x14ac:dyDescent="0.2">
      <c r="A3537" s="63" t="s">
        <v>3568</v>
      </c>
      <c r="B3537" s="63" t="s">
        <v>3466</v>
      </c>
      <c r="C3537" s="63" t="s">
        <v>221</v>
      </c>
      <c r="D3537" s="63" t="s">
        <v>220</v>
      </c>
      <c r="E3537" s="63" t="s">
        <v>3462</v>
      </c>
      <c r="F3537" s="63">
        <v>1</v>
      </c>
      <c r="G3537" s="63" t="s">
        <v>3463</v>
      </c>
      <c r="H3537" s="63" t="s">
        <v>772</v>
      </c>
      <c r="I3537" s="63">
        <v>61</v>
      </c>
      <c r="J3537" s="63">
        <v>47</v>
      </c>
      <c r="K3537" s="63">
        <v>4</v>
      </c>
      <c r="L3537" s="63">
        <v>0.7</v>
      </c>
      <c r="M3537" s="63">
        <v>1</v>
      </c>
      <c r="N3537" s="63"/>
      <c r="O3537" s="63">
        <v>1</v>
      </c>
      <c r="P3537" s="63"/>
      <c r="Q3537" s="63"/>
      <c r="R3537" s="63"/>
    </row>
    <row r="3538" spans="1:18" x14ac:dyDescent="0.2">
      <c r="A3538" s="63" t="s">
        <v>3569</v>
      </c>
      <c r="B3538" s="63" t="s">
        <v>3570</v>
      </c>
      <c r="C3538" s="63" t="s">
        <v>14</v>
      </c>
      <c r="D3538" s="63" t="s">
        <v>13</v>
      </c>
      <c r="E3538" s="63" t="s">
        <v>3571</v>
      </c>
      <c r="F3538" s="63">
        <v>0</v>
      </c>
      <c r="G3538" s="63" t="s">
        <v>3572</v>
      </c>
      <c r="H3538" s="63" t="s">
        <v>18</v>
      </c>
      <c r="I3538" s="63">
        <v>91</v>
      </c>
      <c r="J3538" s="63">
        <v>10</v>
      </c>
      <c r="K3538" s="63">
        <v>1</v>
      </c>
      <c r="L3538" s="63"/>
      <c r="M3538" s="63"/>
      <c r="N3538" s="63"/>
      <c r="O3538" s="63"/>
      <c r="P3538" s="63"/>
      <c r="Q3538" s="63"/>
      <c r="R3538" s="63"/>
    </row>
    <row r="3539" spans="1:18" x14ac:dyDescent="0.2">
      <c r="A3539" s="63" t="s">
        <v>3573</v>
      </c>
      <c r="B3539" s="63" t="s">
        <v>3574</v>
      </c>
      <c r="C3539" s="63" t="s">
        <v>14</v>
      </c>
      <c r="D3539" s="63" t="s">
        <v>13</v>
      </c>
      <c r="E3539" s="63" t="s">
        <v>3571</v>
      </c>
      <c r="F3539" s="63">
        <v>1</v>
      </c>
      <c r="G3539" s="63" t="s">
        <v>3572</v>
      </c>
      <c r="H3539" s="63" t="s">
        <v>772</v>
      </c>
      <c r="I3539" s="63">
        <v>91</v>
      </c>
      <c r="J3539" s="63">
        <v>10</v>
      </c>
      <c r="K3539" s="63">
        <v>1</v>
      </c>
      <c r="L3539" s="63">
        <v>0</v>
      </c>
      <c r="M3539" s="63"/>
      <c r="N3539" s="63"/>
      <c r="O3539" s="63"/>
      <c r="P3539" s="63"/>
      <c r="Q3539" s="63"/>
      <c r="R3539" s="63"/>
    </row>
    <row r="3540" spans="1:18" x14ac:dyDescent="0.2">
      <c r="A3540" s="63" t="s">
        <v>3575</v>
      </c>
      <c r="B3540" s="63" t="s">
        <v>3570</v>
      </c>
      <c r="C3540" s="63" t="s">
        <v>22</v>
      </c>
      <c r="D3540" s="63" t="s">
        <v>21</v>
      </c>
      <c r="E3540" s="63" t="s">
        <v>3571</v>
      </c>
      <c r="F3540" s="63">
        <v>0</v>
      </c>
      <c r="G3540" s="63" t="s">
        <v>3572</v>
      </c>
      <c r="H3540" s="63" t="s">
        <v>18</v>
      </c>
      <c r="I3540" s="63">
        <v>80</v>
      </c>
      <c r="J3540" s="63">
        <v>51</v>
      </c>
      <c r="K3540" s="63">
        <v>4</v>
      </c>
      <c r="L3540" s="63"/>
      <c r="M3540" s="63"/>
      <c r="N3540" s="63"/>
      <c r="O3540" s="63"/>
      <c r="P3540" s="63"/>
      <c r="Q3540" s="63"/>
      <c r="R3540" s="63"/>
    </row>
    <row r="3541" spans="1:18" x14ac:dyDescent="0.2">
      <c r="A3541" s="63" t="s">
        <v>3576</v>
      </c>
      <c r="B3541" s="63" t="s">
        <v>3574</v>
      </c>
      <c r="C3541" s="63" t="s">
        <v>22</v>
      </c>
      <c r="D3541" s="63" t="s">
        <v>21</v>
      </c>
      <c r="E3541" s="63" t="s">
        <v>3571</v>
      </c>
      <c r="F3541" s="63">
        <v>1</v>
      </c>
      <c r="G3541" s="63" t="s">
        <v>3572</v>
      </c>
      <c r="H3541" s="63" t="s">
        <v>772</v>
      </c>
      <c r="I3541" s="63">
        <v>77</v>
      </c>
      <c r="J3541" s="63">
        <v>51</v>
      </c>
      <c r="K3541" s="63">
        <v>4</v>
      </c>
      <c r="L3541" s="63">
        <v>-1</v>
      </c>
      <c r="M3541" s="63"/>
      <c r="N3541" s="63">
        <v>1</v>
      </c>
      <c r="O3541" s="63"/>
      <c r="P3541" s="63">
        <v>1</v>
      </c>
      <c r="Q3541" s="63"/>
      <c r="R3541" s="63">
        <v>1</v>
      </c>
    </row>
    <row r="3542" spans="1:18" x14ac:dyDescent="0.2">
      <c r="A3542" s="63" t="s">
        <v>3577</v>
      </c>
      <c r="B3542" s="63" t="s">
        <v>3570</v>
      </c>
      <c r="C3542" s="63" t="s">
        <v>26</v>
      </c>
      <c r="D3542" s="63" t="s">
        <v>25</v>
      </c>
      <c r="E3542" s="63" t="s">
        <v>3571</v>
      </c>
      <c r="F3542" s="63">
        <v>0</v>
      </c>
      <c r="G3542" s="63" t="s">
        <v>3572</v>
      </c>
      <c r="H3542" s="63" t="s">
        <v>18</v>
      </c>
      <c r="I3542" s="63">
        <v>86</v>
      </c>
      <c r="J3542" s="63">
        <v>46</v>
      </c>
      <c r="K3542" s="63">
        <v>4</v>
      </c>
      <c r="L3542" s="63"/>
      <c r="M3542" s="63"/>
      <c r="N3542" s="63"/>
      <c r="O3542" s="63"/>
      <c r="P3542" s="63"/>
      <c r="Q3542" s="63"/>
      <c r="R3542" s="63"/>
    </row>
    <row r="3543" spans="1:18" x14ac:dyDescent="0.2">
      <c r="A3543" s="63" t="s">
        <v>3578</v>
      </c>
      <c r="B3543" s="63" t="s">
        <v>3574</v>
      </c>
      <c r="C3543" s="63" t="s">
        <v>26</v>
      </c>
      <c r="D3543" s="63" t="s">
        <v>25</v>
      </c>
      <c r="E3543" s="63" t="s">
        <v>3571</v>
      </c>
      <c r="F3543" s="63">
        <v>1</v>
      </c>
      <c r="G3543" s="63" t="s">
        <v>3572</v>
      </c>
      <c r="H3543" s="63" t="s">
        <v>772</v>
      </c>
      <c r="I3543" s="63">
        <v>86</v>
      </c>
      <c r="J3543" s="63">
        <v>45</v>
      </c>
      <c r="K3543" s="63">
        <v>4</v>
      </c>
      <c r="L3543" s="63">
        <v>0</v>
      </c>
      <c r="M3543" s="63"/>
      <c r="N3543" s="63"/>
      <c r="O3543" s="63"/>
      <c r="P3543" s="63"/>
      <c r="Q3543" s="63"/>
      <c r="R3543" s="63"/>
    </row>
    <row r="3544" spans="1:18" x14ac:dyDescent="0.2">
      <c r="A3544" s="63" t="s">
        <v>3579</v>
      </c>
      <c r="B3544" s="63" t="s">
        <v>3570</v>
      </c>
      <c r="C3544" s="63" t="s">
        <v>30</v>
      </c>
      <c r="D3544" s="63" t="s">
        <v>29</v>
      </c>
      <c r="E3544" s="63" t="s">
        <v>3571</v>
      </c>
      <c r="F3544" s="63">
        <v>0</v>
      </c>
      <c r="G3544" s="63" t="s">
        <v>3572</v>
      </c>
      <c r="H3544" s="63" t="s">
        <v>18</v>
      </c>
      <c r="I3544" s="63">
        <v>90</v>
      </c>
      <c r="J3544" s="63">
        <v>17</v>
      </c>
      <c r="K3544" s="63">
        <v>2</v>
      </c>
      <c r="L3544" s="63"/>
      <c r="M3544" s="63"/>
      <c r="N3544" s="63"/>
      <c r="O3544" s="63"/>
      <c r="P3544" s="63"/>
      <c r="Q3544" s="63"/>
      <c r="R3544" s="63"/>
    </row>
    <row r="3545" spans="1:18" x14ac:dyDescent="0.2">
      <c r="A3545" s="63" t="s">
        <v>3580</v>
      </c>
      <c r="B3545" s="63" t="s">
        <v>3574</v>
      </c>
      <c r="C3545" s="63" t="s">
        <v>30</v>
      </c>
      <c r="D3545" s="63" t="s">
        <v>29</v>
      </c>
      <c r="E3545" s="63" t="s">
        <v>3571</v>
      </c>
      <c r="F3545" s="63">
        <v>1</v>
      </c>
      <c r="G3545" s="63" t="s">
        <v>3572</v>
      </c>
      <c r="H3545" s="63" t="s">
        <v>772</v>
      </c>
      <c r="I3545" s="63">
        <v>91</v>
      </c>
      <c r="J3545" s="63">
        <v>10</v>
      </c>
      <c r="K3545" s="63">
        <v>1</v>
      </c>
      <c r="L3545" s="63">
        <v>0.3</v>
      </c>
      <c r="M3545" s="63">
        <v>1</v>
      </c>
      <c r="N3545" s="63"/>
      <c r="O3545" s="63"/>
      <c r="P3545" s="63"/>
      <c r="Q3545" s="63"/>
      <c r="R3545" s="63"/>
    </row>
    <row r="3546" spans="1:18" x14ac:dyDescent="0.2">
      <c r="A3546" s="63" t="s">
        <v>3581</v>
      </c>
      <c r="B3546" s="63" t="s">
        <v>3570</v>
      </c>
      <c r="C3546" s="63" t="s">
        <v>34</v>
      </c>
      <c r="D3546" s="63" t="s">
        <v>33</v>
      </c>
      <c r="E3546" s="63" t="s">
        <v>3571</v>
      </c>
      <c r="F3546" s="63">
        <v>0</v>
      </c>
      <c r="G3546" s="63" t="s">
        <v>3572</v>
      </c>
      <c r="H3546" s="63" t="s">
        <v>18</v>
      </c>
      <c r="I3546" s="63">
        <v>91</v>
      </c>
      <c r="J3546" s="63">
        <v>10</v>
      </c>
      <c r="K3546" s="63">
        <v>1</v>
      </c>
      <c r="L3546" s="63"/>
      <c r="M3546" s="63"/>
      <c r="N3546" s="63"/>
      <c r="O3546" s="63"/>
      <c r="P3546" s="63"/>
      <c r="Q3546" s="63"/>
      <c r="R3546" s="63"/>
    </row>
    <row r="3547" spans="1:18" x14ac:dyDescent="0.2">
      <c r="A3547" s="63" t="s">
        <v>3582</v>
      </c>
      <c r="B3547" s="63" t="s">
        <v>3574</v>
      </c>
      <c r="C3547" s="63" t="s">
        <v>34</v>
      </c>
      <c r="D3547" s="63" t="s">
        <v>33</v>
      </c>
      <c r="E3547" s="63" t="s">
        <v>3571</v>
      </c>
      <c r="F3547" s="63">
        <v>1</v>
      </c>
      <c r="G3547" s="63" t="s">
        <v>3572</v>
      </c>
      <c r="H3547" s="63" t="s">
        <v>772</v>
      </c>
      <c r="I3547" s="63">
        <v>92</v>
      </c>
      <c r="J3547" s="63">
        <v>5</v>
      </c>
      <c r="K3547" s="63">
        <v>1</v>
      </c>
      <c r="L3547" s="63">
        <v>0.3</v>
      </c>
      <c r="M3547" s="63">
        <v>1</v>
      </c>
      <c r="N3547" s="63"/>
      <c r="O3547" s="63"/>
      <c r="P3547" s="63"/>
      <c r="Q3547" s="63"/>
      <c r="R3547" s="63"/>
    </row>
    <row r="3548" spans="1:18" x14ac:dyDescent="0.2">
      <c r="A3548" s="63" t="s">
        <v>3583</v>
      </c>
      <c r="B3548" s="63" t="s">
        <v>3570</v>
      </c>
      <c r="C3548" s="63" t="s">
        <v>38</v>
      </c>
      <c r="D3548" s="63" t="s">
        <v>37</v>
      </c>
      <c r="E3548" s="63" t="s">
        <v>3571</v>
      </c>
      <c r="F3548" s="63">
        <v>0</v>
      </c>
      <c r="G3548" s="63" t="s">
        <v>3572</v>
      </c>
      <c r="H3548" s="63" t="s">
        <v>18</v>
      </c>
      <c r="I3548" s="63">
        <v>90</v>
      </c>
      <c r="J3548" s="63">
        <v>17</v>
      </c>
      <c r="K3548" s="63">
        <v>2</v>
      </c>
      <c r="L3548" s="63"/>
      <c r="M3548" s="63"/>
      <c r="N3548" s="63"/>
      <c r="O3548" s="63"/>
      <c r="P3548" s="63"/>
      <c r="Q3548" s="63"/>
      <c r="R3548" s="63"/>
    </row>
    <row r="3549" spans="1:18" x14ac:dyDescent="0.2">
      <c r="A3549" s="63" t="s">
        <v>3584</v>
      </c>
      <c r="B3549" s="63" t="s">
        <v>3574</v>
      </c>
      <c r="C3549" s="63" t="s">
        <v>38</v>
      </c>
      <c r="D3549" s="63" t="s">
        <v>37</v>
      </c>
      <c r="E3549" s="63" t="s">
        <v>3571</v>
      </c>
      <c r="F3549" s="63">
        <v>1</v>
      </c>
      <c r="G3549" s="63" t="s">
        <v>3572</v>
      </c>
      <c r="H3549" s="63" t="s">
        <v>772</v>
      </c>
      <c r="I3549" s="63">
        <v>91</v>
      </c>
      <c r="J3549" s="63">
        <v>10</v>
      </c>
      <c r="K3549" s="63">
        <v>1</v>
      </c>
      <c r="L3549" s="63">
        <v>0.3</v>
      </c>
      <c r="M3549" s="63">
        <v>1</v>
      </c>
      <c r="N3549" s="63"/>
      <c r="O3549" s="63"/>
      <c r="P3549" s="63"/>
      <c r="Q3549" s="63"/>
      <c r="R3549" s="63"/>
    </row>
    <row r="3550" spans="1:18" x14ac:dyDescent="0.2">
      <c r="A3550" s="63" t="s">
        <v>3585</v>
      </c>
      <c r="B3550" s="63" t="s">
        <v>3570</v>
      </c>
      <c r="C3550" s="63" t="s">
        <v>42</v>
      </c>
      <c r="D3550" s="63" t="s">
        <v>41</v>
      </c>
      <c r="E3550" s="63" t="s">
        <v>3571</v>
      </c>
      <c r="F3550" s="63">
        <v>0</v>
      </c>
      <c r="G3550" s="63" t="s">
        <v>3572</v>
      </c>
      <c r="H3550" s="63" t="s">
        <v>18</v>
      </c>
      <c r="I3550" s="63">
        <v>90</v>
      </c>
      <c r="J3550" s="63">
        <v>17</v>
      </c>
      <c r="K3550" s="63">
        <v>2</v>
      </c>
      <c r="L3550" s="63"/>
      <c r="M3550" s="63"/>
      <c r="N3550" s="63"/>
      <c r="O3550" s="63"/>
      <c r="P3550" s="63"/>
      <c r="Q3550" s="63"/>
      <c r="R3550" s="63"/>
    </row>
    <row r="3551" spans="1:18" x14ac:dyDescent="0.2">
      <c r="A3551" s="63" t="s">
        <v>3586</v>
      </c>
      <c r="B3551" s="63" t="s">
        <v>3574</v>
      </c>
      <c r="C3551" s="63" t="s">
        <v>42</v>
      </c>
      <c r="D3551" s="63" t="s">
        <v>41</v>
      </c>
      <c r="E3551" s="63" t="s">
        <v>3571</v>
      </c>
      <c r="F3551" s="63">
        <v>1</v>
      </c>
      <c r="G3551" s="63" t="s">
        <v>3572</v>
      </c>
      <c r="H3551" s="63" t="s">
        <v>772</v>
      </c>
      <c r="I3551" s="63">
        <v>91</v>
      </c>
      <c r="J3551" s="63">
        <v>10</v>
      </c>
      <c r="K3551" s="63">
        <v>1</v>
      </c>
      <c r="L3551" s="63">
        <v>0.3</v>
      </c>
      <c r="M3551" s="63">
        <v>1</v>
      </c>
      <c r="N3551" s="63"/>
      <c r="O3551" s="63"/>
      <c r="P3551" s="63"/>
      <c r="Q3551" s="63"/>
      <c r="R3551" s="63"/>
    </row>
    <row r="3552" spans="1:18" x14ac:dyDescent="0.2">
      <c r="A3552" s="63" t="s">
        <v>3587</v>
      </c>
      <c r="B3552" s="63" t="s">
        <v>3570</v>
      </c>
      <c r="C3552" s="63" t="s">
        <v>46</v>
      </c>
      <c r="D3552" s="63" t="s">
        <v>45</v>
      </c>
      <c r="E3552" s="63" t="s">
        <v>3571</v>
      </c>
      <c r="F3552" s="63">
        <v>0</v>
      </c>
      <c r="G3552" s="63" t="s">
        <v>3572</v>
      </c>
      <c r="H3552" s="63" t="s">
        <v>18</v>
      </c>
      <c r="I3552" s="63">
        <v>82</v>
      </c>
      <c r="J3552" s="63">
        <v>50</v>
      </c>
      <c r="K3552" s="63">
        <v>4</v>
      </c>
      <c r="L3552" s="63"/>
      <c r="M3552" s="63"/>
      <c r="N3552" s="63"/>
      <c r="O3552" s="63"/>
      <c r="P3552" s="63"/>
      <c r="Q3552" s="63"/>
      <c r="R3552" s="63"/>
    </row>
    <row r="3553" spans="1:18" x14ac:dyDescent="0.2">
      <c r="A3553" s="63" t="s">
        <v>3588</v>
      </c>
      <c r="B3553" s="63" t="s">
        <v>3574</v>
      </c>
      <c r="C3553" s="63" t="s">
        <v>46</v>
      </c>
      <c r="D3553" s="63" t="s">
        <v>45</v>
      </c>
      <c r="E3553" s="63" t="s">
        <v>3571</v>
      </c>
      <c r="F3553" s="63">
        <v>1</v>
      </c>
      <c r="G3553" s="63" t="s">
        <v>3572</v>
      </c>
      <c r="H3553" s="63" t="s">
        <v>772</v>
      </c>
      <c r="I3553" s="63">
        <v>84</v>
      </c>
      <c r="J3553" s="63">
        <v>47</v>
      </c>
      <c r="K3553" s="63">
        <v>4</v>
      </c>
      <c r="L3553" s="63">
        <v>0.7</v>
      </c>
      <c r="M3553" s="63">
        <v>1</v>
      </c>
      <c r="N3553" s="63"/>
      <c r="O3553" s="63">
        <v>1</v>
      </c>
      <c r="P3553" s="63"/>
      <c r="Q3553" s="63"/>
      <c r="R3553" s="63"/>
    </row>
    <row r="3554" spans="1:18" x14ac:dyDescent="0.2">
      <c r="A3554" s="63" t="s">
        <v>3589</v>
      </c>
      <c r="B3554" s="63" t="s">
        <v>3570</v>
      </c>
      <c r="C3554" s="63" t="s">
        <v>50</v>
      </c>
      <c r="D3554" s="63" t="s">
        <v>49</v>
      </c>
      <c r="E3554" s="63" t="s">
        <v>3571</v>
      </c>
      <c r="F3554" s="63">
        <v>0</v>
      </c>
      <c r="G3554" s="63" t="s">
        <v>3572</v>
      </c>
      <c r="H3554" s="63" t="s">
        <v>18</v>
      </c>
      <c r="I3554" s="63">
        <v>90</v>
      </c>
      <c r="J3554" s="63">
        <v>17</v>
      </c>
      <c r="K3554" s="63">
        <v>2</v>
      </c>
      <c r="L3554" s="63"/>
      <c r="M3554" s="63"/>
      <c r="N3554" s="63"/>
      <c r="O3554" s="63"/>
      <c r="P3554" s="63"/>
      <c r="Q3554" s="63"/>
      <c r="R3554" s="63"/>
    </row>
    <row r="3555" spans="1:18" x14ac:dyDescent="0.2">
      <c r="A3555" s="63" t="s">
        <v>3590</v>
      </c>
      <c r="B3555" s="63" t="s">
        <v>3574</v>
      </c>
      <c r="C3555" s="63" t="s">
        <v>50</v>
      </c>
      <c r="D3555" s="63" t="s">
        <v>49</v>
      </c>
      <c r="E3555" s="63" t="s">
        <v>3571</v>
      </c>
      <c r="F3555" s="63">
        <v>1</v>
      </c>
      <c r="G3555" s="63" t="s">
        <v>3572</v>
      </c>
      <c r="H3555" s="63" t="s">
        <v>772</v>
      </c>
      <c r="I3555" s="63">
        <v>94</v>
      </c>
      <c r="J3555" s="63">
        <v>2</v>
      </c>
      <c r="K3555" s="63">
        <v>1</v>
      </c>
      <c r="L3555" s="63">
        <v>1.3</v>
      </c>
      <c r="M3555" s="63">
        <v>1</v>
      </c>
      <c r="N3555" s="63"/>
      <c r="O3555" s="63">
        <v>1</v>
      </c>
      <c r="P3555" s="63"/>
      <c r="Q3555" s="63">
        <v>1</v>
      </c>
      <c r="R3555" s="63"/>
    </row>
    <row r="3556" spans="1:18" x14ac:dyDescent="0.2">
      <c r="A3556" s="63" t="s">
        <v>3591</v>
      </c>
      <c r="B3556" s="63" t="s">
        <v>3570</v>
      </c>
      <c r="C3556" s="63" t="s">
        <v>54</v>
      </c>
      <c r="D3556" s="63" t="s">
        <v>53</v>
      </c>
      <c r="E3556" s="63" t="s">
        <v>3571</v>
      </c>
      <c r="F3556" s="63">
        <v>0</v>
      </c>
      <c r="G3556" s="63" t="s">
        <v>3572</v>
      </c>
      <c r="H3556" s="63" t="s">
        <v>18</v>
      </c>
      <c r="I3556" s="63">
        <v>92</v>
      </c>
      <c r="J3556" s="63">
        <v>3</v>
      </c>
      <c r="K3556" s="63">
        <v>1</v>
      </c>
      <c r="L3556" s="63"/>
      <c r="M3556" s="63"/>
      <c r="N3556" s="63"/>
      <c r="O3556" s="63"/>
      <c r="P3556" s="63"/>
      <c r="Q3556" s="63"/>
      <c r="R3556" s="63"/>
    </row>
    <row r="3557" spans="1:18" x14ac:dyDescent="0.2">
      <c r="A3557" s="63" t="s">
        <v>3592</v>
      </c>
      <c r="B3557" s="63" t="s">
        <v>3574</v>
      </c>
      <c r="C3557" s="63" t="s">
        <v>54</v>
      </c>
      <c r="D3557" s="63" t="s">
        <v>53</v>
      </c>
      <c r="E3557" s="63" t="s">
        <v>3571</v>
      </c>
      <c r="F3557" s="63">
        <v>1</v>
      </c>
      <c r="G3557" s="63" t="s">
        <v>3572</v>
      </c>
      <c r="H3557" s="63" t="s">
        <v>772</v>
      </c>
      <c r="I3557" s="63">
        <v>92</v>
      </c>
      <c r="J3557" s="63">
        <v>5</v>
      </c>
      <c r="K3557" s="63">
        <v>1</v>
      </c>
      <c r="L3557" s="63">
        <v>0</v>
      </c>
      <c r="M3557" s="63"/>
      <c r="N3557" s="63"/>
      <c r="O3557" s="63"/>
      <c r="P3557" s="63"/>
      <c r="Q3557" s="63"/>
      <c r="R3557" s="63"/>
    </row>
    <row r="3558" spans="1:18" x14ac:dyDescent="0.2">
      <c r="A3558" s="63" t="s">
        <v>3593</v>
      </c>
      <c r="B3558" s="63" t="s">
        <v>3570</v>
      </c>
      <c r="C3558" s="63" t="s">
        <v>58</v>
      </c>
      <c r="D3558" s="63" t="s">
        <v>57</v>
      </c>
      <c r="E3558" s="63" t="s">
        <v>3571</v>
      </c>
      <c r="F3558" s="63">
        <v>0</v>
      </c>
      <c r="G3558" s="63" t="s">
        <v>3572</v>
      </c>
      <c r="H3558" s="63" t="s">
        <v>18</v>
      </c>
      <c r="I3558" s="63">
        <v>90</v>
      </c>
      <c r="J3558" s="63">
        <v>17</v>
      </c>
      <c r="K3558" s="63">
        <v>2</v>
      </c>
      <c r="L3558" s="63"/>
      <c r="M3558" s="63"/>
      <c r="N3558" s="63"/>
      <c r="O3558" s="63"/>
      <c r="P3558" s="63"/>
      <c r="Q3558" s="63"/>
      <c r="R3558" s="63"/>
    </row>
    <row r="3559" spans="1:18" x14ac:dyDescent="0.2">
      <c r="A3559" s="63" t="s">
        <v>3594</v>
      </c>
      <c r="B3559" s="63" t="s">
        <v>3574</v>
      </c>
      <c r="C3559" s="63" t="s">
        <v>58</v>
      </c>
      <c r="D3559" s="63" t="s">
        <v>57</v>
      </c>
      <c r="E3559" s="63" t="s">
        <v>3571</v>
      </c>
      <c r="F3559" s="63">
        <v>1</v>
      </c>
      <c r="G3559" s="63" t="s">
        <v>3572</v>
      </c>
      <c r="H3559" s="63" t="s">
        <v>772</v>
      </c>
      <c r="I3559" s="63">
        <v>91</v>
      </c>
      <c r="J3559" s="63">
        <v>10</v>
      </c>
      <c r="K3559" s="63">
        <v>1</v>
      </c>
      <c r="L3559" s="63">
        <v>0.3</v>
      </c>
      <c r="M3559" s="63">
        <v>1</v>
      </c>
      <c r="N3559" s="63"/>
      <c r="O3559" s="63"/>
      <c r="P3559" s="63"/>
      <c r="Q3559" s="63"/>
      <c r="R3559" s="63"/>
    </row>
    <row r="3560" spans="1:18" x14ac:dyDescent="0.2">
      <c r="A3560" s="63" t="s">
        <v>3595</v>
      </c>
      <c r="B3560" s="63" t="s">
        <v>3570</v>
      </c>
      <c r="C3560" s="63" t="s">
        <v>62</v>
      </c>
      <c r="D3560" s="63" t="s">
        <v>61</v>
      </c>
      <c r="E3560" s="63" t="s">
        <v>3571</v>
      </c>
      <c r="F3560" s="63">
        <v>0</v>
      </c>
      <c r="G3560" s="63" t="s">
        <v>3572</v>
      </c>
      <c r="H3560" s="63" t="s">
        <v>18</v>
      </c>
      <c r="I3560" s="63">
        <v>83</v>
      </c>
      <c r="J3560" s="63">
        <v>48</v>
      </c>
      <c r="K3560" s="63">
        <v>4</v>
      </c>
      <c r="L3560" s="63"/>
      <c r="M3560" s="63"/>
      <c r="N3560" s="63"/>
      <c r="O3560" s="63"/>
      <c r="P3560" s="63"/>
      <c r="Q3560" s="63"/>
      <c r="R3560" s="63"/>
    </row>
    <row r="3561" spans="1:18" x14ac:dyDescent="0.2">
      <c r="A3561" s="63" t="s">
        <v>3596</v>
      </c>
      <c r="B3561" s="63" t="s">
        <v>3574</v>
      </c>
      <c r="C3561" s="63" t="s">
        <v>62</v>
      </c>
      <c r="D3561" s="63" t="s">
        <v>61</v>
      </c>
      <c r="E3561" s="63" t="s">
        <v>3571</v>
      </c>
      <c r="F3561" s="63">
        <v>1</v>
      </c>
      <c r="G3561" s="63" t="s">
        <v>3572</v>
      </c>
      <c r="H3561" s="63" t="s">
        <v>772</v>
      </c>
      <c r="I3561" s="63">
        <v>83</v>
      </c>
      <c r="J3561" s="63">
        <v>48</v>
      </c>
      <c r="K3561" s="63">
        <v>4</v>
      </c>
      <c r="L3561" s="63">
        <v>0</v>
      </c>
      <c r="M3561" s="63"/>
      <c r="N3561" s="63"/>
      <c r="O3561" s="63"/>
      <c r="P3561" s="63"/>
      <c r="Q3561" s="63"/>
      <c r="R3561" s="63"/>
    </row>
    <row r="3562" spans="1:18" x14ac:dyDescent="0.2">
      <c r="A3562" s="63" t="s">
        <v>3597</v>
      </c>
      <c r="B3562" s="63" t="s">
        <v>3570</v>
      </c>
      <c r="C3562" s="63" t="s">
        <v>1</v>
      </c>
      <c r="D3562" s="63" t="s">
        <v>65</v>
      </c>
      <c r="E3562" s="63" t="s">
        <v>3571</v>
      </c>
      <c r="F3562" s="63">
        <v>0</v>
      </c>
      <c r="G3562" s="63" t="s">
        <v>3572</v>
      </c>
      <c r="H3562" s="63" t="s">
        <v>18</v>
      </c>
      <c r="I3562" s="63">
        <v>91</v>
      </c>
      <c r="J3562" s="63">
        <v>10</v>
      </c>
      <c r="K3562" s="63">
        <v>1</v>
      </c>
      <c r="L3562" s="63"/>
      <c r="M3562" s="63"/>
      <c r="N3562" s="63"/>
      <c r="O3562" s="63"/>
      <c r="P3562" s="63"/>
      <c r="Q3562" s="63"/>
      <c r="R3562" s="63"/>
    </row>
    <row r="3563" spans="1:18" x14ac:dyDescent="0.2">
      <c r="A3563" s="63" t="s">
        <v>3598</v>
      </c>
      <c r="B3563" s="63" t="s">
        <v>3574</v>
      </c>
      <c r="C3563" s="63" t="s">
        <v>1</v>
      </c>
      <c r="D3563" s="63" t="s">
        <v>65</v>
      </c>
      <c r="E3563" s="63" t="s">
        <v>3571</v>
      </c>
      <c r="F3563" s="63">
        <v>1</v>
      </c>
      <c r="G3563" s="63" t="s">
        <v>3572</v>
      </c>
      <c r="H3563" s="63" t="s">
        <v>772</v>
      </c>
      <c r="I3563" s="63">
        <v>91</v>
      </c>
      <c r="J3563" s="63">
        <v>10</v>
      </c>
      <c r="K3563" s="63">
        <v>1</v>
      </c>
      <c r="L3563" s="63">
        <v>0</v>
      </c>
      <c r="M3563" s="63"/>
      <c r="N3563" s="63"/>
      <c r="O3563" s="63"/>
      <c r="P3563" s="63"/>
      <c r="Q3563" s="63"/>
      <c r="R3563" s="63"/>
    </row>
    <row r="3564" spans="1:18" x14ac:dyDescent="0.2">
      <c r="A3564" s="63" t="s">
        <v>3599</v>
      </c>
      <c r="B3564" s="63" t="s">
        <v>3570</v>
      </c>
      <c r="C3564" s="63" t="s">
        <v>69</v>
      </c>
      <c r="D3564" s="63" t="s">
        <v>68</v>
      </c>
      <c r="E3564" s="63" t="s">
        <v>3571</v>
      </c>
      <c r="F3564" s="63">
        <v>0</v>
      </c>
      <c r="G3564" s="63" t="s">
        <v>3572</v>
      </c>
      <c r="H3564" s="63" t="s">
        <v>18</v>
      </c>
      <c r="I3564" s="63">
        <v>88</v>
      </c>
      <c r="J3564" s="63">
        <v>31</v>
      </c>
      <c r="K3564" s="63">
        <v>3</v>
      </c>
      <c r="L3564" s="63"/>
      <c r="M3564" s="63"/>
      <c r="N3564" s="63"/>
      <c r="O3564" s="63"/>
      <c r="P3564" s="63"/>
      <c r="Q3564" s="63"/>
      <c r="R3564" s="63"/>
    </row>
    <row r="3565" spans="1:18" x14ac:dyDescent="0.2">
      <c r="A3565" s="63" t="s">
        <v>3600</v>
      </c>
      <c r="B3565" s="63" t="s">
        <v>3574</v>
      </c>
      <c r="C3565" s="63" t="s">
        <v>69</v>
      </c>
      <c r="D3565" s="63" t="s">
        <v>68</v>
      </c>
      <c r="E3565" s="63" t="s">
        <v>3571</v>
      </c>
      <c r="F3565" s="63">
        <v>1</v>
      </c>
      <c r="G3565" s="63" t="s">
        <v>3572</v>
      </c>
      <c r="H3565" s="63" t="s">
        <v>772</v>
      </c>
      <c r="I3565" s="63">
        <v>89</v>
      </c>
      <c r="J3565" s="63">
        <v>33</v>
      </c>
      <c r="K3565" s="63">
        <v>3</v>
      </c>
      <c r="L3565" s="63">
        <v>0.3</v>
      </c>
      <c r="M3565" s="63">
        <v>1</v>
      </c>
      <c r="N3565" s="63"/>
      <c r="O3565" s="63"/>
      <c r="P3565" s="63"/>
      <c r="Q3565" s="63"/>
      <c r="R3565" s="63"/>
    </row>
    <row r="3566" spans="1:18" x14ac:dyDescent="0.2">
      <c r="A3566" s="63" t="s">
        <v>3601</v>
      </c>
      <c r="B3566" s="63" t="s">
        <v>3570</v>
      </c>
      <c r="C3566" s="63" t="s">
        <v>73</v>
      </c>
      <c r="D3566" s="63" t="s">
        <v>72</v>
      </c>
      <c r="E3566" s="63" t="s">
        <v>3571</v>
      </c>
      <c r="F3566" s="63">
        <v>0</v>
      </c>
      <c r="G3566" s="63" t="s">
        <v>3572</v>
      </c>
      <c r="H3566" s="63" t="s">
        <v>18</v>
      </c>
      <c r="I3566" s="63">
        <v>89</v>
      </c>
      <c r="J3566" s="63">
        <v>27</v>
      </c>
      <c r="K3566" s="63">
        <v>3</v>
      </c>
      <c r="L3566" s="63"/>
      <c r="M3566" s="63"/>
      <c r="N3566" s="63"/>
      <c r="O3566" s="63"/>
      <c r="P3566" s="63"/>
      <c r="Q3566" s="63"/>
      <c r="R3566" s="63"/>
    </row>
    <row r="3567" spans="1:18" x14ac:dyDescent="0.2">
      <c r="A3567" s="63" t="s">
        <v>3602</v>
      </c>
      <c r="B3567" s="63" t="s">
        <v>3574</v>
      </c>
      <c r="C3567" s="63" t="s">
        <v>73</v>
      </c>
      <c r="D3567" s="63" t="s">
        <v>72</v>
      </c>
      <c r="E3567" s="63" t="s">
        <v>3571</v>
      </c>
      <c r="F3567" s="63">
        <v>1</v>
      </c>
      <c r="G3567" s="63" t="s">
        <v>3572</v>
      </c>
      <c r="H3567" s="63" t="s">
        <v>772</v>
      </c>
      <c r="I3567" s="63">
        <v>90</v>
      </c>
      <c r="J3567" s="63">
        <v>25</v>
      </c>
      <c r="K3567" s="63">
        <v>2</v>
      </c>
      <c r="L3567" s="63">
        <v>0.3</v>
      </c>
      <c r="M3567" s="63">
        <v>1</v>
      </c>
      <c r="N3567" s="63"/>
      <c r="O3567" s="63"/>
      <c r="P3567" s="63"/>
      <c r="Q3567" s="63"/>
      <c r="R3567" s="63"/>
    </row>
    <row r="3568" spans="1:18" x14ac:dyDescent="0.2">
      <c r="A3568" s="63" t="s">
        <v>3603</v>
      </c>
      <c r="B3568" s="63" t="s">
        <v>3570</v>
      </c>
      <c r="C3568" s="63" t="s">
        <v>77</v>
      </c>
      <c r="D3568" s="63" t="s">
        <v>76</v>
      </c>
      <c r="E3568" s="63" t="s">
        <v>3571</v>
      </c>
      <c r="F3568" s="63">
        <v>0</v>
      </c>
      <c r="G3568" s="63" t="s">
        <v>3572</v>
      </c>
      <c r="H3568" s="63" t="s">
        <v>18</v>
      </c>
      <c r="I3568" s="63">
        <v>88</v>
      </c>
      <c r="J3568" s="63">
        <v>31</v>
      </c>
      <c r="K3568" s="63">
        <v>3</v>
      </c>
      <c r="L3568" s="63"/>
      <c r="M3568" s="63"/>
      <c r="N3568" s="63"/>
      <c r="O3568" s="63"/>
      <c r="P3568" s="63"/>
      <c r="Q3568" s="63"/>
      <c r="R3568" s="63"/>
    </row>
    <row r="3569" spans="1:18" x14ac:dyDescent="0.2">
      <c r="A3569" s="63" t="s">
        <v>3604</v>
      </c>
      <c r="B3569" s="63" t="s">
        <v>3574</v>
      </c>
      <c r="C3569" s="63" t="s">
        <v>77</v>
      </c>
      <c r="D3569" s="63" t="s">
        <v>76</v>
      </c>
      <c r="E3569" s="63" t="s">
        <v>3571</v>
      </c>
      <c r="F3569" s="63">
        <v>1</v>
      </c>
      <c r="G3569" s="63" t="s">
        <v>3572</v>
      </c>
      <c r="H3569" s="63" t="s">
        <v>772</v>
      </c>
      <c r="I3569" s="63">
        <v>88</v>
      </c>
      <c r="J3569" s="63">
        <v>37</v>
      </c>
      <c r="K3569" s="63">
        <v>3</v>
      </c>
      <c r="L3569" s="63">
        <v>0</v>
      </c>
      <c r="M3569" s="63"/>
      <c r="N3569" s="63"/>
      <c r="O3569" s="63"/>
      <c r="P3569" s="63"/>
      <c r="Q3569" s="63"/>
      <c r="R3569" s="63"/>
    </row>
    <row r="3570" spans="1:18" x14ac:dyDescent="0.2">
      <c r="A3570" s="63" t="s">
        <v>3605</v>
      </c>
      <c r="B3570" s="63" t="s">
        <v>3570</v>
      </c>
      <c r="C3570" s="63" t="s">
        <v>81</v>
      </c>
      <c r="D3570" s="63" t="s">
        <v>80</v>
      </c>
      <c r="E3570" s="63" t="s">
        <v>3571</v>
      </c>
      <c r="F3570" s="63">
        <v>0</v>
      </c>
      <c r="G3570" s="63" t="s">
        <v>3572</v>
      </c>
      <c r="H3570" s="63" t="s">
        <v>18</v>
      </c>
      <c r="I3570" s="63">
        <v>88</v>
      </c>
      <c r="J3570" s="63">
        <v>31</v>
      </c>
      <c r="K3570" s="63">
        <v>3</v>
      </c>
      <c r="L3570" s="63"/>
      <c r="M3570" s="63"/>
      <c r="N3570" s="63"/>
      <c r="O3570" s="63"/>
      <c r="P3570" s="63"/>
      <c r="Q3570" s="63"/>
      <c r="R3570" s="63"/>
    </row>
    <row r="3571" spans="1:18" x14ac:dyDescent="0.2">
      <c r="A3571" s="63" t="s">
        <v>3606</v>
      </c>
      <c r="B3571" s="63" t="s">
        <v>3574</v>
      </c>
      <c r="C3571" s="63" t="s">
        <v>81</v>
      </c>
      <c r="D3571" s="63" t="s">
        <v>80</v>
      </c>
      <c r="E3571" s="63" t="s">
        <v>3571</v>
      </c>
      <c r="F3571" s="63">
        <v>1</v>
      </c>
      <c r="G3571" s="63" t="s">
        <v>3572</v>
      </c>
      <c r="H3571" s="63" t="s">
        <v>772</v>
      </c>
      <c r="I3571" s="63">
        <v>90</v>
      </c>
      <c r="J3571" s="63">
        <v>25</v>
      </c>
      <c r="K3571" s="63">
        <v>2</v>
      </c>
      <c r="L3571" s="63">
        <v>0.7</v>
      </c>
      <c r="M3571" s="63">
        <v>1</v>
      </c>
      <c r="N3571" s="63"/>
      <c r="O3571" s="63">
        <v>1</v>
      </c>
      <c r="P3571" s="63"/>
      <c r="Q3571" s="63"/>
      <c r="R3571" s="63"/>
    </row>
    <row r="3572" spans="1:18" x14ac:dyDescent="0.2">
      <c r="A3572" s="63" t="s">
        <v>3607</v>
      </c>
      <c r="B3572" s="63" t="s">
        <v>3570</v>
      </c>
      <c r="C3572" s="63" t="s">
        <v>85</v>
      </c>
      <c r="D3572" s="63" t="s">
        <v>84</v>
      </c>
      <c r="E3572" s="63" t="s">
        <v>3571</v>
      </c>
      <c r="F3572" s="63">
        <v>0</v>
      </c>
      <c r="G3572" s="63" t="s">
        <v>3572</v>
      </c>
      <c r="H3572" s="63" t="s">
        <v>18</v>
      </c>
      <c r="I3572" s="63">
        <v>91</v>
      </c>
      <c r="J3572" s="63">
        <v>10</v>
      </c>
      <c r="K3572" s="63">
        <v>1</v>
      </c>
      <c r="L3572" s="63"/>
      <c r="M3572" s="63"/>
      <c r="N3572" s="63"/>
      <c r="O3572" s="63"/>
      <c r="P3572" s="63"/>
      <c r="Q3572" s="63"/>
      <c r="R3572" s="63"/>
    </row>
    <row r="3573" spans="1:18" x14ac:dyDescent="0.2">
      <c r="A3573" s="63" t="s">
        <v>3608</v>
      </c>
      <c r="B3573" s="63" t="s">
        <v>3574</v>
      </c>
      <c r="C3573" s="63" t="s">
        <v>85</v>
      </c>
      <c r="D3573" s="63" t="s">
        <v>84</v>
      </c>
      <c r="E3573" s="63" t="s">
        <v>3571</v>
      </c>
      <c r="F3573" s="63">
        <v>1</v>
      </c>
      <c r="G3573" s="63" t="s">
        <v>3572</v>
      </c>
      <c r="H3573" s="63" t="s">
        <v>772</v>
      </c>
      <c r="I3573" s="63">
        <v>91</v>
      </c>
      <c r="J3573" s="63">
        <v>10</v>
      </c>
      <c r="K3573" s="63">
        <v>1</v>
      </c>
      <c r="L3573" s="63">
        <v>0</v>
      </c>
      <c r="M3573" s="63"/>
      <c r="N3573" s="63"/>
      <c r="O3573" s="63"/>
      <c r="P3573" s="63"/>
      <c r="Q3573" s="63"/>
      <c r="R3573" s="63"/>
    </row>
    <row r="3574" spans="1:18" x14ac:dyDescent="0.2">
      <c r="A3574" s="63" t="s">
        <v>3609</v>
      </c>
      <c r="B3574" s="63" t="s">
        <v>3570</v>
      </c>
      <c r="C3574" s="63" t="s">
        <v>89</v>
      </c>
      <c r="D3574" s="63" t="s">
        <v>88</v>
      </c>
      <c r="E3574" s="63" t="s">
        <v>3571</v>
      </c>
      <c r="F3574" s="63">
        <v>0</v>
      </c>
      <c r="G3574" s="63" t="s">
        <v>3572</v>
      </c>
      <c r="H3574" s="63" t="s">
        <v>18</v>
      </c>
      <c r="I3574" s="63">
        <v>92</v>
      </c>
      <c r="J3574" s="63">
        <v>3</v>
      </c>
      <c r="K3574" s="63">
        <v>1</v>
      </c>
      <c r="L3574" s="63"/>
      <c r="M3574" s="63"/>
      <c r="N3574" s="63"/>
      <c r="O3574" s="63"/>
      <c r="P3574" s="63"/>
      <c r="Q3574" s="63"/>
      <c r="R3574" s="63"/>
    </row>
    <row r="3575" spans="1:18" x14ac:dyDescent="0.2">
      <c r="A3575" s="63" t="s">
        <v>3610</v>
      </c>
      <c r="B3575" s="63" t="s">
        <v>3574</v>
      </c>
      <c r="C3575" s="63" t="s">
        <v>89</v>
      </c>
      <c r="D3575" s="63" t="s">
        <v>88</v>
      </c>
      <c r="E3575" s="63" t="s">
        <v>3571</v>
      </c>
      <c r="F3575" s="63">
        <v>1</v>
      </c>
      <c r="G3575" s="63" t="s">
        <v>3572</v>
      </c>
      <c r="H3575" s="63" t="s">
        <v>772</v>
      </c>
      <c r="I3575" s="63">
        <v>91</v>
      </c>
      <c r="J3575" s="63">
        <v>10</v>
      </c>
      <c r="K3575" s="63">
        <v>1</v>
      </c>
      <c r="L3575" s="63">
        <v>-0.3</v>
      </c>
      <c r="M3575" s="63"/>
      <c r="N3575" s="63">
        <v>1</v>
      </c>
      <c r="O3575" s="63"/>
      <c r="P3575" s="63"/>
      <c r="Q3575" s="63"/>
      <c r="R3575" s="63"/>
    </row>
    <row r="3576" spans="1:18" x14ac:dyDescent="0.2">
      <c r="A3576" s="63" t="s">
        <v>3611</v>
      </c>
      <c r="B3576" s="63" t="s">
        <v>3570</v>
      </c>
      <c r="C3576" s="63" t="s">
        <v>93</v>
      </c>
      <c r="D3576" s="63" t="s">
        <v>92</v>
      </c>
      <c r="E3576" s="63" t="s">
        <v>3571</v>
      </c>
      <c r="F3576" s="63">
        <v>0</v>
      </c>
      <c r="G3576" s="63" t="s">
        <v>3572</v>
      </c>
      <c r="H3576" s="63" t="s">
        <v>18</v>
      </c>
      <c r="I3576" s="63">
        <v>88</v>
      </c>
      <c r="J3576" s="63">
        <v>31</v>
      </c>
      <c r="K3576" s="63">
        <v>3</v>
      </c>
      <c r="L3576" s="63"/>
      <c r="M3576" s="63"/>
      <c r="N3576" s="63"/>
      <c r="O3576" s="63"/>
      <c r="P3576" s="63"/>
      <c r="Q3576" s="63"/>
      <c r="R3576" s="63"/>
    </row>
    <row r="3577" spans="1:18" x14ac:dyDescent="0.2">
      <c r="A3577" s="63" t="s">
        <v>3612</v>
      </c>
      <c r="B3577" s="63" t="s">
        <v>3574</v>
      </c>
      <c r="C3577" s="63" t="s">
        <v>93</v>
      </c>
      <c r="D3577" s="63" t="s">
        <v>92</v>
      </c>
      <c r="E3577" s="63" t="s">
        <v>3571</v>
      </c>
      <c r="F3577" s="63">
        <v>1</v>
      </c>
      <c r="G3577" s="63" t="s">
        <v>3572</v>
      </c>
      <c r="H3577" s="63" t="s">
        <v>772</v>
      </c>
      <c r="I3577" s="63">
        <v>90</v>
      </c>
      <c r="J3577" s="63">
        <v>25</v>
      </c>
      <c r="K3577" s="63">
        <v>2</v>
      </c>
      <c r="L3577" s="63">
        <v>0.7</v>
      </c>
      <c r="M3577" s="63">
        <v>1</v>
      </c>
      <c r="N3577" s="63"/>
      <c r="O3577" s="63">
        <v>1</v>
      </c>
      <c r="P3577" s="63"/>
      <c r="Q3577" s="63"/>
      <c r="R3577" s="63"/>
    </row>
    <row r="3578" spans="1:18" x14ac:dyDescent="0.2">
      <c r="A3578" s="63" t="s">
        <v>3613</v>
      </c>
      <c r="B3578" s="63" t="s">
        <v>3570</v>
      </c>
      <c r="C3578" s="63" t="s">
        <v>97</v>
      </c>
      <c r="D3578" s="63" t="s">
        <v>96</v>
      </c>
      <c r="E3578" s="63" t="s">
        <v>3571</v>
      </c>
      <c r="F3578" s="63">
        <v>0</v>
      </c>
      <c r="G3578" s="63" t="s">
        <v>3572</v>
      </c>
      <c r="H3578" s="63" t="s">
        <v>18</v>
      </c>
      <c r="I3578" s="63">
        <v>89</v>
      </c>
      <c r="J3578" s="63">
        <v>27</v>
      </c>
      <c r="K3578" s="63">
        <v>3</v>
      </c>
      <c r="L3578" s="63"/>
      <c r="M3578" s="63"/>
      <c r="N3578" s="63"/>
      <c r="O3578" s="63"/>
      <c r="P3578" s="63"/>
      <c r="Q3578" s="63"/>
      <c r="R3578" s="63"/>
    </row>
    <row r="3579" spans="1:18" x14ac:dyDescent="0.2">
      <c r="A3579" s="63" t="s">
        <v>3614</v>
      </c>
      <c r="B3579" s="63" t="s">
        <v>3574</v>
      </c>
      <c r="C3579" s="63" t="s">
        <v>97</v>
      </c>
      <c r="D3579" s="63" t="s">
        <v>96</v>
      </c>
      <c r="E3579" s="63" t="s">
        <v>3571</v>
      </c>
      <c r="F3579" s="63">
        <v>1</v>
      </c>
      <c r="G3579" s="63" t="s">
        <v>3572</v>
      </c>
      <c r="H3579" s="63" t="s">
        <v>772</v>
      </c>
      <c r="I3579" s="63">
        <v>91</v>
      </c>
      <c r="J3579" s="63">
        <v>10</v>
      </c>
      <c r="K3579" s="63">
        <v>1</v>
      </c>
      <c r="L3579" s="63">
        <v>0.7</v>
      </c>
      <c r="M3579" s="63">
        <v>1</v>
      </c>
      <c r="N3579" s="63"/>
      <c r="O3579" s="63">
        <v>1</v>
      </c>
      <c r="P3579" s="63"/>
      <c r="Q3579" s="63"/>
      <c r="R3579" s="63"/>
    </row>
    <row r="3580" spans="1:18" x14ac:dyDescent="0.2">
      <c r="A3580" s="63" t="s">
        <v>3615</v>
      </c>
      <c r="B3580" s="63" t="s">
        <v>3570</v>
      </c>
      <c r="C3580" s="63" t="s">
        <v>101</v>
      </c>
      <c r="D3580" s="63" t="s">
        <v>100</v>
      </c>
      <c r="E3580" s="63" t="s">
        <v>3571</v>
      </c>
      <c r="F3580" s="63">
        <v>0</v>
      </c>
      <c r="G3580" s="63" t="s">
        <v>3572</v>
      </c>
      <c r="H3580" s="63" t="s">
        <v>18</v>
      </c>
      <c r="I3580" s="63">
        <v>92</v>
      </c>
      <c r="J3580" s="63">
        <v>3</v>
      </c>
      <c r="K3580" s="63">
        <v>1</v>
      </c>
      <c r="L3580" s="63"/>
      <c r="M3580" s="63"/>
      <c r="N3580" s="63"/>
      <c r="O3580" s="63"/>
      <c r="P3580" s="63"/>
      <c r="Q3580" s="63"/>
      <c r="R3580" s="63"/>
    </row>
    <row r="3581" spans="1:18" x14ac:dyDescent="0.2">
      <c r="A3581" s="63" t="s">
        <v>3616</v>
      </c>
      <c r="B3581" s="63" t="s">
        <v>3574</v>
      </c>
      <c r="C3581" s="63" t="s">
        <v>101</v>
      </c>
      <c r="D3581" s="63" t="s">
        <v>100</v>
      </c>
      <c r="E3581" s="63" t="s">
        <v>3571</v>
      </c>
      <c r="F3581" s="63">
        <v>1</v>
      </c>
      <c r="G3581" s="63" t="s">
        <v>3572</v>
      </c>
      <c r="H3581" s="63" t="s">
        <v>772</v>
      </c>
      <c r="I3581" s="63">
        <v>93</v>
      </c>
      <c r="J3581" s="63">
        <v>4</v>
      </c>
      <c r="K3581" s="63">
        <v>1</v>
      </c>
      <c r="L3581" s="63">
        <v>0.3</v>
      </c>
      <c r="M3581" s="63">
        <v>1</v>
      </c>
      <c r="N3581" s="63"/>
      <c r="O3581" s="63"/>
      <c r="P3581" s="63"/>
      <c r="Q3581" s="63"/>
      <c r="R3581" s="63"/>
    </row>
    <row r="3582" spans="1:18" x14ac:dyDescent="0.2">
      <c r="A3582" s="63" t="s">
        <v>3617</v>
      </c>
      <c r="B3582" s="63" t="s">
        <v>3570</v>
      </c>
      <c r="C3582" s="63" t="s">
        <v>105</v>
      </c>
      <c r="D3582" s="63" t="s">
        <v>104</v>
      </c>
      <c r="E3582" s="63" t="s">
        <v>3571</v>
      </c>
      <c r="F3582" s="63">
        <v>0</v>
      </c>
      <c r="G3582" s="63" t="s">
        <v>3572</v>
      </c>
      <c r="H3582" s="63" t="s">
        <v>18</v>
      </c>
      <c r="I3582" s="63">
        <v>87</v>
      </c>
      <c r="J3582" s="63">
        <v>41</v>
      </c>
      <c r="K3582" s="63">
        <v>4</v>
      </c>
      <c r="L3582" s="63"/>
      <c r="M3582" s="63"/>
      <c r="N3582" s="63"/>
      <c r="O3582" s="63"/>
      <c r="P3582" s="63"/>
      <c r="Q3582" s="63"/>
      <c r="R3582" s="63"/>
    </row>
    <row r="3583" spans="1:18" x14ac:dyDescent="0.2">
      <c r="A3583" s="63" t="s">
        <v>3618</v>
      </c>
      <c r="B3583" s="63" t="s">
        <v>3574</v>
      </c>
      <c r="C3583" s="63" t="s">
        <v>105</v>
      </c>
      <c r="D3583" s="63" t="s">
        <v>104</v>
      </c>
      <c r="E3583" s="63" t="s">
        <v>3571</v>
      </c>
      <c r="F3583" s="63">
        <v>1</v>
      </c>
      <c r="G3583" s="63" t="s">
        <v>3572</v>
      </c>
      <c r="H3583" s="63" t="s">
        <v>772</v>
      </c>
      <c r="I3583" s="63">
        <v>87</v>
      </c>
      <c r="J3583" s="63">
        <v>42</v>
      </c>
      <c r="K3583" s="63">
        <v>4</v>
      </c>
      <c r="L3583" s="63">
        <v>0</v>
      </c>
      <c r="M3583" s="63"/>
      <c r="N3583" s="63"/>
      <c r="O3583" s="63"/>
      <c r="P3583" s="63"/>
      <c r="Q3583" s="63"/>
      <c r="R3583" s="63"/>
    </row>
    <row r="3584" spans="1:18" x14ac:dyDescent="0.2">
      <c r="A3584" s="63" t="s">
        <v>3619</v>
      </c>
      <c r="B3584" s="63" t="s">
        <v>3570</v>
      </c>
      <c r="C3584" s="63" t="s">
        <v>109</v>
      </c>
      <c r="D3584" s="63" t="s">
        <v>108</v>
      </c>
      <c r="E3584" s="63" t="s">
        <v>3571</v>
      </c>
      <c r="F3584" s="63">
        <v>0</v>
      </c>
      <c r="G3584" s="63" t="s">
        <v>3572</v>
      </c>
      <c r="H3584" s="63" t="s">
        <v>18</v>
      </c>
      <c r="I3584" s="63">
        <v>85</v>
      </c>
      <c r="J3584" s="63">
        <v>47</v>
      </c>
      <c r="K3584" s="63">
        <v>4</v>
      </c>
      <c r="L3584" s="63"/>
      <c r="M3584" s="63"/>
      <c r="N3584" s="63"/>
      <c r="O3584" s="63"/>
      <c r="P3584" s="63"/>
      <c r="Q3584" s="63"/>
      <c r="R3584" s="63"/>
    </row>
    <row r="3585" spans="1:18" x14ac:dyDescent="0.2">
      <c r="A3585" s="63" t="s">
        <v>3620</v>
      </c>
      <c r="B3585" s="63" t="s">
        <v>3574</v>
      </c>
      <c r="C3585" s="63" t="s">
        <v>109</v>
      </c>
      <c r="D3585" s="63" t="s">
        <v>108</v>
      </c>
      <c r="E3585" s="63" t="s">
        <v>3571</v>
      </c>
      <c r="F3585" s="63">
        <v>1</v>
      </c>
      <c r="G3585" s="63" t="s">
        <v>3572</v>
      </c>
      <c r="H3585" s="63" t="s">
        <v>772</v>
      </c>
      <c r="I3585" s="63">
        <v>85</v>
      </c>
      <c r="J3585" s="63">
        <v>46</v>
      </c>
      <c r="K3585" s="63">
        <v>4</v>
      </c>
      <c r="L3585" s="63">
        <v>0</v>
      </c>
      <c r="M3585" s="63"/>
      <c r="N3585" s="63"/>
      <c r="O3585" s="63"/>
      <c r="P3585" s="63"/>
      <c r="Q3585" s="63"/>
      <c r="R3585" s="63"/>
    </row>
    <row r="3586" spans="1:18" x14ac:dyDescent="0.2">
      <c r="A3586" s="63" t="s">
        <v>3621</v>
      </c>
      <c r="B3586" s="63" t="s">
        <v>3570</v>
      </c>
      <c r="C3586" s="63" t="s">
        <v>113</v>
      </c>
      <c r="D3586" s="63" t="s">
        <v>112</v>
      </c>
      <c r="E3586" s="63" t="s">
        <v>3571</v>
      </c>
      <c r="F3586" s="63">
        <v>0</v>
      </c>
      <c r="G3586" s="63" t="s">
        <v>3572</v>
      </c>
      <c r="H3586" s="63" t="s">
        <v>18</v>
      </c>
      <c r="I3586" s="63">
        <v>92</v>
      </c>
      <c r="J3586" s="63">
        <v>3</v>
      </c>
      <c r="K3586" s="63">
        <v>1</v>
      </c>
      <c r="L3586" s="63"/>
      <c r="M3586" s="63"/>
      <c r="N3586" s="63"/>
      <c r="O3586" s="63"/>
      <c r="P3586" s="63"/>
      <c r="Q3586" s="63"/>
      <c r="R3586" s="63"/>
    </row>
    <row r="3587" spans="1:18" x14ac:dyDescent="0.2">
      <c r="A3587" s="63" t="s">
        <v>3622</v>
      </c>
      <c r="B3587" s="63" t="s">
        <v>3574</v>
      </c>
      <c r="C3587" s="63" t="s">
        <v>113</v>
      </c>
      <c r="D3587" s="63" t="s">
        <v>112</v>
      </c>
      <c r="E3587" s="63" t="s">
        <v>3571</v>
      </c>
      <c r="F3587" s="63">
        <v>1</v>
      </c>
      <c r="G3587" s="63" t="s">
        <v>3572</v>
      </c>
      <c r="H3587" s="63" t="s">
        <v>772</v>
      </c>
      <c r="I3587" s="63">
        <v>94</v>
      </c>
      <c r="J3587" s="63">
        <v>2</v>
      </c>
      <c r="K3587" s="63">
        <v>1</v>
      </c>
      <c r="L3587" s="63">
        <v>0.7</v>
      </c>
      <c r="M3587" s="63">
        <v>1</v>
      </c>
      <c r="N3587" s="63"/>
      <c r="O3587" s="63">
        <v>1</v>
      </c>
      <c r="P3587" s="63"/>
      <c r="Q3587" s="63"/>
      <c r="R3587" s="63"/>
    </row>
    <row r="3588" spans="1:18" x14ac:dyDescent="0.2">
      <c r="A3588" s="63" t="s">
        <v>3623</v>
      </c>
      <c r="B3588" s="63" t="s">
        <v>3570</v>
      </c>
      <c r="C3588" s="63" t="s">
        <v>117</v>
      </c>
      <c r="D3588" s="63" t="s">
        <v>116</v>
      </c>
      <c r="E3588" s="63" t="s">
        <v>3571</v>
      </c>
      <c r="F3588" s="63">
        <v>0</v>
      </c>
      <c r="G3588" s="63" t="s">
        <v>3572</v>
      </c>
      <c r="H3588" s="63" t="s">
        <v>18</v>
      </c>
      <c r="I3588" s="63">
        <v>90</v>
      </c>
      <c r="J3588" s="63">
        <v>17</v>
      </c>
      <c r="K3588" s="63">
        <v>2</v>
      </c>
      <c r="L3588" s="63"/>
      <c r="M3588" s="63"/>
      <c r="N3588" s="63"/>
      <c r="O3588" s="63"/>
      <c r="P3588" s="63"/>
      <c r="Q3588" s="63"/>
      <c r="R3588" s="63"/>
    </row>
    <row r="3589" spans="1:18" x14ac:dyDescent="0.2">
      <c r="A3589" s="63" t="s">
        <v>3624</v>
      </c>
      <c r="B3589" s="63" t="s">
        <v>3574</v>
      </c>
      <c r="C3589" s="63" t="s">
        <v>117</v>
      </c>
      <c r="D3589" s="63" t="s">
        <v>116</v>
      </c>
      <c r="E3589" s="63" t="s">
        <v>3571</v>
      </c>
      <c r="F3589" s="63">
        <v>1</v>
      </c>
      <c r="G3589" s="63" t="s">
        <v>3572</v>
      </c>
      <c r="H3589" s="63" t="s">
        <v>772</v>
      </c>
      <c r="I3589" s="63">
        <v>91</v>
      </c>
      <c r="J3589" s="63">
        <v>10</v>
      </c>
      <c r="K3589" s="63">
        <v>1</v>
      </c>
      <c r="L3589" s="63">
        <v>0.3</v>
      </c>
      <c r="M3589" s="63">
        <v>1</v>
      </c>
      <c r="N3589" s="63"/>
      <c r="O3589" s="63"/>
      <c r="P3589" s="63"/>
      <c r="Q3589" s="63"/>
      <c r="R3589" s="63"/>
    </row>
    <row r="3590" spans="1:18" x14ac:dyDescent="0.2">
      <c r="A3590" s="63" t="s">
        <v>3625</v>
      </c>
      <c r="B3590" s="63" t="s">
        <v>3570</v>
      </c>
      <c r="C3590" s="63" t="s">
        <v>121</v>
      </c>
      <c r="D3590" s="63" t="s">
        <v>120</v>
      </c>
      <c r="E3590" s="63" t="s">
        <v>3571</v>
      </c>
      <c r="F3590" s="63">
        <v>0</v>
      </c>
      <c r="G3590" s="63" t="s">
        <v>3572</v>
      </c>
      <c r="H3590" s="63" t="s">
        <v>18</v>
      </c>
      <c r="I3590" s="63">
        <v>92</v>
      </c>
      <c r="J3590" s="63">
        <v>3</v>
      </c>
      <c r="K3590" s="63">
        <v>1</v>
      </c>
      <c r="L3590" s="63"/>
      <c r="M3590" s="63"/>
      <c r="N3590" s="63"/>
      <c r="O3590" s="63"/>
      <c r="P3590" s="63"/>
      <c r="Q3590" s="63"/>
      <c r="R3590" s="63"/>
    </row>
    <row r="3591" spans="1:18" x14ac:dyDescent="0.2">
      <c r="A3591" s="63" t="s">
        <v>3626</v>
      </c>
      <c r="B3591" s="63" t="s">
        <v>3574</v>
      </c>
      <c r="C3591" s="63" t="s">
        <v>121</v>
      </c>
      <c r="D3591" s="63" t="s">
        <v>120</v>
      </c>
      <c r="E3591" s="63" t="s">
        <v>3571</v>
      </c>
      <c r="F3591" s="63">
        <v>1</v>
      </c>
      <c r="G3591" s="63" t="s">
        <v>3572</v>
      </c>
      <c r="H3591" s="63" t="s">
        <v>772</v>
      </c>
      <c r="I3591" s="63">
        <v>92</v>
      </c>
      <c r="J3591" s="63">
        <v>5</v>
      </c>
      <c r="K3591" s="63">
        <v>1</v>
      </c>
      <c r="L3591" s="63">
        <v>0</v>
      </c>
      <c r="M3591" s="63"/>
      <c r="N3591" s="63"/>
      <c r="O3591" s="63"/>
      <c r="P3591" s="63"/>
      <c r="Q3591" s="63"/>
      <c r="R3591" s="63"/>
    </row>
    <row r="3592" spans="1:18" x14ac:dyDescent="0.2">
      <c r="A3592" s="63" t="s">
        <v>3627</v>
      </c>
      <c r="B3592" s="63" t="s">
        <v>3570</v>
      </c>
      <c r="C3592" s="63" t="s">
        <v>125</v>
      </c>
      <c r="D3592" s="63" t="s">
        <v>124</v>
      </c>
      <c r="E3592" s="63" t="s">
        <v>3571</v>
      </c>
      <c r="F3592" s="63">
        <v>0</v>
      </c>
      <c r="G3592" s="63" t="s">
        <v>3572</v>
      </c>
      <c r="H3592" s="63" t="s">
        <v>18</v>
      </c>
      <c r="I3592" s="63">
        <v>83</v>
      </c>
      <c r="J3592" s="63">
        <v>48</v>
      </c>
      <c r="K3592" s="63">
        <v>4</v>
      </c>
      <c r="L3592" s="63"/>
      <c r="M3592" s="63"/>
      <c r="N3592" s="63"/>
      <c r="O3592" s="63"/>
      <c r="P3592" s="63"/>
      <c r="Q3592" s="63"/>
      <c r="R3592" s="63"/>
    </row>
    <row r="3593" spans="1:18" x14ac:dyDescent="0.2">
      <c r="A3593" s="63" t="s">
        <v>3628</v>
      </c>
      <c r="B3593" s="63" t="s">
        <v>3574</v>
      </c>
      <c r="C3593" s="63" t="s">
        <v>125</v>
      </c>
      <c r="D3593" s="63" t="s">
        <v>124</v>
      </c>
      <c r="E3593" s="63" t="s">
        <v>3571</v>
      </c>
      <c r="F3593" s="63">
        <v>1</v>
      </c>
      <c r="G3593" s="63" t="s">
        <v>3572</v>
      </c>
      <c r="H3593" s="63" t="s">
        <v>772</v>
      </c>
      <c r="I3593" s="63">
        <v>82</v>
      </c>
      <c r="J3593" s="63">
        <v>50</v>
      </c>
      <c r="K3593" s="63">
        <v>4</v>
      </c>
      <c r="L3593" s="63">
        <v>-0.3</v>
      </c>
      <c r="M3593" s="63"/>
      <c r="N3593" s="63">
        <v>1</v>
      </c>
      <c r="O3593" s="63"/>
      <c r="P3593" s="63"/>
      <c r="Q3593" s="63"/>
      <c r="R3593" s="63"/>
    </row>
    <row r="3594" spans="1:18" x14ac:dyDescent="0.2">
      <c r="A3594" s="63" t="s">
        <v>3629</v>
      </c>
      <c r="B3594" s="63" t="s">
        <v>3570</v>
      </c>
      <c r="C3594" s="63" t="s">
        <v>129</v>
      </c>
      <c r="D3594" s="63" t="s">
        <v>128</v>
      </c>
      <c r="E3594" s="63" t="s">
        <v>3571</v>
      </c>
      <c r="F3594" s="63">
        <v>0</v>
      </c>
      <c r="G3594" s="63" t="s">
        <v>3572</v>
      </c>
      <c r="H3594" s="63" t="s">
        <v>18</v>
      </c>
      <c r="I3594" s="63">
        <v>91</v>
      </c>
      <c r="J3594" s="63">
        <v>10</v>
      </c>
      <c r="K3594" s="63">
        <v>1</v>
      </c>
      <c r="L3594" s="63"/>
      <c r="M3594" s="63"/>
      <c r="N3594" s="63"/>
      <c r="O3594" s="63"/>
      <c r="P3594" s="63"/>
      <c r="Q3594" s="63"/>
      <c r="R3594" s="63"/>
    </row>
    <row r="3595" spans="1:18" x14ac:dyDescent="0.2">
      <c r="A3595" s="63" t="s">
        <v>3630</v>
      </c>
      <c r="B3595" s="63" t="s">
        <v>3574</v>
      </c>
      <c r="C3595" s="63" t="s">
        <v>129</v>
      </c>
      <c r="D3595" s="63" t="s">
        <v>128</v>
      </c>
      <c r="E3595" s="63" t="s">
        <v>3571</v>
      </c>
      <c r="F3595" s="63">
        <v>1</v>
      </c>
      <c r="G3595" s="63" t="s">
        <v>3572</v>
      </c>
      <c r="H3595" s="63" t="s">
        <v>772</v>
      </c>
      <c r="I3595" s="63">
        <v>91</v>
      </c>
      <c r="J3595" s="63">
        <v>10</v>
      </c>
      <c r="K3595" s="63">
        <v>1</v>
      </c>
      <c r="L3595" s="63">
        <v>0</v>
      </c>
      <c r="M3595" s="63"/>
      <c r="N3595" s="63"/>
      <c r="O3595" s="63"/>
      <c r="P3595" s="63"/>
      <c r="Q3595" s="63"/>
      <c r="R3595" s="63"/>
    </row>
    <row r="3596" spans="1:18" x14ac:dyDescent="0.2">
      <c r="A3596" s="63" t="s">
        <v>3631</v>
      </c>
      <c r="B3596" s="63" t="s">
        <v>3570</v>
      </c>
      <c r="C3596" s="63" t="s">
        <v>133</v>
      </c>
      <c r="D3596" s="63" t="s">
        <v>132</v>
      </c>
      <c r="E3596" s="63" t="s">
        <v>3571</v>
      </c>
      <c r="F3596" s="63">
        <v>0</v>
      </c>
      <c r="G3596" s="63" t="s">
        <v>3572</v>
      </c>
      <c r="H3596" s="63" t="s">
        <v>18</v>
      </c>
      <c r="I3596" s="63">
        <v>87</v>
      </c>
      <c r="J3596" s="63">
        <v>41</v>
      </c>
      <c r="K3596" s="63">
        <v>4</v>
      </c>
      <c r="L3596" s="63"/>
      <c r="M3596" s="63"/>
      <c r="N3596" s="63"/>
      <c r="O3596" s="63"/>
      <c r="P3596" s="63"/>
      <c r="Q3596" s="63"/>
      <c r="R3596" s="63"/>
    </row>
    <row r="3597" spans="1:18" x14ac:dyDescent="0.2">
      <c r="A3597" s="63" t="s">
        <v>3632</v>
      </c>
      <c r="B3597" s="63" t="s">
        <v>3574</v>
      </c>
      <c r="C3597" s="63" t="s">
        <v>133</v>
      </c>
      <c r="D3597" s="63" t="s">
        <v>132</v>
      </c>
      <c r="E3597" s="63" t="s">
        <v>3571</v>
      </c>
      <c r="F3597" s="63">
        <v>1</v>
      </c>
      <c r="G3597" s="63" t="s">
        <v>3572</v>
      </c>
      <c r="H3597" s="63" t="s">
        <v>772</v>
      </c>
      <c r="I3597" s="63">
        <v>88</v>
      </c>
      <c r="J3597" s="63">
        <v>37</v>
      </c>
      <c r="K3597" s="63">
        <v>3</v>
      </c>
      <c r="L3597" s="63">
        <v>0.3</v>
      </c>
      <c r="M3597" s="63">
        <v>1</v>
      </c>
      <c r="N3597" s="63"/>
      <c r="O3597" s="63"/>
      <c r="P3597" s="63"/>
      <c r="Q3597" s="63"/>
      <c r="R3597" s="63"/>
    </row>
    <row r="3598" spans="1:18" x14ac:dyDescent="0.2">
      <c r="A3598" s="63" t="s">
        <v>3633</v>
      </c>
      <c r="B3598" s="63" t="s">
        <v>3570</v>
      </c>
      <c r="C3598" s="63" t="s">
        <v>137</v>
      </c>
      <c r="D3598" s="63" t="s">
        <v>136</v>
      </c>
      <c r="E3598" s="63" t="s">
        <v>3571</v>
      </c>
      <c r="F3598" s="63">
        <v>0</v>
      </c>
      <c r="G3598" s="63" t="s">
        <v>3572</v>
      </c>
      <c r="H3598" s="63" t="s">
        <v>18</v>
      </c>
      <c r="I3598" s="63">
        <v>90</v>
      </c>
      <c r="J3598" s="63">
        <v>17</v>
      </c>
      <c r="K3598" s="63">
        <v>2</v>
      </c>
      <c r="L3598" s="63"/>
      <c r="M3598" s="63"/>
      <c r="N3598" s="63"/>
      <c r="O3598" s="63"/>
      <c r="P3598" s="63"/>
      <c r="Q3598" s="63"/>
      <c r="R3598" s="63"/>
    </row>
    <row r="3599" spans="1:18" x14ac:dyDescent="0.2">
      <c r="A3599" s="63" t="s">
        <v>3634</v>
      </c>
      <c r="B3599" s="63" t="s">
        <v>3574</v>
      </c>
      <c r="C3599" s="63" t="s">
        <v>137</v>
      </c>
      <c r="D3599" s="63" t="s">
        <v>136</v>
      </c>
      <c r="E3599" s="63" t="s">
        <v>3571</v>
      </c>
      <c r="F3599" s="63">
        <v>1</v>
      </c>
      <c r="G3599" s="63" t="s">
        <v>3572</v>
      </c>
      <c r="H3599" s="63" t="s">
        <v>772</v>
      </c>
      <c r="I3599" s="63">
        <v>91</v>
      </c>
      <c r="J3599" s="63">
        <v>10</v>
      </c>
      <c r="K3599" s="63">
        <v>1</v>
      </c>
      <c r="L3599" s="63">
        <v>0.3</v>
      </c>
      <c r="M3599" s="63">
        <v>1</v>
      </c>
      <c r="N3599" s="63"/>
      <c r="O3599" s="63"/>
      <c r="P3599" s="63"/>
      <c r="Q3599" s="63"/>
      <c r="R3599" s="63"/>
    </row>
    <row r="3600" spans="1:18" x14ac:dyDescent="0.2">
      <c r="A3600" s="63" t="s">
        <v>3635</v>
      </c>
      <c r="B3600" s="63" t="s">
        <v>3570</v>
      </c>
      <c r="C3600" s="63" t="s">
        <v>141</v>
      </c>
      <c r="D3600" s="63" t="s">
        <v>140</v>
      </c>
      <c r="E3600" s="63" t="s">
        <v>3571</v>
      </c>
      <c r="F3600" s="63">
        <v>0</v>
      </c>
      <c r="G3600" s="63" t="s">
        <v>3572</v>
      </c>
      <c r="H3600" s="63" t="s">
        <v>18</v>
      </c>
      <c r="I3600" s="63">
        <v>93</v>
      </c>
      <c r="J3600" s="63">
        <v>1</v>
      </c>
      <c r="K3600" s="63">
        <v>1</v>
      </c>
      <c r="L3600" s="63"/>
      <c r="M3600" s="63"/>
      <c r="N3600" s="63"/>
      <c r="O3600" s="63"/>
      <c r="P3600" s="63"/>
      <c r="Q3600" s="63"/>
      <c r="R3600" s="63"/>
    </row>
    <row r="3601" spans="1:18" x14ac:dyDescent="0.2">
      <c r="A3601" s="63" t="s">
        <v>3636</v>
      </c>
      <c r="B3601" s="63" t="s">
        <v>3574</v>
      </c>
      <c r="C3601" s="63" t="s">
        <v>141</v>
      </c>
      <c r="D3601" s="63" t="s">
        <v>140</v>
      </c>
      <c r="E3601" s="63" t="s">
        <v>3571</v>
      </c>
      <c r="F3601" s="63">
        <v>1</v>
      </c>
      <c r="G3601" s="63" t="s">
        <v>3572</v>
      </c>
      <c r="H3601" s="63" t="s">
        <v>772</v>
      </c>
      <c r="I3601" s="63">
        <v>92</v>
      </c>
      <c r="J3601" s="63">
        <v>5</v>
      </c>
      <c r="K3601" s="63">
        <v>1</v>
      </c>
      <c r="L3601" s="63">
        <v>-0.3</v>
      </c>
      <c r="M3601" s="63"/>
      <c r="N3601" s="63">
        <v>1</v>
      </c>
      <c r="O3601" s="63"/>
      <c r="P3601" s="63"/>
      <c r="Q3601" s="63"/>
      <c r="R3601" s="63"/>
    </row>
    <row r="3602" spans="1:18" x14ac:dyDescent="0.2">
      <c r="A3602" s="63" t="s">
        <v>3637</v>
      </c>
      <c r="B3602" s="63" t="s">
        <v>3570</v>
      </c>
      <c r="C3602" s="63" t="s">
        <v>145</v>
      </c>
      <c r="D3602" s="63" t="s">
        <v>144</v>
      </c>
      <c r="E3602" s="63" t="s">
        <v>3571</v>
      </c>
      <c r="F3602" s="63">
        <v>0</v>
      </c>
      <c r="G3602" s="63" t="s">
        <v>3572</v>
      </c>
      <c r="H3602" s="63" t="s">
        <v>18</v>
      </c>
      <c r="I3602" s="63">
        <v>89</v>
      </c>
      <c r="J3602" s="63">
        <v>27</v>
      </c>
      <c r="K3602" s="63">
        <v>3</v>
      </c>
      <c r="L3602" s="63"/>
      <c r="M3602" s="63"/>
      <c r="N3602" s="63"/>
      <c r="O3602" s="63"/>
      <c r="P3602" s="63"/>
      <c r="Q3602" s="63"/>
      <c r="R3602" s="63"/>
    </row>
    <row r="3603" spans="1:18" x14ac:dyDescent="0.2">
      <c r="A3603" s="63" t="s">
        <v>3638</v>
      </c>
      <c r="B3603" s="63" t="s">
        <v>3574</v>
      </c>
      <c r="C3603" s="63" t="s">
        <v>145</v>
      </c>
      <c r="D3603" s="63" t="s">
        <v>144</v>
      </c>
      <c r="E3603" s="63" t="s">
        <v>3571</v>
      </c>
      <c r="F3603" s="63">
        <v>1</v>
      </c>
      <c r="G3603" s="63" t="s">
        <v>3572</v>
      </c>
      <c r="H3603" s="63" t="s">
        <v>772</v>
      </c>
      <c r="I3603" s="63">
        <v>90</v>
      </c>
      <c r="J3603" s="63">
        <v>25</v>
      </c>
      <c r="K3603" s="63">
        <v>2</v>
      </c>
      <c r="L3603" s="63">
        <v>0.3</v>
      </c>
      <c r="M3603" s="63">
        <v>1</v>
      </c>
      <c r="N3603" s="63"/>
      <c r="O3603" s="63"/>
      <c r="P3603" s="63"/>
      <c r="Q3603" s="63"/>
      <c r="R3603" s="63"/>
    </row>
    <row r="3604" spans="1:18" x14ac:dyDescent="0.2">
      <c r="A3604" s="63" t="s">
        <v>3639</v>
      </c>
      <c r="B3604" s="63" t="s">
        <v>3570</v>
      </c>
      <c r="C3604" s="63" t="s">
        <v>149</v>
      </c>
      <c r="D3604" s="63" t="s">
        <v>148</v>
      </c>
      <c r="E3604" s="63" t="s">
        <v>3571</v>
      </c>
      <c r="F3604" s="63">
        <v>0</v>
      </c>
      <c r="G3604" s="63" t="s">
        <v>3572</v>
      </c>
      <c r="H3604" s="63" t="s">
        <v>18</v>
      </c>
      <c r="I3604" s="63">
        <v>90</v>
      </c>
      <c r="J3604" s="63">
        <v>17</v>
      </c>
      <c r="K3604" s="63">
        <v>2</v>
      </c>
      <c r="L3604" s="63"/>
      <c r="M3604" s="63"/>
      <c r="N3604" s="63"/>
      <c r="O3604" s="63"/>
      <c r="P3604" s="63"/>
      <c r="Q3604" s="63"/>
      <c r="R3604" s="63"/>
    </row>
    <row r="3605" spans="1:18" x14ac:dyDescent="0.2">
      <c r="A3605" s="63" t="s">
        <v>3640</v>
      </c>
      <c r="B3605" s="63" t="s">
        <v>3574</v>
      </c>
      <c r="C3605" s="63" t="s">
        <v>149</v>
      </c>
      <c r="D3605" s="63" t="s">
        <v>148</v>
      </c>
      <c r="E3605" s="63" t="s">
        <v>3571</v>
      </c>
      <c r="F3605" s="63">
        <v>1</v>
      </c>
      <c r="G3605" s="63" t="s">
        <v>3572</v>
      </c>
      <c r="H3605" s="63" t="s">
        <v>772</v>
      </c>
      <c r="I3605" s="63">
        <v>90</v>
      </c>
      <c r="J3605" s="63">
        <v>25</v>
      </c>
      <c r="K3605" s="63">
        <v>2</v>
      </c>
      <c r="L3605" s="63">
        <v>0</v>
      </c>
      <c r="M3605" s="63"/>
      <c r="N3605" s="63"/>
      <c r="O3605" s="63"/>
      <c r="P3605" s="63"/>
      <c r="Q3605" s="63"/>
      <c r="R3605" s="63"/>
    </row>
    <row r="3606" spans="1:18" x14ac:dyDescent="0.2">
      <c r="A3606" s="63" t="s">
        <v>3641</v>
      </c>
      <c r="B3606" s="63" t="s">
        <v>3570</v>
      </c>
      <c r="C3606" s="63" t="s">
        <v>153</v>
      </c>
      <c r="D3606" s="63" t="s">
        <v>152</v>
      </c>
      <c r="E3606" s="63" t="s">
        <v>3571</v>
      </c>
      <c r="F3606" s="63">
        <v>0</v>
      </c>
      <c r="G3606" s="63" t="s">
        <v>3572</v>
      </c>
      <c r="H3606" s="63" t="s">
        <v>18</v>
      </c>
      <c r="I3606" s="63">
        <v>87</v>
      </c>
      <c r="J3606" s="63">
        <v>41</v>
      </c>
      <c r="K3606" s="63">
        <v>4</v>
      </c>
      <c r="L3606" s="63"/>
      <c r="M3606" s="63"/>
      <c r="N3606" s="63"/>
      <c r="O3606" s="63"/>
      <c r="P3606" s="63"/>
      <c r="Q3606" s="63"/>
      <c r="R3606" s="63"/>
    </row>
    <row r="3607" spans="1:18" x14ac:dyDescent="0.2">
      <c r="A3607" s="63" t="s">
        <v>3642</v>
      </c>
      <c r="B3607" s="63" t="s">
        <v>3574</v>
      </c>
      <c r="C3607" s="63" t="s">
        <v>153</v>
      </c>
      <c r="D3607" s="63" t="s">
        <v>152</v>
      </c>
      <c r="E3607" s="63" t="s">
        <v>3571</v>
      </c>
      <c r="F3607" s="63">
        <v>1</v>
      </c>
      <c r="G3607" s="63" t="s">
        <v>3572</v>
      </c>
      <c r="H3607" s="63" t="s">
        <v>772</v>
      </c>
      <c r="I3607" s="63">
        <v>91</v>
      </c>
      <c r="J3607" s="63">
        <v>10</v>
      </c>
      <c r="K3607" s="63">
        <v>1</v>
      </c>
      <c r="L3607" s="63">
        <v>1.3</v>
      </c>
      <c r="M3607" s="63">
        <v>1</v>
      </c>
      <c r="N3607" s="63"/>
      <c r="O3607" s="63">
        <v>1</v>
      </c>
      <c r="P3607" s="63"/>
      <c r="Q3607" s="63">
        <v>1</v>
      </c>
      <c r="R3607" s="63"/>
    </row>
    <row r="3608" spans="1:18" x14ac:dyDescent="0.2">
      <c r="A3608" s="63" t="s">
        <v>3643</v>
      </c>
      <c r="B3608" s="63" t="s">
        <v>3570</v>
      </c>
      <c r="C3608" s="63" t="s">
        <v>157</v>
      </c>
      <c r="D3608" s="63" t="s">
        <v>156</v>
      </c>
      <c r="E3608" s="63" t="s">
        <v>3571</v>
      </c>
      <c r="F3608" s="63">
        <v>0</v>
      </c>
      <c r="G3608" s="63" t="s">
        <v>3572</v>
      </c>
      <c r="H3608" s="63" t="s">
        <v>18</v>
      </c>
      <c r="I3608" s="63">
        <v>88</v>
      </c>
      <c r="J3608" s="63">
        <v>31</v>
      </c>
      <c r="K3608" s="63">
        <v>3</v>
      </c>
      <c r="L3608" s="63"/>
      <c r="M3608" s="63"/>
      <c r="N3608" s="63"/>
      <c r="O3608" s="63"/>
      <c r="P3608" s="63"/>
      <c r="Q3608" s="63"/>
      <c r="R3608" s="63"/>
    </row>
    <row r="3609" spans="1:18" x14ac:dyDescent="0.2">
      <c r="A3609" s="63" t="s">
        <v>3644</v>
      </c>
      <c r="B3609" s="63" t="s">
        <v>3574</v>
      </c>
      <c r="C3609" s="63" t="s">
        <v>157</v>
      </c>
      <c r="D3609" s="63" t="s">
        <v>156</v>
      </c>
      <c r="E3609" s="63" t="s">
        <v>3571</v>
      </c>
      <c r="F3609" s="63">
        <v>1</v>
      </c>
      <c r="G3609" s="63" t="s">
        <v>3572</v>
      </c>
      <c r="H3609" s="63" t="s">
        <v>772</v>
      </c>
      <c r="I3609" s="63">
        <v>88</v>
      </c>
      <c r="J3609" s="63">
        <v>37</v>
      </c>
      <c r="K3609" s="63">
        <v>3</v>
      </c>
      <c r="L3609" s="63">
        <v>0</v>
      </c>
      <c r="M3609" s="63"/>
      <c r="N3609" s="63"/>
      <c r="O3609" s="63"/>
      <c r="P3609" s="63"/>
      <c r="Q3609" s="63"/>
      <c r="R3609" s="63"/>
    </row>
    <row r="3610" spans="1:18" x14ac:dyDescent="0.2">
      <c r="A3610" s="63" t="s">
        <v>3645</v>
      </c>
      <c r="B3610" s="63" t="s">
        <v>3570</v>
      </c>
      <c r="C3610" s="63" t="s">
        <v>161</v>
      </c>
      <c r="D3610" s="63" t="s">
        <v>160</v>
      </c>
      <c r="E3610" s="63" t="s">
        <v>3571</v>
      </c>
      <c r="F3610" s="63">
        <v>0</v>
      </c>
      <c r="G3610" s="63" t="s">
        <v>3572</v>
      </c>
      <c r="H3610" s="63" t="s">
        <v>18</v>
      </c>
      <c r="I3610" s="63">
        <v>91</v>
      </c>
      <c r="J3610" s="63">
        <v>10</v>
      </c>
      <c r="K3610" s="63">
        <v>1</v>
      </c>
      <c r="L3610" s="63"/>
      <c r="M3610" s="63"/>
      <c r="N3610" s="63"/>
      <c r="O3610" s="63"/>
      <c r="P3610" s="63"/>
      <c r="Q3610" s="63"/>
      <c r="R3610" s="63"/>
    </row>
    <row r="3611" spans="1:18" x14ac:dyDescent="0.2">
      <c r="A3611" s="63" t="s">
        <v>3646</v>
      </c>
      <c r="B3611" s="63" t="s">
        <v>3574</v>
      </c>
      <c r="C3611" s="63" t="s">
        <v>161</v>
      </c>
      <c r="D3611" s="63" t="s">
        <v>160</v>
      </c>
      <c r="E3611" s="63" t="s">
        <v>3571</v>
      </c>
      <c r="F3611" s="63">
        <v>1</v>
      </c>
      <c r="G3611" s="63" t="s">
        <v>3572</v>
      </c>
      <c r="H3611" s="63" t="s">
        <v>772</v>
      </c>
      <c r="I3611" s="63">
        <v>92</v>
      </c>
      <c r="J3611" s="63">
        <v>5</v>
      </c>
      <c r="K3611" s="63">
        <v>1</v>
      </c>
      <c r="L3611" s="63">
        <v>0.3</v>
      </c>
      <c r="M3611" s="63">
        <v>1</v>
      </c>
      <c r="N3611" s="63"/>
      <c r="O3611" s="63"/>
      <c r="P3611" s="63"/>
      <c r="Q3611" s="63"/>
      <c r="R3611" s="63"/>
    </row>
    <row r="3612" spans="1:18" x14ac:dyDescent="0.2">
      <c r="A3612" s="63" t="s">
        <v>3647</v>
      </c>
      <c r="B3612" s="63" t="s">
        <v>3570</v>
      </c>
      <c r="C3612" s="63" t="s">
        <v>165</v>
      </c>
      <c r="D3612" s="63" t="s">
        <v>164</v>
      </c>
      <c r="E3612" s="63" t="s">
        <v>3571</v>
      </c>
      <c r="F3612" s="63">
        <v>0</v>
      </c>
      <c r="G3612" s="63" t="s">
        <v>3572</v>
      </c>
      <c r="H3612" s="63" t="s">
        <v>18</v>
      </c>
      <c r="I3612" s="63">
        <v>89</v>
      </c>
      <c r="J3612" s="63">
        <v>27</v>
      </c>
      <c r="K3612" s="63">
        <v>3</v>
      </c>
      <c r="L3612" s="63"/>
      <c r="M3612" s="63"/>
      <c r="N3612" s="63"/>
      <c r="O3612" s="63"/>
      <c r="P3612" s="63"/>
      <c r="Q3612" s="63"/>
      <c r="R3612" s="63"/>
    </row>
    <row r="3613" spans="1:18" x14ac:dyDescent="0.2">
      <c r="A3613" s="63" t="s">
        <v>3648</v>
      </c>
      <c r="B3613" s="63" t="s">
        <v>3574</v>
      </c>
      <c r="C3613" s="63" t="s">
        <v>165</v>
      </c>
      <c r="D3613" s="63" t="s">
        <v>164</v>
      </c>
      <c r="E3613" s="63" t="s">
        <v>3571</v>
      </c>
      <c r="F3613" s="63">
        <v>1</v>
      </c>
      <c r="G3613" s="63" t="s">
        <v>3572</v>
      </c>
      <c r="H3613" s="63" t="s">
        <v>772</v>
      </c>
      <c r="I3613" s="63">
        <v>89</v>
      </c>
      <c r="J3613" s="63">
        <v>33</v>
      </c>
      <c r="K3613" s="63">
        <v>3</v>
      </c>
      <c r="L3613" s="63">
        <v>0</v>
      </c>
      <c r="M3613" s="63"/>
      <c r="N3613" s="63"/>
      <c r="O3613" s="63"/>
      <c r="P3613" s="63"/>
      <c r="Q3613" s="63"/>
      <c r="R3613" s="63"/>
    </row>
    <row r="3614" spans="1:18" x14ac:dyDescent="0.2">
      <c r="A3614" s="63" t="s">
        <v>3649</v>
      </c>
      <c r="B3614" s="63" t="s">
        <v>3570</v>
      </c>
      <c r="C3614" s="63" t="s">
        <v>169</v>
      </c>
      <c r="D3614" s="63" t="s">
        <v>168</v>
      </c>
      <c r="E3614" s="63" t="s">
        <v>3571</v>
      </c>
      <c r="F3614" s="63">
        <v>0</v>
      </c>
      <c r="G3614" s="63" t="s">
        <v>3572</v>
      </c>
      <c r="H3614" s="63" t="s">
        <v>18</v>
      </c>
      <c r="I3614" s="63">
        <v>87</v>
      </c>
      <c r="J3614" s="63">
        <v>41</v>
      </c>
      <c r="K3614" s="63">
        <v>4</v>
      </c>
      <c r="L3614" s="63"/>
      <c r="M3614" s="63"/>
      <c r="N3614" s="63"/>
      <c r="O3614" s="63"/>
      <c r="P3614" s="63"/>
      <c r="Q3614" s="63"/>
      <c r="R3614" s="63"/>
    </row>
    <row r="3615" spans="1:18" x14ac:dyDescent="0.2">
      <c r="A3615" s="63" t="s">
        <v>3650</v>
      </c>
      <c r="B3615" s="63" t="s">
        <v>3574</v>
      </c>
      <c r="C3615" s="63" t="s">
        <v>169</v>
      </c>
      <c r="D3615" s="63" t="s">
        <v>168</v>
      </c>
      <c r="E3615" s="63" t="s">
        <v>3571</v>
      </c>
      <c r="F3615" s="63">
        <v>1</v>
      </c>
      <c r="G3615" s="63" t="s">
        <v>3572</v>
      </c>
      <c r="H3615" s="63" t="s">
        <v>772</v>
      </c>
      <c r="I3615" s="63">
        <v>89</v>
      </c>
      <c r="J3615" s="63">
        <v>33</v>
      </c>
      <c r="K3615" s="63">
        <v>3</v>
      </c>
      <c r="L3615" s="63">
        <v>0.7</v>
      </c>
      <c r="M3615" s="63">
        <v>1</v>
      </c>
      <c r="N3615" s="63"/>
      <c r="O3615" s="63">
        <v>1</v>
      </c>
      <c r="P3615" s="63"/>
      <c r="Q3615" s="63"/>
      <c r="R3615" s="63"/>
    </row>
    <row r="3616" spans="1:18" x14ac:dyDescent="0.2">
      <c r="A3616" s="63" t="s">
        <v>3651</v>
      </c>
      <c r="B3616" s="63" t="s">
        <v>3570</v>
      </c>
      <c r="C3616" s="63" t="s">
        <v>173</v>
      </c>
      <c r="D3616" s="63" t="s">
        <v>172</v>
      </c>
      <c r="E3616" s="63" t="s">
        <v>3571</v>
      </c>
      <c r="F3616" s="63">
        <v>0</v>
      </c>
      <c r="G3616" s="63" t="s">
        <v>3572</v>
      </c>
      <c r="H3616" s="63" t="s">
        <v>18</v>
      </c>
      <c r="I3616" s="63">
        <v>93</v>
      </c>
      <c r="J3616" s="63">
        <v>1</v>
      </c>
      <c r="K3616" s="63">
        <v>1</v>
      </c>
      <c r="L3616" s="63"/>
      <c r="M3616" s="63"/>
      <c r="N3616" s="63"/>
      <c r="O3616" s="63"/>
      <c r="P3616" s="63"/>
      <c r="Q3616" s="63"/>
      <c r="R3616" s="63"/>
    </row>
    <row r="3617" spans="1:18" x14ac:dyDescent="0.2">
      <c r="A3617" s="63" t="s">
        <v>3652</v>
      </c>
      <c r="B3617" s="63" t="s">
        <v>3574</v>
      </c>
      <c r="C3617" s="63" t="s">
        <v>173</v>
      </c>
      <c r="D3617" s="63" t="s">
        <v>172</v>
      </c>
      <c r="E3617" s="63" t="s">
        <v>3571</v>
      </c>
      <c r="F3617" s="63">
        <v>1</v>
      </c>
      <c r="G3617" s="63" t="s">
        <v>3572</v>
      </c>
      <c r="H3617" s="63" t="s">
        <v>772</v>
      </c>
      <c r="I3617" s="63">
        <v>95</v>
      </c>
      <c r="J3617" s="63">
        <v>1</v>
      </c>
      <c r="K3617" s="63">
        <v>1</v>
      </c>
      <c r="L3617" s="63">
        <v>0.7</v>
      </c>
      <c r="M3617" s="63">
        <v>1</v>
      </c>
      <c r="N3617" s="63"/>
      <c r="O3617" s="63">
        <v>1</v>
      </c>
      <c r="P3617" s="63"/>
      <c r="Q3617" s="63"/>
      <c r="R3617" s="63"/>
    </row>
    <row r="3618" spans="1:18" x14ac:dyDescent="0.2">
      <c r="A3618" s="63" t="s">
        <v>3653</v>
      </c>
      <c r="B3618" s="63" t="s">
        <v>3570</v>
      </c>
      <c r="C3618" s="63" t="s">
        <v>177</v>
      </c>
      <c r="D3618" s="63" t="s">
        <v>176</v>
      </c>
      <c r="E3618" s="63" t="s">
        <v>3571</v>
      </c>
      <c r="F3618" s="63">
        <v>0</v>
      </c>
      <c r="G3618" s="63" t="s">
        <v>3572</v>
      </c>
      <c r="H3618" s="63" t="s">
        <v>18</v>
      </c>
      <c r="I3618" s="63">
        <v>92</v>
      </c>
      <c r="J3618" s="63">
        <v>3</v>
      </c>
      <c r="K3618" s="63">
        <v>1</v>
      </c>
      <c r="L3618" s="63"/>
      <c r="M3618" s="63"/>
      <c r="N3618" s="63"/>
      <c r="O3618" s="63"/>
      <c r="P3618" s="63"/>
      <c r="Q3618" s="63"/>
      <c r="R3618" s="63"/>
    </row>
    <row r="3619" spans="1:18" x14ac:dyDescent="0.2">
      <c r="A3619" s="63" t="s">
        <v>3654</v>
      </c>
      <c r="B3619" s="63" t="s">
        <v>3574</v>
      </c>
      <c r="C3619" s="63" t="s">
        <v>177</v>
      </c>
      <c r="D3619" s="63" t="s">
        <v>176</v>
      </c>
      <c r="E3619" s="63" t="s">
        <v>3571</v>
      </c>
      <c r="F3619" s="63">
        <v>1</v>
      </c>
      <c r="G3619" s="63" t="s">
        <v>3572</v>
      </c>
      <c r="H3619" s="63" t="s">
        <v>772</v>
      </c>
      <c r="I3619" s="63">
        <v>90</v>
      </c>
      <c r="J3619" s="63">
        <v>25</v>
      </c>
      <c r="K3619" s="63">
        <v>2</v>
      </c>
      <c r="L3619" s="63">
        <v>-0.7</v>
      </c>
      <c r="M3619" s="63"/>
      <c r="N3619" s="63">
        <v>1</v>
      </c>
      <c r="O3619" s="63"/>
      <c r="P3619" s="63">
        <v>1</v>
      </c>
      <c r="Q3619" s="63"/>
      <c r="R3619" s="63"/>
    </row>
    <row r="3620" spans="1:18" x14ac:dyDescent="0.2">
      <c r="A3620" s="63" t="s">
        <v>3655</v>
      </c>
      <c r="B3620" s="63" t="s">
        <v>3570</v>
      </c>
      <c r="C3620" s="63" t="s">
        <v>181</v>
      </c>
      <c r="D3620" s="63" t="s">
        <v>180</v>
      </c>
      <c r="E3620" s="63" t="s">
        <v>3571</v>
      </c>
      <c r="F3620" s="63">
        <v>0</v>
      </c>
      <c r="G3620" s="63" t="s">
        <v>3572</v>
      </c>
      <c r="H3620" s="63" t="s">
        <v>18</v>
      </c>
      <c r="I3620" s="63">
        <v>88</v>
      </c>
      <c r="J3620" s="63">
        <v>31</v>
      </c>
      <c r="K3620" s="63">
        <v>3</v>
      </c>
      <c r="L3620" s="63"/>
      <c r="M3620" s="63"/>
      <c r="N3620" s="63"/>
      <c r="O3620" s="63"/>
      <c r="P3620" s="63"/>
      <c r="Q3620" s="63"/>
      <c r="R3620" s="63"/>
    </row>
    <row r="3621" spans="1:18" x14ac:dyDescent="0.2">
      <c r="A3621" s="63" t="s">
        <v>3656</v>
      </c>
      <c r="B3621" s="63" t="s">
        <v>3574</v>
      </c>
      <c r="C3621" s="63" t="s">
        <v>181</v>
      </c>
      <c r="D3621" s="63" t="s">
        <v>180</v>
      </c>
      <c r="E3621" s="63" t="s">
        <v>3571</v>
      </c>
      <c r="F3621" s="63">
        <v>1</v>
      </c>
      <c r="G3621" s="63" t="s">
        <v>3572</v>
      </c>
      <c r="H3621" s="63" t="s">
        <v>772</v>
      </c>
      <c r="I3621" s="63">
        <v>83</v>
      </c>
      <c r="J3621" s="63">
        <v>48</v>
      </c>
      <c r="K3621" s="63">
        <v>4</v>
      </c>
      <c r="L3621" s="63">
        <v>-1.6</v>
      </c>
      <c r="M3621" s="63"/>
      <c r="N3621" s="63">
        <v>1</v>
      </c>
      <c r="O3621" s="63"/>
      <c r="P3621" s="63">
        <v>1</v>
      </c>
      <c r="Q3621" s="63"/>
      <c r="R3621" s="63">
        <v>1</v>
      </c>
    </row>
    <row r="3622" spans="1:18" x14ac:dyDescent="0.2">
      <c r="A3622" s="63" t="s">
        <v>3657</v>
      </c>
      <c r="B3622" s="63" t="s">
        <v>3570</v>
      </c>
      <c r="C3622" s="63" t="s">
        <v>185</v>
      </c>
      <c r="D3622" s="63" t="s">
        <v>184</v>
      </c>
      <c r="E3622" s="63" t="s">
        <v>3571</v>
      </c>
      <c r="F3622" s="63">
        <v>0</v>
      </c>
      <c r="G3622" s="63" t="s">
        <v>3572</v>
      </c>
      <c r="H3622" s="63" t="s">
        <v>18</v>
      </c>
      <c r="I3622" s="63">
        <v>90</v>
      </c>
      <c r="J3622" s="63">
        <v>17</v>
      </c>
      <c r="K3622" s="63">
        <v>2</v>
      </c>
      <c r="L3622" s="63"/>
      <c r="M3622" s="63"/>
      <c r="N3622" s="63"/>
      <c r="O3622" s="63"/>
      <c r="P3622" s="63"/>
      <c r="Q3622" s="63"/>
      <c r="R3622" s="63"/>
    </row>
    <row r="3623" spans="1:18" x14ac:dyDescent="0.2">
      <c r="A3623" s="63" t="s">
        <v>3658</v>
      </c>
      <c r="B3623" s="63" t="s">
        <v>3574</v>
      </c>
      <c r="C3623" s="63" t="s">
        <v>185</v>
      </c>
      <c r="D3623" s="63" t="s">
        <v>184</v>
      </c>
      <c r="E3623" s="63" t="s">
        <v>3571</v>
      </c>
      <c r="F3623" s="63">
        <v>1</v>
      </c>
      <c r="G3623" s="63" t="s">
        <v>3572</v>
      </c>
      <c r="H3623" s="63" t="s">
        <v>772</v>
      </c>
      <c r="I3623" s="63">
        <v>89</v>
      </c>
      <c r="J3623" s="63">
        <v>33</v>
      </c>
      <c r="K3623" s="63">
        <v>3</v>
      </c>
      <c r="L3623" s="63">
        <v>-0.3</v>
      </c>
      <c r="M3623" s="63"/>
      <c r="N3623" s="63">
        <v>1</v>
      </c>
      <c r="O3623" s="63"/>
      <c r="P3623" s="63"/>
      <c r="Q3623" s="63"/>
      <c r="R3623" s="63"/>
    </row>
    <row r="3624" spans="1:18" x14ac:dyDescent="0.2">
      <c r="A3624" s="63" t="s">
        <v>3659</v>
      </c>
      <c r="B3624" s="63" t="s">
        <v>3570</v>
      </c>
      <c r="C3624" s="63" t="s">
        <v>189</v>
      </c>
      <c r="D3624" s="63" t="s">
        <v>188</v>
      </c>
      <c r="E3624" s="63" t="s">
        <v>3571</v>
      </c>
      <c r="F3624" s="63">
        <v>0</v>
      </c>
      <c r="G3624" s="63" t="s">
        <v>3572</v>
      </c>
      <c r="H3624" s="63" t="s">
        <v>18</v>
      </c>
      <c r="I3624" s="63">
        <v>88</v>
      </c>
      <c r="J3624" s="63">
        <v>31</v>
      </c>
      <c r="K3624" s="63">
        <v>3</v>
      </c>
      <c r="L3624" s="63"/>
      <c r="M3624" s="63"/>
      <c r="N3624" s="63"/>
      <c r="O3624" s="63"/>
      <c r="P3624" s="63"/>
      <c r="Q3624" s="63"/>
      <c r="R3624" s="63"/>
    </row>
    <row r="3625" spans="1:18" x14ac:dyDescent="0.2">
      <c r="A3625" s="63" t="s">
        <v>3660</v>
      </c>
      <c r="B3625" s="63" t="s">
        <v>3574</v>
      </c>
      <c r="C3625" s="63" t="s">
        <v>189</v>
      </c>
      <c r="D3625" s="63" t="s">
        <v>188</v>
      </c>
      <c r="E3625" s="63" t="s">
        <v>3571</v>
      </c>
      <c r="F3625" s="63">
        <v>1</v>
      </c>
      <c r="G3625" s="63" t="s">
        <v>3572</v>
      </c>
      <c r="H3625" s="63" t="s">
        <v>772</v>
      </c>
      <c r="I3625" s="63">
        <v>87</v>
      </c>
      <c r="J3625" s="63">
        <v>42</v>
      </c>
      <c r="K3625" s="63">
        <v>4</v>
      </c>
      <c r="L3625" s="63">
        <v>-0.3</v>
      </c>
      <c r="M3625" s="63"/>
      <c r="N3625" s="63">
        <v>1</v>
      </c>
      <c r="O3625" s="63"/>
      <c r="P3625" s="63"/>
      <c r="Q3625" s="63"/>
      <c r="R3625" s="63"/>
    </row>
    <row r="3626" spans="1:18" x14ac:dyDescent="0.2">
      <c r="A3626" s="63" t="s">
        <v>3661</v>
      </c>
      <c r="B3626" s="63" t="s">
        <v>3570</v>
      </c>
      <c r="C3626" s="63" t="s">
        <v>193</v>
      </c>
      <c r="D3626" s="63" t="s">
        <v>192</v>
      </c>
      <c r="E3626" s="63" t="s">
        <v>3571</v>
      </c>
      <c r="F3626" s="63">
        <v>0</v>
      </c>
      <c r="G3626" s="63" t="s">
        <v>3572</v>
      </c>
      <c r="H3626" s="63" t="s">
        <v>18</v>
      </c>
      <c r="I3626" s="63">
        <v>89</v>
      </c>
      <c r="J3626" s="63"/>
      <c r="K3626" s="63"/>
      <c r="L3626" s="63"/>
      <c r="M3626" s="63"/>
      <c r="N3626" s="63"/>
      <c r="O3626" s="63"/>
      <c r="P3626" s="63"/>
      <c r="Q3626" s="63"/>
      <c r="R3626" s="63"/>
    </row>
    <row r="3627" spans="1:18" x14ac:dyDescent="0.2">
      <c r="A3627" s="63" t="s">
        <v>3662</v>
      </c>
      <c r="B3627" s="63" t="s">
        <v>3574</v>
      </c>
      <c r="C3627" s="63" t="s">
        <v>193</v>
      </c>
      <c r="D3627" s="63" t="s">
        <v>192</v>
      </c>
      <c r="E3627" s="63" t="s">
        <v>3571</v>
      </c>
      <c r="F3627" s="63">
        <v>1</v>
      </c>
      <c r="G3627" s="63" t="s">
        <v>3572</v>
      </c>
      <c r="H3627" s="63" t="s">
        <v>772</v>
      </c>
      <c r="I3627" s="63">
        <v>90</v>
      </c>
      <c r="J3627" s="63"/>
      <c r="K3627" s="63"/>
      <c r="L3627" s="63">
        <v>0.3</v>
      </c>
      <c r="M3627" s="63">
        <v>1</v>
      </c>
      <c r="N3627" s="63"/>
      <c r="O3627" s="63"/>
      <c r="P3627" s="63"/>
      <c r="Q3627" s="63"/>
      <c r="R3627" s="63"/>
    </row>
    <row r="3628" spans="1:18" x14ac:dyDescent="0.2">
      <c r="A3628" s="63" t="s">
        <v>3663</v>
      </c>
      <c r="B3628" s="63" t="s">
        <v>3570</v>
      </c>
      <c r="C3628" s="63" t="s">
        <v>197</v>
      </c>
      <c r="D3628" s="63" t="s">
        <v>196</v>
      </c>
      <c r="E3628" s="63" t="s">
        <v>3571</v>
      </c>
      <c r="F3628" s="63">
        <v>0</v>
      </c>
      <c r="G3628" s="63" t="s">
        <v>3572</v>
      </c>
      <c r="H3628" s="63" t="s">
        <v>18</v>
      </c>
      <c r="I3628" s="63">
        <v>92</v>
      </c>
      <c r="J3628" s="63">
        <v>3</v>
      </c>
      <c r="K3628" s="63">
        <v>1</v>
      </c>
      <c r="L3628" s="63"/>
      <c r="M3628" s="63"/>
      <c r="N3628" s="63"/>
      <c r="O3628" s="63"/>
      <c r="P3628" s="63"/>
      <c r="Q3628" s="63"/>
      <c r="R3628" s="63"/>
    </row>
    <row r="3629" spans="1:18" x14ac:dyDescent="0.2">
      <c r="A3629" s="63" t="s">
        <v>3664</v>
      </c>
      <c r="B3629" s="63" t="s">
        <v>3574</v>
      </c>
      <c r="C3629" s="63" t="s">
        <v>197</v>
      </c>
      <c r="D3629" s="63" t="s">
        <v>196</v>
      </c>
      <c r="E3629" s="63" t="s">
        <v>3571</v>
      </c>
      <c r="F3629" s="63">
        <v>1</v>
      </c>
      <c r="G3629" s="63" t="s">
        <v>3572</v>
      </c>
      <c r="H3629" s="63" t="s">
        <v>772</v>
      </c>
      <c r="I3629" s="63">
        <v>91</v>
      </c>
      <c r="J3629" s="63">
        <v>10</v>
      </c>
      <c r="K3629" s="63">
        <v>1</v>
      </c>
      <c r="L3629" s="63">
        <v>-0.3</v>
      </c>
      <c r="M3629" s="63"/>
      <c r="N3629" s="63">
        <v>1</v>
      </c>
      <c r="O3629" s="63"/>
      <c r="P3629" s="63"/>
      <c r="Q3629" s="63"/>
      <c r="R3629" s="63"/>
    </row>
    <row r="3630" spans="1:18" x14ac:dyDescent="0.2">
      <c r="A3630" s="63" t="s">
        <v>3665</v>
      </c>
      <c r="B3630" s="63" t="s">
        <v>3570</v>
      </c>
      <c r="C3630" s="63" t="s">
        <v>201</v>
      </c>
      <c r="D3630" s="63" t="s">
        <v>200</v>
      </c>
      <c r="E3630" s="63" t="s">
        <v>3571</v>
      </c>
      <c r="F3630" s="63">
        <v>0</v>
      </c>
      <c r="G3630" s="63" t="s">
        <v>3572</v>
      </c>
      <c r="H3630" s="63" t="s">
        <v>18</v>
      </c>
      <c r="I3630" s="63">
        <v>88</v>
      </c>
      <c r="J3630" s="63">
        <v>31</v>
      </c>
      <c r="K3630" s="63">
        <v>3</v>
      </c>
      <c r="L3630" s="63"/>
      <c r="M3630" s="63"/>
      <c r="N3630" s="63"/>
      <c r="O3630" s="63"/>
      <c r="P3630" s="63"/>
      <c r="Q3630" s="63"/>
      <c r="R3630" s="63"/>
    </row>
    <row r="3631" spans="1:18" x14ac:dyDescent="0.2">
      <c r="A3631" s="63" t="s">
        <v>3666</v>
      </c>
      <c r="B3631" s="63" t="s">
        <v>3574</v>
      </c>
      <c r="C3631" s="63" t="s">
        <v>201</v>
      </c>
      <c r="D3631" s="63" t="s">
        <v>200</v>
      </c>
      <c r="E3631" s="63" t="s">
        <v>3571</v>
      </c>
      <c r="F3631" s="63">
        <v>1</v>
      </c>
      <c r="G3631" s="63" t="s">
        <v>3572</v>
      </c>
      <c r="H3631" s="63" t="s">
        <v>772</v>
      </c>
      <c r="I3631" s="63">
        <v>91</v>
      </c>
      <c r="J3631" s="63">
        <v>10</v>
      </c>
      <c r="K3631" s="63">
        <v>1</v>
      </c>
      <c r="L3631" s="63">
        <v>1</v>
      </c>
      <c r="M3631" s="63">
        <v>1</v>
      </c>
      <c r="N3631" s="63"/>
      <c r="O3631" s="63">
        <v>1</v>
      </c>
      <c r="P3631" s="63"/>
      <c r="Q3631" s="63">
        <v>1</v>
      </c>
      <c r="R3631" s="63"/>
    </row>
    <row r="3632" spans="1:18" x14ac:dyDescent="0.2">
      <c r="A3632" s="63" t="s">
        <v>3667</v>
      </c>
      <c r="B3632" s="63" t="s">
        <v>3570</v>
      </c>
      <c r="C3632" s="63" t="s">
        <v>205</v>
      </c>
      <c r="D3632" s="63" t="s">
        <v>204</v>
      </c>
      <c r="E3632" s="63" t="s">
        <v>3571</v>
      </c>
      <c r="F3632" s="63">
        <v>0</v>
      </c>
      <c r="G3632" s="63" t="s">
        <v>3572</v>
      </c>
      <c r="H3632" s="63" t="s">
        <v>18</v>
      </c>
      <c r="I3632" s="63">
        <v>90</v>
      </c>
      <c r="J3632" s="63">
        <v>17</v>
      </c>
      <c r="K3632" s="63">
        <v>2</v>
      </c>
      <c r="L3632" s="63"/>
      <c r="M3632" s="63"/>
      <c r="N3632" s="63"/>
      <c r="O3632" s="63"/>
      <c r="P3632" s="63"/>
      <c r="Q3632" s="63"/>
      <c r="R3632" s="63"/>
    </row>
    <row r="3633" spans="1:18" x14ac:dyDescent="0.2">
      <c r="A3633" s="63" t="s">
        <v>3668</v>
      </c>
      <c r="B3633" s="63" t="s">
        <v>3574</v>
      </c>
      <c r="C3633" s="63" t="s">
        <v>205</v>
      </c>
      <c r="D3633" s="63" t="s">
        <v>204</v>
      </c>
      <c r="E3633" s="63" t="s">
        <v>3571</v>
      </c>
      <c r="F3633" s="63">
        <v>1</v>
      </c>
      <c r="G3633" s="63" t="s">
        <v>3572</v>
      </c>
      <c r="H3633" s="63" t="s">
        <v>772</v>
      </c>
      <c r="I3633" s="63">
        <v>90</v>
      </c>
      <c r="J3633" s="63">
        <v>25</v>
      </c>
      <c r="K3633" s="63">
        <v>2</v>
      </c>
      <c r="L3633" s="63">
        <v>0</v>
      </c>
      <c r="M3633" s="63"/>
      <c r="N3633" s="63"/>
      <c r="O3633" s="63"/>
      <c r="P3633" s="63"/>
      <c r="Q3633" s="63"/>
      <c r="R3633" s="63"/>
    </row>
    <row r="3634" spans="1:18" x14ac:dyDescent="0.2">
      <c r="A3634" s="63" t="s">
        <v>3669</v>
      </c>
      <c r="B3634" s="63" t="s">
        <v>3570</v>
      </c>
      <c r="C3634" s="63" t="s">
        <v>209</v>
      </c>
      <c r="D3634" s="63" t="s">
        <v>208</v>
      </c>
      <c r="E3634" s="63" t="s">
        <v>3571</v>
      </c>
      <c r="F3634" s="63">
        <v>0</v>
      </c>
      <c r="G3634" s="63" t="s">
        <v>3572</v>
      </c>
      <c r="H3634" s="63" t="s">
        <v>18</v>
      </c>
      <c r="I3634" s="63">
        <v>88</v>
      </c>
      <c r="J3634" s="63">
        <v>31</v>
      </c>
      <c r="K3634" s="63">
        <v>3</v>
      </c>
      <c r="L3634" s="63"/>
      <c r="M3634" s="63"/>
      <c r="N3634" s="63"/>
      <c r="O3634" s="63"/>
      <c r="P3634" s="63"/>
      <c r="Q3634" s="63"/>
      <c r="R3634" s="63"/>
    </row>
    <row r="3635" spans="1:18" x14ac:dyDescent="0.2">
      <c r="A3635" s="63" t="s">
        <v>3670</v>
      </c>
      <c r="B3635" s="63" t="s">
        <v>3574</v>
      </c>
      <c r="C3635" s="63" t="s">
        <v>209</v>
      </c>
      <c r="D3635" s="63" t="s">
        <v>208</v>
      </c>
      <c r="E3635" s="63" t="s">
        <v>3571</v>
      </c>
      <c r="F3635" s="63">
        <v>1</v>
      </c>
      <c r="G3635" s="63" t="s">
        <v>3572</v>
      </c>
      <c r="H3635" s="63" t="s">
        <v>772</v>
      </c>
      <c r="I3635" s="63">
        <v>88</v>
      </c>
      <c r="J3635" s="63">
        <v>37</v>
      </c>
      <c r="K3635" s="63">
        <v>3</v>
      </c>
      <c r="L3635" s="63">
        <v>0</v>
      </c>
      <c r="M3635" s="63"/>
      <c r="N3635" s="63"/>
      <c r="O3635" s="63"/>
      <c r="P3635" s="63"/>
      <c r="Q3635" s="63"/>
      <c r="R3635" s="63"/>
    </row>
    <row r="3636" spans="1:18" x14ac:dyDescent="0.2">
      <c r="A3636" s="63" t="s">
        <v>3671</v>
      </c>
      <c r="B3636" s="63" t="s">
        <v>3570</v>
      </c>
      <c r="C3636" s="63" t="s">
        <v>213</v>
      </c>
      <c r="D3636" s="63" t="s">
        <v>212</v>
      </c>
      <c r="E3636" s="63" t="s">
        <v>3571</v>
      </c>
      <c r="F3636" s="63">
        <v>0</v>
      </c>
      <c r="G3636" s="63" t="s">
        <v>3572</v>
      </c>
      <c r="H3636" s="63" t="s">
        <v>18</v>
      </c>
      <c r="I3636" s="63">
        <v>91</v>
      </c>
      <c r="J3636" s="63">
        <v>10</v>
      </c>
      <c r="K3636" s="63">
        <v>1</v>
      </c>
      <c r="L3636" s="63"/>
      <c r="M3636" s="63"/>
      <c r="N3636" s="63"/>
      <c r="O3636" s="63"/>
      <c r="P3636" s="63"/>
      <c r="Q3636" s="63"/>
      <c r="R3636" s="63"/>
    </row>
    <row r="3637" spans="1:18" x14ac:dyDescent="0.2">
      <c r="A3637" s="63" t="s">
        <v>3672</v>
      </c>
      <c r="B3637" s="63" t="s">
        <v>3574</v>
      </c>
      <c r="C3637" s="63" t="s">
        <v>213</v>
      </c>
      <c r="D3637" s="63" t="s">
        <v>212</v>
      </c>
      <c r="E3637" s="63" t="s">
        <v>3571</v>
      </c>
      <c r="F3637" s="63">
        <v>1</v>
      </c>
      <c r="G3637" s="63" t="s">
        <v>3572</v>
      </c>
      <c r="H3637" s="63" t="s">
        <v>772</v>
      </c>
      <c r="I3637" s="63">
        <v>90</v>
      </c>
      <c r="J3637" s="63">
        <v>25</v>
      </c>
      <c r="K3637" s="63">
        <v>2</v>
      </c>
      <c r="L3637" s="63">
        <v>-0.3</v>
      </c>
      <c r="M3637" s="63"/>
      <c r="N3637" s="63">
        <v>1</v>
      </c>
      <c r="O3637" s="63"/>
      <c r="P3637" s="63"/>
      <c r="Q3637" s="63"/>
      <c r="R3637" s="63"/>
    </row>
    <row r="3638" spans="1:18" x14ac:dyDescent="0.2">
      <c r="A3638" s="63" t="s">
        <v>3673</v>
      </c>
      <c r="B3638" s="63" t="s">
        <v>3570</v>
      </c>
      <c r="C3638" s="63" t="s">
        <v>217</v>
      </c>
      <c r="D3638" s="63" t="s">
        <v>216</v>
      </c>
      <c r="E3638" s="63" t="s">
        <v>3571</v>
      </c>
      <c r="F3638" s="63">
        <v>0</v>
      </c>
      <c r="G3638" s="63" t="s">
        <v>3572</v>
      </c>
      <c r="H3638" s="63" t="s">
        <v>18</v>
      </c>
      <c r="I3638" s="63">
        <v>87</v>
      </c>
      <c r="J3638" s="63">
        <v>41</v>
      </c>
      <c r="K3638" s="63">
        <v>4</v>
      </c>
      <c r="L3638" s="63"/>
      <c r="M3638" s="63"/>
      <c r="N3638" s="63"/>
      <c r="O3638" s="63"/>
      <c r="P3638" s="63"/>
      <c r="Q3638" s="63"/>
      <c r="R3638" s="63"/>
    </row>
    <row r="3639" spans="1:18" x14ac:dyDescent="0.2">
      <c r="A3639" s="63" t="s">
        <v>3674</v>
      </c>
      <c r="B3639" s="63" t="s">
        <v>3574</v>
      </c>
      <c r="C3639" s="63" t="s">
        <v>217</v>
      </c>
      <c r="D3639" s="63" t="s">
        <v>216</v>
      </c>
      <c r="E3639" s="63" t="s">
        <v>3571</v>
      </c>
      <c r="F3639" s="63">
        <v>1</v>
      </c>
      <c r="G3639" s="63" t="s">
        <v>3572</v>
      </c>
      <c r="H3639" s="63" t="s">
        <v>772</v>
      </c>
      <c r="I3639" s="63">
        <v>87</v>
      </c>
      <c r="J3639" s="63">
        <v>42</v>
      </c>
      <c r="K3639" s="63">
        <v>4</v>
      </c>
      <c r="L3639" s="63">
        <v>0</v>
      </c>
      <c r="M3639" s="63"/>
      <c r="N3639" s="63"/>
      <c r="O3639" s="63"/>
      <c r="P3639" s="63"/>
      <c r="Q3639" s="63"/>
      <c r="R3639" s="63"/>
    </row>
    <row r="3640" spans="1:18" x14ac:dyDescent="0.2">
      <c r="A3640" s="63" t="s">
        <v>3675</v>
      </c>
      <c r="B3640" s="63" t="s">
        <v>3570</v>
      </c>
      <c r="C3640" s="63" t="s">
        <v>221</v>
      </c>
      <c r="D3640" s="63" t="s">
        <v>220</v>
      </c>
      <c r="E3640" s="63" t="s">
        <v>3571</v>
      </c>
      <c r="F3640" s="63">
        <v>0</v>
      </c>
      <c r="G3640" s="63" t="s">
        <v>3572</v>
      </c>
      <c r="H3640" s="63" t="s">
        <v>18</v>
      </c>
      <c r="I3640" s="63">
        <v>88</v>
      </c>
      <c r="J3640" s="63">
        <v>31</v>
      </c>
      <c r="K3640" s="63">
        <v>3</v>
      </c>
      <c r="L3640" s="63"/>
      <c r="M3640" s="63"/>
      <c r="N3640" s="63"/>
      <c r="O3640" s="63"/>
      <c r="P3640" s="63"/>
      <c r="Q3640" s="63"/>
      <c r="R3640" s="63"/>
    </row>
    <row r="3641" spans="1:18" x14ac:dyDescent="0.2">
      <c r="A3641" s="63" t="s">
        <v>3676</v>
      </c>
      <c r="B3641" s="63" t="s">
        <v>3574</v>
      </c>
      <c r="C3641" s="63" t="s">
        <v>221</v>
      </c>
      <c r="D3641" s="63" t="s">
        <v>220</v>
      </c>
      <c r="E3641" s="63" t="s">
        <v>3571</v>
      </c>
      <c r="F3641" s="63">
        <v>1</v>
      </c>
      <c r="G3641" s="63" t="s">
        <v>3572</v>
      </c>
      <c r="H3641" s="63" t="s">
        <v>772</v>
      </c>
      <c r="I3641" s="63">
        <v>88</v>
      </c>
      <c r="J3641" s="63">
        <v>37</v>
      </c>
      <c r="K3641" s="63">
        <v>3</v>
      </c>
      <c r="L3641" s="63">
        <v>0</v>
      </c>
      <c r="M3641" s="63"/>
      <c r="N3641" s="63"/>
      <c r="O3641" s="63"/>
      <c r="P3641" s="63"/>
      <c r="Q3641" s="63"/>
      <c r="R3641" s="63"/>
    </row>
    <row r="3642" spans="1:18" x14ac:dyDescent="0.2">
      <c r="A3642" s="63" t="s">
        <v>3677</v>
      </c>
      <c r="B3642" s="63" t="s">
        <v>3678</v>
      </c>
      <c r="C3642" s="63" t="s">
        <v>14</v>
      </c>
      <c r="D3642" s="63" t="s">
        <v>13</v>
      </c>
      <c r="E3642" s="63" t="s">
        <v>3679</v>
      </c>
      <c r="F3642" s="63">
        <v>0</v>
      </c>
      <c r="G3642" s="63" t="s">
        <v>3680</v>
      </c>
      <c r="H3642" s="63" t="s">
        <v>8299</v>
      </c>
      <c r="I3642" s="63">
        <v>5</v>
      </c>
      <c r="J3642" s="63">
        <v>10</v>
      </c>
      <c r="K3642" s="63">
        <v>1</v>
      </c>
      <c r="L3642" s="63"/>
      <c r="M3642" s="63"/>
      <c r="N3642" s="63"/>
      <c r="O3642" s="63"/>
      <c r="P3642" s="63"/>
      <c r="Q3642" s="63"/>
      <c r="R3642" s="63"/>
    </row>
    <row r="3643" spans="1:18" x14ac:dyDescent="0.2">
      <c r="A3643" s="63" t="s">
        <v>3682</v>
      </c>
      <c r="B3643" s="63" t="s">
        <v>3683</v>
      </c>
      <c r="C3643" s="63" t="s">
        <v>14</v>
      </c>
      <c r="D3643" s="63" t="s">
        <v>13</v>
      </c>
      <c r="E3643" s="63" t="s">
        <v>3679</v>
      </c>
      <c r="F3643" s="63">
        <v>1</v>
      </c>
      <c r="G3643" s="63" t="s">
        <v>3680</v>
      </c>
      <c r="H3643" s="63" t="s">
        <v>8298</v>
      </c>
      <c r="I3643" s="63">
        <v>6</v>
      </c>
      <c r="J3643" s="63">
        <v>26</v>
      </c>
      <c r="K3643" s="63">
        <v>3</v>
      </c>
      <c r="L3643" s="63">
        <v>0.7</v>
      </c>
      <c r="M3643" s="63"/>
      <c r="N3643" s="63">
        <v>1</v>
      </c>
      <c r="O3643" s="63"/>
      <c r="P3643" s="63">
        <v>1</v>
      </c>
      <c r="Q3643" s="63"/>
      <c r="R3643" s="63"/>
    </row>
    <row r="3644" spans="1:18" x14ac:dyDescent="0.2">
      <c r="A3644" s="63" t="s">
        <v>3684</v>
      </c>
      <c r="B3644" s="63" t="s">
        <v>3678</v>
      </c>
      <c r="C3644" s="63" t="s">
        <v>22</v>
      </c>
      <c r="D3644" s="63" t="s">
        <v>21</v>
      </c>
      <c r="E3644" s="63" t="s">
        <v>3679</v>
      </c>
      <c r="F3644" s="63">
        <v>0</v>
      </c>
      <c r="G3644" s="63" t="s">
        <v>3680</v>
      </c>
      <c r="H3644" s="63" t="s">
        <v>8299</v>
      </c>
      <c r="I3644" s="63">
        <v>6</v>
      </c>
      <c r="J3644" s="63">
        <v>22</v>
      </c>
      <c r="K3644" s="63">
        <v>2</v>
      </c>
      <c r="L3644" s="63"/>
      <c r="M3644" s="63"/>
      <c r="N3644" s="63"/>
      <c r="O3644" s="63"/>
      <c r="P3644" s="63"/>
      <c r="Q3644" s="63"/>
      <c r="R3644" s="63"/>
    </row>
    <row r="3645" spans="1:18" x14ac:dyDescent="0.2">
      <c r="A3645" s="63" t="s">
        <v>3685</v>
      </c>
      <c r="B3645" s="63" t="s">
        <v>3683</v>
      </c>
      <c r="C3645" s="63" t="s">
        <v>22</v>
      </c>
      <c r="D3645" s="63" t="s">
        <v>21</v>
      </c>
      <c r="E3645" s="63" t="s">
        <v>3679</v>
      </c>
      <c r="F3645" s="63">
        <v>1</v>
      </c>
      <c r="G3645" s="63" t="s">
        <v>3680</v>
      </c>
      <c r="H3645" s="63" t="s">
        <v>8298</v>
      </c>
      <c r="I3645" s="63">
        <v>3</v>
      </c>
      <c r="J3645" s="63">
        <v>1</v>
      </c>
      <c r="K3645" s="63">
        <v>1</v>
      </c>
      <c r="L3645" s="63">
        <v>-2.2000000000000002</v>
      </c>
      <c r="M3645" s="63">
        <v>1</v>
      </c>
      <c r="N3645" s="63"/>
      <c r="O3645" s="63">
        <v>1</v>
      </c>
      <c r="P3645" s="63"/>
      <c r="Q3645" s="63">
        <v>1</v>
      </c>
      <c r="R3645" s="63"/>
    </row>
    <row r="3646" spans="1:18" x14ac:dyDescent="0.2">
      <c r="A3646" s="63" t="s">
        <v>3686</v>
      </c>
      <c r="B3646" s="63" t="s">
        <v>3678</v>
      </c>
      <c r="C3646" s="63" t="s">
        <v>26</v>
      </c>
      <c r="D3646" s="63" t="s">
        <v>25</v>
      </c>
      <c r="E3646" s="63" t="s">
        <v>3679</v>
      </c>
      <c r="F3646" s="63">
        <v>0</v>
      </c>
      <c r="G3646" s="63" t="s">
        <v>3680</v>
      </c>
      <c r="H3646" s="63" t="s">
        <v>8299</v>
      </c>
      <c r="I3646" s="63">
        <v>6</v>
      </c>
      <c r="J3646" s="63">
        <v>22</v>
      </c>
      <c r="K3646" s="63">
        <v>2</v>
      </c>
      <c r="L3646" s="63"/>
      <c r="M3646" s="63"/>
      <c r="N3646" s="63"/>
      <c r="O3646" s="63"/>
      <c r="P3646" s="63"/>
      <c r="Q3646" s="63"/>
      <c r="R3646" s="63"/>
    </row>
    <row r="3647" spans="1:18" x14ac:dyDescent="0.2">
      <c r="A3647" s="63" t="s">
        <v>3687</v>
      </c>
      <c r="B3647" s="63" t="s">
        <v>3683</v>
      </c>
      <c r="C3647" s="63" t="s">
        <v>26</v>
      </c>
      <c r="D3647" s="63" t="s">
        <v>25</v>
      </c>
      <c r="E3647" s="63" t="s">
        <v>3679</v>
      </c>
      <c r="F3647" s="63">
        <v>1</v>
      </c>
      <c r="G3647" s="63" t="s">
        <v>3680</v>
      </c>
      <c r="H3647" s="63" t="s">
        <v>8298</v>
      </c>
      <c r="I3647" s="63">
        <v>5</v>
      </c>
      <c r="J3647" s="63">
        <v>16</v>
      </c>
      <c r="K3647" s="63">
        <v>2</v>
      </c>
      <c r="L3647" s="63">
        <v>-0.7</v>
      </c>
      <c r="M3647" s="63">
        <v>1</v>
      </c>
      <c r="N3647" s="63"/>
      <c r="O3647" s="63">
        <v>1</v>
      </c>
      <c r="P3647" s="63"/>
      <c r="Q3647" s="63"/>
      <c r="R3647" s="63"/>
    </row>
    <row r="3648" spans="1:18" x14ac:dyDescent="0.2">
      <c r="A3648" s="63" t="s">
        <v>3688</v>
      </c>
      <c r="B3648" s="63" t="s">
        <v>3678</v>
      </c>
      <c r="C3648" s="63" t="s">
        <v>30</v>
      </c>
      <c r="D3648" s="63" t="s">
        <v>29</v>
      </c>
      <c r="E3648" s="63" t="s">
        <v>3679</v>
      </c>
      <c r="F3648" s="63">
        <v>0</v>
      </c>
      <c r="G3648" s="63" t="s">
        <v>3680</v>
      </c>
      <c r="H3648" s="63" t="s">
        <v>8299</v>
      </c>
      <c r="I3648" s="63">
        <v>6</v>
      </c>
      <c r="J3648" s="63">
        <v>22</v>
      </c>
      <c r="K3648" s="63">
        <v>2</v>
      </c>
      <c r="L3648" s="63"/>
      <c r="M3648" s="63"/>
      <c r="N3648" s="63"/>
      <c r="O3648" s="63"/>
      <c r="P3648" s="63"/>
      <c r="Q3648" s="63"/>
      <c r="R3648" s="63"/>
    </row>
    <row r="3649" spans="1:18" x14ac:dyDescent="0.2">
      <c r="A3649" s="63" t="s">
        <v>3689</v>
      </c>
      <c r="B3649" s="63" t="s">
        <v>3683</v>
      </c>
      <c r="C3649" s="63" t="s">
        <v>30</v>
      </c>
      <c r="D3649" s="63" t="s">
        <v>29</v>
      </c>
      <c r="E3649" s="63" t="s">
        <v>3679</v>
      </c>
      <c r="F3649" s="63">
        <v>1</v>
      </c>
      <c r="G3649" s="63" t="s">
        <v>3680</v>
      </c>
      <c r="H3649" s="63" t="s">
        <v>8298</v>
      </c>
      <c r="I3649" s="63">
        <v>5</v>
      </c>
      <c r="J3649" s="63">
        <v>16</v>
      </c>
      <c r="K3649" s="63">
        <v>2</v>
      </c>
      <c r="L3649" s="63">
        <v>-0.7</v>
      </c>
      <c r="M3649" s="63">
        <v>1</v>
      </c>
      <c r="N3649" s="63"/>
      <c r="O3649" s="63">
        <v>1</v>
      </c>
      <c r="P3649" s="63"/>
      <c r="Q3649" s="63"/>
      <c r="R3649" s="63"/>
    </row>
    <row r="3650" spans="1:18" x14ac:dyDescent="0.2">
      <c r="A3650" s="63" t="s">
        <v>3690</v>
      </c>
      <c r="B3650" s="63" t="s">
        <v>3678</v>
      </c>
      <c r="C3650" s="63" t="s">
        <v>34</v>
      </c>
      <c r="D3650" s="63" t="s">
        <v>33</v>
      </c>
      <c r="E3650" s="63" t="s">
        <v>3679</v>
      </c>
      <c r="F3650" s="63">
        <v>0</v>
      </c>
      <c r="G3650" s="63" t="s">
        <v>3680</v>
      </c>
      <c r="H3650" s="63" t="s">
        <v>8299</v>
      </c>
      <c r="I3650" s="63">
        <v>6</v>
      </c>
      <c r="J3650" s="63">
        <v>22</v>
      </c>
      <c r="K3650" s="63">
        <v>2</v>
      </c>
      <c r="L3650" s="63"/>
      <c r="M3650" s="63"/>
      <c r="N3650" s="63"/>
      <c r="O3650" s="63"/>
      <c r="P3650" s="63"/>
      <c r="Q3650" s="63"/>
      <c r="R3650" s="63"/>
    </row>
    <row r="3651" spans="1:18" x14ac:dyDescent="0.2">
      <c r="A3651" s="63" t="s">
        <v>3691</v>
      </c>
      <c r="B3651" s="63" t="s">
        <v>3683</v>
      </c>
      <c r="C3651" s="63" t="s">
        <v>34</v>
      </c>
      <c r="D3651" s="63" t="s">
        <v>33</v>
      </c>
      <c r="E3651" s="63" t="s">
        <v>3679</v>
      </c>
      <c r="F3651" s="63">
        <v>1</v>
      </c>
      <c r="G3651" s="63" t="s">
        <v>3680</v>
      </c>
      <c r="H3651" s="63" t="s">
        <v>8298</v>
      </c>
      <c r="I3651" s="63">
        <v>6</v>
      </c>
      <c r="J3651" s="63">
        <v>26</v>
      </c>
      <c r="K3651" s="63">
        <v>3</v>
      </c>
      <c r="L3651" s="63">
        <v>0</v>
      </c>
      <c r="M3651" s="63"/>
      <c r="N3651" s="63"/>
      <c r="O3651" s="63"/>
      <c r="P3651" s="63"/>
      <c r="Q3651" s="63"/>
      <c r="R3651" s="63"/>
    </row>
    <row r="3652" spans="1:18" x14ac:dyDescent="0.2">
      <c r="A3652" s="63" t="s">
        <v>3692</v>
      </c>
      <c r="B3652" s="63" t="s">
        <v>3678</v>
      </c>
      <c r="C3652" s="63" t="s">
        <v>38</v>
      </c>
      <c r="D3652" s="63" t="s">
        <v>37</v>
      </c>
      <c r="E3652" s="63" t="s">
        <v>3679</v>
      </c>
      <c r="F3652" s="63">
        <v>0</v>
      </c>
      <c r="G3652" s="63" t="s">
        <v>3680</v>
      </c>
      <c r="H3652" s="63" t="s">
        <v>8299</v>
      </c>
      <c r="I3652" s="63">
        <v>5</v>
      </c>
      <c r="J3652" s="63">
        <v>10</v>
      </c>
      <c r="K3652" s="63">
        <v>1</v>
      </c>
      <c r="L3652" s="63"/>
      <c r="M3652" s="63"/>
      <c r="N3652" s="63"/>
      <c r="O3652" s="63"/>
      <c r="P3652" s="63"/>
      <c r="Q3652" s="63"/>
      <c r="R3652" s="63"/>
    </row>
    <row r="3653" spans="1:18" x14ac:dyDescent="0.2">
      <c r="A3653" s="63" t="s">
        <v>3693</v>
      </c>
      <c r="B3653" s="63" t="s">
        <v>3683</v>
      </c>
      <c r="C3653" s="63" t="s">
        <v>38</v>
      </c>
      <c r="D3653" s="63" t="s">
        <v>37</v>
      </c>
      <c r="E3653" s="63" t="s">
        <v>3679</v>
      </c>
      <c r="F3653" s="63">
        <v>1</v>
      </c>
      <c r="G3653" s="63" t="s">
        <v>3680</v>
      </c>
      <c r="H3653" s="63" t="s">
        <v>8298</v>
      </c>
      <c r="I3653" s="63">
        <v>4</v>
      </c>
      <c r="J3653" s="63">
        <v>4</v>
      </c>
      <c r="K3653" s="63">
        <v>1</v>
      </c>
      <c r="L3653" s="63">
        <v>-0.7</v>
      </c>
      <c r="M3653" s="63">
        <v>1</v>
      </c>
      <c r="N3653" s="63"/>
      <c r="O3653" s="63">
        <v>1</v>
      </c>
      <c r="P3653" s="63"/>
      <c r="Q3653" s="63"/>
      <c r="R3653" s="63"/>
    </row>
    <row r="3654" spans="1:18" x14ac:dyDescent="0.2">
      <c r="A3654" s="63" t="s">
        <v>3694</v>
      </c>
      <c r="B3654" s="63" t="s">
        <v>3678</v>
      </c>
      <c r="C3654" s="63" t="s">
        <v>42</v>
      </c>
      <c r="D3654" s="63" t="s">
        <v>41</v>
      </c>
      <c r="E3654" s="63" t="s">
        <v>3679</v>
      </c>
      <c r="F3654" s="63">
        <v>0</v>
      </c>
      <c r="G3654" s="63" t="s">
        <v>3680</v>
      </c>
      <c r="H3654" s="63" t="s">
        <v>8299</v>
      </c>
      <c r="I3654" s="63">
        <v>4</v>
      </c>
      <c r="J3654" s="63">
        <v>2</v>
      </c>
      <c r="K3654" s="63">
        <v>1</v>
      </c>
      <c r="L3654" s="63"/>
      <c r="M3654" s="63"/>
      <c r="N3654" s="63"/>
      <c r="O3654" s="63"/>
      <c r="P3654" s="63"/>
      <c r="Q3654" s="63"/>
      <c r="R3654" s="63"/>
    </row>
    <row r="3655" spans="1:18" x14ac:dyDescent="0.2">
      <c r="A3655" s="63" t="s">
        <v>3695</v>
      </c>
      <c r="B3655" s="63" t="s">
        <v>3683</v>
      </c>
      <c r="C3655" s="63" t="s">
        <v>42</v>
      </c>
      <c r="D3655" s="63" t="s">
        <v>41</v>
      </c>
      <c r="E3655" s="63" t="s">
        <v>3679</v>
      </c>
      <c r="F3655" s="63">
        <v>1</v>
      </c>
      <c r="G3655" s="63" t="s">
        <v>3680</v>
      </c>
      <c r="H3655" s="63" t="s">
        <v>8298</v>
      </c>
      <c r="I3655" s="63">
        <v>4</v>
      </c>
      <c r="J3655" s="63">
        <v>4</v>
      </c>
      <c r="K3655" s="63">
        <v>1</v>
      </c>
      <c r="L3655" s="63">
        <v>0</v>
      </c>
      <c r="M3655" s="63"/>
      <c r="N3655" s="63"/>
      <c r="O3655" s="63"/>
      <c r="P3655" s="63"/>
      <c r="Q3655" s="63"/>
      <c r="R3655" s="63"/>
    </row>
    <row r="3656" spans="1:18" x14ac:dyDescent="0.2">
      <c r="A3656" s="63" t="s">
        <v>3696</v>
      </c>
      <c r="B3656" s="63" t="s">
        <v>3678</v>
      </c>
      <c r="C3656" s="63" t="s">
        <v>46</v>
      </c>
      <c r="D3656" s="63" t="s">
        <v>45</v>
      </c>
      <c r="E3656" s="63" t="s">
        <v>3679</v>
      </c>
      <c r="F3656" s="63">
        <v>0</v>
      </c>
      <c r="G3656" s="63" t="s">
        <v>3680</v>
      </c>
      <c r="H3656" s="63" t="s">
        <v>8299</v>
      </c>
      <c r="I3656" s="63">
        <v>6</v>
      </c>
      <c r="J3656" s="63">
        <v>22</v>
      </c>
      <c r="K3656" s="63">
        <v>2</v>
      </c>
      <c r="L3656" s="63"/>
      <c r="M3656" s="63"/>
      <c r="N3656" s="63"/>
      <c r="O3656" s="63"/>
      <c r="P3656" s="63"/>
      <c r="Q3656" s="63"/>
      <c r="R3656" s="63"/>
    </row>
    <row r="3657" spans="1:18" x14ac:dyDescent="0.2">
      <c r="A3657" s="63" t="s">
        <v>3697</v>
      </c>
      <c r="B3657" s="63" t="s">
        <v>3683</v>
      </c>
      <c r="C3657" s="63" t="s">
        <v>46</v>
      </c>
      <c r="D3657" s="63" t="s">
        <v>45</v>
      </c>
      <c r="E3657" s="63" t="s">
        <v>3679</v>
      </c>
      <c r="F3657" s="63">
        <v>1</v>
      </c>
      <c r="G3657" s="63" t="s">
        <v>3680</v>
      </c>
      <c r="H3657" s="63" t="s">
        <v>8298</v>
      </c>
      <c r="I3657" s="63">
        <v>4</v>
      </c>
      <c r="J3657" s="63">
        <v>4</v>
      </c>
      <c r="K3657" s="63">
        <v>1</v>
      </c>
      <c r="L3657" s="63">
        <v>-1.4</v>
      </c>
      <c r="M3657" s="63">
        <v>1</v>
      </c>
      <c r="N3657" s="63"/>
      <c r="O3657" s="63">
        <v>1</v>
      </c>
      <c r="P3657" s="63"/>
      <c r="Q3657" s="63">
        <v>1</v>
      </c>
      <c r="R3657" s="63"/>
    </row>
    <row r="3658" spans="1:18" x14ac:dyDescent="0.2">
      <c r="A3658" s="63" t="s">
        <v>3698</v>
      </c>
      <c r="B3658" s="63" t="s">
        <v>3678</v>
      </c>
      <c r="C3658" s="63" t="s">
        <v>50</v>
      </c>
      <c r="D3658" s="63" t="s">
        <v>49</v>
      </c>
      <c r="E3658" s="63" t="s">
        <v>3679</v>
      </c>
      <c r="F3658" s="63">
        <v>0</v>
      </c>
      <c r="G3658" s="63" t="s">
        <v>3680</v>
      </c>
      <c r="H3658" s="63" t="s">
        <v>8299</v>
      </c>
      <c r="I3658" s="63">
        <v>9</v>
      </c>
      <c r="J3658" s="63">
        <v>50</v>
      </c>
      <c r="K3658" s="63">
        <v>4</v>
      </c>
      <c r="L3658" s="63"/>
      <c r="M3658" s="63"/>
      <c r="N3658" s="63"/>
      <c r="O3658" s="63"/>
      <c r="P3658" s="63"/>
      <c r="Q3658" s="63"/>
      <c r="R3658" s="63"/>
    </row>
    <row r="3659" spans="1:18" x14ac:dyDescent="0.2">
      <c r="A3659" s="63" t="s">
        <v>3699</v>
      </c>
      <c r="B3659" s="63" t="s">
        <v>3683</v>
      </c>
      <c r="C3659" s="63" t="s">
        <v>50</v>
      </c>
      <c r="D3659" s="63" t="s">
        <v>49</v>
      </c>
      <c r="E3659" s="63" t="s">
        <v>3679</v>
      </c>
      <c r="F3659" s="63">
        <v>1</v>
      </c>
      <c r="G3659" s="63" t="s">
        <v>3680</v>
      </c>
      <c r="H3659" s="63" t="s">
        <v>8298</v>
      </c>
      <c r="I3659" s="63">
        <v>9</v>
      </c>
      <c r="J3659" s="63">
        <v>51</v>
      </c>
      <c r="K3659" s="63">
        <v>4</v>
      </c>
      <c r="L3659" s="63">
        <v>0</v>
      </c>
      <c r="M3659" s="63"/>
      <c r="N3659" s="63"/>
      <c r="O3659" s="63"/>
      <c r="P3659" s="63"/>
      <c r="Q3659" s="63"/>
      <c r="R3659" s="63"/>
    </row>
    <row r="3660" spans="1:18" x14ac:dyDescent="0.2">
      <c r="A3660" s="63" t="s">
        <v>3700</v>
      </c>
      <c r="B3660" s="63" t="s">
        <v>3678</v>
      </c>
      <c r="C3660" s="63" t="s">
        <v>54</v>
      </c>
      <c r="D3660" s="63" t="s">
        <v>53</v>
      </c>
      <c r="E3660" s="63" t="s">
        <v>3679</v>
      </c>
      <c r="F3660" s="63">
        <v>0</v>
      </c>
      <c r="G3660" s="63" t="s">
        <v>3680</v>
      </c>
      <c r="H3660" s="63" t="s">
        <v>8299</v>
      </c>
      <c r="I3660" s="63">
        <v>6</v>
      </c>
      <c r="J3660" s="63">
        <v>22</v>
      </c>
      <c r="K3660" s="63">
        <v>2</v>
      </c>
      <c r="L3660" s="63"/>
      <c r="M3660" s="63"/>
      <c r="N3660" s="63"/>
      <c r="O3660" s="63"/>
      <c r="P3660" s="63"/>
      <c r="Q3660" s="63"/>
      <c r="R3660" s="63"/>
    </row>
    <row r="3661" spans="1:18" x14ac:dyDescent="0.2">
      <c r="A3661" s="63" t="s">
        <v>3701</v>
      </c>
      <c r="B3661" s="63" t="s">
        <v>3683</v>
      </c>
      <c r="C3661" s="63" t="s">
        <v>54</v>
      </c>
      <c r="D3661" s="63" t="s">
        <v>53</v>
      </c>
      <c r="E3661" s="63" t="s">
        <v>3679</v>
      </c>
      <c r="F3661" s="63">
        <v>1</v>
      </c>
      <c r="G3661" s="63" t="s">
        <v>3680</v>
      </c>
      <c r="H3661" s="63" t="s">
        <v>8298</v>
      </c>
      <c r="I3661" s="63">
        <v>6</v>
      </c>
      <c r="J3661" s="63">
        <v>26</v>
      </c>
      <c r="K3661" s="63">
        <v>3</v>
      </c>
      <c r="L3661" s="63">
        <v>0</v>
      </c>
      <c r="M3661" s="63"/>
      <c r="N3661" s="63"/>
      <c r="O3661" s="63"/>
      <c r="P3661" s="63"/>
      <c r="Q3661" s="63"/>
      <c r="R3661" s="63"/>
    </row>
    <row r="3662" spans="1:18" x14ac:dyDescent="0.2">
      <c r="A3662" s="63" t="s">
        <v>3702</v>
      </c>
      <c r="B3662" s="63" t="s">
        <v>3678</v>
      </c>
      <c r="C3662" s="63" t="s">
        <v>58</v>
      </c>
      <c r="D3662" s="63" t="s">
        <v>57</v>
      </c>
      <c r="E3662" s="63" t="s">
        <v>3679</v>
      </c>
      <c r="F3662" s="63">
        <v>0</v>
      </c>
      <c r="G3662" s="63" t="s">
        <v>3680</v>
      </c>
      <c r="H3662" s="63" t="s">
        <v>8299</v>
      </c>
      <c r="I3662" s="63">
        <v>7</v>
      </c>
      <c r="J3662" s="63">
        <v>37</v>
      </c>
      <c r="K3662" s="63">
        <v>3</v>
      </c>
      <c r="L3662" s="63"/>
      <c r="M3662" s="63"/>
      <c r="N3662" s="63"/>
      <c r="O3662" s="63"/>
      <c r="P3662" s="63"/>
      <c r="Q3662" s="63"/>
      <c r="R3662" s="63"/>
    </row>
    <row r="3663" spans="1:18" x14ac:dyDescent="0.2">
      <c r="A3663" s="63" t="s">
        <v>3703</v>
      </c>
      <c r="B3663" s="63" t="s">
        <v>3683</v>
      </c>
      <c r="C3663" s="63" t="s">
        <v>58</v>
      </c>
      <c r="D3663" s="63" t="s">
        <v>57</v>
      </c>
      <c r="E3663" s="63" t="s">
        <v>3679</v>
      </c>
      <c r="F3663" s="63">
        <v>1</v>
      </c>
      <c r="G3663" s="63" t="s">
        <v>3680</v>
      </c>
      <c r="H3663" s="63" t="s">
        <v>8298</v>
      </c>
      <c r="I3663" s="63">
        <v>7</v>
      </c>
      <c r="J3663" s="63">
        <v>38</v>
      </c>
      <c r="K3663" s="63">
        <v>3</v>
      </c>
      <c r="L3663" s="63">
        <v>0</v>
      </c>
      <c r="M3663" s="63"/>
      <c r="N3663" s="63"/>
      <c r="O3663" s="63"/>
      <c r="P3663" s="63"/>
      <c r="Q3663" s="63"/>
      <c r="R3663" s="63"/>
    </row>
    <row r="3664" spans="1:18" x14ac:dyDescent="0.2">
      <c r="A3664" s="63" t="s">
        <v>3704</v>
      </c>
      <c r="B3664" s="63" t="s">
        <v>3678</v>
      </c>
      <c r="C3664" s="63" t="s">
        <v>62</v>
      </c>
      <c r="D3664" s="63" t="s">
        <v>61</v>
      </c>
      <c r="E3664" s="63" t="s">
        <v>3679</v>
      </c>
      <c r="F3664" s="63">
        <v>0</v>
      </c>
      <c r="G3664" s="63" t="s">
        <v>3680</v>
      </c>
      <c r="H3664" s="63" t="s">
        <v>8299</v>
      </c>
      <c r="I3664" s="63">
        <v>3</v>
      </c>
      <c r="J3664" s="63">
        <v>1</v>
      </c>
      <c r="K3664" s="63">
        <v>1</v>
      </c>
      <c r="L3664" s="63"/>
      <c r="M3664" s="63"/>
      <c r="N3664" s="63"/>
      <c r="O3664" s="63"/>
      <c r="P3664" s="63"/>
      <c r="Q3664" s="63"/>
      <c r="R3664" s="63"/>
    </row>
    <row r="3665" spans="1:18" x14ac:dyDescent="0.2">
      <c r="A3665" s="63" t="s">
        <v>3705</v>
      </c>
      <c r="B3665" s="63" t="s">
        <v>3683</v>
      </c>
      <c r="C3665" s="63" t="s">
        <v>62</v>
      </c>
      <c r="D3665" s="63" t="s">
        <v>61</v>
      </c>
      <c r="E3665" s="63" t="s">
        <v>3679</v>
      </c>
      <c r="F3665" s="63">
        <v>1</v>
      </c>
      <c r="G3665" s="63" t="s">
        <v>3680</v>
      </c>
      <c r="H3665" s="63" t="s">
        <v>8298</v>
      </c>
      <c r="I3665" s="63">
        <v>4</v>
      </c>
      <c r="J3665" s="63">
        <v>4</v>
      </c>
      <c r="K3665" s="63">
        <v>1</v>
      </c>
      <c r="L3665" s="63">
        <v>0.7</v>
      </c>
      <c r="M3665" s="63"/>
      <c r="N3665" s="63">
        <v>1</v>
      </c>
      <c r="O3665" s="63"/>
      <c r="P3665" s="63">
        <v>1</v>
      </c>
      <c r="Q3665" s="63"/>
      <c r="R3665" s="63"/>
    </row>
    <row r="3666" spans="1:18" x14ac:dyDescent="0.2">
      <c r="A3666" s="63" t="s">
        <v>3706</v>
      </c>
      <c r="B3666" s="63" t="s">
        <v>3678</v>
      </c>
      <c r="C3666" s="63" t="s">
        <v>1</v>
      </c>
      <c r="D3666" s="63" t="s">
        <v>65</v>
      </c>
      <c r="E3666" s="63" t="s">
        <v>3679</v>
      </c>
      <c r="F3666" s="63">
        <v>0</v>
      </c>
      <c r="G3666" s="63" t="s">
        <v>3680</v>
      </c>
      <c r="H3666" s="63" t="s">
        <v>8299</v>
      </c>
      <c r="I3666" s="63">
        <v>4</v>
      </c>
      <c r="J3666" s="63">
        <v>2</v>
      </c>
      <c r="K3666" s="63">
        <v>1</v>
      </c>
      <c r="L3666" s="63"/>
      <c r="M3666" s="63"/>
      <c r="N3666" s="63"/>
      <c r="O3666" s="63"/>
      <c r="P3666" s="63"/>
      <c r="Q3666" s="63"/>
      <c r="R3666" s="63"/>
    </row>
    <row r="3667" spans="1:18" x14ac:dyDescent="0.2">
      <c r="A3667" s="63" t="s">
        <v>3707</v>
      </c>
      <c r="B3667" s="63" t="s">
        <v>3683</v>
      </c>
      <c r="C3667" s="63" t="s">
        <v>1</v>
      </c>
      <c r="D3667" s="63" t="s">
        <v>65</v>
      </c>
      <c r="E3667" s="63" t="s">
        <v>3679</v>
      </c>
      <c r="F3667" s="63">
        <v>1</v>
      </c>
      <c r="G3667" s="63" t="s">
        <v>3680</v>
      </c>
      <c r="H3667" s="63" t="s">
        <v>8298</v>
      </c>
      <c r="I3667" s="63">
        <v>3</v>
      </c>
      <c r="J3667" s="63">
        <v>1</v>
      </c>
      <c r="K3667" s="63">
        <v>1</v>
      </c>
      <c r="L3667" s="63">
        <v>-0.7</v>
      </c>
      <c r="M3667" s="63">
        <v>1</v>
      </c>
      <c r="N3667" s="63"/>
      <c r="O3667" s="63">
        <v>1</v>
      </c>
      <c r="P3667" s="63"/>
      <c r="Q3667" s="63"/>
      <c r="R3667" s="63"/>
    </row>
    <row r="3668" spans="1:18" x14ac:dyDescent="0.2">
      <c r="A3668" s="63" t="s">
        <v>3708</v>
      </c>
      <c r="B3668" s="63" t="s">
        <v>3678</v>
      </c>
      <c r="C3668" s="63" t="s">
        <v>69</v>
      </c>
      <c r="D3668" s="63" t="s">
        <v>68</v>
      </c>
      <c r="E3668" s="63" t="s">
        <v>3679</v>
      </c>
      <c r="F3668" s="63">
        <v>0</v>
      </c>
      <c r="G3668" s="63" t="s">
        <v>3680</v>
      </c>
      <c r="H3668" s="63" t="s">
        <v>8299</v>
      </c>
      <c r="I3668" s="63">
        <v>7</v>
      </c>
      <c r="J3668" s="63">
        <v>37</v>
      </c>
      <c r="K3668" s="63">
        <v>3</v>
      </c>
      <c r="L3668" s="63"/>
      <c r="M3668" s="63"/>
      <c r="N3668" s="63"/>
      <c r="O3668" s="63"/>
      <c r="P3668" s="63"/>
      <c r="Q3668" s="63"/>
      <c r="R3668" s="63"/>
    </row>
    <row r="3669" spans="1:18" x14ac:dyDescent="0.2">
      <c r="A3669" s="63" t="s">
        <v>3709</v>
      </c>
      <c r="B3669" s="63" t="s">
        <v>3683</v>
      </c>
      <c r="C3669" s="63" t="s">
        <v>69</v>
      </c>
      <c r="D3669" s="63" t="s">
        <v>68</v>
      </c>
      <c r="E3669" s="63" t="s">
        <v>3679</v>
      </c>
      <c r="F3669" s="63">
        <v>1</v>
      </c>
      <c r="G3669" s="63" t="s">
        <v>3680</v>
      </c>
      <c r="H3669" s="63" t="s">
        <v>8298</v>
      </c>
      <c r="I3669" s="63">
        <v>6</v>
      </c>
      <c r="J3669" s="63">
        <v>26</v>
      </c>
      <c r="K3669" s="63">
        <v>3</v>
      </c>
      <c r="L3669" s="63">
        <v>-0.7</v>
      </c>
      <c r="M3669" s="63">
        <v>1</v>
      </c>
      <c r="N3669" s="63"/>
      <c r="O3669" s="63">
        <v>1</v>
      </c>
      <c r="P3669" s="63"/>
      <c r="Q3669" s="63"/>
      <c r="R3669" s="63"/>
    </row>
    <row r="3670" spans="1:18" x14ac:dyDescent="0.2">
      <c r="A3670" s="63" t="s">
        <v>3710</v>
      </c>
      <c r="B3670" s="63" t="s">
        <v>3678</v>
      </c>
      <c r="C3670" s="63" t="s">
        <v>73</v>
      </c>
      <c r="D3670" s="63" t="s">
        <v>72</v>
      </c>
      <c r="E3670" s="63" t="s">
        <v>3679</v>
      </c>
      <c r="F3670" s="63">
        <v>0</v>
      </c>
      <c r="G3670" s="63" t="s">
        <v>3680</v>
      </c>
      <c r="H3670" s="63" t="s">
        <v>8299</v>
      </c>
      <c r="I3670" s="63">
        <v>7</v>
      </c>
      <c r="J3670" s="63">
        <v>37</v>
      </c>
      <c r="K3670" s="63">
        <v>3</v>
      </c>
      <c r="L3670" s="63"/>
      <c r="M3670" s="63"/>
      <c r="N3670" s="63"/>
      <c r="O3670" s="63"/>
      <c r="P3670" s="63"/>
      <c r="Q3670" s="63"/>
      <c r="R3670" s="63"/>
    </row>
    <row r="3671" spans="1:18" x14ac:dyDescent="0.2">
      <c r="A3671" s="63" t="s">
        <v>3711</v>
      </c>
      <c r="B3671" s="63" t="s">
        <v>3683</v>
      </c>
      <c r="C3671" s="63" t="s">
        <v>73</v>
      </c>
      <c r="D3671" s="63" t="s">
        <v>72</v>
      </c>
      <c r="E3671" s="63" t="s">
        <v>3679</v>
      </c>
      <c r="F3671" s="63">
        <v>1</v>
      </c>
      <c r="G3671" s="63" t="s">
        <v>3680</v>
      </c>
      <c r="H3671" s="63" t="s">
        <v>8298</v>
      </c>
      <c r="I3671" s="63">
        <v>6</v>
      </c>
      <c r="J3671" s="63">
        <v>26</v>
      </c>
      <c r="K3671" s="63">
        <v>3</v>
      </c>
      <c r="L3671" s="63">
        <v>-0.7</v>
      </c>
      <c r="M3671" s="63">
        <v>1</v>
      </c>
      <c r="N3671" s="63"/>
      <c r="O3671" s="63">
        <v>1</v>
      </c>
      <c r="P3671" s="63"/>
      <c r="Q3671" s="63"/>
      <c r="R3671" s="63"/>
    </row>
    <row r="3672" spans="1:18" x14ac:dyDescent="0.2">
      <c r="A3672" s="63" t="s">
        <v>3712</v>
      </c>
      <c r="B3672" s="63" t="s">
        <v>3678</v>
      </c>
      <c r="C3672" s="63" t="s">
        <v>77</v>
      </c>
      <c r="D3672" s="63" t="s">
        <v>76</v>
      </c>
      <c r="E3672" s="63" t="s">
        <v>3679</v>
      </c>
      <c r="F3672" s="63">
        <v>0</v>
      </c>
      <c r="G3672" s="63" t="s">
        <v>3680</v>
      </c>
      <c r="H3672" s="63" t="s">
        <v>8299</v>
      </c>
      <c r="I3672" s="63">
        <v>5</v>
      </c>
      <c r="J3672" s="63">
        <v>10</v>
      </c>
      <c r="K3672" s="63">
        <v>1</v>
      </c>
      <c r="L3672" s="63"/>
      <c r="M3672" s="63"/>
      <c r="N3672" s="63"/>
      <c r="O3672" s="63"/>
      <c r="P3672" s="63"/>
      <c r="Q3672" s="63"/>
      <c r="R3672" s="63"/>
    </row>
    <row r="3673" spans="1:18" x14ac:dyDescent="0.2">
      <c r="A3673" s="63" t="s">
        <v>3713</v>
      </c>
      <c r="B3673" s="63" t="s">
        <v>3683</v>
      </c>
      <c r="C3673" s="63" t="s">
        <v>77</v>
      </c>
      <c r="D3673" s="63" t="s">
        <v>76</v>
      </c>
      <c r="E3673" s="63" t="s">
        <v>3679</v>
      </c>
      <c r="F3673" s="63">
        <v>1</v>
      </c>
      <c r="G3673" s="63" t="s">
        <v>3680</v>
      </c>
      <c r="H3673" s="63" t="s">
        <v>8298</v>
      </c>
      <c r="I3673" s="63">
        <v>4</v>
      </c>
      <c r="J3673" s="63">
        <v>4</v>
      </c>
      <c r="K3673" s="63">
        <v>1</v>
      </c>
      <c r="L3673" s="63">
        <v>-0.7</v>
      </c>
      <c r="M3673" s="63">
        <v>1</v>
      </c>
      <c r="N3673" s="63"/>
      <c r="O3673" s="63">
        <v>1</v>
      </c>
      <c r="P3673" s="63"/>
      <c r="Q3673" s="63"/>
      <c r="R3673" s="63"/>
    </row>
    <row r="3674" spans="1:18" x14ac:dyDescent="0.2">
      <c r="A3674" s="63" t="s">
        <v>3714</v>
      </c>
      <c r="B3674" s="63" t="s">
        <v>3678</v>
      </c>
      <c r="C3674" s="63" t="s">
        <v>81</v>
      </c>
      <c r="D3674" s="63" t="s">
        <v>80</v>
      </c>
      <c r="E3674" s="63" t="s">
        <v>3679</v>
      </c>
      <c r="F3674" s="63">
        <v>0</v>
      </c>
      <c r="G3674" s="63" t="s">
        <v>3680</v>
      </c>
      <c r="H3674" s="63" t="s">
        <v>8299</v>
      </c>
      <c r="I3674" s="63">
        <v>5</v>
      </c>
      <c r="J3674" s="63">
        <v>10</v>
      </c>
      <c r="K3674" s="63">
        <v>1</v>
      </c>
      <c r="L3674" s="63"/>
      <c r="M3674" s="63"/>
      <c r="N3674" s="63"/>
      <c r="O3674" s="63"/>
      <c r="P3674" s="63"/>
      <c r="Q3674" s="63"/>
      <c r="R3674" s="63"/>
    </row>
    <row r="3675" spans="1:18" x14ac:dyDescent="0.2">
      <c r="A3675" s="63" t="s">
        <v>3715</v>
      </c>
      <c r="B3675" s="63" t="s">
        <v>3683</v>
      </c>
      <c r="C3675" s="63" t="s">
        <v>81</v>
      </c>
      <c r="D3675" s="63" t="s">
        <v>80</v>
      </c>
      <c r="E3675" s="63" t="s">
        <v>3679</v>
      </c>
      <c r="F3675" s="63">
        <v>1</v>
      </c>
      <c r="G3675" s="63" t="s">
        <v>3680</v>
      </c>
      <c r="H3675" s="63" t="s">
        <v>8298</v>
      </c>
      <c r="I3675" s="63">
        <v>5</v>
      </c>
      <c r="J3675" s="63">
        <v>16</v>
      </c>
      <c r="K3675" s="63">
        <v>2</v>
      </c>
      <c r="L3675" s="63">
        <v>0</v>
      </c>
      <c r="M3675" s="63"/>
      <c r="N3675" s="63"/>
      <c r="O3675" s="63"/>
      <c r="P3675" s="63"/>
      <c r="Q3675" s="63"/>
      <c r="R3675" s="63"/>
    </row>
    <row r="3676" spans="1:18" x14ac:dyDescent="0.2">
      <c r="A3676" s="63" t="s">
        <v>3716</v>
      </c>
      <c r="B3676" s="63" t="s">
        <v>3678</v>
      </c>
      <c r="C3676" s="63" t="s">
        <v>85</v>
      </c>
      <c r="D3676" s="63" t="s">
        <v>84</v>
      </c>
      <c r="E3676" s="63" t="s">
        <v>3679</v>
      </c>
      <c r="F3676" s="63">
        <v>0</v>
      </c>
      <c r="G3676" s="63" t="s">
        <v>3680</v>
      </c>
      <c r="H3676" s="63" t="s">
        <v>8299</v>
      </c>
      <c r="I3676" s="63">
        <v>7</v>
      </c>
      <c r="J3676" s="63">
        <v>37</v>
      </c>
      <c r="K3676" s="63">
        <v>3</v>
      </c>
      <c r="L3676" s="63"/>
      <c r="M3676" s="63"/>
      <c r="N3676" s="63"/>
      <c r="O3676" s="63"/>
      <c r="P3676" s="63"/>
      <c r="Q3676" s="63"/>
      <c r="R3676" s="63"/>
    </row>
    <row r="3677" spans="1:18" x14ac:dyDescent="0.2">
      <c r="A3677" s="63" t="s">
        <v>3717</v>
      </c>
      <c r="B3677" s="63" t="s">
        <v>3683</v>
      </c>
      <c r="C3677" s="63" t="s">
        <v>85</v>
      </c>
      <c r="D3677" s="63" t="s">
        <v>84</v>
      </c>
      <c r="E3677" s="63" t="s">
        <v>3679</v>
      </c>
      <c r="F3677" s="63">
        <v>1</v>
      </c>
      <c r="G3677" s="63" t="s">
        <v>3680</v>
      </c>
      <c r="H3677" s="63" t="s">
        <v>8298</v>
      </c>
      <c r="I3677" s="63">
        <v>7</v>
      </c>
      <c r="J3677" s="63">
        <v>38</v>
      </c>
      <c r="K3677" s="63">
        <v>3</v>
      </c>
      <c r="L3677" s="63">
        <v>0</v>
      </c>
      <c r="M3677" s="63"/>
      <c r="N3677" s="63"/>
      <c r="O3677" s="63"/>
      <c r="P3677" s="63"/>
      <c r="Q3677" s="63"/>
      <c r="R3677" s="63"/>
    </row>
    <row r="3678" spans="1:18" x14ac:dyDescent="0.2">
      <c r="A3678" s="63" t="s">
        <v>3718</v>
      </c>
      <c r="B3678" s="63" t="s">
        <v>3678</v>
      </c>
      <c r="C3678" s="63" t="s">
        <v>89</v>
      </c>
      <c r="D3678" s="63" t="s">
        <v>88</v>
      </c>
      <c r="E3678" s="63" t="s">
        <v>3679</v>
      </c>
      <c r="F3678" s="63">
        <v>0</v>
      </c>
      <c r="G3678" s="63" t="s">
        <v>3680</v>
      </c>
      <c r="H3678" s="63" t="s">
        <v>8299</v>
      </c>
      <c r="I3678" s="63">
        <v>9</v>
      </c>
      <c r="J3678" s="63">
        <v>50</v>
      </c>
      <c r="K3678" s="63">
        <v>4</v>
      </c>
      <c r="L3678" s="63"/>
      <c r="M3678" s="63"/>
      <c r="N3678" s="63"/>
      <c r="O3678" s="63"/>
      <c r="P3678" s="63"/>
      <c r="Q3678" s="63"/>
      <c r="R3678" s="63"/>
    </row>
    <row r="3679" spans="1:18" x14ac:dyDescent="0.2">
      <c r="A3679" s="63" t="s">
        <v>3719</v>
      </c>
      <c r="B3679" s="63" t="s">
        <v>3683</v>
      </c>
      <c r="C3679" s="63" t="s">
        <v>89</v>
      </c>
      <c r="D3679" s="63" t="s">
        <v>88</v>
      </c>
      <c r="E3679" s="63" t="s">
        <v>3679</v>
      </c>
      <c r="F3679" s="63">
        <v>1</v>
      </c>
      <c r="G3679" s="63" t="s">
        <v>3680</v>
      </c>
      <c r="H3679" s="63" t="s">
        <v>8298</v>
      </c>
      <c r="I3679" s="63">
        <v>7</v>
      </c>
      <c r="J3679" s="63">
        <v>38</v>
      </c>
      <c r="K3679" s="63">
        <v>3</v>
      </c>
      <c r="L3679" s="63">
        <v>-1.4</v>
      </c>
      <c r="M3679" s="63">
        <v>1</v>
      </c>
      <c r="N3679" s="63"/>
      <c r="O3679" s="63">
        <v>1</v>
      </c>
      <c r="P3679" s="63"/>
      <c r="Q3679" s="63">
        <v>1</v>
      </c>
      <c r="R3679" s="63"/>
    </row>
    <row r="3680" spans="1:18" x14ac:dyDescent="0.2">
      <c r="A3680" s="63" t="s">
        <v>3720</v>
      </c>
      <c r="B3680" s="63" t="s">
        <v>3678</v>
      </c>
      <c r="C3680" s="63" t="s">
        <v>93</v>
      </c>
      <c r="D3680" s="63" t="s">
        <v>92</v>
      </c>
      <c r="E3680" s="63" t="s">
        <v>3679</v>
      </c>
      <c r="F3680" s="63">
        <v>0</v>
      </c>
      <c r="G3680" s="63" t="s">
        <v>3680</v>
      </c>
      <c r="H3680" s="63" t="s">
        <v>8299</v>
      </c>
      <c r="I3680" s="63">
        <v>5</v>
      </c>
      <c r="J3680" s="63">
        <v>10</v>
      </c>
      <c r="K3680" s="63">
        <v>1</v>
      </c>
      <c r="L3680" s="63"/>
      <c r="M3680" s="63"/>
      <c r="N3680" s="63"/>
      <c r="O3680" s="63"/>
      <c r="P3680" s="63"/>
      <c r="Q3680" s="63"/>
      <c r="R3680" s="63"/>
    </row>
    <row r="3681" spans="1:18" x14ac:dyDescent="0.2">
      <c r="A3681" s="63" t="s">
        <v>3721</v>
      </c>
      <c r="B3681" s="63" t="s">
        <v>3683</v>
      </c>
      <c r="C3681" s="63" t="s">
        <v>93</v>
      </c>
      <c r="D3681" s="63" t="s">
        <v>92</v>
      </c>
      <c r="E3681" s="63" t="s">
        <v>3679</v>
      </c>
      <c r="F3681" s="63">
        <v>1</v>
      </c>
      <c r="G3681" s="63" t="s">
        <v>3680</v>
      </c>
      <c r="H3681" s="63" t="s">
        <v>8298</v>
      </c>
      <c r="I3681" s="63">
        <v>5</v>
      </c>
      <c r="J3681" s="63">
        <v>16</v>
      </c>
      <c r="K3681" s="63">
        <v>2</v>
      </c>
      <c r="L3681" s="63">
        <v>0</v>
      </c>
      <c r="M3681" s="63"/>
      <c r="N3681" s="63"/>
      <c r="O3681" s="63"/>
      <c r="P3681" s="63"/>
      <c r="Q3681" s="63"/>
      <c r="R3681" s="63"/>
    </row>
    <row r="3682" spans="1:18" x14ac:dyDescent="0.2">
      <c r="A3682" s="63" t="s">
        <v>3722</v>
      </c>
      <c r="B3682" s="63" t="s">
        <v>3678</v>
      </c>
      <c r="C3682" s="63" t="s">
        <v>97</v>
      </c>
      <c r="D3682" s="63" t="s">
        <v>96</v>
      </c>
      <c r="E3682" s="63" t="s">
        <v>3679</v>
      </c>
      <c r="F3682" s="63">
        <v>0</v>
      </c>
      <c r="G3682" s="63" t="s">
        <v>3680</v>
      </c>
      <c r="H3682" s="63" t="s">
        <v>8299</v>
      </c>
      <c r="I3682" s="63">
        <v>7</v>
      </c>
      <c r="J3682" s="63">
        <v>37</v>
      </c>
      <c r="K3682" s="63">
        <v>3</v>
      </c>
      <c r="L3682" s="63"/>
      <c r="M3682" s="63"/>
      <c r="N3682" s="63"/>
      <c r="O3682" s="63"/>
      <c r="P3682" s="63"/>
      <c r="Q3682" s="63"/>
      <c r="R3682" s="63"/>
    </row>
    <row r="3683" spans="1:18" x14ac:dyDescent="0.2">
      <c r="A3683" s="63" t="s">
        <v>3723</v>
      </c>
      <c r="B3683" s="63" t="s">
        <v>3683</v>
      </c>
      <c r="C3683" s="63" t="s">
        <v>97</v>
      </c>
      <c r="D3683" s="63" t="s">
        <v>96</v>
      </c>
      <c r="E3683" s="63" t="s">
        <v>3679</v>
      </c>
      <c r="F3683" s="63">
        <v>1</v>
      </c>
      <c r="G3683" s="63" t="s">
        <v>3680</v>
      </c>
      <c r="H3683" s="63" t="s">
        <v>8298</v>
      </c>
      <c r="I3683" s="63">
        <v>7</v>
      </c>
      <c r="J3683" s="63">
        <v>38</v>
      </c>
      <c r="K3683" s="63">
        <v>3</v>
      </c>
      <c r="L3683" s="63">
        <v>0</v>
      </c>
      <c r="M3683" s="63"/>
      <c r="N3683" s="63"/>
      <c r="O3683" s="63"/>
      <c r="P3683" s="63"/>
      <c r="Q3683" s="63"/>
      <c r="R3683" s="63"/>
    </row>
    <row r="3684" spans="1:18" x14ac:dyDescent="0.2">
      <c r="A3684" s="63" t="s">
        <v>3724</v>
      </c>
      <c r="B3684" s="63" t="s">
        <v>3678</v>
      </c>
      <c r="C3684" s="63" t="s">
        <v>101</v>
      </c>
      <c r="D3684" s="63" t="s">
        <v>100</v>
      </c>
      <c r="E3684" s="63" t="s">
        <v>3679</v>
      </c>
      <c r="F3684" s="63">
        <v>0</v>
      </c>
      <c r="G3684" s="63" t="s">
        <v>3680</v>
      </c>
      <c r="H3684" s="63" t="s">
        <v>8299</v>
      </c>
      <c r="I3684" s="63">
        <v>5</v>
      </c>
      <c r="J3684" s="63">
        <v>10</v>
      </c>
      <c r="K3684" s="63">
        <v>1</v>
      </c>
      <c r="L3684" s="63"/>
      <c r="M3684" s="63"/>
      <c r="N3684" s="63"/>
      <c r="O3684" s="63"/>
      <c r="P3684" s="63"/>
      <c r="Q3684" s="63"/>
      <c r="R3684" s="63"/>
    </row>
    <row r="3685" spans="1:18" x14ac:dyDescent="0.2">
      <c r="A3685" s="63" t="s">
        <v>3725</v>
      </c>
      <c r="B3685" s="63" t="s">
        <v>3683</v>
      </c>
      <c r="C3685" s="63" t="s">
        <v>101</v>
      </c>
      <c r="D3685" s="63" t="s">
        <v>100</v>
      </c>
      <c r="E3685" s="63" t="s">
        <v>3679</v>
      </c>
      <c r="F3685" s="63">
        <v>1</v>
      </c>
      <c r="G3685" s="63" t="s">
        <v>3680</v>
      </c>
      <c r="H3685" s="63" t="s">
        <v>8298</v>
      </c>
      <c r="I3685" s="63">
        <v>5</v>
      </c>
      <c r="J3685" s="63">
        <v>16</v>
      </c>
      <c r="K3685" s="63">
        <v>2</v>
      </c>
      <c r="L3685" s="63">
        <v>0</v>
      </c>
      <c r="M3685" s="63"/>
      <c r="N3685" s="63"/>
      <c r="O3685" s="63"/>
      <c r="P3685" s="63"/>
      <c r="Q3685" s="63"/>
      <c r="R3685" s="63"/>
    </row>
    <row r="3686" spans="1:18" x14ac:dyDescent="0.2">
      <c r="A3686" s="63" t="s">
        <v>3726</v>
      </c>
      <c r="B3686" s="63" t="s">
        <v>3678</v>
      </c>
      <c r="C3686" s="63" t="s">
        <v>105</v>
      </c>
      <c r="D3686" s="63" t="s">
        <v>104</v>
      </c>
      <c r="E3686" s="63" t="s">
        <v>3679</v>
      </c>
      <c r="F3686" s="63">
        <v>0</v>
      </c>
      <c r="G3686" s="63" t="s">
        <v>3680</v>
      </c>
      <c r="H3686" s="63" t="s">
        <v>8299</v>
      </c>
      <c r="I3686" s="63">
        <v>6</v>
      </c>
      <c r="J3686" s="63">
        <v>22</v>
      </c>
      <c r="K3686" s="63">
        <v>2</v>
      </c>
      <c r="L3686" s="63"/>
      <c r="M3686" s="63"/>
      <c r="N3686" s="63"/>
      <c r="O3686" s="63"/>
      <c r="P3686" s="63"/>
      <c r="Q3686" s="63"/>
      <c r="R3686" s="63"/>
    </row>
    <row r="3687" spans="1:18" x14ac:dyDescent="0.2">
      <c r="A3687" s="63" t="s">
        <v>3727</v>
      </c>
      <c r="B3687" s="63" t="s">
        <v>3683</v>
      </c>
      <c r="C3687" s="63" t="s">
        <v>105</v>
      </c>
      <c r="D3687" s="63" t="s">
        <v>104</v>
      </c>
      <c r="E3687" s="63" t="s">
        <v>3679</v>
      </c>
      <c r="F3687" s="63">
        <v>1</v>
      </c>
      <c r="G3687" s="63" t="s">
        <v>3680</v>
      </c>
      <c r="H3687" s="63" t="s">
        <v>8298</v>
      </c>
      <c r="I3687" s="63">
        <v>6</v>
      </c>
      <c r="J3687" s="63">
        <v>26</v>
      </c>
      <c r="K3687" s="63">
        <v>3</v>
      </c>
      <c r="L3687" s="63">
        <v>0</v>
      </c>
      <c r="M3687" s="63"/>
      <c r="N3687" s="63"/>
      <c r="O3687" s="63"/>
      <c r="P3687" s="63"/>
      <c r="Q3687" s="63"/>
      <c r="R3687" s="63"/>
    </row>
    <row r="3688" spans="1:18" x14ac:dyDescent="0.2">
      <c r="A3688" s="63" t="s">
        <v>3728</v>
      </c>
      <c r="B3688" s="63" t="s">
        <v>3678</v>
      </c>
      <c r="C3688" s="63" t="s">
        <v>109</v>
      </c>
      <c r="D3688" s="63" t="s">
        <v>108</v>
      </c>
      <c r="E3688" s="63" t="s">
        <v>3679</v>
      </c>
      <c r="F3688" s="63">
        <v>0</v>
      </c>
      <c r="G3688" s="63" t="s">
        <v>3680</v>
      </c>
      <c r="H3688" s="63" t="s">
        <v>8299</v>
      </c>
      <c r="I3688" s="63">
        <v>4</v>
      </c>
      <c r="J3688" s="63">
        <v>2</v>
      </c>
      <c r="K3688" s="63">
        <v>1</v>
      </c>
      <c r="L3688" s="63"/>
      <c r="M3688" s="63"/>
      <c r="N3688" s="63"/>
      <c r="O3688" s="63"/>
      <c r="P3688" s="63"/>
      <c r="Q3688" s="63"/>
      <c r="R3688" s="63"/>
    </row>
    <row r="3689" spans="1:18" x14ac:dyDescent="0.2">
      <c r="A3689" s="63" t="s">
        <v>3729</v>
      </c>
      <c r="B3689" s="63" t="s">
        <v>3683</v>
      </c>
      <c r="C3689" s="63" t="s">
        <v>109</v>
      </c>
      <c r="D3689" s="63" t="s">
        <v>108</v>
      </c>
      <c r="E3689" s="63" t="s">
        <v>3679</v>
      </c>
      <c r="F3689" s="63">
        <v>1</v>
      </c>
      <c r="G3689" s="63" t="s">
        <v>3680</v>
      </c>
      <c r="H3689" s="63" t="s">
        <v>8298</v>
      </c>
      <c r="I3689" s="63">
        <v>4</v>
      </c>
      <c r="J3689" s="63">
        <v>4</v>
      </c>
      <c r="K3689" s="63">
        <v>1</v>
      </c>
      <c r="L3689" s="63">
        <v>0</v>
      </c>
      <c r="M3689" s="63"/>
      <c r="N3689" s="63"/>
      <c r="O3689" s="63"/>
      <c r="P3689" s="63"/>
      <c r="Q3689" s="63"/>
      <c r="R3689" s="63"/>
    </row>
    <row r="3690" spans="1:18" x14ac:dyDescent="0.2">
      <c r="A3690" s="63" t="s">
        <v>3730</v>
      </c>
      <c r="B3690" s="63" t="s">
        <v>3678</v>
      </c>
      <c r="C3690" s="63" t="s">
        <v>113</v>
      </c>
      <c r="D3690" s="63" t="s">
        <v>112</v>
      </c>
      <c r="E3690" s="63" t="s">
        <v>3679</v>
      </c>
      <c r="F3690" s="63">
        <v>0</v>
      </c>
      <c r="G3690" s="63" t="s">
        <v>3680</v>
      </c>
      <c r="H3690" s="63" t="s">
        <v>8299</v>
      </c>
      <c r="I3690" s="63">
        <v>8</v>
      </c>
      <c r="J3690" s="63">
        <v>46</v>
      </c>
      <c r="K3690" s="63">
        <v>4</v>
      </c>
      <c r="L3690" s="63"/>
      <c r="M3690" s="63"/>
      <c r="N3690" s="63"/>
      <c r="O3690" s="63"/>
      <c r="P3690" s="63"/>
      <c r="Q3690" s="63"/>
      <c r="R3690" s="63"/>
    </row>
    <row r="3691" spans="1:18" x14ac:dyDescent="0.2">
      <c r="A3691" s="63" t="s">
        <v>3731</v>
      </c>
      <c r="B3691" s="63" t="s">
        <v>3683</v>
      </c>
      <c r="C3691" s="63" t="s">
        <v>113</v>
      </c>
      <c r="D3691" s="63" t="s">
        <v>112</v>
      </c>
      <c r="E3691" s="63" t="s">
        <v>3679</v>
      </c>
      <c r="F3691" s="63">
        <v>1</v>
      </c>
      <c r="G3691" s="63" t="s">
        <v>3680</v>
      </c>
      <c r="H3691" s="63" t="s">
        <v>8298</v>
      </c>
      <c r="I3691" s="63">
        <v>8</v>
      </c>
      <c r="J3691" s="63">
        <v>50</v>
      </c>
      <c r="K3691" s="63">
        <v>4</v>
      </c>
      <c r="L3691" s="63">
        <v>0</v>
      </c>
      <c r="M3691" s="63"/>
      <c r="N3691" s="63"/>
      <c r="O3691" s="63"/>
      <c r="P3691" s="63"/>
      <c r="Q3691" s="63"/>
      <c r="R3691" s="63"/>
    </row>
    <row r="3692" spans="1:18" x14ac:dyDescent="0.2">
      <c r="A3692" s="63" t="s">
        <v>3732</v>
      </c>
      <c r="B3692" s="63" t="s">
        <v>3678</v>
      </c>
      <c r="C3692" s="63" t="s">
        <v>117</v>
      </c>
      <c r="D3692" s="63" t="s">
        <v>116</v>
      </c>
      <c r="E3692" s="63" t="s">
        <v>3679</v>
      </c>
      <c r="F3692" s="63">
        <v>0</v>
      </c>
      <c r="G3692" s="63" t="s">
        <v>3680</v>
      </c>
      <c r="H3692" s="63" t="s">
        <v>8299</v>
      </c>
      <c r="I3692" s="63">
        <v>6</v>
      </c>
      <c r="J3692" s="63">
        <v>22</v>
      </c>
      <c r="K3692" s="63">
        <v>2</v>
      </c>
      <c r="L3692" s="63"/>
      <c r="M3692" s="63"/>
      <c r="N3692" s="63"/>
      <c r="O3692" s="63"/>
      <c r="P3692" s="63"/>
      <c r="Q3692" s="63"/>
      <c r="R3692" s="63"/>
    </row>
    <row r="3693" spans="1:18" x14ac:dyDescent="0.2">
      <c r="A3693" s="63" t="s">
        <v>3733</v>
      </c>
      <c r="B3693" s="63" t="s">
        <v>3683</v>
      </c>
      <c r="C3693" s="63" t="s">
        <v>117</v>
      </c>
      <c r="D3693" s="63" t="s">
        <v>116</v>
      </c>
      <c r="E3693" s="63" t="s">
        <v>3679</v>
      </c>
      <c r="F3693" s="63">
        <v>1</v>
      </c>
      <c r="G3693" s="63" t="s">
        <v>3680</v>
      </c>
      <c r="H3693" s="63" t="s">
        <v>8298</v>
      </c>
      <c r="I3693" s="63">
        <v>6</v>
      </c>
      <c r="J3693" s="63">
        <v>26</v>
      </c>
      <c r="K3693" s="63">
        <v>3</v>
      </c>
      <c r="L3693" s="63">
        <v>0</v>
      </c>
      <c r="M3693" s="63"/>
      <c r="N3693" s="63"/>
      <c r="O3693" s="63"/>
      <c r="P3693" s="63"/>
      <c r="Q3693" s="63"/>
      <c r="R3693" s="63"/>
    </row>
    <row r="3694" spans="1:18" x14ac:dyDescent="0.2">
      <c r="A3694" s="63" t="s">
        <v>3734</v>
      </c>
      <c r="B3694" s="63" t="s">
        <v>3678</v>
      </c>
      <c r="C3694" s="63" t="s">
        <v>121</v>
      </c>
      <c r="D3694" s="63" t="s">
        <v>120</v>
      </c>
      <c r="E3694" s="63" t="s">
        <v>3679</v>
      </c>
      <c r="F3694" s="63">
        <v>0</v>
      </c>
      <c r="G3694" s="63" t="s">
        <v>3680</v>
      </c>
      <c r="H3694" s="63" t="s">
        <v>8299</v>
      </c>
      <c r="I3694" s="63">
        <v>5</v>
      </c>
      <c r="J3694" s="63">
        <v>10</v>
      </c>
      <c r="K3694" s="63">
        <v>1</v>
      </c>
      <c r="L3694" s="63"/>
      <c r="M3694" s="63"/>
      <c r="N3694" s="63"/>
      <c r="O3694" s="63"/>
      <c r="P3694" s="63"/>
      <c r="Q3694" s="63"/>
      <c r="R3694" s="63"/>
    </row>
    <row r="3695" spans="1:18" x14ac:dyDescent="0.2">
      <c r="A3695" s="63" t="s">
        <v>3735</v>
      </c>
      <c r="B3695" s="63" t="s">
        <v>3683</v>
      </c>
      <c r="C3695" s="63" t="s">
        <v>121</v>
      </c>
      <c r="D3695" s="63" t="s">
        <v>120</v>
      </c>
      <c r="E3695" s="63" t="s">
        <v>3679</v>
      </c>
      <c r="F3695" s="63">
        <v>1</v>
      </c>
      <c r="G3695" s="63" t="s">
        <v>3680</v>
      </c>
      <c r="H3695" s="63" t="s">
        <v>8298</v>
      </c>
      <c r="I3695" s="63">
        <v>6</v>
      </c>
      <c r="J3695" s="63">
        <v>26</v>
      </c>
      <c r="K3695" s="63">
        <v>3</v>
      </c>
      <c r="L3695" s="63">
        <v>0.7</v>
      </c>
      <c r="M3695" s="63"/>
      <c r="N3695" s="63">
        <v>1</v>
      </c>
      <c r="O3695" s="63"/>
      <c r="P3695" s="63">
        <v>1</v>
      </c>
      <c r="Q3695" s="63"/>
      <c r="R3695" s="63"/>
    </row>
    <row r="3696" spans="1:18" x14ac:dyDescent="0.2">
      <c r="A3696" s="63" t="s">
        <v>3736</v>
      </c>
      <c r="B3696" s="63" t="s">
        <v>3678</v>
      </c>
      <c r="C3696" s="63" t="s">
        <v>125</v>
      </c>
      <c r="D3696" s="63" t="s">
        <v>124</v>
      </c>
      <c r="E3696" s="63" t="s">
        <v>3679</v>
      </c>
      <c r="F3696" s="63">
        <v>0</v>
      </c>
      <c r="G3696" s="63" t="s">
        <v>3680</v>
      </c>
      <c r="H3696" s="63" t="s">
        <v>8299</v>
      </c>
      <c r="I3696" s="63">
        <v>4</v>
      </c>
      <c r="J3696" s="63">
        <v>2</v>
      </c>
      <c r="K3696" s="63">
        <v>1</v>
      </c>
      <c r="L3696" s="63"/>
      <c r="M3696" s="63"/>
      <c r="N3696" s="63"/>
      <c r="O3696" s="63"/>
      <c r="P3696" s="63"/>
      <c r="Q3696" s="63"/>
      <c r="R3696" s="63"/>
    </row>
    <row r="3697" spans="1:18" x14ac:dyDescent="0.2">
      <c r="A3697" s="63" t="s">
        <v>3737</v>
      </c>
      <c r="B3697" s="63" t="s">
        <v>3683</v>
      </c>
      <c r="C3697" s="63" t="s">
        <v>125</v>
      </c>
      <c r="D3697" s="63" t="s">
        <v>124</v>
      </c>
      <c r="E3697" s="63" t="s">
        <v>3679</v>
      </c>
      <c r="F3697" s="63">
        <v>1</v>
      </c>
      <c r="G3697" s="63" t="s">
        <v>3680</v>
      </c>
      <c r="H3697" s="63" t="s">
        <v>8298</v>
      </c>
      <c r="I3697" s="63">
        <v>4</v>
      </c>
      <c r="J3697" s="63">
        <v>4</v>
      </c>
      <c r="K3697" s="63">
        <v>1</v>
      </c>
      <c r="L3697" s="63">
        <v>0</v>
      </c>
      <c r="M3697" s="63"/>
      <c r="N3697" s="63"/>
      <c r="O3697" s="63"/>
      <c r="P3697" s="63"/>
      <c r="Q3697" s="63"/>
      <c r="R3697" s="63"/>
    </row>
    <row r="3698" spans="1:18" x14ac:dyDescent="0.2">
      <c r="A3698" s="63" t="s">
        <v>3738</v>
      </c>
      <c r="B3698" s="63" t="s">
        <v>3678</v>
      </c>
      <c r="C3698" s="63" t="s">
        <v>129</v>
      </c>
      <c r="D3698" s="63" t="s">
        <v>128</v>
      </c>
      <c r="E3698" s="63" t="s">
        <v>3679</v>
      </c>
      <c r="F3698" s="63">
        <v>0</v>
      </c>
      <c r="G3698" s="63" t="s">
        <v>3680</v>
      </c>
      <c r="H3698" s="63" t="s">
        <v>8299</v>
      </c>
      <c r="I3698" s="63">
        <v>7</v>
      </c>
      <c r="J3698" s="63">
        <v>37</v>
      </c>
      <c r="K3698" s="63">
        <v>3</v>
      </c>
      <c r="L3698" s="63"/>
      <c r="M3698" s="63"/>
      <c r="N3698" s="63"/>
      <c r="O3698" s="63"/>
      <c r="P3698" s="63"/>
      <c r="Q3698" s="63"/>
      <c r="R3698" s="63"/>
    </row>
    <row r="3699" spans="1:18" x14ac:dyDescent="0.2">
      <c r="A3699" s="63" t="s">
        <v>3739</v>
      </c>
      <c r="B3699" s="63" t="s">
        <v>3683</v>
      </c>
      <c r="C3699" s="63" t="s">
        <v>129</v>
      </c>
      <c r="D3699" s="63" t="s">
        <v>128</v>
      </c>
      <c r="E3699" s="63" t="s">
        <v>3679</v>
      </c>
      <c r="F3699" s="63">
        <v>1</v>
      </c>
      <c r="G3699" s="63" t="s">
        <v>3680</v>
      </c>
      <c r="H3699" s="63" t="s">
        <v>8298</v>
      </c>
      <c r="I3699" s="63">
        <v>7</v>
      </c>
      <c r="J3699" s="63">
        <v>38</v>
      </c>
      <c r="K3699" s="63">
        <v>3</v>
      </c>
      <c r="L3699" s="63">
        <v>0</v>
      </c>
      <c r="M3699" s="63"/>
      <c r="N3699" s="63"/>
      <c r="O3699" s="63"/>
      <c r="P3699" s="63"/>
      <c r="Q3699" s="63"/>
      <c r="R3699" s="63"/>
    </row>
    <row r="3700" spans="1:18" x14ac:dyDescent="0.2">
      <c r="A3700" s="63" t="s">
        <v>3740</v>
      </c>
      <c r="B3700" s="63" t="s">
        <v>3678</v>
      </c>
      <c r="C3700" s="63" t="s">
        <v>133</v>
      </c>
      <c r="D3700" s="63" t="s">
        <v>132</v>
      </c>
      <c r="E3700" s="63" t="s">
        <v>3679</v>
      </c>
      <c r="F3700" s="63">
        <v>0</v>
      </c>
      <c r="G3700" s="63" t="s">
        <v>3680</v>
      </c>
      <c r="H3700" s="63" t="s">
        <v>8299</v>
      </c>
      <c r="I3700" s="63">
        <v>4</v>
      </c>
      <c r="J3700" s="63">
        <v>2</v>
      </c>
      <c r="K3700" s="63">
        <v>1</v>
      </c>
      <c r="L3700" s="63"/>
      <c r="M3700" s="63"/>
      <c r="N3700" s="63"/>
      <c r="O3700" s="63"/>
      <c r="P3700" s="63"/>
      <c r="Q3700" s="63"/>
      <c r="R3700" s="63"/>
    </row>
    <row r="3701" spans="1:18" x14ac:dyDescent="0.2">
      <c r="A3701" s="63" t="s">
        <v>3741</v>
      </c>
      <c r="B3701" s="63" t="s">
        <v>3683</v>
      </c>
      <c r="C3701" s="63" t="s">
        <v>133</v>
      </c>
      <c r="D3701" s="63" t="s">
        <v>132</v>
      </c>
      <c r="E3701" s="63" t="s">
        <v>3679</v>
      </c>
      <c r="F3701" s="63">
        <v>1</v>
      </c>
      <c r="G3701" s="63" t="s">
        <v>3680</v>
      </c>
      <c r="H3701" s="63" t="s">
        <v>8298</v>
      </c>
      <c r="I3701" s="63">
        <v>3</v>
      </c>
      <c r="J3701" s="63">
        <v>1</v>
      </c>
      <c r="K3701" s="63">
        <v>1</v>
      </c>
      <c r="L3701" s="63">
        <v>-0.7</v>
      </c>
      <c r="M3701" s="63">
        <v>1</v>
      </c>
      <c r="N3701" s="63"/>
      <c r="O3701" s="63">
        <v>1</v>
      </c>
      <c r="P3701" s="63"/>
      <c r="Q3701" s="63"/>
      <c r="R3701" s="63"/>
    </row>
    <row r="3702" spans="1:18" x14ac:dyDescent="0.2">
      <c r="A3702" s="63" t="s">
        <v>3742</v>
      </c>
      <c r="B3702" s="63" t="s">
        <v>3678</v>
      </c>
      <c r="C3702" s="63" t="s">
        <v>137</v>
      </c>
      <c r="D3702" s="63" t="s">
        <v>136</v>
      </c>
      <c r="E3702" s="63" t="s">
        <v>3679</v>
      </c>
      <c r="F3702" s="63">
        <v>0</v>
      </c>
      <c r="G3702" s="63" t="s">
        <v>3680</v>
      </c>
      <c r="H3702" s="63" t="s">
        <v>8299</v>
      </c>
      <c r="I3702" s="63">
        <v>8</v>
      </c>
      <c r="J3702" s="63">
        <v>46</v>
      </c>
      <c r="K3702" s="63">
        <v>4</v>
      </c>
      <c r="L3702" s="63"/>
      <c r="M3702" s="63"/>
      <c r="N3702" s="63"/>
      <c r="O3702" s="63"/>
      <c r="P3702" s="63"/>
      <c r="Q3702" s="63"/>
      <c r="R3702" s="63"/>
    </row>
    <row r="3703" spans="1:18" x14ac:dyDescent="0.2">
      <c r="A3703" s="63" t="s">
        <v>3743</v>
      </c>
      <c r="B3703" s="63" t="s">
        <v>3683</v>
      </c>
      <c r="C3703" s="63" t="s">
        <v>137</v>
      </c>
      <c r="D3703" s="63" t="s">
        <v>136</v>
      </c>
      <c r="E3703" s="63" t="s">
        <v>3679</v>
      </c>
      <c r="F3703" s="63">
        <v>1</v>
      </c>
      <c r="G3703" s="63" t="s">
        <v>3680</v>
      </c>
      <c r="H3703" s="63" t="s">
        <v>8298</v>
      </c>
      <c r="I3703" s="63">
        <v>7</v>
      </c>
      <c r="J3703" s="63">
        <v>38</v>
      </c>
      <c r="K3703" s="63">
        <v>3</v>
      </c>
      <c r="L3703" s="63">
        <v>-0.7</v>
      </c>
      <c r="M3703" s="63">
        <v>1</v>
      </c>
      <c r="N3703" s="63"/>
      <c r="O3703" s="63">
        <v>1</v>
      </c>
      <c r="P3703" s="63"/>
      <c r="Q3703" s="63"/>
      <c r="R3703" s="63"/>
    </row>
    <row r="3704" spans="1:18" x14ac:dyDescent="0.2">
      <c r="A3704" s="63" t="s">
        <v>3744</v>
      </c>
      <c r="B3704" s="63" t="s">
        <v>3678</v>
      </c>
      <c r="C3704" s="63" t="s">
        <v>141</v>
      </c>
      <c r="D3704" s="63" t="s">
        <v>140</v>
      </c>
      <c r="E3704" s="63" t="s">
        <v>3679</v>
      </c>
      <c r="F3704" s="63">
        <v>0</v>
      </c>
      <c r="G3704" s="63" t="s">
        <v>3680</v>
      </c>
      <c r="H3704" s="63" t="s">
        <v>8299</v>
      </c>
      <c r="I3704" s="63">
        <v>6</v>
      </c>
      <c r="J3704" s="63">
        <v>22</v>
      </c>
      <c r="K3704" s="63">
        <v>2</v>
      </c>
      <c r="L3704" s="63"/>
      <c r="M3704" s="63"/>
      <c r="N3704" s="63"/>
      <c r="O3704" s="63"/>
      <c r="P3704" s="63"/>
      <c r="Q3704" s="63"/>
      <c r="R3704" s="63"/>
    </row>
    <row r="3705" spans="1:18" x14ac:dyDescent="0.2">
      <c r="A3705" s="63" t="s">
        <v>3745</v>
      </c>
      <c r="B3705" s="63" t="s">
        <v>3683</v>
      </c>
      <c r="C3705" s="63" t="s">
        <v>141</v>
      </c>
      <c r="D3705" s="63" t="s">
        <v>140</v>
      </c>
      <c r="E3705" s="63" t="s">
        <v>3679</v>
      </c>
      <c r="F3705" s="63">
        <v>1</v>
      </c>
      <c r="G3705" s="63" t="s">
        <v>3680</v>
      </c>
      <c r="H3705" s="63" t="s">
        <v>8298</v>
      </c>
      <c r="I3705" s="63">
        <v>6</v>
      </c>
      <c r="J3705" s="63">
        <v>26</v>
      </c>
      <c r="K3705" s="63">
        <v>3</v>
      </c>
      <c r="L3705" s="63">
        <v>0</v>
      </c>
      <c r="M3705" s="63"/>
      <c r="N3705" s="63"/>
      <c r="O3705" s="63"/>
      <c r="P3705" s="63"/>
      <c r="Q3705" s="63"/>
      <c r="R3705" s="63"/>
    </row>
    <row r="3706" spans="1:18" x14ac:dyDescent="0.2">
      <c r="A3706" s="63" t="s">
        <v>3746</v>
      </c>
      <c r="B3706" s="63" t="s">
        <v>3678</v>
      </c>
      <c r="C3706" s="63" t="s">
        <v>145</v>
      </c>
      <c r="D3706" s="63" t="s">
        <v>144</v>
      </c>
      <c r="E3706" s="63" t="s">
        <v>3679</v>
      </c>
      <c r="F3706" s="63">
        <v>0</v>
      </c>
      <c r="G3706" s="63" t="s">
        <v>3680</v>
      </c>
      <c r="H3706" s="63" t="s">
        <v>8299</v>
      </c>
      <c r="I3706" s="63">
        <v>8</v>
      </c>
      <c r="J3706" s="63">
        <v>46</v>
      </c>
      <c r="K3706" s="63">
        <v>4</v>
      </c>
      <c r="L3706" s="63"/>
      <c r="M3706" s="63"/>
      <c r="N3706" s="63"/>
      <c r="O3706" s="63"/>
      <c r="P3706" s="63"/>
      <c r="Q3706" s="63"/>
      <c r="R3706" s="63"/>
    </row>
    <row r="3707" spans="1:18" x14ac:dyDescent="0.2">
      <c r="A3707" s="63" t="s">
        <v>3747</v>
      </c>
      <c r="B3707" s="63" t="s">
        <v>3683</v>
      </c>
      <c r="C3707" s="63" t="s">
        <v>145</v>
      </c>
      <c r="D3707" s="63" t="s">
        <v>144</v>
      </c>
      <c r="E3707" s="63" t="s">
        <v>3679</v>
      </c>
      <c r="F3707" s="63">
        <v>1</v>
      </c>
      <c r="G3707" s="63" t="s">
        <v>3680</v>
      </c>
      <c r="H3707" s="63" t="s">
        <v>8298</v>
      </c>
      <c r="I3707" s="63">
        <v>7</v>
      </c>
      <c r="J3707" s="63">
        <v>38</v>
      </c>
      <c r="K3707" s="63">
        <v>3</v>
      </c>
      <c r="L3707" s="63">
        <v>-0.7</v>
      </c>
      <c r="M3707" s="63">
        <v>1</v>
      </c>
      <c r="N3707" s="63"/>
      <c r="O3707" s="63">
        <v>1</v>
      </c>
      <c r="P3707" s="63"/>
      <c r="Q3707" s="63"/>
      <c r="R3707" s="63"/>
    </row>
    <row r="3708" spans="1:18" x14ac:dyDescent="0.2">
      <c r="A3708" s="63" t="s">
        <v>3748</v>
      </c>
      <c r="B3708" s="63" t="s">
        <v>3678</v>
      </c>
      <c r="C3708" s="63" t="s">
        <v>149</v>
      </c>
      <c r="D3708" s="63" t="s">
        <v>148</v>
      </c>
      <c r="E3708" s="63" t="s">
        <v>3679</v>
      </c>
      <c r="F3708" s="63">
        <v>0</v>
      </c>
      <c r="G3708" s="63" t="s">
        <v>3680</v>
      </c>
      <c r="H3708" s="63" t="s">
        <v>8299</v>
      </c>
      <c r="I3708" s="63">
        <v>7</v>
      </c>
      <c r="J3708" s="63">
        <v>37</v>
      </c>
      <c r="K3708" s="63">
        <v>3</v>
      </c>
      <c r="L3708" s="63"/>
      <c r="M3708" s="63"/>
      <c r="N3708" s="63"/>
      <c r="O3708" s="63"/>
      <c r="P3708" s="63"/>
      <c r="Q3708" s="63"/>
      <c r="R3708" s="63"/>
    </row>
    <row r="3709" spans="1:18" x14ac:dyDescent="0.2">
      <c r="A3709" s="63" t="s">
        <v>3749</v>
      </c>
      <c r="B3709" s="63" t="s">
        <v>3683</v>
      </c>
      <c r="C3709" s="63" t="s">
        <v>149</v>
      </c>
      <c r="D3709" s="63" t="s">
        <v>148</v>
      </c>
      <c r="E3709" s="63" t="s">
        <v>3679</v>
      </c>
      <c r="F3709" s="63">
        <v>1</v>
      </c>
      <c r="G3709" s="63" t="s">
        <v>3680</v>
      </c>
      <c r="H3709" s="63" t="s">
        <v>8298</v>
      </c>
      <c r="I3709" s="63">
        <v>7</v>
      </c>
      <c r="J3709" s="63">
        <v>38</v>
      </c>
      <c r="K3709" s="63">
        <v>3</v>
      </c>
      <c r="L3709" s="63">
        <v>0</v>
      </c>
      <c r="M3709" s="63"/>
      <c r="N3709" s="63"/>
      <c r="O3709" s="63"/>
      <c r="P3709" s="63"/>
      <c r="Q3709" s="63"/>
      <c r="R3709" s="63"/>
    </row>
    <row r="3710" spans="1:18" x14ac:dyDescent="0.2">
      <c r="A3710" s="63" t="s">
        <v>3750</v>
      </c>
      <c r="B3710" s="63" t="s">
        <v>3678</v>
      </c>
      <c r="C3710" s="63" t="s">
        <v>153</v>
      </c>
      <c r="D3710" s="63" t="s">
        <v>152</v>
      </c>
      <c r="E3710" s="63" t="s">
        <v>3679</v>
      </c>
      <c r="F3710" s="63">
        <v>0</v>
      </c>
      <c r="G3710" s="63" t="s">
        <v>3680</v>
      </c>
      <c r="H3710" s="63" t="s">
        <v>8299</v>
      </c>
      <c r="I3710" s="63">
        <v>4</v>
      </c>
      <c r="J3710" s="63">
        <v>2</v>
      </c>
      <c r="K3710" s="63">
        <v>1</v>
      </c>
      <c r="L3710" s="63"/>
      <c r="M3710" s="63"/>
      <c r="N3710" s="63"/>
      <c r="O3710" s="63"/>
      <c r="P3710" s="63"/>
      <c r="Q3710" s="63"/>
      <c r="R3710" s="63"/>
    </row>
    <row r="3711" spans="1:18" x14ac:dyDescent="0.2">
      <c r="A3711" s="63" t="s">
        <v>3751</v>
      </c>
      <c r="B3711" s="63" t="s">
        <v>3683</v>
      </c>
      <c r="C3711" s="63" t="s">
        <v>153</v>
      </c>
      <c r="D3711" s="63" t="s">
        <v>152</v>
      </c>
      <c r="E3711" s="63" t="s">
        <v>3679</v>
      </c>
      <c r="F3711" s="63">
        <v>1</v>
      </c>
      <c r="G3711" s="63" t="s">
        <v>3680</v>
      </c>
      <c r="H3711" s="63" t="s">
        <v>8298</v>
      </c>
      <c r="I3711" s="63">
        <v>4</v>
      </c>
      <c r="J3711" s="63">
        <v>4</v>
      </c>
      <c r="K3711" s="63">
        <v>1</v>
      </c>
      <c r="L3711" s="63">
        <v>0</v>
      </c>
      <c r="M3711" s="63"/>
      <c r="N3711" s="63"/>
      <c r="O3711" s="63"/>
      <c r="P3711" s="63"/>
      <c r="Q3711" s="63"/>
      <c r="R3711" s="63"/>
    </row>
    <row r="3712" spans="1:18" x14ac:dyDescent="0.2">
      <c r="A3712" s="63" t="s">
        <v>3752</v>
      </c>
      <c r="B3712" s="63" t="s">
        <v>3678</v>
      </c>
      <c r="C3712" s="63" t="s">
        <v>157</v>
      </c>
      <c r="D3712" s="63" t="s">
        <v>156</v>
      </c>
      <c r="E3712" s="63" t="s">
        <v>3679</v>
      </c>
      <c r="F3712" s="63">
        <v>0</v>
      </c>
      <c r="G3712" s="63" t="s">
        <v>3680</v>
      </c>
      <c r="H3712" s="63" t="s">
        <v>8299</v>
      </c>
      <c r="I3712" s="63">
        <v>6</v>
      </c>
      <c r="J3712" s="63">
        <v>22</v>
      </c>
      <c r="K3712" s="63">
        <v>2</v>
      </c>
      <c r="L3712" s="63"/>
      <c r="M3712" s="63"/>
      <c r="N3712" s="63"/>
      <c r="O3712" s="63"/>
      <c r="P3712" s="63"/>
      <c r="Q3712" s="63"/>
      <c r="R3712" s="63"/>
    </row>
    <row r="3713" spans="1:18" x14ac:dyDescent="0.2">
      <c r="A3713" s="63" t="s">
        <v>3753</v>
      </c>
      <c r="B3713" s="63" t="s">
        <v>3683</v>
      </c>
      <c r="C3713" s="63" t="s">
        <v>157</v>
      </c>
      <c r="D3713" s="63" t="s">
        <v>156</v>
      </c>
      <c r="E3713" s="63" t="s">
        <v>3679</v>
      </c>
      <c r="F3713" s="63">
        <v>1</v>
      </c>
      <c r="G3713" s="63" t="s">
        <v>3680</v>
      </c>
      <c r="H3713" s="63" t="s">
        <v>8298</v>
      </c>
      <c r="I3713" s="63">
        <v>6</v>
      </c>
      <c r="J3713" s="63">
        <v>26</v>
      </c>
      <c r="K3713" s="63">
        <v>3</v>
      </c>
      <c r="L3713" s="63">
        <v>0</v>
      </c>
      <c r="M3713" s="63"/>
      <c r="N3713" s="63"/>
      <c r="O3713" s="63"/>
      <c r="P3713" s="63"/>
      <c r="Q3713" s="63"/>
      <c r="R3713" s="63"/>
    </row>
    <row r="3714" spans="1:18" x14ac:dyDescent="0.2">
      <c r="A3714" s="63" t="s">
        <v>3754</v>
      </c>
      <c r="B3714" s="63" t="s">
        <v>3678</v>
      </c>
      <c r="C3714" s="63" t="s">
        <v>161</v>
      </c>
      <c r="D3714" s="63" t="s">
        <v>160</v>
      </c>
      <c r="E3714" s="63" t="s">
        <v>3679</v>
      </c>
      <c r="F3714" s="63">
        <v>0</v>
      </c>
      <c r="G3714" s="63" t="s">
        <v>3680</v>
      </c>
      <c r="H3714" s="63" t="s">
        <v>8299</v>
      </c>
      <c r="I3714" s="63">
        <v>8</v>
      </c>
      <c r="J3714" s="63">
        <v>46</v>
      </c>
      <c r="K3714" s="63">
        <v>4</v>
      </c>
      <c r="L3714" s="63"/>
      <c r="M3714" s="63"/>
      <c r="N3714" s="63"/>
      <c r="O3714" s="63"/>
      <c r="P3714" s="63"/>
      <c r="Q3714" s="63"/>
      <c r="R3714" s="63"/>
    </row>
    <row r="3715" spans="1:18" x14ac:dyDescent="0.2">
      <c r="A3715" s="63" t="s">
        <v>3755</v>
      </c>
      <c r="B3715" s="63" t="s">
        <v>3683</v>
      </c>
      <c r="C3715" s="63" t="s">
        <v>161</v>
      </c>
      <c r="D3715" s="63" t="s">
        <v>160</v>
      </c>
      <c r="E3715" s="63" t="s">
        <v>3679</v>
      </c>
      <c r="F3715" s="63">
        <v>1</v>
      </c>
      <c r="G3715" s="63" t="s">
        <v>3680</v>
      </c>
      <c r="H3715" s="63" t="s">
        <v>8298</v>
      </c>
      <c r="I3715" s="63">
        <v>7</v>
      </c>
      <c r="J3715" s="63">
        <v>38</v>
      </c>
      <c r="K3715" s="63">
        <v>3</v>
      </c>
      <c r="L3715" s="63">
        <v>-0.7</v>
      </c>
      <c r="M3715" s="63">
        <v>1</v>
      </c>
      <c r="N3715" s="63"/>
      <c r="O3715" s="63">
        <v>1</v>
      </c>
      <c r="P3715" s="63"/>
      <c r="Q3715" s="63"/>
      <c r="R3715" s="63"/>
    </row>
    <row r="3716" spans="1:18" x14ac:dyDescent="0.2">
      <c r="A3716" s="63" t="s">
        <v>3756</v>
      </c>
      <c r="B3716" s="63" t="s">
        <v>3678</v>
      </c>
      <c r="C3716" s="63" t="s">
        <v>165</v>
      </c>
      <c r="D3716" s="63" t="s">
        <v>164</v>
      </c>
      <c r="E3716" s="63" t="s">
        <v>3679</v>
      </c>
      <c r="F3716" s="63">
        <v>0</v>
      </c>
      <c r="G3716" s="63" t="s">
        <v>3680</v>
      </c>
      <c r="H3716" s="63" t="s">
        <v>8299</v>
      </c>
      <c r="I3716" s="63">
        <v>6</v>
      </c>
      <c r="J3716" s="63">
        <v>22</v>
      </c>
      <c r="K3716" s="63">
        <v>2</v>
      </c>
      <c r="L3716" s="63"/>
      <c r="M3716" s="63"/>
      <c r="N3716" s="63"/>
      <c r="O3716" s="63"/>
      <c r="P3716" s="63"/>
      <c r="Q3716" s="63"/>
      <c r="R3716" s="63"/>
    </row>
    <row r="3717" spans="1:18" x14ac:dyDescent="0.2">
      <c r="A3717" s="63" t="s">
        <v>3757</v>
      </c>
      <c r="B3717" s="63" t="s">
        <v>3683</v>
      </c>
      <c r="C3717" s="63" t="s">
        <v>165</v>
      </c>
      <c r="D3717" s="63" t="s">
        <v>164</v>
      </c>
      <c r="E3717" s="63" t="s">
        <v>3679</v>
      </c>
      <c r="F3717" s="63">
        <v>1</v>
      </c>
      <c r="G3717" s="63" t="s">
        <v>3680</v>
      </c>
      <c r="H3717" s="63" t="s">
        <v>8298</v>
      </c>
      <c r="I3717" s="63">
        <v>7</v>
      </c>
      <c r="J3717" s="63">
        <v>38</v>
      </c>
      <c r="K3717" s="63">
        <v>3</v>
      </c>
      <c r="L3717" s="63">
        <v>0.7</v>
      </c>
      <c r="M3717" s="63"/>
      <c r="N3717" s="63">
        <v>1</v>
      </c>
      <c r="O3717" s="63"/>
      <c r="P3717" s="63">
        <v>1</v>
      </c>
      <c r="Q3717" s="63"/>
      <c r="R3717" s="63"/>
    </row>
    <row r="3718" spans="1:18" x14ac:dyDescent="0.2">
      <c r="A3718" s="63" t="s">
        <v>3758</v>
      </c>
      <c r="B3718" s="63" t="s">
        <v>3678</v>
      </c>
      <c r="C3718" s="63" t="s">
        <v>169</v>
      </c>
      <c r="D3718" s="63" t="s">
        <v>168</v>
      </c>
      <c r="E3718" s="63" t="s">
        <v>3679</v>
      </c>
      <c r="F3718" s="63">
        <v>0</v>
      </c>
      <c r="G3718" s="63" t="s">
        <v>3680</v>
      </c>
      <c r="H3718" s="63" t="s">
        <v>8299</v>
      </c>
      <c r="I3718" s="63">
        <v>6</v>
      </c>
      <c r="J3718" s="63">
        <v>22</v>
      </c>
      <c r="K3718" s="63">
        <v>2</v>
      </c>
      <c r="L3718" s="63"/>
      <c r="M3718" s="63"/>
      <c r="N3718" s="63"/>
      <c r="O3718" s="63"/>
      <c r="P3718" s="63"/>
      <c r="Q3718" s="63"/>
      <c r="R3718" s="63"/>
    </row>
    <row r="3719" spans="1:18" x14ac:dyDescent="0.2">
      <c r="A3719" s="63" t="s">
        <v>3759</v>
      </c>
      <c r="B3719" s="63" t="s">
        <v>3683</v>
      </c>
      <c r="C3719" s="63" t="s">
        <v>169</v>
      </c>
      <c r="D3719" s="63" t="s">
        <v>168</v>
      </c>
      <c r="E3719" s="63" t="s">
        <v>3679</v>
      </c>
      <c r="F3719" s="63">
        <v>1</v>
      </c>
      <c r="G3719" s="63" t="s">
        <v>3680</v>
      </c>
      <c r="H3719" s="63" t="s">
        <v>8298</v>
      </c>
      <c r="I3719" s="63">
        <v>5</v>
      </c>
      <c r="J3719" s="63">
        <v>16</v>
      </c>
      <c r="K3719" s="63">
        <v>2</v>
      </c>
      <c r="L3719" s="63">
        <v>-0.7</v>
      </c>
      <c r="M3719" s="63">
        <v>1</v>
      </c>
      <c r="N3719" s="63"/>
      <c r="O3719" s="63">
        <v>1</v>
      </c>
      <c r="P3719" s="63"/>
      <c r="Q3719" s="63"/>
      <c r="R3719" s="63"/>
    </row>
    <row r="3720" spans="1:18" x14ac:dyDescent="0.2">
      <c r="A3720" s="63" t="s">
        <v>3760</v>
      </c>
      <c r="B3720" s="63" t="s">
        <v>3678</v>
      </c>
      <c r="C3720" s="63" t="s">
        <v>173</v>
      </c>
      <c r="D3720" s="63" t="s">
        <v>172</v>
      </c>
      <c r="E3720" s="63" t="s">
        <v>3679</v>
      </c>
      <c r="F3720" s="63">
        <v>0</v>
      </c>
      <c r="G3720" s="63" t="s">
        <v>3680</v>
      </c>
      <c r="H3720" s="63" t="s">
        <v>8299</v>
      </c>
      <c r="I3720" s="63">
        <v>5</v>
      </c>
      <c r="J3720" s="63">
        <v>10</v>
      </c>
      <c r="K3720" s="63">
        <v>1</v>
      </c>
      <c r="L3720" s="63"/>
      <c r="M3720" s="63"/>
      <c r="N3720" s="63"/>
      <c r="O3720" s="63"/>
      <c r="P3720" s="63"/>
      <c r="Q3720" s="63"/>
      <c r="R3720" s="63"/>
    </row>
    <row r="3721" spans="1:18" x14ac:dyDescent="0.2">
      <c r="A3721" s="63" t="s">
        <v>3761</v>
      </c>
      <c r="B3721" s="63" t="s">
        <v>3683</v>
      </c>
      <c r="C3721" s="63" t="s">
        <v>173</v>
      </c>
      <c r="D3721" s="63" t="s">
        <v>172</v>
      </c>
      <c r="E3721" s="63" t="s">
        <v>3679</v>
      </c>
      <c r="F3721" s="63">
        <v>1</v>
      </c>
      <c r="G3721" s="63" t="s">
        <v>3680</v>
      </c>
      <c r="H3721" s="63" t="s">
        <v>8298</v>
      </c>
      <c r="I3721" s="63">
        <v>4</v>
      </c>
      <c r="J3721" s="63">
        <v>4</v>
      </c>
      <c r="K3721" s="63">
        <v>1</v>
      </c>
      <c r="L3721" s="63">
        <v>-0.7</v>
      </c>
      <c r="M3721" s="63">
        <v>1</v>
      </c>
      <c r="N3721" s="63"/>
      <c r="O3721" s="63">
        <v>1</v>
      </c>
      <c r="P3721" s="63"/>
      <c r="Q3721" s="63"/>
      <c r="R3721" s="63"/>
    </row>
    <row r="3722" spans="1:18" x14ac:dyDescent="0.2">
      <c r="A3722" s="63" t="s">
        <v>3762</v>
      </c>
      <c r="B3722" s="63" t="s">
        <v>3678</v>
      </c>
      <c r="C3722" s="63" t="s">
        <v>177</v>
      </c>
      <c r="D3722" s="63" t="s">
        <v>176</v>
      </c>
      <c r="E3722" s="63" t="s">
        <v>3679</v>
      </c>
      <c r="F3722" s="63">
        <v>0</v>
      </c>
      <c r="G3722" s="63" t="s">
        <v>3680</v>
      </c>
      <c r="H3722" s="63" t="s">
        <v>8299</v>
      </c>
      <c r="I3722" s="63">
        <v>6</v>
      </c>
      <c r="J3722" s="63">
        <v>22</v>
      </c>
      <c r="K3722" s="63">
        <v>2</v>
      </c>
      <c r="L3722" s="63"/>
      <c r="M3722" s="63"/>
      <c r="N3722" s="63"/>
      <c r="O3722" s="63"/>
      <c r="P3722" s="63"/>
      <c r="Q3722" s="63"/>
      <c r="R3722" s="63"/>
    </row>
    <row r="3723" spans="1:18" x14ac:dyDescent="0.2">
      <c r="A3723" s="63" t="s">
        <v>3763</v>
      </c>
      <c r="B3723" s="63" t="s">
        <v>3683</v>
      </c>
      <c r="C3723" s="63" t="s">
        <v>177</v>
      </c>
      <c r="D3723" s="63" t="s">
        <v>176</v>
      </c>
      <c r="E3723" s="63" t="s">
        <v>3679</v>
      </c>
      <c r="F3723" s="63">
        <v>1</v>
      </c>
      <c r="G3723" s="63" t="s">
        <v>3680</v>
      </c>
      <c r="H3723" s="63" t="s">
        <v>8298</v>
      </c>
      <c r="I3723" s="63">
        <v>7</v>
      </c>
      <c r="J3723" s="63">
        <v>38</v>
      </c>
      <c r="K3723" s="63">
        <v>3</v>
      </c>
      <c r="L3723" s="63">
        <v>0.7</v>
      </c>
      <c r="M3723" s="63"/>
      <c r="N3723" s="63">
        <v>1</v>
      </c>
      <c r="O3723" s="63"/>
      <c r="P3723" s="63">
        <v>1</v>
      </c>
      <c r="Q3723" s="63"/>
      <c r="R3723" s="63"/>
    </row>
    <row r="3724" spans="1:18" x14ac:dyDescent="0.2">
      <c r="A3724" s="63" t="s">
        <v>3764</v>
      </c>
      <c r="B3724" s="63" t="s">
        <v>3678</v>
      </c>
      <c r="C3724" s="63" t="s">
        <v>181</v>
      </c>
      <c r="D3724" s="63" t="s">
        <v>180</v>
      </c>
      <c r="E3724" s="63" t="s">
        <v>3679</v>
      </c>
      <c r="F3724" s="63">
        <v>0</v>
      </c>
      <c r="G3724" s="63" t="s">
        <v>3680</v>
      </c>
      <c r="H3724" s="63" t="s">
        <v>8299</v>
      </c>
      <c r="I3724" s="63">
        <v>5</v>
      </c>
      <c r="J3724" s="63">
        <v>10</v>
      </c>
      <c r="K3724" s="63">
        <v>1</v>
      </c>
      <c r="L3724" s="63"/>
      <c r="M3724" s="63"/>
      <c r="N3724" s="63"/>
      <c r="O3724" s="63"/>
      <c r="P3724" s="63"/>
      <c r="Q3724" s="63"/>
      <c r="R3724" s="63"/>
    </row>
    <row r="3725" spans="1:18" x14ac:dyDescent="0.2">
      <c r="A3725" s="63" t="s">
        <v>3765</v>
      </c>
      <c r="B3725" s="63" t="s">
        <v>3683</v>
      </c>
      <c r="C3725" s="63" t="s">
        <v>181</v>
      </c>
      <c r="D3725" s="63" t="s">
        <v>180</v>
      </c>
      <c r="E3725" s="63" t="s">
        <v>3679</v>
      </c>
      <c r="F3725" s="63">
        <v>1</v>
      </c>
      <c r="G3725" s="63" t="s">
        <v>3680</v>
      </c>
      <c r="H3725" s="63" t="s">
        <v>8298</v>
      </c>
      <c r="I3725" s="63">
        <v>5</v>
      </c>
      <c r="J3725" s="63">
        <v>16</v>
      </c>
      <c r="K3725" s="63">
        <v>2</v>
      </c>
      <c r="L3725" s="63">
        <v>0</v>
      </c>
      <c r="M3725" s="63"/>
      <c r="N3725" s="63"/>
      <c r="O3725" s="63"/>
      <c r="P3725" s="63"/>
      <c r="Q3725" s="63"/>
      <c r="R3725" s="63"/>
    </row>
    <row r="3726" spans="1:18" x14ac:dyDescent="0.2">
      <c r="A3726" s="63" t="s">
        <v>3766</v>
      </c>
      <c r="B3726" s="63" t="s">
        <v>3678</v>
      </c>
      <c r="C3726" s="63" t="s">
        <v>185</v>
      </c>
      <c r="D3726" s="63" t="s">
        <v>184</v>
      </c>
      <c r="E3726" s="63" t="s">
        <v>3679</v>
      </c>
      <c r="F3726" s="63">
        <v>0</v>
      </c>
      <c r="G3726" s="63" t="s">
        <v>3680</v>
      </c>
      <c r="H3726" s="63" t="s">
        <v>8299</v>
      </c>
      <c r="I3726" s="63">
        <v>5</v>
      </c>
      <c r="J3726" s="63">
        <v>10</v>
      </c>
      <c r="K3726" s="63">
        <v>1</v>
      </c>
      <c r="L3726" s="63"/>
      <c r="M3726" s="63"/>
      <c r="N3726" s="63"/>
      <c r="O3726" s="63"/>
      <c r="P3726" s="63"/>
      <c r="Q3726" s="63"/>
      <c r="R3726" s="63"/>
    </row>
    <row r="3727" spans="1:18" x14ac:dyDescent="0.2">
      <c r="A3727" s="63" t="s">
        <v>3767</v>
      </c>
      <c r="B3727" s="63" t="s">
        <v>3683</v>
      </c>
      <c r="C3727" s="63" t="s">
        <v>185</v>
      </c>
      <c r="D3727" s="63" t="s">
        <v>184</v>
      </c>
      <c r="E3727" s="63" t="s">
        <v>3679</v>
      </c>
      <c r="F3727" s="63">
        <v>1</v>
      </c>
      <c r="G3727" s="63" t="s">
        <v>3680</v>
      </c>
      <c r="H3727" s="63" t="s">
        <v>8298</v>
      </c>
      <c r="I3727" s="63">
        <v>5</v>
      </c>
      <c r="J3727" s="63">
        <v>16</v>
      </c>
      <c r="K3727" s="63">
        <v>2</v>
      </c>
      <c r="L3727" s="63">
        <v>0</v>
      </c>
      <c r="M3727" s="63"/>
      <c r="N3727" s="63"/>
      <c r="O3727" s="63"/>
      <c r="P3727" s="63"/>
      <c r="Q3727" s="63"/>
      <c r="R3727" s="63"/>
    </row>
    <row r="3728" spans="1:18" x14ac:dyDescent="0.2">
      <c r="A3728" s="63" t="s">
        <v>3768</v>
      </c>
      <c r="B3728" s="63" t="s">
        <v>3678</v>
      </c>
      <c r="C3728" s="63" t="s">
        <v>189</v>
      </c>
      <c r="D3728" s="63" t="s">
        <v>188</v>
      </c>
      <c r="E3728" s="63" t="s">
        <v>3679</v>
      </c>
      <c r="F3728" s="63">
        <v>0</v>
      </c>
      <c r="G3728" s="63" t="s">
        <v>3680</v>
      </c>
      <c r="H3728" s="63" t="s">
        <v>8299</v>
      </c>
      <c r="I3728" s="63">
        <v>7</v>
      </c>
      <c r="J3728" s="63">
        <v>37</v>
      </c>
      <c r="K3728" s="63">
        <v>3</v>
      </c>
      <c r="L3728" s="63"/>
      <c r="M3728" s="63"/>
      <c r="N3728" s="63"/>
      <c r="O3728" s="63"/>
      <c r="P3728" s="63"/>
      <c r="Q3728" s="63"/>
      <c r="R3728" s="63"/>
    </row>
    <row r="3729" spans="1:18" x14ac:dyDescent="0.2">
      <c r="A3729" s="63" t="s">
        <v>3769</v>
      </c>
      <c r="B3729" s="63" t="s">
        <v>3683</v>
      </c>
      <c r="C3729" s="63" t="s">
        <v>189</v>
      </c>
      <c r="D3729" s="63" t="s">
        <v>188</v>
      </c>
      <c r="E3729" s="63" t="s">
        <v>3679</v>
      </c>
      <c r="F3729" s="63">
        <v>1</v>
      </c>
      <c r="G3729" s="63" t="s">
        <v>3680</v>
      </c>
      <c r="H3729" s="63" t="s">
        <v>8298</v>
      </c>
      <c r="I3729" s="63">
        <v>6</v>
      </c>
      <c r="J3729" s="63">
        <v>26</v>
      </c>
      <c r="K3729" s="63">
        <v>3</v>
      </c>
      <c r="L3729" s="63">
        <v>-0.7</v>
      </c>
      <c r="M3729" s="63">
        <v>1</v>
      </c>
      <c r="N3729" s="63"/>
      <c r="O3729" s="63">
        <v>1</v>
      </c>
      <c r="P3729" s="63"/>
      <c r="Q3729" s="63"/>
      <c r="R3729" s="63"/>
    </row>
    <row r="3730" spans="1:18" x14ac:dyDescent="0.2">
      <c r="A3730" s="63" t="s">
        <v>3770</v>
      </c>
      <c r="B3730" s="63" t="s">
        <v>3678</v>
      </c>
      <c r="C3730" s="63" t="s">
        <v>193</v>
      </c>
      <c r="D3730" s="63" t="s">
        <v>192</v>
      </c>
      <c r="E3730" s="63" t="s">
        <v>3679</v>
      </c>
      <c r="F3730" s="63">
        <v>0</v>
      </c>
      <c r="G3730" s="63" t="s">
        <v>3680</v>
      </c>
      <c r="H3730" s="63" t="s">
        <v>8299</v>
      </c>
      <c r="I3730" s="63">
        <v>6</v>
      </c>
      <c r="J3730" s="63"/>
      <c r="K3730" s="63"/>
      <c r="L3730" s="63"/>
      <c r="M3730" s="63"/>
      <c r="N3730" s="63"/>
      <c r="O3730" s="63"/>
      <c r="P3730" s="63"/>
      <c r="Q3730" s="63"/>
      <c r="R3730" s="63"/>
    </row>
    <row r="3731" spans="1:18" x14ac:dyDescent="0.2">
      <c r="A3731" s="63" t="s">
        <v>3771</v>
      </c>
      <c r="B3731" s="63" t="s">
        <v>3683</v>
      </c>
      <c r="C3731" s="63" t="s">
        <v>193</v>
      </c>
      <c r="D3731" s="63" t="s">
        <v>192</v>
      </c>
      <c r="E3731" s="63" t="s">
        <v>3679</v>
      </c>
      <c r="F3731" s="63">
        <v>1</v>
      </c>
      <c r="G3731" s="63" t="s">
        <v>3680</v>
      </c>
      <c r="H3731" s="63" t="s">
        <v>8298</v>
      </c>
      <c r="I3731" s="63">
        <v>6</v>
      </c>
      <c r="J3731" s="63"/>
      <c r="K3731" s="63"/>
      <c r="L3731" s="63">
        <v>0</v>
      </c>
      <c r="M3731" s="63"/>
      <c r="N3731" s="63"/>
      <c r="O3731" s="63"/>
      <c r="P3731" s="63"/>
      <c r="Q3731" s="63"/>
      <c r="R3731" s="63"/>
    </row>
    <row r="3732" spans="1:18" x14ac:dyDescent="0.2">
      <c r="A3732" s="63" t="s">
        <v>3772</v>
      </c>
      <c r="B3732" s="63" t="s">
        <v>3678</v>
      </c>
      <c r="C3732" s="63" t="s">
        <v>197</v>
      </c>
      <c r="D3732" s="63" t="s">
        <v>196</v>
      </c>
      <c r="E3732" s="63" t="s">
        <v>3679</v>
      </c>
      <c r="F3732" s="63">
        <v>0</v>
      </c>
      <c r="G3732" s="63" t="s">
        <v>3680</v>
      </c>
      <c r="H3732" s="63" t="s">
        <v>8299</v>
      </c>
      <c r="I3732" s="63">
        <v>5</v>
      </c>
      <c r="J3732" s="63">
        <v>10</v>
      </c>
      <c r="K3732" s="63">
        <v>1</v>
      </c>
      <c r="L3732" s="63"/>
      <c r="M3732" s="63"/>
      <c r="N3732" s="63"/>
      <c r="O3732" s="63"/>
      <c r="P3732" s="63"/>
      <c r="Q3732" s="63"/>
      <c r="R3732" s="63"/>
    </row>
    <row r="3733" spans="1:18" x14ac:dyDescent="0.2">
      <c r="A3733" s="63" t="s">
        <v>3773</v>
      </c>
      <c r="B3733" s="63" t="s">
        <v>3683</v>
      </c>
      <c r="C3733" s="63" t="s">
        <v>197</v>
      </c>
      <c r="D3733" s="63" t="s">
        <v>196</v>
      </c>
      <c r="E3733" s="63" t="s">
        <v>3679</v>
      </c>
      <c r="F3733" s="63">
        <v>1</v>
      </c>
      <c r="G3733" s="63" t="s">
        <v>3680</v>
      </c>
      <c r="H3733" s="63" t="s">
        <v>8298</v>
      </c>
      <c r="I3733" s="63">
        <v>5</v>
      </c>
      <c r="J3733" s="63">
        <v>16</v>
      </c>
      <c r="K3733" s="63">
        <v>2</v>
      </c>
      <c r="L3733" s="63">
        <v>0</v>
      </c>
      <c r="M3733" s="63"/>
      <c r="N3733" s="63"/>
      <c r="O3733" s="63"/>
      <c r="P3733" s="63"/>
      <c r="Q3733" s="63"/>
      <c r="R3733" s="63"/>
    </row>
    <row r="3734" spans="1:18" x14ac:dyDescent="0.2">
      <c r="A3734" s="63" t="s">
        <v>3774</v>
      </c>
      <c r="B3734" s="63" t="s">
        <v>3678</v>
      </c>
      <c r="C3734" s="63" t="s">
        <v>201</v>
      </c>
      <c r="D3734" s="63" t="s">
        <v>200</v>
      </c>
      <c r="E3734" s="63" t="s">
        <v>3679</v>
      </c>
      <c r="F3734" s="63">
        <v>0</v>
      </c>
      <c r="G3734" s="63" t="s">
        <v>3680</v>
      </c>
      <c r="H3734" s="63" t="s">
        <v>8299</v>
      </c>
      <c r="I3734" s="63">
        <v>4</v>
      </c>
      <c r="J3734" s="63">
        <v>2</v>
      </c>
      <c r="K3734" s="63">
        <v>1</v>
      </c>
      <c r="L3734" s="63"/>
      <c r="M3734" s="63"/>
      <c r="N3734" s="63"/>
      <c r="O3734" s="63"/>
      <c r="P3734" s="63"/>
      <c r="Q3734" s="63"/>
      <c r="R3734" s="63"/>
    </row>
    <row r="3735" spans="1:18" x14ac:dyDescent="0.2">
      <c r="A3735" s="63" t="s">
        <v>3775</v>
      </c>
      <c r="B3735" s="63" t="s">
        <v>3683</v>
      </c>
      <c r="C3735" s="63" t="s">
        <v>201</v>
      </c>
      <c r="D3735" s="63" t="s">
        <v>200</v>
      </c>
      <c r="E3735" s="63" t="s">
        <v>3679</v>
      </c>
      <c r="F3735" s="63">
        <v>1</v>
      </c>
      <c r="G3735" s="63" t="s">
        <v>3680</v>
      </c>
      <c r="H3735" s="63" t="s">
        <v>8298</v>
      </c>
      <c r="I3735" s="63">
        <v>4</v>
      </c>
      <c r="J3735" s="63">
        <v>4</v>
      </c>
      <c r="K3735" s="63">
        <v>1</v>
      </c>
      <c r="L3735" s="63">
        <v>0</v>
      </c>
      <c r="M3735" s="63"/>
      <c r="N3735" s="63"/>
      <c r="O3735" s="63"/>
      <c r="P3735" s="63"/>
      <c r="Q3735" s="63"/>
      <c r="R3735" s="63"/>
    </row>
    <row r="3736" spans="1:18" x14ac:dyDescent="0.2">
      <c r="A3736" s="63" t="s">
        <v>3776</v>
      </c>
      <c r="B3736" s="63" t="s">
        <v>3678</v>
      </c>
      <c r="C3736" s="63" t="s">
        <v>205</v>
      </c>
      <c r="D3736" s="63" t="s">
        <v>204</v>
      </c>
      <c r="E3736" s="63" t="s">
        <v>3679</v>
      </c>
      <c r="F3736" s="63">
        <v>0</v>
      </c>
      <c r="G3736" s="63" t="s">
        <v>3680</v>
      </c>
      <c r="H3736" s="63" t="s">
        <v>8299</v>
      </c>
      <c r="I3736" s="63">
        <v>6</v>
      </c>
      <c r="J3736" s="63">
        <v>22</v>
      </c>
      <c r="K3736" s="63">
        <v>2</v>
      </c>
      <c r="L3736" s="63"/>
      <c r="M3736" s="63"/>
      <c r="N3736" s="63"/>
      <c r="O3736" s="63"/>
      <c r="P3736" s="63"/>
      <c r="Q3736" s="63"/>
      <c r="R3736" s="63"/>
    </row>
    <row r="3737" spans="1:18" x14ac:dyDescent="0.2">
      <c r="A3737" s="63" t="s">
        <v>3777</v>
      </c>
      <c r="B3737" s="63" t="s">
        <v>3683</v>
      </c>
      <c r="C3737" s="63" t="s">
        <v>205</v>
      </c>
      <c r="D3737" s="63" t="s">
        <v>204</v>
      </c>
      <c r="E3737" s="63" t="s">
        <v>3679</v>
      </c>
      <c r="F3737" s="63">
        <v>1</v>
      </c>
      <c r="G3737" s="63" t="s">
        <v>3680</v>
      </c>
      <c r="H3737" s="63" t="s">
        <v>8298</v>
      </c>
      <c r="I3737" s="63">
        <v>6</v>
      </c>
      <c r="J3737" s="63">
        <v>26</v>
      </c>
      <c r="K3737" s="63">
        <v>3</v>
      </c>
      <c r="L3737" s="63">
        <v>0</v>
      </c>
      <c r="M3737" s="63"/>
      <c r="N3737" s="63"/>
      <c r="O3737" s="63"/>
      <c r="P3737" s="63"/>
      <c r="Q3737" s="63"/>
      <c r="R3737" s="63"/>
    </row>
    <row r="3738" spans="1:18" x14ac:dyDescent="0.2">
      <c r="A3738" s="63" t="s">
        <v>3778</v>
      </c>
      <c r="B3738" s="63" t="s">
        <v>3678</v>
      </c>
      <c r="C3738" s="63" t="s">
        <v>209</v>
      </c>
      <c r="D3738" s="63" t="s">
        <v>208</v>
      </c>
      <c r="E3738" s="63" t="s">
        <v>3679</v>
      </c>
      <c r="F3738" s="63">
        <v>0</v>
      </c>
      <c r="G3738" s="63" t="s">
        <v>3680</v>
      </c>
      <c r="H3738" s="63" t="s">
        <v>8299</v>
      </c>
      <c r="I3738" s="63">
        <v>6</v>
      </c>
      <c r="J3738" s="63">
        <v>22</v>
      </c>
      <c r="K3738" s="63">
        <v>2</v>
      </c>
      <c r="L3738" s="63"/>
      <c r="M3738" s="63"/>
      <c r="N3738" s="63"/>
      <c r="O3738" s="63"/>
      <c r="P3738" s="63"/>
      <c r="Q3738" s="63"/>
      <c r="R3738" s="63"/>
    </row>
    <row r="3739" spans="1:18" x14ac:dyDescent="0.2">
      <c r="A3739" s="63" t="s">
        <v>3779</v>
      </c>
      <c r="B3739" s="63" t="s">
        <v>3683</v>
      </c>
      <c r="C3739" s="63" t="s">
        <v>209</v>
      </c>
      <c r="D3739" s="63" t="s">
        <v>208</v>
      </c>
      <c r="E3739" s="63" t="s">
        <v>3679</v>
      </c>
      <c r="F3739" s="63">
        <v>1</v>
      </c>
      <c r="G3739" s="63" t="s">
        <v>3680</v>
      </c>
      <c r="H3739" s="63" t="s">
        <v>8298</v>
      </c>
      <c r="I3739" s="63">
        <v>5</v>
      </c>
      <c r="J3739" s="63">
        <v>16</v>
      </c>
      <c r="K3739" s="63">
        <v>2</v>
      </c>
      <c r="L3739" s="63">
        <v>-0.7</v>
      </c>
      <c r="M3739" s="63">
        <v>1</v>
      </c>
      <c r="N3739" s="63"/>
      <c r="O3739" s="63">
        <v>1</v>
      </c>
      <c r="P3739" s="63"/>
      <c r="Q3739" s="63"/>
      <c r="R3739" s="63"/>
    </row>
    <row r="3740" spans="1:18" x14ac:dyDescent="0.2">
      <c r="A3740" s="63" t="s">
        <v>3780</v>
      </c>
      <c r="B3740" s="63" t="s">
        <v>3678</v>
      </c>
      <c r="C3740" s="63" t="s">
        <v>213</v>
      </c>
      <c r="D3740" s="63" t="s">
        <v>212</v>
      </c>
      <c r="E3740" s="63" t="s">
        <v>3679</v>
      </c>
      <c r="F3740" s="63">
        <v>0</v>
      </c>
      <c r="G3740" s="63" t="s">
        <v>3680</v>
      </c>
      <c r="H3740" s="63" t="s">
        <v>8299</v>
      </c>
      <c r="I3740" s="63">
        <v>7</v>
      </c>
      <c r="J3740" s="63">
        <v>37</v>
      </c>
      <c r="K3740" s="63">
        <v>3</v>
      </c>
      <c r="L3740" s="63"/>
      <c r="M3740" s="63"/>
      <c r="N3740" s="63"/>
      <c r="O3740" s="63"/>
      <c r="P3740" s="63"/>
      <c r="Q3740" s="63"/>
      <c r="R3740" s="63"/>
    </row>
    <row r="3741" spans="1:18" x14ac:dyDescent="0.2">
      <c r="A3741" s="63" t="s">
        <v>3781</v>
      </c>
      <c r="B3741" s="63" t="s">
        <v>3683</v>
      </c>
      <c r="C3741" s="63" t="s">
        <v>213</v>
      </c>
      <c r="D3741" s="63" t="s">
        <v>212</v>
      </c>
      <c r="E3741" s="63" t="s">
        <v>3679</v>
      </c>
      <c r="F3741" s="63">
        <v>1</v>
      </c>
      <c r="G3741" s="63" t="s">
        <v>3680</v>
      </c>
      <c r="H3741" s="63" t="s">
        <v>8298</v>
      </c>
      <c r="I3741" s="63">
        <v>7</v>
      </c>
      <c r="J3741" s="63">
        <v>38</v>
      </c>
      <c r="K3741" s="63">
        <v>3</v>
      </c>
      <c r="L3741" s="63">
        <v>0</v>
      </c>
      <c r="M3741" s="63"/>
      <c r="N3741" s="63"/>
      <c r="O3741" s="63"/>
      <c r="P3741" s="63"/>
      <c r="Q3741" s="63"/>
      <c r="R3741" s="63"/>
    </row>
    <row r="3742" spans="1:18" x14ac:dyDescent="0.2">
      <c r="A3742" s="63" t="s">
        <v>3782</v>
      </c>
      <c r="B3742" s="63" t="s">
        <v>3678</v>
      </c>
      <c r="C3742" s="63" t="s">
        <v>217</v>
      </c>
      <c r="D3742" s="63" t="s">
        <v>216</v>
      </c>
      <c r="E3742" s="63" t="s">
        <v>3679</v>
      </c>
      <c r="F3742" s="63">
        <v>0</v>
      </c>
      <c r="G3742" s="63" t="s">
        <v>3680</v>
      </c>
      <c r="H3742" s="63" t="s">
        <v>8299</v>
      </c>
      <c r="I3742" s="63">
        <v>4</v>
      </c>
      <c r="J3742" s="63">
        <v>2</v>
      </c>
      <c r="K3742" s="63">
        <v>1</v>
      </c>
      <c r="L3742" s="63"/>
      <c r="M3742" s="63"/>
      <c r="N3742" s="63"/>
      <c r="O3742" s="63"/>
      <c r="P3742" s="63"/>
      <c r="Q3742" s="63"/>
      <c r="R3742" s="63"/>
    </row>
    <row r="3743" spans="1:18" x14ac:dyDescent="0.2">
      <c r="A3743" s="63" t="s">
        <v>3783</v>
      </c>
      <c r="B3743" s="63" t="s">
        <v>3683</v>
      </c>
      <c r="C3743" s="63" t="s">
        <v>217</v>
      </c>
      <c r="D3743" s="63" t="s">
        <v>216</v>
      </c>
      <c r="E3743" s="63" t="s">
        <v>3679</v>
      </c>
      <c r="F3743" s="63">
        <v>1</v>
      </c>
      <c r="G3743" s="63" t="s">
        <v>3680</v>
      </c>
      <c r="H3743" s="63" t="s">
        <v>8298</v>
      </c>
      <c r="I3743" s="63">
        <v>4</v>
      </c>
      <c r="J3743" s="63">
        <v>4</v>
      </c>
      <c r="K3743" s="63">
        <v>1</v>
      </c>
      <c r="L3743" s="63">
        <v>0</v>
      </c>
      <c r="M3743" s="63"/>
      <c r="N3743" s="63"/>
      <c r="O3743" s="63"/>
      <c r="P3743" s="63"/>
      <c r="Q3743" s="63"/>
      <c r="R3743" s="63"/>
    </row>
    <row r="3744" spans="1:18" x14ac:dyDescent="0.2">
      <c r="A3744" s="63" t="s">
        <v>3784</v>
      </c>
      <c r="B3744" s="63" t="s">
        <v>3678</v>
      </c>
      <c r="C3744" s="63" t="s">
        <v>221</v>
      </c>
      <c r="D3744" s="63" t="s">
        <v>220</v>
      </c>
      <c r="E3744" s="63" t="s">
        <v>3679</v>
      </c>
      <c r="F3744" s="63">
        <v>0</v>
      </c>
      <c r="G3744" s="63" t="s">
        <v>3680</v>
      </c>
      <c r="H3744" s="63" t="s">
        <v>8299</v>
      </c>
      <c r="I3744" s="63">
        <v>5</v>
      </c>
      <c r="J3744" s="63">
        <v>10</v>
      </c>
      <c r="K3744" s="63">
        <v>1</v>
      </c>
      <c r="L3744" s="63"/>
      <c r="M3744" s="63"/>
      <c r="N3744" s="63"/>
      <c r="O3744" s="63"/>
      <c r="P3744" s="63"/>
      <c r="Q3744" s="63"/>
      <c r="R3744" s="63"/>
    </row>
    <row r="3745" spans="1:18" x14ac:dyDescent="0.2">
      <c r="A3745" s="63" t="s">
        <v>3785</v>
      </c>
      <c r="B3745" s="63" t="s">
        <v>3683</v>
      </c>
      <c r="C3745" s="63" t="s">
        <v>221</v>
      </c>
      <c r="D3745" s="63" t="s">
        <v>220</v>
      </c>
      <c r="E3745" s="63" t="s">
        <v>3679</v>
      </c>
      <c r="F3745" s="63">
        <v>1</v>
      </c>
      <c r="G3745" s="63" t="s">
        <v>3680</v>
      </c>
      <c r="H3745" s="63" t="s">
        <v>8298</v>
      </c>
      <c r="I3745" s="63">
        <v>4</v>
      </c>
      <c r="J3745" s="63">
        <v>4</v>
      </c>
      <c r="K3745" s="63">
        <v>1</v>
      </c>
      <c r="L3745" s="63">
        <v>-0.7</v>
      </c>
      <c r="M3745" s="63">
        <v>1</v>
      </c>
      <c r="N3745" s="63"/>
      <c r="O3745" s="63">
        <v>1</v>
      </c>
      <c r="P3745" s="63"/>
      <c r="Q3745" s="63"/>
      <c r="R3745" s="63"/>
    </row>
    <row r="3746" spans="1:18" x14ac:dyDescent="0.2">
      <c r="A3746" s="63" t="s">
        <v>3786</v>
      </c>
      <c r="B3746" s="63" t="s">
        <v>3787</v>
      </c>
      <c r="C3746" s="63" t="s">
        <v>14</v>
      </c>
      <c r="D3746" s="63" t="s">
        <v>13</v>
      </c>
      <c r="E3746" s="63" t="s">
        <v>3788</v>
      </c>
      <c r="F3746" s="63">
        <v>0</v>
      </c>
      <c r="G3746" s="63" t="s">
        <v>3789</v>
      </c>
      <c r="H3746" s="63" t="s">
        <v>8299</v>
      </c>
      <c r="I3746" s="63">
        <v>22</v>
      </c>
      <c r="J3746" s="63">
        <v>35</v>
      </c>
      <c r="K3746" s="63">
        <v>3</v>
      </c>
      <c r="L3746" s="63"/>
      <c r="M3746" s="63"/>
      <c r="N3746" s="63"/>
      <c r="O3746" s="63"/>
      <c r="P3746" s="63"/>
      <c r="Q3746" s="63"/>
      <c r="R3746" s="63"/>
    </row>
    <row r="3747" spans="1:18" x14ac:dyDescent="0.2">
      <c r="A3747" s="63" t="s">
        <v>3790</v>
      </c>
      <c r="B3747" s="63" t="s">
        <v>3791</v>
      </c>
      <c r="C3747" s="63" t="s">
        <v>14</v>
      </c>
      <c r="D3747" s="63" t="s">
        <v>13</v>
      </c>
      <c r="E3747" s="63" t="s">
        <v>3788</v>
      </c>
      <c r="F3747" s="63">
        <v>1</v>
      </c>
      <c r="G3747" s="63" t="s">
        <v>3789</v>
      </c>
      <c r="H3747" s="63" t="s">
        <v>8298</v>
      </c>
      <c r="I3747" s="63">
        <v>20</v>
      </c>
      <c r="J3747" s="63">
        <v>41</v>
      </c>
      <c r="K3747" s="63">
        <v>4</v>
      </c>
      <c r="L3747" s="63">
        <v>-0.6</v>
      </c>
      <c r="M3747" s="63">
        <v>1</v>
      </c>
      <c r="N3747" s="63"/>
      <c r="O3747" s="63">
        <v>1</v>
      </c>
      <c r="P3747" s="63"/>
      <c r="Q3747" s="63"/>
      <c r="R3747" s="63"/>
    </row>
    <row r="3748" spans="1:18" x14ac:dyDescent="0.2">
      <c r="A3748" s="63" t="s">
        <v>3792</v>
      </c>
      <c r="B3748" s="63" t="s">
        <v>3787</v>
      </c>
      <c r="C3748" s="63" t="s">
        <v>22</v>
      </c>
      <c r="D3748" s="63" t="s">
        <v>21</v>
      </c>
      <c r="E3748" s="63" t="s">
        <v>3788</v>
      </c>
      <c r="F3748" s="63">
        <v>0</v>
      </c>
      <c r="G3748" s="63" t="s">
        <v>3789</v>
      </c>
      <c r="H3748" s="63" t="s">
        <v>8299</v>
      </c>
      <c r="I3748" s="63">
        <v>13</v>
      </c>
      <c r="J3748" s="63">
        <v>2</v>
      </c>
      <c r="K3748" s="63">
        <v>1</v>
      </c>
      <c r="L3748" s="63"/>
      <c r="M3748" s="63"/>
      <c r="N3748" s="63"/>
      <c r="O3748" s="63"/>
      <c r="P3748" s="63"/>
      <c r="Q3748" s="63"/>
      <c r="R3748" s="63"/>
    </row>
    <row r="3749" spans="1:18" x14ac:dyDescent="0.2">
      <c r="A3749" s="63" t="s">
        <v>3793</v>
      </c>
      <c r="B3749" s="63" t="s">
        <v>3791</v>
      </c>
      <c r="C3749" s="63" t="s">
        <v>22</v>
      </c>
      <c r="D3749" s="63" t="s">
        <v>21</v>
      </c>
      <c r="E3749" s="63" t="s">
        <v>3788</v>
      </c>
      <c r="F3749" s="63">
        <v>1</v>
      </c>
      <c r="G3749" s="63" t="s">
        <v>3789</v>
      </c>
      <c r="H3749" s="63" t="s">
        <v>8298</v>
      </c>
      <c r="I3749" s="63">
        <v>15</v>
      </c>
      <c r="J3749" s="63">
        <v>13</v>
      </c>
      <c r="K3749" s="63">
        <v>2</v>
      </c>
      <c r="L3749" s="63">
        <v>0.6</v>
      </c>
      <c r="M3749" s="63"/>
      <c r="N3749" s="63">
        <v>1</v>
      </c>
      <c r="O3749" s="63"/>
      <c r="P3749" s="63">
        <v>1</v>
      </c>
      <c r="Q3749" s="63"/>
      <c r="R3749" s="63"/>
    </row>
    <row r="3750" spans="1:18" x14ac:dyDescent="0.2">
      <c r="A3750" s="63" t="s">
        <v>3794</v>
      </c>
      <c r="B3750" s="63" t="s">
        <v>3787</v>
      </c>
      <c r="C3750" s="63" t="s">
        <v>26</v>
      </c>
      <c r="D3750" s="63" t="s">
        <v>25</v>
      </c>
      <c r="E3750" s="63" t="s">
        <v>3788</v>
      </c>
      <c r="F3750" s="63">
        <v>0</v>
      </c>
      <c r="G3750" s="63" t="s">
        <v>3789</v>
      </c>
      <c r="H3750" s="63" t="s">
        <v>8299</v>
      </c>
      <c r="I3750" s="63">
        <v>20</v>
      </c>
      <c r="J3750" s="63">
        <v>25</v>
      </c>
      <c r="K3750" s="63">
        <v>2</v>
      </c>
      <c r="L3750" s="63"/>
      <c r="M3750" s="63"/>
      <c r="N3750" s="63"/>
      <c r="O3750" s="63"/>
      <c r="P3750" s="63"/>
      <c r="Q3750" s="63"/>
      <c r="R3750" s="63"/>
    </row>
    <row r="3751" spans="1:18" x14ac:dyDescent="0.2">
      <c r="A3751" s="63" t="s">
        <v>3795</v>
      </c>
      <c r="B3751" s="63" t="s">
        <v>3791</v>
      </c>
      <c r="C3751" s="63" t="s">
        <v>26</v>
      </c>
      <c r="D3751" s="63" t="s">
        <v>25</v>
      </c>
      <c r="E3751" s="63" t="s">
        <v>3788</v>
      </c>
      <c r="F3751" s="63">
        <v>1</v>
      </c>
      <c r="G3751" s="63" t="s">
        <v>3789</v>
      </c>
      <c r="H3751" s="63" t="s">
        <v>8298</v>
      </c>
      <c r="I3751" s="63">
        <v>17</v>
      </c>
      <c r="J3751" s="63">
        <v>21</v>
      </c>
      <c r="K3751" s="63">
        <v>2</v>
      </c>
      <c r="L3751" s="63">
        <v>-0.9</v>
      </c>
      <c r="M3751" s="63">
        <v>1</v>
      </c>
      <c r="N3751" s="63"/>
      <c r="O3751" s="63">
        <v>1</v>
      </c>
      <c r="P3751" s="63"/>
      <c r="Q3751" s="63"/>
      <c r="R3751" s="63"/>
    </row>
    <row r="3752" spans="1:18" x14ac:dyDescent="0.2">
      <c r="A3752" s="63" t="s">
        <v>3796</v>
      </c>
      <c r="B3752" s="63" t="s">
        <v>3787</v>
      </c>
      <c r="C3752" s="63" t="s">
        <v>30</v>
      </c>
      <c r="D3752" s="63" t="s">
        <v>29</v>
      </c>
      <c r="E3752" s="63" t="s">
        <v>3788</v>
      </c>
      <c r="F3752" s="63">
        <v>0</v>
      </c>
      <c r="G3752" s="63" t="s">
        <v>3789</v>
      </c>
      <c r="H3752" s="63" t="s">
        <v>8299</v>
      </c>
      <c r="I3752" s="63">
        <v>24</v>
      </c>
      <c r="J3752" s="63">
        <v>44</v>
      </c>
      <c r="K3752" s="63">
        <v>4</v>
      </c>
      <c r="L3752" s="63"/>
      <c r="M3752" s="63"/>
      <c r="N3752" s="63"/>
      <c r="O3752" s="63"/>
      <c r="P3752" s="63"/>
      <c r="Q3752" s="63"/>
      <c r="R3752" s="63"/>
    </row>
    <row r="3753" spans="1:18" x14ac:dyDescent="0.2">
      <c r="A3753" s="63" t="s">
        <v>3797</v>
      </c>
      <c r="B3753" s="63" t="s">
        <v>3791</v>
      </c>
      <c r="C3753" s="63" t="s">
        <v>30</v>
      </c>
      <c r="D3753" s="63" t="s">
        <v>29</v>
      </c>
      <c r="E3753" s="63" t="s">
        <v>3788</v>
      </c>
      <c r="F3753" s="63">
        <v>1</v>
      </c>
      <c r="G3753" s="63" t="s">
        <v>3789</v>
      </c>
      <c r="H3753" s="63" t="s">
        <v>8298</v>
      </c>
      <c r="I3753" s="63">
        <v>17</v>
      </c>
      <c r="J3753" s="63">
        <v>21</v>
      </c>
      <c r="K3753" s="63">
        <v>2</v>
      </c>
      <c r="L3753" s="63">
        <v>-2</v>
      </c>
      <c r="M3753" s="63">
        <v>1</v>
      </c>
      <c r="N3753" s="63"/>
      <c r="O3753" s="63">
        <v>1</v>
      </c>
      <c r="P3753" s="63"/>
      <c r="Q3753" s="63">
        <v>1</v>
      </c>
      <c r="R3753" s="63"/>
    </row>
    <row r="3754" spans="1:18" x14ac:dyDescent="0.2">
      <c r="A3754" s="63" t="s">
        <v>3798</v>
      </c>
      <c r="B3754" s="63" t="s">
        <v>3787</v>
      </c>
      <c r="C3754" s="63" t="s">
        <v>34</v>
      </c>
      <c r="D3754" s="63" t="s">
        <v>33</v>
      </c>
      <c r="E3754" s="63" t="s">
        <v>3788</v>
      </c>
      <c r="F3754" s="63">
        <v>0</v>
      </c>
      <c r="G3754" s="63" t="s">
        <v>3789</v>
      </c>
      <c r="H3754" s="63" t="s">
        <v>8299</v>
      </c>
      <c r="I3754" s="63">
        <v>17</v>
      </c>
      <c r="J3754" s="63">
        <v>10</v>
      </c>
      <c r="K3754" s="63">
        <v>1</v>
      </c>
      <c r="L3754" s="63"/>
      <c r="M3754" s="63"/>
      <c r="N3754" s="63"/>
      <c r="O3754" s="63"/>
      <c r="P3754" s="63"/>
      <c r="Q3754" s="63"/>
      <c r="R3754" s="63"/>
    </row>
    <row r="3755" spans="1:18" x14ac:dyDescent="0.2">
      <c r="A3755" s="63" t="s">
        <v>3799</v>
      </c>
      <c r="B3755" s="63" t="s">
        <v>3791</v>
      </c>
      <c r="C3755" s="63" t="s">
        <v>34</v>
      </c>
      <c r="D3755" s="63" t="s">
        <v>33</v>
      </c>
      <c r="E3755" s="63" t="s">
        <v>3788</v>
      </c>
      <c r="F3755" s="63">
        <v>1</v>
      </c>
      <c r="G3755" s="63" t="s">
        <v>3789</v>
      </c>
      <c r="H3755" s="63" t="s">
        <v>8298</v>
      </c>
      <c r="I3755" s="63">
        <v>13</v>
      </c>
      <c r="J3755" s="63">
        <v>2</v>
      </c>
      <c r="K3755" s="63">
        <v>1</v>
      </c>
      <c r="L3755" s="63">
        <v>-1.1000000000000001</v>
      </c>
      <c r="M3755" s="63">
        <v>1</v>
      </c>
      <c r="N3755" s="63"/>
      <c r="O3755" s="63">
        <v>1</v>
      </c>
      <c r="P3755" s="63"/>
      <c r="Q3755" s="63">
        <v>1</v>
      </c>
      <c r="R3755" s="63"/>
    </row>
    <row r="3756" spans="1:18" x14ac:dyDescent="0.2">
      <c r="A3756" s="63" t="s">
        <v>3800</v>
      </c>
      <c r="B3756" s="63" t="s">
        <v>3787</v>
      </c>
      <c r="C3756" s="63" t="s">
        <v>38</v>
      </c>
      <c r="D3756" s="63" t="s">
        <v>37</v>
      </c>
      <c r="E3756" s="63" t="s">
        <v>3788</v>
      </c>
      <c r="F3756" s="63">
        <v>0</v>
      </c>
      <c r="G3756" s="63" t="s">
        <v>3789</v>
      </c>
      <c r="H3756" s="63" t="s">
        <v>8299</v>
      </c>
      <c r="I3756" s="63">
        <v>17</v>
      </c>
      <c r="J3756" s="63">
        <v>10</v>
      </c>
      <c r="K3756" s="63">
        <v>1</v>
      </c>
      <c r="L3756" s="63"/>
      <c r="M3756" s="63"/>
      <c r="N3756" s="63"/>
      <c r="O3756" s="63"/>
      <c r="P3756" s="63"/>
      <c r="Q3756" s="63"/>
      <c r="R3756" s="63"/>
    </row>
    <row r="3757" spans="1:18" x14ac:dyDescent="0.2">
      <c r="A3757" s="63" t="s">
        <v>3801</v>
      </c>
      <c r="B3757" s="63" t="s">
        <v>3791</v>
      </c>
      <c r="C3757" s="63" t="s">
        <v>38</v>
      </c>
      <c r="D3757" s="63" t="s">
        <v>37</v>
      </c>
      <c r="E3757" s="63" t="s">
        <v>3788</v>
      </c>
      <c r="F3757" s="63">
        <v>1</v>
      </c>
      <c r="G3757" s="63" t="s">
        <v>3789</v>
      </c>
      <c r="H3757" s="63" t="s">
        <v>8298</v>
      </c>
      <c r="I3757" s="63">
        <v>16</v>
      </c>
      <c r="J3757" s="63">
        <v>15</v>
      </c>
      <c r="K3757" s="63">
        <v>2</v>
      </c>
      <c r="L3757" s="63">
        <v>-0.3</v>
      </c>
      <c r="M3757" s="63">
        <v>1</v>
      </c>
      <c r="N3757" s="63"/>
      <c r="O3757" s="63"/>
      <c r="P3757" s="63"/>
      <c r="Q3757" s="63"/>
      <c r="R3757" s="63"/>
    </row>
    <row r="3758" spans="1:18" x14ac:dyDescent="0.2">
      <c r="A3758" s="63" t="s">
        <v>3802</v>
      </c>
      <c r="B3758" s="63" t="s">
        <v>3787</v>
      </c>
      <c r="C3758" s="63" t="s">
        <v>42</v>
      </c>
      <c r="D3758" s="63" t="s">
        <v>41</v>
      </c>
      <c r="E3758" s="63" t="s">
        <v>3788</v>
      </c>
      <c r="F3758" s="63">
        <v>0</v>
      </c>
      <c r="G3758" s="63" t="s">
        <v>3789</v>
      </c>
      <c r="H3758" s="63" t="s">
        <v>8299</v>
      </c>
      <c r="I3758" s="63">
        <v>21</v>
      </c>
      <c r="J3758" s="63">
        <v>30</v>
      </c>
      <c r="K3758" s="63">
        <v>3</v>
      </c>
      <c r="L3758" s="63"/>
      <c r="M3758" s="63"/>
      <c r="N3758" s="63"/>
      <c r="O3758" s="63"/>
      <c r="P3758" s="63"/>
      <c r="Q3758" s="63"/>
      <c r="R3758" s="63"/>
    </row>
    <row r="3759" spans="1:18" x14ac:dyDescent="0.2">
      <c r="A3759" s="63" t="s">
        <v>3803</v>
      </c>
      <c r="B3759" s="63" t="s">
        <v>3791</v>
      </c>
      <c r="C3759" s="63" t="s">
        <v>42</v>
      </c>
      <c r="D3759" s="63" t="s">
        <v>41</v>
      </c>
      <c r="E3759" s="63" t="s">
        <v>3788</v>
      </c>
      <c r="F3759" s="63">
        <v>1</v>
      </c>
      <c r="G3759" s="63" t="s">
        <v>3789</v>
      </c>
      <c r="H3759" s="63" t="s">
        <v>8298</v>
      </c>
      <c r="I3759" s="63">
        <v>17</v>
      </c>
      <c r="J3759" s="63">
        <v>21</v>
      </c>
      <c r="K3759" s="63">
        <v>2</v>
      </c>
      <c r="L3759" s="63">
        <v>-1.1000000000000001</v>
      </c>
      <c r="M3759" s="63">
        <v>1</v>
      </c>
      <c r="N3759" s="63"/>
      <c r="O3759" s="63">
        <v>1</v>
      </c>
      <c r="P3759" s="63"/>
      <c r="Q3759" s="63">
        <v>1</v>
      </c>
      <c r="R3759" s="63"/>
    </row>
    <row r="3760" spans="1:18" x14ac:dyDescent="0.2">
      <c r="A3760" s="63" t="s">
        <v>3804</v>
      </c>
      <c r="B3760" s="63" t="s">
        <v>3787</v>
      </c>
      <c r="C3760" s="63" t="s">
        <v>46</v>
      </c>
      <c r="D3760" s="63" t="s">
        <v>45</v>
      </c>
      <c r="E3760" s="63" t="s">
        <v>3788</v>
      </c>
      <c r="F3760" s="63">
        <v>0</v>
      </c>
      <c r="G3760" s="63" t="s">
        <v>3789</v>
      </c>
      <c r="H3760" s="63" t="s">
        <v>8299</v>
      </c>
      <c r="I3760" s="63">
        <v>17</v>
      </c>
      <c r="J3760" s="63">
        <v>10</v>
      </c>
      <c r="K3760" s="63">
        <v>1</v>
      </c>
      <c r="L3760" s="63"/>
      <c r="M3760" s="63"/>
      <c r="N3760" s="63"/>
      <c r="O3760" s="63"/>
      <c r="P3760" s="63"/>
      <c r="Q3760" s="63"/>
      <c r="R3760" s="63"/>
    </row>
    <row r="3761" spans="1:18" x14ac:dyDescent="0.2">
      <c r="A3761" s="63" t="s">
        <v>3805</v>
      </c>
      <c r="B3761" s="63" t="s">
        <v>3791</v>
      </c>
      <c r="C3761" s="63" t="s">
        <v>46</v>
      </c>
      <c r="D3761" s="63" t="s">
        <v>45</v>
      </c>
      <c r="E3761" s="63" t="s">
        <v>3788</v>
      </c>
      <c r="F3761" s="63">
        <v>1</v>
      </c>
      <c r="G3761" s="63" t="s">
        <v>3789</v>
      </c>
      <c r="H3761" s="63" t="s">
        <v>8298</v>
      </c>
      <c r="I3761" s="63">
        <v>13</v>
      </c>
      <c r="J3761" s="63">
        <v>2</v>
      </c>
      <c r="K3761" s="63">
        <v>1</v>
      </c>
      <c r="L3761" s="63">
        <v>-1.1000000000000001</v>
      </c>
      <c r="M3761" s="63">
        <v>1</v>
      </c>
      <c r="N3761" s="63"/>
      <c r="O3761" s="63">
        <v>1</v>
      </c>
      <c r="P3761" s="63"/>
      <c r="Q3761" s="63">
        <v>1</v>
      </c>
      <c r="R3761" s="63"/>
    </row>
    <row r="3762" spans="1:18" x14ac:dyDescent="0.2">
      <c r="A3762" s="63" t="s">
        <v>3806</v>
      </c>
      <c r="B3762" s="63" t="s">
        <v>3787</v>
      </c>
      <c r="C3762" s="63" t="s">
        <v>50</v>
      </c>
      <c r="D3762" s="63" t="s">
        <v>49</v>
      </c>
      <c r="E3762" s="63" t="s">
        <v>3788</v>
      </c>
      <c r="F3762" s="63">
        <v>0</v>
      </c>
      <c r="G3762" s="63" t="s">
        <v>3789</v>
      </c>
      <c r="H3762" s="63" t="s">
        <v>8299</v>
      </c>
      <c r="I3762" s="63">
        <v>16</v>
      </c>
      <c r="J3762" s="63">
        <v>4</v>
      </c>
      <c r="K3762" s="63">
        <v>1</v>
      </c>
      <c r="L3762" s="63"/>
      <c r="M3762" s="63"/>
      <c r="N3762" s="63"/>
      <c r="O3762" s="63"/>
      <c r="P3762" s="63"/>
      <c r="Q3762" s="63"/>
      <c r="R3762" s="63"/>
    </row>
    <row r="3763" spans="1:18" x14ac:dyDescent="0.2">
      <c r="A3763" s="63" t="s">
        <v>3807</v>
      </c>
      <c r="B3763" s="63" t="s">
        <v>3791</v>
      </c>
      <c r="C3763" s="63" t="s">
        <v>50</v>
      </c>
      <c r="D3763" s="63" t="s">
        <v>49</v>
      </c>
      <c r="E3763" s="63" t="s">
        <v>3788</v>
      </c>
      <c r="F3763" s="63">
        <v>1</v>
      </c>
      <c r="G3763" s="63" t="s">
        <v>3789</v>
      </c>
      <c r="H3763" s="63" t="s">
        <v>8298</v>
      </c>
      <c r="I3763" s="63">
        <v>14</v>
      </c>
      <c r="J3763" s="63">
        <v>9</v>
      </c>
      <c r="K3763" s="63">
        <v>1</v>
      </c>
      <c r="L3763" s="63">
        <v>-0.6</v>
      </c>
      <c r="M3763" s="63">
        <v>1</v>
      </c>
      <c r="N3763" s="63"/>
      <c r="O3763" s="63">
        <v>1</v>
      </c>
      <c r="P3763" s="63"/>
      <c r="Q3763" s="63"/>
      <c r="R3763" s="63"/>
    </row>
    <row r="3764" spans="1:18" x14ac:dyDescent="0.2">
      <c r="A3764" s="63" t="s">
        <v>3808</v>
      </c>
      <c r="B3764" s="63" t="s">
        <v>3787</v>
      </c>
      <c r="C3764" s="63" t="s">
        <v>54</v>
      </c>
      <c r="D3764" s="63" t="s">
        <v>53</v>
      </c>
      <c r="E3764" s="63" t="s">
        <v>3788</v>
      </c>
      <c r="F3764" s="63">
        <v>0</v>
      </c>
      <c r="G3764" s="63" t="s">
        <v>3789</v>
      </c>
      <c r="H3764" s="63" t="s">
        <v>8299</v>
      </c>
      <c r="I3764" s="63">
        <v>22</v>
      </c>
      <c r="J3764" s="63">
        <v>35</v>
      </c>
      <c r="K3764" s="63">
        <v>3</v>
      </c>
      <c r="L3764" s="63"/>
      <c r="M3764" s="63"/>
      <c r="N3764" s="63"/>
      <c r="O3764" s="63"/>
      <c r="P3764" s="63"/>
      <c r="Q3764" s="63"/>
      <c r="R3764" s="63"/>
    </row>
    <row r="3765" spans="1:18" x14ac:dyDescent="0.2">
      <c r="A3765" s="63" t="s">
        <v>3809</v>
      </c>
      <c r="B3765" s="63" t="s">
        <v>3791</v>
      </c>
      <c r="C3765" s="63" t="s">
        <v>54</v>
      </c>
      <c r="D3765" s="63" t="s">
        <v>53</v>
      </c>
      <c r="E3765" s="63" t="s">
        <v>3788</v>
      </c>
      <c r="F3765" s="63">
        <v>1</v>
      </c>
      <c r="G3765" s="63" t="s">
        <v>3789</v>
      </c>
      <c r="H3765" s="63" t="s">
        <v>8298</v>
      </c>
      <c r="I3765" s="63">
        <v>18</v>
      </c>
      <c r="J3765" s="63">
        <v>34</v>
      </c>
      <c r="K3765" s="63">
        <v>3</v>
      </c>
      <c r="L3765" s="63">
        <v>-1.1000000000000001</v>
      </c>
      <c r="M3765" s="63">
        <v>1</v>
      </c>
      <c r="N3765" s="63"/>
      <c r="O3765" s="63">
        <v>1</v>
      </c>
      <c r="P3765" s="63"/>
      <c r="Q3765" s="63">
        <v>1</v>
      </c>
      <c r="R3765" s="63"/>
    </row>
    <row r="3766" spans="1:18" x14ac:dyDescent="0.2">
      <c r="A3766" s="63" t="s">
        <v>3810</v>
      </c>
      <c r="B3766" s="63" t="s">
        <v>3787</v>
      </c>
      <c r="C3766" s="63" t="s">
        <v>58</v>
      </c>
      <c r="D3766" s="63" t="s">
        <v>57</v>
      </c>
      <c r="E3766" s="63" t="s">
        <v>3788</v>
      </c>
      <c r="F3766" s="63">
        <v>0</v>
      </c>
      <c r="G3766" s="63" t="s">
        <v>3789</v>
      </c>
      <c r="H3766" s="63" t="s">
        <v>8299</v>
      </c>
      <c r="I3766" s="63">
        <v>22</v>
      </c>
      <c r="J3766" s="63">
        <v>35</v>
      </c>
      <c r="K3766" s="63">
        <v>3</v>
      </c>
      <c r="L3766" s="63"/>
      <c r="M3766" s="63"/>
      <c r="N3766" s="63"/>
      <c r="O3766" s="63"/>
      <c r="P3766" s="63"/>
      <c r="Q3766" s="63"/>
      <c r="R3766" s="63"/>
    </row>
    <row r="3767" spans="1:18" x14ac:dyDescent="0.2">
      <c r="A3767" s="63" t="s">
        <v>3811</v>
      </c>
      <c r="B3767" s="63" t="s">
        <v>3791</v>
      </c>
      <c r="C3767" s="63" t="s">
        <v>58</v>
      </c>
      <c r="D3767" s="63" t="s">
        <v>57</v>
      </c>
      <c r="E3767" s="63" t="s">
        <v>3788</v>
      </c>
      <c r="F3767" s="63">
        <v>1</v>
      </c>
      <c r="G3767" s="63" t="s">
        <v>3789</v>
      </c>
      <c r="H3767" s="63" t="s">
        <v>8298</v>
      </c>
      <c r="I3767" s="63">
        <v>20</v>
      </c>
      <c r="J3767" s="63">
        <v>41</v>
      </c>
      <c r="K3767" s="63">
        <v>4</v>
      </c>
      <c r="L3767" s="63">
        <v>-0.6</v>
      </c>
      <c r="M3767" s="63">
        <v>1</v>
      </c>
      <c r="N3767" s="63"/>
      <c r="O3767" s="63">
        <v>1</v>
      </c>
      <c r="P3767" s="63"/>
      <c r="Q3767" s="63"/>
      <c r="R3767" s="63"/>
    </row>
    <row r="3768" spans="1:18" x14ac:dyDescent="0.2">
      <c r="A3768" s="63" t="s">
        <v>3812</v>
      </c>
      <c r="B3768" s="63" t="s">
        <v>3787</v>
      </c>
      <c r="C3768" s="63" t="s">
        <v>62</v>
      </c>
      <c r="D3768" s="63" t="s">
        <v>61</v>
      </c>
      <c r="E3768" s="63" t="s">
        <v>3788</v>
      </c>
      <c r="F3768" s="63">
        <v>0</v>
      </c>
      <c r="G3768" s="63" t="s">
        <v>3789</v>
      </c>
      <c r="H3768" s="63" t="s">
        <v>8299</v>
      </c>
      <c r="I3768" s="63">
        <v>11</v>
      </c>
      <c r="J3768" s="63">
        <v>1</v>
      </c>
      <c r="K3768" s="63">
        <v>1</v>
      </c>
      <c r="L3768" s="63"/>
      <c r="M3768" s="63"/>
      <c r="N3768" s="63"/>
      <c r="O3768" s="63"/>
      <c r="P3768" s="63"/>
      <c r="Q3768" s="63"/>
      <c r="R3768" s="63"/>
    </row>
    <row r="3769" spans="1:18" x14ac:dyDescent="0.2">
      <c r="A3769" s="63" t="s">
        <v>3813</v>
      </c>
      <c r="B3769" s="63" t="s">
        <v>3791</v>
      </c>
      <c r="C3769" s="63" t="s">
        <v>62</v>
      </c>
      <c r="D3769" s="63" t="s">
        <v>61</v>
      </c>
      <c r="E3769" s="63" t="s">
        <v>3788</v>
      </c>
      <c r="F3769" s="63">
        <v>1</v>
      </c>
      <c r="G3769" s="63" t="s">
        <v>3789</v>
      </c>
      <c r="H3769" s="63" t="s">
        <v>8298</v>
      </c>
      <c r="I3769" s="63">
        <v>8</v>
      </c>
      <c r="J3769" s="63">
        <v>1</v>
      </c>
      <c r="K3769" s="63">
        <v>1</v>
      </c>
      <c r="L3769" s="63">
        <v>-0.9</v>
      </c>
      <c r="M3769" s="63">
        <v>1</v>
      </c>
      <c r="N3769" s="63"/>
      <c r="O3769" s="63">
        <v>1</v>
      </c>
      <c r="P3769" s="63"/>
      <c r="Q3769" s="63"/>
      <c r="R3769" s="63"/>
    </row>
    <row r="3770" spans="1:18" x14ac:dyDescent="0.2">
      <c r="A3770" s="63" t="s">
        <v>3814</v>
      </c>
      <c r="B3770" s="63" t="s">
        <v>3787</v>
      </c>
      <c r="C3770" s="63" t="s">
        <v>1</v>
      </c>
      <c r="D3770" s="63" t="s">
        <v>65</v>
      </c>
      <c r="E3770" s="63" t="s">
        <v>3788</v>
      </c>
      <c r="F3770" s="63">
        <v>0</v>
      </c>
      <c r="G3770" s="63" t="s">
        <v>3789</v>
      </c>
      <c r="H3770" s="63" t="s">
        <v>8299</v>
      </c>
      <c r="I3770" s="63">
        <v>20</v>
      </c>
      <c r="J3770" s="63">
        <v>25</v>
      </c>
      <c r="K3770" s="63">
        <v>2</v>
      </c>
      <c r="L3770" s="63"/>
      <c r="M3770" s="63"/>
      <c r="N3770" s="63"/>
      <c r="O3770" s="63"/>
      <c r="P3770" s="63"/>
      <c r="Q3770" s="63"/>
      <c r="R3770" s="63"/>
    </row>
    <row r="3771" spans="1:18" x14ac:dyDescent="0.2">
      <c r="A3771" s="63" t="s">
        <v>3815</v>
      </c>
      <c r="B3771" s="63" t="s">
        <v>3791</v>
      </c>
      <c r="C3771" s="63" t="s">
        <v>1</v>
      </c>
      <c r="D3771" s="63" t="s">
        <v>65</v>
      </c>
      <c r="E3771" s="63" t="s">
        <v>3788</v>
      </c>
      <c r="F3771" s="63">
        <v>1</v>
      </c>
      <c r="G3771" s="63" t="s">
        <v>3789</v>
      </c>
      <c r="H3771" s="63" t="s">
        <v>8298</v>
      </c>
      <c r="I3771" s="63">
        <v>16</v>
      </c>
      <c r="J3771" s="63">
        <v>15</v>
      </c>
      <c r="K3771" s="63">
        <v>2</v>
      </c>
      <c r="L3771" s="63">
        <v>-1.1000000000000001</v>
      </c>
      <c r="M3771" s="63">
        <v>1</v>
      </c>
      <c r="N3771" s="63"/>
      <c r="O3771" s="63">
        <v>1</v>
      </c>
      <c r="P3771" s="63"/>
      <c r="Q3771" s="63">
        <v>1</v>
      </c>
      <c r="R3771" s="63"/>
    </row>
    <row r="3772" spans="1:18" x14ac:dyDescent="0.2">
      <c r="A3772" s="63" t="s">
        <v>3816</v>
      </c>
      <c r="B3772" s="63" t="s">
        <v>3787</v>
      </c>
      <c r="C3772" s="63" t="s">
        <v>69</v>
      </c>
      <c r="D3772" s="63" t="s">
        <v>68</v>
      </c>
      <c r="E3772" s="63" t="s">
        <v>3788</v>
      </c>
      <c r="F3772" s="63">
        <v>0</v>
      </c>
      <c r="G3772" s="63" t="s">
        <v>3789</v>
      </c>
      <c r="H3772" s="63" t="s">
        <v>8299</v>
      </c>
      <c r="I3772" s="63">
        <v>25</v>
      </c>
      <c r="J3772" s="63">
        <v>47</v>
      </c>
      <c r="K3772" s="63">
        <v>4</v>
      </c>
      <c r="L3772" s="63"/>
      <c r="M3772" s="63"/>
      <c r="N3772" s="63"/>
      <c r="O3772" s="63"/>
      <c r="P3772" s="63"/>
      <c r="Q3772" s="63"/>
      <c r="R3772" s="63"/>
    </row>
    <row r="3773" spans="1:18" x14ac:dyDescent="0.2">
      <c r="A3773" s="63" t="s">
        <v>3817</v>
      </c>
      <c r="B3773" s="63" t="s">
        <v>3791</v>
      </c>
      <c r="C3773" s="63" t="s">
        <v>69</v>
      </c>
      <c r="D3773" s="63" t="s">
        <v>68</v>
      </c>
      <c r="E3773" s="63" t="s">
        <v>3788</v>
      </c>
      <c r="F3773" s="63">
        <v>1</v>
      </c>
      <c r="G3773" s="63" t="s">
        <v>3789</v>
      </c>
      <c r="H3773" s="63" t="s">
        <v>8298</v>
      </c>
      <c r="I3773" s="63">
        <v>21</v>
      </c>
      <c r="J3773" s="63">
        <v>48</v>
      </c>
      <c r="K3773" s="63">
        <v>4</v>
      </c>
      <c r="L3773" s="63">
        <v>-1.1000000000000001</v>
      </c>
      <c r="M3773" s="63">
        <v>1</v>
      </c>
      <c r="N3773" s="63"/>
      <c r="O3773" s="63">
        <v>1</v>
      </c>
      <c r="P3773" s="63"/>
      <c r="Q3773" s="63">
        <v>1</v>
      </c>
      <c r="R3773" s="63"/>
    </row>
    <row r="3774" spans="1:18" x14ac:dyDescent="0.2">
      <c r="A3774" s="63" t="s">
        <v>3818</v>
      </c>
      <c r="B3774" s="63" t="s">
        <v>3787</v>
      </c>
      <c r="C3774" s="63" t="s">
        <v>73</v>
      </c>
      <c r="D3774" s="63" t="s">
        <v>72</v>
      </c>
      <c r="E3774" s="63" t="s">
        <v>3788</v>
      </c>
      <c r="F3774" s="63">
        <v>0</v>
      </c>
      <c r="G3774" s="63" t="s">
        <v>3789</v>
      </c>
      <c r="H3774" s="63" t="s">
        <v>8299</v>
      </c>
      <c r="I3774" s="63">
        <v>21</v>
      </c>
      <c r="J3774" s="63">
        <v>30</v>
      </c>
      <c r="K3774" s="63">
        <v>3</v>
      </c>
      <c r="L3774" s="63"/>
      <c r="M3774" s="63"/>
      <c r="N3774" s="63"/>
      <c r="O3774" s="63"/>
      <c r="P3774" s="63"/>
      <c r="Q3774" s="63"/>
      <c r="R3774" s="63"/>
    </row>
    <row r="3775" spans="1:18" x14ac:dyDescent="0.2">
      <c r="A3775" s="63" t="s">
        <v>3819</v>
      </c>
      <c r="B3775" s="63" t="s">
        <v>3791</v>
      </c>
      <c r="C3775" s="63" t="s">
        <v>73</v>
      </c>
      <c r="D3775" s="63" t="s">
        <v>72</v>
      </c>
      <c r="E3775" s="63" t="s">
        <v>3788</v>
      </c>
      <c r="F3775" s="63">
        <v>1</v>
      </c>
      <c r="G3775" s="63" t="s">
        <v>3789</v>
      </c>
      <c r="H3775" s="63" t="s">
        <v>8298</v>
      </c>
      <c r="I3775" s="63">
        <v>17</v>
      </c>
      <c r="J3775" s="63">
        <v>21</v>
      </c>
      <c r="K3775" s="63">
        <v>2</v>
      </c>
      <c r="L3775" s="63">
        <v>-1.1000000000000001</v>
      </c>
      <c r="M3775" s="63">
        <v>1</v>
      </c>
      <c r="N3775" s="63"/>
      <c r="O3775" s="63">
        <v>1</v>
      </c>
      <c r="P3775" s="63"/>
      <c r="Q3775" s="63">
        <v>1</v>
      </c>
      <c r="R3775" s="63"/>
    </row>
    <row r="3776" spans="1:18" x14ac:dyDescent="0.2">
      <c r="A3776" s="63" t="s">
        <v>3820</v>
      </c>
      <c r="B3776" s="63" t="s">
        <v>3787</v>
      </c>
      <c r="C3776" s="63" t="s">
        <v>77</v>
      </c>
      <c r="D3776" s="63" t="s">
        <v>76</v>
      </c>
      <c r="E3776" s="63" t="s">
        <v>3788</v>
      </c>
      <c r="F3776" s="63">
        <v>0</v>
      </c>
      <c r="G3776" s="63" t="s">
        <v>3789</v>
      </c>
      <c r="H3776" s="63" t="s">
        <v>8299</v>
      </c>
      <c r="I3776" s="63">
        <v>20</v>
      </c>
      <c r="J3776" s="63">
        <v>25</v>
      </c>
      <c r="K3776" s="63">
        <v>2</v>
      </c>
      <c r="L3776" s="63"/>
      <c r="M3776" s="63"/>
      <c r="N3776" s="63"/>
      <c r="O3776" s="63"/>
      <c r="P3776" s="63"/>
      <c r="Q3776" s="63"/>
      <c r="R3776" s="63"/>
    </row>
    <row r="3777" spans="1:18" x14ac:dyDescent="0.2">
      <c r="A3777" s="63" t="s">
        <v>3821</v>
      </c>
      <c r="B3777" s="63" t="s">
        <v>3791</v>
      </c>
      <c r="C3777" s="63" t="s">
        <v>77</v>
      </c>
      <c r="D3777" s="63" t="s">
        <v>76</v>
      </c>
      <c r="E3777" s="63" t="s">
        <v>3788</v>
      </c>
      <c r="F3777" s="63">
        <v>1</v>
      </c>
      <c r="G3777" s="63" t="s">
        <v>3789</v>
      </c>
      <c r="H3777" s="63" t="s">
        <v>8298</v>
      </c>
      <c r="I3777" s="63">
        <v>17</v>
      </c>
      <c r="J3777" s="63">
        <v>21</v>
      </c>
      <c r="K3777" s="63">
        <v>2</v>
      </c>
      <c r="L3777" s="63">
        <v>-0.9</v>
      </c>
      <c r="M3777" s="63">
        <v>1</v>
      </c>
      <c r="N3777" s="63"/>
      <c r="O3777" s="63">
        <v>1</v>
      </c>
      <c r="P3777" s="63"/>
      <c r="Q3777" s="63"/>
      <c r="R3777" s="63"/>
    </row>
    <row r="3778" spans="1:18" x14ac:dyDescent="0.2">
      <c r="A3778" s="63" t="s">
        <v>3822</v>
      </c>
      <c r="B3778" s="63" t="s">
        <v>3787</v>
      </c>
      <c r="C3778" s="63" t="s">
        <v>81</v>
      </c>
      <c r="D3778" s="63" t="s">
        <v>80</v>
      </c>
      <c r="E3778" s="63" t="s">
        <v>3788</v>
      </c>
      <c r="F3778" s="63">
        <v>0</v>
      </c>
      <c r="G3778" s="63" t="s">
        <v>3789</v>
      </c>
      <c r="H3778" s="63" t="s">
        <v>8299</v>
      </c>
      <c r="I3778" s="63">
        <v>22</v>
      </c>
      <c r="J3778" s="63">
        <v>35</v>
      </c>
      <c r="K3778" s="63">
        <v>3</v>
      </c>
      <c r="L3778" s="63"/>
      <c r="M3778" s="63"/>
      <c r="N3778" s="63"/>
      <c r="O3778" s="63"/>
      <c r="P3778" s="63"/>
      <c r="Q3778" s="63"/>
      <c r="R3778" s="63"/>
    </row>
    <row r="3779" spans="1:18" x14ac:dyDescent="0.2">
      <c r="A3779" s="63" t="s">
        <v>3823</v>
      </c>
      <c r="B3779" s="63" t="s">
        <v>3791</v>
      </c>
      <c r="C3779" s="63" t="s">
        <v>81</v>
      </c>
      <c r="D3779" s="63" t="s">
        <v>80</v>
      </c>
      <c r="E3779" s="63" t="s">
        <v>3788</v>
      </c>
      <c r="F3779" s="63">
        <v>1</v>
      </c>
      <c r="G3779" s="63" t="s">
        <v>3789</v>
      </c>
      <c r="H3779" s="63" t="s">
        <v>8298</v>
      </c>
      <c r="I3779" s="63">
        <v>19</v>
      </c>
      <c r="J3779" s="63">
        <v>37</v>
      </c>
      <c r="K3779" s="63">
        <v>3</v>
      </c>
      <c r="L3779" s="63">
        <v>-0.9</v>
      </c>
      <c r="M3779" s="63">
        <v>1</v>
      </c>
      <c r="N3779" s="63"/>
      <c r="O3779" s="63">
        <v>1</v>
      </c>
      <c r="P3779" s="63"/>
      <c r="Q3779" s="63"/>
      <c r="R3779" s="63"/>
    </row>
    <row r="3780" spans="1:18" x14ac:dyDescent="0.2">
      <c r="A3780" s="63" t="s">
        <v>3824</v>
      </c>
      <c r="B3780" s="63" t="s">
        <v>3787</v>
      </c>
      <c r="C3780" s="63" t="s">
        <v>85</v>
      </c>
      <c r="D3780" s="63" t="s">
        <v>84</v>
      </c>
      <c r="E3780" s="63" t="s">
        <v>3788</v>
      </c>
      <c r="F3780" s="63">
        <v>0</v>
      </c>
      <c r="G3780" s="63" t="s">
        <v>3789</v>
      </c>
      <c r="H3780" s="63" t="s">
        <v>8299</v>
      </c>
      <c r="I3780" s="63">
        <v>22</v>
      </c>
      <c r="J3780" s="63">
        <v>35</v>
      </c>
      <c r="K3780" s="63">
        <v>3</v>
      </c>
      <c r="L3780" s="63"/>
      <c r="M3780" s="63"/>
      <c r="N3780" s="63"/>
      <c r="O3780" s="63"/>
      <c r="P3780" s="63"/>
      <c r="Q3780" s="63"/>
      <c r="R3780" s="63"/>
    </row>
    <row r="3781" spans="1:18" x14ac:dyDescent="0.2">
      <c r="A3781" s="63" t="s">
        <v>3825</v>
      </c>
      <c r="B3781" s="63" t="s">
        <v>3791</v>
      </c>
      <c r="C3781" s="63" t="s">
        <v>85</v>
      </c>
      <c r="D3781" s="63" t="s">
        <v>84</v>
      </c>
      <c r="E3781" s="63" t="s">
        <v>3788</v>
      </c>
      <c r="F3781" s="63">
        <v>1</v>
      </c>
      <c r="G3781" s="63" t="s">
        <v>3789</v>
      </c>
      <c r="H3781" s="63" t="s">
        <v>8298</v>
      </c>
      <c r="I3781" s="63">
        <v>20</v>
      </c>
      <c r="J3781" s="63">
        <v>41</v>
      </c>
      <c r="K3781" s="63">
        <v>4</v>
      </c>
      <c r="L3781" s="63">
        <v>-0.6</v>
      </c>
      <c r="M3781" s="63">
        <v>1</v>
      </c>
      <c r="N3781" s="63"/>
      <c r="O3781" s="63">
        <v>1</v>
      </c>
      <c r="P3781" s="63"/>
      <c r="Q3781" s="63"/>
      <c r="R3781" s="63"/>
    </row>
    <row r="3782" spans="1:18" x14ac:dyDescent="0.2">
      <c r="A3782" s="63" t="s">
        <v>3826</v>
      </c>
      <c r="B3782" s="63" t="s">
        <v>3787</v>
      </c>
      <c r="C3782" s="63" t="s">
        <v>89</v>
      </c>
      <c r="D3782" s="63" t="s">
        <v>88</v>
      </c>
      <c r="E3782" s="63" t="s">
        <v>3788</v>
      </c>
      <c r="F3782" s="63">
        <v>0</v>
      </c>
      <c r="G3782" s="63" t="s">
        <v>3789</v>
      </c>
      <c r="H3782" s="63" t="s">
        <v>8299</v>
      </c>
      <c r="I3782" s="63">
        <v>27</v>
      </c>
      <c r="J3782" s="63">
        <v>50</v>
      </c>
      <c r="K3782" s="63">
        <v>4</v>
      </c>
      <c r="L3782" s="63"/>
      <c r="M3782" s="63"/>
      <c r="N3782" s="63"/>
      <c r="O3782" s="63"/>
      <c r="P3782" s="63"/>
      <c r="Q3782" s="63"/>
      <c r="R3782" s="63"/>
    </row>
    <row r="3783" spans="1:18" x14ac:dyDescent="0.2">
      <c r="A3783" s="63" t="s">
        <v>3827</v>
      </c>
      <c r="B3783" s="63" t="s">
        <v>3791</v>
      </c>
      <c r="C3783" s="63" t="s">
        <v>89</v>
      </c>
      <c r="D3783" s="63" t="s">
        <v>88</v>
      </c>
      <c r="E3783" s="63" t="s">
        <v>3788</v>
      </c>
      <c r="F3783" s="63">
        <v>1</v>
      </c>
      <c r="G3783" s="63" t="s">
        <v>3789</v>
      </c>
      <c r="H3783" s="63" t="s">
        <v>8298</v>
      </c>
      <c r="I3783" s="63">
        <v>22</v>
      </c>
      <c r="J3783" s="63">
        <v>51</v>
      </c>
      <c r="K3783" s="63">
        <v>4</v>
      </c>
      <c r="L3783" s="63">
        <v>-1.4</v>
      </c>
      <c r="M3783" s="63">
        <v>1</v>
      </c>
      <c r="N3783" s="63"/>
      <c r="O3783" s="63">
        <v>1</v>
      </c>
      <c r="P3783" s="63"/>
      <c r="Q3783" s="63">
        <v>1</v>
      </c>
      <c r="R3783" s="63"/>
    </row>
    <row r="3784" spans="1:18" x14ac:dyDescent="0.2">
      <c r="A3784" s="63" t="s">
        <v>3828</v>
      </c>
      <c r="B3784" s="63" t="s">
        <v>3787</v>
      </c>
      <c r="C3784" s="63" t="s">
        <v>93</v>
      </c>
      <c r="D3784" s="63" t="s">
        <v>92</v>
      </c>
      <c r="E3784" s="63" t="s">
        <v>3788</v>
      </c>
      <c r="F3784" s="63">
        <v>0</v>
      </c>
      <c r="G3784" s="63" t="s">
        <v>3789</v>
      </c>
      <c r="H3784" s="63" t="s">
        <v>8299</v>
      </c>
      <c r="I3784" s="63">
        <v>21</v>
      </c>
      <c r="J3784" s="63">
        <v>30</v>
      </c>
      <c r="K3784" s="63">
        <v>3</v>
      </c>
      <c r="L3784" s="63"/>
      <c r="M3784" s="63"/>
      <c r="N3784" s="63"/>
      <c r="O3784" s="63"/>
      <c r="P3784" s="63"/>
      <c r="Q3784" s="63"/>
      <c r="R3784" s="63"/>
    </row>
    <row r="3785" spans="1:18" x14ac:dyDescent="0.2">
      <c r="A3785" s="63" t="s">
        <v>3829</v>
      </c>
      <c r="B3785" s="63" t="s">
        <v>3791</v>
      </c>
      <c r="C3785" s="63" t="s">
        <v>93</v>
      </c>
      <c r="D3785" s="63" t="s">
        <v>92</v>
      </c>
      <c r="E3785" s="63" t="s">
        <v>3788</v>
      </c>
      <c r="F3785" s="63">
        <v>1</v>
      </c>
      <c r="G3785" s="63" t="s">
        <v>3789</v>
      </c>
      <c r="H3785" s="63" t="s">
        <v>8298</v>
      </c>
      <c r="I3785" s="63">
        <v>18</v>
      </c>
      <c r="J3785" s="63">
        <v>34</v>
      </c>
      <c r="K3785" s="63">
        <v>3</v>
      </c>
      <c r="L3785" s="63">
        <v>-0.9</v>
      </c>
      <c r="M3785" s="63">
        <v>1</v>
      </c>
      <c r="N3785" s="63"/>
      <c r="O3785" s="63">
        <v>1</v>
      </c>
      <c r="P3785" s="63"/>
      <c r="Q3785" s="63"/>
      <c r="R3785" s="63"/>
    </row>
    <row r="3786" spans="1:18" x14ac:dyDescent="0.2">
      <c r="A3786" s="63" t="s">
        <v>3830</v>
      </c>
      <c r="B3786" s="63" t="s">
        <v>3787</v>
      </c>
      <c r="C3786" s="63" t="s">
        <v>97</v>
      </c>
      <c r="D3786" s="63" t="s">
        <v>96</v>
      </c>
      <c r="E3786" s="63" t="s">
        <v>3788</v>
      </c>
      <c r="F3786" s="63">
        <v>0</v>
      </c>
      <c r="G3786" s="63" t="s">
        <v>3789</v>
      </c>
      <c r="H3786" s="63" t="s">
        <v>8299</v>
      </c>
      <c r="I3786" s="63">
        <v>16</v>
      </c>
      <c r="J3786" s="63">
        <v>4</v>
      </c>
      <c r="K3786" s="63">
        <v>1</v>
      </c>
      <c r="L3786" s="63"/>
      <c r="M3786" s="63"/>
      <c r="N3786" s="63"/>
      <c r="O3786" s="63"/>
      <c r="P3786" s="63"/>
      <c r="Q3786" s="63"/>
      <c r="R3786" s="63"/>
    </row>
    <row r="3787" spans="1:18" x14ac:dyDescent="0.2">
      <c r="A3787" s="63" t="s">
        <v>3831</v>
      </c>
      <c r="B3787" s="63" t="s">
        <v>3791</v>
      </c>
      <c r="C3787" s="63" t="s">
        <v>97</v>
      </c>
      <c r="D3787" s="63" t="s">
        <v>96</v>
      </c>
      <c r="E3787" s="63" t="s">
        <v>3788</v>
      </c>
      <c r="F3787" s="63">
        <v>1</v>
      </c>
      <c r="G3787" s="63" t="s">
        <v>3789</v>
      </c>
      <c r="H3787" s="63" t="s">
        <v>8298</v>
      </c>
      <c r="I3787" s="63">
        <v>14</v>
      </c>
      <c r="J3787" s="63">
        <v>9</v>
      </c>
      <c r="K3787" s="63">
        <v>1</v>
      </c>
      <c r="L3787" s="63">
        <v>-0.6</v>
      </c>
      <c r="M3787" s="63">
        <v>1</v>
      </c>
      <c r="N3787" s="63"/>
      <c r="O3787" s="63">
        <v>1</v>
      </c>
      <c r="P3787" s="63"/>
      <c r="Q3787" s="63"/>
      <c r="R3787" s="63"/>
    </row>
    <row r="3788" spans="1:18" x14ac:dyDescent="0.2">
      <c r="A3788" s="63" t="s">
        <v>3832</v>
      </c>
      <c r="B3788" s="63" t="s">
        <v>3787</v>
      </c>
      <c r="C3788" s="63" t="s">
        <v>101</v>
      </c>
      <c r="D3788" s="63" t="s">
        <v>100</v>
      </c>
      <c r="E3788" s="63" t="s">
        <v>3788</v>
      </c>
      <c r="F3788" s="63">
        <v>0</v>
      </c>
      <c r="G3788" s="63" t="s">
        <v>3789</v>
      </c>
      <c r="H3788" s="63" t="s">
        <v>8299</v>
      </c>
      <c r="I3788" s="63">
        <v>22</v>
      </c>
      <c r="J3788" s="63">
        <v>35</v>
      </c>
      <c r="K3788" s="63">
        <v>3</v>
      </c>
      <c r="L3788" s="63"/>
      <c r="M3788" s="63"/>
      <c r="N3788" s="63"/>
      <c r="O3788" s="63"/>
      <c r="P3788" s="63"/>
      <c r="Q3788" s="63"/>
      <c r="R3788" s="63"/>
    </row>
    <row r="3789" spans="1:18" x14ac:dyDescent="0.2">
      <c r="A3789" s="63" t="s">
        <v>3833</v>
      </c>
      <c r="B3789" s="63" t="s">
        <v>3791</v>
      </c>
      <c r="C3789" s="63" t="s">
        <v>101</v>
      </c>
      <c r="D3789" s="63" t="s">
        <v>100</v>
      </c>
      <c r="E3789" s="63" t="s">
        <v>3788</v>
      </c>
      <c r="F3789" s="63">
        <v>1</v>
      </c>
      <c r="G3789" s="63" t="s">
        <v>3789</v>
      </c>
      <c r="H3789" s="63" t="s">
        <v>8298</v>
      </c>
      <c r="I3789" s="63">
        <v>19</v>
      </c>
      <c r="J3789" s="63">
        <v>37</v>
      </c>
      <c r="K3789" s="63">
        <v>3</v>
      </c>
      <c r="L3789" s="63">
        <v>-0.9</v>
      </c>
      <c r="M3789" s="63">
        <v>1</v>
      </c>
      <c r="N3789" s="63"/>
      <c r="O3789" s="63">
        <v>1</v>
      </c>
      <c r="P3789" s="63"/>
      <c r="Q3789" s="63"/>
      <c r="R3789" s="63"/>
    </row>
    <row r="3790" spans="1:18" x14ac:dyDescent="0.2">
      <c r="A3790" s="63" t="s">
        <v>3834</v>
      </c>
      <c r="B3790" s="63" t="s">
        <v>3787</v>
      </c>
      <c r="C3790" s="63" t="s">
        <v>105</v>
      </c>
      <c r="D3790" s="63" t="s">
        <v>104</v>
      </c>
      <c r="E3790" s="63" t="s">
        <v>3788</v>
      </c>
      <c r="F3790" s="63">
        <v>0</v>
      </c>
      <c r="G3790" s="63" t="s">
        <v>3789</v>
      </c>
      <c r="H3790" s="63" t="s">
        <v>8299</v>
      </c>
      <c r="I3790" s="63">
        <v>15</v>
      </c>
      <c r="J3790" s="63">
        <v>3</v>
      </c>
      <c r="K3790" s="63">
        <v>1</v>
      </c>
      <c r="L3790" s="63"/>
      <c r="M3790" s="63"/>
      <c r="N3790" s="63"/>
      <c r="O3790" s="63"/>
      <c r="P3790" s="63"/>
      <c r="Q3790" s="63"/>
      <c r="R3790" s="63"/>
    </row>
    <row r="3791" spans="1:18" x14ac:dyDescent="0.2">
      <c r="A3791" s="63" t="s">
        <v>3835</v>
      </c>
      <c r="B3791" s="63" t="s">
        <v>3791</v>
      </c>
      <c r="C3791" s="63" t="s">
        <v>105</v>
      </c>
      <c r="D3791" s="63" t="s">
        <v>104</v>
      </c>
      <c r="E3791" s="63" t="s">
        <v>3788</v>
      </c>
      <c r="F3791" s="63">
        <v>1</v>
      </c>
      <c r="G3791" s="63" t="s">
        <v>3789</v>
      </c>
      <c r="H3791" s="63" t="s">
        <v>8298</v>
      </c>
      <c r="I3791" s="63">
        <v>13</v>
      </c>
      <c r="J3791" s="63">
        <v>2</v>
      </c>
      <c r="K3791" s="63">
        <v>1</v>
      </c>
      <c r="L3791" s="63">
        <v>-0.6</v>
      </c>
      <c r="M3791" s="63">
        <v>1</v>
      </c>
      <c r="N3791" s="63"/>
      <c r="O3791" s="63">
        <v>1</v>
      </c>
      <c r="P3791" s="63"/>
      <c r="Q3791" s="63"/>
      <c r="R3791" s="63"/>
    </row>
    <row r="3792" spans="1:18" x14ac:dyDescent="0.2">
      <c r="A3792" s="63" t="s">
        <v>3836</v>
      </c>
      <c r="B3792" s="63" t="s">
        <v>3787</v>
      </c>
      <c r="C3792" s="63" t="s">
        <v>109</v>
      </c>
      <c r="D3792" s="63" t="s">
        <v>108</v>
      </c>
      <c r="E3792" s="63" t="s">
        <v>3788</v>
      </c>
      <c r="F3792" s="63">
        <v>0</v>
      </c>
      <c r="G3792" s="63" t="s">
        <v>3789</v>
      </c>
      <c r="H3792" s="63" t="s">
        <v>8299</v>
      </c>
      <c r="I3792" s="63">
        <v>16</v>
      </c>
      <c r="J3792" s="63">
        <v>4</v>
      </c>
      <c r="K3792" s="63">
        <v>1</v>
      </c>
      <c r="L3792" s="63"/>
      <c r="M3792" s="63"/>
      <c r="N3792" s="63"/>
      <c r="O3792" s="63"/>
      <c r="P3792" s="63"/>
      <c r="Q3792" s="63"/>
      <c r="R3792" s="63"/>
    </row>
    <row r="3793" spans="1:18" x14ac:dyDescent="0.2">
      <c r="A3793" s="63" t="s">
        <v>3837</v>
      </c>
      <c r="B3793" s="63" t="s">
        <v>3791</v>
      </c>
      <c r="C3793" s="63" t="s">
        <v>109</v>
      </c>
      <c r="D3793" s="63" t="s">
        <v>108</v>
      </c>
      <c r="E3793" s="63" t="s">
        <v>3788</v>
      </c>
      <c r="F3793" s="63">
        <v>1</v>
      </c>
      <c r="G3793" s="63" t="s">
        <v>3789</v>
      </c>
      <c r="H3793" s="63" t="s">
        <v>8298</v>
      </c>
      <c r="I3793" s="63">
        <v>13</v>
      </c>
      <c r="J3793" s="63">
        <v>2</v>
      </c>
      <c r="K3793" s="63">
        <v>1</v>
      </c>
      <c r="L3793" s="63">
        <v>-0.9</v>
      </c>
      <c r="M3793" s="63">
        <v>1</v>
      </c>
      <c r="N3793" s="63"/>
      <c r="O3793" s="63">
        <v>1</v>
      </c>
      <c r="P3793" s="63"/>
      <c r="Q3793" s="63"/>
      <c r="R3793" s="63"/>
    </row>
    <row r="3794" spans="1:18" x14ac:dyDescent="0.2">
      <c r="A3794" s="63" t="s">
        <v>3838</v>
      </c>
      <c r="B3794" s="63" t="s">
        <v>3787</v>
      </c>
      <c r="C3794" s="63" t="s">
        <v>113</v>
      </c>
      <c r="D3794" s="63" t="s">
        <v>112</v>
      </c>
      <c r="E3794" s="63" t="s">
        <v>3788</v>
      </c>
      <c r="F3794" s="63">
        <v>0</v>
      </c>
      <c r="G3794" s="63" t="s">
        <v>3789</v>
      </c>
      <c r="H3794" s="63" t="s">
        <v>8299</v>
      </c>
      <c r="I3794" s="63">
        <v>25</v>
      </c>
      <c r="J3794" s="63">
        <v>47</v>
      </c>
      <c r="K3794" s="63">
        <v>4</v>
      </c>
      <c r="L3794" s="63"/>
      <c r="M3794" s="63"/>
      <c r="N3794" s="63"/>
      <c r="O3794" s="63"/>
      <c r="P3794" s="63"/>
      <c r="Q3794" s="63"/>
      <c r="R3794" s="63"/>
    </row>
    <row r="3795" spans="1:18" x14ac:dyDescent="0.2">
      <c r="A3795" s="63" t="s">
        <v>3839</v>
      </c>
      <c r="B3795" s="63" t="s">
        <v>3791</v>
      </c>
      <c r="C3795" s="63" t="s">
        <v>113</v>
      </c>
      <c r="D3795" s="63" t="s">
        <v>112</v>
      </c>
      <c r="E3795" s="63" t="s">
        <v>3788</v>
      </c>
      <c r="F3795" s="63">
        <v>1</v>
      </c>
      <c r="G3795" s="63" t="s">
        <v>3789</v>
      </c>
      <c r="H3795" s="63" t="s">
        <v>8298</v>
      </c>
      <c r="I3795" s="63">
        <v>21</v>
      </c>
      <c r="J3795" s="63">
        <v>48</v>
      </c>
      <c r="K3795" s="63">
        <v>4</v>
      </c>
      <c r="L3795" s="63">
        <v>-1.1000000000000001</v>
      </c>
      <c r="M3795" s="63">
        <v>1</v>
      </c>
      <c r="N3795" s="63"/>
      <c r="O3795" s="63">
        <v>1</v>
      </c>
      <c r="P3795" s="63"/>
      <c r="Q3795" s="63">
        <v>1</v>
      </c>
      <c r="R3795" s="63"/>
    </row>
    <row r="3796" spans="1:18" x14ac:dyDescent="0.2">
      <c r="A3796" s="63" t="s">
        <v>3840</v>
      </c>
      <c r="B3796" s="63" t="s">
        <v>3787</v>
      </c>
      <c r="C3796" s="63" t="s">
        <v>117</v>
      </c>
      <c r="D3796" s="63" t="s">
        <v>116</v>
      </c>
      <c r="E3796" s="63" t="s">
        <v>3788</v>
      </c>
      <c r="F3796" s="63">
        <v>0</v>
      </c>
      <c r="G3796" s="63" t="s">
        <v>3789</v>
      </c>
      <c r="H3796" s="63" t="s">
        <v>8299</v>
      </c>
      <c r="I3796" s="63">
        <v>24</v>
      </c>
      <c r="J3796" s="63">
        <v>44</v>
      </c>
      <c r="K3796" s="63">
        <v>4</v>
      </c>
      <c r="L3796" s="63"/>
      <c r="M3796" s="63"/>
      <c r="N3796" s="63"/>
      <c r="O3796" s="63"/>
      <c r="P3796" s="63"/>
      <c r="Q3796" s="63"/>
      <c r="R3796" s="63"/>
    </row>
    <row r="3797" spans="1:18" x14ac:dyDescent="0.2">
      <c r="A3797" s="63" t="s">
        <v>3841</v>
      </c>
      <c r="B3797" s="63" t="s">
        <v>3791</v>
      </c>
      <c r="C3797" s="63" t="s">
        <v>117</v>
      </c>
      <c r="D3797" s="63" t="s">
        <v>116</v>
      </c>
      <c r="E3797" s="63" t="s">
        <v>3788</v>
      </c>
      <c r="F3797" s="63">
        <v>1</v>
      </c>
      <c r="G3797" s="63" t="s">
        <v>3789</v>
      </c>
      <c r="H3797" s="63" t="s">
        <v>8298</v>
      </c>
      <c r="I3797" s="63">
        <v>19</v>
      </c>
      <c r="J3797" s="63">
        <v>37</v>
      </c>
      <c r="K3797" s="63">
        <v>3</v>
      </c>
      <c r="L3797" s="63">
        <v>-1.4</v>
      </c>
      <c r="M3797" s="63">
        <v>1</v>
      </c>
      <c r="N3797" s="63"/>
      <c r="O3797" s="63">
        <v>1</v>
      </c>
      <c r="P3797" s="63"/>
      <c r="Q3797" s="63">
        <v>1</v>
      </c>
      <c r="R3797" s="63"/>
    </row>
    <row r="3798" spans="1:18" x14ac:dyDescent="0.2">
      <c r="A3798" s="63" t="s">
        <v>3842</v>
      </c>
      <c r="B3798" s="63" t="s">
        <v>3787</v>
      </c>
      <c r="C3798" s="63" t="s">
        <v>121</v>
      </c>
      <c r="D3798" s="63" t="s">
        <v>120</v>
      </c>
      <c r="E3798" s="63" t="s">
        <v>3788</v>
      </c>
      <c r="F3798" s="63">
        <v>0</v>
      </c>
      <c r="G3798" s="63" t="s">
        <v>3789</v>
      </c>
      <c r="H3798" s="63" t="s">
        <v>8299</v>
      </c>
      <c r="I3798" s="63">
        <v>18</v>
      </c>
      <c r="J3798" s="63">
        <v>14</v>
      </c>
      <c r="K3798" s="63">
        <v>2</v>
      </c>
      <c r="L3798" s="63"/>
      <c r="M3798" s="63"/>
      <c r="N3798" s="63"/>
      <c r="O3798" s="63"/>
      <c r="P3798" s="63"/>
      <c r="Q3798" s="63"/>
      <c r="R3798" s="63"/>
    </row>
    <row r="3799" spans="1:18" x14ac:dyDescent="0.2">
      <c r="A3799" s="63" t="s">
        <v>3843</v>
      </c>
      <c r="B3799" s="63" t="s">
        <v>3791</v>
      </c>
      <c r="C3799" s="63" t="s">
        <v>121</v>
      </c>
      <c r="D3799" s="63" t="s">
        <v>120</v>
      </c>
      <c r="E3799" s="63" t="s">
        <v>3788</v>
      </c>
      <c r="F3799" s="63">
        <v>1</v>
      </c>
      <c r="G3799" s="63" t="s">
        <v>3789</v>
      </c>
      <c r="H3799" s="63" t="s">
        <v>8298</v>
      </c>
      <c r="I3799" s="63">
        <v>15</v>
      </c>
      <c r="J3799" s="63">
        <v>13</v>
      </c>
      <c r="K3799" s="63">
        <v>2</v>
      </c>
      <c r="L3799" s="63">
        <v>-0.9</v>
      </c>
      <c r="M3799" s="63">
        <v>1</v>
      </c>
      <c r="N3799" s="63"/>
      <c r="O3799" s="63">
        <v>1</v>
      </c>
      <c r="P3799" s="63"/>
      <c r="Q3799" s="63"/>
      <c r="R3799" s="63"/>
    </row>
    <row r="3800" spans="1:18" x14ac:dyDescent="0.2">
      <c r="A3800" s="63" t="s">
        <v>3844</v>
      </c>
      <c r="B3800" s="63" t="s">
        <v>3787</v>
      </c>
      <c r="C3800" s="63" t="s">
        <v>125</v>
      </c>
      <c r="D3800" s="63" t="s">
        <v>124</v>
      </c>
      <c r="E3800" s="63" t="s">
        <v>3788</v>
      </c>
      <c r="F3800" s="63">
        <v>0</v>
      </c>
      <c r="G3800" s="63" t="s">
        <v>3789</v>
      </c>
      <c r="H3800" s="63" t="s">
        <v>8299</v>
      </c>
      <c r="I3800" s="63">
        <v>23</v>
      </c>
      <c r="J3800" s="63">
        <v>41</v>
      </c>
      <c r="K3800" s="63">
        <v>4</v>
      </c>
      <c r="L3800" s="63"/>
      <c r="M3800" s="63"/>
      <c r="N3800" s="63"/>
      <c r="O3800" s="63"/>
      <c r="P3800" s="63"/>
      <c r="Q3800" s="63"/>
      <c r="R3800" s="63"/>
    </row>
    <row r="3801" spans="1:18" x14ac:dyDescent="0.2">
      <c r="A3801" s="63" t="s">
        <v>3845</v>
      </c>
      <c r="B3801" s="63" t="s">
        <v>3791</v>
      </c>
      <c r="C3801" s="63" t="s">
        <v>125</v>
      </c>
      <c r="D3801" s="63" t="s">
        <v>124</v>
      </c>
      <c r="E3801" s="63" t="s">
        <v>3788</v>
      </c>
      <c r="F3801" s="63">
        <v>1</v>
      </c>
      <c r="G3801" s="63" t="s">
        <v>3789</v>
      </c>
      <c r="H3801" s="63" t="s">
        <v>8298</v>
      </c>
      <c r="I3801" s="63">
        <v>20</v>
      </c>
      <c r="J3801" s="63">
        <v>41</v>
      </c>
      <c r="K3801" s="63">
        <v>4</v>
      </c>
      <c r="L3801" s="63">
        <v>-0.9</v>
      </c>
      <c r="M3801" s="63">
        <v>1</v>
      </c>
      <c r="N3801" s="63"/>
      <c r="O3801" s="63">
        <v>1</v>
      </c>
      <c r="P3801" s="63"/>
      <c r="Q3801" s="63"/>
      <c r="R3801" s="63"/>
    </row>
    <row r="3802" spans="1:18" x14ac:dyDescent="0.2">
      <c r="A3802" s="63" t="s">
        <v>3846</v>
      </c>
      <c r="B3802" s="63" t="s">
        <v>3787</v>
      </c>
      <c r="C3802" s="63" t="s">
        <v>129</v>
      </c>
      <c r="D3802" s="63" t="s">
        <v>128</v>
      </c>
      <c r="E3802" s="63" t="s">
        <v>3788</v>
      </c>
      <c r="F3802" s="63">
        <v>0</v>
      </c>
      <c r="G3802" s="63" t="s">
        <v>3789</v>
      </c>
      <c r="H3802" s="63" t="s">
        <v>8299</v>
      </c>
      <c r="I3802" s="63">
        <v>21</v>
      </c>
      <c r="J3802" s="63">
        <v>30</v>
      </c>
      <c r="K3802" s="63">
        <v>3</v>
      </c>
      <c r="L3802" s="63"/>
      <c r="M3802" s="63"/>
      <c r="N3802" s="63"/>
      <c r="O3802" s="63"/>
      <c r="P3802" s="63"/>
      <c r="Q3802" s="63"/>
      <c r="R3802" s="63"/>
    </row>
    <row r="3803" spans="1:18" x14ac:dyDescent="0.2">
      <c r="A3803" s="63" t="s">
        <v>3847</v>
      </c>
      <c r="B3803" s="63" t="s">
        <v>3791</v>
      </c>
      <c r="C3803" s="63" t="s">
        <v>129</v>
      </c>
      <c r="D3803" s="63" t="s">
        <v>128</v>
      </c>
      <c r="E3803" s="63" t="s">
        <v>3788</v>
      </c>
      <c r="F3803" s="63">
        <v>1</v>
      </c>
      <c r="G3803" s="63" t="s">
        <v>3789</v>
      </c>
      <c r="H3803" s="63" t="s">
        <v>8298</v>
      </c>
      <c r="I3803" s="63">
        <v>17</v>
      </c>
      <c r="J3803" s="63">
        <v>21</v>
      </c>
      <c r="K3803" s="63">
        <v>2</v>
      </c>
      <c r="L3803" s="63">
        <v>-1.1000000000000001</v>
      </c>
      <c r="M3803" s="63">
        <v>1</v>
      </c>
      <c r="N3803" s="63"/>
      <c r="O3803" s="63">
        <v>1</v>
      </c>
      <c r="P3803" s="63"/>
      <c r="Q3803" s="63">
        <v>1</v>
      </c>
      <c r="R3803" s="63"/>
    </row>
    <row r="3804" spans="1:18" x14ac:dyDescent="0.2">
      <c r="A3804" s="63" t="s">
        <v>3848</v>
      </c>
      <c r="B3804" s="63" t="s">
        <v>3787</v>
      </c>
      <c r="C3804" s="63" t="s">
        <v>133</v>
      </c>
      <c r="D3804" s="63" t="s">
        <v>132</v>
      </c>
      <c r="E3804" s="63" t="s">
        <v>3788</v>
      </c>
      <c r="F3804" s="63">
        <v>0</v>
      </c>
      <c r="G3804" s="63" t="s">
        <v>3789</v>
      </c>
      <c r="H3804" s="63" t="s">
        <v>8299</v>
      </c>
      <c r="I3804" s="63">
        <v>21</v>
      </c>
      <c r="J3804" s="63">
        <v>30</v>
      </c>
      <c r="K3804" s="63">
        <v>3</v>
      </c>
      <c r="L3804" s="63"/>
      <c r="M3804" s="63"/>
      <c r="N3804" s="63"/>
      <c r="O3804" s="63"/>
      <c r="P3804" s="63"/>
      <c r="Q3804" s="63"/>
      <c r="R3804" s="63"/>
    </row>
    <row r="3805" spans="1:18" x14ac:dyDescent="0.2">
      <c r="A3805" s="63" t="s">
        <v>3849</v>
      </c>
      <c r="B3805" s="63" t="s">
        <v>3791</v>
      </c>
      <c r="C3805" s="63" t="s">
        <v>133</v>
      </c>
      <c r="D3805" s="63" t="s">
        <v>132</v>
      </c>
      <c r="E3805" s="63" t="s">
        <v>3788</v>
      </c>
      <c r="F3805" s="63">
        <v>1</v>
      </c>
      <c r="G3805" s="63" t="s">
        <v>3789</v>
      </c>
      <c r="H3805" s="63" t="s">
        <v>8298</v>
      </c>
      <c r="I3805" s="63">
        <v>17</v>
      </c>
      <c r="J3805" s="63">
        <v>21</v>
      </c>
      <c r="K3805" s="63">
        <v>2</v>
      </c>
      <c r="L3805" s="63">
        <v>-1.1000000000000001</v>
      </c>
      <c r="M3805" s="63">
        <v>1</v>
      </c>
      <c r="N3805" s="63"/>
      <c r="O3805" s="63">
        <v>1</v>
      </c>
      <c r="P3805" s="63"/>
      <c r="Q3805" s="63">
        <v>1</v>
      </c>
      <c r="R3805" s="63"/>
    </row>
    <row r="3806" spans="1:18" x14ac:dyDescent="0.2">
      <c r="A3806" s="63" t="s">
        <v>3850</v>
      </c>
      <c r="B3806" s="63" t="s">
        <v>3787</v>
      </c>
      <c r="C3806" s="63" t="s">
        <v>137</v>
      </c>
      <c r="D3806" s="63" t="s">
        <v>136</v>
      </c>
      <c r="E3806" s="63" t="s">
        <v>3788</v>
      </c>
      <c r="F3806" s="63">
        <v>0</v>
      </c>
      <c r="G3806" s="63" t="s">
        <v>3789</v>
      </c>
      <c r="H3806" s="63" t="s">
        <v>8299</v>
      </c>
      <c r="I3806" s="63">
        <v>16</v>
      </c>
      <c r="J3806" s="63">
        <v>4</v>
      </c>
      <c r="K3806" s="63">
        <v>1</v>
      </c>
      <c r="L3806" s="63"/>
      <c r="M3806" s="63"/>
      <c r="N3806" s="63"/>
      <c r="O3806" s="63"/>
      <c r="P3806" s="63"/>
      <c r="Q3806" s="63"/>
      <c r="R3806" s="63"/>
    </row>
    <row r="3807" spans="1:18" x14ac:dyDescent="0.2">
      <c r="A3807" s="63" t="s">
        <v>3851</v>
      </c>
      <c r="B3807" s="63" t="s">
        <v>3791</v>
      </c>
      <c r="C3807" s="63" t="s">
        <v>137</v>
      </c>
      <c r="D3807" s="63" t="s">
        <v>136</v>
      </c>
      <c r="E3807" s="63" t="s">
        <v>3788</v>
      </c>
      <c r="F3807" s="63">
        <v>1</v>
      </c>
      <c r="G3807" s="63" t="s">
        <v>3789</v>
      </c>
      <c r="H3807" s="63" t="s">
        <v>8298</v>
      </c>
      <c r="I3807" s="63">
        <v>13</v>
      </c>
      <c r="J3807" s="63">
        <v>2</v>
      </c>
      <c r="K3807" s="63">
        <v>1</v>
      </c>
      <c r="L3807" s="63">
        <v>-0.9</v>
      </c>
      <c r="M3807" s="63">
        <v>1</v>
      </c>
      <c r="N3807" s="63"/>
      <c r="O3807" s="63">
        <v>1</v>
      </c>
      <c r="P3807" s="63"/>
      <c r="Q3807" s="63"/>
      <c r="R3807" s="63"/>
    </row>
    <row r="3808" spans="1:18" x14ac:dyDescent="0.2">
      <c r="A3808" s="63" t="s">
        <v>3852</v>
      </c>
      <c r="B3808" s="63" t="s">
        <v>3787</v>
      </c>
      <c r="C3808" s="63" t="s">
        <v>141</v>
      </c>
      <c r="D3808" s="63" t="s">
        <v>140</v>
      </c>
      <c r="E3808" s="63" t="s">
        <v>3788</v>
      </c>
      <c r="F3808" s="63">
        <v>0</v>
      </c>
      <c r="G3808" s="63" t="s">
        <v>3789</v>
      </c>
      <c r="H3808" s="63" t="s">
        <v>8299</v>
      </c>
      <c r="I3808" s="63">
        <v>19</v>
      </c>
      <c r="J3808" s="63">
        <v>19</v>
      </c>
      <c r="K3808" s="63">
        <v>2</v>
      </c>
      <c r="L3808" s="63"/>
      <c r="M3808" s="63"/>
      <c r="N3808" s="63"/>
      <c r="O3808" s="63"/>
      <c r="P3808" s="63"/>
      <c r="Q3808" s="63"/>
      <c r="R3808" s="63"/>
    </row>
    <row r="3809" spans="1:18" x14ac:dyDescent="0.2">
      <c r="A3809" s="63" t="s">
        <v>3853</v>
      </c>
      <c r="B3809" s="63" t="s">
        <v>3791</v>
      </c>
      <c r="C3809" s="63" t="s">
        <v>141</v>
      </c>
      <c r="D3809" s="63" t="s">
        <v>140</v>
      </c>
      <c r="E3809" s="63" t="s">
        <v>3788</v>
      </c>
      <c r="F3809" s="63">
        <v>1</v>
      </c>
      <c r="G3809" s="63" t="s">
        <v>3789</v>
      </c>
      <c r="H3809" s="63" t="s">
        <v>8298</v>
      </c>
      <c r="I3809" s="63">
        <v>16</v>
      </c>
      <c r="J3809" s="63">
        <v>15</v>
      </c>
      <c r="K3809" s="63">
        <v>2</v>
      </c>
      <c r="L3809" s="63">
        <v>-0.9</v>
      </c>
      <c r="M3809" s="63">
        <v>1</v>
      </c>
      <c r="N3809" s="63"/>
      <c r="O3809" s="63">
        <v>1</v>
      </c>
      <c r="P3809" s="63"/>
      <c r="Q3809" s="63"/>
      <c r="R3809" s="63"/>
    </row>
    <row r="3810" spans="1:18" x14ac:dyDescent="0.2">
      <c r="A3810" s="63" t="s">
        <v>3854</v>
      </c>
      <c r="B3810" s="63" t="s">
        <v>3787</v>
      </c>
      <c r="C3810" s="63" t="s">
        <v>145</v>
      </c>
      <c r="D3810" s="63" t="s">
        <v>144</v>
      </c>
      <c r="E3810" s="63" t="s">
        <v>3788</v>
      </c>
      <c r="F3810" s="63">
        <v>0</v>
      </c>
      <c r="G3810" s="63" t="s">
        <v>3789</v>
      </c>
      <c r="H3810" s="63" t="s">
        <v>8299</v>
      </c>
      <c r="I3810" s="63">
        <v>19</v>
      </c>
      <c r="J3810" s="63">
        <v>19</v>
      </c>
      <c r="K3810" s="63">
        <v>2</v>
      </c>
      <c r="L3810" s="63"/>
      <c r="M3810" s="63"/>
      <c r="N3810" s="63"/>
      <c r="O3810" s="63"/>
      <c r="P3810" s="63"/>
      <c r="Q3810" s="63"/>
      <c r="R3810" s="63"/>
    </row>
    <row r="3811" spans="1:18" x14ac:dyDescent="0.2">
      <c r="A3811" s="63" t="s">
        <v>3855</v>
      </c>
      <c r="B3811" s="63" t="s">
        <v>3791</v>
      </c>
      <c r="C3811" s="63" t="s">
        <v>145</v>
      </c>
      <c r="D3811" s="63" t="s">
        <v>144</v>
      </c>
      <c r="E3811" s="63" t="s">
        <v>3788</v>
      </c>
      <c r="F3811" s="63">
        <v>1</v>
      </c>
      <c r="G3811" s="63" t="s">
        <v>3789</v>
      </c>
      <c r="H3811" s="63" t="s">
        <v>8298</v>
      </c>
      <c r="I3811" s="63">
        <v>16</v>
      </c>
      <c r="J3811" s="63">
        <v>15</v>
      </c>
      <c r="K3811" s="63">
        <v>2</v>
      </c>
      <c r="L3811" s="63">
        <v>-0.9</v>
      </c>
      <c r="M3811" s="63">
        <v>1</v>
      </c>
      <c r="N3811" s="63"/>
      <c r="O3811" s="63">
        <v>1</v>
      </c>
      <c r="P3811" s="63"/>
      <c r="Q3811" s="63"/>
      <c r="R3811" s="63"/>
    </row>
    <row r="3812" spans="1:18" x14ac:dyDescent="0.2">
      <c r="A3812" s="63" t="s">
        <v>3856</v>
      </c>
      <c r="B3812" s="63" t="s">
        <v>3787</v>
      </c>
      <c r="C3812" s="63" t="s">
        <v>149</v>
      </c>
      <c r="D3812" s="63" t="s">
        <v>148</v>
      </c>
      <c r="E3812" s="63" t="s">
        <v>3788</v>
      </c>
      <c r="F3812" s="63">
        <v>0</v>
      </c>
      <c r="G3812" s="63" t="s">
        <v>3789</v>
      </c>
      <c r="H3812" s="63" t="s">
        <v>8299</v>
      </c>
      <c r="I3812" s="63">
        <v>16</v>
      </c>
      <c r="J3812" s="63">
        <v>4</v>
      </c>
      <c r="K3812" s="63">
        <v>1</v>
      </c>
      <c r="L3812" s="63"/>
      <c r="M3812" s="63"/>
      <c r="N3812" s="63"/>
      <c r="O3812" s="63"/>
      <c r="P3812" s="63"/>
      <c r="Q3812" s="63"/>
      <c r="R3812" s="63"/>
    </row>
    <row r="3813" spans="1:18" x14ac:dyDescent="0.2">
      <c r="A3813" s="63" t="s">
        <v>3857</v>
      </c>
      <c r="B3813" s="63" t="s">
        <v>3791</v>
      </c>
      <c r="C3813" s="63" t="s">
        <v>149</v>
      </c>
      <c r="D3813" s="63" t="s">
        <v>148</v>
      </c>
      <c r="E3813" s="63" t="s">
        <v>3788</v>
      </c>
      <c r="F3813" s="63">
        <v>1</v>
      </c>
      <c r="G3813" s="63" t="s">
        <v>3789</v>
      </c>
      <c r="H3813" s="63" t="s">
        <v>8298</v>
      </c>
      <c r="I3813" s="63">
        <v>14</v>
      </c>
      <c r="J3813" s="63">
        <v>9</v>
      </c>
      <c r="K3813" s="63">
        <v>1</v>
      </c>
      <c r="L3813" s="63">
        <v>-0.6</v>
      </c>
      <c r="M3813" s="63">
        <v>1</v>
      </c>
      <c r="N3813" s="63"/>
      <c r="O3813" s="63">
        <v>1</v>
      </c>
      <c r="P3813" s="63"/>
      <c r="Q3813" s="63"/>
      <c r="R3813" s="63"/>
    </row>
    <row r="3814" spans="1:18" x14ac:dyDescent="0.2">
      <c r="A3814" s="63" t="s">
        <v>3858</v>
      </c>
      <c r="B3814" s="63" t="s">
        <v>3787</v>
      </c>
      <c r="C3814" s="63" t="s">
        <v>153</v>
      </c>
      <c r="D3814" s="63" t="s">
        <v>152</v>
      </c>
      <c r="E3814" s="63" t="s">
        <v>3788</v>
      </c>
      <c r="F3814" s="63">
        <v>0</v>
      </c>
      <c r="G3814" s="63" t="s">
        <v>3789</v>
      </c>
      <c r="H3814" s="63" t="s">
        <v>8299</v>
      </c>
      <c r="I3814" s="63">
        <v>19</v>
      </c>
      <c r="J3814" s="63">
        <v>19</v>
      </c>
      <c r="K3814" s="63">
        <v>2</v>
      </c>
      <c r="L3814" s="63"/>
      <c r="M3814" s="63"/>
      <c r="N3814" s="63"/>
      <c r="O3814" s="63"/>
      <c r="P3814" s="63"/>
      <c r="Q3814" s="63"/>
      <c r="R3814" s="63"/>
    </row>
    <row r="3815" spans="1:18" x14ac:dyDescent="0.2">
      <c r="A3815" s="63" t="s">
        <v>3859</v>
      </c>
      <c r="B3815" s="63" t="s">
        <v>3791</v>
      </c>
      <c r="C3815" s="63" t="s">
        <v>153</v>
      </c>
      <c r="D3815" s="63" t="s">
        <v>152</v>
      </c>
      <c r="E3815" s="63" t="s">
        <v>3788</v>
      </c>
      <c r="F3815" s="63">
        <v>1</v>
      </c>
      <c r="G3815" s="63" t="s">
        <v>3789</v>
      </c>
      <c r="H3815" s="63" t="s">
        <v>8298</v>
      </c>
      <c r="I3815" s="63">
        <v>19</v>
      </c>
      <c r="J3815" s="63">
        <v>37</v>
      </c>
      <c r="K3815" s="63">
        <v>3</v>
      </c>
      <c r="L3815" s="63">
        <v>0</v>
      </c>
      <c r="M3815" s="63"/>
      <c r="N3815" s="63"/>
      <c r="O3815" s="63"/>
      <c r="P3815" s="63"/>
      <c r="Q3815" s="63"/>
      <c r="R3815" s="63"/>
    </row>
    <row r="3816" spans="1:18" x14ac:dyDescent="0.2">
      <c r="A3816" s="63" t="s">
        <v>3860</v>
      </c>
      <c r="B3816" s="63" t="s">
        <v>3787</v>
      </c>
      <c r="C3816" s="63" t="s">
        <v>157</v>
      </c>
      <c r="D3816" s="63" t="s">
        <v>156</v>
      </c>
      <c r="E3816" s="63" t="s">
        <v>3788</v>
      </c>
      <c r="F3816" s="63">
        <v>0</v>
      </c>
      <c r="G3816" s="63" t="s">
        <v>3789</v>
      </c>
      <c r="H3816" s="63" t="s">
        <v>8299</v>
      </c>
      <c r="I3816" s="63">
        <v>23</v>
      </c>
      <c r="J3816" s="63">
        <v>41</v>
      </c>
      <c r="K3816" s="63">
        <v>4</v>
      </c>
      <c r="L3816" s="63"/>
      <c r="M3816" s="63"/>
      <c r="N3816" s="63"/>
      <c r="O3816" s="63"/>
      <c r="P3816" s="63"/>
      <c r="Q3816" s="63"/>
      <c r="R3816" s="63"/>
    </row>
    <row r="3817" spans="1:18" x14ac:dyDescent="0.2">
      <c r="A3817" s="63" t="s">
        <v>3861</v>
      </c>
      <c r="B3817" s="63" t="s">
        <v>3791</v>
      </c>
      <c r="C3817" s="63" t="s">
        <v>157</v>
      </c>
      <c r="D3817" s="63" t="s">
        <v>156</v>
      </c>
      <c r="E3817" s="63" t="s">
        <v>3788</v>
      </c>
      <c r="F3817" s="63">
        <v>1</v>
      </c>
      <c r="G3817" s="63" t="s">
        <v>3789</v>
      </c>
      <c r="H3817" s="63" t="s">
        <v>8298</v>
      </c>
      <c r="I3817" s="63">
        <v>20</v>
      </c>
      <c r="J3817" s="63">
        <v>41</v>
      </c>
      <c r="K3817" s="63">
        <v>4</v>
      </c>
      <c r="L3817" s="63">
        <v>-0.9</v>
      </c>
      <c r="M3817" s="63">
        <v>1</v>
      </c>
      <c r="N3817" s="63"/>
      <c r="O3817" s="63">
        <v>1</v>
      </c>
      <c r="P3817" s="63"/>
      <c r="Q3817" s="63"/>
      <c r="R3817" s="63"/>
    </row>
    <row r="3818" spans="1:18" x14ac:dyDescent="0.2">
      <c r="A3818" s="63" t="s">
        <v>3862</v>
      </c>
      <c r="B3818" s="63" t="s">
        <v>3787</v>
      </c>
      <c r="C3818" s="63" t="s">
        <v>161</v>
      </c>
      <c r="D3818" s="63" t="s">
        <v>160</v>
      </c>
      <c r="E3818" s="63" t="s">
        <v>3788</v>
      </c>
      <c r="F3818" s="63">
        <v>0</v>
      </c>
      <c r="G3818" s="63" t="s">
        <v>3789</v>
      </c>
      <c r="H3818" s="63" t="s">
        <v>8299</v>
      </c>
      <c r="I3818" s="63">
        <v>23</v>
      </c>
      <c r="J3818" s="63">
        <v>41</v>
      </c>
      <c r="K3818" s="63">
        <v>4</v>
      </c>
      <c r="L3818" s="63"/>
      <c r="M3818" s="63"/>
      <c r="N3818" s="63"/>
      <c r="O3818" s="63"/>
      <c r="P3818" s="63"/>
      <c r="Q3818" s="63"/>
      <c r="R3818" s="63"/>
    </row>
    <row r="3819" spans="1:18" x14ac:dyDescent="0.2">
      <c r="A3819" s="63" t="s">
        <v>3863</v>
      </c>
      <c r="B3819" s="63" t="s">
        <v>3791</v>
      </c>
      <c r="C3819" s="63" t="s">
        <v>161</v>
      </c>
      <c r="D3819" s="63" t="s">
        <v>160</v>
      </c>
      <c r="E3819" s="63" t="s">
        <v>3788</v>
      </c>
      <c r="F3819" s="63">
        <v>1</v>
      </c>
      <c r="G3819" s="63" t="s">
        <v>3789</v>
      </c>
      <c r="H3819" s="63" t="s">
        <v>8298</v>
      </c>
      <c r="I3819" s="63">
        <v>20</v>
      </c>
      <c r="J3819" s="63">
        <v>41</v>
      </c>
      <c r="K3819" s="63">
        <v>4</v>
      </c>
      <c r="L3819" s="63">
        <v>-0.9</v>
      </c>
      <c r="M3819" s="63">
        <v>1</v>
      </c>
      <c r="N3819" s="63"/>
      <c r="O3819" s="63">
        <v>1</v>
      </c>
      <c r="P3819" s="63"/>
      <c r="Q3819" s="63"/>
      <c r="R3819" s="63"/>
    </row>
    <row r="3820" spans="1:18" x14ac:dyDescent="0.2">
      <c r="A3820" s="63" t="s">
        <v>3864</v>
      </c>
      <c r="B3820" s="63" t="s">
        <v>3787</v>
      </c>
      <c r="C3820" s="63" t="s">
        <v>165</v>
      </c>
      <c r="D3820" s="63" t="s">
        <v>164</v>
      </c>
      <c r="E3820" s="63" t="s">
        <v>3788</v>
      </c>
      <c r="F3820" s="63">
        <v>0</v>
      </c>
      <c r="G3820" s="63" t="s">
        <v>3789</v>
      </c>
      <c r="H3820" s="63" t="s">
        <v>8299</v>
      </c>
      <c r="I3820" s="63">
        <v>18</v>
      </c>
      <c r="J3820" s="63">
        <v>14</v>
      </c>
      <c r="K3820" s="63">
        <v>2</v>
      </c>
      <c r="L3820" s="63"/>
      <c r="M3820" s="63"/>
      <c r="N3820" s="63"/>
      <c r="O3820" s="63"/>
      <c r="P3820" s="63"/>
      <c r="Q3820" s="63"/>
      <c r="R3820" s="63"/>
    </row>
    <row r="3821" spans="1:18" x14ac:dyDescent="0.2">
      <c r="A3821" s="63" t="s">
        <v>3865</v>
      </c>
      <c r="B3821" s="63" t="s">
        <v>3791</v>
      </c>
      <c r="C3821" s="63" t="s">
        <v>165</v>
      </c>
      <c r="D3821" s="63" t="s">
        <v>164</v>
      </c>
      <c r="E3821" s="63" t="s">
        <v>3788</v>
      </c>
      <c r="F3821" s="63">
        <v>1</v>
      </c>
      <c r="G3821" s="63" t="s">
        <v>3789</v>
      </c>
      <c r="H3821" s="63" t="s">
        <v>8298</v>
      </c>
      <c r="I3821" s="63">
        <v>17</v>
      </c>
      <c r="J3821" s="63">
        <v>21</v>
      </c>
      <c r="K3821" s="63">
        <v>2</v>
      </c>
      <c r="L3821" s="63">
        <v>-0.3</v>
      </c>
      <c r="M3821" s="63">
        <v>1</v>
      </c>
      <c r="N3821" s="63"/>
      <c r="O3821" s="63"/>
      <c r="P3821" s="63"/>
      <c r="Q3821" s="63"/>
      <c r="R3821" s="63"/>
    </row>
    <row r="3822" spans="1:18" x14ac:dyDescent="0.2">
      <c r="A3822" s="63" t="s">
        <v>3866</v>
      </c>
      <c r="B3822" s="63" t="s">
        <v>3787</v>
      </c>
      <c r="C3822" s="63" t="s">
        <v>169</v>
      </c>
      <c r="D3822" s="63" t="s">
        <v>168</v>
      </c>
      <c r="E3822" s="63" t="s">
        <v>3788</v>
      </c>
      <c r="F3822" s="63">
        <v>0</v>
      </c>
      <c r="G3822" s="63" t="s">
        <v>3789</v>
      </c>
      <c r="H3822" s="63" t="s">
        <v>8299</v>
      </c>
      <c r="I3822" s="63">
        <v>19</v>
      </c>
      <c r="J3822" s="63">
        <v>19</v>
      </c>
      <c r="K3822" s="63">
        <v>2</v>
      </c>
      <c r="L3822" s="63"/>
      <c r="M3822" s="63"/>
      <c r="N3822" s="63"/>
      <c r="O3822" s="63"/>
      <c r="P3822" s="63"/>
      <c r="Q3822" s="63"/>
      <c r="R3822" s="63"/>
    </row>
    <row r="3823" spans="1:18" x14ac:dyDescent="0.2">
      <c r="A3823" s="63" t="s">
        <v>3867</v>
      </c>
      <c r="B3823" s="63" t="s">
        <v>3791</v>
      </c>
      <c r="C3823" s="63" t="s">
        <v>169</v>
      </c>
      <c r="D3823" s="63" t="s">
        <v>168</v>
      </c>
      <c r="E3823" s="63" t="s">
        <v>3788</v>
      </c>
      <c r="F3823" s="63">
        <v>1</v>
      </c>
      <c r="G3823" s="63" t="s">
        <v>3789</v>
      </c>
      <c r="H3823" s="63" t="s">
        <v>8298</v>
      </c>
      <c r="I3823" s="63">
        <v>17</v>
      </c>
      <c r="J3823" s="63">
        <v>21</v>
      </c>
      <c r="K3823" s="63">
        <v>2</v>
      </c>
      <c r="L3823" s="63">
        <v>-0.6</v>
      </c>
      <c r="M3823" s="63">
        <v>1</v>
      </c>
      <c r="N3823" s="63"/>
      <c r="O3823" s="63">
        <v>1</v>
      </c>
      <c r="P3823" s="63"/>
      <c r="Q3823" s="63"/>
      <c r="R3823" s="63"/>
    </row>
    <row r="3824" spans="1:18" x14ac:dyDescent="0.2">
      <c r="A3824" s="63" t="s">
        <v>3868</v>
      </c>
      <c r="B3824" s="63" t="s">
        <v>3787</v>
      </c>
      <c r="C3824" s="63" t="s">
        <v>173</v>
      </c>
      <c r="D3824" s="63" t="s">
        <v>172</v>
      </c>
      <c r="E3824" s="63" t="s">
        <v>3788</v>
      </c>
      <c r="F3824" s="63">
        <v>0</v>
      </c>
      <c r="G3824" s="63" t="s">
        <v>3789</v>
      </c>
      <c r="H3824" s="63" t="s">
        <v>8299</v>
      </c>
      <c r="I3824" s="63">
        <v>18</v>
      </c>
      <c r="J3824" s="63">
        <v>14</v>
      </c>
      <c r="K3824" s="63">
        <v>2</v>
      </c>
      <c r="L3824" s="63"/>
      <c r="M3824" s="63"/>
      <c r="N3824" s="63"/>
      <c r="O3824" s="63"/>
      <c r="P3824" s="63"/>
      <c r="Q3824" s="63"/>
      <c r="R3824" s="63"/>
    </row>
    <row r="3825" spans="1:18" x14ac:dyDescent="0.2">
      <c r="A3825" s="63" t="s">
        <v>3869</v>
      </c>
      <c r="B3825" s="63" t="s">
        <v>3791</v>
      </c>
      <c r="C3825" s="63" t="s">
        <v>173</v>
      </c>
      <c r="D3825" s="63" t="s">
        <v>172</v>
      </c>
      <c r="E3825" s="63" t="s">
        <v>3788</v>
      </c>
      <c r="F3825" s="63">
        <v>1</v>
      </c>
      <c r="G3825" s="63" t="s">
        <v>3789</v>
      </c>
      <c r="H3825" s="63" t="s">
        <v>8298</v>
      </c>
      <c r="I3825" s="63">
        <v>17</v>
      </c>
      <c r="J3825" s="63">
        <v>21</v>
      </c>
      <c r="K3825" s="63">
        <v>2</v>
      </c>
      <c r="L3825" s="63">
        <v>-0.3</v>
      </c>
      <c r="M3825" s="63">
        <v>1</v>
      </c>
      <c r="N3825" s="63"/>
      <c r="O3825" s="63"/>
      <c r="P3825" s="63"/>
      <c r="Q3825" s="63"/>
      <c r="R3825" s="63"/>
    </row>
    <row r="3826" spans="1:18" x14ac:dyDescent="0.2">
      <c r="A3826" s="63" t="s">
        <v>3870</v>
      </c>
      <c r="B3826" s="63" t="s">
        <v>3787</v>
      </c>
      <c r="C3826" s="63" t="s">
        <v>177</v>
      </c>
      <c r="D3826" s="63" t="s">
        <v>176</v>
      </c>
      <c r="E3826" s="63" t="s">
        <v>3788</v>
      </c>
      <c r="F3826" s="63">
        <v>0</v>
      </c>
      <c r="G3826" s="63" t="s">
        <v>3789</v>
      </c>
      <c r="H3826" s="63" t="s">
        <v>8299</v>
      </c>
      <c r="I3826" s="63">
        <v>17</v>
      </c>
      <c r="J3826" s="63">
        <v>10</v>
      </c>
      <c r="K3826" s="63">
        <v>1</v>
      </c>
      <c r="L3826" s="63"/>
      <c r="M3826" s="63"/>
      <c r="N3826" s="63"/>
      <c r="O3826" s="63"/>
      <c r="P3826" s="63"/>
      <c r="Q3826" s="63"/>
      <c r="R3826" s="63"/>
    </row>
    <row r="3827" spans="1:18" x14ac:dyDescent="0.2">
      <c r="A3827" s="63" t="s">
        <v>3871</v>
      </c>
      <c r="B3827" s="63" t="s">
        <v>3791</v>
      </c>
      <c r="C3827" s="63" t="s">
        <v>177</v>
      </c>
      <c r="D3827" s="63" t="s">
        <v>176</v>
      </c>
      <c r="E3827" s="63" t="s">
        <v>3788</v>
      </c>
      <c r="F3827" s="63">
        <v>1</v>
      </c>
      <c r="G3827" s="63" t="s">
        <v>3789</v>
      </c>
      <c r="H3827" s="63" t="s">
        <v>8298</v>
      </c>
      <c r="I3827" s="63">
        <v>14</v>
      </c>
      <c r="J3827" s="63">
        <v>9</v>
      </c>
      <c r="K3827" s="63">
        <v>1</v>
      </c>
      <c r="L3827" s="63">
        <v>-0.9</v>
      </c>
      <c r="M3827" s="63">
        <v>1</v>
      </c>
      <c r="N3827" s="63"/>
      <c r="O3827" s="63">
        <v>1</v>
      </c>
      <c r="P3827" s="63"/>
      <c r="Q3827" s="63"/>
      <c r="R3827" s="63"/>
    </row>
    <row r="3828" spans="1:18" x14ac:dyDescent="0.2">
      <c r="A3828" s="63" t="s">
        <v>3872</v>
      </c>
      <c r="B3828" s="63" t="s">
        <v>3787</v>
      </c>
      <c r="C3828" s="63" t="s">
        <v>181</v>
      </c>
      <c r="D3828" s="63" t="s">
        <v>180</v>
      </c>
      <c r="E3828" s="63" t="s">
        <v>3788</v>
      </c>
      <c r="F3828" s="63">
        <v>0</v>
      </c>
      <c r="G3828" s="63" t="s">
        <v>3789</v>
      </c>
      <c r="H3828" s="63" t="s">
        <v>8299</v>
      </c>
      <c r="I3828" s="63">
        <v>19</v>
      </c>
      <c r="J3828" s="63">
        <v>19</v>
      </c>
      <c r="K3828" s="63">
        <v>2</v>
      </c>
      <c r="L3828" s="63"/>
      <c r="M3828" s="63"/>
      <c r="N3828" s="63"/>
      <c r="O3828" s="63"/>
      <c r="P3828" s="63"/>
      <c r="Q3828" s="63"/>
      <c r="R3828" s="63"/>
    </row>
    <row r="3829" spans="1:18" x14ac:dyDescent="0.2">
      <c r="A3829" s="63" t="s">
        <v>3873</v>
      </c>
      <c r="B3829" s="63" t="s">
        <v>3791</v>
      </c>
      <c r="C3829" s="63" t="s">
        <v>181</v>
      </c>
      <c r="D3829" s="63" t="s">
        <v>180</v>
      </c>
      <c r="E3829" s="63" t="s">
        <v>3788</v>
      </c>
      <c r="F3829" s="63">
        <v>1</v>
      </c>
      <c r="G3829" s="63" t="s">
        <v>3789</v>
      </c>
      <c r="H3829" s="63" t="s">
        <v>8298</v>
      </c>
      <c r="I3829" s="63">
        <v>17</v>
      </c>
      <c r="J3829" s="63">
        <v>21</v>
      </c>
      <c r="K3829" s="63">
        <v>2</v>
      </c>
      <c r="L3829" s="63">
        <v>-0.6</v>
      </c>
      <c r="M3829" s="63">
        <v>1</v>
      </c>
      <c r="N3829" s="63"/>
      <c r="O3829" s="63">
        <v>1</v>
      </c>
      <c r="P3829" s="63"/>
      <c r="Q3829" s="63"/>
      <c r="R3829" s="63"/>
    </row>
    <row r="3830" spans="1:18" x14ac:dyDescent="0.2">
      <c r="A3830" s="63" t="s">
        <v>3874</v>
      </c>
      <c r="B3830" s="63" t="s">
        <v>3787</v>
      </c>
      <c r="C3830" s="63" t="s">
        <v>185</v>
      </c>
      <c r="D3830" s="63" t="s">
        <v>184</v>
      </c>
      <c r="E3830" s="63" t="s">
        <v>3788</v>
      </c>
      <c r="F3830" s="63">
        <v>0</v>
      </c>
      <c r="G3830" s="63" t="s">
        <v>3789</v>
      </c>
      <c r="H3830" s="63" t="s">
        <v>8299</v>
      </c>
      <c r="I3830" s="63">
        <v>24</v>
      </c>
      <c r="J3830" s="63">
        <v>44</v>
      </c>
      <c r="K3830" s="63">
        <v>4</v>
      </c>
      <c r="L3830" s="63"/>
      <c r="M3830" s="63"/>
      <c r="N3830" s="63"/>
      <c r="O3830" s="63"/>
      <c r="P3830" s="63"/>
      <c r="Q3830" s="63"/>
      <c r="R3830" s="63"/>
    </row>
    <row r="3831" spans="1:18" x14ac:dyDescent="0.2">
      <c r="A3831" s="63" t="s">
        <v>3875</v>
      </c>
      <c r="B3831" s="63" t="s">
        <v>3791</v>
      </c>
      <c r="C3831" s="63" t="s">
        <v>185</v>
      </c>
      <c r="D3831" s="63" t="s">
        <v>184</v>
      </c>
      <c r="E3831" s="63" t="s">
        <v>3788</v>
      </c>
      <c r="F3831" s="63">
        <v>1</v>
      </c>
      <c r="G3831" s="63" t="s">
        <v>3789</v>
      </c>
      <c r="H3831" s="63" t="s">
        <v>8298</v>
      </c>
      <c r="I3831" s="63">
        <v>20</v>
      </c>
      <c r="J3831" s="63">
        <v>41</v>
      </c>
      <c r="K3831" s="63">
        <v>4</v>
      </c>
      <c r="L3831" s="63">
        <v>-1.1000000000000001</v>
      </c>
      <c r="M3831" s="63">
        <v>1</v>
      </c>
      <c r="N3831" s="63"/>
      <c r="O3831" s="63">
        <v>1</v>
      </c>
      <c r="P3831" s="63"/>
      <c r="Q3831" s="63">
        <v>1</v>
      </c>
      <c r="R3831" s="63"/>
    </row>
    <row r="3832" spans="1:18" x14ac:dyDescent="0.2">
      <c r="A3832" s="63" t="s">
        <v>3876</v>
      </c>
      <c r="B3832" s="63" t="s">
        <v>3787</v>
      </c>
      <c r="C3832" s="63" t="s">
        <v>189</v>
      </c>
      <c r="D3832" s="63" t="s">
        <v>188</v>
      </c>
      <c r="E3832" s="63" t="s">
        <v>3788</v>
      </c>
      <c r="F3832" s="63">
        <v>0</v>
      </c>
      <c r="G3832" s="63" t="s">
        <v>3789</v>
      </c>
      <c r="H3832" s="63" t="s">
        <v>8299</v>
      </c>
      <c r="I3832" s="63">
        <v>27</v>
      </c>
      <c r="J3832" s="63">
        <v>50</v>
      </c>
      <c r="K3832" s="63">
        <v>4</v>
      </c>
      <c r="L3832" s="63"/>
      <c r="M3832" s="63"/>
      <c r="N3832" s="63"/>
      <c r="O3832" s="63"/>
      <c r="P3832" s="63"/>
      <c r="Q3832" s="63"/>
      <c r="R3832" s="63"/>
    </row>
    <row r="3833" spans="1:18" x14ac:dyDescent="0.2">
      <c r="A3833" s="63" t="s">
        <v>3877</v>
      </c>
      <c r="B3833" s="63" t="s">
        <v>3791</v>
      </c>
      <c r="C3833" s="63" t="s">
        <v>189</v>
      </c>
      <c r="D3833" s="63" t="s">
        <v>188</v>
      </c>
      <c r="E3833" s="63" t="s">
        <v>3788</v>
      </c>
      <c r="F3833" s="63">
        <v>1</v>
      </c>
      <c r="G3833" s="63" t="s">
        <v>3789</v>
      </c>
      <c r="H3833" s="63" t="s">
        <v>8298</v>
      </c>
      <c r="I3833" s="63">
        <v>21</v>
      </c>
      <c r="J3833" s="63">
        <v>48</v>
      </c>
      <c r="K3833" s="63">
        <v>4</v>
      </c>
      <c r="L3833" s="63">
        <v>-1.7</v>
      </c>
      <c r="M3833" s="63">
        <v>1</v>
      </c>
      <c r="N3833" s="63"/>
      <c r="O3833" s="63">
        <v>1</v>
      </c>
      <c r="P3833" s="63"/>
      <c r="Q3833" s="63">
        <v>1</v>
      </c>
      <c r="R3833" s="63"/>
    </row>
    <row r="3834" spans="1:18" x14ac:dyDescent="0.2">
      <c r="A3834" s="63" t="s">
        <v>3878</v>
      </c>
      <c r="B3834" s="63" t="s">
        <v>3787</v>
      </c>
      <c r="C3834" s="63" t="s">
        <v>193</v>
      </c>
      <c r="D3834" s="63" t="s">
        <v>192</v>
      </c>
      <c r="E3834" s="63" t="s">
        <v>3788</v>
      </c>
      <c r="F3834" s="63">
        <v>0</v>
      </c>
      <c r="G3834" s="63" t="s">
        <v>3789</v>
      </c>
      <c r="H3834" s="63" t="s">
        <v>8299</v>
      </c>
      <c r="I3834" s="63">
        <v>21</v>
      </c>
      <c r="J3834" s="63"/>
      <c r="K3834" s="63"/>
      <c r="L3834" s="63"/>
      <c r="M3834" s="63"/>
      <c r="N3834" s="63"/>
      <c r="O3834" s="63"/>
      <c r="P3834" s="63"/>
      <c r="Q3834" s="63"/>
      <c r="R3834" s="63"/>
    </row>
    <row r="3835" spans="1:18" x14ac:dyDescent="0.2">
      <c r="A3835" s="63" t="s">
        <v>3879</v>
      </c>
      <c r="B3835" s="63" t="s">
        <v>3791</v>
      </c>
      <c r="C3835" s="63" t="s">
        <v>193</v>
      </c>
      <c r="D3835" s="63" t="s">
        <v>192</v>
      </c>
      <c r="E3835" s="63" t="s">
        <v>3788</v>
      </c>
      <c r="F3835" s="63">
        <v>1</v>
      </c>
      <c r="G3835" s="63" t="s">
        <v>3789</v>
      </c>
      <c r="H3835" s="63" t="s">
        <v>8298</v>
      </c>
      <c r="I3835" s="63">
        <v>17</v>
      </c>
      <c r="J3835" s="63"/>
      <c r="K3835" s="63"/>
      <c r="L3835" s="63">
        <v>-1.1000000000000001</v>
      </c>
      <c r="M3835" s="63">
        <v>1</v>
      </c>
      <c r="N3835" s="63"/>
      <c r="O3835" s="63">
        <v>1</v>
      </c>
      <c r="P3835" s="63"/>
      <c r="Q3835" s="63">
        <v>1</v>
      </c>
      <c r="R3835" s="63"/>
    </row>
    <row r="3836" spans="1:18" x14ac:dyDescent="0.2">
      <c r="A3836" s="63" t="s">
        <v>3880</v>
      </c>
      <c r="B3836" s="63" t="s">
        <v>3787</v>
      </c>
      <c r="C3836" s="63" t="s">
        <v>197</v>
      </c>
      <c r="D3836" s="63" t="s">
        <v>196</v>
      </c>
      <c r="E3836" s="63" t="s">
        <v>3788</v>
      </c>
      <c r="F3836" s="63">
        <v>0</v>
      </c>
      <c r="G3836" s="63" t="s">
        <v>3789</v>
      </c>
      <c r="H3836" s="63" t="s">
        <v>8299</v>
      </c>
      <c r="I3836" s="63">
        <v>25</v>
      </c>
      <c r="J3836" s="63">
        <v>47</v>
      </c>
      <c r="K3836" s="63">
        <v>4</v>
      </c>
      <c r="L3836" s="63"/>
      <c r="M3836" s="63"/>
      <c r="N3836" s="63"/>
      <c r="O3836" s="63"/>
      <c r="P3836" s="63"/>
      <c r="Q3836" s="63"/>
      <c r="R3836" s="63"/>
    </row>
    <row r="3837" spans="1:18" x14ac:dyDescent="0.2">
      <c r="A3837" s="63" t="s">
        <v>3881</v>
      </c>
      <c r="B3837" s="63" t="s">
        <v>3791</v>
      </c>
      <c r="C3837" s="63" t="s">
        <v>197</v>
      </c>
      <c r="D3837" s="63" t="s">
        <v>196</v>
      </c>
      <c r="E3837" s="63" t="s">
        <v>3788</v>
      </c>
      <c r="F3837" s="63">
        <v>1</v>
      </c>
      <c r="G3837" s="63" t="s">
        <v>3789</v>
      </c>
      <c r="H3837" s="63" t="s">
        <v>8298</v>
      </c>
      <c r="I3837" s="63">
        <v>18</v>
      </c>
      <c r="J3837" s="63">
        <v>34</v>
      </c>
      <c r="K3837" s="63">
        <v>3</v>
      </c>
      <c r="L3837" s="63">
        <v>-2</v>
      </c>
      <c r="M3837" s="63">
        <v>1</v>
      </c>
      <c r="N3837" s="63"/>
      <c r="O3837" s="63">
        <v>1</v>
      </c>
      <c r="P3837" s="63"/>
      <c r="Q3837" s="63">
        <v>1</v>
      </c>
      <c r="R3837" s="63"/>
    </row>
    <row r="3838" spans="1:18" x14ac:dyDescent="0.2">
      <c r="A3838" s="63" t="s">
        <v>3882</v>
      </c>
      <c r="B3838" s="63" t="s">
        <v>3787</v>
      </c>
      <c r="C3838" s="63" t="s">
        <v>201</v>
      </c>
      <c r="D3838" s="63" t="s">
        <v>200</v>
      </c>
      <c r="E3838" s="63" t="s">
        <v>3788</v>
      </c>
      <c r="F3838" s="63">
        <v>0</v>
      </c>
      <c r="G3838" s="63" t="s">
        <v>3789</v>
      </c>
      <c r="H3838" s="63" t="s">
        <v>8299</v>
      </c>
      <c r="I3838" s="63">
        <v>20</v>
      </c>
      <c r="J3838" s="63">
        <v>25</v>
      </c>
      <c r="K3838" s="63">
        <v>2</v>
      </c>
      <c r="L3838" s="63"/>
      <c r="M3838" s="63"/>
      <c r="N3838" s="63"/>
      <c r="O3838" s="63"/>
      <c r="P3838" s="63"/>
      <c r="Q3838" s="63"/>
      <c r="R3838" s="63"/>
    </row>
    <row r="3839" spans="1:18" x14ac:dyDescent="0.2">
      <c r="A3839" s="63" t="s">
        <v>3883</v>
      </c>
      <c r="B3839" s="63" t="s">
        <v>3791</v>
      </c>
      <c r="C3839" s="63" t="s">
        <v>201</v>
      </c>
      <c r="D3839" s="63" t="s">
        <v>200</v>
      </c>
      <c r="E3839" s="63" t="s">
        <v>3788</v>
      </c>
      <c r="F3839" s="63">
        <v>1</v>
      </c>
      <c r="G3839" s="63" t="s">
        <v>3789</v>
      </c>
      <c r="H3839" s="63" t="s">
        <v>8298</v>
      </c>
      <c r="I3839" s="63">
        <v>17</v>
      </c>
      <c r="J3839" s="63">
        <v>21</v>
      </c>
      <c r="K3839" s="63">
        <v>2</v>
      </c>
      <c r="L3839" s="63">
        <v>-0.9</v>
      </c>
      <c r="M3839" s="63">
        <v>1</v>
      </c>
      <c r="N3839" s="63"/>
      <c r="O3839" s="63">
        <v>1</v>
      </c>
      <c r="P3839" s="63"/>
      <c r="Q3839" s="63"/>
      <c r="R3839" s="63"/>
    </row>
    <row r="3840" spans="1:18" x14ac:dyDescent="0.2">
      <c r="A3840" s="63" t="s">
        <v>3884</v>
      </c>
      <c r="B3840" s="63" t="s">
        <v>3787</v>
      </c>
      <c r="C3840" s="63" t="s">
        <v>205</v>
      </c>
      <c r="D3840" s="63" t="s">
        <v>204</v>
      </c>
      <c r="E3840" s="63" t="s">
        <v>3788</v>
      </c>
      <c r="F3840" s="63">
        <v>0</v>
      </c>
      <c r="G3840" s="63" t="s">
        <v>3789</v>
      </c>
      <c r="H3840" s="63" t="s">
        <v>8299</v>
      </c>
      <c r="I3840" s="63">
        <v>20</v>
      </c>
      <c r="J3840" s="63">
        <v>25</v>
      </c>
      <c r="K3840" s="63">
        <v>2</v>
      </c>
      <c r="L3840" s="63"/>
      <c r="M3840" s="63"/>
      <c r="N3840" s="63"/>
      <c r="O3840" s="63"/>
      <c r="P3840" s="63"/>
      <c r="Q3840" s="63"/>
      <c r="R3840" s="63"/>
    </row>
    <row r="3841" spans="1:18" x14ac:dyDescent="0.2">
      <c r="A3841" s="63" t="s">
        <v>3885</v>
      </c>
      <c r="B3841" s="63" t="s">
        <v>3791</v>
      </c>
      <c r="C3841" s="63" t="s">
        <v>205</v>
      </c>
      <c r="D3841" s="63" t="s">
        <v>204</v>
      </c>
      <c r="E3841" s="63" t="s">
        <v>3788</v>
      </c>
      <c r="F3841" s="63">
        <v>1</v>
      </c>
      <c r="G3841" s="63" t="s">
        <v>3789</v>
      </c>
      <c r="H3841" s="63" t="s">
        <v>8298</v>
      </c>
      <c r="I3841" s="63">
        <v>17</v>
      </c>
      <c r="J3841" s="63">
        <v>21</v>
      </c>
      <c r="K3841" s="63">
        <v>2</v>
      </c>
      <c r="L3841" s="63">
        <v>-0.9</v>
      </c>
      <c r="M3841" s="63">
        <v>1</v>
      </c>
      <c r="N3841" s="63"/>
      <c r="O3841" s="63">
        <v>1</v>
      </c>
      <c r="P3841" s="63"/>
      <c r="Q3841" s="63"/>
      <c r="R3841" s="63"/>
    </row>
    <row r="3842" spans="1:18" x14ac:dyDescent="0.2">
      <c r="A3842" s="63" t="s">
        <v>3886</v>
      </c>
      <c r="B3842" s="63" t="s">
        <v>3787</v>
      </c>
      <c r="C3842" s="63" t="s">
        <v>209</v>
      </c>
      <c r="D3842" s="63" t="s">
        <v>208</v>
      </c>
      <c r="E3842" s="63" t="s">
        <v>3788</v>
      </c>
      <c r="F3842" s="63">
        <v>0</v>
      </c>
      <c r="G3842" s="63" t="s">
        <v>3789</v>
      </c>
      <c r="H3842" s="63" t="s">
        <v>8299</v>
      </c>
      <c r="I3842" s="63">
        <v>19</v>
      </c>
      <c r="J3842" s="63">
        <v>19</v>
      </c>
      <c r="K3842" s="63">
        <v>2</v>
      </c>
      <c r="L3842" s="63"/>
      <c r="M3842" s="63"/>
      <c r="N3842" s="63"/>
      <c r="O3842" s="63"/>
      <c r="P3842" s="63"/>
      <c r="Q3842" s="63"/>
      <c r="R3842" s="63"/>
    </row>
    <row r="3843" spans="1:18" x14ac:dyDescent="0.2">
      <c r="A3843" s="63" t="s">
        <v>3887</v>
      </c>
      <c r="B3843" s="63" t="s">
        <v>3791</v>
      </c>
      <c r="C3843" s="63" t="s">
        <v>209</v>
      </c>
      <c r="D3843" s="63" t="s">
        <v>208</v>
      </c>
      <c r="E3843" s="63" t="s">
        <v>3788</v>
      </c>
      <c r="F3843" s="63">
        <v>1</v>
      </c>
      <c r="G3843" s="63" t="s">
        <v>3789</v>
      </c>
      <c r="H3843" s="63" t="s">
        <v>8298</v>
      </c>
      <c r="I3843" s="63">
        <v>16</v>
      </c>
      <c r="J3843" s="63">
        <v>15</v>
      </c>
      <c r="K3843" s="63">
        <v>2</v>
      </c>
      <c r="L3843" s="63">
        <v>-0.9</v>
      </c>
      <c r="M3843" s="63">
        <v>1</v>
      </c>
      <c r="N3843" s="63"/>
      <c r="O3843" s="63">
        <v>1</v>
      </c>
      <c r="P3843" s="63"/>
      <c r="Q3843" s="63"/>
      <c r="R3843" s="63"/>
    </row>
    <row r="3844" spans="1:18" x14ac:dyDescent="0.2">
      <c r="A3844" s="63" t="s">
        <v>3888</v>
      </c>
      <c r="B3844" s="63" t="s">
        <v>3787</v>
      </c>
      <c r="C3844" s="63" t="s">
        <v>213</v>
      </c>
      <c r="D3844" s="63" t="s">
        <v>212</v>
      </c>
      <c r="E3844" s="63" t="s">
        <v>3788</v>
      </c>
      <c r="F3844" s="63">
        <v>0</v>
      </c>
      <c r="G3844" s="63" t="s">
        <v>3789</v>
      </c>
      <c r="H3844" s="63" t="s">
        <v>8299</v>
      </c>
      <c r="I3844" s="63">
        <v>18</v>
      </c>
      <c r="J3844" s="63">
        <v>14</v>
      </c>
      <c r="K3844" s="63">
        <v>2</v>
      </c>
      <c r="L3844" s="63"/>
      <c r="M3844" s="63"/>
      <c r="N3844" s="63"/>
      <c r="O3844" s="63"/>
      <c r="P3844" s="63"/>
      <c r="Q3844" s="63"/>
      <c r="R3844" s="63"/>
    </row>
    <row r="3845" spans="1:18" x14ac:dyDescent="0.2">
      <c r="A3845" s="63" t="s">
        <v>3889</v>
      </c>
      <c r="B3845" s="63" t="s">
        <v>3791</v>
      </c>
      <c r="C3845" s="63" t="s">
        <v>213</v>
      </c>
      <c r="D3845" s="63" t="s">
        <v>212</v>
      </c>
      <c r="E3845" s="63" t="s">
        <v>3788</v>
      </c>
      <c r="F3845" s="63">
        <v>1</v>
      </c>
      <c r="G3845" s="63" t="s">
        <v>3789</v>
      </c>
      <c r="H3845" s="63" t="s">
        <v>8298</v>
      </c>
      <c r="I3845" s="63">
        <v>16</v>
      </c>
      <c r="J3845" s="63">
        <v>15</v>
      </c>
      <c r="K3845" s="63">
        <v>2</v>
      </c>
      <c r="L3845" s="63">
        <v>-0.6</v>
      </c>
      <c r="M3845" s="63">
        <v>1</v>
      </c>
      <c r="N3845" s="63"/>
      <c r="O3845" s="63">
        <v>1</v>
      </c>
      <c r="P3845" s="63"/>
      <c r="Q3845" s="63"/>
      <c r="R3845" s="63"/>
    </row>
    <row r="3846" spans="1:18" x14ac:dyDescent="0.2">
      <c r="A3846" s="63" t="s">
        <v>3890</v>
      </c>
      <c r="B3846" s="63" t="s">
        <v>3787</v>
      </c>
      <c r="C3846" s="63" t="s">
        <v>217</v>
      </c>
      <c r="D3846" s="63" t="s">
        <v>216</v>
      </c>
      <c r="E3846" s="63" t="s">
        <v>3788</v>
      </c>
      <c r="F3846" s="63">
        <v>0</v>
      </c>
      <c r="G3846" s="63" t="s">
        <v>3789</v>
      </c>
      <c r="H3846" s="63" t="s">
        <v>8299</v>
      </c>
      <c r="I3846" s="63">
        <v>16</v>
      </c>
      <c r="J3846" s="63">
        <v>4</v>
      </c>
      <c r="K3846" s="63">
        <v>1</v>
      </c>
      <c r="L3846" s="63"/>
      <c r="M3846" s="63"/>
      <c r="N3846" s="63"/>
      <c r="O3846" s="63"/>
      <c r="P3846" s="63"/>
      <c r="Q3846" s="63"/>
      <c r="R3846" s="63"/>
    </row>
    <row r="3847" spans="1:18" x14ac:dyDescent="0.2">
      <c r="A3847" s="63" t="s">
        <v>3891</v>
      </c>
      <c r="B3847" s="63" t="s">
        <v>3791</v>
      </c>
      <c r="C3847" s="63" t="s">
        <v>217</v>
      </c>
      <c r="D3847" s="63" t="s">
        <v>216</v>
      </c>
      <c r="E3847" s="63" t="s">
        <v>3788</v>
      </c>
      <c r="F3847" s="63">
        <v>1</v>
      </c>
      <c r="G3847" s="63" t="s">
        <v>3789</v>
      </c>
      <c r="H3847" s="63" t="s">
        <v>8298</v>
      </c>
      <c r="I3847" s="63">
        <v>13</v>
      </c>
      <c r="J3847" s="63">
        <v>2</v>
      </c>
      <c r="K3847" s="63">
        <v>1</v>
      </c>
      <c r="L3847" s="63">
        <v>-0.9</v>
      </c>
      <c r="M3847" s="63">
        <v>1</v>
      </c>
      <c r="N3847" s="63"/>
      <c r="O3847" s="63">
        <v>1</v>
      </c>
      <c r="P3847" s="63"/>
      <c r="Q3847" s="63"/>
      <c r="R3847" s="63"/>
    </row>
    <row r="3848" spans="1:18" x14ac:dyDescent="0.2">
      <c r="A3848" s="63" t="s">
        <v>3892</v>
      </c>
      <c r="B3848" s="63" t="s">
        <v>3787</v>
      </c>
      <c r="C3848" s="63" t="s">
        <v>221</v>
      </c>
      <c r="D3848" s="63" t="s">
        <v>220</v>
      </c>
      <c r="E3848" s="63" t="s">
        <v>3788</v>
      </c>
      <c r="F3848" s="63">
        <v>0</v>
      </c>
      <c r="G3848" s="63" t="s">
        <v>3789</v>
      </c>
      <c r="H3848" s="63" t="s">
        <v>8299</v>
      </c>
      <c r="I3848" s="63">
        <v>18</v>
      </c>
      <c r="J3848" s="63">
        <v>14</v>
      </c>
      <c r="K3848" s="63">
        <v>2</v>
      </c>
      <c r="L3848" s="63"/>
      <c r="M3848" s="63"/>
      <c r="N3848" s="63"/>
      <c r="O3848" s="63"/>
      <c r="P3848" s="63"/>
      <c r="Q3848" s="63"/>
      <c r="R3848" s="63"/>
    </row>
    <row r="3849" spans="1:18" x14ac:dyDescent="0.2">
      <c r="A3849" s="63" t="s">
        <v>3893</v>
      </c>
      <c r="B3849" s="63" t="s">
        <v>3791</v>
      </c>
      <c r="C3849" s="63" t="s">
        <v>221</v>
      </c>
      <c r="D3849" s="63" t="s">
        <v>220</v>
      </c>
      <c r="E3849" s="63" t="s">
        <v>3788</v>
      </c>
      <c r="F3849" s="63">
        <v>1</v>
      </c>
      <c r="G3849" s="63" t="s">
        <v>3789</v>
      </c>
      <c r="H3849" s="63" t="s">
        <v>8298</v>
      </c>
      <c r="I3849" s="63">
        <v>13</v>
      </c>
      <c r="J3849" s="63">
        <v>2</v>
      </c>
      <c r="K3849" s="63">
        <v>1</v>
      </c>
      <c r="L3849" s="63">
        <v>-1.4</v>
      </c>
      <c r="M3849" s="63">
        <v>1</v>
      </c>
      <c r="N3849" s="63"/>
      <c r="O3849" s="63">
        <v>1</v>
      </c>
      <c r="P3849" s="63"/>
      <c r="Q3849" s="63">
        <v>1</v>
      </c>
      <c r="R3849" s="63"/>
    </row>
    <row r="3850" spans="1:18" x14ac:dyDescent="0.2">
      <c r="A3850" s="63" t="s">
        <v>8532</v>
      </c>
      <c r="B3850" s="63" t="s">
        <v>8533</v>
      </c>
      <c r="C3850" s="63" t="s">
        <v>14</v>
      </c>
      <c r="D3850" s="63" t="s">
        <v>13</v>
      </c>
      <c r="E3850" s="63" t="s">
        <v>8294</v>
      </c>
      <c r="F3850" s="63">
        <v>0</v>
      </c>
      <c r="G3850" s="63" t="s">
        <v>8751</v>
      </c>
      <c r="H3850" s="63" t="s">
        <v>18</v>
      </c>
      <c r="I3850" s="63">
        <v>0.67</v>
      </c>
      <c r="J3850" s="63">
        <v>42</v>
      </c>
      <c r="K3850" s="63">
        <v>4</v>
      </c>
      <c r="L3850" s="63"/>
      <c r="M3850" s="63"/>
      <c r="N3850" s="63"/>
      <c r="O3850" s="63"/>
      <c r="P3850" s="63"/>
      <c r="Q3850" s="63"/>
      <c r="R3850" s="63"/>
    </row>
    <row r="3851" spans="1:18" x14ac:dyDescent="0.2">
      <c r="A3851" s="63" t="s">
        <v>8534</v>
      </c>
      <c r="B3851" s="63" t="s">
        <v>8535</v>
      </c>
      <c r="C3851" s="63" t="s">
        <v>14</v>
      </c>
      <c r="D3851" s="63" t="s">
        <v>13</v>
      </c>
      <c r="E3851" s="63" t="s">
        <v>8294</v>
      </c>
      <c r="F3851" s="63">
        <v>1</v>
      </c>
      <c r="G3851" s="63" t="s">
        <v>8751</v>
      </c>
      <c r="H3851" s="63" t="s">
        <v>19</v>
      </c>
      <c r="I3851" s="63">
        <v>0.71</v>
      </c>
      <c r="J3851" s="63">
        <v>48</v>
      </c>
      <c r="K3851" s="63">
        <v>4</v>
      </c>
      <c r="L3851" s="63">
        <v>0.3</v>
      </c>
      <c r="M3851" s="63"/>
      <c r="N3851" s="63">
        <v>1</v>
      </c>
      <c r="O3851" s="63"/>
      <c r="P3851" s="63"/>
      <c r="Q3851" s="63"/>
      <c r="R3851" s="63"/>
    </row>
    <row r="3852" spans="1:18" x14ac:dyDescent="0.2">
      <c r="A3852" s="63" t="s">
        <v>8536</v>
      </c>
      <c r="B3852" s="63" t="s">
        <v>8533</v>
      </c>
      <c r="C3852" s="63" t="s">
        <v>22</v>
      </c>
      <c r="D3852" s="63" t="s">
        <v>21</v>
      </c>
      <c r="E3852" s="63" t="s">
        <v>8294</v>
      </c>
      <c r="F3852" s="63">
        <v>0</v>
      </c>
      <c r="G3852" s="63" t="s">
        <v>8751</v>
      </c>
      <c r="H3852" s="63" t="s">
        <v>18</v>
      </c>
      <c r="I3852" s="63">
        <v>0.28000000000000003</v>
      </c>
      <c r="J3852" s="63">
        <v>4</v>
      </c>
      <c r="K3852" s="63">
        <v>1</v>
      </c>
      <c r="L3852" s="63"/>
      <c r="M3852" s="63"/>
      <c r="N3852" s="63"/>
      <c r="O3852" s="63"/>
      <c r="P3852" s="63"/>
      <c r="Q3852" s="63"/>
      <c r="R3852" s="63"/>
    </row>
    <row r="3853" spans="1:18" x14ac:dyDescent="0.2">
      <c r="A3853" s="63" t="s">
        <v>8537</v>
      </c>
      <c r="B3853" s="63" t="s">
        <v>8535</v>
      </c>
      <c r="C3853" s="63" t="s">
        <v>22</v>
      </c>
      <c r="D3853" s="63" t="s">
        <v>21</v>
      </c>
      <c r="E3853" s="63" t="s">
        <v>8294</v>
      </c>
      <c r="F3853" s="63">
        <v>1</v>
      </c>
      <c r="G3853" s="63" t="s">
        <v>8751</v>
      </c>
      <c r="H3853" s="63" t="s">
        <v>19</v>
      </c>
      <c r="I3853" s="63">
        <v>0.65</v>
      </c>
      <c r="J3853" s="63">
        <v>47</v>
      </c>
      <c r="K3853" s="63">
        <v>4</v>
      </c>
      <c r="L3853" s="63">
        <v>2.8</v>
      </c>
      <c r="M3853" s="63"/>
      <c r="N3853" s="63">
        <v>1</v>
      </c>
      <c r="O3853" s="63"/>
      <c r="P3853" s="63">
        <v>1</v>
      </c>
      <c r="Q3853" s="63"/>
      <c r="R3853" s="63">
        <v>1</v>
      </c>
    </row>
    <row r="3854" spans="1:18" x14ac:dyDescent="0.2">
      <c r="A3854" s="63" t="s">
        <v>8538</v>
      </c>
      <c r="B3854" s="63" t="s">
        <v>8533</v>
      </c>
      <c r="C3854" s="63" t="s">
        <v>26</v>
      </c>
      <c r="D3854" s="63" t="s">
        <v>25</v>
      </c>
      <c r="E3854" s="63" t="s">
        <v>8294</v>
      </c>
      <c r="F3854" s="63">
        <v>0</v>
      </c>
      <c r="G3854" s="63" t="s">
        <v>8751</v>
      </c>
      <c r="H3854" s="63" t="s">
        <v>18</v>
      </c>
      <c r="I3854" s="63">
        <v>0.64</v>
      </c>
      <c r="J3854" s="63">
        <v>39</v>
      </c>
      <c r="K3854" s="63">
        <v>4</v>
      </c>
      <c r="L3854" s="63"/>
      <c r="M3854" s="63"/>
      <c r="N3854" s="63"/>
      <c r="O3854" s="63"/>
      <c r="P3854" s="63"/>
      <c r="Q3854" s="63"/>
      <c r="R3854" s="63"/>
    </row>
    <row r="3855" spans="1:18" x14ac:dyDescent="0.2">
      <c r="A3855" s="63" t="s">
        <v>8539</v>
      </c>
      <c r="B3855" s="63" t="s">
        <v>8535</v>
      </c>
      <c r="C3855" s="63" t="s">
        <v>26</v>
      </c>
      <c r="D3855" s="63" t="s">
        <v>25</v>
      </c>
      <c r="E3855" s="63" t="s">
        <v>8294</v>
      </c>
      <c r="F3855" s="63">
        <v>1</v>
      </c>
      <c r="G3855" s="63" t="s">
        <v>8751</v>
      </c>
      <c r="H3855" s="63" t="s">
        <v>19</v>
      </c>
      <c r="I3855" s="63">
        <v>0.53</v>
      </c>
      <c r="J3855" s="63">
        <v>31</v>
      </c>
      <c r="K3855" s="63">
        <v>3</v>
      </c>
      <c r="L3855" s="63">
        <v>-0.8</v>
      </c>
      <c r="M3855" s="63">
        <v>1</v>
      </c>
      <c r="N3855" s="63"/>
      <c r="O3855" s="63">
        <v>1</v>
      </c>
      <c r="P3855" s="63"/>
      <c r="Q3855" s="63"/>
      <c r="R3855" s="63"/>
    </row>
    <row r="3856" spans="1:18" x14ac:dyDescent="0.2">
      <c r="A3856" s="63" t="s">
        <v>8540</v>
      </c>
      <c r="B3856" s="63" t="s">
        <v>8533</v>
      </c>
      <c r="C3856" s="63" t="s">
        <v>30</v>
      </c>
      <c r="D3856" s="63" t="s">
        <v>29</v>
      </c>
      <c r="E3856" s="63" t="s">
        <v>8294</v>
      </c>
      <c r="F3856" s="63">
        <v>0</v>
      </c>
      <c r="G3856" s="63" t="s">
        <v>8751</v>
      </c>
      <c r="H3856" s="63" t="s">
        <v>18</v>
      </c>
      <c r="I3856" s="63">
        <v>0.55000000000000004</v>
      </c>
      <c r="J3856" s="63">
        <v>30</v>
      </c>
      <c r="K3856" s="63">
        <v>3</v>
      </c>
      <c r="L3856" s="63"/>
      <c r="M3856" s="63"/>
      <c r="N3856" s="63"/>
      <c r="O3856" s="63"/>
      <c r="P3856" s="63"/>
      <c r="Q3856" s="63"/>
      <c r="R3856" s="63"/>
    </row>
    <row r="3857" spans="1:18" x14ac:dyDescent="0.2">
      <c r="A3857" s="63" t="s">
        <v>8541</v>
      </c>
      <c r="B3857" s="63" t="s">
        <v>8535</v>
      </c>
      <c r="C3857" s="63" t="s">
        <v>30</v>
      </c>
      <c r="D3857" s="63" t="s">
        <v>29</v>
      </c>
      <c r="E3857" s="63" t="s">
        <v>8294</v>
      </c>
      <c r="F3857" s="63">
        <v>1</v>
      </c>
      <c r="G3857" s="63" t="s">
        <v>8751</v>
      </c>
      <c r="H3857" s="63" t="s">
        <v>19</v>
      </c>
      <c r="I3857" s="63">
        <v>0.56000000000000005</v>
      </c>
      <c r="J3857" s="63">
        <v>37</v>
      </c>
      <c r="K3857" s="63">
        <v>3</v>
      </c>
      <c r="L3857" s="63">
        <v>0.1</v>
      </c>
      <c r="M3857" s="63"/>
      <c r="N3857" s="63">
        <v>1</v>
      </c>
      <c r="O3857" s="63"/>
      <c r="P3857" s="63"/>
      <c r="Q3857" s="63"/>
      <c r="R3857" s="63"/>
    </row>
    <row r="3858" spans="1:18" x14ac:dyDescent="0.2">
      <c r="A3858" s="63" t="s">
        <v>8542</v>
      </c>
      <c r="B3858" s="63" t="s">
        <v>8533</v>
      </c>
      <c r="C3858" s="63" t="s">
        <v>34</v>
      </c>
      <c r="D3858" s="63" t="s">
        <v>33</v>
      </c>
      <c r="E3858" s="63" t="s">
        <v>8294</v>
      </c>
      <c r="F3858" s="63">
        <v>0</v>
      </c>
      <c r="G3858" s="63" t="s">
        <v>8751</v>
      </c>
      <c r="H3858" s="63" t="s">
        <v>18</v>
      </c>
      <c r="I3858" s="63">
        <v>0.52</v>
      </c>
      <c r="J3858" s="63">
        <v>25</v>
      </c>
      <c r="K3858" s="63">
        <v>2</v>
      </c>
      <c r="L3858" s="63"/>
      <c r="M3858" s="63"/>
      <c r="N3858" s="63"/>
      <c r="O3858" s="63"/>
      <c r="P3858" s="63"/>
      <c r="Q3858" s="63"/>
      <c r="R3858" s="63"/>
    </row>
    <row r="3859" spans="1:18" x14ac:dyDescent="0.2">
      <c r="A3859" s="63" t="s">
        <v>8543</v>
      </c>
      <c r="B3859" s="63" t="s">
        <v>8535</v>
      </c>
      <c r="C3859" s="63" t="s">
        <v>34</v>
      </c>
      <c r="D3859" s="63" t="s">
        <v>33</v>
      </c>
      <c r="E3859" s="63" t="s">
        <v>8294</v>
      </c>
      <c r="F3859" s="63">
        <v>1</v>
      </c>
      <c r="G3859" s="63" t="s">
        <v>8751</v>
      </c>
      <c r="H3859" s="63" t="s">
        <v>19</v>
      </c>
      <c r="I3859" s="63">
        <v>0.51</v>
      </c>
      <c r="J3859" s="63">
        <v>28</v>
      </c>
      <c r="K3859" s="63">
        <v>3</v>
      </c>
      <c r="L3859" s="63">
        <v>-0.1</v>
      </c>
      <c r="M3859" s="63">
        <v>1</v>
      </c>
      <c r="N3859" s="63"/>
      <c r="O3859" s="63"/>
      <c r="P3859" s="63"/>
      <c r="Q3859" s="63"/>
      <c r="R3859" s="63"/>
    </row>
    <row r="3860" spans="1:18" x14ac:dyDescent="0.2">
      <c r="A3860" s="63" t="s">
        <v>8544</v>
      </c>
      <c r="B3860" s="63" t="s">
        <v>8533</v>
      </c>
      <c r="C3860" s="63" t="s">
        <v>38</v>
      </c>
      <c r="D3860" s="63" t="s">
        <v>37</v>
      </c>
      <c r="E3860" s="63" t="s">
        <v>8294</v>
      </c>
      <c r="F3860" s="63">
        <v>0</v>
      </c>
      <c r="G3860" s="63" t="s">
        <v>8751</v>
      </c>
      <c r="H3860" s="63" t="s">
        <v>18</v>
      </c>
      <c r="I3860" s="63">
        <v>0.49</v>
      </c>
      <c r="J3860" s="63">
        <v>17</v>
      </c>
      <c r="K3860" s="63">
        <v>2</v>
      </c>
      <c r="L3860" s="63"/>
      <c r="M3860" s="63"/>
      <c r="N3860" s="63"/>
      <c r="O3860" s="63"/>
      <c r="P3860" s="63"/>
      <c r="Q3860" s="63"/>
      <c r="R3860" s="63"/>
    </row>
    <row r="3861" spans="1:18" x14ac:dyDescent="0.2">
      <c r="A3861" s="63" t="s">
        <v>8545</v>
      </c>
      <c r="B3861" s="63" t="s">
        <v>8535</v>
      </c>
      <c r="C3861" s="63" t="s">
        <v>38</v>
      </c>
      <c r="D3861" s="63" t="s">
        <v>37</v>
      </c>
      <c r="E3861" s="63" t="s">
        <v>8294</v>
      </c>
      <c r="F3861" s="63">
        <v>1</v>
      </c>
      <c r="G3861" s="63" t="s">
        <v>8751</v>
      </c>
      <c r="H3861" s="63" t="s">
        <v>19</v>
      </c>
      <c r="I3861" s="63">
        <v>0.41</v>
      </c>
      <c r="J3861" s="63">
        <v>11</v>
      </c>
      <c r="K3861" s="63">
        <v>1</v>
      </c>
      <c r="L3861" s="63">
        <v>-0.6</v>
      </c>
      <c r="M3861" s="63">
        <v>1</v>
      </c>
      <c r="N3861" s="63"/>
      <c r="O3861" s="63">
        <v>1</v>
      </c>
      <c r="P3861" s="63"/>
      <c r="Q3861" s="63"/>
      <c r="R3861" s="63"/>
    </row>
    <row r="3862" spans="1:18" x14ac:dyDescent="0.2">
      <c r="A3862" s="63" t="s">
        <v>8546</v>
      </c>
      <c r="B3862" s="63" t="s">
        <v>8533</v>
      </c>
      <c r="C3862" s="63" t="s">
        <v>42</v>
      </c>
      <c r="D3862" s="63" t="s">
        <v>41</v>
      </c>
      <c r="E3862" s="63" t="s">
        <v>8294</v>
      </c>
      <c r="F3862" s="63">
        <v>0</v>
      </c>
      <c r="G3862" s="63" t="s">
        <v>8751</v>
      </c>
      <c r="H3862" s="63" t="s">
        <v>18</v>
      </c>
      <c r="I3862" s="63">
        <v>0.56000000000000005</v>
      </c>
      <c r="J3862" s="63">
        <v>31</v>
      </c>
      <c r="K3862" s="63">
        <v>3</v>
      </c>
      <c r="L3862" s="63"/>
      <c r="M3862" s="63"/>
      <c r="N3862" s="63"/>
      <c r="O3862" s="63"/>
      <c r="P3862" s="63"/>
      <c r="Q3862" s="63"/>
      <c r="R3862" s="63"/>
    </row>
    <row r="3863" spans="1:18" x14ac:dyDescent="0.2">
      <c r="A3863" s="63" t="s">
        <v>8547</v>
      </c>
      <c r="B3863" s="63" t="s">
        <v>8535</v>
      </c>
      <c r="C3863" s="63" t="s">
        <v>42</v>
      </c>
      <c r="D3863" s="63" t="s">
        <v>41</v>
      </c>
      <c r="E3863" s="63" t="s">
        <v>8294</v>
      </c>
      <c r="F3863" s="63">
        <v>1</v>
      </c>
      <c r="G3863" s="63" t="s">
        <v>8751</v>
      </c>
      <c r="H3863" s="63" t="s">
        <v>19</v>
      </c>
      <c r="I3863" s="63">
        <v>0.45</v>
      </c>
      <c r="J3863" s="63">
        <v>16</v>
      </c>
      <c r="K3863" s="63">
        <v>2</v>
      </c>
      <c r="L3863" s="63">
        <v>-0.8</v>
      </c>
      <c r="M3863" s="63">
        <v>1</v>
      </c>
      <c r="N3863" s="63"/>
      <c r="O3863" s="63">
        <v>1</v>
      </c>
      <c r="P3863" s="63"/>
      <c r="Q3863" s="63"/>
      <c r="R3863" s="63"/>
    </row>
    <row r="3864" spans="1:18" x14ac:dyDescent="0.2">
      <c r="A3864" s="63" t="s">
        <v>8548</v>
      </c>
      <c r="B3864" s="63" t="s">
        <v>8533</v>
      </c>
      <c r="C3864" s="63" t="s">
        <v>46</v>
      </c>
      <c r="D3864" s="63" t="s">
        <v>45</v>
      </c>
      <c r="E3864" s="63" t="s">
        <v>8294</v>
      </c>
      <c r="F3864" s="63">
        <v>0</v>
      </c>
      <c r="G3864" s="63" t="s">
        <v>8751</v>
      </c>
      <c r="H3864" s="63" t="s">
        <v>18</v>
      </c>
      <c r="I3864" s="63">
        <v>0.71</v>
      </c>
      <c r="J3864" s="63">
        <v>48</v>
      </c>
      <c r="K3864" s="63">
        <v>4</v>
      </c>
      <c r="L3864" s="63"/>
      <c r="M3864" s="63"/>
      <c r="N3864" s="63"/>
      <c r="O3864" s="63"/>
      <c r="P3864" s="63"/>
      <c r="Q3864" s="63"/>
      <c r="R3864" s="63"/>
    </row>
    <row r="3865" spans="1:18" x14ac:dyDescent="0.2">
      <c r="A3865" s="63" t="s">
        <v>8549</v>
      </c>
      <c r="B3865" s="63" t="s">
        <v>8535</v>
      </c>
      <c r="C3865" s="63" t="s">
        <v>46</v>
      </c>
      <c r="D3865" s="63" t="s">
        <v>45</v>
      </c>
      <c r="E3865" s="63" t="s">
        <v>8294</v>
      </c>
      <c r="F3865" s="63">
        <v>1</v>
      </c>
      <c r="G3865" s="63" t="s">
        <v>8751</v>
      </c>
      <c r="H3865" s="63" t="s">
        <v>19</v>
      </c>
      <c r="I3865" s="63">
        <v>0.55000000000000004</v>
      </c>
      <c r="J3865" s="63">
        <v>33</v>
      </c>
      <c r="K3865" s="63">
        <v>3</v>
      </c>
      <c r="L3865" s="63">
        <v>-1.2</v>
      </c>
      <c r="M3865" s="63">
        <v>1</v>
      </c>
      <c r="N3865" s="63"/>
      <c r="O3865" s="63">
        <v>1</v>
      </c>
      <c r="P3865" s="63"/>
      <c r="Q3865" s="63">
        <v>1</v>
      </c>
      <c r="R3865" s="63"/>
    </row>
    <row r="3866" spans="1:18" x14ac:dyDescent="0.2">
      <c r="A3866" s="63" t="s">
        <v>8550</v>
      </c>
      <c r="B3866" s="63" t="s">
        <v>8533</v>
      </c>
      <c r="C3866" s="63" t="s">
        <v>50</v>
      </c>
      <c r="D3866" s="63" t="s">
        <v>49</v>
      </c>
      <c r="E3866" s="63" t="s">
        <v>8294</v>
      </c>
      <c r="F3866" s="63">
        <v>0</v>
      </c>
      <c r="G3866" s="63" t="s">
        <v>8751</v>
      </c>
      <c r="H3866" s="63" t="s">
        <v>18</v>
      </c>
      <c r="I3866" s="63">
        <v>0.7</v>
      </c>
      <c r="J3866" s="63">
        <v>47</v>
      </c>
      <c r="K3866" s="63">
        <v>4</v>
      </c>
      <c r="L3866" s="63"/>
      <c r="M3866" s="63"/>
      <c r="N3866" s="63"/>
      <c r="O3866" s="63"/>
      <c r="P3866" s="63"/>
      <c r="Q3866" s="63"/>
      <c r="R3866" s="63"/>
    </row>
    <row r="3867" spans="1:18" x14ac:dyDescent="0.2">
      <c r="A3867" s="63" t="s">
        <v>8551</v>
      </c>
      <c r="B3867" s="63" t="s">
        <v>8535</v>
      </c>
      <c r="C3867" s="63" t="s">
        <v>50</v>
      </c>
      <c r="D3867" s="63" t="s">
        <v>49</v>
      </c>
      <c r="E3867" s="63" t="s">
        <v>8294</v>
      </c>
      <c r="F3867" s="63">
        <v>1</v>
      </c>
      <c r="G3867" s="63" t="s">
        <v>8751</v>
      </c>
      <c r="H3867" s="63" t="s">
        <v>19</v>
      </c>
      <c r="I3867" s="63">
        <v>0.6</v>
      </c>
      <c r="J3867" s="63">
        <v>41</v>
      </c>
      <c r="K3867" s="63">
        <v>4</v>
      </c>
      <c r="L3867" s="63">
        <v>-0.8</v>
      </c>
      <c r="M3867" s="63">
        <v>1</v>
      </c>
      <c r="N3867" s="63"/>
      <c r="O3867" s="63">
        <v>1</v>
      </c>
      <c r="P3867" s="63"/>
      <c r="Q3867" s="63"/>
      <c r="R3867" s="63"/>
    </row>
    <row r="3868" spans="1:18" x14ac:dyDescent="0.2">
      <c r="A3868" s="63" t="s">
        <v>8552</v>
      </c>
      <c r="B3868" s="63" t="s">
        <v>8533</v>
      </c>
      <c r="C3868" s="63" t="s">
        <v>54</v>
      </c>
      <c r="D3868" s="63" t="s">
        <v>53</v>
      </c>
      <c r="E3868" s="63" t="s">
        <v>8294</v>
      </c>
      <c r="F3868" s="63">
        <v>0</v>
      </c>
      <c r="G3868" s="63" t="s">
        <v>8751</v>
      </c>
      <c r="H3868" s="63" t="s">
        <v>18</v>
      </c>
      <c r="I3868" s="63">
        <v>0.59</v>
      </c>
      <c r="J3868" s="63">
        <v>35</v>
      </c>
      <c r="K3868" s="63">
        <v>3</v>
      </c>
      <c r="L3868" s="63"/>
      <c r="M3868" s="63"/>
      <c r="N3868" s="63"/>
      <c r="O3868" s="63"/>
      <c r="P3868" s="63"/>
      <c r="Q3868" s="63"/>
      <c r="R3868" s="63"/>
    </row>
    <row r="3869" spans="1:18" x14ac:dyDescent="0.2">
      <c r="A3869" s="63" t="s">
        <v>8553</v>
      </c>
      <c r="B3869" s="63" t="s">
        <v>8535</v>
      </c>
      <c r="C3869" s="63" t="s">
        <v>54</v>
      </c>
      <c r="D3869" s="63" t="s">
        <v>53</v>
      </c>
      <c r="E3869" s="63" t="s">
        <v>8294</v>
      </c>
      <c r="F3869" s="63">
        <v>1</v>
      </c>
      <c r="G3869" s="63" t="s">
        <v>8751</v>
      </c>
      <c r="H3869" s="63" t="s">
        <v>19</v>
      </c>
      <c r="I3869" s="63">
        <v>0.51</v>
      </c>
      <c r="J3869" s="63">
        <v>28</v>
      </c>
      <c r="K3869" s="63">
        <v>3</v>
      </c>
      <c r="L3869" s="63">
        <v>-0.6</v>
      </c>
      <c r="M3869" s="63">
        <v>1</v>
      </c>
      <c r="N3869" s="63"/>
      <c r="O3869" s="63">
        <v>1</v>
      </c>
      <c r="P3869" s="63"/>
      <c r="Q3869" s="63"/>
      <c r="R3869" s="63"/>
    </row>
    <row r="3870" spans="1:18" x14ac:dyDescent="0.2">
      <c r="A3870" s="63" t="s">
        <v>8554</v>
      </c>
      <c r="B3870" s="63" t="s">
        <v>8533</v>
      </c>
      <c r="C3870" s="63" t="s">
        <v>58</v>
      </c>
      <c r="D3870" s="63" t="s">
        <v>57</v>
      </c>
      <c r="E3870" s="63" t="s">
        <v>8294</v>
      </c>
      <c r="F3870" s="63">
        <v>0</v>
      </c>
      <c r="G3870" s="63" t="s">
        <v>8751</v>
      </c>
      <c r="H3870" s="63" t="s">
        <v>18</v>
      </c>
      <c r="I3870" s="63">
        <v>0.72</v>
      </c>
      <c r="J3870" s="63">
        <v>50</v>
      </c>
      <c r="K3870" s="63">
        <v>4</v>
      </c>
      <c r="L3870" s="63"/>
      <c r="M3870" s="63"/>
      <c r="N3870" s="63"/>
      <c r="O3870" s="63"/>
      <c r="P3870" s="63"/>
      <c r="Q3870" s="63"/>
      <c r="R3870" s="63"/>
    </row>
    <row r="3871" spans="1:18" x14ac:dyDescent="0.2">
      <c r="A3871" s="63" t="s">
        <v>8555</v>
      </c>
      <c r="B3871" s="63" t="s">
        <v>8535</v>
      </c>
      <c r="C3871" s="63" t="s">
        <v>58</v>
      </c>
      <c r="D3871" s="63" t="s">
        <v>57</v>
      </c>
      <c r="E3871" s="63" t="s">
        <v>8294</v>
      </c>
      <c r="F3871" s="63">
        <v>1</v>
      </c>
      <c r="G3871" s="63" t="s">
        <v>8751</v>
      </c>
      <c r="H3871" s="63" t="s">
        <v>19</v>
      </c>
      <c r="I3871" s="63">
        <v>0.64</v>
      </c>
      <c r="J3871" s="63">
        <v>46</v>
      </c>
      <c r="K3871" s="63">
        <v>4</v>
      </c>
      <c r="L3871" s="63">
        <v>-0.6</v>
      </c>
      <c r="M3871" s="63">
        <v>1</v>
      </c>
      <c r="N3871" s="63"/>
      <c r="O3871" s="63">
        <v>1</v>
      </c>
      <c r="P3871" s="63"/>
      <c r="Q3871" s="63"/>
      <c r="R3871" s="63"/>
    </row>
    <row r="3872" spans="1:18" x14ac:dyDescent="0.2">
      <c r="A3872" s="63" t="s">
        <v>8556</v>
      </c>
      <c r="B3872" s="63" t="s">
        <v>8533</v>
      </c>
      <c r="C3872" s="63" t="s">
        <v>62</v>
      </c>
      <c r="D3872" s="63" t="s">
        <v>61</v>
      </c>
      <c r="E3872" s="63" t="s">
        <v>8294</v>
      </c>
      <c r="F3872" s="63">
        <v>0</v>
      </c>
      <c r="G3872" s="63" t="s">
        <v>8751</v>
      </c>
      <c r="H3872" s="63" t="s">
        <v>18</v>
      </c>
      <c r="I3872" s="63">
        <v>0.25</v>
      </c>
      <c r="J3872" s="63">
        <v>2</v>
      </c>
      <c r="K3872" s="63">
        <v>1</v>
      </c>
      <c r="L3872" s="63"/>
      <c r="M3872" s="63"/>
      <c r="N3872" s="63"/>
      <c r="O3872" s="63"/>
      <c r="P3872" s="63"/>
      <c r="Q3872" s="63"/>
      <c r="R3872" s="63"/>
    </row>
    <row r="3873" spans="1:18" x14ac:dyDescent="0.2">
      <c r="A3873" s="63" t="s">
        <v>8557</v>
      </c>
      <c r="B3873" s="63" t="s">
        <v>8535</v>
      </c>
      <c r="C3873" s="63" t="s">
        <v>62</v>
      </c>
      <c r="D3873" s="63" t="s">
        <v>61</v>
      </c>
      <c r="E3873" s="63" t="s">
        <v>8294</v>
      </c>
      <c r="F3873" s="63">
        <v>1</v>
      </c>
      <c r="G3873" s="63" t="s">
        <v>8751</v>
      </c>
      <c r="H3873" s="63" t="s">
        <v>19</v>
      </c>
      <c r="I3873" s="63">
        <v>0.23</v>
      </c>
      <c r="J3873" s="63">
        <v>1</v>
      </c>
      <c r="K3873" s="63">
        <v>1</v>
      </c>
      <c r="L3873" s="63">
        <v>-0.2</v>
      </c>
      <c r="M3873" s="63">
        <v>1</v>
      </c>
      <c r="N3873" s="63"/>
      <c r="O3873" s="63"/>
      <c r="P3873" s="63"/>
      <c r="Q3873" s="63"/>
      <c r="R3873" s="63"/>
    </row>
    <row r="3874" spans="1:18" x14ac:dyDescent="0.2">
      <c r="A3874" s="63" t="s">
        <v>8558</v>
      </c>
      <c r="B3874" s="63" t="s">
        <v>8533</v>
      </c>
      <c r="C3874" s="63" t="s">
        <v>1</v>
      </c>
      <c r="D3874" s="63" t="s">
        <v>65</v>
      </c>
      <c r="E3874" s="63" t="s">
        <v>8294</v>
      </c>
      <c r="F3874" s="63">
        <v>0</v>
      </c>
      <c r="G3874" s="63" t="s">
        <v>8751</v>
      </c>
      <c r="H3874" s="63" t="s">
        <v>18</v>
      </c>
      <c r="I3874" s="63">
        <v>0.28999999999999998</v>
      </c>
      <c r="J3874" s="63">
        <v>5</v>
      </c>
      <c r="K3874" s="63">
        <v>1</v>
      </c>
      <c r="L3874" s="63"/>
      <c r="M3874" s="63"/>
      <c r="N3874" s="63"/>
      <c r="O3874" s="63"/>
      <c r="P3874" s="63"/>
      <c r="Q3874" s="63"/>
      <c r="R3874" s="63"/>
    </row>
    <row r="3875" spans="1:18" x14ac:dyDescent="0.2">
      <c r="A3875" s="63" t="s">
        <v>8559</v>
      </c>
      <c r="B3875" s="63" t="s">
        <v>8535</v>
      </c>
      <c r="C3875" s="63" t="s">
        <v>1</v>
      </c>
      <c r="D3875" s="63" t="s">
        <v>65</v>
      </c>
      <c r="E3875" s="63" t="s">
        <v>8294</v>
      </c>
      <c r="F3875" s="63">
        <v>1</v>
      </c>
      <c r="G3875" s="63" t="s">
        <v>8751</v>
      </c>
      <c r="H3875" s="63" t="s">
        <v>19</v>
      </c>
      <c r="I3875" s="63">
        <v>0.35</v>
      </c>
      <c r="J3875" s="63">
        <v>3</v>
      </c>
      <c r="K3875" s="63">
        <v>1</v>
      </c>
      <c r="L3875" s="63">
        <v>0.5</v>
      </c>
      <c r="M3875" s="63"/>
      <c r="N3875" s="63">
        <v>1</v>
      </c>
      <c r="O3875" s="63"/>
      <c r="P3875" s="63">
        <v>1</v>
      </c>
      <c r="Q3875" s="63"/>
      <c r="R3875" s="63"/>
    </row>
    <row r="3876" spans="1:18" x14ac:dyDescent="0.2">
      <c r="A3876" s="63" t="s">
        <v>8560</v>
      </c>
      <c r="B3876" s="63" t="s">
        <v>8533</v>
      </c>
      <c r="C3876" s="63" t="s">
        <v>69</v>
      </c>
      <c r="D3876" s="63" t="s">
        <v>68</v>
      </c>
      <c r="E3876" s="63" t="s">
        <v>8294</v>
      </c>
      <c r="F3876" s="63">
        <v>0</v>
      </c>
      <c r="G3876" s="63" t="s">
        <v>8751</v>
      </c>
      <c r="H3876" s="63" t="s">
        <v>18</v>
      </c>
      <c r="I3876" s="63">
        <v>0.47</v>
      </c>
      <c r="J3876" s="63">
        <v>15</v>
      </c>
      <c r="K3876" s="63">
        <v>2</v>
      </c>
      <c r="L3876" s="63"/>
      <c r="M3876" s="63"/>
      <c r="N3876" s="63"/>
      <c r="O3876" s="63"/>
      <c r="P3876" s="63"/>
      <c r="Q3876" s="63"/>
      <c r="R3876" s="63"/>
    </row>
    <row r="3877" spans="1:18" x14ac:dyDescent="0.2">
      <c r="A3877" s="63" t="s">
        <v>8561</v>
      </c>
      <c r="B3877" s="63" t="s">
        <v>8535</v>
      </c>
      <c r="C3877" s="63" t="s">
        <v>69</v>
      </c>
      <c r="D3877" s="63" t="s">
        <v>68</v>
      </c>
      <c r="E3877" s="63" t="s">
        <v>8294</v>
      </c>
      <c r="F3877" s="63">
        <v>1</v>
      </c>
      <c r="G3877" s="63" t="s">
        <v>8751</v>
      </c>
      <c r="H3877" s="63" t="s">
        <v>19</v>
      </c>
      <c r="I3877" s="63">
        <v>0.43</v>
      </c>
      <c r="J3877" s="63">
        <v>14</v>
      </c>
      <c r="K3877" s="63">
        <v>2</v>
      </c>
      <c r="L3877" s="63">
        <v>-0.3</v>
      </c>
      <c r="M3877" s="63">
        <v>1</v>
      </c>
      <c r="N3877" s="63"/>
      <c r="O3877" s="63"/>
      <c r="P3877" s="63"/>
      <c r="Q3877" s="63"/>
      <c r="R3877" s="63"/>
    </row>
    <row r="3878" spans="1:18" x14ac:dyDescent="0.2">
      <c r="A3878" s="63" t="s">
        <v>8562</v>
      </c>
      <c r="B3878" s="63" t="s">
        <v>8533</v>
      </c>
      <c r="C3878" s="63" t="s">
        <v>73</v>
      </c>
      <c r="D3878" s="63" t="s">
        <v>72</v>
      </c>
      <c r="E3878" s="63" t="s">
        <v>8294</v>
      </c>
      <c r="F3878" s="63">
        <v>0</v>
      </c>
      <c r="G3878" s="63" t="s">
        <v>8751</v>
      </c>
      <c r="H3878" s="63" t="s">
        <v>18</v>
      </c>
      <c r="I3878" s="63">
        <v>0.69</v>
      </c>
      <c r="J3878" s="63">
        <v>45</v>
      </c>
      <c r="K3878" s="63">
        <v>4</v>
      </c>
      <c r="L3878" s="63"/>
      <c r="M3878" s="63"/>
      <c r="N3878" s="63"/>
      <c r="O3878" s="63"/>
      <c r="P3878" s="63"/>
      <c r="Q3878" s="63"/>
      <c r="R3878" s="63"/>
    </row>
    <row r="3879" spans="1:18" x14ac:dyDescent="0.2">
      <c r="A3879" s="63" t="s">
        <v>8563</v>
      </c>
      <c r="B3879" s="63" t="s">
        <v>8535</v>
      </c>
      <c r="C3879" s="63" t="s">
        <v>73</v>
      </c>
      <c r="D3879" s="63" t="s">
        <v>72</v>
      </c>
      <c r="E3879" s="63" t="s">
        <v>8294</v>
      </c>
      <c r="F3879" s="63">
        <v>1</v>
      </c>
      <c r="G3879" s="63" t="s">
        <v>8751</v>
      </c>
      <c r="H3879" s="63" t="s">
        <v>19</v>
      </c>
      <c r="I3879" s="63">
        <v>0.61</v>
      </c>
      <c r="J3879" s="63">
        <v>43</v>
      </c>
      <c r="K3879" s="63">
        <v>4</v>
      </c>
      <c r="L3879" s="63">
        <v>-0.6</v>
      </c>
      <c r="M3879" s="63">
        <v>1</v>
      </c>
      <c r="N3879" s="63"/>
      <c r="O3879" s="63">
        <v>1</v>
      </c>
      <c r="P3879" s="63"/>
      <c r="Q3879" s="63"/>
      <c r="R3879" s="63"/>
    </row>
    <row r="3880" spans="1:18" x14ac:dyDescent="0.2">
      <c r="A3880" s="63" t="s">
        <v>8564</v>
      </c>
      <c r="B3880" s="63" t="s">
        <v>8533</v>
      </c>
      <c r="C3880" s="63" t="s">
        <v>77</v>
      </c>
      <c r="D3880" s="63" t="s">
        <v>76</v>
      </c>
      <c r="E3880" s="63" t="s">
        <v>8294</v>
      </c>
      <c r="F3880" s="63">
        <v>0</v>
      </c>
      <c r="G3880" s="63" t="s">
        <v>8751</v>
      </c>
      <c r="H3880" s="63" t="s">
        <v>18</v>
      </c>
      <c r="I3880" s="63">
        <v>0.54</v>
      </c>
      <c r="J3880" s="63">
        <v>28</v>
      </c>
      <c r="K3880" s="63">
        <v>3</v>
      </c>
      <c r="L3880" s="63"/>
      <c r="M3880" s="63"/>
      <c r="N3880" s="63"/>
      <c r="O3880" s="63"/>
      <c r="P3880" s="63"/>
      <c r="Q3880" s="63"/>
      <c r="R3880" s="63"/>
    </row>
    <row r="3881" spans="1:18" x14ac:dyDescent="0.2">
      <c r="A3881" s="63" t="s">
        <v>8565</v>
      </c>
      <c r="B3881" s="63" t="s">
        <v>8535</v>
      </c>
      <c r="C3881" s="63" t="s">
        <v>77</v>
      </c>
      <c r="D3881" s="63" t="s">
        <v>76</v>
      </c>
      <c r="E3881" s="63" t="s">
        <v>8294</v>
      </c>
      <c r="F3881" s="63">
        <v>1</v>
      </c>
      <c r="G3881" s="63" t="s">
        <v>8751</v>
      </c>
      <c r="H3881" s="63" t="s">
        <v>19</v>
      </c>
      <c r="I3881" s="63">
        <v>0.46</v>
      </c>
      <c r="J3881" s="63">
        <v>20</v>
      </c>
      <c r="K3881" s="63">
        <v>2</v>
      </c>
      <c r="L3881" s="63">
        <v>-0.6</v>
      </c>
      <c r="M3881" s="63">
        <v>1</v>
      </c>
      <c r="N3881" s="63"/>
      <c r="O3881" s="63">
        <v>1</v>
      </c>
      <c r="P3881" s="63"/>
      <c r="Q3881" s="63"/>
      <c r="R3881" s="63"/>
    </row>
    <row r="3882" spans="1:18" x14ac:dyDescent="0.2">
      <c r="A3882" s="63" t="s">
        <v>8566</v>
      </c>
      <c r="B3882" s="63" t="s">
        <v>8533</v>
      </c>
      <c r="C3882" s="63" t="s">
        <v>81</v>
      </c>
      <c r="D3882" s="63" t="s">
        <v>80</v>
      </c>
      <c r="E3882" s="63" t="s">
        <v>8294</v>
      </c>
      <c r="F3882" s="63">
        <v>0</v>
      </c>
      <c r="G3882" s="63" t="s">
        <v>8751</v>
      </c>
      <c r="H3882" s="63" t="s">
        <v>18</v>
      </c>
      <c r="I3882" s="63">
        <v>0.57999999999999996</v>
      </c>
      <c r="J3882" s="63">
        <v>33</v>
      </c>
      <c r="K3882" s="63">
        <v>3</v>
      </c>
      <c r="L3882" s="63"/>
      <c r="M3882" s="63"/>
      <c r="N3882" s="63"/>
      <c r="O3882" s="63"/>
      <c r="P3882" s="63"/>
      <c r="Q3882" s="63"/>
      <c r="R3882" s="63"/>
    </row>
    <row r="3883" spans="1:18" x14ac:dyDescent="0.2">
      <c r="A3883" s="63" t="s">
        <v>8567</v>
      </c>
      <c r="B3883" s="63" t="s">
        <v>8535</v>
      </c>
      <c r="C3883" s="63" t="s">
        <v>81</v>
      </c>
      <c r="D3883" s="63" t="s">
        <v>80</v>
      </c>
      <c r="E3883" s="63" t="s">
        <v>8294</v>
      </c>
      <c r="F3883" s="63">
        <v>1</v>
      </c>
      <c r="G3883" s="63" t="s">
        <v>8751</v>
      </c>
      <c r="H3883" s="63" t="s">
        <v>19</v>
      </c>
      <c r="I3883" s="63">
        <v>0.61</v>
      </c>
      <c r="J3883" s="63">
        <v>43</v>
      </c>
      <c r="K3883" s="63">
        <v>4</v>
      </c>
      <c r="L3883" s="63">
        <v>0.2</v>
      </c>
      <c r="M3883" s="63"/>
      <c r="N3883" s="63">
        <v>1</v>
      </c>
      <c r="O3883" s="63"/>
      <c r="P3883" s="63"/>
      <c r="Q3883" s="63"/>
      <c r="R3883" s="63"/>
    </row>
    <row r="3884" spans="1:18" x14ac:dyDescent="0.2">
      <c r="A3884" s="63" t="s">
        <v>8568</v>
      </c>
      <c r="B3884" s="63" t="s">
        <v>8533</v>
      </c>
      <c r="C3884" s="63" t="s">
        <v>85</v>
      </c>
      <c r="D3884" s="63" t="s">
        <v>84</v>
      </c>
      <c r="E3884" s="63" t="s">
        <v>8294</v>
      </c>
      <c r="F3884" s="63">
        <v>0</v>
      </c>
      <c r="G3884" s="63" t="s">
        <v>8751</v>
      </c>
      <c r="H3884" s="63" t="s">
        <v>18</v>
      </c>
      <c r="I3884" s="63">
        <v>0.67</v>
      </c>
      <c r="J3884" s="63">
        <v>42</v>
      </c>
      <c r="K3884" s="63">
        <v>4</v>
      </c>
      <c r="L3884" s="63"/>
      <c r="M3884" s="63"/>
      <c r="N3884" s="63"/>
      <c r="O3884" s="63"/>
      <c r="P3884" s="63"/>
      <c r="Q3884" s="63"/>
      <c r="R3884" s="63"/>
    </row>
    <row r="3885" spans="1:18" x14ac:dyDescent="0.2">
      <c r="A3885" s="63" t="s">
        <v>8569</v>
      </c>
      <c r="B3885" s="63" t="s">
        <v>8535</v>
      </c>
      <c r="C3885" s="63" t="s">
        <v>85</v>
      </c>
      <c r="D3885" s="63" t="s">
        <v>84</v>
      </c>
      <c r="E3885" s="63" t="s">
        <v>8294</v>
      </c>
      <c r="F3885" s="63">
        <v>1</v>
      </c>
      <c r="G3885" s="63" t="s">
        <v>8751</v>
      </c>
      <c r="H3885" s="63" t="s">
        <v>19</v>
      </c>
      <c r="I3885" s="63">
        <v>0.55000000000000004</v>
      </c>
      <c r="J3885" s="63">
        <v>33</v>
      </c>
      <c r="K3885" s="63">
        <v>3</v>
      </c>
      <c r="L3885" s="63">
        <v>-0.9</v>
      </c>
      <c r="M3885" s="63">
        <v>1</v>
      </c>
      <c r="N3885" s="63"/>
      <c r="O3885" s="63">
        <v>1</v>
      </c>
      <c r="P3885" s="63"/>
      <c r="Q3885" s="63"/>
      <c r="R3885" s="63"/>
    </row>
    <row r="3886" spans="1:18" x14ac:dyDescent="0.2">
      <c r="A3886" s="63" t="s">
        <v>8570</v>
      </c>
      <c r="B3886" s="63" t="s">
        <v>8533</v>
      </c>
      <c r="C3886" s="63" t="s">
        <v>89</v>
      </c>
      <c r="D3886" s="63" t="s">
        <v>88</v>
      </c>
      <c r="E3886" s="63" t="s">
        <v>8294</v>
      </c>
      <c r="F3886" s="63">
        <v>0</v>
      </c>
      <c r="G3886" s="63" t="s">
        <v>8751</v>
      </c>
      <c r="H3886" s="63" t="s">
        <v>18</v>
      </c>
      <c r="I3886" s="63">
        <v>0.69</v>
      </c>
      <c r="J3886" s="63">
        <v>45</v>
      </c>
      <c r="K3886" s="63">
        <v>4</v>
      </c>
      <c r="L3886" s="63"/>
      <c r="M3886" s="63"/>
      <c r="N3886" s="63"/>
      <c r="O3886" s="63"/>
      <c r="P3886" s="63"/>
      <c r="Q3886" s="63"/>
      <c r="R3886" s="63"/>
    </row>
    <row r="3887" spans="1:18" x14ac:dyDescent="0.2">
      <c r="A3887" s="63" t="s">
        <v>8571</v>
      </c>
      <c r="B3887" s="63" t="s">
        <v>8535</v>
      </c>
      <c r="C3887" s="63" t="s">
        <v>89</v>
      </c>
      <c r="D3887" s="63" t="s">
        <v>88</v>
      </c>
      <c r="E3887" s="63" t="s">
        <v>8294</v>
      </c>
      <c r="F3887" s="63">
        <v>1</v>
      </c>
      <c r="G3887" s="63" t="s">
        <v>8751</v>
      </c>
      <c r="H3887" s="63" t="s">
        <v>19</v>
      </c>
      <c r="I3887" s="63">
        <v>0.6</v>
      </c>
      <c r="J3887" s="63">
        <v>41</v>
      </c>
      <c r="K3887" s="63">
        <v>4</v>
      </c>
      <c r="L3887" s="63">
        <v>-0.7</v>
      </c>
      <c r="M3887" s="63">
        <v>1</v>
      </c>
      <c r="N3887" s="63"/>
      <c r="O3887" s="63">
        <v>1</v>
      </c>
      <c r="P3887" s="63"/>
      <c r="Q3887" s="63"/>
      <c r="R3887" s="63"/>
    </row>
    <row r="3888" spans="1:18" x14ac:dyDescent="0.2">
      <c r="A3888" s="63" t="s">
        <v>8572</v>
      </c>
      <c r="B3888" s="63" t="s">
        <v>8533</v>
      </c>
      <c r="C3888" s="63" t="s">
        <v>93</v>
      </c>
      <c r="D3888" s="63" t="s">
        <v>92</v>
      </c>
      <c r="E3888" s="63" t="s">
        <v>8294</v>
      </c>
      <c r="F3888" s="63">
        <v>0</v>
      </c>
      <c r="G3888" s="63" t="s">
        <v>8751</v>
      </c>
      <c r="H3888" s="63" t="s">
        <v>18</v>
      </c>
      <c r="I3888" s="63">
        <v>0.66</v>
      </c>
      <c r="J3888" s="63">
        <v>40</v>
      </c>
      <c r="K3888" s="63">
        <v>4</v>
      </c>
      <c r="L3888" s="63"/>
      <c r="M3888" s="63"/>
      <c r="N3888" s="63"/>
      <c r="O3888" s="63"/>
      <c r="P3888" s="63"/>
      <c r="Q3888" s="63"/>
      <c r="R3888" s="63"/>
    </row>
    <row r="3889" spans="1:18" x14ac:dyDescent="0.2">
      <c r="A3889" s="63" t="s">
        <v>8573</v>
      </c>
      <c r="B3889" s="63" t="s">
        <v>8535</v>
      </c>
      <c r="C3889" s="63" t="s">
        <v>93</v>
      </c>
      <c r="D3889" s="63" t="s">
        <v>92</v>
      </c>
      <c r="E3889" s="63" t="s">
        <v>8294</v>
      </c>
      <c r="F3889" s="63">
        <v>1</v>
      </c>
      <c r="G3889" s="63" t="s">
        <v>8751</v>
      </c>
      <c r="H3889" s="63" t="s">
        <v>19</v>
      </c>
      <c r="I3889" s="63">
        <v>0.87</v>
      </c>
      <c r="J3889" s="63">
        <v>51</v>
      </c>
      <c r="K3889" s="63">
        <v>4</v>
      </c>
      <c r="L3889" s="63">
        <v>1.6</v>
      </c>
      <c r="M3889" s="63"/>
      <c r="N3889" s="63">
        <v>1</v>
      </c>
      <c r="O3889" s="63"/>
      <c r="P3889" s="63">
        <v>1</v>
      </c>
      <c r="Q3889" s="63"/>
      <c r="R3889" s="63">
        <v>1</v>
      </c>
    </row>
    <row r="3890" spans="1:18" x14ac:dyDescent="0.2">
      <c r="A3890" s="63" t="s">
        <v>8574</v>
      </c>
      <c r="B3890" s="63" t="s">
        <v>8533</v>
      </c>
      <c r="C3890" s="63" t="s">
        <v>97</v>
      </c>
      <c r="D3890" s="63" t="s">
        <v>96</v>
      </c>
      <c r="E3890" s="63" t="s">
        <v>8294</v>
      </c>
      <c r="F3890" s="63">
        <v>0</v>
      </c>
      <c r="G3890" s="63" t="s">
        <v>8751</v>
      </c>
      <c r="H3890" s="63" t="s">
        <v>18</v>
      </c>
      <c r="I3890" s="63">
        <v>0.51</v>
      </c>
      <c r="J3890" s="63">
        <v>22</v>
      </c>
      <c r="K3890" s="63">
        <v>2</v>
      </c>
      <c r="L3890" s="63"/>
      <c r="M3890" s="63"/>
      <c r="N3890" s="63"/>
      <c r="O3890" s="63"/>
      <c r="P3890" s="63"/>
      <c r="Q3890" s="63"/>
      <c r="R3890" s="63"/>
    </row>
    <row r="3891" spans="1:18" x14ac:dyDescent="0.2">
      <c r="A3891" s="63" t="s">
        <v>8575</v>
      </c>
      <c r="B3891" s="63" t="s">
        <v>8535</v>
      </c>
      <c r="C3891" s="63" t="s">
        <v>97</v>
      </c>
      <c r="D3891" s="63" t="s">
        <v>96</v>
      </c>
      <c r="E3891" s="63" t="s">
        <v>8294</v>
      </c>
      <c r="F3891" s="63">
        <v>1</v>
      </c>
      <c r="G3891" s="63" t="s">
        <v>8751</v>
      </c>
      <c r="H3891" s="63" t="s">
        <v>19</v>
      </c>
      <c r="I3891" s="63">
        <v>0.53</v>
      </c>
      <c r="J3891" s="63">
        <v>31</v>
      </c>
      <c r="K3891" s="63">
        <v>3</v>
      </c>
      <c r="L3891" s="63">
        <v>0.2</v>
      </c>
      <c r="M3891" s="63"/>
      <c r="N3891" s="63">
        <v>1</v>
      </c>
      <c r="O3891" s="63"/>
      <c r="P3891" s="63"/>
      <c r="Q3891" s="63"/>
      <c r="R3891" s="63"/>
    </row>
    <row r="3892" spans="1:18" x14ac:dyDescent="0.2">
      <c r="A3892" s="63" t="s">
        <v>8576</v>
      </c>
      <c r="B3892" s="63" t="s">
        <v>8533</v>
      </c>
      <c r="C3892" s="63" t="s">
        <v>101</v>
      </c>
      <c r="D3892" s="63" t="s">
        <v>100</v>
      </c>
      <c r="E3892" s="63" t="s">
        <v>8294</v>
      </c>
      <c r="F3892" s="63">
        <v>0</v>
      </c>
      <c r="G3892" s="63" t="s">
        <v>8751</v>
      </c>
      <c r="H3892" s="63" t="s">
        <v>18</v>
      </c>
      <c r="I3892" s="63">
        <v>0.51</v>
      </c>
      <c r="J3892" s="63">
        <v>22</v>
      </c>
      <c r="K3892" s="63">
        <v>2</v>
      </c>
      <c r="L3892" s="63"/>
      <c r="M3892" s="63"/>
      <c r="N3892" s="63"/>
      <c r="O3892" s="63"/>
      <c r="P3892" s="63"/>
      <c r="Q3892" s="63"/>
      <c r="R3892" s="63"/>
    </row>
    <row r="3893" spans="1:18" x14ac:dyDescent="0.2">
      <c r="A3893" s="63" t="s">
        <v>8577</v>
      </c>
      <c r="B3893" s="63" t="s">
        <v>8535</v>
      </c>
      <c r="C3893" s="63" t="s">
        <v>101</v>
      </c>
      <c r="D3893" s="63" t="s">
        <v>100</v>
      </c>
      <c r="E3893" s="63" t="s">
        <v>8294</v>
      </c>
      <c r="F3893" s="63">
        <v>1</v>
      </c>
      <c r="G3893" s="63" t="s">
        <v>8751</v>
      </c>
      <c r="H3893" s="63" t="s">
        <v>19</v>
      </c>
      <c r="I3893" s="63">
        <v>0.5</v>
      </c>
      <c r="J3893" s="63">
        <v>26</v>
      </c>
      <c r="K3893" s="63">
        <v>3</v>
      </c>
      <c r="L3893" s="63">
        <v>-0.1</v>
      </c>
      <c r="M3893" s="63">
        <v>1</v>
      </c>
      <c r="N3893" s="63"/>
      <c r="O3893" s="63"/>
      <c r="P3893" s="63"/>
      <c r="Q3893" s="63"/>
      <c r="R3893" s="63"/>
    </row>
    <row r="3894" spans="1:18" x14ac:dyDescent="0.2">
      <c r="A3894" s="63" t="s">
        <v>8578</v>
      </c>
      <c r="B3894" s="63" t="s">
        <v>8533</v>
      </c>
      <c r="C3894" s="63" t="s">
        <v>105</v>
      </c>
      <c r="D3894" s="63" t="s">
        <v>104</v>
      </c>
      <c r="E3894" s="63" t="s">
        <v>8294</v>
      </c>
      <c r="F3894" s="63">
        <v>0</v>
      </c>
      <c r="G3894" s="63" t="s">
        <v>8751</v>
      </c>
      <c r="H3894" s="63" t="s">
        <v>18</v>
      </c>
      <c r="I3894" s="63">
        <v>0.44</v>
      </c>
      <c r="J3894" s="63">
        <v>13</v>
      </c>
      <c r="K3894" s="63">
        <v>2</v>
      </c>
      <c r="L3894" s="63"/>
      <c r="M3894" s="63"/>
      <c r="N3894" s="63"/>
      <c r="O3894" s="63"/>
      <c r="P3894" s="63"/>
      <c r="Q3894" s="63"/>
      <c r="R3894" s="63"/>
    </row>
    <row r="3895" spans="1:18" x14ac:dyDescent="0.2">
      <c r="A3895" s="63" t="s">
        <v>8579</v>
      </c>
      <c r="B3895" s="63" t="s">
        <v>8535</v>
      </c>
      <c r="C3895" s="63" t="s">
        <v>105</v>
      </c>
      <c r="D3895" s="63" t="s">
        <v>104</v>
      </c>
      <c r="E3895" s="63" t="s">
        <v>8294</v>
      </c>
      <c r="F3895" s="63">
        <v>1</v>
      </c>
      <c r="G3895" s="63" t="s">
        <v>8751</v>
      </c>
      <c r="H3895" s="63" t="s">
        <v>19</v>
      </c>
      <c r="I3895" s="63">
        <v>0.4</v>
      </c>
      <c r="J3895" s="63">
        <v>9</v>
      </c>
      <c r="K3895" s="63">
        <v>1</v>
      </c>
      <c r="L3895" s="63">
        <v>-0.3</v>
      </c>
      <c r="M3895" s="63">
        <v>1</v>
      </c>
      <c r="N3895" s="63"/>
      <c r="O3895" s="63"/>
      <c r="P3895" s="63"/>
      <c r="Q3895" s="63"/>
      <c r="R3895" s="63"/>
    </row>
    <row r="3896" spans="1:18" x14ac:dyDescent="0.2">
      <c r="A3896" s="63" t="s">
        <v>8580</v>
      </c>
      <c r="B3896" s="63" t="s">
        <v>8533</v>
      </c>
      <c r="C3896" s="63" t="s">
        <v>109</v>
      </c>
      <c r="D3896" s="63" t="s">
        <v>108</v>
      </c>
      <c r="E3896" s="63" t="s">
        <v>8294</v>
      </c>
      <c r="F3896" s="63">
        <v>0</v>
      </c>
      <c r="G3896" s="63" t="s">
        <v>8751</v>
      </c>
      <c r="H3896" s="63" t="s">
        <v>18</v>
      </c>
      <c r="I3896" s="63">
        <v>0.44</v>
      </c>
      <c r="J3896" s="63">
        <v>13</v>
      </c>
      <c r="K3896" s="63">
        <v>2</v>
      </c>
      <c r="L3896" s="63"/>
      <c r="M3896" s="63"/>
      <c r="N3896" s="63"/>
      <c r="O3896" s="63"/>
      <c r="P3896" s="63"/>
      <c r="Q3896" s="63"/>
      <c r="R3896" s="63"/>
    </row>
    <row r="3897" spans="1:18" x14ac:dyDescent="0.2">
      <c r="A3897" s="63" t="s">
        <v>8581</v>
      </c>
      <c r="B3897" s="63" t="s">
        <v>8535</v>
      </c>
      <c r="C3897" s="63" t="s">
        <v>109</v>
      </c>
      <c r="D3897" s="63" t="s">
        <v>108</v>
      </c>
      <c r="E3897" s="63" t="s">
        <v>8294</v>
      </c>
      <c r="F3897" s="63">
        <v>1</v>
      </c>
      <c r="G3897" s="63" t="s">
        <v>8751</v>
      </c>
      <c r="H3897" s="63" t="s">
        <v>19</v>
      </c>
      <c r="I3897" s="63">
        <v>0.45</v>
      </c>
      <c r="J3897" s="63">
        <v>16</v>
      </c>
      <c r="K3897" s="63">
        <v>2</v>
      </c>
      <c r="L3897" s="63">
        <v>0.1</v>
      </c>
      <c r="M3897" s="63"/>
      <c r="N3897" s="63">
        <v>1</v>
      </c>
      <c r="O3897" s="63"/>
      <c r="P3897" s="63"/>
      <c r="Q3897" s="63"/>
      <c r="R3897" s="63"/>
    </row>
    <row r="3898" spans="1:18" x14ac:dyDescent="0.2">
      <c r="A3898" s="63" t="s">
        <v>8582</v>
      </c>
      <c r="B3898" s="63" t="s">
        <v>8533</v>
      </c>
      <c r="C3898" s="63" t="s">
        <v>113</v>
      </c>
      <c r="D3898" s="63" t="s">
        <v>112</v>
      </c>
      <c r="E3898" s="63" t="s">
        <v>8294</v>
      </c>
      <c r="F3898" s="63">
        <v>0</v>
      </c>
      <c r="G3898" s="63" t="s">
        <v>8751</v>
      </c>
      <c r="H3898" s="63" t="s">
        <v>18</v>
      </c>
      <c r="I3898" s="63">
        <v>0.77</v>
      </c>
      <c r="J3898" s="63">
        <v>51</v>
      </c>
      <c r="K3898" s="63">
        <v>4</v>
      </c>
      <c r="L3898" s="63"/>
      <c r="M3898" s="63"/>
      <c r="N3898" s="63"/>
      <c r="O3898" s="63"/>
      <c r="P3898" s="63"/>
      <c r="Q3898" s="63"/>
      <c r="R3898" s="63"/>
    </row>
    <row r="3899" spans="1:18" x14ac:dyDescent="0.2">
      <c r="A3899" s="63" t="s">
        <v>8583</v>
      </c>
      <c r="B3899" s="63" t="s">
        <v>8535</v>
      </c>
      <c r="C3899" s="63" t="s">
        <v>113</v>
      </c>
      <c r="D3899" s="63" t="s">
        <v>112</v>
      </c>
      <c r="E3899" s="63" t="s">
        <v>8294</v>
      </c>
      <c r="F3899" s="63">
        <v>1</v>
      </c>
      <c r="G3899" s="63" t="s">
        <v>8751</v>
      </c>
      <c r="H3899" s="63" t="s">
        <v>19</v>
      </c>
      <c r="I3899" s="63">
        <v>0.76</v>
      </c>
      <c r="J3899" s="63">
        <v>50</v>
      </c>
      <c r="K3899" s="63">
        <v>4</v>
      </c>
      <c r="L3899" s="63">
        <v>-0.1</v>
      </c>
      <c r="M3899" s="63">
        <v>1</v>
      </c>
      <c r="N3899" s="63"/>
      <c r="O3899" s="63"/>
      <c r="P3899" s="63"/>
      <c r="Q3899" s="63"/>
      <c r="R3899" s="63"/>
    </row>
    <row r="3900" spans="1:18" x14ac:dyDescent="0.2">
      <c r="A3900" s="63" t="s">
        <v>8584</v>
      </c>
      <c r="B3900" s="63" t="s">
        <v>8533</v>
      </c>
      <c r="C3900" s="63" t="s">
        <v>117</v>
      </c>
      <c r="D3900" s="63" t="s">
        <v>116</v>
      </c>
      <c r="E3900" s="63" t="s">
        <v>8294</v>
      </c>
      <c r="F3900" s="63">
        <v>0</v>
      </c>
      <c r="G3900" s="63" t="s">
        <v>8751</v>
      </c>
      <c r="H3900" s="63" t="s">
        <v>18</v>
      </c>
      <c r="I3900" s="63">
        <v>0.42</v>
      </c>
      <c r="J3900" s="63">
        <v>11</v>
      </c>
      <c r="K3900" s="63">
        <v>1</v>
      </c>
      <c r="L3900" s="63"/>
      <c r="M3900" s="63"/>
      <c r="N3900" s="63"/>
      <c r="O3900" s="63"/>
      <c r="P3900" s="63"/>
      <c r="Q3900" s="63"/>
      <c r="R3900" s="63"/>
    </row>
    <row r="3901" spans="1:18" x14ac:dyDescent="0.2">
      <c r="A3901" s="63" t="s">
        <v>8585</v>
      </c>
      <c r="B3901" s="63" t="s">
        <v>8535</v>
      </c>
      <c r="C3901" s="63" t="s">
        <v>117</v>
      </c>
      <c r="D3901" s="63" t="s">
        <v>116</v>
      </c>
      <c r="E3901" s="63" t="s">
        <v>8294</v>
      </c>
      <c r="F3901" s="63">
        <v>1</v>
      </c>
      <c r="G3901" s="63" t="s">
        <v>8751</v>
      </c>
      <c r="H3901" s="63" t="s">
        <v>19</v>
      </c>
      <c r="I3901" s="63">
        <v>0.48</v>
      </c>
      <c r="J3901" s="63">
        <v>22</v>
      </c>
      <c r="K3901" s="63">
        <v>2</v>
      </c>
      <c r="L3901" s="63">
        <v>0.5</v>
      </c>
      <c r="M3901" s="63"/>
      <c r="N3901" s="63">
        <v>1</v>
      </c>
      <c r="O3901" s="63"/>
      <c r="P3901" s="63">
        <v>1</v>
      </c>
      <c r="Q3901" s="63"/>
      <c r="R3901" s="63"/>
    </row>
    <row r="3902" spans="1:18" x14ac:dyDescent="0.2">
      <c r="A3902" s="63" t="s">
        <v>8586</v>
      </c>
      <c r="B3902" s="63" t="s">
        <v>8533</v>
      </c>
      <c r="C3902" s="63" t="s">
        <v>121</v>
      </c>
      <c r="D3902" s="63" t="s">
        <v>120</v>
      </c>
      <c r="E3902" s="63" t="s">
        <v>8294</v>
      </c>
      <c r="F3902" s="63">
        <v>0</v>
      </c>
      <c r="G3902" s="63" t="s">
        <v>8751</v>
      </c>
      <c r="H3902" s="63" t="s">
        <v>18</v>
      </c>
      <c r="I3902" s="63">
        <v>0.63</v>
      </c>
      <c r="J3902" s="63">
        <v>37</v>
      </c>
      <c r="K3902" s="63">
        <v>3</v>
      </c>
      <c r="L3902" s="63"/>
      <c r="M3902" s="63"/>
      <c r="N3902" s="63"/>
      <c r="O3902" s="63"/>
      <c r="P3902" s="63"/>
      <c r="Q3902" s="63"/>
      <c r="R3902" s="63"/>
    </row>
    <row r="3903" spans="1:18" x14ac:dyDescent="0.2">
      <c r="A3903" s="63" t="s">
        <v>8587</v>
      </c>
      <c r="B3903" s="63" t="s">
        <v>8535</v>
      </c>
      <c r="C3903" s="63" t="s">
        <v>121</v>
      </c>
      <c r="D3903" s="63" t="s">
        <v>120</v>
      </c>
      <c r="E3903" s="63" t="s">
        <v>8294</v>
      </c>
      <c r="F3903" s="63">
        <v>1</v>
      </c>
      <c r="G3903" s="63" t="s">
        <v>8751</v>
      </c>
      <c r="H3903" s="63" t="s">
        <v>19</v>
      </c>
      <c r="I3903" s="63">
        <v>0.56000000000000005</v>
      </c>
      <c r="J3903" s="63">
        <v>37</v>
      </c>
      <c r="K3903" s="63">
        <v>3</v>
      </c>
      <c r="L3903" s="63">
        <v>-0.5</v>
      </c>
      <c r="M3903" s="63">
        <v>1</v>
      </c>
      <c r="N3903" s="63"/>
      <c r="O3903" s="63">
        <v>1</v>
      </c>
      <c r="P3903" s="63"/>
      <c r="Q3903" s="63"/>
      <c r="R3903" s="63"/>
    </row>
    <row r="3904" spans="1:18" x14ac:dyDescent="0.2">
      <c r="A3904" s="63" t="s">
        <v>8588</v>
      </c>
      <c r="B3904" s="63" t="s">
        <v>8533</v>
      </c>
      <c r="C3904" s="63" t="s">
        <v>125</v>
      </c>
      <c r="D3904" s="63" t="s">
        <v>124</v>
      </c>
      <c r="E3904" s="63" t="s">
        <v>8294</v>
      </c>
      <c r="F3904" s="63">
        <v>0</v>
      </c>
      <c r="G3904" s="63" t="s">
        <v>8751</v>
      </c>
      <c r="H3904" s="63" t="s">
        <v>18</v>
      </c>
      <c r="I3904" s="63">
        <v>0.71</v>
      </c>
      <c r="J3904" s="63">
        <v>48</v>
      </c>
      <c r="K3904" s="63">
        <v>4</v>
      </c>
      <c r="L3904" s="63"/>
      <c r="M3904" s="63"/>
      <c r="N3904" s="63"/>
      <c r="O3904" s="63"/>
      <c r="P3904" s="63"/>
      <c r="Q3904" s="63"/>
      <c r="R3904" s="63"/>
    </row>
    <row r="3905" spans="1:18" x14ac:dyDescent="0.2">
      <c r="A3905" s="63" t="s">
        <v>8589</v>
      </c>
      <c r="B3905" s="63" t="s">
        <v>8535</v>
      </c>
      <c r="C3905" s="63" t="s">
        <v>125</v>
      </c>
      <c r="D3905" s="63" t="s">
        <v>124</v>
      </c>
      <c r="E3905" s="63" t="s">
        <v>8294</v>
      </c>
      <c r="F3905" s="63">
        <v>1</v>
      </c>
      <c r="G3905" s="63" t="s">
        <v>8751</v>
      </c>
      <c r="H3905" s="63" t="s">
        <v>19</v>
      </c>
      <c r="I3905" s="63">
        <v>0.72</v>
      </c>
      <c r="J3905" s="63">
        <v>49</v>
      </c>
      <c r="K3905" s="63">
        <v>4</v>
      </c>
      <c r="L3905" s="63">
        <v>0.1</v>
      </c>
      <c r="M3905" s="63"/>
      <c r="N3905" s="63">
        <v>1</v>
      </c>
      <c r="O3905" s="63"/>
      <c r="P3905" s="63"/>
      <c r="Q3905" s="63"/>
      <c r="R3905" s="63"/>
    </row>
    <row r="3906" spans="1:18" x14ac:dyDescent="0.2">
      <c r="A3906" s="63" t="s">
        <v>8590</v>
      </c>
      <c r="B3906" s="63" t="s">
        <v>8533</v>
      </c>
      <c r="C3906" s="63" t="s">
        <v>129</v>
      </c>
      <c r="D3906" s="63" t="s">
        <v>128</v>
      </c>
      <c r="E3906" s="63" t="s">
        <v>8294</v>
      </c>
      <c r="F3906" s="63">
        <v>0</v>
      </c>
      <c r="G3906" s="63" t="s">
        <v>8751</v>
      </c>
      <c r="H3906" s="63" t="s">
        <v>18</v>
      </c>
      <c r="I3906" s="63">
        <v>0.63</v>
      </c>
      <c r="J3906" s="63">
        <v>37</v>
      </c>
      <c r="K3906" s="63">
        <v>3</v>
      </c>
      <c r="L3906" s="63"/>
      <c r="M3906" s="63"/>
      <c r="N3906" s="63"/>
      <c r="O3906" s="63"/>
      <c r="P3906" s="63"/>
      <c r="Q3906" s="63"/>
      <c r="R3906" s="63"/>
    </row>
    <row r="3907" spans="1:18" x14ac:dyDescent="0.2">
      <c r="A3907" s="63" t="s">
        <v>8591</v>
      </c>
      <c r="B3907" s="63" t="s">
        <v>8535</v>
      </c>
      <c r="C3907" s="63" t="s">
        <v>129</v>
      </c>
      <c r="D3907" s="63" t="s">
        <v>128</v>
      </c>
      <c r="E3907" s="63" t="s">
        <v>8294</v>
      </c>
      <c r="F3907" s="63">
        <v>1</v>
      </c>
      <c r="G3907" s="63" t="s">
        <v>8751</v>
      </c>
      <c r="H3907" s="63" t="s">
        <v>19</v>
      </c>
      <c r="I3907" s="63">
        <v>0.57999999999999996</v>
      </c>
      <c r="J3907" s="63">
        <v>39</v>
      </c>
      <c r="K3907" s="63">
        <v>4</v>
      </c>
      <c r="L3907" s="63">
        <v>-0.4</v>
      </c>
      <c r="M3907" s="63">
        <v>1</v>
      </c>
      <c r="N3907" s="63"/>
      <c r="O3907" s="63"/>
      <c r="P3907" s="63"/>
      <c r="Q3907" s="63"/>
      <c r="R3907" s="63"/>
    </row>
    <row r="3908" spans="1:18" x14ac:dyDescent="0.2">
      <c r="A3908" s="63" t="s">
        <v>8592</v>
      </c>
      <c r="B3908" s="63" t="s">
        <v>8533</v>
      </c>
      <c r="C3908" s="63" t="s">
        <v>133</v>
      </c>
      <c r="D3908" s="63" t="s">
        <v>132</v>
      </c>
      <c r="E3908" s="63" t="s">
        <v>8294</v>
      </c>
      <c r="F3908" s="63">
        <v>0</v>
      </c>
      <c r="G3908" s="63" t="s">
        <v>8751</v>
      </c>
      <c r="H3908" s="63" t="s">
        <v>18</v>
      </c>
      <c r="I3908" s="63">
        <v>0.35</v>
      </c>
      <c r="J3908" s="63">
        <v>7</v>
      </c>
      <c r="K3908" s="63">
        <v>1</v>
      </c>
      <c r="L3908" s="63"/>
      <c r="M3908" s="63"/>
      <c r="N3908" s="63"/>
      <c r="O3908" s="63"/>
      <c r="P3908" s="63"/>
      <c r="Q3908" s="63"/>
      <c r="R3908" s="63"/>
    </row>
    <row r="3909" spans="1:18" x14ac:dyDescent="0.2">
      <c r="A3909" s="63" t="s">
        <v>8593</v>
      </c>
      <c r="B3909" s="63" t="s">
        <v>8535</v>
      </c>
      <c r="C3909" s="63" t="s">
        <v>133</v>
      </c>
      <c r="D3909" s="63" t="s">
        <v>132</v>
      </c>
      <c r="E3909" s="63" t="s">
        <v>8294</v>
      </c>
      <c r="F3909" s="63">
        <v>1</v>
      </c>
      <c r="G3909" s="63" t="s">
        <v>8751</v>
      </c>
      <c r="H3909" s="63" t="s">
        <v>19</v>
      </c>
      <c r="I3909" s="63">
        <v>0.55000000000000004</v>
      </c>
      <c r="J3909" s="63">
        <v>33</v>
      </c>
      <c r="K3909" s="63">
        <v>3</v>
      </c>
      <c r="L3909" s="63">
        <v>1.5</v>
      </c>
      <c r="M3909" s="63"/>
      <c r="N3909" s="63">
        <v>1</v>
      </c>
      <c r="O3909" s="63"/>
      <c r="P3909" s="63">
        <v>1</v>
      </c>
      <c r="Q3909" s="63"/>
      <c r="R3909" s="63">
        <v>1</v>
      </c>
    </row>
    <row r="3910" spans="1:18" x14ac:dyDescent="0.2">
      <c r="A3910" s="63" t="s">
        <v>8594</v>
      </c>
      <c r="B3910" s="63" t="s">
        <v>8533</v>
      </c>
      <c r="C3910" s="63" t="s">
        <v>137</v>
      </c>
      <c r="D3910" s="63" t="s">
        <v>136</v>
      </c>
      <c r="E3910" s="63" t="s">
        <v>8294</v>
      </c>
      <c r="F3910" s="63">
        <v>0</v>
      </c>
      <c r="G3910" s="63" t="s">
        <v>8751</v>
      </c>
      <c r="H3910" s="63" t="s">
        <v>18</v>
      </c>
      <c r="I3910" s="63">
        <v>0.61</v>
      </c>
      <c r="J3910" s="63">
        <v>36</v>
      </c>
      <c r="K3910" s="63">
        <v>3</v>
      </c>
      <c r="L3910" s="63"/>
      <c r="M3910" s="63"/>
      <c r="N3910" s="63"/>
      <c r="O3910" s="63"/>
      <c r="P3910" s="63"/>
      <c r="Q3910" s="63"/>
      <c r="R3910" s="63"/>
    </row>
    <row r="3911" spans="1:18" x14ac:dyDescent="0.2">
      <c r="A3911" s="63" t="s">
        <v>8595</v>
      </c>
      <c r="B3911" s="63" t="s">
        <v>8535</v>
      </c>
      <c r="C3911" s="63" t="s">
        <v>137</v>
      </c>
      <c r="D3911" s="63" t="s">
        <v>136</v>
      </c>
      <c r="E3911" s="63" t="s">
        <v>8294</v>
      </c>
      <c r="F3911" s="63">
        <v>1</v>
      </c>
      <c r="G3911" s="63" t="s">
        <v>8751</v>
      </c>
      <c r="H3911" s="63" t="s">
        <v>19</v>
      </c>
      <c r="I3911" s="63">
        <v>0.59</v>
      </c>
      <c r="J3911" s="63">
        <v>40</v>
      </c>
      <c r="K3911" s="63">
        <v>4</v>
      </c>
      <c r="L3911" s="63">
        <v>-0.2</v>
      </c>
      <c r="M3911" s="63">
        <v>1</v>
      </c>
      <c r="N3911" s="63"/>
      <c r="O3911" s="63"/>
      <c r="P3911" s="63"/>
      <c r="Q3911" s="63"/>
      <c r="R3911" s="63"/>
    </row>
    <row r="3912" spans="1:18" x14ac:dyDescent="0.2">
      <c r="A3912" s="63" t="s">
        <v>8596</v>
      </c>
      <c r="B3912" s="63" t="s">
        <v>8533</v>
      </c>
      <c r="C3912" s="63" t="s">
        <v>141</v>
      </c>
      <c r="D3912" s="63" t="s">
        <v>140</v>
      </c>
      <c r="E3912" s="63" t="s">
        <v>8294</v>
      </c>
      <c r="F3912" s="63">
        <v>0</v>
      </c>
      <c r="G3912" s="63" t="s">
        <v>8751</v>
      </c>
      <c r="H3912" s="63" t="s">
        <v>18</v>
      </c>
      <c r="I3912" s="63">
        <v>0.49</v>
      </c>
      <c r="J3912" s="63">
        <v>17</v>
      </c>
      <c r="K3912" s="63">
        <v>2</v>
      </c>
      <c r="L3912" s="63"/>
      <c r="M3912" s="63"/>
      <c r="N3912" s="63"/>
      <c r="O3912" s="63"/>
      <c r="P3912" s="63"/>
      <c r="Q3912" s="63"/>
      <c r="R3912" s="63"/>
    </row>
    <row r="3913" spans="1:18" x14ac:dyDescent="0.2">
      <c r="A3913" s="63" t="s">
        <v>8597</v>
      </c>
      <c r="B3913" s="63" t="s">
        <v>8535</v>
      </c>
      <c r="C3913" s="63" t="s">
        <v>141</v>
      </c>
      <c r="D3913" s="63" t="s">
        <v>140</v>
      </c>
      <c r="E3913" s="63" t="s">
        <v>8294</v>
      </c>
      <c r="F3913" s="63">
        <v>1</v>
      </c>
      <c r="G3913" s="63" t="s">
        <v>8751</v>
      </c>
      <c r="H3913" s="63" t="s">
        <v>19</v>
      </c>
      <c r="I3913" s="63">
        <v>0.55000000000000004</v>
      </c>
      <c r="J3913" s="63">
        <v>33</v>
      </c>
      <c r="K3913" s="63">
        <v>3</v>
      </c>
      <c r="L3913" s="63">
        <v>0.5</v>
      </c>
      <c r="M3913" s="63"/>
      <c r="N3913" s="63">
        <v>1</v>
      </c>
      <c r="O3913" s="63"/>
      <c r="P3913" s="63">
        <v>1</v>
      </c>
      <c r="Q3913" s="63"/>
      <c r="R3913" s="63"/>
    </row>
    <row r="3914" spans="1:18" x14ac:dyDescent="0.2">
      <c r="A3914" s="63" t="s">
        <v>8598</v>
      </c>
      <c r="B3914" s="63" t="s">
        <v>8533</v>
      </c>
      <c r="C3914" s="63" t="s">
        <v>145</v>
      </c>
      <c r="D3914" s="63" t="s">
        <v>144</v>
      </c>
      <c r="E3914" s="63" t="s">
        <v>8294</v>
      </c>
      <c r="F3914" s="63">
        <v>0</v>
      </c>
      <c r="G3914" s="63" t="s">
        <v>8751</v>
      </c>
      <c r="H3914" s="63" t="s">
        <v>18</v>
      </c>
      <c r="I3914" s="63">
        <v>0.56000000000000005</v>
      </c>
      <c r="J3914" s="63">
        <v>31</v>
      </c>
      <c r="K3914" s="63">
        <v>3</v>
      </c>
      <c r="L3914" s="63"/>
      <c r="M3914" s="63"/>
      <c r="N3914" s="63"/>
      <c r="O3914" s="63"/>
      <c r="P3914" s="63"/>
      <c r="Q3914" s="63"/>
      <c r="R3914" s="63"/>
    </row>
    <row r="3915" spans="1:18" x14ac:dyDescent="0.2">
      <c r="A3915" s="63" t="s">
        <v>8599</v>
      </c>
      <c r="B3915" s="63" t="s">
        <v>8535</v>
      </c>
      <c r="C3915" s="63" t="s">
        <v>145</v>
      </c>
      <c r="D3915" s="63" t="s">
        <v>144</v>
      </c>
      <c r="E3915" s="63" t="s">
        <v>8294</v>
      </c>
      <c r="F3915" s="63">
        <v>1</v>
      </c>
      <c r="G3915" s="63" t="s">
        <v>8751</v>
      </c>
      <c r="H3915" s="63" t="s">
        <v>19</v>
      </c>
      <c r="I3915" s="63">
        <v>0.5</v>
      </c>
      <c r="J3915" s="63">
        <v>26</v>
      </c>
      <c r="K3915" s="63">
        <v>3</v>
      </c>
      <c r="L3915" s="63">
        <v>-0.5</v>
      </c>
      <c r="M3915" s="63">
        <v>1</v>
      </c>
      <c r="N3915" s="63"/>
      <c r="O3915" s="63">
        <v>1</v>
      </c>
      <c r="P3915" s="63"/>
      <c r="Q3915" s="63"/>
      <c r="R3915" s="63"/>
    </row>
    <row r="3916" spans="1:18" x14ac:dyDescent="0.2">
      <c r="A3916" s="63" t="s">
        <v>8600</v>
      </c>
      <c r="B3916" s="63" t="s">
        <v>8533</v>
      </c>
      <c r="C3916" s="63" t="s">
        <v>149</v>
      </c>
      <c r="D3916" s="63" t="s">
        <v>148</v>
      </c>
      <c r="E3916" s="63" t="s">
        <v>8294</v>
      </c>
      <c r="F3916" s="63">
        <v>0</v>
      </c>
      <c r="G3916" s="63" t="s">
        <v>8751</v>
      </c>
      <c r="H3916" s="63" t="s">
        <v>18</v>
      </c>
      <c r="I3916" s="63">
        <v>0.53</v>
      </c>
      <c r="J3916" s="63">
        <v>26</v>
      </c>
      <c r="K3916" s="63">
        <v>3</v>
      </c>
      <c r="L3916" s="63"/>
      <c r="M3916" s="63"/>
      <c r="N3916" s="63"/>
      <c r="O3916" s="63"/>
      <c r="P3916" s="63"/>
      <c r="Q3916" s="63"/>
      <c r="R3916" s="63"/>
    </row>
    <row r="3917" spans="1:18" x14ac:dyDescent="0.2">
      <c r="A3917" s="63" t="s">
        <v>8601</v>
      </c>
      <c r="B3917" s="63" t="s">
        <v>8535</v>
      </c>
      <c r="C3917" s="63" t="s">
        <v>149</v>
      </c>
      <c r="D3917" s="63" t="s">
        <v>148</v>
      </c>
      <c r="E3917" s="63" t="s">
        <v>8294</v>
      </c>
      <c r="F3917" s="63">
        <v>1</v>
      </c>
      <c r="G3917" s="63" t="s">
        <v>8751</v>
      </c>
      <c r="H3917" s="63" t="s">
        <v>19</v>
      </c>
      <c r="I3917" s="63">
        <v>0.42</v>
      </c>
      <c r="J3917" s="63">
        <v>13</v>
      </c>
      <c r="K3917" s="63">
        <v>2</v>
      </c>
      <c r="L3917" s="63">
        <v>-0.8</v>
      </c>
      <c r="M3917" s="63">
        <v>1</v>
      </c>
      <c r="N3917" s="63"/>
      <c r="O3917" s="63">
        <v>1</v>
      </c>
      <c r="P3917" s="63"/>
      <c r="Q3917" s="63"/>
      <c r="R3917" s="63"/>
    </row>
    <row r="3918" spans="1:18" x14ac:dyDescent="0.2">
      <c r="A3918" s="63" t="s">
        <v>8602</v>
      </c>
      <c r="B3918" s="63" t="s">
        <v>8533</v>
      </c>
      <c r="C3918" s="63" t="s">
        <v>153</v>
      </c>
      <c r="D3918" s="63" t="s">
        <v>152</v>
      </c>
      <c r="E3918" s="63" t="s">
        <v>8294</v>
      </c>
      <c r="F3918" s="63">
        <v>0</v>
      </c>
      <c r="G3918" s="63" t="s">
        <v>8751</v>
      </c>
      <c r="H3918" s="63" t="s">
        <v>18</v>
      </c>
      <c r="I3918" s="63">
        <v>0.37</v>
      </c>
      <c r="J3918" s="63">
        <v>9</v>
      </c>
      <c r="K3918" s="63">
        <v>1</v>
      </c>
      <c r="L3918" s="63"/>
      <c r="M3918" s="63"/>
      <c r="N3918" s="63"/>
      <c r="O3918" s="63"/>
      <c r="P3918" s="63"/>
      <c r="Q3918" s="63"/>
      <c r="R3918" s="63"/>
    </row>
    <row r="3919" spans="1:18" x14ac:dyDescent="0.2">
      <c r="A3919" s="63" t="s">
        <v>8603</v>
      </c>
      <c r="B3919" s="63" t="s">
        <v>8535</v>
      </c>
      <c r="C3919" s="63" t="s">
        <v>153</v>
      </c>
      <c r="D3919" s="63" t="s">
        <v>152</v>
      </c>
      <c r="E3919" s="63" t="s">
        <v>8294</v>
      </c>
      <c r="F3919" s="63">
        <v>1</v>
      </c>
      <c r="G3919" s="63" t="s">
        <v>8751</v>
      </c>
      <c r="H3919" s="63" t="s">
        <v>19</v>
      </c>
      <c r="I3919" s="63">
        <v>0.39</v>
      </c>
      <c r="J3919" s="63">
        <v>7</v>
      </c>
      <c r="K3919" s="63">
        <v>1</v>
      </c>
      <c r="L3919" s="63">
        <v>0.2</v>
      </c>
      <c r="M3919" s="63"/>
      <c r="N3919" s="63">
        <v>1</v>
      </c>
      <c r="O3919" s="63"/>
      <c r="P3919" s="63"/>
      <c r="Q3919" s="63"/>
      <c r="R3919" s="63"/>
    </row>
    <row r="3920" spans="1:18" x14ac:dyDescent="0.2">
      <c r="A3920" s="63" t="s">
        <v>8604</v>
      </c>
      <c r="B3920" s="63" t="s">
        <v>8533</v>
      </c>
      <c r="C3920" s="63" t="s">
        <v>157</v>
      </c>
      <c r="D3920" s="63" t="s">
        <v>156</v>
      </c>
      <c r="E3920" s="63" t="s">
        <v>8294</v>
      </c>
      <c r="F3920" s="63">
        <v>0</v>
      </c>
      <c r="G3920" s="63" t="s">
        <v>8751</v>
      </c>
      <c r="H3920" s="63" t="s">
        <v>18</v>
      </c>
      <c r="I3920" s="63">
        <v>0.42</v>
      </c>
      <c r="J3920" s="63">
        <v>11</v>
      </c>
      <c r="K3920" s="63">
        <v>1</v>
      </c>
      <c r="L3920" s="63"/>
      <c r="M3920" s="63"/>
      <c r="N3920" s="63"/>
      <c r="O3920" s="63"/>
      <c r="P3920" s="63"/>
      <c r="Q3920" s="63"/>
      <c r="R3920" s="63"/>
    </row>
    <row r="3921" spans="1:18" x14ac:dyDescent="0.2">
      <c r="A3921" s="63" t="s">
        <v>8605</v>
      </c>
      <c r="B3921" s="63" t="s">
        <v>8535</v>
      </c>
      <c r="C3921" s="63" t="s">
        <v>157</v>
      </c>
      <c r="D3921" s="63" t="s">
        <v>156</v>
      </c>
      <c r="E3921" s="63" t="s">
        <v>8294</v>
      </c>
      <c r="F3921" s="63">
        <v>1</v>
      </c>
      <c r="G3921" s="63" t="s">
        <v>8751</v>
      </c>
      <c r="H3921" s="63" t="s">
        <v>19</v>
      </c>
      <c r="I3921" s="63">
        <v>0.4</v>
      </c>
      <c r="J3921" s="63">
        <v>9</v>
      </c>
      <c r="K3921" s="63">
        <v>1</v>
      </c>
      <c r="L3921" s="63">
        <v>-0.2</v>
      </c>
      <c r="M3921" s="63">
        <v>1</v>
      </c>
      <c r="N3921" s="63"/>
      <c r="O3921" s="63"/>
      <c r="P3921" s="63"/>
      <c r="Q3921" s="63"/>
      <c r="R3921" s="63"/>
    </row>
    <row r="3922" spans="1:18" x14ac:dyDescent="0.2">
      <c r="A3922" s="63" t="s">
        <v>8606</v>
      </c>
      <c r="B3922" s="63" t="s">
        <v>8533</v>
      </c>
      <c r="C3922" s="63" t="s">
        <v>161</v>
      </c>
      <c r="D3922" s="63" t="s">
        <v>160</v>
      </c>
      <c r="E3922" s="63" t="s">
        <v>8294</v>
      </c>
      <c r="F3922" s="63">
        <v>0</v>
      </c>
      <c r="G3922" s="63" t="s">
        <v>8751</v>
      </c>
      <c r="H3922" s="63" t="s">
        <v>18</v>
      </c>
      <c r="I3922" s="63">
        <v>0.39</v>
      </c>
      <c r="J3922" s="63">
        <v>10</v>
      </c>
      <c r="K3922" s="63">
        <v>1</v>
      </c>
      <c r="L3922" s="63"/>
      <c r="M3922" s="63"/>
      <c r="N3922" s="63"/>
      <c r="O3922" s="63"/>
      <c r="P3922" s="63"/>
      <c r="Q3922" s="63"/>
      <c r="R3922" s="63"/>
    </row>
    <row r="3923" spans="1:18" x14ac:dyDescent="0.2">
      <c r="A3923" s="63" t="s">
        <v>8607</v>
      </c>
      <c r="B3923" s="63" t="s">
        <v>8535</v>
      </c>
      <c r="C3923" s="63" t="s">
        <v>161</v>
      </c>
      <c r="D3923" s="63" t="s">
        <v>160</v>
      </c>
      <c r="E3923" s="63" t="s">
        <v>8294</v>
      </c>
      <c r="F3923" s="63">
        <v>1</v>
      </c>
      <c r="G3923" s="63" t="s">
        <v>8751</v>
      </c>
      <c r="H3923" s="63" t="s">
        <v>19</v>
      </c>
      <c r="I3923" s="63">
        <v>0.43</v>
      </c>
      <c r="J3923" s="63">
        <v>14</v>
      </c>
      <c r="K3923" s="63">
        <v>2</v>
      </c>
      <c r="L3923" s="63">
        <v>0.3</v>
      </c>
      <c r="M3923" s="63"/>
      <c r="N3923" s="63">
        <v>1</v>
      </c>
      <c r="O3923" s="63"/>
      <c r="P3923" s="63"/>
      <c r="Q3923" s="63"/>
      <c r="R3923" s="63"/>
    </row>
    <row r="3924" spans="1:18" x14ac:dyDescent="0.2">
      <c r="A3924" s="63" t="s">
        <v>8608</v>
      </c>
      <c r="B3924" s="63" t="s">
        <v>8533</v>
      </c>
      <c r="C3924" s="63" t="s">
        <v>165</v>
      </c>
      <c r="D3924" s="63" t="s">
        <v>164</v>
      </c>
      <c r="E3924" s="63" t="s">
        <v>8294</v>
      </c>
      <c r="F3924" s="63">
        <v>0</v>
      </c>
      <c r="G3924" s="63" t="s">
        <v>8751</v>
      </c>
      <c r="H3924" s="63" t="s">
        <v>18</v>
      </c>
      <c r="I3924" s="63">
        <v>0.3</v>
      </c>
      <c r="J3924" s="63">
        <v>6</v>
      </c>
      <c r="K3924" s="63">
        <v>1</v>
      </c>
      <c r="L3924" s="63"/>
      <c r="M3924" s="63"/>
      <c r="N3924" s="63"/>
      <c r="O3924" s="63"/>
      <c r="P3924" s="63"/>
      <c r="Q3924" s="63"/>
      <c r="R3924" s="63"/>
    </row>
    <row r="3925" spans="1:18" x14ac:dyDescent="0.2">
      <c r="A3925" s="63" t="s">
        <v>8609</v>
      </c>
      <c r="B3925" s="63" t="s">
        <v>8535</v>
      </c>
      <c r="C3925" s="63" t="s">
        <v>165</v>
      </c>
      <c r="D3925" s="63" t="s">
        <v>164</v>
      </c>
      <c r="E3925" s="63" t="s">
        <v>8294</v>
      </c>
      <c r="F3925" s="63">
        <v>1</v>
      </c>
      <c r="G3925" s="63" t="s">
        <v>8751</v>
      </c>
      <c r="H3925" s="63" t="s">
        <v>19</v>
      </c>
      <c r="I3925" s="63">
        <v>0.48</v>
      </c>
      <c r="J3925" s="63">
        <v>22</v>
      </c>
      <c r="K3925" s="63">
        <v>2</v>
      </c>
      <c r="L3925" s="63">
        <v>1.4</v>
      </c>
      <c r="M3925" s="63"/>
      <c r="N3925" s="63">
        <v>1</v>
      </c>
      <c r="O3925" s="63"/>
      <c r="P3925" s="63">
        <v>1</v>
      </c>
      <c r="Q3925" s="63"/>
      <c r="R3925" s="63">
        <v>1</v>
      </c>
    </row>
    <row r="3926" spans="1:18" x14ac:dyDescent="0.2">
      <c r="A3926" s="63" t="s">
        <v>8610</v>
      </c>
      <c r="B3926" s="63" t="s">
        <v>8533</v>
      </c>
      <c r="C3926" s="63" t="s">
        <v>169</v>
      </c>
      <c r="D3926" s="63" t="s">
        <v>168</v>
      </c>
      <c r="E3926" s="63" t="s">
        <v>8294</v>
      </c>
      <c r="F3926" s="63">
        <v>0</v>
      </c>
      <c r="G3926" s="63" t="s">
        <v>8751</v>
      </c>
      <c r="H3926" s="63" t="s">
        <v>18</v>
      </c>
      <c r="I3926" s="63">
        <v>0.49</v>
      </c>
      <c r="J3926" s="63">
        <v>17</v>
      </c>
      <c r="K3926" s="63">
        <v>2</v>
      </c>
      <c r="L3926" s="63"/>
      <c r="M3926" s="63"/>
      <c r="N3926" s="63"/>
      <c r="O3926" s="63"/>
      <c r="P3926" s="63"/>
      <c r="Q3926" s="63"/>
      <c r="R3926" s="63"/>
    </row>
    <row r="3927" spans="1:18" x14ac:dyDescent="0.2">
      <c r="A3927" s="63" t="s">
        <v>8611</v>
      </c>
      <c r="B3927" s="63" t="s">
        <v>8535</v>
      </c>
      <c r="C3927" s="63" t="s">
        <v>169</v>
      </c>
      <c r="D3927" s="63" t="s">
        <v>168</v>
      </c>
      <c r="E3927" s="63" t="s">
        <v>8294</v>
      </c>
      <c r="F3927" s="63">
        <v>1</v>
      </c>
      <c r="G3927" s="63" t="s">
        <v>8751</v>
      </c>
      <c r="H3927" s="63" t="s">
        <v>19</v>
      </c>
      <c r="I3927" s="63">
        <v>0.41</v>
      </c>
      <c r="J3927" s="63">
        <v>11</v>
      </c>
      <c r="K3927" s="63">
        <v>1</v>
      </c>
      <c r="L3927" s="63">
        <v>-0.6</v>
      </c>
      <c r="M3927" s="63">
        <v>1</v>
      </c>
      <c r="N3927" s="63"/>
      <c r="O3927" s="63">
        <v>1</v>
      </c>
      <c r="P3927" s="63"/>
      <c r="Q3927" s="63"/>
      <c r="R3927" s="63"/>
    </row>
    <row r="3928" spans="1:18" x14ac:dyDescent="0.2">
      <c r="A3928" s="63" t="s">
        <v>8612</v>
      </c>
      <c r="B3928" s="63" t="s">
        <v>8533</v>
      </c>
      <c r="C3928" s="63" t="s">
        <v>173</v>
      </c>
      <c r="D3928" s="63" t="s">
        <v>172</v>
      </c>
      <c r="E3928" s="63" t="s">
        <v>8294</v>
      </c>
      <c r="F3928" s="63">
        <v>0</v>
      </c>
      <c r="G3928" s="63" t="s">
        <v>8751</v>
      </c>
      <c r="H3928" s="63" t="s">
        <v>18</v>
      </c>
      <c r="I3928" s="63">
        <v>0.67</v>
      </c>
      <c r="J3928" s="63">
        <v>42</v>
      </c>
      <c r="K3928" s="63">
        <v>4</v>
      </c>
      <c r="L3928" s="63"/>
      <c r="M3928" s="63"/>
      <c r="N3928" s="63"/>
      <c r="O3928" s="63"/>
      <c r="P3928" s="63"/>
      <c r="Q3928" s="63"/>
      <c r="R3928" s="63"/>
    </row>
    <row r="3929" spans="1:18" x14ac:dyDescent="0.2">
      <c r="A3929" s="63" t="s">
        <v>8613</v>
      </c>
      <c r="B3929" s="63" t="s">
        <v>8535</v>
      </c>
      <c r="C3929" s="63" t="s">
        <v>173</v>
      </c>
      <c r="D3929" s="63" t="s">
        <v>172</v>
      </c>
      <c r="E3929" s="63" t="s">
        <v>8294</v>
      </c>
      <c r="F3929" s="63">
        <v>1</v>
      </c>
      <c r="G3929" s="63" t="s">
        <v>8751</v>
      </c>
      <c r="H3929" s="63" t="s">
        <v>19</v>
      </c>
      <c r="I3929" s="63">
        <v>0.61</v>
      </c>
      <c r="J3929" s="63">
        <v>43</v>
      </c>
      <c r="K3929" s="63">
        <v>4</v>
      </c>
      <c r="L3929" s="63">
        <v>-0.5</v>
      </c>
      <c r="M3929" s="63">
        <v>1</v>
      </c>
      <c r="N3929" s="63"/>
      <c r="O3929" s="63">
        <v>1</v>
      </c>
      <c r="P3929" s="63"/>
      <c r="Q3929" s="63"/>
      <c r="R3929" s="63"/>
    </row>
    <row r="3930" spans="1:18" x14ac:dyDescent="0.2">
      <c r="A3930" s="63" t="s">
        <v>8614</v>
      </c>
      <c r="B3930" s="63" t="s">
        <v>8533</v>
      </c>
      <c r="C3930" s="63" t="s">
        <v>177</v>
      </c>
      <c r="D3930" s="63" t="s">
        <v>176</v>
      </c>
      <c r="E3930" s="63" t="s">
        <v>8294</v>
      </c>
      <c r="F3930" s="63">
        <v>0</v>
      </c>
      <c r="G3930" s="63" t="s">
        <v>8751</v>
      </c>
      <c r="H3930" s="63" t="s">
        <v>18</v>
      </c>
      <c r="I3930" s="63">
        <v>0.57999999999999996</v>
      </c>
      <c r="J3930" s="63">
        <v>33</v>
      </c>
      <c r="K3930" s="63">
        <v>3</v>
      </c>
      <c r="L3930" s="63"/>
      <c r="M3930" s="63"/>
      <c r="N3930" s="63"/>
      <c r="O3930" s="63"/>
      <c r="P3930" s="63"/>
      <c r="Q3930" s="63"/>
      <c r="R3930" s="63"/>
    </row>
    <row r="3931" spans="1:18" x14ac:dyDescent="0.2">
      <c r="A3931" s="63" t="s">
        <v>8615</v>
      </c>
      <c r="B3931" s="63" t="s">
        <v>8535</v>
      </c>
      <c r="C3931" s="63" t="s">
        <v>177</v>
      </c>
      <c r="D3931" s="63" t="s">
        <v>176</v>
      </c>
      <c r="E3931" s="63" t="s">
        <v>8294</v>
      </c>
      <c r="F3931" s="63">
        <v>1</v>
      </c>
      <c r="G3931" s="63" t="s">
        <v>8751</v>
      </c>
      <c r="H3931" s="63" t="s">
        <v>19</v>
      </c>
      <c r="I3931" s="63">
        <v>0.49</v>
      </c>
      <c r="J3931" s="63">
        <v>25</v>
      </c>
      <c r="K3931" s="63">
        <v>2</v>
      </c>
      <c r="L3931" s="63">
        <v>-0.7</v>
      </c>
      <c r="M3931" s="63">
        <v>1</v>
      </c>
      <c r="N3931" s="63"/>
      <c r="O3931" s="63">
        <v>1</v>
      </c>
      <c r="P3931" s="63"/>
      <c r="Q3931" s="63"/>
      <c r="R3931" s="63"/>
    </row>
    <row r="3932" spans="1:18" x14ac:dyDescent="0.2">
      <c r="A3932" s="63" t="s">
        <v>8616</v>
      </c>
      <c r="B3932" s="63" t="s">
        <v>8533</v>
      </c>
      <c r="C3932" s="63" t="s">
        <v>181</v>
      </c>
      <c r="D3932" s="63" t="s">
        <v>180</v>
      </c>
      <c r="E3932" s="63" t="s">
        <v>8294</v>
      </c>
      <c r="F3932" s="63">
        <v>0</v>
      </c>
      <c r="G3932" s="63" t="s">
        <v>8751</v>
      </c>
      <c r="H3932" s="63" t="s">
        <v>18</v>
      </c>
      <c r="I3932" s="63">
        <v>0.19</v>
      </c>
      <c r="J3932" s="63">
        <v>1</v>
      </c>
      <c r="K3932" s="63">
        <v>1</v>
      </c>
      <c r="L3932" s="63"/>
      <c r="M3932" s="63"/>
      <c r="N3932" s="63"/>
      <c r="O3932" s="63"/>
      <c r="P3932" s="63"/>
      <c r="Q3932" s="63"/>
      <c r="R3932" s="63"/>
    </row>
    <row r="3933" spans="1:18" x14ac:dyDescent="0.2">
      <c r="A3933" s="63" t="s">
        <v>8617</v>
      </c>
      <c r="B3933" s="63" t="s">
        <v>8535</v>
      </c>
      <c r="C3933" s="63" t="s">
        <v>181</v>
      </c>
      <c r="D3933" s="63" t="s">
        <v>180</v>
      </c>
      <c r="E3933" s="63" t="s">
        <v>8294</v>
      </c>
      <c r="F3933" s="63">
        <v>1</v>
      </c>
      <c r="G3933" s="63" t="s">
        <v>8751</v>
      </c>
      <c r="H3933" s="63" t="s">
        <v>19</v>
      </c>
      <c r="I3933" s="63">
        <v>0.25</v>
      </c>
      <c r="J3933" s="63">
        <v>2</v>
      </c>
      <c r="K3933" s="63">
        <v>1</v>
      </c>
      <c r="L3933" s="63">
        <v>0.5</v>
      </c>
      <c r="M3933" s="63"/>
      <c r="N3933" s="63">
        <v>1</v>
      </c>
      <c r="O3933" s="63"/>
      <c r="P3933" s="63">
        <v>1</v>
      </c>
      <c r="Q3933" s="63"/>
      <c r="R3933" s="63"/>
    </row>
    <row r="3934" spans="1:18" x14ac:dyDescent="0.2">
      <c r="A3934" s="63" t="s">
        <v>8618</v>
      </c>
      <c r="B3934" s="63" t="s">
        <v>8533</v>
      </c>
      <c r="C3934" s="63" t="s">
        <v>185</v>
      </c>
      <c r="D3934" s="63" t="s">
        <v>184</v>
      </c>
      <c r="E3934" s="63" t="s">
        <v>8294</v>
      </c>
      <c r="F3934" s="63">
        <v>0</v>
      </c>
      <c r="G3934" s="63" t="s">
        <v>8751</v>
      </c>
      <c r="H3934" s="63" t="s">
        <v>18</v>
      </c>
      <c r="I3934" s="63">
        <v>0.49</v>
      </c>
      <c r="J3934" s="63">
        <v>17</v>
      </c>
      <c r="K3934" s="63">
        <v>2</v>
      </c>
      <c r="L3934" s="63"/>
      <c r="M3934" s="63"/>
      <c r="N3934" s="63"/>
      <c r="O3934" s="63"/>
      <c r="P3934" s="63"/>
      <c r="Q3934" s="63"/>
      <c r="R3934" s="63"/>
    </row>
    <row r="3935" spans="1:18" x14ac:dyDescent="0.2">
      <c r="A3935" s="63" t="s">
        <v>8619</v>
      </c>
      <c r="B3935" s="63" t="s">
        <v>8535</v>
      </c>
      <c r="C3935" s="63" t="s">
        <v>185</v>
      </c>
      <c r="D3935" s="63" t="s">
        <v>184</v>
      </c>
      <c r="E3935" s="63" t="s">
        <v>8294</v>
      </c>
      <c r="F3935" s="63">
        <v>1</v>
      </c>
      <c r="G3935" s="63" t="s">
        <v>8751</v>
      </c>
      <c r="H3935" s="63" t="s">
        <v>19</v>
      </c>
      <c r="I3935" s="63">
        <v>0.48</v>
      </c>
      <c r="J3935" s="63">
        <v>22</v>
      </c>
      <c r="K3935" s="63">
        <v>2</v>
      </c>
      <c r="L3935" s="63">
        <v>-0.1</v>
      </c>
      <c r="M3935" s="63">
        <v>1</v>
      </c>
      <c r="N3935" s="63"/>
      <c r="O3935" s="63"/>
      <c r="P3935" s="63"/>
      <c r="Q3935" s="63"/>
      <c r="R3935" s="63"/>
    </row>
    <row r="3936" spans="1:18" x14ac:dyDescent="0.2">
      <c r="A3936" s="63" t="s">
        <v>8620</v>
      </c>
      <c r="B3936" s="63" t="s">
        <v>8533</v>
      </c>
      <c r="C3936" s="63" t="s">
        <v>189</v>
      </c>
      <c r="D3936" s="63" t="s">
        <v>188</v>
      </c>
      <c r="E3936" s="63" t="s">
        <v>8294</v>
      </c>
      <c r="F3936" s="63">
        <v>0</v>
      </c>
      <c r="G3936" s="63" t="s">
        <v>8751</v>
      </c>
      <c r="H3936" s="63" t="s">
        <v>18</v>
      </c>
      <c r="I3936" s="63">
        <v>0.51</v>
      </c>
      <c r="J3936" s="63">
        <v>22</v>
      </c>
      <c r="K3936" s="63">
        <v>2</v>
      </c>
      <c r="L3936" s="63"/>
      <c r="M3936" s="63"/>
      <c r="N3936" s="63"/>
      <c r="O3936" s="63"/>
      <c r="P3936" s="63"/>
      <c r="Q3936" s="63"/>
      <c r="R3936" s="63"/>
    </row>
    <row r="3937" spans="1:18" x14ac:dyDescent="0.2">
      <c r="A3937" s="63" t="s">
        <v>8621</v>
      </c>
      <c r="B3937" s="63" t="s">
        <v>8535</v>
      </c>
      <c r="C3937" s="63" t="s">
        <v>189</v>
      </c>
      <c r="D3937" s="63" t="s">
        <v>188</v>
      </c>
      <c r="E3937" s="63" t="s">
        <v>8294</v>
      </c>
      <c r="F3937" s="63">
        <v>1</v>
      </c>
      <c r="G3937" s="63" t="s">
        <v>8751</v>
      </c>
      <c r="H3937" s="63" t="s">
        <v>19</v>
      </c>
      <c r="I3937" s="63">
        <v>0.47</v>
      </c>
      <c r="J3937" s="63">
        <v>21</v>
      </c>
      <c r="K3937" s="63">
        <v>2</v>
      </c>
      <c r="L3937" s="63">
        <v>-0.3</v>
      </c>
      <c r="M3937" s="63">
        <v>1</v>
      </c>
      <c r="N3937" s="63"/>
      <c r="O3937" s="63"/>
      <c r="P3937" s="63"/>
      <c r="Q3937" s="63"/>
      <c r="R3937" s="63"/>
    </row>
    <row r="3938" spans="1:18" x14ac:dyDescent="0.2">
      <c r="A3938" s="63" t="s">
        <v>8622</v>
      </c>
      <c r="B3938" s="63" t="s">
        <v>8533</v>
      </c>
      <c r="C3938" s="63" t="s">
        <v>193</v>
      </c>
      <c r="D3938" s="63" t="s">
        <v>192</v>
      </c>
      <c r="E3938" s="63" t="s">
        <v>8294</v>
      </c>
      <c r="F3938" s="63">
        <v>0</v>
      </c>
      <c r="G3938" s="63" t="s">
        <v>8751</v>
      </c>
      <c r="H3938" s="63" t="s">
        <v>18</v>
      </c>
      <c r="I3938" s="63">
        <v>0.54</v>
      </c>
      <c r="J3938" s="63"/>
      <c r="K3938" s="63"/>
      <c r="L3938" s="63"/>
      <c r="M3938" s="63"/>
      <c r="N3938" s="63"/>
      <c r="O3938" s="63"/>
      <c r="P3938" s="63"/>
      <c r="Q3938" s="63"/>
      <c r="R3938" s="63"/>
    </row>
    <row r="3939" spans="1:18" x14ac:dyDescent="0.2">
      <c r="A3939" s="63" t="s">
        <v>8623</v>
      </c>
      <c r="B3939" s="63" t="s">
        <v>8535</v>
      </c>
      <c r="C3939" s="63" t="s">
        <v>193</v>
      </c>
      <c r="D3939" s="63" t="s">
        <v>192</v>
      </c>
      <c r="E3939" s="63" t="s">
        <v>8294</v>
      </c>
      <c r="F3939" s="63">
        <v>1</v>
      </c>
      <c r="G3939" s="63" t="s">
        <v>8751</v>
      </c>
      <c r="H3939" s="63" t="s">
        <v>19</v>
      </c>
      <c r="I3939" s="63">
        <v>0.5</v>
      </c>
      <c r="J3939" s="63"/>
      <c r="K3939" s="63"/>
      <c r="L3939" s="63">
        <v>-0.3</v>
      </c>
      <c r="M3939" s="63">
        <v>1</v>
      </c>
      <c r="N3939" s="63"/>
      <c r="O3939" s="63"/>
      <c r="P3939" s="63"/>
      <c r="Q3939" s="63"/>
      <c r="R3939" s="63"/>
    </row>
    <row r="3940" spans="1:18" x14ac:dyDescent="0.2">
      <c r="A3940" s="63" t="s">
        <v>8624</v>
      </c>
      <c r="B3940" s="63" t="s">
        <v>8533</v>
      </c>
      <c r="C3940" s="63" t="s">
        <v>197</v>
      </c>
      <c r="D3940" s="63" t="s">
        <v>196</v>
      </c>
      <c r="E3940" s="63" t="s">
        <v>8294</v>
      </c>
      <c r="F3940" s="63">
        <v>0</v>
      </c>
      <c r="G3940" s="63" t="s">
        <v>8751</v>
      </c>
      <c r="H3940" s="63" t="s">
        <v>18</v>
      </c>
      <c r="I3940" s="63">
        <v>0.66</v>
      </c>
      <c r="J3940" s="63">
        <v>40</v>
      </c>
      <c r="K3940" s="63">
        <v>4</v>
      </c>
      <c r="L3940" s="63"/>
      <c r="M3940" s="63"/>
      <c r="N3940" s="63"/>
      <c r="O3940" s="63"/>
      <c r="P3940" s="63"/>
      <c r="Q3940" s="63"/>
      <c r="R3940" s="63"/>
    </row>
    <row r="3941" spans="1:18" x14ac:dyDescent="0.2">
      <c r="A3941" s="63" t="s">
        <v>8625</v>
      </c>
      <c r="B3941" s="63" t="s">
        <v>8535</v>
      </c>
      <c r="C3941" s="63" t="s">
        <v>197</v>
      </c>
      <c r="D3941" s="63" t="s">
        <v>196</v>
      </c>
      <c r="E3941" s="63" t="s">
        <v>8294</v>
      </c>
      <c r="F3941" s="63">
        <v>1</v>
      </c>
      <c r="G3941" s="63" t="s">
        <v>8751</v>
      </c>
      <c r="H3941" s="63" t="s">
        <v>19</v>
      </c>
      <c r="I3941" s="63">
        <v>0.45</v>
      </c>
      <c r="J3941" s="63">
        <v>16</v>
      </c>
      <c r="K3941" s="63">
        <v>2</v>
      </c>
      <c r="L3941" s="63">
        <v>-1.6</v>
      </c>
      <c r="M3941" s="63">
        <v>1</v>
      </c>
      <c r="N3941" s="63"/>
      <c r="O3941" s="63">
        <v>1</v>
      </c>
      <c r="P3941" s="63"/>
      <c r="Q3941" s="63">
        <v>1</v>
      </c>
      <c r="R3941" s="63"/>
    </row>
    <row r="3942" spans="1:18" x14ac:dyDescent="0.2">
      <c r="A3942" s="63" t="s">
        <v>8626</v>
      </c>
      <c r="B3942" s="63" t="s">
        <v>8533</v>
      </c>
      <c r="C3942" s="63" t="s">
        <v>201</v>
      </c>
      <c r="D3942" s="63" t="s">
        <v>200</v>
      </c>
      <c r="E3942" s="63" t="s">
        <v>8294</v>
      </c>
      <c r="F3942" s="63">
        <v>0</v>
      </c>
      <c r="G3942" s="63" t="s">
        <v>8751</v>
      </c>
      <c r="H3942" s="63" t="s">
        <v>18</v>
      </c>
      <c r="I3942" s="63">
        <v>0.25</v>
      </c>
      <c r="J3942" s="63">
        <v>2</v>
      </c>
      <c r="K3942" s="63">
        <v>1</v>
      </c>
      <c r="L3942" s="63"/>
      <c r="M3942" s="63"/>
      <c r="N3942" s="63"/>
      <c r="O3942" s="63"/>
      <c r="P3942" s="63"/>
      <c r="Q3942" s="63"/>
      <c r="R3942" s="63"/>
    </row>
    <row r="3943" spans="1:18" x14ac:dyDescent="0.2">
      <c r="A3943" s="63" t="s">
        <v>8627</v>
      </c>
      <c r="B3943" s="63" t="s">
        <v>8535</v>
      </c>
      <c r="C3943" s="63" t="s">
        <v>201</v>
      </c>
      <c r="D3943" s="63" t="s">
        <v>200</v>
      </c>
      <c r="E3943" s="63" t="s">
        <v>8294</v>
      </c>
      <c r="F3943" s="63">
        <v>1</v>
      </c>
      <c r="G3943" s="63" t="s">
        <v>8751</v>
      </c>
      <c r="H3943" s="63" t="s">
        <v>19</v>
      </c>
      <c r="I3943" s="63">
        <v>0.45</v>
      </c>
      <c r="J3943" s="63">
        <v>16</v>
      </c>
      <c r="K3943" s="63">
        <v>2</v>
      </c>
      <c r="L3943" s="63">
        <v>1.5</v>
      </c>
      <c r="M3943" s="63"/>
      <c r="N3943" s="63">
        <v>1</v>
      </c>
      <c r="O3943" s="63"/>
      <c r="P3943" s="63">
        <v>1</v>
      </c>
      <c r="Q3943" s="63"/>
      <c r="R3943" s="63">
        <v>1</v>
      </c>
    </row>
    <row r="3944" spans="1:18" x14ac:dyDescent="0.2">
      <c r="A3944" s="63" t="s">
        <v>8628</v>
      </c>
      <c r="B3944" s="63" t="s">
        <v>8533</v>
      </c>
      <c r="C3944" s="63" t="s">
        <v>205</v>
      </c>
      <c r="D3944" s="63" t="s">
        <v>204</v>
      </c>
      <c r="E3944" s="63" t="s">
        <v>8294</v>
      </c>
      <c r="F3944" s="63">
        <v>0</v>
      </c>
      <c r="G3944" s="63" t="s">
        <v>8751</v>
      </c>
      <c r="H3944" s="63" t="s">
        <v>18</v>
      </c>
      <c r="I3944" s="63">
        <v>0.5</v>
      </c>
      <c r="J3944" s="63">
        <v>21</v>
      </c>
      <c r="K3944" s="63">
        <v>2</v>
      </c>
      <c r="L3944" s="63"/>
      <c r="M3944" s="63"/>
      <c r="N3944" s="63"/>
      <c r="O3944" s="63"/>
      <c r="P3944" s="63"/>
      <c r="Q3944" s="63"/>
      <c r="R3944" s="63"/>
    </row>
    <row r="3945" spans="1:18" x14ac:dyDescent="0.2">
      <c r="A3945" s="63" t="s">
        <v>8629</v>
      </c>
      <c r="B3945" s="63" t="s">
        <v>8535</v>
      </c>
      <c r="C3945" s="63" t="s">
        <v>205</v>
      </c>
      <c r="D3945" s="63" t="s">
        <v>204</v>
      </c>
      <c r="E3945" s="63" t="s">
        <v>8294</v>
      </c>
      <c r="F3945" s="63">
        <v>1</v>
      </c>
      <c r="G3945" s="63" t="s">
        <v>8751</v>
      </c>
      <c r="H3945" s="63" t="s">
        <v>19</v>
      </c>
      <c r="I3945" s="63">
        <v>0.39</v>
      </c>
      <c r="J3945" s="63">
        <v>7</v>
      </c>
      <c r="K3945" s="63">
        <v>1</v>
      </c>
      <c r="L3945" s="63">
        <v>-0.8</v>
      </c>
      <c r="M3945" s="63">
        <v>1</v>
      </c>
      <c r="N3945" s="63"/>
      <c r="O3945" s="63">
        <v>1</v>
      </c>
      <c r="P3945" s="63"/>
      <c r="Q3945" s="63"/>
      <c r="R3945" s="63"/>
    </row>
    <row r="3946" spans="1:18" x14ac:dyDescent="0.2">
      <c r="A3946" s="63" t="s">
        <v>8630</v>
      </c>
      <c r="B3946" s="63" t="s">
        <v>8533</v>
      </c>
      <c r="C3946" s="63" t="s">
        <v>209</v>
      </c>
      <c r="D3946" s="63" t="s">
        <v>208</v>
      </c>
      <c r="E3946" s="63" t="s">
        <v>8294</v>
      </c>
      <c r="F3946" s="63">
        <v>0</v>
      </c>
      <c r="G3946" s="63" t="s">
        <v>8751</v>
      </c>
      <c r="H3946" s="63" t="s">
        <v>18</v>
      </c>
      <c r="I3946" s="63">
        <v>0.54</v>
      </c>
      <c r="J3946" s="63">
        <v>28</v>
      </c>
      <c r="K3946" s="63">
        <v>3</v>
      </c>
      <c r="L3946" s="63"/>
      <c r="M3946" s="63"/>
      <c r="N3946" s="63"/>
      <c r="O3946" s="63"/>
      <c r="P3946" s="63"/>
      <c r="Q3946" s="63"/>
      <c r="R3946" s="63"/>
    </row>
    <row r="3947" spans="1:18" x14ac:dyDescent="0.2">
      <c r="A3947" s="63" t="s">
        <v>8631</v>
      </c>
      <c r="B3947" s="63" t="s">
        <v>8535</v>
      </c>
      <c r="C3947" s="63" t="s">
        <v>209</v>
      </c>
      <c r="D3947" s="63" t="s">
        <v>208</v>
      </c>
      <c r="E3947" s="63" t="s">
        <v>8294</v>
      </c>
      <c r="F3947" s="63">
        <v>1</v>
      </c>
      <c r="G3947" s="63" t="s">
        <v>8751</v>
      </c>
      <c r="H3947" s="63" t="s">
        <v>19</v>
      </c>
      <c r="I3947" s="63">
        <v>0.51</v>
      </c>
      <c r="J3947" s="63">
        <v>28</v>
      </c>
      <c r="K3947" s="63">
        <v>3</v>
      </c>
      <c r="L3947" s="63">
        <v>-0.2</v>
      </c>
      <c r="M3947" s="63">
        <v>1</v>
      </c>
      <c r="N3947" s="63"/>
      <c r="O3947" s="63"/>
      <c r="P3947" s="63"/>
      <c r="Q3947" s="63"/>
      <c r="R3947" s="63"/>
    </row>
    <row r="3948" spans="1:18" x14ac:dyDescent="0.2">
      <c r="A3948" s="63" t="s">
        <v>8632</v>
      </c>
      <c r="B3948" s="63" t="s">
        <v>8533</v>
      </c>
      <c r="C3948" s="63" t="s">
        <v>213</v>
      </c>
      <c r="D3948" s="63" t="s">
        <v>212</v>
      </c>
      <c r="E3948" s="63" t="s">
        <v>8294</v>
      </c>
      <c r="F3948" s="63">
        <v>0</v>
      </c>
      <c r="G3948" s="63" t="s">
        <v>8751</v>
      </c>
      <c r="H3948" s="63" t="s">
        <v>18</v>
      </c>
      <c r="I3948" s="63">
        <v>0.35</v>
      </c>
      <c r="J3948" s="63">
        <v>7</v>
      </c>
      <c r="K3948" s="63">
        <v>1</v>
      </c>
      <c r="L3948" s="63"/>
      <c r="M3948" s="63"/>
      <c r="N3948" s="63"/>
      <c r="O3948" s="63"/>
      <c r="P3948" s="63"/>
      <c r="Q3948" s="63"/>
      <c r="R3948" s="63"/>
    </row>
    <row r="3949" spans="1:18" x14ac:dyDescent="0.2">
      <c r="A3949" s="63" t="s">
        <v>8633</v>
      </c>
      <c r="B3949" s="63" t="s">
        <v>8535</v>
      </c>
      <c r="C3949" s="63" t="s">
        <v>213</v>
      </c>
      <c r="D3949" s="63" t="s">
        <v>212</v>
      </c>
      <c r="E3949" s="63" t="s">
        <v>8294</v>
      </c>
      <c r="F3949" s="63">
        <v>1</v>
      </c>
      <c r="G3949" s="63" t="s">
        <v>8751</v>
      </c>
      <c r="H3949" s="63" t="s">
        <v>19</v>
      </c>
      <c r="I3949" s="63">
        <v>0.38</v>
      </c>
      <c r="J3949" s="63">
        <v>6</v>
      </c>
      <c r="K3949" s="63">
        <v>1</v>
      </c>
      <c r="L3949" s="63">
        <v>0.2</v>
      </c>
      <c r="M3949" s="63"/>
      <c r="N3949" s="63">
        <v>1</v>
      </c>
      <c r="O3949" s="63"/>
      <c r="P3949" s="63"/>
      <c r="Q3949" s="63"/>
      <c r="R3949" s="63"/>
    </row>
    <row r="3950" spans="1:18" x14ac:dyDescent="0.2">
      <c r="A3950" s="63" t="s">
        <v>8634</v>
      </c>
      <c r="B3950" s="63" t="s">
        <v>8533</v>
      </c>
      <c r="C3950" s="63" t="s">
        <v>217</v>
      </c>
      <c r="D3950" s="63" t="s">
        <v>216</v>
      </c>
      <c r="E3950" s="63" t="s">
        <v>8294</v>
      </c>
      <c r="F3950" s="63">
        <v>0</v>
      </c>
      <c r="G3950" s="63" t="s">
        <v>8751</v>
      </c>
      <c r="H3950" s="63" t="s">
        <v>18</v>
      </c>
      <c r="I3950" s="63">
        <v>0.48</v>
      </c>
      <c r="J3950" s="63">
        <v>16</v>
      </c>
      <c r="K3950" s="63">
        <v>2</v>
      </c>
      <c r="L3950" s="63"/>
      <c r="M3950" s="63"/>
      <c r="N3950" s="63"/>
      <c r="O3950" s="63"/>
      <c r="P3950" s="63"/>
      <c r="Q3950" s="63"/>
      <c r="R3950" s="63"/>
    </row>
    <row r="3951" spans="1:18" x14ac:dyDescent="0.2">
      <c r="A3951" s="63" t="s">
        <v>8635</v>
      </c>
      <c r="B3951" s="63" t="s">
        <v>8535</v>
      </c>
      <c r="C3951" s="63" t="s">
        <v>217</v>
      </c>
      <c r="D3951" s="63" t="s">
        <v>216</v>
      </c>
      <c r="E3951" s="63" t="s">
        <v>8294</v>
      </c>
      <c r="F3951" s="63">
        <v>1</v>
      </c>
      <c r="G3951" s="63" t="s">
        <v>8751</v>
      </c>
      <c r="H3951" s="63" t="s">
        <v>19</v>
      </c>
      <c r="I3951" s="63">
        <v>0.35</v>
      </c>
      <c r="J3951" s="63">
        <v>3</v>
      </c>
      <c r="K3951" s="63">
        <v>1</v>
      </c>
      <c r="L3951" s="63">
        <v>-1</v>
      </c>
      <c r="M3951" s="63">
        <v>1</v>
      </c>
      <c r="N3951" s="63"/>
      <c r="O3951" s="63">
        <v>1</v>
      </c>
      <c r="P3951" s="63"/>
      <c r="Q3951" s="63">
        <v>1</v>
      </c>
      <c r="R3951" s="63"/>
    </row>
    <row r="3952" spans="1:18" x14ac:dyDescent="0.2">
      <c r="A3952" s="63" t="s">
        <v>8636</v>
      </c>
      <c r="B3952" s="63" t="s">
        <v>8533</v>
      </c>
      <c r="C3952" s="63" t="s">
        <v>221</v>
      </c>
      <c r="D3952" s="63" t="s">
        <v>220</v>
      </c>
      <c r="E3952" s="63" t="s">
        <v>8294</v>
      </c>
      <c r="F3952" s="63">
        <v>0</v>
      </c>
      <c r="G3952" s="63" t="s">
        <v>8751</v>
      </c>
      <c r="H3952" s="63" t="s">
        <v>18</v>
      </c>
      <c r="I3952" s="63">
        <v>0.53</v>
      </c>
      <c r="J3952" s="63">
        <v>26</v>
      </c>
      <c r="K3952" s="63">
        <v>3</v>
      </c>
      <c r="L3952" s="63"/>
      <c r="M3952" s="63"/>
      <c r="N3952" s="63"/>
      <c r="O3952" s="63"/>
      <c r="P3952" s="63"/>
      <c r="Q3952" s="63"/>
      <c r="R3952" s="63"/>
    </row>
    <row r="3953" spans="1:18" x14ac:dyDescent="0.2">
      <c r="A3953" s="63" t="s">
        <v>8637</v>
      </c>
      <c r="B3953" s="63" t="s">
        <v>8535</v>
      </c>
      <c r="C3953" s="63" t="s">
        <v>221</v>
      </c>
      <c r="D3953" s="63" t="s">
        <v>220</v>
      </c>
      <c r="E3953" s="63" t="s">
        <v>8294</v>
      </c>
      <c r="F3953" s="63">
        <v>1</v>
      </c>
      <c r="G3953" s="63" t="s">
        <v>8751</v>
      </c>
      <c r="H3953" s="63" t="s">
        <v>19</v>
      </c>
      <c r="I3953" s="63">
        <v>0.37</v>
      </c>
      <c r="J3953" s="63">
        <v>5</v>
      </c>
      <c r="K3953" s="63">
        <v>1</v>
      </c>
      <c r="L3953" s="63">
        <v>-1.2</v>
      </c>
      <c r="M3953" s="63">
        <v>1</v>
      </c>
      <c r="N3953" s="63"/>
      <c r="O3953" s="63">
        <v>1</v>
      </c>
      <c r="P3953" s="63"/>
      <c r="Q3953" s="63">
        <v>1</v>
      </c>
      <c r="R3953" s="63"/>
    </row>
    <row r="3954" spans="1:18" x14ac:dyDescent="0.2">
      <c r="A3954" s="63" t="s">
        <v>3894</v>
      </c>
      <c r="B3954" s="63" t="s">
        <v>3895</v>
      </c>
      <c r="C3954" s="63" t="s">
        <v>14</v>
      </c>
      <c r="D3954" s="63" t="s">
        <v>13</v>
      </c>
      <c r="E3954" s="63" t="s">
        <v>3896</v>
      </c>
      <c r="F3954" s="63">
        <v>0</v>
      </c>
      <c r="G3954" s="63" t="s">
        <v>8812</v>
      </c>
      <c r="H3954" s="63" t="s">
        <v>769</v>
      </c>
      <c r="I3954" s="63"/>
      <c r="J3954" s="63">
        <v>36</v>
      </c>
      <c r="K3954" s="63">
        <v>3</v>
      </c>
      <c r="L3954" s="63"/>
      <c r="M3954" s="63"/>
      <c r="N3954" s="63"/>
      <c r="O3954" s="63"/>
      <c r="P3954" s="63"/>
      <c r="Q3954" s="63"/>
      <c r="R3954" s="63"/>
    </row>
    <row r="3955" spans="1:18" x14ac:dyDescent="0.2">
      <c r="A3955" s="63" t="s">
        <v>3897</v>
      </c>
      <c r="B3955" s="63" t="s">
        <v>3898</v>
      </c>
      <c r="C3955" s="63" t="s">
        <v>14</v>
      </c>
      <c r="D3955" s="63" t="s">
        <v>13</v>
      </c>
      <c r="E3955" s="63" t="s">
        <v>3896</v>
      </c>
      <c r="F3955" s="63">
        <v>1</v>
      </c>
      <c r="G3955" s="63" t="s">
        <v>8812</v>
      </c>
      <c r="H3955" s="63" t="s">
        <v>772</v>
      </c>
      <c r="I3955" s="63"/>
      <c r="J3955" s="63">
        <v>42</v>
      </c>
      <c r="K3955" s="63">
        <v>4</v>
      </c>
      <c r="L3955" s="63"/>
      <c r="M3955" s="63"/>
      <c r="N3955" s="63"/>
      <c r="O3955" s="63"/>
      <c r="P3955" s="63"/>
      <c r="Q3955" s="63"/>
      <c r="R3955" s="63"/>
    </row>
    <row r="3956" spans="1:18" x14ac:dyDescent="0.2">
      <c r="A3956" s="63" t="s">
        <v>3899</v>
      </c>
      <c r="B3956" s="63" t="s">
        <v>3895</v>
      </c>
      <c r="C3956" s="63" t="s">
        <v>22</v>
      </c>
      <c r="D3956" s="63" t="s">
        <v>21</v>
      </c>
      <c r="E3956" s="63" t="s">
        <v>3896</v>
      </c>
      <c r="F3956" s="63">
        <v>0</v>
      </c>
      <c r="G3956" s="63" t="s">
        <v>8812</v>
      </c>
      <c r="H3956" s="63" t="s">
        <v>769</v>
      </c>
      <c r="I3956" s="63"/>
      <c r="J3956" s="63">
        <v>41</v>
      </c>
      <c r="K3956" s="63">
        <v>4</v>
      </c>
      <c r="L3956" s="63"/>
      <c r="M3956" s="63"/>
      <c r="N3956" s="63"/>
      <c r="O3956" s="63"/>
      <c r="P3956" s="63"/>
      <c r="Q3956" s="63"/>
      <c r="R3956" s="63"/>
    </row>
    <row r="3957" spans="1:18" x14ac:dyDescent="0.2">
      <c r="A3957" s="63" t="s">
        <v>3900</v>
      </c>
      <c r="B3957" s="63" t="s">
        <v>3898</v>
      </c>
      <c r="C3957" s="63" t="s">
        <v>22</v>
      </c>
      <c r="D3957" s="63" t="s">
        <v>21</v>
      </c>
      <c r="E3957" s="63" t="s">
        <v>3896</v>
      </c>
      <c r="F3957" s="63">
        <v>1</v>
      </c>
      <c r="G3957" s="63" t="s">
        <v>8812</v>
      </c>
      <c r="H3957" s="63" t="s">
        <v>772</v>
      </c>
      <c r="I3957" s="63"/>
      <c r="J3957" s="63">
        <v>49</v>
      </c>
      <c r="K3957" s="63">
        <v>4</v>
      </c>
      <c r="L3957" s="63"/>
      <c r="M3957" s="63"/>
      <c r="N3957" s="63"/>
      <c r="O3957" s="63"/>
      <c r="P3957" s="63"/>
      <c r="Q3957" s="63"/>
      <c r="R3957" s="63"/>
    </row>
    <row r="3958" spans="1:18" x14ac:dyDescent="0.2">
      <c r="A3958" s="63" t="s">
        <v>3901</v>
      </c>
      <c r="B3958" s="63" t="s">
        <v>3895</v>
      </c>
      <c r="C3958" s="63" t="s">
        <v>26</v>
      </c>
      <c r="D3958" s="63" t="s">
        <v>25</v>
      </c>
      <c r="E3958" s="63" t="s">
        <v>3896</v>
      </c>
      <c r="F3958" s="63">
        <v>0</v>
      </c>
      <c r="G3958" s="63" t="s">
        <v>8812</v>
      </c>
      <c r="H3958" s="63" t="s">
        <v>769</v>
      </c>
      <c r="I3958" s="63"/>
      <c r="J3958" s="63">
        <v>50</v>
      </c>
      <c r="K3958" s="63">
        <v>4</v>
      </c>
      <c r="L3958" s="63"/>
      <c r="M3958" s="63"/>
      <c r="N3958" s="63"/>
      <c r="O3958" s="63"/>
      <c r="P3958" s="63"/>
      <c r="Q3958" s="63"/>
      <c r="R3958" s="63"/>
    </row>
    <row r="3959" spans="1:18" x14ac:dyDescent="0.2">
      <c r="A3959" s="63" t="s">
        <v>3902</v>
      </c>
      <c r="B3959" s="63" t="s">
        <v>3898</v>
      </c>
      <c r="C3959" s="63" t="s">
        <v>26</v>
      </c>
      <c r="D3959" s="63" t="s">
        <v>25</v>
      </c>
      <c r="E3959" s="63" t="s">
        <v>3896</v>
      </c>
      <c r="F3959" s="63">
        <v>1</v>
      </c>
      <c r="G3959" s="63" t="s">
        <v>8812</v>
      </c>
      <c r="H3959" s="63" t="s">
        <v>772</v>
      </c>
      <c r="I3959" s="63"/>
      <c r="J3959" s="63">
        <v>47</v>
      </c>
      <c r="K3959" s="63">
        <v>4</v>
      </c>
      <c r="L3959" s="63"/>
      <c r="M3959" s="63"/>
      <c r="N3959" s="63"/>
      <c r="O3959" s="63"/>
      <c r="P3959" s="63"/>
      <c r="Q3959" s="63"/>
      <c r="R3959" s="63"/>
    </row>
    <row r="3960" spans="1:18" x14ac:dyDescent="0.2">
      <c r="A3960" s="63" t="s">
        <v>3903</v>
      </c>
      <c r="B3960" s="63" t="s">
        <v>3895</v>
      </c>
      <c r="C3960" s="63" t="s">
        <v>30</v>
      </c>
      <c r="D3960" s="63" t="s">
        <v>29</v>
      </c>
      <c r="E3960" s="63" t="s">
        <v>3896</v>
      </c>
      <c r="F3960" s="63">
        <v>0</v>
      </c>
      <c r="G3960" s="63" t="s">
        <v>8812</v>
      </c>
      <c r="H3960" s="63" t="s">
        <v>769</v>
      </c>
      <c r="I3960" s="63"/>
      <c r="J3960" s="63">
        <v>48</v>
      </c>
      <c r="K3960" s="63">
        <v>4</v>
      </c>
      <c r="L3960" s="63"/>
      <c r="M3960" s="63"/>
      <c r="N3960" s="63"/>
      <c r="O3960" s="63"/>
      <c r="P3960" s="63"/>
      <c r="Q3960" s="63"/>
      <c r="R3960" s="63"/>
    </row>
    <row r="3961" spans="1:18" x14ac:dyDescent="0.2">
      <c r="A3961" s="63" t="s">
        <v>3904</v>
      </c>
      <c r="B3961" s="63" t="s">
        <v>3898</v>
      </c>
      <c r="C3961" s="63" t="s">
        <v>30</v>
      </c>
      <c r="D3961" s="63" t="s">
        <v>29</v>
      </c>
      <c r="E3961" s="63" t="s">
        <v>3896</v>
      </c>
      <c r="F3961" s="63">
        <v>1</v>
      </c>
      <c r="G3961" s="63" t="s">
        <v>8812</v>
      </c>
      <c r="H3961" s="63" t="s">
        <v>772</v>
      </c>
      <c r="I3961" s="63"/>
      <c r="J3961" s="63">
        <v>40</v>
      </c>
      <c r="K3961" s="63">
        <v>4</v>
      </c>
      <c r="L3961" s="63"/>
      <c r="M3961" s="63"/>
      <c r="N3961" s="63"/>
      <c r="O3961" s="63"/>
      <c r="P3961" s="63"/>
      <c r="Q3961" s="63"/>
      <c r="R3961" s="63"/>
    </row>
    <row r="3962" spans="1:18" x14ac:dyDescent="0.2">
      <c r="A3962" s="63" t="s">
        <v>3905</v>
      </c>
      <c r="B3962" s="63" t="s">
        <v>3895</v>
      </c>
      <c r="C3962" s="63" t="s">
        <v>34</v>
      </c>
      <c r="D3962" s="63" t="s">
        <v>33</v>
      </c>
      <c r="E3962" s="63" t="s">
        <v>3896</v>
      </c>
      <c r="F3962" s="63">
        <v>0</v>
      </c>
      <c r="G3962" s="63" t="s">
        <v>8812</v>
      </c>
      <c r="H3962" s="63" t="s">
        <v>769</v>
      </c>
      <c r="I3962" s="63"/>
      <c r="J3962" s="63">
        <v>39</v>
      </c>
      <c r="K3962" s="63">
        <v>4</v>
      </c>
      <c r="L3962" s="63"/>
      <c r="M3962" s="63"/>
      <c r="N3962" s="63"/>
      <c r="O3962" s="63"/>
      <c r="P3962" s="63"/>
      <c r="Q3962" s="63"/>
      <c r="R3962" s="63"/>
    </row>
    <row r="3963" spans="1:18" x14ac:dyDescent="0.2">
      <c r="A3963" s="63" t="s">
        <v>3906</v>
      </c>
      <c r="B3963" s="63" t="s">
        <v>3898</v>
      </c>
      <c r="C3963" s="63" t="s">
        <v>34</v>
      </c>
      <c r="D3963" s="63" t="s">
        <v>33</v>
      </c>
      <c r="E3963" s="63" t="s">
        <v>3896</v>
      </c>
      <c r="F3963" s="63">
        <v>1</v>
      </c>
      <c r="G3963" s="63" t="s">
        <v>8812</v>
      </c>
      <c r="H3963" s="63" t="s">
        <v>772</v>
      </c>
      <c r="I3963" s="63"/>
      <c r="J3963" s="63">
        <v>35</v>
      </c>
      <c r="K3963" s="63">
        <v>3</v>
      </c>
      <c r="L3963" s="63"/>
      <c r="M3963" s="63"/>
      <c r="N3963" s="63"/>
      <c r="O3963" s="63"/>
      <c r="P3963" s="63"/>
      <c r="Q3963" s="63"/>
      <c r="R3963" s="63"/>
    </row>
    <row r="3964" spans="1:18" x14ac:dyDescent="0.2">
      <c r="A3964" s="63" t="s">
        <v>3907</v>
      </c>
      <c r="B3964" s="63" t="s">
        <v>3895</v>
      </c>
      <c r="C3964" s="63" t="s">
        <v>38</v>
      </c>
      <c r="D3964" s="63" t="s">
        <v>37</v>
      </c>
      <c r="E3964" s="63" t="s">
        <v>3896</v>
      </c>
      <c r="F3964" s="63">
        <v>0</v>
      </c>
      <c r="G3964" s="63" t="s">
        <v>8812</v>
      </c>
      <c r="H3964" s="63" t="s">
        <v>769</v>
      </c>
      <c r="I3964" s="63"/>
      <c r="J3964" s="63">
        <v>11</v>
      </c>
      <c r="K3964" s="63">
        <v>1</v>
      </c>
      <c r="L3964" s="63"/>
      <c r="M3964" s="63"/>
      <c r="N3964" s="63"/>
      <c r="O3964" s="63"/>
      <c r="P3964" s="63"/>
      <c r="Q3964" s="63"/>
      <c r="R3964" s="63"/>
    </row>
    <row r="3965" spans="1:18" x14ac:dyDescent="0.2">
      <c r="A3965" s="63" t="s">
        <v>3908</v>
      </c>
      <c r="B3965" s="63" t="s">
        <v>3898</v>
      </c>
      <c r="C3965" s="63" t="s">
        <v>38</v>
      </c>
      <c r="D3965" s="63" t="s">
        <v>37</v>
      </c>
      <c r="E3965" s="63" t="s">
        <v>3896</v>
      </c>
      <c r="F3965" s="63">
        <v>1</v>
      </c>
      <c r="G3965" s="63" t="s">
        <v>8812</v>
      </c>
      <c r="H3965" s="63" t="s">
        <v>772</v>
      </c>
      <c r="I3965" s="63"/>
      <c r="J3965" s="63">
        <v>14</v>
      </c>
      <c r="K3965" s="63">
        <v>2</v>
      </c>
      <c r="L3965" s="63"/>
      <c r="M3965" s="63"/>
      <c r="N3965" s="63"/>
      <c r="O3965" s="63"/>
      <c r="P3965" s="63"/>
      <c r="Q3965" s="63"/>
      <c r="R3965" s="63"/>
    </row>
    <row r="3966" spans="1:18" x14ac:dyDescent="0.2">
      <c r="A3966" s="63" t="s">
        <v>3909</v>
      </c>
      <c r="B3966" s="63" t="s">
        <v>3895</v>
      </c>
      <c r="C3966" s="63" t="s">
        <v>42</v>
      </c>
      <c r="D3966" s="63" t="s">
        <v>41</v>
      </c>
      <c r="E3966" s="63" t="s">
        <v>3896</v>
      </c>
      <c r="F3966" s="63">
        <v>0</v>
      </c>
      <c r="G3966" s="63" t="s">
        <v>8812</v>
      </c>
      <c r="H3966" s="63" t="s">
        <v>769</v>
      </c>
      <c r="I3966" s="63"/>
      <c r="J3966" s="63">
        <v>11</v>
      </c>
      <c r="K3966" s="63">
        <v>1</v>
      </c>
      <c r="L3966" s="63"/>
      <c r="M3966" s="63"/>
      <c r="N3966" s="63"/>
      <c r="O3966" s="63"/>
      <c r="P3966" s="63"/>
      <c r="Q3966" s="63"/>
      <c r="R3966" s="63"/>
    </row>
    <row r="3967" spans="1:18" x14ac:dyDescent="0.2">
      <c r="A3967" s="63" t="s">
        <v>3910</v>
      </c>
      <c r="B3967" s="63" t="s">
        <v>3898</v>
      </c>
      <c r="C3967" s="63" t="s">
        <v>42</v>
      </c>
      <c r="D3967" s="63" t="s">
        <v>41</v>
      </c>
      <c r="E3967" s="63" t="s">
        <v>3896</v>
      </c>
      <c r="F3967" s="63">
        <v>1</v>
      </c>
      <c r="G3967" s="63" t="s">
        <v>8812</v>
      </c>
      <c r="H3967" s="63" t="s">
        <v>772</v>
      </c>
      <c r="I3967" s="63"/>
      <c r="J3967" s="63">
        <v>5</v>
      </c>
      <c r="K3967" s="63">
        <v>1</v>
      </c>
      <c r="L3967" s="63"/>
      <c r="M3967" s="63"/>
      <c r="N3967" s="63"/>
      <c r="O3967" s="63"/>
      <c r="P3967" s="63"/>
      <c r="Q3967" s="63"/>
      <c r="R3967" s="63"/>
    </row>
    <row r="3968" spans="1:18" x14ac:dyDescent="0.2">
      <c r="A3968" s="63" t="s">
        <v>3911</v>
      </c>
      <c r="B3968" s="63" t="s">
        <v>3895</v>
      </c>
      <c r="C3968" s="63" t="s">
        <v>46</v>
      </c>
      <c r="D3968" s="63" t="s">
        <v>45</v>
      </c>
      <c r="E3968" s="63" t="s">
        <v>3896</v>
      </c>
      <c r="F3968" s="63">
        <v>0</v>
      </c>
      <c r="G3968" s="63" t="s">
        <v>8812</v>
      </c>
      <c r="H3968" s="63" t="s">
        <v>769</v>
      </c>
      <c r="I3968" s="63"/>
      <c r="J3968" s="63">
        <v>15</v>
      </c>
      <c r="K3968" s="63">
        <v>2</v>
      </c>
      <c r="L3968" s="63"/>
      <c r="M3968" s="63"/>
      <c r="N3968" s="63"/>
      <c r="O3968" s="63"/>
      <c r="P3968" s="63"/>
      <c r="Q3968" s="63"/>
      <c r="R3968" s="63"/>
    </row>
    <row r="3969" spans="1:18" x14ac:dyDescent="0.2">
      <c r="A3969" s="63" t="s">
        <v>3912</v>
      </c>
      <c r="B3969" s="63" t="s">
        <v>3898</v>
      </c>
      <c r="C3969" s="63" t="s">
        <v>46</v>
      </c>
      <c r="D3969" s="63" t="s">
        <v>45</v>
      </c>
      <c r="E3969" s="63" t="s">
        <v>3896</v>
      </c>
      <c r="F3969" s="63">
        <v>1</v>
      </c>
      <c r="G3969" s="63" t="s">
        <v>8812</v>
      </c>
      <c r="H3969" s="63" t="s">
        <v>772</v>
      </c>
      <c r="I3969" s="63"/>
      <c r="J3969" s="63">
        <v>10</v>
      </c>
      <c r="K3969" s="63">
        <v>1</v>
      </c>
      <c r="L3969" s="63"/>
      <c r="M3969" s="63"/>
      <c r="N3969" s="63"/>
      <c r="O3969" s="63"/>
      <c r="P3969" s="63"/>
      <c r="Q3969" s="63"/>
      <c r="R3969" s="63"/>
    </row>
    <row r="3970" spans="1:18" x14ac:dyDescent="0.2">
      <c r="A3970" s="63" t="s">
        <v>3913</v>
      </c>
      <c r="B3970" s="63" t="s">
        <v>3895</v>
      </c>
      <c r="C3970" s="63" t="s">
        <v>50</v>
      </c>
      <c r="D3970" s="63" t="s">
        <v>49</v>
      </c>
      <c r="E3970" s="63" t="s">
        <v>3896</v>
      </c>
      <c r="F3970" s="63">
        <v>0</v>
      </c>
      <c r="G3970" s="63" t="s">
        <v>8812</v>
      </c>
      <c r="H3970" s="63" t="s">
        <v>769</v>
      </c>
      <c r="I3970" s="63"/>
      <c r="J3970" s="63">
        <v>23</v>
      </c>
      <c r="K3970" s="63">
        <v>2</v>
      </c>
      <c r="L3970" s="63"/>
      <c r="M3970" s="63"/>
      <c r="N3970" s="63"/>
      <c r="O3970" s="63"/>
      <c r="P3970" s="63"/>
      <c r="Q3970" s="63"/>
      <c r="R3970" s="63"/>
    </row>
    <row r="3971" spans="1:18" x14ac:dyDescent="0.2">
      <c r="A3971" s="63" t="s">
        <v>3914</v>
      </c>
      <c r="B3971" s="63" t="s">
        <v>3898</v>
      </c>
      <c r="C3971" s="63" t="s">
        <v>50</v>
      </c>
      <c r="D3971" s="63" t="s">
        <v>49</v>
      </c>
      <c r="E3971" s="63" t="s">
        <v>3896</v>
      </c>
      <c r="F3971" s="63">
        <v>1</v>
      </c>
      <c r="G3971" s="63" t="s">
        <v>8812</v>
      </c>
      <c r="H3971" s="63" t="s">
        <v>772</v>
      </c>
      <c r="I3971" s="63"/>
      <c r="J3971" s="63">
        <v>19</v>
      </c>
      <c r="K3971" s="63">
        <v>2</v>
      </c>
      <c r="L3971" s="63"/>
      <c r="M3971" s="63"/>
      <c r="N3971" s="63"/>
      <c r="O3971" s="63"/>
      <c r="P3971" s="63"/>
      <c r="Q3971" s="63"/>
      <c r="R3971" s="63"/>
    </row>
    <row r="3972" spans="1:18" x14ac:dyDescent="0.2">
      <c r="A3972" s="63" t="s">
        <v>3915</v>
      </c>
      <c r="B3972" s="63" t="s">
        <v>3895</v>
      </c>
      <c r="C3972" s="63" t="s">
        <v>54</v>
      </c>
      <c r="D3972" s="63" t="s">
        <v>53</v>
      </c>
      <c r="E3972" s="63" t="s">
        <v>3896</v>
      </c>
      <c r="F3972" s="63">
        <v>0</v>
      </c>
      <c r="G3972" s="63" t="s">
        <v>8812</v>
      </c>
      <c r="H3972" s="63" t="s">
        <v>769</v>
      </c>
      <c r="I3972" s="63"/>
      <c r="J3972" s="63">
        <v>41</v>
      </c>
      <c r="K3972" s="63">
        <v>4</v>
      </c>
      <c r="L3972" s="63"/>
      <c r="M3972" s="63"/>
      <c r="N3972" s="63"/>
      <c r="O3972" s="63"/>
      <c r="P3972" s="63"/>
      <c r="Q3972" s="63"/>
      <c r="R3972" s="63"/>
    </row>
    <row r="3973" spans="1:18" x14ac:dyDescent="0.2">
      <c r="A3973" s="63" t="s">
        <v>3916</v>
      </c>
      <c r="B3973" s="63" t="s">
        <v>3898</v>
      </c>
      <c r="C3973" s="63" t="s">
        <v>54</v>
      </c>
      <c r="D3973" s="63" t="s">
        <v>53</v>
      </c>
      <c r="E3973" s="63" t="s">
        <v>3896</v>
      </c>
      <c r="F3973" s="63">
        <v>1</v>
      </c>
      <c r="G3973" s="63" t="s">
        <v>8812</v>
      </c>
      <c r="H3973" s="63" t="s">
        <v>772</v>
      </c>
      <c r="I3973" s="63"/>
      <c r="J3973" s="63">
        <v>44</v>
      </c>
      <c r="K3973" s="63">
        <v>4</v>
      </c>
      <c r="L3973" s="63"/>
      <c r="M3973" s="63"/>
      <c r="N3973" s="63"/>
      <c r="O3973" s="63"/>
      <c r="P3973" s="63"/>
      <c r="Q3973" s="63"/>
      <c r="R3973" s="63"/>
    </row>
    <row r="3974" spans="1:18" x14ac:dyDescent="0.2">
      <c r="A3974" s="63" t="s">
        <v>3917</v>
      </c>
      <c r="B3974" s="63" t="s">
        <v>3895</v>
      </c>
      <c r="C3974" s="63" t="s">
        <v>58</v>
      </c>
      <c r="D3974" s="63" t="s">
        <v>57</v>
      </c>
      <c r="E3974" s="63" t="s">
        <v>3896</v>
      </c>
      <c r="F3974" s="63">
        <v>0</v>
      </c>
      <c r="G3974" s="63" t="s">
        <v>8812</v>
      </c>
      <c r="H3974" s="63" t="s">
        <v>769</v>
      </c>
      <c r="I3974" s="63"/>
      <c r="J3974" s="63">
        <v>48</v>
      </c>
      <c r="K3974" s="63">
        <v>4</v>
      </c>
      <c r="L3974" s="63"/>
      <c r="M3974" s="63"/>
      <c r="N3974" s="63"/>
      <c r="O3974" s="63"/>
      <c r="P3974" s="63"/>
      <c r="Q3974" s="63"/>
      <c r="R3974" s="63"/>
    </row>
    <row r="3975" spans="1:18" x14ac:dyDescent="0.2">
      <c r="A3975" s="63" t="s">
        <v>3918</v>
      </c>
      <c r="B3975" s="63" t="s">
        <v>3898</v>
      </c>
      <c r="C3975" s="63" t="s">
        <v>58</v>
      </c>
      <c r="D3975" s="63" t="s">
        <v>57</v>
      </c>
      <c r="E3975" s="63" t="s">
        <v>3896</v>
      </c>
      <c r="F3975" s="63">
        <v>1</v>
      </c>
      <c r="G3975" s="63" t="s">
        <v>8812</v>
      </c>
      <c r="H3975" s="63" t="s">
        <v>772</v>
      </c>
      <c r="I3975" s="63"/>
      <c r="J3975" s="63">
        <v>44</v>
      </c>
      <c r="K3975" s="63">
        <v>4</v>
      </c>
      <c r="L3975" s="63"/>
      <c r="M3975" s="63"/>
      <c r="N3975" s="63"/>
      <c r="O3975" s="63"/>
      <c r="P3975" s="63"/>
      <c r="Q3975" s="63"/>
      <c r="R3975" s="63"/>
    </row>
    <row r="3976" spans="1:18" x14ac:dyDescent="0.2">
      <c r="A3976" s="63" t="s">
        <v>3919</v>
      </c>
      <c r="B3976" s="63" t="s">
        <v>3895</v>
      </c>
      <c r="C3976" s="63" t="s">
        <v>62</v>
      </c>
      <c r="D3976" s="63" t="s">
        <v>61</v>
      </c>
      <c r="E3976" s="63" t="s">
        <v>3896</v>
      </c>
      <c r="F3976" s="63">
        <v>0</v>
      </c>
      <c r="G3976" s="63" t="s">
        <v>8812</v>
      </c>
      <c r="H3976" s="63" t="s">
        <v>769</v>
      </c>
      <c r="I3976" s="63"/>
      <c r="J3976" s="63">
        <v>18</v>
      </c>
      <c r="K3976" s="63">
        <v>2</v>
      </c>
      <c r="L3976" s="63"/>
      <c r="M3976" s="63"/>
      <c r="N3976" s="63"/>
      <c r="O3976" s="63"/>
      <c r="P3976" s="63"/>
      <c r="Q3976" s="63"/>
      <c r="R3976" s="63"/>
    </row>
    <row r="3977" spans="1:18" x14ac:dyDescent="0.2">
      <c r="A3977" s="63" t="s">
        <v>3920</v>
      </c>
      <c r="B3977" s="63" t="s">
        <v>3898</v>
      </c>
      <c r="C3977" s="63" t="s">
        <v>62</v>
      </c>
      <c r="D3977" s="63" t="s">
        <v>61</v>
      </c>
      <c r="E3977" s="63" t="s">
        <v>3896</v>
      </c>
      <c r="F3977" s="63">
        <v>1</v>
      </c>
      <c r="G3977" s="63" t="s">
        <v>8812</v>
      </c>
      <c r="H3977" s="63" t="s">
        <v>772</v>
      </c>
      <c r="I3977" s="63"/>
      <c r="J3977" s="63">
        <v>14</v>
      </c>
      <c r="K3977" s="63">
        <v>2</v>
      </c>
      <c r="L3977" s="63"/>
      <c r="M3977" s="63"/>
      <c r="N3977" s="63"/>
      <c r="O3977" s="63"/>
      <c r="P3977" s="63"/>
      <c r="Q3977" s="63"/>
      <c r="R3977" s="63"/>
    </row>
    <row r="3978" spans="1:18" x14ac:dyDescent="0.2">
      <c r="A3978" s="63" t="s">
        <v>3921</v>
      </c>
      <c r="B3978" s="63" t="s">
        <v>3895</v>
      </c>
      <c r="C3978" s="63" t="s">
        <v>1</v>
      </c>
      <c r="D3978" s="63" t="s">
        <v>65</v>
      </c>
      <c r="E3978" s="63" t="s">
        <v>3896</v>
      </c>
      <c r="F3978" s="63">
        <v>0</v>
      </c>
      <c r="G3978" s="63" t="s">
        <v>8812</v>
      </c>
      <c r="H3978" s="63" t="s">
        <v>769</v>
      </c>
      <c r="I3978" s="63"/>
      <c r="J3978" s="63">
        <v>28</v>
      </c>
      <c r="K3978" s="63">
        <v>3</v>
      </c>
      <c r="L3978" s="63"/>
      <c r="M3978" s="63"/>
      <c r="N3978" s="63"/>
      <c r="O3978" s="63"/>
      <c r="P3978" s="63"/>
      <c r="Q3978" s="63"/>
      <c r="R3978" s="63"/>
    </row>
    <row r="3979" spans="1:18" x14ac:dyDescent="0.2">
      <c r="A3979" s="63" t="s">
        <v>3922</v>
      </c>
      <c r="B3979" s="63" t="s">
        <v>3898</v>
      </c>
      <c r="C3979" s="63" t="s">
        <v>1</v>
      </c>
      <c r="D3979" s="63" t="s">
        <v>65</v>
      </c>
      <c r="E3979" s="63" t="s">
        <v>3896</v>
      </c>
      <c r="F3979" s="63">
        <v>1</v>
      </c>
      <c r="G3979" s="63" t="s">
        <v>8812</v>
      </c>
      <c r="H3979" s="63" t="s">
        <v>772</v>
      </c>
      <c r="I3979" s="63"/>
      <c r="J3979" s="63">
        <v>29</v>
      </c>
      <c r="K3979" s="63">
        <v>3</v>
      </c>
      <c r="L3979" s="63"/>
      <c r="M3979" s="63"/>
      <c r="N3979" s="63"/>
      <c r="O3979" s="63"/>
      <c r="P3979" s="63"/>
      <c r="Q3979" s="63"/>
      <c r="R3979" s="63"/>
    </row>
    <row r="3980" spans="1:18" x14ac:dyDescent="0.2">
      <c r="A3980" s="63" t="s">
        <v>3923</v>
      </c>
      <c r="B3980" s="63" t="s">
        <v>3895</v>
      </c>
      <c r="C3980" s="63" t="s">
        <v>69</v>
      </c>
      <c r="D3980" s="63" t="s">
        <v>68</v>
      </c>
      <c r="E3980" s="63" t="s">
        <v>3896</v>
      </c>
      <c r="F3980" s="63">
        <v>0</v>
      </c>
      <c r="G3980" s="63" t="s">
        <v>8812</v>
      </c>
      <c r="H3980" s="63" t="s">
        <v>769</v>
      </c>
      <c r="I3980" s="63"/>
      <c r="J3980" s="63">
        <v>25</v>
      </c>
      <c r="K3980" s="63">
        <v>2</v>
      </c>
      <c r="L3980" s="63"/>
      <c r="M3980" s="63"/>
      <c r="N3980" s="63"/>
      <c r="O3980" s="63"/>
      <c r="P3980" s="63"/>
      <c r="Q3980" s="63"/>
      <c r="R3980" s="63"/>
    </row>
    <row r="3981" spans="1:18" x14ac:dyDescent="0.2">
      <c r="A3981" s="63" t="s">
        <v>3924</v>
      </c>
      <c r="B3981" s="63" t="s">
        <v>3898</v>
      </c>
      <c r="C3981" s="63" t="s">
        <v>69</v>
      </c>
      <c r="D3981" s="63" t="s">
        <v>68</v>
      </c>
      <c r="E3981" s="63" t="s">
        <v>3896</v>
      </c>
      <c r="F3981" s="63">
        <v>1</v>
      </c>
      <c r="G3981" s="63" t="s">
        <v>8812</v>
      </c>
      <c r="H3981" s="63" t="s">
        <v>772</v>
      </c>
      <c r="I3981" s="63"/>
      <c r="J3981" s="63">
        <v>23</v>
      </c>
      <c r="K3981" s="63">
        <v>2</v>
      </c>
      <c r="L3981" s="63"/>
      <c r="M3981" s="63"/>
      <c r="N3981" s="63"/>
      <c r="O3981" s="63"/>
      <c r="P3981" s="63"/>
      <c r="Q3981" s="63"/>
      <c r="R3981" s="63"/>
    </row>
    <row r="3982" spans="1:18" x14ac:dyDescent="0.2">
      <c r="A3982" s="63" t="s">
        <v>3925</v>
      </c>
      <c r="B3982" s="63" t="s">
        <v>3895</v>
      </c>
      <c r="C3982" s="63" t="s">
        <v>73</v>
      </c>
      <c r="D3982" s="63" t="s">
        <v>72</v>
      </c>
      <c r="E3982" s="63" t="s">
        <v>3896</v>
      </c>
      <c r="F3982" s="63">
        <v>0</v>
      </c>
      <c r="G3982" s="63" t="s">
        <v>8812</v>
      </c>
      <c r="H3982" s="63" t="s">
        <v>769</v>
      </c>
      <c r="I3982" s="63"/>
      <c r="J3982" s="63">
        <v>39</v>
      </c>
      <c r="K3982" s="63">
        <v>4</v>
      </c>
      <c r="L3982" s="63"/>
      <c r="M3982" s="63"/>
      <c r="N3982" s="63"/>
      <c r="O3982" s="63"/>
      <c r="P3982" s="63"/>
      <c r="Q3982" s="63"/>
      <c r="R3982" s="63"/>
    </row>
    <row r="3983" spans="1:18" x14ac:dyDescent="0.2">
      <c r="A3983" s="63" t="s">
        <v>3926</v>
      </c>
      <c r="B3983" s="63" t="s">
        <v>3898</v>
      </c>
      <c r="C3983" s="63" t="s">
        <v>73</v>
      </c>
      <c r="D3983" s="63" t="s">
        <v>72</v>
      </c>
      <c r="E3983" s="63" t="s">
        <v>3896</v>
      </c>
      <c r="F3983" s="63">
        <v>1</v>
      </c>
      <c r="G3983" s="63" t="s">
        <v>8812</v>
      </c>
      <c r="H3983" s="63" t="s">
        <v>772</v>
      </c>
      <c r="I3983" s="63"/>
      <c r="J3983" s="63">
        <v>34</v>
      </c>
      <c r="K3983" s="63">
        <v>3</v>
      </c>
      <c r="L3983" s="63"/>
      <c r="M3983" s="63"/>
      <c r="N3983" s="63"/>
      <c r="O3983" s="63"/>
      <c r="P3983" s="63"/>
      <c r="Q3983" s="63"/>
      <c r="R3983" s="63"/>
    </row>
    <row r="3984" spans="1:18" x14ac:dyDescent="0.2">
      <c r="A3984" s="63" t="s">
        <v>3927</v>
      </c>
      <c r="B3984" s="63" t="s">
        <v>3895</v>
      </c>
      <c r="C3984" s="63" t="s">
        <v>77</v>
      </c>
      <c r="D3984" s="63" t="s">
        <v>76</v>
      </c>
      <c r="E3984" s="63" t="s">
        <v>3896</v>
      </c>
      <c r="F3984" s="63">
        <v>0</v>
      </c>
      <c r="G3984" s="63" t="s">
        <v>8812</v>
      </c>
      <c r="H3984" s="63" t="s">
        <v>769</v>
      </c>
      <c r="I3984" s="63"/>
      <c r="J3984" s="63">
        <v>6</v>
      </c>
      <c r="K3984" s="63">
        <v>1</v>
      </c>
      <c r="L3984" s="63"/>
      <c r="M3984" s="63"/>
      <c r="N3984" s="63"/>
      <c r="O3984" s="63"/>
      <c r="P3984" s="63"/>
      <c r="Q3984" s="63"/>
      <c r="R3984" s="63"/>
    </row>
    <row r="3985" spans="1:18" x14ac:dyDescent="0.2">
      <c r="A3985" s="63" t="s">
        <v>3928</v>
      </c>
      <c r="B3985" s="63" t="s">
        <v>3898</v>
      </c>
      <c r="C3985" s="63" t="s">
        <v>77</v>
      </c>
      <c r="D3985" s="63" t="s">
        <v>76</v>
      </c>
      <c r="E3985" s="63" t="s">
        <v>3896</v>
      </c>
      <c r="F3985" s="63">
        <v>1</v>
      </c>
      <c r="G3985" s="63" t="s">
        <v>8812</v>
      </c>
      <c r="H3985" s="63" t="s">
        <v>772</v>
      </c>
      <c r="I3985" s="63"/>
      <c r="J3985" s="63">
        <v>5</v>
      </c>
      <c r="K3985" s="63">
        <v>1</v>
      </c>
      <c r="L3985" s="63"/>
      <c r="M3985" s="63"/>
      <c r="N3985" s="63"/>
      <c r="O3985" s="63"/>
      <c r="P3985" s="63"/>
      <c r="Q3985" s="63"/>
      <c r="R3985" s="63"/>
    </row>
    <row r="3986" spans="1:18" x14ac:dyDescent="0.2">
      <c r="A3986" s="63" t="s">
        <v>3929</v>
      </c>
      <c r="B3986" s="63" t="s">
        <v>3895</v>
      </c>
      <c r="C3986" s="63" t="s">
        <v>81</v>
      </c>
      <c r="D3986" s="63" t="s">
        <v>80</v>
      </c>
      <c r="E3986" s="63" t="s">
        <v>3896</v>
      </c>
      <c r="F3986" s="63">
        <v>0</v>
      </c>
      <c r="G3986" s="63" t="s">
        <v>8812</v>
      </c>
      <c r="H3986" s="63" t="s">
        <v>769</v>
      </c>
      <c r="I3986" s="63"/>
      <c r="J3986" s="63">
        <v>17</v>
      </c>
      <c r="K3986" s="63">
        <v>2</v>
      </c>
      <c r="L3986" s="63"/>
      <c r="M3986" s="63"/>
      <c r="N3986" s="63"/>
      <c r="O3986" s="63"/>
      <c r="P3986" s="63"/>
      <c r="Q3986" s="63"/>
      <c r="R3986" s="63"/>
    </row>
    <row r="3987" spans="1:18" x14ac:dyDescent="0.2">
      <c r="A3987" s="63" t="s">
        <v>3930</v>
      </c>
      <c r="B3987" s="63" t="s">
        <v>3898</v>
      </c>
      <c r="C3987" s="63" t="s">
        <v>81</v>
      </c>
      <c r="D3987" s="63" t="s">
        <v>80</v>
      </c>
      <c r="E3987" s="63" t="s">
        <v>3896</v>
      </c>
      <c r="F3987" s="63">
        <v>1</v>
      </c>
      <c r="G3987" s="63" t="s">
        <v>8812</v>
      </c>
      <c r="H3987" s="63" t="s">
        <v>772</v>
      </c>
      <c r="I3987" s="63"/>
      <c r="J3987" s="63">
        <v>20</v>
      </c>
      <c r="K3987" s="63">
        <v>2</v>
      </c>
      <c r="L3987" s="63"/>
      <c r="M3987" s="63"/>
      <c r="N3987" s="63"/>
      <c r="O3987" s="63"/>
      <c r="P3987" s="63"/>
      <c r="Q3987" s="63"/>
      <c r="R3987" s="63"/>
    </row>
    <row r="3988" spans="1:18" x14ac:dyDescent="0.2">
      <c r="A3988" s="63" t="s">
        <v>3931</v>
      </c>
      <c r="B3988" s="63" t="s">
        <v>3895</v>
      </c>
      <c r="C3988" s="63" t="s">
        <v>85</v>
      </c>
      <c r="D3988" s="63" t="s">
        <v>84</v>
      </c>
      <c r="E3988" s="63" t="s">
        <v>3896</v>
      </c>
      <c r="F3988" s="63">
        <v>0</v>
      </c>
      <c r="G3988" s="63" t="s">
        <v>8812</v>
      </c>
      <c r="H3988" s="63" t="s">
        <v>769</v>
      </c>
      <c r="I3988" s="63"/>
      <c r="J3988" s="63">
        <v>28</v>
      </c>
      <c r="K3988" s="63">
        <v>3</v>
      </c>
      <c r="L3988" s="63"/>
      <c r="M3988" s="63"/>
      <c r="N3988" s="63"/>
      <c r="O3988" s="63"/>
      <c r="P3988" s="63"/>
      <c r="Q3988" s="63"/>
      <c r="R3988" s="63"/>
    </row>
    <row r="3989" spans="1:18" x14ac:dyDescent="0.2">
      <c r="A3989" s="63" t="s">
        <v>3932</v>
      </c>
      <c r="B3989" s="63" t="s">
        <v>3898</v>
      </c>
      <c r="C3989" s="63" t="s">
        <v>85</v>
      </c>
      <c r="D3989" s="63" t="s">
        <v>84</v>
      </c>
      <c r="E3989" s="63" t="s">
        <v>3896</v>
      </c>
      <c r="F3989" s="63">
        <v>1</v>
      </c>
      <c r="G3989" s="63" t="s">
        <v>8812</v>
      </c>
      <c r="H3989" s="63" t="s">
        <v>772</v>
      </c>
      <c r="I3989" s="63"/>
      <c r="J3989" s="63">
        <v>29</v>
      </c>
      <c r="K3989" s="63">
        <v>3</v>
      </c>
      <c r="L3989" s="63"/>
      <c r="M3989" s="63"/>
      <c r="N3989" s="63"/>
      <c r="O3989" s="63"/>
      <c r="P3989" s="63"/>
      <c r="Q3989" s="63"/>
      <c r="R3989" s="63"/>
    </row>
    <row r="3990" spans="1:18" x14ac:dyDescent="0.2">
      <c r="A3990" s="63" t="s">
        <v>3933</v>
      </c>
      <c r="B3990" s="63" t="s">
        <v>3895</v>
      </c>
      <c r="C3990" s="63" t="s">
        <v>89</v>
      </c>
      <c r="D3990" s="63" t="s">
        <v>88</v>
      </c>
      <c r="E3990" s="63" t="s">
        <v>3896</v>
      </c>
      <c r="F3990" s="63">
        <v>0</v>
      </c>
      <c r="G3990" s="63" t="s">
        <v>8812</v>
      </c>
      <c r="H3990" s="63" t="s">
        <v>769</v>
      </c>
      <c r="I3990" s="63"/>
      <c r="J3990" s="63">
        <v>41</v>
      </c>
      <c r="K3990" s="63">
        <v>4</v>
      </c>
      <c r="L3990" s="63"/>
      <c r="M3990" s="63"/>
      <c r="N3990" s="63"/>
      <c r="O3990" s="63"/>
      <c r="P3990" s="63"/>
      <c r="Q3990" s="63"/>
      <c r="R3990" s="63"/>
    </row>
    <row r="3991" spans="1:18" x14ac:dyDescent="0.2">
      <c r="A3991" s="63" t="s">
        <v>3934</v>
      </c>
      <c r="B3991" s="63" t="s">
        <v>3898</v>
      </c>
      <c r="C3991" s="63" t="s">
        <v>89</v>
      </c>
      <c r="D3991" s="63" t="s">
        <v>88</v>
      </c>
      <c r="E3991" s="63" t="s">
        <v>3896</v>
      </c>
      <c r="F3991" s="63">
        <v>1</v>
      </c>
      <c r="G3991" s="63" t="s">
        <v>8812</v>
      </c>
      <c r="H3991" s="63" t="s">
        <v>772</v>
      </c>
      <c r="I3991" s="63"/>
      <c r="J3991" s="63">
        <v>42</v>
      </c>
      <c r="K3991" s="63">
        <v>4</v>
      </c>
      <c r="L3991" s="63"/>
      <c r="M3991" s="63"/>
      <c r="N3991" s="63"/>
      <c r="O3991" s="63"/>
      <c r="P3991" s="63"/>
      <c r="Q3991" s="63"/>
      <c r="R3991" s="63"/>
    </row>
    <row r="3992" spans="1:18" x14ac:dyDescent="0.2">
      <c r="A3992" s="63" t="s">
        <v>3935</v>
      </c>
      <c r="B3992" s="63" t="s">
        <v>3895</v>
      </c>
      <c r="C3992" s="63" t="s">
        <v>93</v>
      </c>
      <c r="D3992" s="63" t="s">
        <v>92</v>
      </c>
      <c r="E3992" s="63" t="s">
        <v>3896</v>
      </c>
      <c r="F3992" s="63">
        <v>0</v>
      </c>
      <c r="G3992" s="63" t="s">
        <v>8812</v>
      </c>
      <c r="H3992" s="63" t="s">
        <v>769</v>
      </c>
      <c r="I3992" s="63"/>
      <c r="J3992" s="63">
        <v>6</v>
      </c>
      <c r="K3992" s="63">
        <v>1</v>
      </c>
      <c r="L3992" s="63"/>
      <c r="M3992" s="63"/>
      <c r="N3992" s="63"/>
      <c r="O3992" s="63"/>
      <c r="P3992" s="63"/>
      <c r="Q3992" s="63"/>
      <c r="R3992" s="63"/>
    </row>
    <row r="3993" spans="1:18" x14ac:dyDescent="0.2">
      <c r="A3993" s="63" t="s">
        <v>3936</v>
      </c>
      <c r="B3993" s="63" t="s">
        <v>3898</v>
      </c>
      <c r="C3993" s="63" t="s">
        <v>93</v>
      </c>
      <c r="D3993" s="63" t="s">
        <v>92</v>
      </c>
      <c r="E3993" s="63" t="s">
        <v>3896</v>
      </c>
      <c r="F3993" s="63">
        <v>1</v>
      </c>
      <c r="G3993" s="63" t="s">
        <v>8812</v>
      </c>
      <c r="H3993" s="63" t="s">
        <v>772</v>
      </c>
      <c r="I3993" s="63"/>
      <c r="J3993" s="63">
        <v>7</v>
      </c>
      <c r="K3993" s="63">
        <v>1</v>
      </c>
      <c r="L3993" s="63"/>
      <c r="M3993" s="63"/>
      <c r="N3993" s="63"/>
      <c r="O3993" s="63"/>
      <c r="P3993" s="63"/>
      <c r="Q3993" s="63"/>
      <c r="R3993" s="63"/>
    </row>
    <row r="3994" spans="1:18" x14ac:dyDescent="0.2">
      <c r="A3994" s="63" t="s">
        <v>3937</v>
      </c>
      <c r="B3994" s="63" t="s">
        <v>3895</v>
      </c>
      <c r="C3994" s="63" t="s">
        <v>97</v>
      </c>
      <c r="D3994" s="63" t="s">
        <v>96</v>
      </c>
      <c r="E3994" s="63" t="s">
        <v>3896</v>
      </c>
      <c r="F3994" s="63">
        <v>0</v>
      </c>
      <c r="G3994" s="63" t="s">
        <v>8812</v>
      </c>
      <c r="H3994" s="63" t="s">
        <v>769</v>
      </c>
      <c r="I3994" s="63"/>
      <c r="J3994" s="63">
        <v>13</v>
      </c>
      <c r="K3994" s="63">
        <v>2</v>
      </c>
      <c r="L3994" s="63"/>
      <c r="M3994" s="63"/>
      <c r="N3994" s="63"/>
      <c r="O3994" s="63"/>
      <c r="P3994" s="63"/>
      <c r="Q3994" s="63"/>
      <c r="R3994" s="63"/>
    </row>
    <row r="3995" spans="1:18" x14ac:dyDescent="0.2">
      <c r="A3995" s="63" t="s">
        <v>3938</v>
      </c>
      <c r="B3995" s="63" t="s">
        <v>3898</v>
      </c>
      <c r="C3995" s="63" t="s">
        <v>97</v>
      </c>
      <c r="D3995" s="63" t="s">
        <v>96</v>
      </c>
      <c r="E3995" s="63" t="s">
        <v>3896</v>
      </c>
      <c r="F3995" s="63">
        <v>1</v>
      </c>
      <c r="G3995" s="63" t="s">
        <v>8812</v>
      </c>
      <c r="H3995" s="63" t="s">
        <v>772</v>
      </c>
      <c r="I3995" s="63"/>
      <c r="J3995" s="63">
        <v>16</v>
      </c>
      <c r="K3995" s="63">
        <v>2</v>
      </c>
      <c r="L3995" s="63"/>
      <c r="M3995" s="63"/>
      <c r="N3995" s="63"/>
      <c r="O3995" s="63"/>
      <c r="P3995" s="63"/>
      <c r="Q3995" s="63"/>
      <c r="R3995" s="63"/>
    </row>
    <row r="3996" spans="1:18" x14ac:dyDescent="0.2">
      <c r="A3996" s="63" t="s">
        <v>3939</v>
      </c>
      <c r="B3996" s="63" t="s">
        <v>3895</v>
      </c>
      <c r="C3996" s="63" t="s">
        <v>101</v>
      </c>
      <c r="D3996" s="63" t="s">
        <v>100</v>
      </c>
      <c r="E3996" s="63" t="s">
        <v>3896</v>
      </c>
      <c r="F3996" s="63">
        <v>0</v>
      </c>
      <c r="G3996" s="63" t="s">
        <v>8812</v>
      </c>
      <c r="H3996" s="63" t="s">
        <v>769</v>
      </c>
      <c r="I3996" s="63"/>
      <c r="J3996" s="63">
        <v>1</v>
      </c>
      <c r="K3996" s="63">
        <v>1</v>
      </c>
      <c r="L3996" s="63"/>
      <c r="M3996" s="63"/>
      <c r="N3996" s="63"/>
      <c r="O3996" s="63"/>
      <c r="P3996" s="63"/>
      <c r="Q3996" s="63"/>
      <c r="R3996" s="63"/>
    </row>
    <row r="3997" spans="1:18" x14ac:dyDescent="0.2">
      <c r="A3997" s="63" t="s">
        <v>3940</v>
      </c>
      <c r="B3997" s="63" t="s">
        <v>3898</v>
      </c>
      <c r="C3997" s="63" t="s">
        <v>101</v>
      </c>
      <c r="D3997" s="63" t="s">
        <v>100</v>
      </c>
      <c r="E3997" s="63" t="s">
        <v>3896</v>
      </c>
      <c r="F3997" s="63">
        <v>1</v>
      </c>
      <c r="G3997" s="63" t="s">
        <v>8812</v>
      </c>
      <c r="H3997" s="63" t="s">
        <v>772</v>
      </c>
      <c r="I3997" s="63"/>
      <c r="J3997" s="63">
        <v>2</v>
      </c>
      <c r="K3997" s="63">
        <v>1</v>
      </c>
      <c r="L3997" s="63"/>
      <c r="M3997" s="63"/>
      <c r="N3997" s="63"/>
      <c r="O3997" s="63"/>
      <c r="P3997" s="63"/>
      <c r="Q3997" s="63"/>
      <c r="R3997" s="63"/>
    </row>
    <row r="3998" spans="1:18" x14ac:dyDescent="0.2">
      <c r="A3998" s="63" t="s">
        <v>3941</v>
      </c>
      <c r="B3998" s="63" t="s">
        <v>3895</v>
      </c>
      <c r="C3998" s="63" t="s">
        <v>105</v>
      </c>
      <c r="D3998" s="63" t="s">
        <v>104</v>
      </c>
      <c r="E3998" s="63" t="s">
        <v>3896</v>
      </c>
      <c r="F3998" s="63">
        <v>0</v>
      </c>
      <c r="G3998" s="63" t="s">
        <v>8812</v>
      </c>
      <c r="H3998" s="63" t="s">
        <v>769</v>
      </c>
      <c r="I3998" s="63"/>
      <c r="J3998" s="63">
        <v>15</v>
      </c>
      <c r="K3998" s="63">
        <v>2</v>
      </c>
      <c r="L3998" s="63"/>
      <c r="M3998" s="63"/>
      <c r="N3998" s="63"/>
      <c r="O3998" s="63"/>
      <c r="P3998" s="63"/>
      <c r="Q3998" s="63"/>
      <c r="R3998" s="63"/>
    </row>
    <row r="3999" spans="1:18" x14ac:dyDescent="0.2">
      <c r="A3999" s="63" t="s">
        <v>3942</v>
      </c>
      <c r="B3999" s="63" t="s">
        <v>3898</v>
      </c>
      <c r="C3999" s="63" t="s">
        <v>105</v>
      </c>
      <c r="D3999" s="63" t="s">
        <v>104</v>
      </c>
      <c r="E3999" s="63" t="s">
        <v>3896</v>
      </c>
      <c r="F3999" s="63">
        <v>1</v>
      </c>
      <c r="G3999" s="63" t="s">
        <v>8812</v>
      </c>
      <c r="H3999" s="63" t="s">
        <v>772</v>
      </c>
      <c r="I3999" s="63"/>
      <c r="J3999" s="63">
        <v>16</v>
      </c>
      <c r="K3999" s="63">
        <v>2</v>
      </c>
      <c r="L3999" s="63"/>
      <c r="M3999" s="63"/>
      <c r="N3999" s="63"/>
      <c r="O3999" s="63"/>
      <c r="P3999" s="63"/>
      <c r="Q3999" s="63"/>
      <c r="R3999" s="63"/>
    </row>
    <row r="4000" spans="1:18" x14ac:dyDescent="0.2">
      <c r="A4000" s="63" t="s">
        <v>3943</v>
      </c>
      <c r="B4000" s="63" t="s">
        <v>3895</v>
      </c>
      <c r="C4000" s="63" t="s">
        <v>109</v>
      </c>
      <c r="D4000" s="63" t="s">
        <v>108</v>
      </c>
      <c r="E4000" s="63" t="s">
        <v>3896</v>
      </c>
      <c r="F4000" s="63">
        <v>0</v>
      </c>
      <c r="G4000" s="63" t="s">
        <v>8812</v>
      </c>
      <c r="H4000" s="63" t="s">
        <v>769</v>
      </c>
      <c r="I4000" s="63"/>
      <c r="J4000" s="63">
        <v>3</v>
      </c>
      <c r="K4000" s="63">
        <v>1</v>
      </c>
      <c r="L4000" s="63"/>
      <c r="M4000" s="63"/>
      <c r="N4000" s="63"/>
      <c r="O4000" s="63"/>
      <c r="P4000" s="63"/>
      <c r="Q4000" s="63"/>
      <c r="R4000" s="63"/>
    </row>
    <row r="4001" spans="1:18" x14ac:dyDescent="0.2">
      <c r="A4001" s="63" t="s">
        <v>3944</v>
      </c>
      <c r="B4001" s="63" t="s">
        <v>3898</v>
      </c>
      <c r="C4001" s="63" t="s">
        <v>109</v>
      </c>
      <c r="D4001" s="63" t="s">
        <v>108</v>
      </c>
      <c r="E4001" s="63" t="s">
        <v>3896</v>
      </c>
      <c r="F4001" s="63">
        <v>1</v>
      </c>
      <c r="G4001" s="63" t="s">
        <v>8812</v>
      </c>
      <c r="H4001" s="63" t="s">
        <v>772</v>
      </c>
      <c r="I4001" s="63"/>
      <c r="J4001" s="63">
        <v>7</v>
      </c>
      <c r="K4001" s="63">
        <v>1</v>
      </c>
      <c r="L4001" s="63"/>
      <c r="M4001" s="63"/>
      <c r="N4001" s="63"/>
      <c r="O4001" s="63"/>
      <c r="P4001" s="63"/>
      <c r="Q4001" s="63"/>
      <c r="R4001" s="63"/>
    </row>
    <row r="4002" spans="1:18" x14ac:dyDescent="0.2">
      <c r="A4002" s="63" t="s">
        <v>3945</v>
      </c>
      <c r="B4002" s="63" t="s">
        <v>3895</v>
      </c>
      <c r="C4002" s="63" t="s">
        <v>113</v>
      </c>
      <c r="D4002" s="63" t="s">
        <v>112</v>
      </c>
      <c r="E4002" s="63" t="s">
        <v>3896</v>
      </c>
      <c r="F4002" s="63">
        <v>0</v>
      </c>
      <c r="G4002" s="63" t="s">
        <v>8812</v>
      </c>
      <c r="H4002" s="63" t="s">
        <v>769</v>
      </c>
      <c r="I4002" s="63"/>
      <c r="J4002" s="63">
        <v>45</v>
      </c>
      <c r="K4002" s="63">
        <v>4</v>
      </c>
      <c r="L4002" s="63"/>
      <c r="M4002" s="63"/>
      <c r="N4002" s="63"/>
      <c r="O4002" s="63"/>
      <c r="P4002" s="63"/>
      <c r="Q4002" s="63"/>
      <c r="R4002" s="63"/>
    </row>
    <row r="4003" spans="1:18" x14ac:dyDescent="0.2">
      <c r="A4003" s="63" t="s">
        <v>3946</v>
      </c>
      <c r="B4003" s="63" t="s">
        <v>3898</v>
      </c>
      <c r="C4003" s="63" t="s">
        <v>113</v>
      </c>
      <c r="D4003" s="63" t="s">
        <v>112</v>
      </c>
      <c r="E4003" s="63" t="s">
        <v>3896</v>
      </c>
      <c r="F4003" s="63">
        <v>1</v>
      </c>
      <c r="G4003" s="63" t="s">
        <v>8812</v>
      </c>
      <c r="H4003" s="63" t="s">
        <v>772</v>
      </c>
      <c r="I4003" s="63"/>
      <c r="J4003" s="63">
        <v>50</v>
      </c>
      <c r="K4003" s="63">
        <v>4</v>
      </c>
      <c r="L4003" s="63"/>
      <c r="M4003" s="63"/>
      <c r="N4003" s="63"/>
      <c r="O4003" s="63"/>
      <c r="P4003" s="63"/>
      <c r="Q4003" s="63"/>
      <c r="R4003" s="63"/>
    </row>
    <row r="4004" spans="1:18" x14ac:dyDescent="0.2">
      <c r="A4004" s="63" t="s">
        <v>3947</v>
      </c>
      <c r="B4004" s="63" t="s">
        <v>3895</v>
      </c>
      <c r="C4004" s="63" t="s">
        <v>117</v>
      </c>
      <c r="D4004" s="63" t="s">
        <v>116</v>
      </c>
      <c r="E4004" s="63" t="s">
        <v>3896</v>
      </c>
      <c r="F4004" s="63">
        <v>0</v>
      </c>
      <c r="G4004" s="63" t="s">
        <v>8812</v>
      </c>
      <c r="H4004" s="63" t="s">
        <v>769</v>
      </c>
      <c r="I4004" s="63"/>
      <c r="J4004" s="63">
        <v>21</v>
      </c>
      <c r="K4004" s="63">
        <v>2</v>
      </c>
      <c r="L4004" s="63"/>
      <c r="M4004" s="63"/>
      <c r="N4004" s="63"/>
      <c r="O4004" s="63"/>
      <c r="P4004" s="63"/>
      <c r="Q4004" s="63"/>
      <c r="R4004" s="63"/>
    </row>
    <row r="4005" spans="1:18" x14ac:dyDescent="0.2">
      <c r="A4005" s="63" t="s">
        <v>3948</v>
      </c>
      <c r="B4005" s="63" t="s">
        <v>3898</v>
      </c>
      <c r="C4005" s="63" t="s">
        <v>117</v>
      </c>
      <c r="D4005" s="63" t="s">
        <v>116</v>
      </c>
      <c r="E4005" s="63" t="s">
        <v>3896</v>
      </c>
      <c r="F4005" s="63">
        <v>1</v>
      </c>
      <c r="G4005" s="63" t="s">
        <v>8812</v>
      </c>
      <c r="H4005" s="63" t="s">
        <v>772</v>
      </c>
      <c r="I4005" s="63"/>
      <c r="J4005" s="63">
        <v>32</v>
      </c>
      <c r="K4005" s="63">
        <v>3</v>
      </c>
      <c r="L4005" s="63"/>
      <c r="M4005" s="63"/>
      <c r="N4005" s="63"/>
      <c r="O4005" s="63"/>
      <c r="P4005" s="63"/>
      <c r="Q4005" s="63"/>
      <c r="R4005" s="63"/>
    </row>
    <row r="4006" spans="1:18" x14ac:dyDescent="0.2">
      <c r="A4006" s="63" t="s">
        <v>3949</v>
      </c>
      <c r="B4006" s="63" t="s">
        <v>3895</v>
      </c>
      <c r="C4006" s="63" t="s">
        <v>121</v>
      </c>
      <c r="D4006" s="63" t="s">
        <v>120</v>
      </c>
      <c r="E4006" s="63" t="s">
        <v>3896</v>
      </c>
      <c r="F4006" s="63">
        <v>0</v>
      </c>
      <c r="G4006" s="63" t="s">
        <v>8812</v>
      </c>
      <c r="H4006" s="63" t="s">
        <v>769</v>
      </c>
      <c r="I4006" s="63"/>
      <c r="J4006" s="63">
        <v>34</v>
      </c>
      <c r="K4006" s="63">
        <v>3</v>
      </c>
      <c r="L4006" s="63"/>
      <c r="M4006" s="63"/>
      <c r="N4006" s="63"/>
      <c r="O4006" s="63"/>
      <c r="P4006" s="63"/>
      <c r="Q4006" s="63"/>
      <c r="R4006" s="63"/>
    </row>
    <row r="4007" spans="1:18" x14ac:dyDescent="0.2">
      <c r="A4007" s="63" t="s">
        <v>3950</v>
      </c>
      <c r="B4007" s="63" t="s">
        <v>3898</v>
      </c>
      <c r="C4007" s="63" t="s">
        <v>121</v>
      </c>
      <c r="D4007" s="63" t="s">
        <v>120</v>
      </c>
      <c r="E4007" s="63" t="s">
        <v>3896</v>
      </c>
      <c r="F4007" s="63">
        <v>1</v>
      </c>
      <c r="G4007" s="63" t="s">
        <v>8812</v>
      </c>
      <c r="H4007" s="63" t="s">
        <v>772</v>
      </c>
      <c r="I4007" s="63"/>
      <c r="J4007" s="63">
        <v>35</v>
      </c>
      <c r="K4007" s="63">
        <v>3</v>
      </c>
      <c r="L4007" s="63"/>
      <c r="M4007" s="63"/>
      <c r="N4007" s="63"/>
      <c r="O4007" s="63"/>
      <c r="P4007" s="63"/>
      <c r="Q4007" s="63"/>
      <c r="R4007" s="63"/>
    </row>
    <row r="4008" spans="1:18" x14ac:dyDescent="0.2">
      <c r="A4008" s="63" t="s">
        <v>3951</v>
      </c>
      <c r="B4008" s="63" t="s">
        <v>3895</v>
      </c>
      <c r="C4008" s="63" t="s">
        <v>125</v>
      </c>
      <c r="D4008" s="63" t="s">
        <v>124</v>
      </c>
      <c r="E4008" s="63" t="s">
        <v>3896</v>
      </c>
      <c r="F4008" s="63">
        <v>0</v>
      </c>
      <c r="G4008" s="63" t="s">
        <v>8812</v>
      </c>
      <c r="H4008" s="63" t="s">
        <v>769</v>
      </c>
      <c r="I4008" s="63"/>
      <c r="J4008" s="63">
        <v>13</v>
      </c>
      <c r="K4008" s="63">
        <v>2</v>
      </c>
      <c r="L4008" s="63"/>
      <c r="M4008" s="63"/>
      <c r="N4008" s="63"/>
      <c r="O4008" s="63"/>
      <c r="P4008" s="63"/>
      <c r="Q4008" s="63"/>
      <c r="R4008" s="63"/>
    </row>
    <row r="4009" spans="1:18" x14ac:dyDescent="0.2">
      <c r="A4009" s="63" t="s">
        <v>3952</v>
      </c>
      <c r="B4009" s="63" t="s">
        <v>3898</v>
      </c>
      <c r="C4009" s="63" t="s">
        <v>125</v>
      </c>
      <c r="D4009" s="63" t="s">
        <v>124</v>
      </c>
      <c r="E4009" s="63" t="s">
        <v>3896</v>
      </c>
      <c r="F4009" s="63">
        <v>1</v>
      </c>
      <c r="G4009" s="63" t="s">
        <v>8812</v>
      </c>
      <c r="H4009" s="63" t="s">
        <v>772</v>
      </c>
      <c r="I4009" s="63"/>
      <c r="J4009" s="63">
        <v>18</v>
      </c>
      <c r="K4009" s="63">
        <v>2</v>
      </c>
      <c r="L4009" s="63"/>
      <c r="M4009" s="63"/>
      <c r="N4009" s="63"/>
      <c r="O4009" s="63"/>
      <c r="P4009" s="63"/>
      <c r="Q4009" s="63"/>
      <c r="R4009" s="63"/>
    </row>
    <row r="4010" spans="1:18" x14ac:dyDescent="0.2">
      <c r="A4010" s="63" t="s">
        <v>3953</v>
      </c>
      <c r="B4010" s="63" t="s">
        <v>3895</v>
      </c>
      <c r="C4010" s="63" t="s">
        <v>129</v>
      </c>
      <c r="D4010" s="63" t="s">
        <v>128</v>
      </c>
      <c r="E4010" s="63" t="s">
        <v>3896</v>
      </c>
      <c r="F4010" s="63">
        <v>0</v>
      </c>
      <c r="G4010" s="63" t="s">
        <v>8812</v>
      </c>
      <c r="H4010" s="63" t="s">
        <v>769</v>
      </c>
      <c r="I4010" s="63"/>
      <c r="J4010" s="63">
        <v>51</v>
      </c>
      <c r="K4010" s="63">
        <v>4</v>
      </c>
      <c r="L4010" s="63"/>
      <c r="M4010" s="63"/>
      <c r="N4010" s="63"/>
      <c r="O4010" s="63"/>
      <c r="P4010" s="63"/>
      <c r="Q4010" s="63"/>
      <c r="R4010" s="63"/>
    </row>
    <row r="4011" spans="1:18" x14ac:dyDescent="0.2">
      <c r="A4011" s="63" t="s">
        <v>3954</v>
      </c>
      <c r="B4011" s="63" t="s">
        <v>3898</v>
      </c>
      <c r="C4011" s="63" t="s">
        <v>129</v>
      </c>
      <c r="D4011" s="63" t="s">
        <v>128</v>
      </c>
      <c r="E4011" s="63" t="s">
        <v>3896</v>
      </c>
      <c r="F4011" s="63">
        <v>1</v>
      </c>
      <c r="G4011" s="63" t="s">
        <v>8812</v>
      </c>
      <c r="H4011" s="63" t="s">
        <v>772</v>
      </c>
      <c r="I4011" s="63"/>
      <c r="J4011" s="63">
        <v>51</v>
      </c>
      <c r="K4011" s="63">
        <v>4</v>
      </c>
      <c r="L4011" s="63"/>
      <c r="M4011" s="63"/>
      <c r="N4011" s="63"/>
      <c r="O4011" s="63"/>
      <c r="P4011" s="63"/>
      <c r="Q4011" s="63"/>
      <c r="R4011" s="63"/>
    </row>
    <row r="4012" spans="1:18" x14ac:dyDescent="0.2">
      <c r="A4012" s="63" t="s">
        <v>3955</v>
      </c>
      <c r="B4012" s="63" t="s">
        <v>3895</v>
      </c>
      <c r="C4012" s="63" t="s">
        <v>133</v>
      </c>
      <c r="D4012" s="63" t="s">
        <v>132</v>
      </c>
      <c r="E4012" s="63" t="s">
        <v>3896</v>
      </c>
      <c r="F4012" s="63">
        <v>0</v>
      </c>
      <c r="G4012" s="63" t="s">
        <v>8812</v>
      </c>
      <c r="H4012" s="63" t="s">
        <v>769</v>
      </c>
      <c r="I4012" s="63"/>
      <c r="J4012" s="63">
        <v>3</v>
      </c>
      <c r="K4012" s="63">
        <v>1</v>
      </c>
      <c r="L4012" s="63"/>
      <c r="M4012" s="63"/>
      <c r="N4012" s="63"/>
      <c r="O4012" s="63"/>
      <c r="P4012" s="63"/>
      <c r="Q4012" s="63"/>
      <c r="R4012" s="63"/>
    </row>
    <row r="4013" spans="1:18" x14ac:dyDescent="0.2">
      <c r="A4013" s="63" t="s">
        <v>3956</v>
      </c>
      <c r="B4013" s="63" t="s">
        <v>3898</v>
      </c>
      <c r="C4013" s="63" t="s">
        <v>133</v>
      </c>
      <c r="D4013" s="63" t="s">
        <v>132</v>
      </c>
      <c r="E4013" s="63" t="s">
        <v>3896</v>
      </c>
      <c r="F4013" s="63">
        <v>1</v>
      </c>
      <c r="G4013" s="63" t="s">
        <v>8812</v>
      </c>
      <c r="H4013" s="63" t="s">
        <v>772</v>
      </c>
      <c r="I4013" s="63"/>
      <c r="J4013" s="63">
        <v>4</v>
      </c>
      <c r="K4013" s="63">
        <v>1</v>
      </c>
      <c r="L4013" s="63"/>
      <c r="M4013" s="63"/>
      <c r="N4013" s="63"/>
      <c r="O4013" s="63"/>
      <c r="P4013" s="63"/>
      <c r="Q4013" s="63"/>
      <c r="R4013" s="63"/>
    </row>
    <row r="4014" spans="1:18" x14ac:dyDescent="0.2">
      <c r="A4014" s="63" t="s">
        <v>3957</v>
      </c>
      <c r="B4014" s="63" t="s">
        <v>3895</v>
      </c>
      <c r="C4014" s="63" t="s">
        <v>137</v>
      </c>
      <c r="D4014" s="63" t="s">
        <v>136</v>
      </c>
      <c r="E4014" s="63" t="s">
        <v>3896</v>
      </c>
      <c r="F4014" s="63">
        <v>0</v>
      </c>
      <c r="G4014" s="63" t="s">
        <v>8812</v>
      </c>
      <c r="H4014" s="63" t="s">
        <v>769</v>
      </c>
      <c r="I4014" s="63"/>
      <c r="J4014" s="63">
        <v>23</v>
      </c>
      <c r="K4014" s="63">
        <v>2</v>
      </c>
      <c r="L4014" s="63"/>
      <c r="M4014" s="63"/>
      <c r="N4014" s="63"/>
      <c r="O4014" s="63"/>
      <c r="P4014" s="63"/>
      <c r="Q4014" s="63"/>
      <c r="R4014" s="63"/>
    </row>
    <row r="4015" spans="1:18" x14ac:dyDescent="0.2">
      <c r="A4015" s="63" t="s">
        <v>3958</v>
      </c>
      <c r="B4015" s="63" t="s">
        <v>3898</v>
      </c>
      <c r="C4015" s="63" t="s">
        <v>137</v>
      </c>
      <c r="D4015" s="63" t="s">
        <v>136</v>
      </c>
      <c r="E4015" s="63" t="s">
        <v>3896</v>
      </c>
      <c r="F4015" s="63">
        <v>1</v>
      </c>
      <c r="G4015" s="63" t="s">
        <v>8812</v>
      </c>
      <c r="H4015" s="63" t="s">
        <v>772</v>
      </c>
      <c r="I4015" s="63"/>
      <c r="J4015" s="63">
        <v>20</v>
      </c>
      <c r="K4015" s="63">
        <v>2</v>
      </c>
      <c r="L4015" s="63"/>
      <c r="M4015" s="63"/>
      <c r="N4015" s="63"/>
      <c r="O4015" s="63"/>
      <c r="P4015" s="63"/>
      <c r="Q4015" s="63"/>
      <c r="R4015" s="63"/>
    </row>
    <row r="4016" spans="1:18" x14ac:dyDescent="0.2">
      <c r="A4016" s="63" t="s">
        <v>3959</v>
      </c>
      <c r="B4016" s="63" t="s">
        <v>3895</v>
      </c>
      <c r="C4016" s="63" t="s">
        <v>141</v>
      </c>
      <c r="D4016" s="63" t="s">
        <v>140</v>
      </c>
      <c r="E4016" s="63" t="s">
        <v>3896</v>
      </c>
      <c r="F4016" s="63">
        <v>0</v>
      </c>
      <c r="G4016" s="63" t="s">
        <v>8812</v>
      </c>
      <c r="H4016" s="63" t="s">
        <v>769</v>
      </c>
      <c r="I4016" s="63"/>
      <c r="J4016" s="63">
        <v>45</v>
      </c>
      <c r="K4016" s="63">
        <v>4</v>
      </c>
      <c r="L4016" s="63"/>
      <c r="M4016" s="63"/>
      <c r="N4016" s="63"/>
      <c r="O4016" s="63"/>
      <c r="P4016" s="63"/>
      <c r="Q4016" s="63"/>
      <c r="R4016" s="63"/>
    </row>
    <row r="4017" spans="1:18" x14ac:dyDescent="0.2">
      <c r="A4017" s="63" t="s">
        <v>3960</v>
      </c>
      <c r="B4017" s="63" t="s">
        <v>3898</v>
      </c>
      <c r="C4017" s="63" t="s">
        <v>141</v>
      </c>
      <c r="D4017" s="63" t="s">
        <v>140</v>
      </c>
      <c r="E4017" s="63" t="s">
        <v>3896</v>
      </c>
      <c r="F4017" s="63">
        <v>1</v>
      </c>
      <c r="G4017" s="63" t="s">
        <v>8812</v>
      </c>
      <c r="H4017" s="63" t="s">
        <v>772</v>
      </c>
      <c r="I4017" s="63"/>
      <c r="J4017" s="63">
        <v>47</v>
      </c>
      <c r="K4017" s="63">
        <v>4</v>
      </c>
      <c r="L4017" s="63"/>
      <c r="M4017" s="63"/>
      <c r="N4017" s="63"/>
      <c r="O4017" s="63"/>
      <c r="P4017" s="63"/>
      <c r="Q4017" s="63"/>
      <c r="R4017" s="63"/>
    </row>
    <row r="4018" spans="1:18" x14ac:dyDescent="0.2">
      <c r="A4018" s="63" t="s">
        <v>3961</v>
      </c>
      <c r="B4018" s="63" t="s">
        <v>3895</v>
      </c>
      <c r="C4018" s="63" t="s">
        <v>145</v>
      </c>
      <c r="D4018" s="63" t="s">
        <v>144</v>
      </c>
      <c r="E4018" s="63" t="s">
        <v>3896</v>
      </c>
      <c r="F4018" s="63">
        <v>0</v>
      </c>
      <c r="G4018" s="63" t="s">
        <v>8812</v>
      </c>
      <c r="H4018" s="63" t="s">
        <v>769</v>
      </c>
      <c r="I4018" s="63"/>
      <c r="J4018" s="63">
        <v>28</v>
      </c>
      <c r="K4018" s="63">
        <v>3</v>
      </c>
      <c r="L4018" s="63"/>
      <c r="M4018" s="63"/>
      <c r="N4018" s="63"/>
      <c r="O4018" s="63"/>
      <c r="P4018" s="63"/>
      <c r="Q4018" s="63"/>
      <c r="R4018" s="63"/>
    </row>
    <row r="4019" spans="1:18" x14ac:dyDescent="0.2">
      <c r="A4019" s="63" t="s">
        <v>3962</v>
      </c>
      <c r="B4019" s="63" t="s">
        <v>3898</v>
      </c>
      <c r="C4019" s="63" t="s">
        <v>145</v>
      </c>
      <c r="D4019" s="63" t="s">
        <v>144</v>
      </c>
      <c r="E4019" s="63" t="s">
        <v>3896</v>
      </c>
      <c r="F4019" s="63">
        <v>1</v>
      </c>
      <c r="G4019" s="63" t="s">
        <v>8812</v>
      </c>
      <c r="H4019" s="63" t="s">
        <v>772</v>
      </c>
      <c r="I4019" s="63"/>
      <c r="J4019" s="63">
        <v>23</v>
      </c>
      <c r="K4019" s="63">
        <v>2</v>
      </c>
      <c r="L4019" s="63"/>
      <c r="M4019" s="63"/>
      <c r="N4019" s="63"/>
      <c r="O4019" s="63"/>
      <c r="P4019" s="63"/>
      <c r="Q4019" s="63"/>
      <c r="R4019" s="63"/>
    </row>
    <row r="4020" spans="1:18" x14ac:dyDescent="0.2">
      <c r="A4020" s="63" t="s">
        <v>3963</v>
      </c>
      <c r="B4020" s="63" t="s">
        <v>3895</v>
      </c>
      <c r="C4020" s="63" t="s">
        <v>149</v>
      </c>
      <c r="D4020" s="63" t="s">
        <v>148</v>
      </c>
      <c r="E4020" s="63" t="s">
        <v>3896</v>
      </c>
      <c r="F4020" s="63">
        <v>0</v>
      </c>
      <c r="G4020" s="63" t="s">
        <v>8812</v>
      </c>
      <c r="H4020" s="63" t="s">
        <v>769</v>
      </c>
      <c r="I4020" s="63"/>
      <c r="J4020" s="63">
        <v>25</v>
      </c>
      <c r="K4020" s="63">
        <v>2</v>
      </c>
      <c r="L4020" s="63"/>
      <c r="M4020" s="63"/>
      <c r="N4020" s="63"/>
      <c r="O4020" s="63"/>
      <c r="P4020" s="63"/>
      <c r="Q4020" s="63"/>
      <c r="R4020" s="63"/>
    </row>
    <row r="4021" spans="1:18" x14ac:dyDescent="0.2">
      <c r="A4021" s="63" t="s">
        <v>3964</v>
      </c>
      <c r="B4021" s="63" t="s">
        <v>3898</v>
      </c>
      <c r="C4021" s="63" t="s">
        <v>149</v>
      </c>
      <c r="D4021" s="63" t="s">
        <v>148</v>
      </c>
      <c r="E4021" s="63" t="s">
        <v>3896</v>
      </c>
      <c r="F4021" s="63">
        <v>1</v>
      </c>
      <c r="G4021" s="63" t="s">
        <v>8812</v>
      </c>
      <c r="H4021" s="63" t="s">
        <v>772</v>
      </c>
      <c r="I4021" s="63"/>
      <c r="J4021" s="63">
        <v>23</v>
      </c>
      <c r="K4021" s="63">
        <v>2</v>
      </c>
      <c r="L4021" s="63"/>
      <c r="M4021" s="63"/>
      <c r="N4021" s="63"/>
      <c r="O4021" s="63"/>
      <c r="P4021" s="63"/>
      <c r="Q4021" s="63"/>
      <c r="R4021" s="63"/>
    </row>
    <row r="4022" spans="1:18" x14ac:dyDescent="0.2">
      <c r="A4022" s="63" t="s">
        <v>3965</v>
      </c>
      <c r="B4022" s="63" t="s">
        <v>3895</v>
      </c>
      <c r="C4022" s="63" t="s">
        <v>153</v>
      </c>
      <c r="D4022" s="63" t="s">
        <v>152</v>
      </c>
      <c r="E4022" s="63" t="s">
        <v>3896</v>
      </c>
      <c r="F4022" s="63">
        <v>0</v>
      </c>
      <c r="G4022" s="63" t="s">
        <v>8812</v>
      </c>
      <c r="H4022" s="63" t="s">
        <v>769</v>
      </c>
      <c r="I4022" s="63"/>
      <c r="J4022" s="63">
        <v>18</v>
      </c>
      <c r="K4022" s="63">
        <v>2</v>
      </c>
      <c r="L4022" s="63"/>
      <c r="M4022" s="63"/>
      <c r="N4022" s="63"/>
      <c r="O4022" s="63"/>
      <c r="P4022" s="63"/>
      <c r="Q4022" s="63"/>
      <c r="R4022" s="63"/>
    </row>
    <row r="4023" spans="1:18" x14ac:dyDescent="0.2">
      <c r="A4023" s="63" t="s">
        <v>3966</v>
      </c>
      <c r="B4023" s="63" t="s">
        <v>3898</v>
      </c>
      <c r="C4023" s="63" t="s">
        <v>153</v>
      </c>
      <c r="D4023" s="63" t="s">
        <v>152</v>
      </c>
      <c r="E4023" s="63" t="s">
        <v>3896</v>
      </c>
      <c r="F4023" s="63">
        <v>1</v>
      </c>
      <c r="G4023" s="63" t="s">
        <v>8812</v>
      </c>
      <c r="H4023" s="63" t="s">
        <v>772</v>
      </c>
      <c r="I4023" s="63"/>
      <c r="J4023" s="63">
        <v>13</v>
      </c>
      <c r="K4023" s="63">
        <v>2</v>
      </c>
      <c r="L4023" s="63"/>
      <c r="M4023" s="63"/>
      <c r="N4023" s="63"/>
      <c r="O4023" s="63"/>
      <c r="P4023" s="63"/>
      <c r="Q4023" s="63"/>
      <c r="R4023" s="63"/>
    </row>
    <row r="4024" spans="1:18" x14ac:dyDescent="0.2">
      <c r="A4024" s="63" t="s">
        <v>3967</v>
      </c>
      <c r="B4024" s="63" t="s">
        <v>3895</v>
      </c>
      <c r="C4024" s="63" t="s">
        <v>157</v>
      </c>
      <c r="D4024" s="63" t="s">
        <v>156</v>
      </c>
      <c r="E4024" s="63" t="s">
        <v>3896</v>
      </c>
      <c r="F4024" s="63">
        <v>0</v>
      </c>
      <c r="G4024" s="63" t="s">
        <v>8812</v>
      </c>
      <c r="H4024" s="63" t="s">
        <v>769</v>
      </c>
      <c r="I4024" s="63"/>
      <c r="J4024" s="63">
        <v>21</v>
      </c>
      <c r="K4024" s="63">
        <v>2</v>
      </c>
      <c r="L4024" s="63"/>
      <c r="M4024" s="63"/>
      <c r="N4024" s="63"/>
      <c r="O4024" s="63"/>
      <c r="P4024" s="63"/>
      <c r="Q4024" s="63"/>
      <c r="R4024" s="63"/>
    </row>
    <row r="4025" spans="1:18" x14ac:dyDescent="0.2">
      <c r="A4025" s="63" t="s">
        <v>3968</v>
      </c>
      <c r="B4025" s="63" t="s">
        <v>3898</v>
      </c>
      <c r="C4025" s="63" t="s">
        <v>157</v>
      </c>
      <c r="D4025" s="63" t="s">
        <v>156</v>
      </c>
      <c r="E4025" s="63" t="s">
        <v>3896</v>
      </c>
      <c r="F4025" s="63">
        <v>1</v>
      </c>
      <c r="G4025" s="63" t="s">
        <v>8812</v>
      </c>
      <c r="H4025" s="63" t="s">
        <v>772</v>
      </c>
      <c r="I4025" s="63"/>
      <c r="J4025" s="63">
        <v>20</v>
      </c>
      <c r="K4025" s="63">
        <v>2</v>
      </c>
      <c r="L4025" s="63"/>
      <c r="M4025" s="63"/>
      <c r="N4025" s="63"/>
      <c r="O4025" s="63"/>
      <c r="P4025" s="63"/>
      <c r="Q4025" s="63"/>
      <c r="R4025" s="63"/>
    </row>
    <row r="4026" spans="1:18" x14ac:dyDescent="0.2">
      <c r="A4026" s="63" t="s">
        <v>3969</v>
      </c>
      <c r="B4026" s="63" t="s">
        <v>3895</v>
      </c>
      <c r="C4026" s="63" t="s">
        <v>161</v>
      </c>
      <c r="D4026" s="63" t="s">
        <v>160</v>
      </c>
      <c r="E4026" s="63" t="s">
        <v>3896</v>
      </c>
      <c r="F4026" s="63">
        <v>0</v>
      </c>
      <c r="G4026" s="63" t="s">
        <v>8812</v>
      </c>
      <c r="H4026" s="63" t="s">
        <v>769</v>
      </c>
      <c r="I4026" s="63"/>
      <c r="J4026" s="63">
        <v>44</v>
      </c>
      <c r="K4026" s="63">
        <v>4</v>
      </c>
      <c r="L4026" s="63"/>
      <c r="M4026" s="63"/>
      <c r="N4026" s="63"/>
      <c r="O4026" s="63"/>
      <c r="P4026" s="63"/>
      <c r="Q4026" s="63"/>
      <c r="R4026" s="63"/>
    </row>
    <row r="4027" spans="1:18" x14ac:dyDescent="0.2">
      <c r="A4027" s="63" t="s">
        <v>3970</v>
      </c>
      <c r="B4027" s="63" t="s">
        <v>3898</v>
      </c>
      <c r="C4027" s="63" t="s">
        <v>161</v>
      </c>
      <c r="D4027" s="63" t="s">
        <v>160</v>
      </c>
      <c r="E4027" s="63" t="s">
        <v>3896</v>
      </c>
      <c r="F4027" s="63">
        <v>1</v>
      </c>
      <c r="G4027" s="63" t="s">
        <v>8812</v>
      </c>
      <c r="H4027" s="63" t="s">
        <v>772</v>
      </c>
      <c r="I4027" s="63"/>
      <c r="J4027" s="63">
        <v>38</v>
      </c>
      <c r="K4027" s="63">
        <v>3</v>
      </c>
      <c r="L4027" s="63"/>
      <c r="M4027" s="63"/>
      <c r="N4027" s="63"/>
      <c r="O4027" s="63"/>
      <c r="P4027" s="63"/>
      <c r="Q4027" s="63"/>
      <c r="R4027" s="63"/>
    </row>
    <row r="4028" spans="1:18" x14ac:dyDescent="0.2">
      <c r="A4028" s="63" t="s">
        <v>3971</v>
      </c>
      <c r="B4028" s="63" t="s">
        <v>3895</v>
      </c>
      <c r="C4028" s="63" t="s">
        <v>165</v>
      </c>
      <c r="D4028" s="63" t="s">
        <v>164</v>
      </c>
      <c r="E4028" s="63" t="s">
        <v>3896</v>
      </c>
      <c r="F4028" s="63">
        <v>0</v>
      </c>
      <c r="G4028" s="63" t="s">
        <v>8812</v>
      </c>
      <c r="H4028" s="63" t="s">
        <v>769</v>
      </c>
      <c r="I4028" s="63"/>
      <c r="J4028" s="63">
        <v>36</v>
      </c>
      <c r="K4028" s="63">
        <v>3</v>
      </c>
      <c r="L4028" s="63"/>
      <c r="M4028" s="63"/>
      <c r="N4028" s="63"/>
      <c r="O4028" s="63"/>
      <c r="P4028" s="63"/>
      <c r="Q4028" s="63"/>
      <c r="R4028" s="63"/>
    </row>
    <row r="4029" spans="1:18" x14ac:dyDescent="0.2">
      <c r="A4029" s="63" t="s">
        <v>3972</v>
      </c>
      <c r="B4029" s="63" t="s">
        <v>3898</v>
      </c>
      <c r="C4029" s="63" t="s">
        <v>165</v>
      </c>
      <c r="D4029" s="63" t="s">
        <v>164</v>
      </c>
      <c r="E4029" s="63" t="s">
        <v>3896</v>
      </c>
      <c r="F4029" s="63">
        <v>1</v>
      </c>
      <c r="G4029" s="63" t="s">
        <v>8812</v>
      </c>
      <c r="H4029" s="63" t="s">
        <v>772</v>
      </c>
      <c r="I4029" s="63"/>
      <c r="J4029" s="63">
        <v>35</v>
      </c>
      <c r="K4029" s="63">
        <v>3</v>
      </c>
      <c r="L4029" s="63"/>
      <c r="M4029" s="63"/>
      <c r="N4029" s="63"/>
      <c r="O4029" s="63"/>
      <c r="P4029" s="63"/>
      <c r="Q4029" s="63"/>
      <c r="R4029" s="63"/>
    </row>
    <row r="4030" spans="1:18" x14ac:dyDescent="0.2">
      <c r="A4030" s="63" t="s">
        <v>3973</v>
      </c>
      <c r="B4030" s="63" t="s">
        <v>3895</v>
      </c>
      <c r="C4030" s="63" t="s">
        <v>169</v>
      </c>
      <c r="D4030" s="63" t="s">
        <v>168</v>
      </c>
      <c r="E4030" s="63" t="s">
        <v>3896</v>
      </c>
      <c r="F4030" s="63">
        <v>0</v>
      </c>
      <c r="G4030" s="63" t="s">
        <v>8812</v>
      </c>
      <c r="H4030" s="63" t="s">
        <v>769</v>
      </c>
      <c r="I4030" s="63"/>
      <c r="J4030" s="63">
        <v>8</v>
      </c>
      <c r="K4030" s="63">
        <v>1</v>
      </c>
      <c r="L4030" s="63"/>
      <c r="M4030" s="63"/>
      <c r="N4030" s="63"/>
      <c r="O4030" s="63"/>
      <c r="P4030" s="63"/>
      <c r="Q4030" s="63"/>
      <c r="R4030" s="63"/>
    </row>
    <row r="4031" spans="1:18" x14ac:dyDescent="0.2">
      <c r="A4031" s="63" t="s">
        <v>3974</v>
      </c>
      <c r="B4031" s="63" t="s">
        <v>3898</v>
      </c>
      <c r="C4031" s="63" t="s">
        <v>169</v>
      </c>
      <c r="D4031" s="63" t="s">
        <v>168</v>
      </c>
      <c r="E4031" s="63" t="s">
        <v>3896</v>
      </c>
      <c r="F4031" s="63">
        <v>1</v>
      </c>
      <c r="G4031" s="63" t="s">
        <v>8812</v>
      </c>
      <c r="H4031" s="63" t="s">
        <v>772</v>
      </c>
      <c r="I4031" s="63"/>
      <c r="J4031" s="63">
        <v>10</v>
      </c>
      <c r="K4031" s="63">
        <v>1</v>
      </c>
      <c r="L4031" s="63"/>
      <c r="M4031" s="63"/>
      <c r="N4031" s="63"/>
      <c r="O4031" s="63"/>
      <c r="P4031" s="63"/>
      <c r="Q4031" s="63"/>
      <c r="R4031" s="63"/>
    </row>
    <row r="4032" spans="1:18" x14ac:dyDescent="0.2">
      <c r="A4032" s="63" t="s">
        <v>3975</v>
      </c>
      <c r="B4032" s="63" t="s">
        <v>3895</v>
      </c>
      <c r="C4032" s="63" t="s">
        <v>173</v>
      </c>
      <c r="D4032" s="63" t="s">
        <v>172</v>
      </c>
      <c r="E4032" s="63" t="s">
        <v>3896</v>
      </c>
      <c r="F4032" s="63">
        <v>0</v>
      </c>
      <c r="G4032" s="63" t="s">
        <v>8812</v>
      </c>
      <c r="H4032" s="63" t="s">
        <v>769</v>
      </c>
      <c r="I4032" s="63"/>
      <c r="J4032" s="63">
        <v>2</v>
      </c>
      <c r="K4032" s="63">
        <v>1</v>
      </c>
      <c r="L4032" s="63"/>
      <c r="M4032" s="63"/>
      <c r="N4032" s="63"/>
      <c r="O4032" s="63"/>
      <c r="P4032" s="63"/>
      <c r="Q4032" s="63"/>
      <c r="R4032" s="63"/>
    </row>
    <row r="4033" spans="1:18" x14ac:dyDescent="0.2">
      <c r="A4033" s="63" t="s">
        <v>3976</v>
      </c>
      <c r="B4033" s="63" t="s">
        <v>3898</v>
      </c>
      <c r="C4033" s="63" t="s">
        <v>173</v>
      </c>
      <c r="D4033" s="63" t="s">
        <v>172</v>
      </c>
      <c r="E4033" s="63" t="s">
        <v>3896</v>
      </c>
      <c r="F4033" s="63">
        <v>1</v>
      </c>
      <c r="G4033" s="63" t="s">
        <v>8812</v>
      </c>
      <c r="H4033" s="63" t="s">
        <v>772</v>
      </c>
      <c r="I4033" s="63"/>
      <c r="J4033" s="63">
        <v>3</v>
      </c>
      <c r="K4033" s="63">
        <v>1</v>
      </c>
      <c r="L4033" s="63"/>
      <c r="M4033" s="63"/>
      <c r="N4033" s="63"/>
      <c r="O4033" s="63"/>
      <c r="P4033" s="63"/>
      <c r="Q4033" s="63"/>
      <c r="R4033" s="63"/>
    </row>
    <row r="4034" spans="1:18" x14ac:dyDescent="0.2">
      <c r="A4034" s="63" t="s">
        <v>3977</v>
      </c>
      <c r="B4034" s="63" t="s">
        <v>3895</v>
      </c>
      <c r="C4034" s="63" t="s">
        <v>177</v>
      </c>
      <c r="D4034" s="63" t="s">
        <v>176</v>
      </c>
      <c r="E4034" s="63" t="s">
        <v>3896</v>
      </c>
      <c r="F4034" s="63">
        <v>0</v>
      </c>
      <c r="G4034" s="63" t="s">
        <v>8812</v>
      </c>
      <c r="H4034" s="63" t="s">
        <v>769</v>
      </c>
      <c r="I4034" s="63"/>
      <c r="J4034" s="63">
        <v>34</v>
      </c>
      <c r="K4034" s="63">
        <v>3</v>
      </c>
      <c r="L4034" s="63"/>
      <c r="M4034" s="63"/>
      <c r="N4034" s="63"/>
      <c r="O4034" s="63"/>
      <c r="P4034" s="63"/>
      <c r="Q4034" s="63"/>
      <c r="R4034" s="63"/>
    </row>
    <row r="4035" spans="1:18" x14ac:dyDescent="0.2">
      <c r="A4035" s="63" t="s">
        <v>3978</v>
      </c>
      <c r="B4035" s="63" t="s">
        <v>3898</v>
      </c>
      <c r="C4035" s="63" t="s">
        <v>177</v>
      </c>
      <c r="D4035" s="63" t="s">
        <v>176</v>
      </c>
      <c r="E4035" s="63" t="s">
        <v>3896</v>
      </c>
      <c r="F4035" s="63">
        <v>1</v>
      </c>
      <c r="G4035" s="63" t="s">
        <v>8812</v>
      </c>
      <c r="H4035" s="63" t="s">
        <v>772</v>
      </c>
      <c r="I4035" s="63"/>
      <c r="J4035" s="63">
        <v>40</v>
      </c>
      <c r="K4035" s="63">
        <v>4</v>
      </c>
      <c r="L4035" s="63"/>
      <c r="M4035" s="63"/>
      <c r="N4035" s="63"/>
      <c r="O4035" s="63"/>
      <c r="P4035" s="63"/>
      <c r="Q4035" s="63"/>
      <c r="R4035" s="63"/>
    </row>
    <row r="4036" spans="1:18" x14ac:dyDescent="0.2">
      <c r="A4036" s="63" t="s">
        <v>3979</v>
      </c>
      <c r="B4036" s="63" t="s">
        <v>3895</v>
      </c>
      <c r="C4036" s="63" t="s">
        <v>181</v>
      </c>
      <c r="D4036" s="63" t="s">
        <v>180</v>
      </c>
      <c r="E4036" s="63" t="s">
        <v>3896</v>
      </c>
      <c r="F4036" s="63">
        <v>0</v>
      </c>
      <c r="G4036" s="63" t="s">
        <v>8812</v>
      </c>
      <c r="H4036" s="63" t="s">
        <v>769</v>
      </c>
      <c r="I4036" s="63"/>
      <c r="J4036" s="63">
        <v>8</v>
      </c>
      <c r="K4036" s="63">
        <v>1</v>
      </c>
      <c r="L4036" s="63"/>
      <c r="M4036" s="63"/>
      <c r="N4036" s="63"/>
      <c r="O4036" s="63"/>
      <c r="P4036" s="63"/>
      <c r="Q4036" s="63"/>
      <c r="R4036" s="63"/>
    </row>
    <row r="4037" spans="1:18" x14ac:dyDescent="0.2">
      <c r="A4037" s="63" t="s">
        <v>3980</v>
      </c>
      <c r="B4037" s="63" t="s">
        <v>3898</v>
      </c>
      <c r="C4037" s="63" t="s">
        <v>181</v>
      </c>
      <c r="D4037" s="63" t="s">
        <v>180</v>
      </c>
      <c r="E4037" s="63" t="s">
        <v>3896</v>
      </c>
      <c r="F4037" s="63">
        <v>1</v>
      </c>
      <c r="G4037" s="63" t="s">
        <v>8812</v>
      </c>
      <c r="H4037" s="63" t="s">
        <v>772</v>
      </c>
      <c r="I4037" s="63"/>
      <c r="J4037" s="63">
        <v>10</v>
      </c>
      <c r="K4037" s="63">
        <v>1</v>
      </c>
      <c r="L4037" s="63"/>
      <c r="M4037" s="63"/>
      <c r="N4037" s="63"/>
      <c r="O4037" s="63"/>
      <c r="P4037" s="63"/>
      <c r="Q4037" s="63"/>
      <c r="R4037" s="63"/>
    </row>
    <row r="4038" spans="1:18" x14ac:dyDescent="0.2">
      <c r="A4038" s="63" t="s">
        <v>3981</v>
      </c>
      <c r="B4038" s="63" t="s">
        <v>3895</v>
      </c>
      <c r="C4038" s="63" t="s">
        <v>185</v>
      </c>
      <c r="D4038" s="63" t="s">
        <v>184</v>
      </c>
      <c r="E4038" s="63" t="s">
        <v>3896</v>
      </c>
      <c r="F4038" s="63">
        <v>0</v>
      </c>
      <c r="G4038" s="63" t="s">
        <v>8812</v>
      </c>
      <c r="H4038" s="63" t="s">
        <v>769</v>
      </c>
      <c r="I4038" s="63"/>
      <c r="J4038" s="63">
        <v>28</v>
      </c>
      <c r="K4038" s="63">
        <v>3</v>
      </c>
      <c r="L4038" s="63"/>
      <c r="M4038" s="63"/>
      <c r="N4038" s="63"/>
      <c r="O4038" s="63"/>
      <c r="P4038" s="63"/>
      <c r="Q4038" s="63"/>
      <c r="R4038" s="63"/>
    </row>
    <row r="4039" spans="1:18" x14ac:dyDescent="0.2">
      <c r="A4039" s="63" t="s">
        <v>3982</v>
      </c>
      <c r="B4039" s="63" t="s">
        <v>3898</v>
      </c>
      <c r="C4039" s="63" t="s">
        <v>185</v>
      </c>
      <c r="D4039" s="63" t="s">
        <v>184</v>
      </c>
      <c r="E4039" s="63" t="s">
        <v>3896</v>
      </c>
      <c r="F4039" s="63">
        <v>1</v>
      </c>
      <c r="G4039" s="63" t="s">
        <v>8812</v>
      </c>
      <c r="H4039" s="63" t="s">
        <v>772</v>
      </c>
      <c r="I4039" s="63"/>
      <c r="J4039" s="63">
        <v>38</v>
      </c>
      <c r="K4039" s="63">
        <v>3</v>
      </c>
      <c r="L4039" s="63"/>
      <c r="M4039" s="63"/>
      <c r="N4039" s="63"/>
      <c r="O4039" s="63"/>
      <c r="P4039" s="63"/>
      <c r="Q4039" s="63"/>
      <c r="R4039" s="63"/>
    </row>
    <row r="4040" spans="1:18" x14ac:dyDescent="0.2">
      <c r="A4040" s="63" t="s">
        <v>3983</v>
      </c>
      <c r="B4040" s="63" t="s">
        <v>3895</v>
      </c>
      <c r="C4040" s="63" t="s">
        <v>189</v>
      </c>
      <c r="D4040" s="63" t="s">
        <v>188</v>
      </c>
      <c r="E4040" s="63" t="s">
        <v>3896</v>
      </c>
      <c r="F4040" s="63">
        <v>0</v>
      </c>
      <c r="G4040" s="63" t="s">
        <v>8812</v>
      </c>
      <c r="H4040" s="63" t="s">
        <v>769</v>
      </c>
      <c r="I4040" s="63"/>
      <c r="J4040" s="63">
        <v>45</v>
      </c>
      <c r="K4040" s="63">
        <v>4</v>
      </c>
      <c r="L4040" s="63"/>
      <c r="M4040" s="63"/>
      <c r="N4040" s="63"/>
      <c r="O4040" s="63"/>
      <c r="P4040" s="63"/>
      <c r="Q4040" s="63"/>
      <c r="R4040" s="63"/>
    </row>
    <row r="4041" spans="1:18" x14ac:dyDescent="0.2">
      <c r="A4041" s="63" t="s">
        <v>3984</v>
      </c>
      <c r="B4041" s="63" t="s">
        <v>3898</v>
      </c>
      <c r="C4041" s="63" t="s">
        <v>189</v>
      </c>
      <c r="D4041" s="63" t="s">
        <v>188</v>
      </c>
      <c r="E4041" s="63" t="s">
        <v>3896</v>
      </c>
      <c r="F4041" s="63">
        <v>1</v>
      </c>
      <c r="G4041" s="63" t="s">
        <v>8812</v>
      </c>
      <c r="H4041" s="63" t="s">
        <v>772</v>
      </c>
      <c r="I4041" s="63"/>
      <c r="J4041" s="63">
        <v>44</v>
      </c>
      <c r="K4041" s="63">
        <v>4</v>
      </c>
      <c r="L4041" s="63"/>
      <c r="M4041" s="63"/>
      <c r="N4041" s="63"/>
      <c r="O4041" s="63"/>
      <c r="P4041" s="63"/>
      <c r="Q4041" s="63"/>
      <c r="R4041" s="63"/>
    </row>
    <row r="4042" spans="1:18" x14ac:dyDescent="0.2">
      <c r="A4042" s="63" t="s">
        <v>3985</v>
      </c>
      <c r="B4042" s="63" t="s">
        <v>3895</v>
      </c>
      <c r="C4042" s="63" t="s">
        <v>193</v>
      </c>
      <c r="D4042" s="63" t="s">
        <v>192</v>
      </c>
      <c r="E4042" s="63" t="s">
        <v>3896</v>
      </c>
      <c r="F4042" s="63">
        <v>0</v>
      </c>
      <c r="G4042" s="63" t="s">
        <v>8278</v>
      </c>
      <c r="H4042" s="63" t="s">
        <v>8278</v>
      </c>
      <c r="I4042" s="63"/>
      <c r="J4042" s="63"/>
      <c r="K4042" s="63"/>
      <c r="L4042" s="63"/>
      <c r="M4042" s="63"/>
      <c r="N4042" s="63"/>
      <c r="O4042" s="63"/>
      <c r="P4042" s="63"/>
      <c r="Q4042" s="63"/>
      <c r="R4042" s="63"/>
    </row>
    <row r="4043" spans="1:18" x14ac:dyDescent="0.2">
      <c r="A4043" s="63" t="s">
        <v>3986</v>
      </c>
      <c r="B4043" s="63" t="s">
        <v>3898</v>
      </c>
      <c r="C4043" s="63" t="s">
        <v>193</v>
      </c>
      <c r="D4043" s="63" t="s">
        <v>192</v>
      </c>
      <c r="E4043" s="63" t="s">
        <v>3896</v>
      </c>
      <c r="F4043" s="63">
        <v>1</v>
      </c>
      <c r="G4043" s="63" t="s">
        <v>8278</v>
      </c>
      <c r="H4043" s="63" t="s">
        <v>8278</v>
      </c>
      <c r="I4043" s="63"/>
      <c r="J4043" s="63"/>
      <c r="K4043" s="63"/>
      <c r="L4043" s="63"/>
      <c r="M4043" s="63"/>
      <c r="N4043" s="63"/>
      <c r="O4043" s="63"/>
      <c r="P4043" s="63"/>
      <c r="Q4043" s="63"/>
      <c r="R4043" s="63"/>
    </row>
    <row r="4044" spans="1:18" x14ac:dyDescent="0.2">
      <c r="A4044" s="63" t="s">
        <v>3987</v>
      </c>
      <c r="B4044" s="63" t="s">
        <v>3895</v>
      </c>
      <c r="C4044" s="63" t="s">
        <v>197</v>
      </c>
      <c r="D4044" s="63" t="s">
        <v>196</v>
      </c>
      <c r="E4044" s="63" t="s">
        <v>3896</v>
      </c>
      <c r="F4044" s="63">
        <v>0</v>
      </c>
      <c r="G4044" s="63" t="s">
        <v>8812</v>
      </c>
      <c r="H4044" s="63" t="s">
        <v>769</v>
      </c>
      <c r="I4044" s="63"/>
      <c r="J4044" s="63">
        <v>28</v>
      </c>
      <c r="K4044" s="63">
        <v>3</v>
      </c>
      <c r="L4044" s="63"/>
      <c r="M4044" s="63"/>
      <c r="N4044" s="63"/>
      <c r="O4044" s="63"/>
      <c r="P4044" s="63"/>
      <c r="Q4044" s="63"/>
      <c r="R4044" s="63"/>
    </row>
    <row r="4045" spans="1:18" x14ac:dyDescent="0.2">
      <c r="A4045" s="63" t="s">
        <v>3988</v>
      </c>
      <c r="B4045" s="63" t="s">
        <v>3898</v>
      </c>
      <c r="C4045" s="63" t="s">
        <v>197</v>
      </c>
      <c r="D4045" s="63" t="s">
        <v>196</v>
      </c>
      <c r="E4045" s="63" t="s">
        <v>3896</v>
      </c>
      <c r="F4045" s="63">
        <v>1</v>
      </c>
      <c r="G4045" s="63" t="s">
        <v>8812</v>
      </c>
      <c r="H4045" s="63" t="s">
        <v>772</v>
      </c>
      <c r="I4045" s="63"/>
      <c r="J4045" s="63">
        <v>29</v>
      </c>
      <c r="K4045" s="63">
        <v>3</v>
      </c>
      <c r="L4045" s="63"/>
      <c r="M4045" s="63"/>
      <c r="N4045" s="63"/>
      <c r="O4045" s="63"/>
      <c r="P4045" s="63"/>
      <c r="Q4045" s="63"/>
      <c r="R4045" s="63"/>
    </row>
    <row r="4046" spans="1:18" x14ac:dyDescent="0.2">
      <c r="A4046" s="63" t="s">
        <v>3989</v>
      </c>
      <c r="B4046" s="63" t="s">
        <v>3895</v>
      </c>
      <c r="C4046" s="63" t="s">
        <v>201</v>
      </c>
      <c r="D4046" s="63" t="s">
        <v>200</v>
      </c>
      <c r="E4046" s="63" t="s">
        <v>3896</v>
      </c>
      <c r="F4046" s="63">
        <v>0</v>
      </c>
      <c r="G4046" s="63" t="s">
        <v>8812</v>
      </c>
      <c r="H4046" s="63" t="s">
        <v>769</v>
      </c>
      <c r="I4046" s="63"/>
      <c r="J4046" s="63">
        <v>3</v>
      </c>
      <c r="K4046" s="63">
        <v>1</v>
      </c>
      <c r="L4046" s="63"/>
      <c r="M4046" s="63"/>
      <c r="N4046" s="63"/>
      <c r="O4046" s="63"/>
      <c r="P4046" s="63"/>
      <c r="Q4046" s="63"/>
      <c r="R4046" s="63"/>
    </row>
    <row r="4047" spans="1:18" x14ac:dyDescent="0.2">
      <c r="A4047" s="63" t="s">
        <v>3990</v>
      </c>
      <c r="B4047" s="63" t="s">
        <v>3898</v>
      </c>
      <c r="C4047" s="63" t="s">
        <v>201</v>
      </c>
      <c r="D4047" s="63" t="s">
        <v>200</v>
      </c>
      <c r="E4047" s="63" t="s">
        <v>3896</v>
      </c>
      <c r="F4047" s="63">
        <v>1</v>
      </c>
      <c r="G4047" s="63" t="s">
        <v>8812</v>
      </c>
      <c r="H4047" s="63" t="s">
        <v>772</v>
      </c>
      <c r="I4047" s="63"/>
      <c r="J4047" s="63">
        <v>1</v>
      </c>
      <c r="K4047" s="63">
        <v>1</v>
      </c>
      <c r="L4047" s="63"/>
      <c r="M4047" s="63"/>
      <c r="N4047" s="63"/>
      <c r="O4047" s="63"/>
      <c r="P4047" s="63"/>
      <c r="Q4047" s="63"/>
      <c r="R4047" s="63"/>
    </row>
    <row r="4048" spans="1:18" x14ac:dyDescent="0.2">
      <c r="A4048" s="63" t="s">
        <v>3991</v>
      </c>
      <c r="B4048" s="63" t="s">
        <v>3895</v>
      </c>
      <c r="C4048" s="63" t="s">
        <v>205</v>
      </c>
      <c r="D4048" s="63" t="s">
        <v>204</v>
      </c>
      <c r="E4048" s="63" t="s">
        <v>3896</v>
      </c>
      <c r="F4048" s="63">
        <v>0</v>
      </c>
      <c r="G4048" s="63" t="s">
        <v>8812</v>
      </c>
      <c r="H4048" s="63" t="s">
        <v>769</v>
      </c>
      <c r="I4048" s="63"/>
      <c r="J4048" s="63">
        <v>25</v>
      </c>
      <c r="K4048" s="63">
        <v>2</v>
      </c>
      <c r="L4048" s="63"/>
      <c r="M4048" s="63"/>
      <c r="N4048" s="63"/>
      <c r="O4048" s="63"/>
      <c r="P4048" s="63"/>
      <c r="Q4048" s="63"/>
      <c r="R4048" s="63"/>
    </row>
    <row r="4049" spans="1:18" x14ac:dyDescent="0.2">
      <c r="A4049" s="63" t="s">
        <v>3992</v>
      </c>
      <c r="B4049" s="63" t="s">
        <v>3898</v>
      </c>
      <c r="C4049" s="63" t="s">
        <v>205</v>
      </c>
      <c r="D4049" s="63" t="s">
        <v>204</v>
      </c>
      <c r="E4049" s="63" t="s">
        <v>3896</v>
      </c>
      <c r="F4049" s="63">
        <v>1</v>
      </c>
      <c r="G4049" s="63" t="s">
        <v>8812</v>
      </c>
      <c r="H4049" s="63" t="s">
        <v>772</v>
      </c>
      <c r="I4049" s="63"/>
      <c r="J4049" s="63">
        <v>23</v>
      </c>
      <c r="K4049" s="63">
        <v>2</v>
      </c>
      <c r="L4049" s="63"/>
      <c r="M4049" s="63"/>
      <c r="N4049" s="63"/>
      <c r="O4049" s="63"/>
      <c r="P4049" s="63"/>
      <c r="Q4049" s="63"/>
      <c r="R4049" s="63"/>
    </row>
    <row r="4050" spans="1:18" x14ac:dyDescent="0.2">
      <c r="A4050" s="63" t="s">
        <v>3993</v>
      </c>
      <c r="B4050" s="63" t="s">
        <v>3895</v>
      </c>
      <c r="C4050" s="63" t="s">
        <v>209</v>
      </c>
      <c r="D4050" s="63" t="s">
        <v>208</v>
      </c>
      <c r="E4050" s="63" t="s">
        <v>3896</v>
      </c>
      <c r="F4050" s="63">
        <v>0</v>
      </c>
      <c r="G4050" s="63" t="s">
        <v>8812</v>
      </c>
      <c r="H4050" s="63" t="s">
        <v>769</v>
      </c>
      <c r="I4050" s="63"/>
      <c r="J4050" s="63">
        <v>36</v>
      </c>
      <c r="K4050" s="63">
        <v>3</v>
      </c>
      <c r="L4050" s="63"/>
      <c r="M4050" s="63"/>
      <c r="N4050" s="63"/>
      <c r="O4050" s="63"/>
      <c r="P4050" s="63"/>
      <c r="Q4050" s="63"/>
      <c r="R4050" s="63"/>
    </row>
    <row r="4051" spans="1:18" x14ac:dyDescent="0.2">
      <c r="A4051" s="63" t="s">
        <v>3994</v>
      </c>
      <c r="B4051" s="63" t="s">
        <v>3898</v>
      </c>
      <c r="C4051" s="63" t="s">
        <v>209</v>
      </c>
      <c r="D4051" s="63" t="s">
        <v>208</v>
      </c>
      <c r="E4051" s="63" t="s">
        <v>3896</v>
      </c>
      <c r="F4051" s="63">
        <v>1</v>
      </c>
      <c r="G4051" s="63" t="s">
        <v>8812</v>
      </c>
      <c r="H4051" s="63" t="s">
        <v>772</v>
      </c>
      <c r="I4051" s="63"/>
      <c r="J4051" s="63">
        <v>23</v>
      </c>
      <c r="K4051" s="63">
        <v>2</v>
      </c>
      <c r="L4051" s="63"/>
      <c r="M4051" s="63"/>
      <c r="N4051" s="63"/>
      <c r="O4051" s="63"/>
      <c r="P4051" s="63"/>
      <c r="Q4051" s="63"/>
      <c r="R4051" s="63"/>
    </row>
    <row r="4052" spans="1:18" x14ac:dyDescent="0.2">
      <c r="A4052" s="63" t="s">
        <v>3995</v>
      </c>
      <c r="B4052" s="63" t="s">
        <v>3895</v>
      </c>
      <c r="C4052" s="63" t="s">
        <v>213</v>
      </c>
      <c r="D4052" s="63" t="s">
        <v>212</v>
      </c>
      <c r="E4052" s="63" t="s">
        <v>3896</v>
      </c>
      <c r="F4052" s="63">
        <v>0</v>
      </c>
      <c r="G4052" s="63" t="s">
        <v>8812</v>
      </c>
      <c r="H4052" s="63" t="s">
        <v>769</v>
      </c>
      <c r="I4052" s="63"/>
      <c r="J4052" s="63">
        <v>18</v>
      </c>
      <c r="K4052" s="63">
        <v>2</v>
      </c>
      <c r="L4052" s="63"/>
      <c r="M4052" s="63"/>
      <c r="N4052" s="63"/>
      <c r="O4052" s="63"/>
      <c r="P4052" s="63"/>
      <c r="Q4052" s="63"/>
      <c r="R4052" s="63"/>
    </row>
    <row r="4053" spans="1:18" x14ac:dyDescent="0.2">
      <c r="A4053" s="63" t="s">
        <v>3996</v>
      </c>
      <c r="B4053" s="63" t="s">
        <v>3898</v>
      </c>
      <c r="C4053" s="63" t="s">
        <v>213</v>
      </c>
      <c r="D4053" s="63" t="s">
        <v>212</v>
      </c>
      <c r="E4053" s="63" t="s">
        <v>3896</v>
      </c>
      <c r="F4053" s="63">
        <v>1</v>
      </c>
      <c r="G4053" s="63" t="s">
        <v>8812</v>
      </c>
      <c r="H4053" s="63" t="s">
        <v>772</v>
      </c>
      <c r="I4053" s="63"/>
      <c r="J4053" s="63">
        <v>23</v>
      </c>
      <c r="K4053" s="63">
        <v>2</v>
      </c>
      <c r="L4053" s="63"/>
      <c r="M4053" s="63"/>
      <c r="N4053" s="63"/>
      <c r="O4053" s="63"/>
      <c r="P4053" s="63"/>
      <c r="Q4053" s="63"/>
      <c r="R4053" s="63"/>
    </row>
    <row r="4054" spans="1:18" x14ac:dyDescent="0.2">
      <c r="A4054" s="63" t="s">
        <v>3997</v>
      </c>
      <c r="B4054" s="63" t="s">
        <v>3895</v>
      </c>
      <c r="C4054" s="63" t="s">
        <v>217</v>
      </c>
      <c r="D4054" s="63" t="s">
        <v>216</v>
      </c>
      <c r="E4054" s="63" t="s">
        <v>3896</v>
      </c>
      <c r="F4054" s="63">
        <v>0</v>
      </c>
      <c r="G4054" s="63" t="s">
        <v>8812</v>
      </c>
      <c r="H4054" s="63" t="s">
        <v>769</v>
      </c>
      <c r="I4054" s="63"/>
      <c r="J4054" s="63">
        <v>8</v>
      </c>
      <c r="K4054" s="63">
        <v>1</v>
      </c>
      <c r="L4054" s="63"/>
      <c r="M4054" s="63"/>
      <c r="N4054" s="63"/>
      <c r="O4054" s="63"/>
      <c r="P4054" s="63"/>
      <c r="Q4054" s="63"/>
      <c r="R4054" s="63"/>
    </row>
    <row r="4055" spans="1:18" x14ac:dyDescent="0.2">
      <c r="A4055" s="63" t="s">
        <v>3998</v>
      </c>
      <c r="B4055" s="63" t="s">
        <v>3898</v>
      </c>
      <c r="C4055" s="63" t="s">
        <v>217</v>
      </c>
      <c r="D4055" s="63" t="s">
        <v>216</v>
      </c>
      <c r="E4055" s="63" t="s">
        <v>3896</v>
      </c>
      <c r="F4055" s="63">
        <v>1</v>
      </c>
      <c r="G4055" s="63" t="s">
        <v>8812</v>
      </c>
      <c r="H4055" s="63" t="s">
        <v>772</v>
      </c>
      <c r="I4055" s="63"/>
      <c r="J4055" s="63">
        <v>7</v>
      </c>
      <c r="K4055" s="63">
        <v>1</v>
      </c>
      <c r="L4055" s="63"/>
      <c r="M4055" s="63"/>
      <c r="N4055" s="63"/>
      <c r="O4055" s="63"/>
      <c r="P4055" s="63"/>
      <c r="Q4055" s="63"/>
      <c r="R4055" s="63"/>
    </row>
    <row r="4056" spans="1:18" x14ac:dyDescent="0.2">
      <c r="A4056" s="63" t="s">
        <v>3999</v>
      </c>
      <c r="B4056" s="63" t="s">
        <v>3895</v>
      </c>
      <c r="C4056" s="63" t="s">
        <v>221</v>
      </c>
      <c r="D4056" s="63" t="s">
        <v>220</v>
      </c>
      <c r="E4056" s="63" t="s">
        <v>3896</v>
      </c>
      <c r="F4056" s="63">
        <v>0</v>
      </c>
      <c r="G4056" s="63" t="s">
        <v>8812</v>
      </c>
      <c r="H4056" s="63" t="s">
        <v>769</v>
      </c>
      <c r="I4056" s="63"/>
      <c r="J4056" s="63">
        <v>28</v>
      </c>
      <c r="K4056" s="63">
        <v>3</v>
      </c>
      <c r="L4056" s="63"/>
      <c r="M4056" s="63"/>
      <c r="N4056" s="63"/>
      <c r="O4056" s="63"/>
      <c r="P4056" s="63"/>
      <c r="Q4056" s="63"/>
      <c r="R4056" s="63"/>
    </row>
    <row r="4057" spans="1:18" x14ac:dyDescent="0.2">
      <c r="A4057" s="63" t="s">
        <v>4000</v>
      </c>
      <c r="B4057" s="63" t="s">
        <v>3898</v>
      </c>
      <c r="C4057" s="63" t="s">
        <v>221</v>
      </c>
      <c r="D4057" s="63" t="s">
        <v>220</v>
      </c>
      <c r="E4057" s="63" t="s">
        <v>3896</v>
      </c>
      <c r="F4057" s="63">
        <v>1</v>
      </c>
      <c r="G4057" s="63" t="s">
        <v>8812</v>
      </c>
      <c r="H4057" s="63" t="s">
        <v>772</v>
      </c>
      <c r="I4057" s="63"/>
      <c r="J4057" s="63">
        <v>32</v>
      </c>
      <c r="K4057" s="63">
        <v>3</v>
      </c>
      <c r="L4057" s="63"/>
      <c r="M4057" s="63"/>
      <c r="N4057" s="63"/>
      <c r="O4057" s="63"/>
      <c r="P4057" s="63"/>
      <c r="Q4057" s="63"/>
      <c r="R4057" s="63"/>
    </row>
    <row r="4058" spans="1:18" x14ac:dyDescent="0.2">
      <c r="A4058" s="63" t="s">
        <v>4001</v>
      </c>
      <c r="B4058" s="63" t="s">
        <v>4002</v>
      </c>
      <c r="C4058" s="63" t="s">
        <v>14</v>
      </c>
      <c r="D4058" s="63" t="s">
        <v>13</v>
      </c>
      <c r="E4058" s="63" t="s">
        <v>4003</v>
      </c>
      <c r="F4058" s="63">
        <v>0</v>
      </c>
      <c r="G4058" s="63" t="s">
        <v>4004</v>
      </c>
      <c r="H4058" s="63" t="s">
        <v>443</v>
      </c>
      <c r="I4058" s="63"/>
      <c r="J4058" s="63"/>
      <c r="K4058" s="63"/>
      <c r="L4058" s="63"/>
      <c r="M4058" s="63"/>
      <c r="N4058" s="63"/>
      <c r="O4058" s="63"/>
      <c r="P4058" s="63"/>
      <c r="Q4058" s="63"/>
      <c r="R4058" s="63"/>
    </row>
    <row r="4059" spans="1:18" x14ac:dyDescent="0.2">
      <c r="A4059" s="63" t="s">
        <v>4005</v>
      </c>
      <c r="B4059" s="63" t="s">
        <v>4006</v>
      </c>
      <c r="C4059" s="63" t="s">
        <v>14</v>
      </c>
      <c r="D4059" s="63" t="s">
        <v>13</v>
      </c>
      <c r="E4059" s="63" t="s">
        <v>4003</v>
      </c>
      <c r="F4059" s="63">
        <v>1</v>
      </c>
      <c r="G4059" s="63" t="s">
        <v>4004</v>
      </c>
      <c r="H4059" s="63" t="s">
        <v>18</v>
      </c>
      <c r="I4059" s="63"/>
      <c r="J4059" s="63"/>
      <c r="K4059" s="63"/>
      <c r="L4059" s="63"/>
      <c r="M4059" s="63"/>
      <c r="N4059" s="63"/>
      <c r="O4059" s="63"/>
      <c r="P4059" s="63"/>
      <c r="Q4059" s="63"/>
      <c r="R4059" s="63"/>
    </row>
    <row r="4060" spans="1:18" x14ac:dyDescent="0.2">
      <c r="A4060" s="63" t="s">
        <v>4007</v>
      </c>
      <c r="B4060" s="63" t="s">
        <v>4002</v>
      </c>
      <c r="C4060" s="63" t="s">
        <v>22</v>
      </c>
      <c r="D4060" s="63" t="s">
        <v>21</v>
      </c>
      <c r="E4060" s="63" t="s">
        <v>4003</v>
      </c>
      <c r="F4060" s="63">
        <v>0</v>
      </c>
      <c r="G4060" s="63" t="s">
        <v>4004</v>
      </c>
      <c r="H4060" s="63" t="s">
        <v>443</v>
      </c>
      <c r="I4060" s="63">
        <v>46</v>
      </c>
      <c r="J4060" s="63">
        <v>3</v>
      </c>
      <c r="K4060" s="63">
        <v>1</v>
      </c>
      <c r="L4060" s="63"/>
      <c r="M4060" s="63"/>
      <c r="N4060" s="63"/>
      <c r="O4060" s="63"/>
      <c r="P4060" s="63"/>
      <c r="Q4060" s="63"/>
      <c r="R4060" s="63"/>
    </row>
    <row r="4061" spans="1:18" x14ac:dyDescent="0.2">
      <c r="A4061" s="63" t="s">
        <v>4008</v>
      </c>
      <c r="B4061" s="63" t="s">
        <v>4006</v>
      </c>
      <c r="C4061" s="63" t="s">
        <v>22</v>
      </c>
      <c r="D4061" s="63" t="s">
        <v>21</v>
      </c>
      <c r="E4061" s="63" t="s">
        <v>4003</v>
      </c>
      <c r="F4061" s="63">
        <v>1</v>
      </c>
      <c r="G4061" s="63" t="s">
        <v>4004</v>
      </c>
      <c r="H4061" s="63" t="s">
        <v>18</v>
      </c>
      <c r="I4061" s="63"/>
      <c r="J4061" s="63"/>
      <c r="K4061" s="63"/>
      <c r="L4061" s="63"/>
      <c r="M4061" s="63"/>
      <c r="N4061" s="63"/>
      <c r="O4061" s="63"/>
      <c r="P4061" s="63"/>
      <c r="Q4061" s="63"/>
      <c r="R4061" s="63"/>
    </row>
    <row r="4062" spans="1:18" x14ac:dyDescent="0.2">
      <c r="A4062" s="63" t="s">
        <v>4009</v>
      </c>
      <c r="B4062" s="63" t="s">
        <v>4002</v>
      </c>
      <c r="C4062" s="63" t="s">
        <v>26</v>
      </c>
      <c r="D4062" s="63" t="s">
        <v>25</v>
      </c>
      <c r="E4062" s="63" t="s">
        <v>4003</v>
      </c>
      <c r="F4062" s="63">
        <v>0</v>
      </c>
      <c r="G4062" s="63" t="s">
        <v>4004</v>
      </c>
      <c r="H4062" s="63" t="s">
        <v>443</v>
      </c>
      <c r="I4062" s="63">
        <v>106</v>
      </c>
      <c r="J4062" s="63">
        <v>23</v>
      </c>
      <c r="K4062" s="63">
        <v>3</v>
      </c>
      <c r="L4062" s="63"/>
      <c r="M4062" s="63"/>
      <c r="N4062" s="63"/>
      <c r="O4062" s="63"/>
      <c r="P4062" s="63"/>
      <c r="Q4062" s="63"/>
      <c r="R4062" s="63"/>
    </row>
    <row r="4063" spans="1:18" x14ac:dyDescent="0.2">
      <c r="A4063" s="63" t="s">
        <v>4010</v>
      </c>
      <c r="B4063" s="63" t="s">
        <v>4006</v>
      </c>
      <c r="C4063" s="63" t="s">
        <v>26</v>
      </c>
      <c r="D4063" s="63" t="s">
        <v>25</v>
      </c>
      <c r="E4063" s="63" t="s">
        <v>4003</v>
      </c>
      <c r="F4063" s="63">
        <v>1</v>
      </c>
      <c r="G4063" s="63" t="s">
        <v>4004</v>
      </c>
      <c r="H4063" s="63" t="s">
        <v>18</v>
      </c>
      <c r="I4063" s="63">
        <v>91</v>
      </c>
      <c r="J4063" s="63">
        <v>22</v>
      </c>
      <c r="K4063" s="63">
        <v>3</v>
      </c>
      <c r="L4063" s="63">
        <v>-0.3</v>
      </c>
      <c r="M4063" s="63">
        <v>1</v>
      </c>
      <c r="N4063" s="63"/>
      <c r="O4063" s="63"/>
      <c r="P4063" s="63"/>
      <c r="Q4063" s="63"/>
      <c r="R4063" s="63"/>
    </row>
    <row r="4064" spans="1:18" x14ac:dyDescent="0.2">
      <c r="A4064" s="63" t="s">
        <v>4011</v>
      </c>
      <c r="B4064" s="63" t="s">
        <v>4002</v>
      </c>
      <c r="C4064" s="63" t="s">
        <v>30</v>
      </c>
      <c r="D4064" s="63" t="s">
        <v>29</v>
      </c>
      <c r="E4064" s="63" t="s">
        <v>4003</v>
      </c>
      <c r="F4064" s="63">
        <v>0</v>
      </c>
      <c r="G4064" s="63" t="s">
        <v>4004</v>
      </c>
      <c r="H4064" s="63" t="s">
        <v>443</v>
      </c>
      <c r="I4064" s="63">
        <v>64</v>
      </c>
      <c r="J4064" s="63">
        <v>6</v>
      </c>
      <c r="K4064" s="63">
        <v>1</v>
      </c>
      <c r="L4064" s="63"/>
      <c r="M4064" s="63"/>
      <c r="N4064" s="63"/>
      <c r="O4064" s="63"/>
      <c r="P4064" s="63"/>
      <c r="Q4064" s="63"/>
      <c r="R4064" s="63"/>
    </row>
    <row r="4065" spans="1:18" x14ac:dyDescent="0.2">
      <c r="A4065" s="63" t="s">
        <v>4012</v>
      </c>
      <c r="B4065" s="63" t="s">
        <v>4006</v>
      </c>
      <c r="C4065" s="63" t="s">
        <v>30</v>
      </c>
      <c r="D4065" s="63" t="s">
        <v>29</v>
      </c>
      <c r="E4065" s="63" t="s">
        <v>4003</v>
      </c>
      <c r="F4065" s="63">
        <v>1</v>
      </c>
      <c r="G4065" s="63" t="s">
        <v>4004</v>
      </c>
      <c r="H4065" s="63" t="s">
        <v>18</v>
      </c>
      <c r="I4065" s="63">
        <v>54</v>
      </c>
      <c r="J4065" s="63">
        <v>7</v>
      </c>
      <c r="K4065" s="63">
        <v>1</v>
      </c>
      <c r="L4065" s="63">
        <v>-0.2</v>
      </c>
      <c r="M4065" s="63">
        <v>1</v>
      </c>
      <c r="N4065" s="63"/>
      <c r="O4065" s="63"/>
      <c r="P4065" s="63"/>
      <c r="Q4065" s="63"/>
      <c r="R4065" s="63"/>
    </row>
    <row r="4066" spans="1:18" x14ac:dyDescent="0.2">
      <c r="A4066" s="63" t="s">
        <v>4013</v>
      </c>
      <c r="B4066" s="63" t="s">
        <v>4002</v>
      </c>
      <c r="C4066" s="63" t="s">
        <v>34</v>
      </c>
      <c r="D4066" s="63" t="s">
        <v>33</v>
      </c>
      <c r="E4066" s="63" t="s">
        <v>4003</v>
      </c>
      <c r="F4066" s="63">
        <v>0</v>
      </c>
      <c r="G4066" s="63" t="s">
        <v>4004</v>
      </c>
      <c r="H4066" s="63" t="s">
        <v>443</v>
      </c>
      <c r="I4066" s="63">
        <v>87</v>
      </c>
      <c r="J4066" s="63">
        <v>15</v>
      </c>
      <c r="K4066" s="63">
        <v>2</v>
      </c>
      <c r="L4066" s="63"/>
      <c r="M4066" s="63"/>
      <c r="N4066" s="63"/>
      <c r="O4066" s="63"/>
      <c r="P4066" s="63"/>
      <c r="Q4066" s="63"/>
      <c r="R4066" s="63"/>
    </row>
    <row r="4067" spans="1:18" x14ac:dyDescent="0.2">
      <c r="A4067" s="63" t="s">
        <v>4014</v>
      </c>
      <c r="B4067" s="63" t="s">
        <v>4006</v>
      </c>
      <c r="C4067" s="63" t="s">
        <v>34</v>
      </c>
      <c r="D4067" s="63" t="s">
        <v>33</v>
      </c>
      <c r="E4067" s="63" t="s">
        <v>4003</v>
      </c>
      <c r="F4067" s="63">
        <v>1</v>
      </c>
      <c r="G4067" s="63" t="s">
        <v>4004</v>
      </c>
      <c r="H4067" s="63" t="s">
        <v>18</v>
      </c>
      <c r="I4067" s="63">
        <v>88</v>
      </c>
      <c r="J4067" s="63">
        <v>19</v>
      </c>
      <c r="K4067" s="63">
        <v>2</v>
      </c>
      <c r="L4067" s="63">
        <v>0</v>
      </c>
      <c r="M4067" s="63"/>
      <c r="N4067" s="63">
        <v>1</v>
      </c>
      <c r="O4067" s="63"/>
      <c r="P4067" s="63"/>
      <c r="Q4067" s="63"/>
      <c r="R4067" s="63"/>
    </row>
    <row r="4068" spans="1:18" x14ac:dyDescent="0.2">
      <c r="A4068" s="63" t="s">
        <v>4015</v>
      </c>
      <c r="B4068" s="63" t="s">
        <v>4002</v>
      </c>
      <c r="C4068" s="63" t="s">
        <v>38</v>
      </c>
      <c r="D4068" s="63" t="s">
        <v>37</v>
      </c>
      <c r="E4068" s="63" t="s">
        <v>4003</v>
      </c>
      <c r="F4068" s="63">
        <v>0</v>
      </c>
      <c r="G4068" s="63" t="s">
        <v>4004</v>
      </c>
      <c r="H4068" s="63" t="s">
        <v>443</v>
      </c>
      <c r="I4068" s="63">
        <v>143</v>
      </c>
      <c r="J4068" s="63">
        <v>32</v>
      </c>
      <c r="K4068" s="63">
        <v>3</v>
      </c>
      <c r="L4068" s="63"/>
      <c r="M4068" s="63"/>
      <c r="N4068" s="63"/>
      <c r="O4068" s="63"/>
      <c r="P4068" s="63"/>
      <c r="Q4068" s="63"/>
      <c r="R4068" s="63"/>
    </row>
    <row r="4069" spans="1:18" x14ac:dyDescent="0.2">
      <c r="A4069" s="63" t="s">
        <v>4016</v>
      </c>
      <c r="B4069" s="63" t="s">
        <v>4006</v>
      </c>
      <c r="C4069" s="63" t="s">
        <v>38</v>
      </c>
      <c r="D4069" s="63" t="s">
        <v>37</v>
      </c>
      <c r="E4069" s="63" t="s">
        <v>4003</v>
      </c>
      <c r="F4069" s="63">
        <v>1</v>
      </c>
      <c r="G4069" s="63" t="s">
        <v>4004</v>
      </c>
      <c r="H4069" s="63" t="s">
        <v>18</v>
      </c>
      <c r="I4069" s="63">
        <v>117</v>
      </c>
      <c r="J4069" s="63">
        <v>27</v>
      </c>
      <c r="K4069" s="63">
        <v>3</v>
      </c>
      <c r="L4069" s="63">
        <v>-0.6</v>
      </c>
      <c r="M4069" s="63">
        <v>1</v>
      </c>
      <c r="N4069" s="63"/>
      <c r="O4069" s="63">
        <v>1</v>
      </c>
      <c r="P4069" s="63"/>
      <c r="Q4069" s="63"/>
      <c r="R4069" s="63"/>
    </row>
    <row r="4070" spans="1:18" x14ac:dyDescent="0.2">
      <c r="A4070" s="63" t="s">
        <v>4017</v>
      </c>
      <c r="B4070" s="63" t="s">
        <v>4002</v>
      </c>
      <c r="C4070" s="63" t="s">
        <v>42</v>
      </c>
      <c r="D4070" s="63" t="s">
        <v>41</v>
      </c>
      <c r="E4070" s="63" t="s">
        <v>4003</v>
      </c>
      <c r="F4070" s="63">
        <v>0</v>
      </c>
      <c r="G4070" s="63" t="s">
        <v>4004</v>
      </c>
      <c r="H4070" s="63" t="s">
        <v>443</v>
      </c>
      <c r="I4070" s="63">
        <v>144</v>
      </c>
      <c r="J4070" s="63">
        <v>34</v>
      </c>
      <c r="K4070" s="63">
        <v>4</v>
      </c>
      <c r="L4070" s="63"/>
      <c r="M4070" s="63"/>
      <c r="N4070" s="63"/>
      <c r="O4070" s="63"/>
      <c r="P4070" s="63"/>
      <c r="Q4070" s="63"/>
      <c r="R4070" s="63"/>
    </row>
    <row r="4071" spans="1:18" x14ac:dyDescent="0.2">
      <c r="A4071" s="63" t="s">
        <v>4018</v>
      </c>
      <c r="B4071" s="63" t="s">
        <v>4006</v>
      </c>
      <c r="C4071" s="63" t="s">
        <v>42</v>
      </c>
      <c r="D4071" s="63" t="s">
        <v>41</v>
      </c>
      <c r="E4071" s="63" t="s">
        <v>4003</v>
      </c>
      <c r="F4071" s="63">
        <v>1</v>
      </c>
      <c r="G4071" s="63" t="s">
        <v>4004</v>
      </c>
      <c r="H4071" s="63" t="s">
        <v>18</v>
      </c>
      <c r="I4071" s="63">
        <v>126</v>
      </c>
      <c r="J4071" s="63">
        <v>32</v>
      </c>
      <c r="K4071" s="63">
        <v>4</v>
      </c>
      <c r="L4071" s="63">
        <v>-0.4</v>
      </c>
      <c r="M4071" s="63">
        <v>1</v>
      </c>
      <c r="N4071" s="63"/>
      <c r="O4071" s="63"/>
      <c r="P4071" s="63"/>
      <c r="Q4071" s="63"/>
      <c r="R4071" s="63"/>
    </row>
    <row r="4072" spans="1:18" x14ac:dyDescent="0.2">
      <c r="A4072" s="63" t="s">
        <v>4019</v>
      </c>
      <c r="B4072" s="63" t="s">
        <v>4002</v>
      </c>
      <c r="C4072" s="63" t="s">
        <v>46</v>
      </c>
      <c r="D4072" s="63" t="s">
        <v>45</v>
      </c>
      <c r="E4072" s="63" t="s">
        <v>4003</v>
      </c>
      <c r="F4072" s="63">
        <v>0</v>
      </c>
      <c r="G4072" s="63" t="s">
        <v>4004</v>
      </c>
      <c r="H4072" s="63" t="s">
        <v>443</v>
      </c>
      <c r="I4072" s="63"/>
      <c r="J4072" s="63"/>
      <c r="K4072" s="63"/>
      <c r="L4072" s="63"/>
      <c r="M4072" s="63"/>
      <c r="N4072" s="63"/>
      <c r="O4072" s="63"/>
      <c r="P4072" s="63"/>
      <c r="Q4072" s="63"/>
      <c r="R4072" s="63"/>
    </row>
    <row r="4073" spans="1:18" x14ac:dyDescent="0.2">
      <c r="A4073" s="63" t="s">
        <v>4020</v>
      </c>
      <c r="B4073" s="63" t="s">
        <v>4006</v>
      </c>
      <c r="C4073" s="63" t="s">
        <v>46</v>
      </c>
      <c r="D4073" s="63" t="s">
        <v>45</v>
      </c>
      <c r="E4073" s="63" t="s">
        <v>4003</v>
      </c>
      <c r="F4073" s="63">
        <v>1</v>
      </c>
      <c r="G4073" s="63" t="s">
        <v>4004</v>
      </c>
      <c r="H4073" s="63" t="s">
        <v>18</v>
      </c>
      <c r="I4073" s="63"/>
      <c r="J4073" s="63"/>
      <c r="K4073" s="63"/>
      <c r="L4073" s="63"/>
      <c r="M4073" s="63"/>
      <c r="N4073" s="63"/>
      <c r="O4073" s="63"/>
      <c r="P4073" s="63"/>
      <c r="Q4073" s="63"/>
      <c r="R4073" s="63"/>
    </row>
    <row r="4074" spans="1:18" x14ac:dyDescent="0.2">
      <c r="A4074" s="63" t="s">
        <v>4021</v>
      </c>
      <c r="B4074" s="63" t="s">
        <v>4002</v>
      </c>
      <c r="C4074" s="63" t="s">
        <v>50</v>
      </c>
      <c r="D4074" s="63" t="s">
        <v>49</v>
      </c>
      <c r="E4074" s="63" t="s">
        <v>4003</v>
      </c>
      <c r="F4074" s="63">
        <v>0</v>
      </c>
      <c r="G4074" s="63" t="s">
        <v>4004</v>
      </c>
      <c r="H4074" s="63" t="s">
        <v>443</v>
      </c>
      <c r="I4074" s="63"/>
      <c r="J4074" s="63"/>
      <c r="K4074" s="63"/>
      <c r="L4074" s="63"/>
      <c r="M4074" s="63"/>
      <c r="N4074" s="63"/>
      <c r="O4074" s="63"/>
      <c r="P4074" s="63"/>
      <c r="Q4074" s="63"/>
      <c r="R4074" s="63"/>
    </row>
    <row r="4075" spans="1:18" x14ac:dyDescent="0.2">
      <c r="A4075" s="63" t="s">
        <v>4022</v>
      </c>
      <c r="B4075" s="63" t="s">
        <v>4006</v>
      </c>
      <c r="C4075" s="63" t="s">
        <v>50</v>
      </c>
      <c r="D4075" s="63" t="s">
        <v>49</v>
      </c>
      <c r="E4075" s="63" t="s">
        <v>4003</v>
      </c>
      <c r="F4075" s="63">
        <v>1</v>
      </c>
      <c r="G4075" s="63" t="s">
        <v>4004</v>
      </c>
      <c r="H4075" s="63" t="s">
        <v>18</v>
      </c>
      <c r="I4075" s="63"/>
      <c r="J4075" s="63"/>
      <c r="K4075" s="63"/>
      <c r="L4075" s="63"/>
      <c r="M4075" s="63"/>
      <c r="N4075" s="63"/>
      <c r="O4075" s="63"/>
      <c r="P4075" s="63"/>
      <c r="Q4075" s="63"/>
      <c r="R4075" s="63"/>
    </row>
    <row r="4076" spans="1:18" x14ac:dyDescent="0.2">
      <c r="A4076" s="63" t="s">
        <v>4023</v>
      </c>
      <c r="B4076" s="63" t="s">
        <v>4002</v>
      </c>
      <c r="C4076" s="63" t="s">
        <v>54</v>
      </c>
      <c r="D4076" s="63" t="s">
        <v>53</v>
      </c>
      <c r="E4076" s="63" t="s">
        <v>4003</v>
      </c>
      <c r="F4076" s="63">
        <v>0</v>
      </c>
      <c r="G4076" s="63" t="s">
        <v>4004</v>
      </c>
      <c r="H4076" s="63" t="s">
        <v>443</v>
      </c>
      <c r="I4076" s="63">
        <v>145</v>
      </c>
      <c r="J4076" s="63">
        <v>36</v>
      </c>
      <c r="K4076" s="63">
        <v>4</v>
      </c>
      <c r="L4076" s="63"/>
      <c r="M4076" s="63"/>
      <c r="N4076" s="63"/>
      <c r="O4076" s="63"/>
      <c r="P4076" s="63"/>
      <c r="Q4076" s="63"/>
      <c r="R4076" s="63"/>
    </row>
    <row r="4077" spans="1:18" x14ac:dyDescent="0.2">
      <c r="A4077" s="63" t="s">
        <v>4024</v>
      </c>
      <c r="B4077" s="63" t="s">
        <v>4006</v>
      </c>
      <c r="C4077" s="63" t="s">
        <v>54</v>
      </c>
      <c r="D4077" s="63" t="s">
        <v>53</v>
      </c>
      <c r="E4077" s="63" t="s">
        <v>4003</v>
      </c>
      <c r="F4077" s="63">
        <v>1</v>
      </c>
      <c r="G4077" s="63" t="s">
        <v>4004</v>
      </c>
      <c r="H4077" s="63" t="s">
        <v>18</v>
      </c>
      <c r="I4077" s="63">
        <v>157</v>
      </c>
      <c r="J4077" s="63">
        <v>39</v>
      </c>
      <c r="K4077" s="63">
        <v>4</v>
      </c>
      <c r="L4077" s="63">
        <v>0.3</v>
      </c>
      <c r="M4077" s="63"/>
      <c r="N4077" s="63">
        <v>1</v>
      </c>
      <c r="O4077" s="63"/>
      <c r="P4077" s="63"/>
      <c r="Q4077" s="63"/>
      <c r="R4077" s="63"/>
    </row>
    <row r="4078" spans="1:18" x14ac:dyDescent="0.2">
      <c r="A4078" s="63" t="s">
        <v>4025</v>
      </c>
      <c r="B4078" s="63" t="s">
        <v>4002</v>
      </c>
      <c r="C4078" s="63" t="s">
        <v>58</v>
      </c>
      <c r="D4078" s="63" t="s">
        <v>57</v>
      </c>
      <c r="E4078" s="63" t="s">
        <v>4003</v>
      </c>
      <c r="F4078" s="63">
        <v>0</v>
      </c>
      <c r="G4078" s="63" t="s">
        <v>4004</v>
      </c>
      <c r="H4078" s="63" t="s">
        <v>443</v>
      </c>
      <c r="I4078" s="63">
        <v>88</v>
      </c>
      <c r="J4078" s="63">
        <v>16</v>
      </c>
      <c r="K4078" s="63">
        <v>2</v>
      </c>
      <c r="L4078" s="63"/>
      <c r="M4078" s="63"/>
      <c r="N4078" s="63"/>
      <c r="O4078" s="63"/>
      <c r="P4078" s="63"/>
      <c r="Q4078" s="63"/>
      <c r="R4078" s="63"/>
    </row>
    <row r="4079" spans="1:18" x14ac:dyDescent="0.2">
      <c r="A4079" s="63" t="s">
        <v>4026</v>
      </c>
      <c r="B4079" s="63" t="s">
        <v>4006</v>
      </c>
      <c r="C4079" s="63" t="s">
        <v>58</v>
      </c>
      <c r="D4079" s="63" t="s">
        <v>57</v>
      </c>
      <c r="E4079" s="63" t="s">
        <v>4003</v>
      </c>
      <c r="F4079" s="63">
        <v>1</v>
      </c>
      <c r="G4079" s="63" t="s">
        <v>4004</v>
      </c>
      <c r="H4079" s="63" t="s">
        <v>18</v>
      </c>
      <c r="I4079" s="63">
        <v>87</v>
      </c>
      <c r="J4079" s="63">
        <v>17</v>
      </c>
      <c r="K4079" s="63">
        <v>2</v>
      </c>
      <c r="L4079" s="63">
        <v>0</v>
      </c>
      <c r="M4079" s="63">
        <v>1</v>
      </c>
      <c r="N4079" s="63"/>
      <c r="O4079" s="63"/>
      <c r="P4079" s="63"/>
      <c r="Q4079" s="63"/>
      <c r="R4079" s="63"/>
    </row>
    <row r="4080" spans="1:18" x14ac:dyDescent="0.2">
      <c r="A4080" s="63" t="s">
        <v>4027</v>
      </c>
      <c r="B4080" s="63" t="s">
        <v>4002</v>
      </c>
      <c r="C4080" s="63" t="s">
        <v>62</v>
      </c>
      <c r="D4080" s="63" t="s">
        <v>61</v>
      </c>
      <c r="E4080" s="63" t="s">
        <v>4003</v>
      </c>
      <c r="F4080" s="63">
        <v>0</v>
      </c>
      <c r="G4080" s="63" t="s">
        <v>4004</v>
      </c>
      <c r="H4080" s="63" t="s">
        <v>443</v>
      </c>
      <c r="I4080" s="63">
        <v>52</v>
      </c>
      <c r="J4080" s="63">
        <v>4</v>
      </c>
      <c r="K4080" s="63">
        <v>1</v>
      </c>
      <c r="L4080" s="63"/>
      <c r="M4080" s="63"/>
      <c r="N4080" s="63"/>
      <c r="O4080" s="63"/>
      <c r="P4080" s="63"/>
      <c r="Q4080" s="63"/>
      <c r="R4080" s="63"/>
    </row>
    <row r="4081" spans="1:18" x14ac:dyDescent="0.2">
      <c r="A4081" s="63" t="s">
        <v>4028</v>
      </c>
      <c r="B4081" s="63" t="s">
        <v>4006</v>
      </c>
      <c r="C4081" s="63" t="s">
        <v>62</v>
      </c>
      <c r="D4081" s="63" t="s">
        <v>61</v>
      </c>
      <c r="E4081" s="63" t="s">
        <v>4003</v>
      </c>
      <c r="F4081" s="63">
        <v>1</v>
      </c>
      <c r="G4081" s="63" t="s">
        <v>4004</v>
      </c>
      <c r="H4081" s="63" t="s">
        <v>18</v>
      </c>
      <c r="I4081" s="63">
        <v>66</v>
      </c>
      <c r="J4081" s="63">
        <v>11</v>
      </c>
      <c r="K4081" s="63">
        <v>2</v>
      </c>
      <c r="L4081" s="63">
        <v>0.3</v>
      </c>
      <c r="M4081" s="63"/>
      <c r="N4081" s="63">
        <v>1</v>
      </c>
      <c r="O4081" s="63"/>
      <c r="P4081" s="63"/>
      <c r="Q4081" s="63"/>
      <c r="R4081" s="63"/>
    </row>
    <row r="4082" spans="1:18" x14ac:dyDescent="0.2">
      <c r="A4082" s="63" t="s">
        <v>4029</v>
      </c>
      <c r="B4082" s="63" t="s">
        <v>4002</v>
      </c>
      <c r="C4082" s="63" t="s">
        <v>1</v>
      </c>
      <c r="D4082" s="63" t="s">
        <v>65</v>
      </c>
      <c r="E4082" s="63" t="s">
        <v>4003</v>
      </c>
      <c r="F4082" s="63">
        <v>0</v>
      </c>
      <c r="G4082" s="63" t="s">
        <v>4004</v>
      </c>
      <c r="H4082" s="63" t="s">
        <v>443</v>
      </c>
      <c r="I4082" s="63"/>
      <c r="J4082" s="63"/>
      <c r="K4082" s="63"/>
      <c r="L4082" s="63"/>
      <c r="M4082" s="63"/>
      <c r="N4082" s="63"/>
      <c r="O4082" s="63"/>
      <c r="P4082" s="63"/>
      <c r="Q4082" s="63"/>
      <c r="R4082" s="63"/>
    </row>
    <row r="4083" spans="1:18" x14ac:dyDescent="0.2">
      <c r="A4083" s="63" t="s">
        <v>4030</v>
      </c>
      <c r="B4083" s="63" t="s">
        <v>4006</v>
      </c>
      <c r="C4083" s="63" t="s">
        <v>1</v>
      </c>
      <c r="D4083" s="63" t="s">
        <v>65</v>
      </c>
      <c r="E4083" s="63" t="s">
        <v>4003</v>
      </c>
      <c r="F4083" s="63">
        <v>1</v>
      </c>
      <c r="G4083" s="63" t="s">
        <v>4004</v>
      </c>
      <c r="H4083" s="63" t="s">
        <v>18</v>
      </c>
      <c r="I4083" s="63"/>
      <c r="J4083" s="63"/>
      <c r="K4083" s="63"/>
      <c r="L4083" s="63"/>
      <c r="M4083" s="63"/>
      <c r="N4083" s="63"/>
      <c r="O4083" s="63"/>
      <c r="P4083" s="63"/>
      <c r="Q4083" s="63"/>
      <c r="R4083" s="63"/>
    </row>
    <row r="4084" spans="1:18" x14ac:dyDescent="0.2">
      <c r="A4084" s="63" t="s">
        <v>4031</v>
      </c>
      <c r="B4084" s="63" t="s">
        <v>4002</v>
      </c>
      <c r="C4084" s="63" t="s">
        <v>69</v>
      </c>
      <c r="D4084" s="63" t="s">
        <v>68</v>
      </c>
      <c r="E4084" s="63" t="s">
        <v>4003</v>
      </c>
      <c r="F4084" s="63">
        <v>0</v>
      </c>
      <c r="G4084" s="63" t="s">
        <v>4004</v>
      </c>
      <c r="H4084" s="63" t="s">
        <v>443</v>
      </c>
      <c r="I4084" s="63">
        <v>117</v>
      </c>
      <c r="J4084" s="63">
        <v>27</v>
      </c>
      <c r="K4084" s="63">
        <v>3</v>
      </c>
      <c r="L4084" s="63"/>
      <c r="M4084" s="63"/>
      <c r="N4084" s="63"/>
      <c r="O4084" s="63"/>
      <c r="P4084" s="63"/>
      <c r="Q4084" s="63"/>
      <c r="R4084" s="63"/>
    </row>
    <row r="4085" spans="1:18" x14ac:dyDescent="0.2">
      <c r="A4085" s="63" t="s">
        <v>4032</v>
      </c>
      <c r="B4085" s="63" t="s">
        <v>4006</v>
      </c>
      <c r="C4085" s="63" t="s">
        <v>69</v>
      </c>
      <c r="D4085" s="63" t="s">
        <v>68</v>
      </c>
      <c r="E4085" s="63" t="s">
        <v>4003</v>
      </c>
      <c r="F4085" s="63">
        <v>1</v>
      </c>
      <c r="G4085" s="63" t="s">
        <v>4004</v>
      </c>
      <c r="H4085" s="63" t="s">
        <v>18</v>
      </c>
      <c r="I4085" s="63">
        <v>110</v>
      </c>
      <c r="J4085" s="63">
        <v>25</v>
      </c>
      <c r="K4085" s="63">
        <v>3</v>
      </c>
      <c r="L4085" s="63">
        <v>-0.2</v>
      </c>
      <c r="M4085" s="63">
        <v>1</v>
      </c>
      <c r="N4085" s="63"/>
      <c r="O4085" s="63"/>
      <c r="P4085" s="63"/>
      <c r="Q4085" s="63"/>
      <c r="R4085" s="63"/>
    </row>
    <row r="4086" spans="1:18" x14ac:dyDescent="0.2">
      <c r="A4086" s="63" t="s">
        <v>4033</v>
      </c>
      <c r="B4086" s="63" t="s">
        <v>4002</v>
      </c>
      <c r="C4086" s="63" t="s">
        <v>73</v>
      </c>
      <c r="D4086" s="63" t="s">
        <v>72</v>
      </c>
      <c r="E4086" s="63" t="s">
        <v>4003</v>
      </c>
      <c r="F4086" s="63">
        <v>0</v>
      </c>
      <c r="G4086" s="63" t="s">
        <v>4004</v>
      </c>
      <c r="H4086" s="63" t="s">
        <v>443</v>
      </c>
      <c r="I4086" s="63">
        <v>105</v>
      </c>
      <c r="J4086" s="63">
        <v>22</v>
      </c>
      <c r="K4086" s="63">
        <v>3</v>
      </c>
      <c r="L4086" s="63"/>
      <c r="M4086" s="63"/>
      <c r="N4086" s="63"/>
      <c r="O4086" s="63"/>
      <c r="P4086" s="63"/>
      <c r="Q4086" s="63"/>
      <c r="R4086" s="63"/>
    </row>
    <row r="4087" spans="1:18" x14ac:dyDescent="0.2">
      <c r="A4087" s="63" t="s">
        <v>4034</v>
      </c>
      <c r="B4087" s="63" t="s">
        <v>4006</v>
      </c>
      <c r="C4087" s="63" t="s">
        <v>73</v>
      </c>
      <c r="D4087" s="63" t="s">
        <v>72</v>
      </c>
      <c r="E4087" s="63" t="s">
        <v>4003</v>
      </c>
      <c r="F4087" s="63">
        <v>1</v>
      </c>
      <c r="G4087" s="63" t="s">
        <v>4004</v>
      </c>
      <c r="H4087" s="63" t="s">
        <v>18</v>
      </c>
      <c r="I4087" s="63">
        <v>78</v>
      </c>
      <c r="J4087" s="63">
        <v>15</v>
      </c>
      <c r="K4087" s="63">
        <v>2</v>
      </c>
      <c r="L4087" s="63">
        <v>-0.6</v>
      </c>
      <c r="M4087" s="63">
        <v>1</v>
      </c>
      <c r="N4087" s="63"/>
      <c r="O4087" s="63">
        <v>1</v>
      </c>
      <c r="P4087" s="63"/>
      <c r="Q4087" s="63"/>
      <c r="R4087" s="63"/>
    </row>
    <row r="4088" spans="1:18" x14ac:dyDescent="0.2">
      <c r="A4088" s="63" t="s">
        <v>4035</v>
      </c>
      <c r="B4088" s="63" t="s">
        <v>4002</v>
      </c>
      <c r="C4088" s="63" t="s">
        <v>77</v>
      </c>
      <c r="D4088" s="63" t="s">
        <v>76</v>
      </c>
      <c r="E4088" s="63" t="s">
        <v>4003</v>
      </c>
      <c r="F4088" s="63">
        <v>0</v>
      </c>
      <c r="G4088" s="63" t="s">
        <v>4004</v>
      </c>
      <c r="H4088" s="63" t="s">
        <v>443</v>
      </c>
      <c r="I4088" s="63">
        <v>69</v>
      </c>
      <c r="J4088" s="63">
        <v>8</v>
      </c>
      <c r="K4088" s="63">
        <v>1</v>
      </c>
      <c r="L4088" s="63"/>
      <c r="M4088" s="63"/>
      <c r="N4088" s="63"/>
      <c r="O4088" s="63"/>
      <c r="P4088" s="63"/>
      <c r="Q4088" s="63"/>
      <c r="R4088" s="63"/>
    </row>
    <row r="4089" spans="1:18" x14ac:dyDescent="0.2">
      <c r="A4089" s="63" t="s">
        <v>4036</v>
      </c>
      <c r="B4089" s="63" t="s">
        <v>4006</v>
      </c>
      <c r="C4089" s="63" t="s">
        <v>77</v>
      </c>
      <c r="D4089" s="63" t="s">
        <v>76</v>
      </c>
      <c r="E4089" s="63" t="s">
        <v>4003</v>
      </c>
      <c r="F4089" s="63">
        <v>1</v>
      </c>
      <c r="G4089" s="63" t="s">
        <v>4004</v>
      </c>
      <c r="H4089" s="63" t="s">
        <v>18</v>
      </c>
      <c r="I4089" s="63">
        <v>56</v>
      </c>
      <c r="J4089" s="63">
        <v>8</v>
      </c>
      <c r="K4089" s="63">
        <v>1</v>
      </c>
      <c r="L4089" s="63">
        <v>-0.3</v>
      </c>
      <c r="M4089" s="63">
        <v>1</v>
      </c>
      <c r="N4089" s="63"/>
      <c r="O4089" s="63"/>
      <c r="P4089" s="63"/>
      <c r="Q4089" s="63"/>
      <c r="R4089" s="63"/>
    </row>
    <row r="4090" spans="1:18" x14ac:dyDescent="0.2">
      <c r="A4090" s="63" t="s">
        <v>4037</v>
      </c>
      <c r="B4090" s="63" t="s">
        <v>4002</v>
      </c>
      <c r="C4090" s="63" t="s">
        <v>81</v>
      </c>
      <c r="D4090" s="63" t="s">
        <v>80</v>
      </c>
      <c r="E4090" s="63" t="s">
        <v>4003</v>
      </c>
      <c r="F4090" s="63">
        <v>0</v>
      </c>
      <c r="G4090" s="63" t="s">
        <v>4004</v>
      </c>
      <c r="H4090" s="63" t="s">
        <v>443</v>
      </c>
      <c r="I4090" s="63">
        <v>144</v>
      </c>
      <c r="J4090" s="63">
        <v>34</v>
      </c>
      <c r="K4090" s="63">
        <v>4</v>
      </c>
      <c r="L4090" s="63"/>
      <c r="M4090" s="63"/>
      <c r="N4090" s="63"/>
      <c r="O4090" s="63"/>
      <c r="P4090" s="63"/>
      <c r="Q4090" s="63"/>
      <c r="R4090" s="63"/>
    </row>
    <row r="4091" spans="1:18" x14ac:dyDescent="0.2">
      <c r="A4091" s="63" t="s">
        <v>4038</v>
      </c>
      <c r="B4091" s="63" t="s">
        <v>4006</v>
      </c>
      <c r="C4091" s="63" t="s">
        <v>81</v>
      </c>
      <c r="D4091" s="63" t="s">
        <v>80</v>
      </c>
      <c r="E4091" s="63" t="s">
        <v>4003</v>
      </c>
      <c r="F4091" s="63">
        <v>1</v>
      </c>
      <c r="G4091" s="63" t="s">
        <v>4004</v>
      </c>
      <c r="H4091" s="63" t="s">
        <v>18</v>
      </c>
      <c r="I4091" s="63">
        <v>128</v>
      </c>
      <c r="J4091" s="63">
        <v>35</v>
      </c>
      <c r="K4091" s="63">
        <v>4</v>
      </c>
      <c r="L4091" s="63">
        <v>-0.4</v>
      </c>
      <c r="M4091" s="63">
        <v>1</v>
      </c>
      <c r="N4091" s="63"/>
      <c r="O4091" s="63"/>
      <c r="P4091" s="63"/>
      <c r="Q4091" s="63"/>
      <c r="R4091" s="63"/>
    </row>
    <row r="4092" spans="1:18" x14ac:dyDescent="0.2">
      <c r="A4092" s="63" t="s">
        <v>4039</v>
      </c>
      <c r="B4092" s="63" t="s">
        <v>4002</v>
      </c>
      <c r="C4092" s="63" t="s">
        <v>85</v>
      </c>
      <c r="D4092" s="63" t="s">
        <v>84</v>
      </c>
      <c r="E4092" s="63" t="s">
        <v>4003</v>
      </c>
      <c r="F4092" s="63">
        <v>0</v>
      </c>
      <c r="G4092" s="63" t="s">
        <v>4004</v>
      </c>
      <c r="H4092" s="63" t="s">
        <v>443</v>
      </c>
      <c r="I4092" s="63">
        <v>167</v>
      </c>
      <c r="J4092" s="63">
        <v>39</v>
      </c>
      <c r="K4092" s="63">
        <v>4</v>
      </c>
      <c r="L4092" s="63"/>
      <c r="M4092" s="63"/>
      <c r="N4092" s="63"/>
      <c r="O4092" s="63"/>
      <c r="P4092" s="63"/>
      <c r="Q4092" s="63"/>
      <c r="R4092" s="63"/>
    </row>
    <row r="4093" spans="1:18" x14ac:dyDescent="0.2">
      <c r="A4093" s="63" t="s">
        <v>4040</v>
      </c>
      <c r="B4093" s="63" t="s">
        <v>4006</v>
      </c>
      <c r="C4093" s="63" t="s">
        <v>85</v>
      </c>
      <c r="D4093" s="63" t="s">
        <v>84</v>
      </c>
      <c r="E4093" s="63" t="s">
        <v>4003</v>
      </c>
      <c r="F4093" s="63">
        <v>1</v>
      </c>
      <c r="G4093" s="63" t="s">
        <v>4004</v>
      </c>
      <c r="H4093" s="63" t="s">
        <v>18</v>
      </c>
      <c r="I4093" s="63">
        <v>117</v>
      </c>
      <c r="J4093" s="63">
        <v>27</v>
      </c>
      <c r="K4093" s="63">
        <v>3</v>
      </c>
      <c r="L4093" s="63">
        <v>-1.1000000000000001</v>
      </c>
      <c r="M4093" s="63">
        <v>1</v>
      </c>
      <c r="N4093" s="63"/>
      <c r="O4093" s="63">
        <v>1</v>
      </c>
      <c r="P4093" s="63"/>
      <c r="Q4093" s="63">
        <v>1</v>
      </c>
      <c r="R4093" s="63"/>
    </row>
    <row r="4094" spans="1:18" x14ac:dyDescent="0.2">
      <c r="A4094" s="63" t="s">
        <v>4041</v>
      </c>
      <c r="B4094" s="63" t="s">
        <v>4002</v>
      </c>
      <c r="C4094" s="63" t="s">
        <v>89</v>
      </c>
      <c r="D4094" s="63" t="s">
        <v>88</v>
      </c>
      <c r="E4094" s="63" t="s">
        <v>4003</v>
      </c>
      <c r="F4094" s="63">
        <v>0</v>
      </c>
      <c r="G4094" s="63" t="s">
        <v>4004</v>
      </c>
      <c r="H4094" s="63" t="s">
        <v>443</v>
      </c>
      <c r="I4094" s="63">
        <v>232</v>
      </c>
      <c r="J4094" s="63">
        <v>43</v>
      </c>
      <c r="K4094" s="63">
        <v>4</v>
      </c>
      <c r="L4094" s="63"/>
      <c r="M4094" s="63"/>
      <c r="N4094" s="63"/>
      <c r="O4094" s="63"/>
      <c r="P4094" s="63"/>
      <c r="Q4094" s="63"/>
      <c r="R4094" s="63"/>
    </row>
    <row r="4095" spans="1:18" x14ac:dyDescent="0.2">
      <c r="A4095" s="63" t="s">
        <v>4042</v>
      </c>
      <c r="B4095" s="63" t="s">
        <v>4006</v>
      </c>
      <c r="C4095" s="63" t="s">
        <v>89</v>
      </c>
      <c r="D4095" s="63" t="s">
        <v>88</v>
      </c>
      <c r="E4095" s="63" t="s">
        <v>4003</v>
      </c>
      <c r="F4095" s="63">
        <v>1</v>
      </c>
      <c r="G4095" s="63" t="s">
        <v>4004</v>
      </c>
      <c r="H4095" s="63" t="s">
        <v>18</v>
      </c>
      <c r="I4095" s="63">
        <v>145</v>
      </c>
      <c r="J4095" s="63">
        <v>37</v>
      </c>
      <c r="K4095" s="63">
        <v>4</v>
      </c>
      <c r="L4095" s="63">
        <v>-2</v>
      </c>
      <c r="M4095" s="63">
        <v>1</v>
      </c>
      <c r="N4095" s="63"/>
      <c r="O4095" s="63">
        <v>1</v>
      </c>
      <c r="P4095" s="63"/>
      <c r="Q4095" s="63">
        <v>1</v>
      </c>
      <c r="R4095" s="63"/>
    </row>
    <row r="4096" spans="1:18" x14ac:dyDescent="0.2">
      <c r="A4096" s="63" t="s">
        <v>4043</v>
      </c>
      <c r="B4096" s="63" t="s">
        <v>4002</v>
      </c>
      <c r="C4096" s="63" t="s">
        <v>93</v>
      </c>
      <c r="D4096" s="63" t="s">
        <v>92</v>
      </c>
      <c r="E4096" s="63" t="s">
        <v>4003</v>
      </c>
      <c r="F4096" s="63">
        <v>0</v>
      </c>
      <c r="G4096" s="63" t="s">
        <v>4004</v>
      </c>
      <c r="H4096" s="63" t="s">
        <v>443</v>
      </c>
      <c r="I4096" s="63">
        <v>72</v>
      </c>
      <c r="J4096" s="63">
        <v>10</v>
      </c>
      <c r="K4096" s="63">
        <v>1</v>
      </c>
      <c r="L4096" s="63"/>
      <c r="M4096" s="63"/>
      <c r="N4096" s="63"/>
      <c r="O4096" s="63"/>
      <c r="P4096" s="63"/>
      <c r="Q4096" s="63"/>
      <c r="R4096" s="63"/>
    </row>
    <row r="4097" spans="1:18" x14ac:dyDescent="0.2">
      <c r="A4097" s="63" t="s">
        <v>4044</v>
      </c>
      <c r="B4097" s="63" t="s">
        <v>4006</v>
      </c>
      <c r="C4097" s="63" t="s">
        <v>93</v>
      </c>
      <c r="D4097" s="63" t="s">
        <v>92</v>
      </c>
      <c r="E4097" s="63" t="s">
        <v>4003</v>
      </c>
      <c r="F4097" s="63">
        <v>1</v>
      </c>
      <c r="G4097" s="63" t="s">
        <v>4004</v>
      </c>
      <c r="H4097" s="63" t="s">
        <v>18</v>
      </c>
      <c r="I4097" s="63"/>
      <c r="J4097" s="63"/>
      <c r="K4097" s="63"/>
      <c r="L4097" s="63"/>
      <c r="M4097" s="63"/>
      <c r="N4097" s="63"/>
      <c r="O4097" s="63"/>
      <c r="P4097" s="63"/>
      <c r="Q4097" s="63"/>
      <c r="R4097" s="63"/>
    </row>
    <row r="4098" spans="1:18" x14ac:dyDescent="0.2">
      <c r="A4098" s="63" t="s">
        <v>4045</v>
      </c>
      <c r="B4098" s="63" t="s">
        <v>4002</v>
      </c>
      <c r="C4098" s="63" t="s">
        <v>97</v>
      </c>
      <c r="D4098" s="63" t="s">
        <v>96</v>
      </c>
      <c r="E4098" s="63" t="s">
        <v>4003</v>
      </c>
      <c r="F4098" s="63">
        <v>0</v>
      </c>
      <c r="G4098" s="63" t="s">
        <v>4004</v>
      </c>
      <c r="H4098" s="63" t="s">
        <v>443</v>
      </c>
      <c r="I4098" s="63">
        <v>132</v>
      </c>
      <c r="J4098" s="63">
        <v>28</v>
      </c>
      <c r="K4098" s="63">
        <v>3</v>
      </c>
      <c r="L4098" s="63"/>
      <c r="M4098" s="63"/>
      <c r="N4098" s="63"/>
      <c r="O4098" s="63"/>
      <c r="P4098" s="63"/>
      <c r="Q4098" s="63"/>
      <c r="R4098" s="63"/>
    </row>
    <row r="4099" spans="1:18" x14ac:dyDescent="0.2">
      <c r="A4099" s="63" t="s">
        <v>4046</v>
      </c>
      <c r="B4099" s="63" t="s">
        <v>4006</v>
      </c>
      <c r="C4099" s="63" t="s">
        <v>97</v>
      </c>
      <c r="D4099" s="63" t="s">
        <v>96</v>
      </c>
      <c r="E4099" s="63" t="s">
        <v>4003</v>
      </c>
      <c r="F4099" s="63">
        <v>1</v>
      </c>
      <c r="G4099" s="63" t="s">
        <v>4004</v>
      </c>
      <c r="H4099" s="63" t="s">
        <v>18</v>
      </c>
      <c r="I4099" s="63">
        <v>123</v>
      </c>
      <c r="J4099" s="63">
        <v>29</v>
      </c>
      <c r="K4099" s="63">
        <v>3</v>
      </c>
      <c r="L4099" s="63">
        <v>-0.2</v>
      </c>
      <c r="M4099" s="63">
        <v>1</v>
      </c>
      <c r="N4099" s="63"/>
      <c r="O4099" s="63"/>
      <c r="P4099" s="63"/>
      <c r="Q4099" s="63"/>
      <c r="R4099" s="63"/>
    </row>
    <row r="4100" spans="1:18" x14ac:dyDescent="0.2">
      <c r="A4100" s="63" t="s">
        <v>4047</v>
      </c>
      <c r="B4100" s="63" t="s">
        <v>4002</v>
      </c>
      <c r="C4100" s="63" t="s">
        <v>101</v>
      </c>
      <c r="D4100" s="63" t="s">
        <v>100</v>
      </c>
      <c r="E4100" s="63" t="s">
        <v>4003</v>
      </c>
      <c r="F4100" s="63">
        <v>0</v>
      </c>
      <c r="G4100" s="63" t="s">
        <v>4004</v>
      </c>
      <c r="H4100" s="63" t="s">
        <v>443</v>
      </c>
      <c r="I4100" s="63">
        <v>182</v>
      </c>
      <c r="J4100" s="63">
        <v>40</v>
      </c>
      <c r="K4100" s="63">
        <v>4</v>
      </c>
      <c r="L4100" s="63"/>
      <c r="M4100" s="63"/>
      <c r="N4100" s="63"/>
      <c r="O4100" s="63"/>
      <c r="P4100" s="63"/>
      <c r="Q4100" s="63"/>
      <c r="R4100" s="63"/>
    </row>
    <row r="4101" spans="1:18" x14ac:dyDescent="0.2">
      <c r="A4101" s="63" t="s">
        <v>4048</v>
      </c>
      <c r="B4101" s="63" t="s">
        <v>4006</v>
      </c>
      <c r="C4101" s="63" t="s">
        <v>101</v>
      </c>
      <c r="D4101" s="63" t="s">
        <v>100</v>
      </c>
      <c r="E4101" s="63" t="s">
        <v>4003</v>
      </c>
      <c r="F4101" s="63">
        <v>1</v>
      </c>
      <c r="G4101" s="63" t="s">
        <v>4004</v>
      </c>
      <c r="H4101" s="63" t="s">
        <v>18</v>
      </c>
      <c r="I4101" s="63">
        <v>126</v>
      </c>
      <c r="J4101" s="63">
        <v>32</v>
      </c>
      <c r="K4101" s="63">
        <v>4</v>
      </c>
      <c r="L4101" s="63">
        <v>-1.3</v>
      </c>
      <c r="M4101" s="63">
        <v>1</v>
      </c>
      <c r="N4101" s="63"/>
      <c r="O4101" s="63">
        <v>1</v>
      </c>
      <c r="P4101" s="63"/>
      <c r="Q4101" s="63">
        <v>1</v>
      </c>
      <c r="R4101" s="63"/>
    </row>
    <row r="4102" spans="1:18" x14ac:dyDescent="0.2">
      <c r="A4102" s="63" t="s">
        <v>4049</v>
      </c>
      <c r="B4102" s="63" t="s">
        <v>4002</v>
      </c>
      <c r="C4102" s="63" t="s">
        <v>105</v>
      </c>
      <c r="D4102" s="63" t="s">
        <v>104</v>
      </c>
      <c r="E4102" s="63" t="s">
        <v>4003</v>
      </c>
      <c r="F4102" s="63">
        <v>0</v>
      </c>
      <c r="G4102" s="63" t="s">
        <v>4004</v>
      </c>
      <c r="H4102" s="63" t="s">
        <v>443</v>
      </c>
      <c r="I4102" s="63">
        <v>97</v>
      </c>
      <c r="J4102" s="63">
        <v>18</v>
      </c>
      <c r="K4102" s="63">
        <v>2</v>
      </c>
      <c r="L4102" s="63"/>
      <c r="M4102" s="63"/>
      <c r="N4102" s="63"/>
      <c r="O4102" s="63"/>
      <c r="P4102" s="63"/>
      <c r="Q4102" s="63"/>
      <c r="R4102" s="63"/>
    </row>
    <row r="4103" spans="1:18" x14ac:dyDescent="0.2">
      <c r="A4103" s="63" t="s">
        <v>4050</v>
      </c>
      <c r="B4103" s="63" t="s">
        <v>4006</v>
      </c>
      <c r="C4103" s="63" t="s">
        <v>105</v>
      </c>
      <c r="D4103" s="63" t="s">
        <v>104</v>
      </c>
      <c r="E4103" s="63" t="s">
        <v>4003</v>
      </c>
      <c r="F4103" s="63">
        <v>1</v>
      </c>
      <c r="G4103" s="63" t="s">
        <v>4004</v>
      </c>
      <c r="H4103" s="63" t="s">
        <v>18</v>
      </c>
      <c r="I4103" s="63">
        <v>88</v>
      </c>
      <c r="J4103" s="63">
        <v>19</v>
      </c>
      <c r="K4103" s="63">
        <v>2</v>
      </c>
      <c r="L4103" s="63">
        <v>-0.2</v>
      </c>
      <c r="M4103" s="63">
        <v>1</v>
      </c>
      <c r="N4103" s="63"/>
      <c r="O4103" s="63"/>
      <c r="P4103" s="63"/>
      <c r="Q4103" s="63"/>
      <c r="R4103" s="63"/>
    </row>
    <row r="4104" spans="1:18" x14ac:dyDescent="0.2">
      <c r="A4104" s="63" t="s">
        <v>4051</v>
      </c>
      <c r="B4104" s="63" t="s">
        <v>4002</v>
      </c>
      <c r="C4104" s="63" t="s">
        <v>109</v>
      </c>
      <c r="D4104" s="63" t="s">
        <v>108</v>
      </c>
      <c r="E4104" s="63" t="s">
        <v>4003</v>
      </c>
      <c r="F4104" s="63">
        <v>0</v>
      </c>
      <c r="G4104" s="63" t="s">
        <v>4004</v>
      </c>
      <c r="H4104" s="63" t="s">
        <v>443</v>
      </c>
      <c r="I4104" s="63">
        <v>70</v>
      </c>
      <c r="J4104" s="63">
        <v>9</v>
      </c>
      <c r="K4104" s="63">
        <v>1</v>
      </c>
      <c r="L4104" s="63"/>
      <c r="M4104" s="63"/>
      <c r="N4104" s="63"/>
      <c r="O4104" s="63"/>
      <c r="P4104" s="63"/>
      <c r="Q4104" s="63"/>
      <c r="R4104" s="63"/>
    </row>
    <row r="4105" spans="1:18" x14ac:dyDescent="0.2">
      <c r="A4105" s="63" t="s">
        <v>4052</v>
      </c>
      <c r="B4105" s="63" t="s">
        <v>4006</v>
      </c>
      <c r="C4105" s="63" t="s">
        <v>109</v>
      </c>
      <c r="D4105" s="63" t="s">
        <v>108</v>
      </c>
      <c r="E4105" s="63" t="s">
        <v>4003</v>
      </c>
      <c r="F4105" s="63">
        <v>1</v>
      </c>
      <c r="G4105" s="63" t="s">
        <v>4004</v>
      </c>
      <c r="H4105" s="63" t="s">
        <v>18</v>
      </c>
      <c r="I4105" s="63">
        <v>57</v>
      </c>
      <c r="J4105" s="63">
        <v>9</v>
      </c>
      <c r="K4105" s="63">
        <v>1</v>
      </c>
      <c r="L4105" s="63">
        <v>-0.3</v>
      </c>
      <c r="M4105" s="63">
        <v>1</v>
      </c>
      <c r="N4105" s="63"/>
      <c r="O4105" s="63"/>
      <c r="P4105" s="63"/>
      <c r="Q4105" s="63"/>
      <c r="R4105" s="63"/>
    </row>
    <row r="4106" spans="1:18" x14ac:dyDescent="0.2">
      <c r="A4106" s="63" t="s">
        <v>4053</v>
      </c>
      <c r="B4106" s="63" t="s">
        <v>4002</v>
      </c>
      <c r="C4106" s="63" t="s">
        <v>113</v>
      </c>
      <c r="D4106" s="63" t="s">
        <v>112</v>
      </c>
      <c r="E4106" s="63" t="s">
        <v>4003</v>
      </c>
      <c r="F4106" s="63">
        <v>0</v>
      </c>
      <c r="G4106" s="63" t="s">
        <v>4004</v>
      </c>
      <c r="H4106" s="63" t="s">
        <v>443</v>
      </c>
      <c r="I4106" s="63"/>
      <c r="J4106" s="63"/>
      <c r="K4106" s="63"/>
      <c r="L4106" s="63"/>
      <c r="M4106" s="63"/>
      <c r="N4106" s="63"/>
      <c r="O4106" s="63"/>
      <c r="P4106" s="63"/>
      <c r="Q4106" s="63"/>
      <c r="R4106" s="63"/>
    </row>
    <row r="4107" spans="1:18" x14ac:dyDescent="0.2">
      <c r="A4107" s="63" t="s">
        <v>4054</v>
      </c>
      <c r="B4107" s="63" t="s">
        <v>4006</v>
      </c>
      <c r="C4107" s="63" t="s">
        <v>113</v>
      </c>
      <c r="D4107" s="63" t="s">
        <v>112</v>
      </c>
      <c r="E4107" s="63" t="s">
        <v>4003</v>
      </c>
      <c r="F4107" s="63">
        <v>1</v>
      </c>
      <c r="G4107" s="63" t="s">
        <v>4004</v>
      </c>
      <c r="H4107" s="63" t="s">
        <v>18</v>
      </c>
      <c r="I4107" s="63"/>
      <c r="J4107" s="63"/>
      <c r="K4107" s="63"/>
      <c r="L4107" s="63"/>
      <c r="M4107" s="63"/>
      <c r="N4107" s="63"/>
      <c r="O4107" s="63"/>
      <c r="P4107" s="63"/>
      <c r="Q4107" s="63"/>
      <c r="R4107" s="63"/>
    </row>
    <row r="4108" spans="1:18" x14ac:dyDescent="0.2">
      <c r="A4108" s="63" t="s">
        <v>4055</v>
      </c>
      <c r="B4108" s="63" t="s">
        <v>4002</v>
      </c>
      <c r="C4108" s="63" t="s">
        <v>117</v>
      </c>
      <c r="D4108" s="63" t="s">
        <v>116</v>
      </c>
      <c r="E4108" s="63" t="s">
        <v>4003</v>
      </c>
      <c r="F4108" s="63">
        <v>0</v>
      </c>
      <c r="G4108" s="63" t="s">
        <v>4004</v>
      </c>
      <c r="H4108" s="63" t="s">
        <v>443</v>
      </c>
      <c r="I4108" s="63">
        <v>150</v>
      </c>
      <c r="J4108" s="63">
        <v>38</v>
      </c>
      <c r="K4108" s="63">
        <v>4</v>
      </c>
      <c r="L4108" s="63"/>
      <c r="M4108" s="63"/>
      <c r="N4108" s="63"/>
      <c r="O4108" s="63"/>
      <c r="P4108" s="63"/>
      <c r="Q4108" s="63"/>
      <c r="R4108" s="63"/>
    </row>
    <row r="4109" spans="1:18" x14ac:dyDescent="0.2">
      <c r="A4109" s="63" t="s">
        <v>4056</v>
      </c>
      <c r="B4109" s="63" t="s">
        <v>4006</v>
      </c>
      <c r="C4109" s="63" t="s">
        <v>117</v>
      </c>
      <c r="D4109" s="63" t="s">
        <v>116</v>
      </c>
      <c r="E4109" s="63" t="s">
        <v>4003</v>
      </c>
      <c r="F4109" s="63">
        <v>1</v>
      </c>
      <c r="G4109" s="63" t="s">
        <v>4004</v>
      </c>
      <c r="H4109" s="63" t="s">
        <v>18</v>
      </c>
      <c r="I4109" s="63">
        <v>127</v>
      </c>
      <c r="J4109" s="63">
        <v>34</v>
      </c>
      <c r="K4109" s="63">
        <v>4</v>
      </c>
      <c r="L4109" s="63">
        <v>-0.5</v>
      </c>
      <c r="M4109" s="63">
        <v>1</v>
      </c>
      <c r="N4109" s="63"/>
      <c r="O4109" s="63">
        <v>1</v>
      </c>
      <c r="P4109" s="63"/>
      <c r="Q4109" s="63"/>
      <c r="R4109" s="63"/>
    </row>
    <row r="4110" spans="1:18" x14ac:dyDescent="0.2">
      <c r="A4110" s="63" t="s">
        <v>4057</v>
      </c>
      <c r="B4110" s="63" t="s">
        <v>4002</v>
      </c>
      <c r="C4110" s="63" t="s">
        <v>121</v>
      </c>
      <c r="D4110" s="63" t="s">
        <v>120</v>
      </c>
      <c r="E4110" s="63" t="s">
        <v>4003</v>
      </c>
      <c r="F4110" s="63">
        <v>0</v>
      </c>
      <c r="G4110" s="63" t="s">
        <v>4004</v>
      </c>
      <c r="H4110" s="63" t="s">
        <v>443</v>
      </c>
      <c r="I4110" s="63">
        <v>65</v>
      </c>
      <c r="J4110" s="63">
        <v>7</v>
      </c>
      <c r="K4110" s="63">
        <v>1</v>
      </c>
      <c r="L4110" s="63"/>
      <c r="M4110" s="63"/>
      <c r="N4110" s="63"/>
      <c r="O4110" s="63"/>
      <c r="P4110" s="63"/>
      <c r="Q4110" s="63"/>
      <c r="R4110" s="63"/>
    </row>
    <row r="4111" spans="1:18" x14ac:dyDescent="0.2">
      <c r="A4111" s="63" t="s">
        <v>4058</v>
      </c>
      <c r="B4111" s="63" t="s">
        <v>4006</v>
      </c>
      <c r="C4111" s="63" t="s">
        <v>121</v>
      </c>
      <c r="D4111" s="63" t="s">
        <v>120</v>
      </c>
      <c r="E4111" s="63" t="s">
        <v>4003</v>
      </c>
      <c r="F4111" s="63">
        <v>1</v>
      </c>
      <c r="G4111" s="63" t="s">
        <v>4004</v>
      </c>
      <c r="H4111" s="63" t="s">
        <v>18</v>
      </c>
      <c r="I4111" s="63">
        <v>53</v>
      </c>
      <c r="J4111" s="63">
        <v>6</v>
      </c>
      <c r="K4111" s="63">
        <v>1</v>
      </c>
      <c r="L4111" s="63">
        <v>-0.3</v>
      </c>
      <c r="M4111" s="63">
        <v>1</v>
      </c>
      <c r="N4111" s="63"/>
      <c r="O4111" s="63"/>
      <c r="P4111" s="63"/>
      <c r="Q4111" s="63"/>
      <c r="R4111" s="63"/>
    </row>
    <row r="4112" spans="1:18" x14ac:dyDescent="0.2">
      <c r="A4112" s="63" t="s">
        <v>4059</v>
      </c>
      <c r="B4112" s="63" t="s">
        <v>4002</v>
      </c>
      <c r="C4112" s="63" t="s">
        <v>125</v>
      </c>
      <c r="D4112" s="63" t="s">
        <v>124</v>
      </c>
      <c r="E4112" s="63" t="s">
        <v>4003</v>
      </c>
      <c r="F4112" s="63">
        <v>0</v>
      </c>
      <c r="G4112" s="63" t="s">
        <v>4004</v>
      </c>
      <c r="H4112" s="63" t="s">
        <v>443</v>
      </c>
      <c r="I4112" s="63">
        <v>58</v>
      </c>
      <c r="J4112" s="63">
        <v>5</v>
      </c>
      <c r="K4112" s="63">
        <v>1</v>
      </c>
      <c r="L4112" s="63"/>
      <c r="M4112" s="63"/>
      <c r="N4112" s="63"/>
      <c r="O4112" s="63"/>
      <c r="P4112" s="63"/>
      <c r="Q4112" s="63"/>
      <c r="R4112" s="63"/>
    </row>
    <row r="4113" spans="1:18" x14ac:dyDescent="0.2">
      <c r="A4113" s="63" t="s">
        <v>4060</v>
      </c>
      <c r="B4113" s="63" t="s">
        <v>4006</v>
      </c>
      <c r="C4113" s="63" t="s">
        <v>125</v>
      </c>
      <c r="D4113" s="63" t="s">
        <v>124</v>
      </c>
      <c r="E4113" s="63" t="s">
        <v>4003</v>
      </c>
      <c r="F4113" s="63">
        <v>1</v>
      </c>
      <c r="G4113" s="63" t="s">
        <v>4004</v>
      </c>
      <c r="H4113" s="63" t="s">
        <v>18</v>
      </c>
      <c r="I4113" s="63">
        <v>43</v>
      </c>
      <c r="J4113" s="63">
        <v>3</v>
      </c>
      <c r="K4113" s="63">
        <v>1</v>
      </c>
      <c r="L4113" s="63">
        <v>-0.3</v>
      </c>
      <c r="M4113" s="63">
        <v>1</v>
      </c>
      <c r="N4113" s="63"/>
      <c r="O4113" s="63"/>
      <c r="P4113" s="63"/>
      <c r="Q4113" s="63"/>
      <c r="R4113" s="63"/>
    </row>
    <row r="4114" spans="1:18" x14ac:dyDescent="0.2">
      <c r="A4114" s="63" t="s">
        <v>4061</v>
      </c>
      <c r="B4114" s="63" t="s">
        <v>4002</v>
      </c>
      <c r="C4114" s="63" t="s">
        <v>129</v>
      </c>
      <c r="D4114" s="63" t="s">
        <v>128</v>
      </c>
      <c r="E4114" s="63" t="s">
        <v>4003</v>
      </c>
      <c r="F4114" s="63">
        <v>0</v>
      </c>
      <c r="G4114" s="63" t="s">
        <v>4004</v>
      </c>
      <c r="H4114" s="63" t="s">
        <v>443</v>
      </c>
      <c r="I4114" s="63">
        <v>98</v>
      </c>
      <c r="J4114" s="63">
        <v>19</v>
      </c>
      <c r="K4114" s="63">
        <v>2</v>
      </c>
      <c r="L4114" s="63"/>
      <c r="M4114" s="63"/>
      <c r="N4114" s="63"/>
      <c r="O4114" s="63"/>
      <c r="P4114" s="63"/>
      <c r="Q4114" s="63"/>
      <c r="R4114" s="63"/>
    </row>
    <row r="4115" spans="1:18" x14ac:dyDescent="0.2">
      <c r="A4115" s="63" t="s">
        <v>4062</v>
      </c>
      <c r="B4115" s="63" t="s">
        <v>4006</v>
      </c>
      <c r="C4115" s="63" t="s">
        <v>129</v>
      </c>
      <c r="D4115" s="63" t="s">
        <v>128</v>
      </c>
      <c r="E4115" s="63" t="s">
        <v>4003</v>
      </c>
      <c r="F4115" s="63">
        <v>1</v>
      </c>
      <c r="G4115" s="63" t="s">
        <v>4004</v>
      </c>
      <c r="H4115" s="63" t="s">
        <v>18</v>
      </c>
      <c r="I4115" s="63">
        <v>107</v>
      </c>
      <c r="J4115" s="63">
        <v>24</v>
      </c>
      <c r="K4115" s="63">
        <v>3</v>
      </c>
      <c r="L4115" s="63">
        <v>0.2</v>
      </c>
      <c r="M4115" s="63"/>
      <c r="N4115" s="63">
        <v>1</v>
      </c>
      <c r="O4115" s="63"/>
      <c r="P4115" s="63"/>
      <c r="Q4115" s="63"/>
      <c r="R4115" s="63"/>
    </row>
    <row r="4116" spans="1:18" x14ac:dyDescent="0.2">
      <c r="A4116" s="63" t="s">
        <v>4063</v>
      </c>
      <c r="B4116" s="63" t="s">
        <v>4002</v>
      </c>
      <c r="C4116" s="63" t="s">
        <v>133</v>
      </c>
      <c r="D4116" s="63" t="s">
        <v>132</v>
      </c>
      <c r="E4116" s="63" t="s">
        <v>4003</v>
      </c>
      <c r="F4116" s="63">
        <v>0</v>
      </c>
      <c r="G4116" s="63" t="s">
        <v>4004</v>
      </c>
      <c r="H4116" s="63" t="s">
        <v>443</v>
      </c>
      <c r="I4116" s="63"/>
      <c r="J4116" s="63"/>
      <c r="K4116" s="63"/>
      <c r="L4116" s="63"/>
      <c r="M4116" s="63"/>
      <c r="N4116" s="63"/>
      <c r="O4116" s="63"/>
      <c r="P4116" s="63"/>
      <c r="Q4116" s="63"/>
      <c r="R4116" s="63"/>
    </row>
    <row r="4117" spans="1:18" x14ac:dyDescent="0.2">
      <c r="A4117" s="63" t="s">
        <v>4064</v>
      </c>
      <c r="B4117" s="63" t="s">
        <v>4006</v>
      </c>
      <c r="C4117" s="63" t="s">
        <v>133</v>
      </c>
      <c r="D4117" s="63" t="s">
        <v>132</v>
      </c>
      <c r="E4117" s="63" t="s">
        <v>4003</v>
      </c>
      <c r="F4117" s="63">
        <v>1</v>
      </c>
      <c r="G4117" s="63" t="s">
        <v>4004</v>
      </c>
      <c r="H4117" s="63" t="s">
        <v>18</v>
      </c>
      <c r="I4117" s="63"/>
      <c r="J4117" s="63"/>
      <c r="K4117" s="63"/>
      <c r="L4117" s="63"/>
      <c r="M4117" s="63"/>
      <c r="N4117" s="63"/>
      <c r="O4117" s="63"/>
      <c r="P4117" s="63"/>
      <c r="Q4117" s="63"/>
      <c r="R4117" s="63"/>
    </row>
    <row r="4118" spans="1:18" x14ac:dyDescent="0.2">
      <c r="A4118" s="63" t="s">
        <v>4065</v>
      </c>
      <c r="B4118" s="63" t="s">
        <v>4002</v>
      </c>
      <c r="C4118" s="63" t="s">
        <v>137</v>
      </c>
      <c r="D4118" s="63" t="s">
        <v>136</v>
      </c>
      <c r="E4118" s="63" t="s">
        <v>4003</v>
      </c>
      <c r="F4118" s="63">
        <v>0</v>
      </c>
      <c r="G4118" s="63" t="s">
        <v>4004</v>
      </c>
      <c r="H4118" s="63" t="s">
        <v>443</v>
      </c>
      <c r="I4118" s="63">
        <v>149</v>
      </c>
      <c r="J4118" s="63">
        <v>37</v>
      </c>
      <c r="K4118" s="63">
        <v>4</v>
      </c>
      <c r="L4118" s="63"/>
      <c r="M4118" s="63"/>
      <c r="N4118" s="63"/>
      <c r="O4118" s="63"/>
      <c r="P4118" s="63"/>
      <c r="Q4118" s="63"/>
      <c r="R4118" s="63"/>
    </row>
    <row r="4119" spans="1:18" x14ac:dyDescent="0.2">
      <c r="A4119" s="63" t="s">
        <v>4066</v>
      </c>
      <c r="B4119" s="63" t="s">
        <v>4006</v>
      </c>
      <c r="C4119" s="63" t="s">
        <v>137</v>
      </c>
      <c r="D4119" s="63" t="s">
        <v>136</v>
      </c>
      <c r="E4119" s="63" t="s">
        <v>4003</v>
      </c>
      <c r="F4119" s="63">
        <v>1</v>
      </c>
      <c r="G4119" s="63" t="s">
        <v>4004</v>
      </c>
      <c r="H4119" s="63" t="s">
        <v>18</v>
      </c>
      <c r="I4119" s="63">
        <v>151</v>
      </c>
      <c r="J4119" s="63">
        <v>38</v>
      </c>
      <c r="K4119" s="63">
        <v>4</v>
      </c>
      <c r="L4119" s="63">
        <v>0</v>
      </c>
      <c r="M4119" s="63"/>
      <c r="N4119" s="63">
        <v>1</v>
      </c>
      <c r="O4119" s="63"/>
      <c r="P4119" s="63"/>
      <c r="Q4119" s="63"/>
      <c r="R4119" s="63"/>
    </row>
    <row r="4120" spans="1:18" x14ac:dyDescent="0.2">
      <c r="A4120" s="63" t="s">
        <v>4067</v>
      </c>
      <c r="B4120" s="63" t="s">
        <v>4002</v>
      </c>
      <c r="C4120" s="63" t="s">
        <v>141</v>
      </c>
      <c r="D4120" s="63" t="s">
        <v>140</v>
      </c>
      <c r="E4120" s="63" t="s">
        <v>4003</v>
      </c>
      <c r="F4120" s="63">
        <v>0</v>
      </c>
      <c r="G4120" s="63" t="s">
        <v>4004</v>
      </c>
      <c r="H4120" s="63" t="s">
        <v>443</v>
      </c>
      <c r="I4120" s="63"/>
      <c r="J4120" s="63"/>
      <c r="K4120" s="63"/>
      <c r="L4120" s="63"/>
      <c r="M4120" s="63"/>
      <c r="N4120" s="63"/>
      <c r="O4120" s="63"/>
      <c r="P4120" s="63"/>
      <c r="Q4120" s="63"/>
      <c r="R4120" s="63"/>
    </row>
    <row r="4121" spans="1:18" x14ac:dyDescent="0.2">
      <c r="A4121" s="63" t="s">
        <v>4068</v>
      </c>
      <c r="B4121" s="63" t="s">
        <v>4006</v>
      </c>
      <c r="C4121" s="63" t="s">
        <v>141</v>
      </c>
      <c r="D4121" s="63" t="s">
        <v>140</v>
      </c>
      <c r="E4121" s="63" t="s">
        <v>4003</v>
      </c>
      <c r="F4121" s="63">
        <v>1</v>
      </c>
      <c r="G4121" s="63" t="s">
        <v>4004</v>
      </c>
      <c r="H4121" s="63" t="s">
        <v>18</v>
      </c>
      <c r="I4121" s="63"/>
      <c r="J4121" s="63"/>
      <c r="K4121" s="63"/>
      <c r="L4121" s="63"/>
      <c r="M4121" s="63"/>
      <c r="N4121" s="63"/>
      <c r="O4121" s="63"/>
      <c r="P4121" s="63"/>
      <c r="Q4121" s="63"/>
      <c r="R4121" s="63"/>
    </row>
    <row r="4122" spans="1:18" x14ac:dyDescent="0.2">
      <c r="A4122" s="63" t="s">
        <v>4069</v>
      </c>
      <c r="B4122" s="63" t="s">
        <v>4002</v>
      </c>
      <c r="C4122" s="63" t="s">
        <v>145</v>
      </c>
      <c r="D4122" s="63" t="s">
        <v>144</v>
      </c>
      <c r="E4122" s="63" t="s">
        <v>4003</v>
      </c>
      <c r="F4122" s="63">
        <v>0</v>
      </c>
      <c r="G4122" s="63" t="s">
        <v>4004</v>
      </c>
      <c r="H4122" s="63" t="s">
        <v>443</v>
      </c>
      <c r="I4122" s="63">
        <v>221</v>
      </c>
      <c r="J4122" s="63">
        <v>42</v>
      </c>
      <c r="K4122" s="63">
        <v>4</v>
      </c>
      <c r="L4122" s="63"/>
      <c r="M4122" s="63"/>
      <c r="N4122" s="63"/>
      <c r="O4122" s="63"/>
      <c r="P4122" s="63"/>
      <c r="Q4122" s="63"/>
      <c r="R4122" s="63"/>
    </row>
    <row r="4123" spans="1:18" x14ac:dyDescent="0.2">
      <c r="A4123" s="63" t="s">
        <v>4070</v>
      </c>
      <c r="B4123" s="63" t="s">
        <v>4006</v>
      </c>
      <c r="C4123" s="63" t="s">
        <v>145</v>
      </c>
      <c r="D4123" s="63" t="s">
        <v>144</v>
      </c>
      <c r="E4123" s="63" t="s">
        <v>4003</v>
      </c>
      <c r="F4123" s="63">
        <v>1</v>
      </c>
      <c r="G4123" s="63" t="s">
        <v>4004</v>
      </c>
      <c r="H4123" s="63" t="s">
        <v>18</v>
      </c>
      <c r="I4123" s="63">
        <v>226</v>
      </c>
      <c r="J4123" s="63">
        <v>41</v>
      </c>
      <c r="K4123" s="63">
        <v>4</v>
      </c>
      <c r="L4123" s="63">
        <v>0.1</v>
      </c>
      <c r="M4123" s="63"/>
      <c r="N4123" s="63">
        <v>1</v>
      </c>
      <c r="O4123" s="63"/>
      <c r="P4123" s="63"/>
      <c r="Q4123" s="63"/>
      <c r="R4123" s="63"/>
    </row>
    <row r="4124" spans="1:18" x14ac:dyDescent="0.2">
      <c r="A4124" s="63" t="s">
        <v>4071</v>
      </c>
      <c r="B4124" s="63" t="s">
        <v>4002</v>
      </c>
      <c r="C4124" s="63" t="s">
        <v>149</v>
      </c>
      <c r="D4124" s="63" t="s">
        <v>148</v>
      </c>
      <c r="E4124" s="63" t="s">
        <v>4003</v>
      </c>
      <c r="F4124" s="63">
        <v>0</v>
      </c>
      <c r="G4124" s="63" t="s">
        <v>4004</v>
      </c>
      <c r="H4124" s="63" t="s">
        <v>443</v>
      </c>
      <c r="I4124" s="63">
        <v>109</v>
      </c>
      <c r="J4124" s="63">
        <v>25</v>
      </c>
      <c r="K4124" s="63">
        <v>3</v>
      </c>
      <c r="L4124" s="63"/>
      <c r="M4124" s="63"/>
      <c r="N4124" s="63"/>
      <c r="O4124" s="63"/>
      <c r="P4124" s="63"/>
      <c r="Q4124" s="63"/>
      <c r="R4124" s="63"/>
    </row>
    <row r="4125" spans="1:18" x14ac:dyDescent="0.2">
      <c r="A4125" s="63" t="s">
        <v>4072</v>
      </c>
      <c r="B4125" s="63" t="s">
        <v>4006</v>
      </c>
      <c r="C4125" s="63" t="s">
        <v>149</v>
      </c>
      <c r="D4125" s="63" t="s">
        <v>148</v>
      </c>
      <c r="E4125" s="63" t="s">
        <v>4003</v>
      </c>
      <c r="F4125" s="63">
        <v>1</v>
      </c>
      <c r="G4125" s="63" t="s">
        <v>4004</v>
      </c>
      <c r="H4125" s="63" t="s">
        <v>18</v>
      </c>
      <c r="I4125" s="63">
        <v>112</v>
      </c>
      <c r="J4125" s="63">
        <v>26</v>
      </c>
      <c r="K4125" s="63">
        <v>3</v>
      </c>
      <c r="L4125" s="63">
        <v>0.1</v>
      </c>
      <c r="M4125" s="63"/>
      <c r="N4125" s="63">
        <v>1</v>
      </c>
      <c r="O4125" s="63"/>
      <c r="P4125" s="63"/>
      <c r="Q4125" s="63"/>
      <c r="R4125" s="63"/>
    </row>
    <row r="4126" spans="1:18" x14ac:dyDescent="0.2">
      <c r="A4126" s="63" t="s">
        <v>4073</v>
      </c>
      <c r="B4126" s="63" t="s">
        <v>4002</v>
      </c>
      <c r="C4126" s="63" t="s">
        <v>153</v>
      </c>
      <c r="D4126" s="63" t="s">
        <v>152</v>
      </c>
      <c r="E4126" s="63" t="s">
        <v>4003</v>
      </c>
      <c r="F4126" s="63">
        <v>0</v>
      </c>
      <c r="G4126" s="63" t="s">
        <v>4004</v>
      </c>
      <c r="H4126" s="63" t="s">
        <v>443</v>
      </c>
      <c r="I4126" s="63"/>
      <c r="J4126" s="63"/>
      <c r="K4126" s="63"/>
      <c r="L4126" s="63"/>
      <c r="M4126" s="63"/>
      <c r="N4126" s="63"/>
      <c r="O4126" s="63"/>
      <c r="P4126" s="63"/>
      <c r="Q4126" s="63"/>
      <c r="R4126" s="63"/>
    </row>
    <row r="4127" spans="1:18" x14ac:dyDescent="0.2">
      <c r="A4127" s="63" t="s">
        <v>4074</v>
      </c>
      <c r="B4127" s="63" t="s">
        <v>4006</v>
      </c>
      <c r="C4127" s="63" t="s">
        <v>153</v>
      </c>
      <c r="D4127" s="63" t="s">
        <v>152</v>
      </c>
      <c r="E4127" s="63" t="s">
        <v>4003</v>
      </c>
      <c r="F4127" s="63">
        <v>1</v>
      </c>
      <c r="G4127" s="63" t="s">
        <v>4004</v>
      </c>
      <c r="H4127" s="63" t="s">
        <v>18</v>
      </c>
      <c r="I4127" s="63">
        <v>48</v>
      </c>
      <c r="J4127" s="63">
        <v>5</v>
      </c>
      <c r="K4127" s="63">
        <v>1</v>
      </c>
      <c r="L4127" s="63"/>
      <c r="M4127" s="63"/>
      <c r="N4127" s="63"/>
      <c r="O4127" s="63"/>
      <c r="P4127" s="63"/>
      <c r="Q4127" s="63"/>
      <c r="R4127" s="63"/>
    </row>
    <row r="4128" spans="1:18" x14ac:dyDescent="0.2">
      <c r="A4128" s="63" t="s">
        <v>4075</v>
      </c>
      <c r="B4128" s="63" t="s">
        <v>4002</v>
      </c>
      <c r="C4128" s="63" t="s">
        <v>157</v>
      </c>
      <c r="D4128" s="63" t="s">
        <v>156</v>
      </c>
      <c r="E4128" s="63" t="s">
        <v>4003</v>
      </c>
      <c r="F4128" s="63">
        <v>0</v>
      </c>
      <c r="G4128" s="63" t="s">
        <v>4004</v>
      </c>
      <c r="H4128" s="63" t="s">
        <v>443</v>
      </c>
      <c r="I4128" s="63">
        <v>143</v>
      </c>
      <c r="J4128" s="63">
        <v>32</v>
      </c>
      <c r="K4128" s="63">
        <v>3</v>
      </c>
      <c r="L4128" s="63"/>
      <c r="M4128" s="63"/>
      <c r="N4128" s="63"/>
      <c r="O4128" s="63"/>
      <c r="P4128" s="63"/>
      <c r="Q4128" s="63"/>
      <c r="R4128" s="63"/>
    </row>
    <row r="4129" spans="1:18" x14ac:dyDescent="0.2">
      <c r="A4129" s="63" t="s">
        <v>4076</v>
      </c>
      <c r="B4129" s="63" t="s">
        <v>4006</v>
      </c>
      <c r="C4129" s="63" t="s">
        <v>157</v>
      </c>
      <c r="D4129" s="63" t="s">
        <v>156</v>
      </c>
      <c r="E4129" s="63" t="s">
        <v>4003</v>
      </c>
      <c r="F4129" s="63">
        <v>1</v>
      </c>
      <c r="G4129" s="63" t="s">
        <v>4004</v>
      </c>
      <c r="H4129" s="63" t="s">
        <v>18</v>
      </c>
      <c r="I4129" s="63">
        <v>125</v>
      </c>
      <c r="J4129" s="63">
        <v>31</v>
      </c>
      <c r="K4129" s="63">
        <v>3</v>
      </c>
      <c r="L4129" s="63">
        <v>-0.4</v>
      </c>
      <c r="M4129" s="63">
        <v>1</v>
      </c>
      <c r="N4129" s="63"/>
      <c r="O4129" s="63"/>
      <c r="P4129" s="63"/>
      <c r="Q4129" s="63"/>
      <c r="R4129" s="63"/>
    </row>
    <row r="4130" spans="1:18" x14ac:dyDescent="0.2">
      <c r="A4130" s="63" t="s">
        <v>4077</v>
      </c>
      <c r="B4130" s="63" t="s">
        <v>4002</v>
      </c>
      <c r="C4130" s="63" t="s">
        <v>161</v>
      </c>
      <c r="D4130" s="63" t="s">
        <v>160</v>
      </c>
      <c r="E4130" s="63" t="s">
        <v>4003</v>
      </c>
      <c r="F4130" s="63">
        <v>0</v>
      </c>
      <c r="G4130" s="63" t="s">
        <v>4004</v>
      </c>
      <c r="H4130" s="63" t="s">
        <v>443</v>
      </c>
      <c r="I4130" s="63">
        <v>139</v>
      </c>
      <c r="J4130" s="63">
        <v>30</v>
      </c>
      <c r="K4130" s="63">
        <v>3</v>
      </c>
      <c r="L4130" s="63"/>
      <c r="M4130" s="63"/>
      <c r="N4130" s="63"/>
      <c r="O4130" s="63"/>
      <c r="P4130" s="63"/>
      <c r="Q4130" s="63"/>
      <c r="R4130" s="63"/>
    </row>
    <row r="4131" spans="1:18" x14ac:dyDescent="0.2">
      <c r="A4131" s="63" t="s">
        <v>4078</v>
      </c>
      <c r="B4131" s="63" t="s">
        <v>4006</v>
      </c>
      <c r="C4131" s="63" t="s">
        <v>161</v>
      </c>
      <c r="D4131" s="63" t="s">
        <v>160</v>
      </c>
      <c r="E4131" s="63" t="s">
        <v>4003</v>
      </c>
      <c r="F4131" s="63">
        <v>1</v>
      </c>
      <c r="G4131" s="63" t="s">
        <v>4004</v>
      </c>
      <c r="H4131" s="63" t="s">
        <v>18</v>
      </c>
      <c r="I4131" s="63">
        <v>136</v>
      </c>
      <c r="J4131" s="63">
        <v>36</v>
      </c>
      <c r="K4131" s="63">
        <v>4</v>
      </c>
      <c r="L4131" s="63">
        <v>-0.1</v>
      </c>
      <c r="M4131" s="63">
        <v>1</v>
      </c>
      <c r="N4131" s="63"/>
      <c r="O4131" s="63"/>
      <c r="P4131" s="63"/>
      <c r="Q4131" s="63"/>
      <c r="R4131" s="63"/>
    </row>
    <row r="4132" spans="1:18" x14ac:dyDescent="0.2">
      <c r="A4132" s="63" t="s">
        <v>4079</v>
      </c>
      <c r="B4132" s="63" t="s">
        <v>4002</v>
      </c>
      <c r="C4132" s="63" t="s">
        <v>165</v>
      </c>
      <c r="D4132" s="63" t="s">
        <v>164</v>
      </c>
      <c r="E4132" s="63" t="s">
        <v>4003</v>
      </c>
      <c r="F4132" s="63">
        <v>0</v>
      </c>
      <c r="G4132" s="63" t="s">
        <v>4004</v>
      </c>
      <c r="H4132" s="63" t="s">
        <v>443</v>
      </c>
      <c r="I4132" s="63">
        <v>40</v>
      </c>
      <c r="J4132" s="63">
        <v>2</v>
      </c>
      <c r="K4132" s="63">
        <v>1</v>
      </c>
      <c r="L4132" s="63"/>
      <c r="M4132" s="63"/>
      <c r="N4132" s="63"/>
      <c r="O4132" s="63"/>
      <c r="P4132" s="63"/>
      <c r="Q4132" s="63"/>
      <c r="R4132" s="63"/>
    </row>
    <row r="4133" spans="1:18" x14ac:dyDescent="0.2">
      <c r="A4133" s="63" t="s">
        <v>4080</v>
      </c>
      <c r="B4133" s="63" t="s">
        <v>4006</v>
      </c>
      <c r="C4133" s="63" t="s">
        <v>165</v>
      </c>
      <c r="D4133" s="63" t="s">
        <v>164</v>
      </c>
      <c r="E4133" s="63" t="s">
        <v>4003</v>
      </c>
      <c r="F4133" s="63">
        <v>1</v>
      </c>
      <c r="G4133" s="63" t="s">
        <v>4004</v>
      </c>
      <c r="H4133" s="63" t="s">
        <v>18</v>
      </c>
      <c r="I4133" s="63">
        <v>39</v>
      </c>
      <c r="J4133" s="63">
        <v>2</v>
      </c>
      <c r="K4133" s="63">
        <v>1</v>
      </c>
      <c r="L4133" s="63">
        <v>0</v>
      </c>
      <c r="M4133" s="63">
        <v>1</v>
      </c>
      <c r="N4133" s="63"/>
      <c r="O4133" s="63"/>
      <c r="P4133" s="63"/>
      <c r="Q4133" s="63"/>
      <c r="R4133" s="63"/>
    </row>
    <row r="4134" spans="1:18" x14ac:dyDescent="0.2">
      <c r="A4134" s="63" t="s">
        <v>4081</v>
      </c>
      <c r="B4134" s="63" t="s">
        <v>4002</v>
      </c>
      <c r="C4134" s="63" t="s">
        <v>169</v>
      </c>
      <c r="D4134" s="63" t="s">
        <v>168</v>
      </c>
      <c r="E4134" s="63" t="s">
        <v>4003</v>
      </c>
      <c r="F4134" s="63">
        <v>0</v>
      </c>
      <c r="G4134" s="63" t="s">
        <v>4004</v>
      </c>
      <c r="H4134" s="63" t="s">
        <v>443</v>
      </c>
      <c r="I4134" s="63">
        <v>187</v>
      </c>
      <c r="J4134" s="63">
        <v>41</v>
      </c>
      <c r="K4134" s="63">
        <v>4</v>
      </c>
      <c r="L4134" s="63"/>
      <c r="M4134" s="63"/>
      <c r="N4134" s="63"/>
      <c r="O4134" s="63"/>
      <c r="P4134" s="63"/>
      <c r="Q4134" s="63"/>
      <c r="R4134" s="63"/>
    </row>
    <row r="4135" spans="1:18" x14ac:dyDescent="0.2">
      <c r="A4135" s="63" t="s">
        <v>4082</v>
      </c>
      <c r="B4135" s="63" t="s">
        <v>4006</v>
      </c>
      <c r="C4135" s="63" t="s">
        <v>169</v>
      </c>
      <c r="D4135" s="63" t="s">
        <v>168</v>
      </c>
      <c r="E4135" s="63" t="s">
        <v>4003</v>
      </c>
      <c r="F4135" s="63">
        <v>1</v>
      </c>
      <c r="G4135" s="63" t="s">
        <v>4004</v>
      </c>
      <c r="H4135" s="63" t="s">
        <v>18</v>
      </c>
      <c r="I4135" s="63">
        <v>166</v>
      </c>
      <c r="J4135" s="63">
        <v>40</v>
      </c>
      <c r="K4135" s="63">
        <v>4</v>
      </c>
      <c r="L4135" s="63">
        <v>-0.5</v>
      </c>
      <c r="M4135" s="63">
        <v>1</v>
      </c>
      <c r="N4135" s="63"/>
      <c r="O4135" s="63">
        <v>1</v>
      </c>
      <c r="P4135" s="63"/>
      <c r="Q4135" s="63"/>
      <c r="R4135" s="63"/>
    </row>
    <row r="4136" spans="1:18" x14ac:dyDescent="0.2">
      <c r="A4136" s="63" t="s">
        <v>4083</v>
      </c>
      <c r="B4136" s="63" t="s">
        <v>4002</v>
      </c>
      <c r="C4136" s="63" t="s">
        <v>173</v>
      </c>
      <c r="D4136" s="63" t="s">
        <v>172</v>
      </c>
      <c r="E4136" s="63" t="s">
        <v>4003</v>
      </c>
      <c r="F4136" s="63">
        <v>0</v>
      </c>
      <c r="G4136" s="63" t="s">
        <v>4004</v>
      </c>
      <c r="H4136" s="63" t="s">
        <v>443</v>
      </c>
      <c r="I4136" s="63">
        <v>139</v>
      </c>
      <c r="J4136" s="63">
        <v>30</v>
      </c>
      <c r="K4136" s="63">
        <v>3</v>
      </c>
      <c r="L4136" s="63"/>
      <c r="M4136" s="63"/>
      <c r="N4136" s="63"/>
      <c r="O4136" s="63"/>
      <c r="P4136" s="63"/>
      <c r="Q4136" s="63"/>
      <c r="R4136" s="63"/>
    </row>
    <row r="4137" spans="1:18" x14ac:dyDescent="0.2">
      <c r="A4137" s="63" t="s">
        <v>4084</v>
      </c>
      <c r="B4137" s="63" t="s">
        <v>4006</v>
      </c>
      <c r="C4137" s="63" t="s">
        <v>173</v>
      </c>
      <c r="D4137" s="63" t="s">
        <v>172</v>
      </c>
      <c r="E4137" s="63" t="s">
        <v>4003</v>
      </c>
      <c r="F4137" s="63">
        <v>1</v>
      </c>
      <c r="G4137" s="63" t="s">
        <v>4004</v>
      </c>
      <c r="H4137" s="63" t="s">
        <v>18</v>
      </c>
      <c r="I4137" s="63"/>
      <c r="J4137" s="63"/>
      <c r="K4137" s="63"/>
      <c r="L4137" s="63"/>
      <c r="M4137" s="63"/>
      <c r="N4137" s="63"/>
      <c r="O4137" s="63"/>
      <c r="P4137" s="63"/>
      <c r="Q4137" s="63"/>
      <c r="R4137" s="63"/>
    </row>
    <row r="4138" spans="1:18" x14ac:dyDescent="0.2">
      <c r="A4138" s="63" t="s">
        <v>4085</v>
      </c>
      <c r="B4138" s="63" t="s">
        <v>4002</v>
      </c>
      <c r="C4138" s="63" t="s">
        <v>177</v>
      </c>
      <c r="D4138" s="63" t="s">
        <v>176</v>
      </c>
      <c r="E4138" s="63" t="s">
        <v>4003</v>
      </c>
      <c r="F4138" s="63">
        <v>0</v>
      </c>
      <c r="G4138" s="63" t="s">
        <v>4004</v>
      </c>
      <c r="H4138" s="63" t="s">
        <v>443</v>
      </c>
      <c r="I4138" s="63">
        <v>138</v>
      </c>
      <c r="J4138" s="63">
        <v>29</v>
      </c>
      <c r="K4138" s="63">
        <v>3</v>
      </c>
      <c r="L4138" s="63"/>
      <c r="M4138" s="63"/>
      <c r="N4138" s="63"/>
      <c r="O4138" s="63"/>
      <c r="P4138" s="63"/>
      <c r="Q4138" s="63"/>
      <c r="R4138" s="63"/>
    </row>
    <row r="4139" spans="1:18" x14ac:dyDescent="0.2">
      <c r="A4139" s="63" t="s">
        <v>4086</v>
      </c>
      <c r="B4139" s="63" t="s">
        <v>4006</v>
      </c>
      <c r="C4139" s="63" t="s">
        <v>177</v>
      </c>
      <c r="D4139" s="63" t="s">
        <v>176</v>
      </c>
      <c r="E4139" s="63" t="s">
        <v>4003</v>
      </c>
      <c r="F4139" s="63">
        <v>1</v>
      </c>
      <c r="G4139" s="63" t="s">
        <v>4004</v>
      </c>
      <c r="H4139" s="63" t="s">
        <v>18</v>
      </c>
      <c r="I4139" s="63">
        <v>124</v>
      </c>
      <c r="J4139" s="63">
        <v>30</v>
      </c>
      <c r="K4139" s="63">
        <v>3</v>
      </c>
      <c r="L4139" s="63">
        <v>-0.3</v>
      </c>
      <c r="M4139" s="63">
        <v>1</v>
      </c>
      <c r="N4139" s="63"/>
      <c r="O4139" s="63"/>
      <c r="P4139" s="63"/>
      <c r="Q4139" s="63"/>
      <c r="R4139" s="63"/>
    </row>
    <row r="4140" spans="1:18" x14ac:dyDescent="0.2">
      <c r="A4140" s="63" t="s">
        <v>4087</v>
      </c>
      <c r="B4140" s="63" t="s">
        <v>4002</v>
      </c>
      <c r="C4140" s="63" t="s">
        <v>181</v>
      </c>
      <c r="D4140" s="63" t="s">
        <v>180</v>
      </c>
      <c r="E4140" s="63" t="s">
        <v>4003</v>
      </c>
      <c r="F4140" s="63">
        <v>0</v>
      </c>
      <c r="G4140" s="63" t="s">
        <v>4004</v>
      </c>
      <c r="H4140" s="63" t="s">
        <v>443</v>
      </c>
      <c r="I4140" s="63">
        <v>72</v>
      </c>
      <c r="J4140" s="63">
        <v>10</v>
      </c>
      <c r="K4140" s="63">
        <v>1</v>
      </c>
      <c r="L4140" s="63"/>
      <c r="M4140" s="63"/>
      <c r="N4140" s="63"/>
      <c r="O4140" s="63"/>
      <c r="P4140" s="63"/>
      <c r="Q4140" s="63"/>
      <c r="R4140" s="63"/>
    </row>
    <row r="4141" spans="1:18" x14ac:dyDescent="0.2">
      <c r="A4141" s="63" t="s">
        <v>4088</v>
      </c>
      <c r="B4141" s="63" t="s">
        <v>4006</v>
      </c>
      <c r="C4141" s="63" t="s">
        <v>181</v>
      </c>
      <c r="D4141" s="63" t="s">
        <v>180</v>
      </c>
      <c r="E4141" s="63" t="s">
        <v>4003</v>
      </c>
      <c r="F4141" s="63">
        <v>1</v>
      </c>
      <c r="G4141" s="63" t="s">
        <v>4004</v>
      </c>
      <c r="H4141" s="63" t="s">
        <v>18</v>
      </c>
      <c r="I4141" s="63">
        <v>46</v>
      </c>
      <c r="J4141" s="63">
        <v>4</v>
      </c>
      <c r="K4141" s="63">
        <v>1</v>
      </c>
      <c r="L4141" s="63">
        <v>-0.6</v>
      </c>
      <c r="M4141" s="63">
        <v>1</v>
      </c>
      <c r="N4141" s="63"/>
      <c r="O4141" s="63">
        <v>1</v>
      </c>
      <c r="P4141" s="63"/>
      <c r="Q4141" s="63"/>
      <c r="R4141" s="63"/>
    </row>
    <row r="4142" spans="1:18" x14ac:dyDescent="0.2">
      <c r="A4142" s="63" t="s">
        <v>4089</v>
      </c>
      <c r="B4142" s="63" t="s">
        <v>4002</v>
      </c>
      <c r="C4142" s="63" t="s">
        <v>185</v>
      </c>
      <c r="D4142" s="63" t="s">
        <v>184</v>
      </c>
      <c r="E4142" s="63" t="s">
        <v>4003</v>
      </c>
      <c r="F4142" s="63">
        <v>0</v>
      </c>
      <c r="G4142" s="63" t="s">
        <v>4004</v>
      </c>
      <c r="H4142" s="63" t="s">
        <v>443</v>
      </c>
      <c r="I4142" s="63">
        <v>98</v>
      </c>
      <c r="J4142" s="63">
        <v>19</v>
      </c>
      <c r="K4142" s="63">
        <v>2</v>
      </c>
      <c r="L4142" s="63"/>
      <c r="M4142" s="63"/>
      <c r="N4142" s="63"/>
      <c r="O4142" s="63"/>
      <c r="P4142" s="63"/>
      <c r="Q4142" s="63"/>
      <c r="R4142" s="63"/>
    </row>
    <row r="4143" spans="1:18" x14ac:dyDescent="0.2">
      <c r="A4143" s="63" t="s">
        <v>4090</v>
      </c>
      <c r="B4143" s="63" t="s">
        <v>4006</v>
      </c>
      <c r="C4143" s="63" t="s">
        <v>185</v>
      </c>
      <c r="D4143" s="63" t="s">
        <v>184</v>
      </c>
      <c r="E4143" s="63" t="s">
        <v>4003</v>
      </c>
      <c r="F4143" s="63">
        <v>1</v>
      </c>
      <c r="G4143" s="63" t="s">
        <v>4004</v>
      </c>
      <c r="H4143" s="63" t="s">
        <v>18</v>
      </c>
      <c r="I4143" s="63">
        <v>69</v>
      </c>
      <c r="J4143" s="63">
        <v>13</v>
      </c>
      <c r="K4143" s="63">
        <v>2</v>
      </c>
      <c r="L4143" s="63">
        <v>-0.7</v>
      </c>
      <c r="M4143" s="63">
        <v>1</v>
      </c>
      <c r="N4143" s="63"/>
      <c r="O4143" s="63">
        <v>1</v>
      </c>
      <c r="P4143" s="63"/>
      <c r="Q4143" s="63"/>
      <c r="R4143" s="63"/>
    </row>
    <row r="4144" spans="1:18" x14ac:dyDescent="0.2">
      <c r="A4144" s="63" t="s">
        <v>4091</v>
      </c>
      <c r="B4144" s="63" t="s">
        <v>4002</v>
      </c>
      <c r="C4144" s="63" t="s">
        <v>189</v>
      </c>
      <c r="D4144" s="63" t="s">
        <v>188</v>
      </c>
      <c r="E4144" s="63" t="s">
        <v>4003</v>
      </c>
      <c r="F4144" s="63">
        <v>0</v>
      </c>
      <c r="G4144" s="63" t="s">
        <v>4004</v>
      </c>
      <c r="H4144" s="63" t="s">
        <v>443</v>
      </c>
      <c r="I4144" s="63">
        <v>104</v>
      </c>
      <c r="J4144" s="63">
        <v>21</v>
      </c>
      <c r="K4144" s="63">
        <v>2</v>
      </c>
      <c r="L4144" s="63"/>
      <c r="M4144" s="63"/>
      <c r="N4144" s="63"/>
      <c r="O4144" s="63"/>
      <c r="P4144" s="63"/>
      <c r="Q4144" s="63"/>
      <c r="R4144" s="63"/>
    </row>
    <row r="4145" spans="1:18" x14ac:dyDescent="0.2">
      <c r="A4145" s="63" t="s">
        <v>4092</v>
      </c>
      <c r="B4145" s="63" t="s">
        <v>4006</v>
      </c>
      <c r="C4145" s="63" t="s">
        <v>189</v>
      </c>
      <c r="D4145" s="63" t="s">
        <v>188</v>
      </c>
      <c r="E4145" s="63" t="s">
        <v>4003</v>
      </c>
      <c r="F4145" s="63">
        <v>1</v>
      </c>
      <c r="G4145" s="63" t="s">
        <v>4004</v>
      </c>
      <c r="H4145" s="63" t="s">
        <v>18</v>
      </c>
      <c r="I4145" s="63">
        <v>90</v>
      </c>
      <c r="J4145" s="63">
        <v>21</v>
      </c>
      <c r="K4145" s="63">
        <v>3</v>
      </c>
      <c r="L4145" s="63">
        <v>-0.3</v>
      </c>
      <c r="M4145" s="63">
        <v>1</v>
      </c>
      <c r="N4145" s="63"/>
      <c r="O4145" s="63"/>
      <c r="P4145" s="63"/>
      <c r="Q4145" s="63"/>
      <c r="R4145" s="63"/>
    </row>
    <row r="4146" spans="1:18" x14ac:dyDescent="0.2">
      <c r="A4146" s="63" t="s">
        <v>4093</v>
      </c>
      <c r="B4146" s="63" t="s">
        <v>4002</v>
      </c>
      <c r="C4146" s="63" t="s">
        <v>193</v>
      </c>
      <c r="D4146" s="63" t="s">
        <v>192</v>
      </c>
      <c r="E4146" s="63" t="s">
        <v>4003</v>
      </c>
      <c r="F4146" s="63">
        <v>0</v>
      </c>
      <c r="G4146" s="63" t="s">
        <v>4004</v>
      </c>
      <c r="H4146" s="63" t="s">
        <v>443</v>
      </c>
      <c r="I4146" s="63">
        <v>107</v>
      </c>
      <c r="J4146" s="63"/>
      <c r="K4146" s="63"/>
      <c r="L4146" s="63"/>
      <c r="M4146" s="63"/>
      <c r="N4146" s="63"/>
      <c r="O4146" s="63"/>
      <c r="P4146" s="63"/>
      <c r="Q4146" s="63"/>
      <c r="R4146" s="63"/>
    </row>
    <row r="4147" spans="1:18" x14ac:dyDescent="0.2">
      <c r="A4147" s="63" t="s">
        <v>4094</v>
      </c>
      <c r="B4147" s="63" t="s">
        <v>4006</v>
      </c>
      <c r="C4147" s="63" t="s">
        <v>193</v>
      </c>
      <c r="D4147" s="63" t="s">
        <v>192</v>
      </c>
      <c r="E4147" s="63" t="s">
        <v>4003</v>
      </c>
      <c r="F4147" s="63">
        <v>1</v>
      </c>
      <c r="G4147" s="63" t="s">
        <v>4004</v>
      </c>
      <c r="H4147" s="63" t="s">
        <v>18</v>
      </c>
      <c r="I4147" s="63">
        <v>107</v>
      </c>
      <c r="J4147" s="63"/>
      <c r="K4147" s="63"/>
      <c r="L4147" s="63">
        <v>0</v>
      </c>
      <c r="M4147" s="63"/>
      <c r="N4147" s="63"/>
      <c r="O4147" s="63"/>
      <c r="P4147" s="63"/>
      <c r="Q4147" s="63"/>
      <c r="R4147" s="63"/>
    </row>
    <row r="4148" spans="1:18" x14ac:dyDescent="0.2">
      <c r="A4148" s="63" t="s">
        <v>4095</v>
      </c>
      <c r="B4148" s="63" t="s">
        <v>4002</v>
      </c>
      <c r="C4148" s="63" t="s">
        <v>197</v>
      </c>
      <c r="D4148" s="63" t="s">
        <v>196</v>
      </c>
      <c r="E4148" s="63" t="s">
        <v>4003</v>
      </c>
      <c r="F4148" s="63">
        <v>0</v>
      </c>
      <c r="G4148" s="63" t="s">
        <v>4004</v>
      </c>
      <c r="H4148" s="63" t="s">
        <v>443</v>
      </c>
      <c r="I4148" s="63">
        <v>80</v>
      </c>
      <c r="J4148" s="63">
        <v>14</v>
      </c>
      <c r="K4148" s="63">
        <v>2</v>
      </c>
      <c r="L4148" s="63"/>
      <c r="M4148" s="63"/>
      <c r="N4148" s="63"/>
      <c r="O4148" s="63"/>
      <c r="P4148" s="63"/>
      <c r="Q4148" s="63"/>
      <c r="R4148" s="63"/>
    </row>
    <row r="4149" spans="1:18" x14ac:dyDescent="0.2">
      <c r="A4149" s="63" t="s">
        <v>4096</v>
      </c>
      <c r="B4149" s="63" t="s">
        <v>4006</v>
      </c>
      <c r="C4149" s="63" t="s">
        <v>197</v>
      </c>
      <c r="D4149" s="63" t="s">
        <v>196</v>
      </c>
      <c r="E4149" s="63" t="s">
        <v>4003</v>
      </c>
      <c r="F4149" s="63">
        <v>1</v>
      </c>
      <c r="G4149" s="63" t="s">
        <v>4004</v>
      </c>
      <c r="H4149" s="63" t="s">
        <v>18</v>
      </c>
      <c r="I4149" s="63">
        <v>68</v>
      </c>
      <c r="J4149" s="63">
        <v>12</v>
      </c>
      <c r="K4149" s="63">
        <v>2</v>
      </c>
      <c r="L4149" s="63">
        <v>-0.3</v>
      </c>
      <c r="M4149" s="63">
        <v>1</v>
      </c>
      <c r="N4149" s="63"/>
      <c r="O4149" s="63"/>
      <c r="P4149" s="63"/>
      <c r="Q4149" s="63"/>
      <c r="R4149" s="63"/>
    </row>
    <row r="4150" spans="1:18" x14ac:dyDescent="0.2">
      <c r="A4150" s="63" t="s">
        <v>4097</v>
      </c>
      <c r="B4150" s="63" t="s">
        <v>4002</v>
      </c>
      <c r="C4150" s="63" t="s">
        <v>201</v>
      </c>
      <c r="D4150" s="63" t="s">
        <v>200</v>
      </c>
      <c r="E4150" s="63" t="s">
        <v>4003</v>
      </c>
      <c r="F4150" s="63">
        <v>0</v>
      </c>
      <c r="G4150" s="63" t="s">
        <v>4004</v>
      </c>
      <c r="H4150" s="63" t="s">
        <v>443</v>
      </c>
      <c r="I4150" s="63">
        <v>33</v>
      </c>
      <c r="J4150" s="63">
        <v>1</v>
      </c>
      <c r="K4150" s="63">
        <v>1</v>
      </c>
      <c r="L4150" s="63"/>
      <c r="M4150" s="63"/>
      <c r="N4150" s="63"/>
      <c r="O4150" s="63"/>
      <c r="P4150" s="63"/>
      <c r="Q4150" s="63"/>
      <c r="R4150" s="63"/>
    </row>
    <row r="4151" spans="1:18" x14ac:dyDescent="0.2">
      <c r="A4151" s="63" t="s">
        <v>4098</v>
      </c>
      <c r="B4151" s="63" t="s">
        <v>4006</v>
      </c>
      <c r="C4151" s="63" t="s">
        <v>201</v>
      </c>
      <c r="D4151" s="63" t="s">
        <v>200</v>
      </c>
      <c r="E4151" s="63" t="s">
        <v>4003</v>
      </c>
      <c r="F4151" s="63">
        <v>1</v>
      </c>
      <c r="G4151" s="63" t="s">
        <v>4004</v>
      </c>
      <c r="H4151" s="63" t="s">
        <v>18</v>
      </c>
      <c r="I4151" s="63">
        <v>27</v>
      </c>
      <c r="J4151" s="63">
        <v>1</v>
      </c>
      <c r="K4151" s="63">
        <v>1</v>
      </c>
      <c r="L4151" s="63">
        <v>-0.1</v>
      </c>
      <c r="M4151" s="63">
        <v>1</v>
      </c>
      <c r="N4151" s="63"/>
      <c r="O4151" s="63"/>
      <c r="P4151" s="63"/>
      <c r="Q4151" s="63"/>
      <c r="R4151" s="63"/>
    </row>
    <row r="4152" spans="1:18" x14ac:dyDescent="0.2">
      <c r="A4152" s="63" t="s">
        <v>4099</v>
      </c>
      <c r="B4152" s="63" t="s">
        <v>4002</v>
      </c>
      <c r="C4152" s="63" t="s">
        <v>205</v>
      </c>
      <c r="D4152" s="63" t="s">
        <v>204</v>
      </c>
      <c r="E4152" s="63" t="s">
        <v>4003</v>
      </c>
      <c r="F4152" s="63">
        <v>0</v>
      </c>
      <c r="G4152" s="63" t="s">
        <v>4004</v>
      </c>
      <c r="H4152" s="63" t="s">
        <v>443</v>
      </c>
      <c r="I4152" s="63">
        <v>107</v>
      </c>
      <c r="J4152" s="63">
        <v>24</v>
      </c>
      <c r="K4152" s="63">
        <v>3</v>
      </c>
      <c r="L4152" s="63"/>
      <c r="M4152" s="63"/>
      <c r="N4152" s="63"/>
      <c r="O4152" s="63"/>
      <c r="P4152" s="63"/>
      <c r="Q4152" s="63"/>
      <c r="R4152" s="63"/>
    </row>
    <row r="4153" spans="1:18" x14ac:dyDescent="0.2">
      <c r="A4153" s="63" t="s">
        <v>4100</v>
      </c>
      <c r="B4153" s="63" t="s">
        <v>4006</v>
      </c>
      <c r="C4153" s="63" t="s">
        <v>205</v>
      </c>
      <c r="D4153" s="63" t="s">
        <v>204</v>
      </c>
      <c r="E4153" s="63" t="s">
        <v>4003</v>
      </c>
      <c r="F4153" s="63">
        <v>1</v>
      </c>
      <c r="G4153" s="63" t="s">
        <v>4004</v>
      </c>
      <c r="H4153" s="63" t="s">
        <v>18</v>
      </c>
      <c r="I4153" s="63">
        <v>87</v>
      </c>
      <c r="J4153" s="63">
        <v>17</v>
      </c>
      <c r="K4153" s="63">
        <v>2</v>
      </c>
      <c r="L4153" s="63">
        <v>-0.5</v>
      </c>
      <c r="M4153" s="63">
        <v>1</v>
      </c>
      <c r="N4153" s="63"/>
      <c r="O4153" s="63">
        <v>1</v>
      </c>
      <c r="P4153" s="63"/>
      <c r="Q4153" s="63"/>
      <c r="R4153" s="63"/>
    </row>
    <row r="4154" spans="1:18" x14ac:dyDescent="0.2">
      <c r="A4154" s="63" t="s">
        <v>4101</v>
      </c>
      <c r="B4154" s="63" t="s">
        <v>4002</v>
      </c>
      <c r="C4154" s="63" t="s">
        <v>209</v>
      </c>
      <c r="D4154" s="63" t="s">
        <v>208</v>
      </c>
      <c r="E4154" s="63" t="s">
        <v>4003</v>
      </c>
      <c r="F4154" s="63">
        <v>0</v>
      </c>
      <c r="G4154" s="63" t="s">
        <v>4004</v>
      </c>
      <c r="H4154" s="63" t="s">
        <v>443</v>
      </c>
      <c r="I4154" s="63">
        <v>77</v>
      </c>
      <c r="J4154" s="63">
        <v>12</v>
      </c>
      <c r="K4154" s="63">
        <v>2</v>
      </c>
      <c r="L4154" s="63"/>
      <c r="M4154" s="63"/>
      <c r="N4154" s="63"/>
      <c r="O4154" s="63"/>
      <c r="P4154" s="63"/>
      <c r="Q4154" s="63"/>
      <c r="R4154" s="63"/>
    </row>
    <row r="4155" spans="1:18" x14ac:dyDescent="0.2">
      <c r="A4155" s="63" t="s">
        <v>4102</v>
      </c>
      <c r="B4155" s="63" t="s">
        <v>4006</v>
      </c>
      <c r="C4155" s="63" t="s">
        <v>209</v>
      </c>
      <c r="D4155" s="63" t="s">
        <v>208</v>
      </c>
      <c r="E4155" s="63" t="s">
        <v>4003</v>
      </c>
      <c r="F4155" s="63">
        <v>1</v>
      </c>
      <c r="G4155" s="63" t="s">
        <v>4004</v>
      </c>
      <c r="H4155" s="63" t="s">
        <v>18</v>
      </c>
      <c r="I4155" s="63">
        <v>62</v>
      </c>
      <c r="J4155" s="63">
        <v>10</v>
      </c>
      <c r="K4155" s="63">
        <v>1</v>
      </c>
      <c r="L4155" s="63">
        <v>-0.3</v>
      </c>
      <c r="M4155" s="63">
        <v>1</v>
      </c>
      <c r="N4155" s="63"/>
      <c r="O4155" s="63"/>
      <c r="P4155" s="63"/>
      <c r="Q4155" s="63"/>
      <c r="R4155" s="63"/>
    </row>
    <row r="4156" spans="1:18" x14ac:dyDescent="0.2">
      <c r="A4156" s="63" t="s">
        <v>4103</v>
      </c>
      <c r="B4156" s="63" t="s">
        <v>4002</v>
      </c>
      <c r="C4156" s="63" t="s">
        <v>213</v>
      </c>
      <c r="D4156" s="63" t="s">
        <v>212</v>
      </c>
      <c r="E4156" s="63" t="s">
        <v>4003</v>
      </c>
      <c r="F4156" s="63">
        <v>0</v>
      </c>
      <c r="G4156" s="63" t="s">
        <v>4004</v>
      </c>
      <c r="H4156" s="63" t="s">
        <v>443</v>
      </c>
      <c r="I4156" s="63">
        <v>110</v>
      </c>
      <c r="J4156" s="63">
        <v>26</v>
      </c>
      <c r="K4156" s="63">
        <v>3</v>
      </c>
      <c r="L4156" s="63"/>
      <c r="M4156" s="63"/>
      <c r="N4156" s="63"/>
      <c r="O4156" s="63"/>
      <c r="P4156" s="63"/>
      <c r="Q4156" s="63"/>
      <c r="R4156" s="63"/>
    </row>
    <row r="4157" spans="1:18" x14ac:dyDescent="0.2">
      <c r="A4157" s="63" t="s">
        <v>4104</v>
      </c>
      <c r="B4157" s="63" t="s">
        <v>4006</v>
      </c>
      <c r="C4157" s="63" t="s">
        <v>213</v>
      </c>
      <c r="D4157" s="63" t="s">
        <v>212</v>
      </c>
      <c r="E4157" s="63" t="s">
        <v>4003</v>
      </c>
      <c r="F4157" s="63">
        <v>1</v>
      </c>
      <c r="G4157" s="63" t="s">
        <v>4004</v>
      </c>
      <c r="H4157" s="63" t="s">
        <v>18</v>
      </c>
      <c r="I4157" s="63">
        <v>86</v>
      </c>
      <c r="J4157" s="63">
        <v>16</v>
      </c>
      <c r="K4157" s="63">
        <v>2</v>
      </c>
      <c r="L4157" s="63">
        <v>-0.5</v>
      </c>
      <c r="M4157" s="63">
        <v>1</v>
      </c>
      <c r="N4157" s="63"/>
      <c r="O4157" s="63">
        <v>1</v>
      </c>
      <c r="P4157" s="63"/>
      <c r="Q4157" s="63"/>
      <c r="R4157" s="63"/>
    </row>
    <row r="4158" spans="1:18" x14ac:dyDescent="0.2">
      <c r="A4158" s="63" t="s">
        <v>4105</v>
      </c>
      <c r="B4158" s="63" t="s">
        <v>4002</v>
      </c>
      <c r="C4158" s="63" t="s">
        <v>217</v>
      </c>
      <c r="D4158" s="63" t="s">
        <v>216</v>
      </c>
      <c r="E4158" s="63" t="s">
        <v>4003</v>
      </c>
      <c r="F4158" s="63">
        <v>0</v>
      </c>
      <c r="G4158" s="63" t="s">
        <v>4004</v>
      </c>
      <c r="H4158" s="63" t="s">
        <v>443</v>
      </c>
      <c r="I4158" s="63">
        <v>78</v>
      </c>
      <c r="J4158" s="63">
        <v>13</v>
      </c>
      <c r="K4158" s="63">
        <v>2</v>
      </c>
      <c r="L4158" s="63"/>
      <c r="M4158" s="63"/>
      <c r="N4158" s="63"/>
      <c r="O4158" s="63"/>
      <c r="P4158" s="63"/>
      <c r="Q4158" s="63"/>
      <c r="R4158" s="63"/>
    </row>
    <row r="4159" spans="1:18" x14ac:dyDescent="0.2">
      <c r="A4159" s="63" t="s">
        <v>4106</v>
      </c>
      <c r="B4159" s="63" t="s">
        <v>4006</v>
      </c>
      <c r="C4159" s="63" t="s">
        <v>217</v>
      </c>
      <c r="D4159" s="63" t="s">
        <v>216</v>
      </c>
      <c r="E4159" s="63" t="s">
        <v>4003</v>
      </c>
      <c r="F4159" s="63">
        <v>1</v>
      </c>
      <c r="G4159" s="63" t="s">
        <v>4004</v>
      </c>
      <c r="H4159" s="63" t="s">
        <v>18</v>
      </c>
      <c r="I4159" s="63">
        <v>73</v>
      </c>
      <c r="J4159" s="63">
        <v>14</v>
      </c>
      <c r="K4159" s="63">
        <v>2</v>
      </c>
      <c r="L4159" s="63">
        <v>-0.1</v>
      </c>
      <c r="M4159" s="63">
        <v>1</v>
      </c>
      <c r="N4159" s="63"/>
      <c r="O4159" s="63"/>
      <c r="P4159" s="63"/>
      <c r="Q4159" s="63"/>
      <c r="R4159" s="63"/>
    </row>
    <row r="4160" spans="1:18" x14ac:dyDescent="0.2">
      <c r="A4160" s="63" t="s">
        <v>4107</v>
      </c>
      <c r="B4160" s="63" t="s">
        <v>4002</v>
      </c>
      <c r="C4160" s="63" t="s">
        <v>221</v>
      </c>
      <c r="D4160" s="63" t="s">
        <v>220</v>
      </c>
      <c r="E4160" s="63" t="s">
        <v>4003</v>
      </c>
      <c r="F4160" s="63">
        <v>0</v>
      </c>
      <c r="G4160" s="63" t="s">
        <v>4004</v>
      </c>
      <c r="H4160" s="63" t="s">
        <v>443</v>
      </c>
      <c r="I4160" s="63">
        <v>92</v>
      </c>
      <c r="J4160" s="63">
        <v>17</v>
      </c>
      <c r="K4160" s="63">
        <v>2</v>
      </c>
      <c r="L4160" s="63"/>
      <c r="M4160" s="63"/>
      <c r="N4160" s="63"/>
      <c r="O4160" s="63"/>
      <c r="P4160" s="63"/>
      <c r="Q4160" s="63"/>
      <c r="R4160" s="63"/>
    </row>
    <row r="4161" spans="1:18" x14ac:dyDescent="0.2">
      <c r="A4161" s="63" t="s">
        <v>4108</v>
      </c>
      <c r="B4161" s="63" t="s">
        <v>4006</v>
      </c>
      <c r="C4161" s="63" t="s">
        <v>221</v>
      </c>
      <c r="D4161" s="63" t="s">
        <v>220</v>
      </c>
      <c r="E4161" s="63" t="s">
        <v>4003</v>
      </c>
      <c r="F4161" s="63">
        <v>1</v>
      </c>
      <c r="G4161" s="63" t="s">
        <v>4004</v>
      </c>
      <c r="H4161" s="63" t="s">
        <v>18</v>
      </c>
      <c r="I4161" s="63">
        <v>99</v>
      </c>
      <c r="J4161" s="63">
        <v>23</v>
      </c>
      <c r="K4161" s="63">
        <v>3</v>
      </c>
      <c r="L4161" s="63">
        <v>0.2</v>
      </c>
      <c r="M4161" s="63"/>
      <c r="N4161" s="63">
        <v>1</v>
      </c>
      <c r="O4161" s="63"/>
      <c r="P4161" s="63"/>
      <c r="Q4161" s="63"/>
      <c r="R4161" s="63"/>
    </row>
    <row r="4162" spans="1:18" x14ac:dyDescent="0.2">
      <c r="A4162" s="63" t="s">
        <v>4109</v>
      </c>
      <c r="B4162" s="63" t="s">
        <v>4110</v>
      </c>
      <c r="C4162" s="63" t="s">
        <v>14</v>
      </c>
      <c r="D4162" s="63" t="s">
        <v>13</v>
      </c>
      <c r="E4162" s="63" t="s">
        <v>4111</v>
      </c>
      <c r="F4162" s="63">
        <v>0</v>
      </c>
      <c r="G4162" s="63" t="s">
        <v>8638</v>
      </c>
      <c r="H4162" s="63" t="s">
        <v>334</v>
      </c>
      <c r="I4162" s="63">
        <v>38</v>
      </c>
      <c r="J4162" s="63">
        <v>42</v>
      </c>
      <c r="K4162" s="63">
        <v>4</v>
      </c>
      <c r="L4162" s="63"/>
      <c r="M4162" s="63"/>
      <c r="N4162" s="63"/>
      <c r="O4162" s="63"/>
      <c r="P4162" s="63"/>
      <c r="Q4162" s="63"/>
      <c r="R4162" s="63"/>
    </row>
    <row r="4163" spans="1:18" x14ac:dyDescent="0.2">
      <c r="A4163" s="63" t="s">
        <v>4113</v>
      </c>
      <c r="B4163" s="63" t="s">
        <v>4114</v>
      </c>
      <c r="C4163" s="63" t="s">
        <v>14</v>
      </c>
      <c r="D4163" s="63" t="s">
        <v>13</v>
      </c>
      <c r="E4163" s="63" t="s">
        <v>4111</v>
      </c>
      <c r="F4163" s="63">
        <v>1</v>
      </c>
      <c r="G4163" s="63" t="s">
        <v>8638</v>
      </c>
      <c r="H4163" s="63" t="s">
        <v>19</v>
      </c>
      <c r="I4163" s="63">
        <v>35</v>
      </c>
      <c r="J4163" s="63">
        <v>44</v>
      </c>
      <c r="K4163" s="63">
        <v>4</v>
      </c>
      <c r="L4163" s="63">
        <v>-0.4</v>
      </c>
      <c r="M4163" s="63">
        <v>1</v>
      </c>
      <c r="N4163" s="63"/>
      <c r="O4163" s="63"/>
      <c r="P4163" s="63"/>
      <c r="Q4163" s="63"/>
      <c r="R4163" s="63"/>
    </row>
    <row r="4164" spans="1:18" x14ac:dyDescent="0.2">
      <c r="A4164" s="63" t="s">
        <v>4115</v>
      </c>
      <c r="B4164" s="63" t="s">
        <v>4110</v>
      </c>
      <c r="C4164" s="63" t="s">
        <v>22</v>
      </c>
      <c r="D4164" s="63" t="s">
        <v>21</v>
      </c>
      <c r="E4164" s="63" t="s">
        <v>4111</v>
      </c>
      <c r="F4164" s="63">
        <v>0</v>
      </c>
      <c r="G4164" s="63" t="s">
        <v>8638</v>
      </c>
      <c r="H4164" s="63" t="s">
        <v>334</v>
      </c>
      <c r="I4164" s="63"/>
      <c r="J4164" s="63"/>
      <c r="K4164" s="63"/>
      <c r="L4164" s="63"/>
      <c r="M4164" s="63"/>
      <c r="N4164" s="63"/>
      <c r="O4164" s="63"/>
      <c r="P4164" s="63"/>
      <c r="Q4164" s="63"/>
      <c r="R4164" s="63"/>
    </row>
    <row r="4165" spans="1:18" x14ac:dyDescent="0.2">
      <c r="A4165" s="63" t="s">
        <v>4116</v>
      </c>
      <c r="B4165" s="63" t="s">
        <v>4114</v>
      </c>
      <c r="C4165" s="63" t="s">
        <v>22</v>
      </c>
      <c r="D4165" s="63" t="s">
        <v>21</v>
      </c>
      <c r="E4165" s="63" t="s">
        <v>4111</v>
      </c>
      <c r="F4165" s="63">
        <v>1</v>
      </c>
      <c r="G4165" s="63" t="s">
        <v>8638</v>
      </c>
      <c r="H4165" s="63" t="s">
        <v>19</v>
      </c>
      <c r="I4165" s="63">
        <v>16</v>
      </c>
      <c r="J4165" s="63">
        <v>5</v>
      </c>
      <c r="K4165" s="63">
        <v>1</v>
      </c>
      <c r="L4165" s="63"/>
      <c r="M4165" s="63"/>
      <c r="N4165" s="63"/>
      <c r="O4165" s="63"/>
      <c r="P4165" s="63"/>
      <c r="Q4165" s="63"/>
      <c r="R4165" s="63"/>
    </row>
    <row r="4166" spans="1:18" x14ac:dyDescent="0.2">
      <c r="A4166" s="63" t="s">
        <v>4117</v>
      </c>
      <c r="B4166" s="63" t="s">
        <v>4110</v>
      </c>
      <c r="C4166" s="63" t="s">
        <v>26</v>
      </c>
      <c r="D4166" s="63" t="s">
        <v>25</v>
      </c>
      <c r="E4166" s="63" t="s">
        <v>4111</v>
      </c>
      <c r="F4166" s="63">
        <v>0</v>
      </c>
      <c r="G4166" s="63" t="s">
        <v>8638</v>
      </c>
      <c r="H4166" s="63" t="s">
        <v>334</v>
      </c>
      <c r="I4166" s="63">
        <v>20</v>
      </c>
      <c r="J4166" s="63">
        <v>7</v>
      </c>
      <c r="K4166" s="63">
        <v>1</v>
      </c>
      <c r="L4166" s="63"/>
      <c r="M4166" s="63"/>
      <c r="N4166" s="63"/>
      <c r="O4166" s="63"/>
      <c r="P4166" s="63"/>
      <c r="Q4166" s="63"/>
      <c r="R4166" s="63"/>
    </row>
    <row r="4167" spans="1:18" x14ac:dyDescent="0.2">
      <c r="A4167" s="63" t="s">
        <v>4118</v>
      </c>
      <c r="B4167" s="63" t="s">
        <v>4114</v>
      </c>
      <c r="C4167" s="63" t="s">
        <v>26</v>
      </c>
      <c r="D4167" s="63" t="s">
        <v>25</v>
      </c>
      <c r="E4167" s="63" t="s">
        <v>4111</v>
      </c>
      <c r="F4167" s="63">
        <v>1</v>
      </c>
      <c r="G4167" s="63" t="s">
        <v>8638</v>
      </c>
      <c r="H4167" s="63" t="s">
        <v>19</v>
      </c>
      <c r="I4167" s="63">
        <v>17</v>
      </c>
      <c r="J4167" s="63">
        <v>6</v>
      </c>
      <c r="K4167" s="63">
        <v>1</v>
      </c>
      <c r="L4167" s="63">
        <v>-0.4</v>
      </c>
      <c r="M4167" s="63">
        <v>1</v>
      </c>
      <c r="N4167" s="63"/>
      <c r="O4167" s="63"/>
      <c r="P4167" s="63"/>
      <c r="Q4167" s="63"/>
      <c r="R4167" s="63"/>
    </row>
    <row r="4168" spans="1:18" x14ac:dyDescent="0.2">
      <c r="A4168" s="63" t="s">
        <v>4119</v>
      </c>
      <c r="B4168" s="63" t="s">
        <v>4110</v>
      </c>
      <c r="C4168" s="63" t="s">
        <v>30</v>
      </c>
      <c r="D4168" s="63" t="s">
        <v>29</v>
      </c>
      <c r="E4168" s="63" t="s">
        <v>4111</v>
      </c>
      <c r="F4168" s="63">
        <v>0</v>
      </c>
      <c r="G4168" s="63" t="s">
        <v>8638</v>
      </c>
      <c r="H4168" s="63" t="s">
        <v>334</v>
      </c>
      <c r="I4168" s="63">
        <v>35</v>
      </c>
      <c r="J4168" s="63">
        <v>38</v>
      </c>
      <c r="K4168" s="63">
        <v>4</v>
      </c>
      <c r="L4168" s="63"/>
      <c r="M4168" s="63"/>
      <c r="N4168" s="63"/>
      <c r="O4168" s="63"/>
      <c r="P4168" s="63"/>
      <c r="Q4168" s="63"/>
      <c r="R4168" s="63"/>
    </row>
    <row r="4169" spans="1:18" x14ac:dyDescent="0.2">
      <c r="A4169" s="63" t="s">
        <v>4120</v>
      </c>
      <c r="B4169" s="63" t="s">
        <v>4114</v>
      </c>
      <c r="C4169" s="63" t="s">
        <v>30</v>
      </c>
      <c r="D4169" s="63" t="s">
        <v>29</v>
      </c>
      <c r="E4169" s="63" t="s">
        <v>4111</v>
      </c>
      <c r="F4169" s="63">
        <v>1</v>
      </c>
      <c r="G4169" s="63" t="s">
        <v>8638</v>
      </c>
      <c r="H4169" s="63" t="s">
        <v>19</v>
      </c>
      <c r="I4169" s="63">
        <v>32</v>
      </c>
      <c r="J4169" s="63">
        <v>39</v>
      </c>
      <c r="K4169" s="63">
        <v>4</v>
      </c>
      <c r="L4169" s="63">
        <v>-0.4</v>
      </c>
      <c r="M4169" s="63">
        <v>1</v>
      </c>
      <c r="N4169" s="63"/>
      <c r="O4169" s="63"/>
      <c r="P4169" s="63"/>
      <c r="Q4169" s="63"/>
      <c r="R4169" s="63"/>
    </row>
    <row r="4170" spans="1:18" x14ac:dyDescent="0.2">
      <c r="A4170" s="63" t="s">
        <v>4121</v>
      </c>
      <c r="B4170" s="63" t="s">
        <v>4110</v>
      </c>
      <c r="C4170" s="63" t="s">
        <v>34</v>
      </c>
      <c r="D4170" s="63" t="s">
        <v>33</v>
      </c>
      <c r="E4170" s="63" t="s">
        <v>4111</v>
      </c>
      <c r="F4170" s="63">
        <v>0</v>
      </c>
      <c r="G4170" s="63" t="s">
        <v>8638</v>
      </c>
      <c r="H4170" s="63" t="s">
        <v>334</v>
      </c>
      <c r="I4170" s="63">
        <v>21</v>
      </c>
      <c r="J4170" s="63">
        <v>9</v>
      </c>
      <c r="K4170" s="63">
        <v>1</v>
      </c>
      <c r="L4170" s="63"/>
      <c r="M4170" s="63"/>
      <c r="N4170" s="63"/>
      <c r="O4170" s="63"/>
      <c r="P4170" s="63"/>
      <c r="Q4170" s="63"/>
      <c r="R4170" s="63"/>
    </row>
    <row r="4171" spans="1:18" x14ac:dyDescent="0.2">
      <c r="A4171" s="63" t="s">
        <v>4122</v>
      </c>
      <c r="B4171" s="63" t="s">
        <v>4114</v>
      </c>
      <c r="C4171" s="63" t="s">
        <v>34</v>
      </c>
      <c r="D4171" s="63" t="s">
        <v>33</v>
      </c>
      <c r="E4171" s="63" t="s">
        <v>4111</v>
      </c>
      <c r="F4171" s="63">
        <v>1</v>
      </c>
      <c r="G4171" s="63" t="s">
        <v>8638</v>
      </c>
      <c r="H4171" s="63" t="s">
        <v>19</v>
      </c>
      <c r="I4171" s="63">
        <v>18</v>
      </c>
      <c r="J4171" s="63">
        <v>9</v>
      </c>
      <c r="K4171" s="63">
        <v>1</v>
      </c>
      <c r="L4171" s="63">
        <v>-0.4</v>
      </c>
      <c r="M4171" s="63">
        <v>1</v>
      </c>
      <c r="N4171" s="63"/>
      <c r="O4171" s="63"/>
      <c r="P4171" s="63"/>
      <c r="Q4171" s="63"/>
      <c r="R4171" s="63"/>
    </row>
    <row r="4172" spans="1:18" x14ac:dyDescent="0.2">
      <c r="A4172" s="63" t="s">
        <v>4123</v>
      </c>
      <c r="B4172" s="63" t="s">
        <v>4110</v>
      </c>
      <c r="C4172" s="63" t="s">
        <v>38</v>
      </c>
      <c r="D4172" s="63" t="s">
        <v>37</v>
      </c>
      <c r="E4172" s="63" t="s">
        <v>4111</v>
      </c>
      <c r="F4172" s="63">
        <v>0</v>
      </c>
      <c r="G4172" s="63" t="s">
        <v>8638</v>
      </c>
      <c r="H4172" s="63" t="s">
        <v>334</v>
      </c>
      <c r="I4172" s="63">
        <v>16</v>
      </c>
      <c r="J4172" s="63">
        <v>2</v>
      </c>
      <c r="K4172" s="63">
        <v>1</v>
      </c>
      <c r="L4172" s="63"/>
      <c r="M4172" s="63"/>
      <c r="N4172" s="63"/>
      <c r="O4172" s="63"/>
      <c r="P4172" s="63"/>
      <c r="Q4172" s="63"/>
      <c r="R4172" s="63"/>
    </row>
    <row r="4173" spans="1:18" x14ac:dyDescent="0.2">
      <c r="A4173" s="63" t="s">
        <v>4124</v>
      </c>
      <c r="B4173" s="63" t="s">
        <v>4114</v>
      </c>
      <c r="C4173" s="63" t="s">
        <v>38</v>
      </c>
      <c r="D4173" s="63" t="s">
        <v>37</v>
      </c>
      <c r="E4173" s="63" t="s">
        <v>4111</v>
      </c>
      <c r="F4173" s="63">
        <v>1</v>
      </c>
      <c r="G4173" s="63" t="s">
        <v>8638</v>
      </c>
      <c r="H4173" s="63" t="s">
        <v>19</v>
      </c>
      <c r="I4173" s="63">
        <v>15</v>
      </c>
      <c r="J4173" s="63">
        <v>2</v>
      </c>
      <c r="K4173" s="63">
        <v>1</v>
      </c>
      <c r="L4173" s="63">
        <v>-0.1</v>
      </c>
      <c r="M4173" s="63">
        <v>1</v>
      </c>
      <c r="N4173" s="63"/>
      <c r="O4173" s="63"/>
      <c r="P4173" s="63"/>
      <c r="Q4173" s="63"/>
      <c r="R4173" s="63"/>
    </row>
    <row r="4174" spans="1:18" x14ac:dyDescent="0.2">
      <c r="A4174" s="63" t="s">
        <v>4125</v>
      </c>
      <c r="B4174" s="63" t="s">
        <v>4110</v>
      </c>
      <c r="C4174" s="63" t="s">
        <v>42</v>
      </c>
      <c r="D4174" s="63" t="s">
        <v>41</v>
      </c>
      <c r="E4174" s="63" t="s">
        <v>4111</v>
      </c>
      <c r="F4174" s="63">
        <v>0</v>
      </c>
      <c r="G4174" s="63" t="s">
        <v>8638</v>
      </c>
      <c r="H4174" s="63" t="s">
        <v>334</v>
      </c>
      <c r="I4174" s="63">
        <v>26</v>
      </c>
      <c r="J4174" s="63">
        <v>19</v>
      </c>
      <c r="K4174" s="63">
        <v>2</v>
      </c>
      <c r="L4174" s="63"/>
      <c r="M4174" s="63"/>
      <c r="N4174" s="63"/>
      <c r="O4174" s="63"/>
      <c r="P4174" s="63"/>
      <c r="Q4174" s="63"/>
      <c r="R4174" s="63"/>
    </row>
    <row r="4175" spans="1:18" x14ac:dyDescent="0.2">
      <c r="A4175" s="63" t="s">
        <v>4126</v>
      </c>
      <c r="B4175" s="63" t="s">
        <v>4114</v>
      </c>
      <c r="C4175" s="63" t="s">
        <v>42</v>
      </c>
      <c r="D4175" s="63" t="s">
        <v>41</v>
      </c>
      <c r="E4175" s="63" t="s">
        <v>4111</v>
      </c>
      <c r="F4175" s="63">
        <v>1</v>
      </c>
      <c r="G4175" s="63" t="s">
        <v>8638</v>
      </c>
      <c r="H4175" s="63" t="s">
        <v>19</v>
      </c>
      <c r="I4175" s="63">
        <v>24</v>
      </c>
      <c r="J4175" s="63">
        <v>21</v>
      </c>
      <c r="K4175" s="63">
        <v>2</v>
      </c>
      <c r="L4175" s="63">
        <v>-0.2</v>
      </c>
      <c r="M4175" s="63">
        <v>1</v>
      </c>
      <c r="N4175" s="63"/>
      <c r="O4175" s="63"/>
      <c r="P4175" s="63"/>
      <c r="Q4175" s="63"/>
      <c r="R4175" s="63"/>
    </row>
    <row r="4176" spans="1:18" x14ac:dyDescent="0.2">
      <c r="A4176" s="63" t="s">
        <v>4127</v>
      </c>
      <c r="B4176" s="63" t="s">
        <v>4110</v>
      </c>
      <c r="C4176" s="63" t="s">
        <v>46</v>
      </c>
      <c r="D4176" s="63" t="s">
        <v>45</v>
      </c>
      <c r="E4176" s="63" t="s">
        <v>4111</v>
      </c>
      <c r="F4176" s="63">
        <v>0</v>
      </c>
      <c r="G4176" s="63" t="s">
        <v>8638</v>
      </c>
      <c r="H4176" s="63" t="s">
        <v>334</v>
      </c>
      <c r="I4176" s="63">
        <v>27</v>
      </c>
      <c r="J4176" s="63">
        <v>21</v>
      </c>
      <c r="K4176" s="63">
        <v>2</v>
      </c>
      <c r="L4176" s="63"/>
      <c r="M4176" s="63"/>
      <c r="N4176" s="63"/>
      <c r="O4176" s="63"/>
      <c r="P4176" s="63"/>
      <c r="Q4176" s="63"/>
      <c r="R4176" s="63"/>
    </row>
    <row r="4177" spans="1:18" x14ac:dyDescent="0.2">
      <c r="A4177" s="63" t="s">
        <v>4128</v>
      </c>
      <c r="B4177" s="63" t="s">
        <v>4114</v>
      </c>
      <c r="C4177" s="63" t="s">
        <v>46</v>
      </c>
      <c r="D4177" s="63" t="s">
        <v>45</v>
      </c>
      <c r="E4177" s="63" t="s">
        <v>4111</v>
      </c>
      <c r="F4177" s="63">
        <v>1</v>
      </c>
      <c r="G4177" s="63" t="s">
        <v>8638</v>
      </c>
      <c r="H4177" s="63" t="s">
        <v>19</v>
      </c>
      <c r="I4177" s="63">
        <v>29</v>
      </c>
      <c r="J4177" s="63">
        <v>33</v>
      </c>
      <c r="K4177" s="63">
        <v>3</v>
      </c>
      <c r="L4177" s="63">
        <v>0.2</v>
      </c>
      <c r="M4177" s="63"/>
      <c r="N4177" s="63">
        <v>1</v>
      </c>
      <c r="O4177" s="63"/>
      <c r="P4177" s="63"/>
      <c r="Q4177" s="63"/>
      <c r="R4177" s="63"/>
    </row>
    <row r="4178" spans="1:18" x14ac:dyDescent="0.2">
      <c r="A4178" s="63" t="s">
        <v>4129</v>
      </c>
      <c r="B4178" s="63" t="s">
        <v>4110</v>
      </c>
      <c r="C4178" s="63" t="s">
        <v>50</v>
      </c>
      <c r="D4178" s="63" t="s">
        <v>49</v>
      </c>
      <c r="E4178" s="63" t="s">
        <v>4111</v>
      </c>
      <c r="F4178" s="63">
        <v>0</v>
      </c>
      <c r="G4178" s="63" t="s">
        <v>8638</v>
      </c>
      <c r="H4178" s="63" t="s">
        <v>334</v>
      </c>
      <c r="I4178" s="63">
        <v>37</v>
      </c>
      <c r="J4178" s="63">
        <v>40</v>
      </c>
      <c r="K4178" s="63">
        <v>4</v>
      </c>
      <c r="L4178" s="63"/>
      <c r="M4178" s="63"/>
      <c r="N4178" s="63"/>
      <c r="O4178" s="63"/>
      <c r="P4178" s="63"/>
      <c r="Q4178" s="63"/>
      <c r="R4178" s="63"/>
    </row>
    <row r="4179" spans="1:18" x14ac:dyDescent="0.2">
      <c r="A4179" s="63" t="s">
        <v>4130</v>
      </c>
      <c r="B4179" s="63" t="s">
        <v>4114</v>
      </c>
      <c r="C4179" s="63" t="s">
        <v>50</v>
      </c>
      <c r="D4179" s="63" t="s">
        <v>49</v>
      </c>
      <c r="E4179" s="63" t="s">
        <v>4111</v>
      </c>
      <c r="F4179" s="63">
        <v>1</v>
      </c>
      <c r="G4179" s="63" t="s">
        <v>8638</v>
      </c>
      <c r="H4179" s="63" t="s">
        <v>19</v>
      </c>
      <c r="I4179" s="63">
        <v>35</v>
      </c>
      <c r="J4179" s="63">
        <v>44</v>
      </c>
      <c r="K4179" s="63">
        <v>4</v>
      </c>
      <c r="L4179" s="63">
        <v>-0.2</v>
      </c>
      <c r="M4179" s="63">
        <v>1</v>
      </c>
      <c r="N4179" s="63"/>
      <c r="O4179" s="63"/>
      <c r="P4179" s="63"/>
      <c r="Q4179" s="63"/>
      <c r="R4179" s="63"/>
    </row>
    <row r="4180" spans="1:18" x14ac:dyDescent="0.2">
      <c r="A4180" s="63" t="s">
        <v>4131</v>
      </c>
      <c r="B4180" s="63" t="s">
        <v>4110</v>
      </c>
      <c r="C4180" s="63" t="s">
        <v>54</v>
      </c>
      <c r="D4180" s="63" t="s">
        <v>53</v>
      </c>
      <c r="E4180" s="63" t="s">
        <v>4111</v>
      </c>
      <c r="F4180" s="63">
        <v>0</v>
      </c>
      <c r="G4180" s="63" t="s">
        <v>8638</v>
      </c>
      <c r="H4180" s="63" t="s">
        <v>334</v>
      </c>
      <c r="I4180" s="63">
        <v>28</v>
      </c>
      <c r="J4180" s="63">
        <v>27</v>
      </c>
      <c r="K4180" s="63">
        <v>3</v>
      </c>
      <c r="L4180" s="63"/>
      <c r="M4180" s="63"/>
      <c r="N4180" s="63"/>
      <c r="O4180" s="63"/>
      <c r="P4180" s="63"/>
      <c r="Q4180" s="63"/>
      <c r="R4180" s="63"/>
    </row>
    <row r="4181" spans="1:18" x14ac:dyDescent="0.2">
      <c r="A4181" s="63" t="s">
        <v>4132</v>
      </c>
      <c r="B4181" s="63" t="s">
        <v>4114</v>
      </c>
      <c r="C4181" s="63" t="s">
        <v>54</v>
      </c>
      <c r="D4181" s="63" t="s">
        <v>53</v>
      </c>
      <c r="E4181" s="63" t="s">
        <v>4111</v>
      </c>
      <c r="F4181" s="63">
        <v>1</v>
      </c>
      <c r="G4181" s="63" t="s">
        <v>8638</v>
      </c>
      <c r="H4181" s="63" t="s">
        <v>19</v>
      </c>
      <c r="I4181" s="63">
        <v>29</v>
      </c>
      <c r="J4181" s="63">
        <v>33</v>
      </c>
      <c r="K4181" s="63">
        <v>3</v>
      </c>
      <c r="L4181" s="63">
        <v>0.1</v>
      </c>
      <c r="M4181" s="63"/>
      <c r="N4181" s="63">
        <v>1</v>
      </c>
      <c r="O4181" s="63"/>
      <c r="P4181" s="63"/>
      <c r="Q4181" s="63"/>
      <c r="R4181" s="63"/>
    </row>
    <row r="4182" spans="1:18" x14ac:dyDescent="0.2">
      <c r="A4182" s="63" t="s">
        <v>4133</v>
      </c>
      <c r="B4182" s="63" t="s">
        <v>4110</v>
      </c>
      <c r="C4182" s="63" t="s">
        <v>58</v>
      </c>
      <c r="D4182" s="63" t="s">
        <v>57</v>
      </c>
      <c r="E4182" s="63" t="s">
        <v>4111</v>
      </c>
      <c r="F4182" s="63">
        <v>0</v>
      </c>
      <c r="G4182" s="63" t="s">
        <v>8638</v>
      </c>
      <c r="H4182" s="63" t="s">
        <v>334</v>
      </c>
      <c r="I4182" s="63">
        <v>31</v>
      </c>
      <c r="J4182" s="63">
        <v>32</v>
      </c>
      <c r="K4182" s="63">
        <v>3</v>
      </c>
      <c r="L4182" s="63"/>
      <c r="M4182" s="63"/>
      <c r="N4182" s="63"/>
      <c r="O4182" s="63"/>
      <c r="P4182" s="63"/>
      <c r="Q4182" s="63"/>
      <c r="R4182" s="63"/>
    </row>
    <row r="4183" spans="1:18" x14ac:dyDescent="0.2">
      <c r="A4183" s="63" t="s">
        <v>4134</v>
      </c>
      <c r="B4183" s="63" t="s">
        <v>4114</v>
      </c>
      <c r="C4183" s="63" t="s">
        <v>58</v>
      </c>
      <c r="D4183" s="63" t="s">
        <v>57</v>
      </c>
      <c r="E4183" s="63" t="s">
        <v>4111</v>
      </c>
      <c r="F4183" s="63">
        <v>1</v>
      </c>
      <c r="G4183" s="63" t="s">
        <v>8638</v>
      </c>
      <c r="H4183" s="63" t="s">
        <v>19</v>
      </c>
      <c r="I4183" s="63">
        <v>29</v>
      </c>
      <c r="J4183" s="63">
        <v>33</v>
      </c>
      <c r="K4183" s="63">
        <v>3</v>
      </c>
      <c r="L4183" s="63">
        <v>-0.2</v>
      </c>
      <c r="M4183" s="63">
        <v>1</v>
      </c>
      <c r="N4183" s="63"/>
      <c r="O4183" s="63"/>
      <c r="P4183" s="63"/>
      <c r="Q4183" s="63"/>
      <c r="R4183" s="63"/>
    </row>
    <row r="4184" spans="1:18" x14ac:dyDescent="0.2">
      <c r="A4184" s="63" t="s">
        <v>4135</v>
      </c>
      <c r="B4184" s="63" t="s">
        <v>4110</v>
      </c>
      <c r="C4184" s="63" t="s">
        <v>62</v>
      </c>
      <c r="D4184" s="63" t="s">
        <v>61</v>
      </c>
      <c r="E4184" s="63" t="s">
        <v>4111</v>
      </c>
      <c r="F4184" s="63">
        <v>0</v>
      </c>
      <c r="G4184" s="63" t="s">
        <v>8638</v>
      </c>
      <c r="H4184" s="63" t="s">
        <v>334</v>
      </c>
      <c r="I4184" s="63">
        <v>13</v>
      </c>
      <c r="J4184" s="63">
        <v>1</v>
      </c>
      <c r="K4184" s="63">
        <v>1</v>
      </c>
      <c r="L4184" s="63"/>
      <c r="M4184" s="63"/>
      <c r="N4184" s="63"/>
      <c r="O4184" s="63"/>
      <c r="P4184" s="63"/>
      <c r="Q4184" s="63"/>
      <c r="R4184" s="63"/>
    </row>
    <row r="4185" spans="1:18" x14ac:dyDescent="0.2">
      <c r="A4185" s="63" t="s">
        <v>4136</v>
      </c>
      <c r="B4185" s="63" t="s">
        <v>4114</v>
      </c>
      <c r="C4185" s="63" t="s">
        <v>62</v>
      </c>
      <c r="D4185" s="63" t="s">
        <v>61</v>
      </c>
      <c r="E4185" s="63" t="s">
        <v>4111</v>
      </c>
      <c r="F4185" s="63">
        <v>1</v>
      </c>
      <c r="G4185" s="63" t="s">
        <v>8638</v>
      </c>
      <c r="H4185" s="63" t="s">
        <v>19</v>
      </c>
      <c r="I4185" s="63">
        <v>12</v>
      </c>
      <c r="J4185" s="63">
        <v>1</v>
      </c>
      <c r="K4185" s="63">
        <v>1</v>
      </c>
      <c r="L4185" s="63">
        <v>-0.1</v>
      </c>
      <c r="M4185" s="63">
        <v>1</v>
      </c>
      <c r="N4185" s="63"/>
      <c r="O4185" s="63"/>
      <c r="P4185" s="63"/>
      <c r="Q4185" s="63"/>
      <c r="R4185" s="63"/>
    </row>
    <row r="4186" spans="1:18" x14ac:dyDescent="0.2">
      <c r="A4186" s="63" t="s">
        <v>4137</v>
      </c>
      <c r="B4186" s="63" t="s">
        <v>4110</v>
      </c>
      <c r="C4186" s="63" t="s">
        <v>1</v>
      </c>
      <c r="D4186" s="63" t="s">
        <v>65</v>
      </c>
      <c r="E4186" s="63" t="s">
        <v>4111</v>
      </c>
      <c r="F4186" s="63">
        <v>0</v>
      </c>
      <c r="G4186" s="63" t="s">
        <v>8638</v>
      </c>
      <c r="H4186" s="63" t="s">
        <v>334</v>
      </c>
      <c r="I4186" s="63">
        <v>17</v>
      </c>
      <c r="J4186" s="63">
        <v>3</v>
      </c>
      <c r="K4186" s="63">
        <v>1</v>
      </c>
      <c r="L4186" s="63"/>
      <c r="M4186" s="63"/>
      <c r="N4186" s="63"/>
      <c r="O4186" s="63"/>
      <c r="P4186" s="63"/>
      <c r="Q4186" s="63"/>
      <c r="R4186" s="63"/>
    </row>
    <row r="4187" spans="1:18" x14ac:dyDescent="0.2">
      <c r="A4187" s="63" t="s">
        <v>4138</v>
      </c>
      <c r="B4187" s="63" t="s">
        <v>4114</v>
      </c>
      <c r="C4187" s="63" t="s">
        <v>1</v>
      </c>
      <c r="D4187" s="63" t="s">
        <v>65</v>
      </c>
      <c r="E4187" s="63" t="s">
        <v>4111</v>
      </c>
      <c r="F4187" s="63">
        <v>1</v>
      </c>
      <c r="G4187" s="63" t="s">
        <v>8638</v>
      </c>
      <c r="H4187" s="63" t="s">
        <v>19</v>
      </c>
      <c r="I4187" s="63">
        <v>15</v>
      </c>
      <c r="J4187" s="63">
        <v>2</v>
      </c>
      <c r="K4187" s="63">
        <v>1</v>
      </c>
      <c r="L4187" s="63">
        <v>-0.2</v>
      </c>
      <c r="M4187" s="63">
        <v>1</v>
      </c>
      <c r="N4187" s="63"/>
      <c r="O4187" s="63"/>
      <c r="P4187" s="63"/>
      <c r="Q4187" s="63"/>
      <c r="R4187" s="63"/>
    </row>
    <row r="4188" spans="1:18" x14ac:dyDescent="0.2">
      <c r="A4188" s="63" t="s">
        <v>4139</v>
      </c>
      <c r="B4188" s="63" t="s">
        <v>4110</v>
      </c>
      <c r="C4188" s="63" t="s">
        <v>69</v>
      </c>
      <c r="D4188" s="63" t="s">
        <v>68</v>
      </c>
      <c r="E4188" s="63" t="s">
        <v>4111</v>
      </c>
      <c r="F4188" s="63">
        <v>0</v>
      </c>
      <c r="G4188" s="63" t="s">
        <v>8638</v>
      </c>
      <c r="H4188" s="63" t="s">
        <v>334</v>
      </c>
      <c r="I4188" s="63">
        <v>31</v>
      </c>
      <c r="J4188" s="63">
        <v>32</v>
      </c>
      <c r="K4188" s="63">
        <v>3</v>
      </c>
      <c r="L4188" s="63"/>
      <c r="M4188" s="63"/>
      <c r="N4188" s="63"/>
      <c r="O4188" s="63"/>
      <c r="P4188" s="63"/>
      <c r="Q4188" s="63"/>
      <c r="R4188" s="63"/>
    </row>
    <row r="4189" spans="1:18" x14ac:dyDescent="0.2">
      <c r="A4189" s="63" t="s">
        <v>4140</v>
      </c>
      <c r="B4189" s="63" t="s">
        <v>4114</v>
      </c>
      <c r="C4189" s="63" t="s">
        <v>69</v>
      </c>
      <c r="D4189" s="63" t="s">
        <v>68</v>
      </c>
      <c r="E4189" s="63" t="s">
        <v>4111</v>
      </c>
      <c r="F4189" s="63">
        <v>1</v>
      </c>
      <c r="G4189" s="63" t="s">
        <v>8638</v>
      </c>
      <c r="H4189" s="63" t="s">
        <v>19</v>
      </c>
      <c r="I4189" s="63">
        <v>28</v>
      </c>
      <c r="J4189" s="63">
        <v>28</v>
      </c>
      <c r="K4189" s="63">
        <v>3</v>
      </c>
      <c r="L4189" s="63">
        <v>-0.4</v>
      </c>
      <c r="M4189" s="63">
        <v>1</v>
      </c>
      <c r="N4189" s="63"/>
      <c r="O4189" s="63"/>
      <c r="P4189" s="63"/>
      <c r="Q4189" s="63"/>
      <c r="R4189" s="63"/>
    </row>
    <row r="4190" spans="1:18" x14ac:dyDescent="0.2">
      <c r="A4190" s="63" t="s">
        <v>4141</v>
      </c>
      <c r="B4190" s="63" t="s">
        <v>4110</v>
      </c>
      <c r="C4190" s="63" t="s">
        <v>73</v>
      </c>
      <c r="D4190" s="63" t="s">
        <v>72</v>
      </c>
      <c r="E4190" s="63" t="s">
        <v>4111</v>
      </c>
      <c r="F4190" s="63">
        <v>0</v>
      </c>
      <c r="G4190" s="63" t="s">
        <v>8638</v>
      </c>
      <c r="H4190" s="63" t="s">
        <v>334</v>
      </c>
      <c r="I4190" s="63">
        <v>35</v>
      </c>
      <c r="J4190" s="63">
        <v>38</v>
      </c>
      <c r="K4190" s="63">
        <v>4</v>
      </c>
      <c r="L4190" s="63"/>
      <c r="M4190" s="63"/>
      <c r="N4190" s="63"/>
      <c r="O4190" s="63"/>
      <c r="P4190" s="63"/>
      <c r="Q4190" s="63"/>
      <c r="R4190" s="63"/>
    </row>
    <row r="4191" spans="1:18" x14ac:dyDescent="0.2">
      <c r="A4191" s="63" t="s">
        <v>4142</v>
      </c>
      <c r="B4191" s="63" t="s">
        <v>4114</v>
      </c>
      <c r="C4191" s="63" t="s">
        <v>73</v>
      </c>
      <c r="D4191" s="63" t="s">
        <v>72</v>
      </c>
      <c r="E4191" s="63" t="s">
        <v>4111</v>
      </c>
      <c r="F4191" s="63">
        <v>1</v>
      </c>
      <c r="G4191" s="63" t="s">
        <v>8638</v>
      </c>
      <c r="H4191" s="63" t="s">
        <v>19</v>
      </c>
      <c r="I4191" s="63">
        <v>32</v>
      </c>
      <c r="J4191" s="63">
        <v>39</v>
      </c>
      <c r="K4191" s="63">
        <v>4</v>
      </c>
      <c r="L4191" s="63">
        <v>-0.4</v>
      </c>
      <c r="M4191" s="63">
        <v>1</v>
      </c>
      <c r="N4191" s="63"/>
      <c r="O4191" s="63"/>
      <c r="P4191" s="63"/>
      <c r="Q4191" s="63"/>
      <c r="R4191" s="63"/>
    </row>
    <row r="4192" spans="1:18" x14ac:dyDescent="0.2">
      <c r="A4192" s="63" t="s">
        <v>4143</v>
      </c>
      <c r="B4192" s="63" t="s">
        <v>4110</v>
      </c>
      <c r="C4192" s="63" t="s">
        <v>77</v>
      </c>
      <c r="D4192" s="63" t="s">
        <v>76</v>
      </c>
      <c r="E4192" s="63" t="s">
        <v>4111</v>
      </c>
      <c r="F4192" s="63">
        <v>0</v>
      </c>
      <c r="G4192" s="63" t="s">
        <v>8638</v>
      </c>
      <c r="H4192" s="63" t="s">
        <v>334</v>
      </c>
      <c r="I4192" s="63">
        <v>24</v>
      </c>
      <c r="J4192" s="63">
        <v>15</v>
      </c>
      <c r="K4192" s="63">
        <v>2</v>
      </c>
      <c r="L4192" s="63"/>
      <c r="M4192" s="63"/>
      <c r="N4192" s="63"/>
      <c r="O4192" s="63"/>
      <c r="P4192" s="63"/>
      <c r="Q4192" s="63"/>
      <c r="R4192" s="63"/>
    </row>
    <row r="4193" spans="1:18" x14ac:dyDescent="0.2">
      <c r="A4193" s="63" t="s">
        <v>4144</v>
      </c>
      <c r="B4193" s="63" t="s">
        <v>4114</v>
      </c>
      <c r="C4193" s="63" t="s">
        <v>77</v>
      </c>
      <c r="D4193" s="63" t="s">
        <v>76</v>
      </c>
      <c r="E4193" s="63" t="s">
        <v>4111</v>
      </c>
      <c r="F4193" s="63">
        <v>1</v>
      </c>
      <c r="G4193" s="63" t="s">
        <v>8638</v>
      </c>
      <c r="H4193" s="63" t="s">
        <v>19</v>
      </c>
      <c r="I4193" s="63">
        <v>22</v>
      </c>
      <c r="J4193" s="63">
        <v>16</v>
      </c>
      <c r="K4193" s="63">
        <v>2</v>
      </c>
      <c r="L4193" s="63">
        <v>-0.2</v>
      </c>
      <c r="M4193" s="63">
        <v>1</v>
      </c>
      <c r="N4193" s="63"/>
      <c r="O4193" s="63"/>
      <c r="P4193" s="63"/>
      <c r="Q4193" s="63"/>
      <c r="R4193" s="63"/>
    </row>
    <row r="4194" spans="1:18" x14ac:dyDescent="0.2">
      <c r="A4194" s="63" t="s">
        <v>4145</v>
      </c>
      <c r="B4194" s="63" t="s">
        <v>4110</v>
      </c>
      <c r="C4194" s="63" t="s">
        <v>81</v>
      </c>
      <c r="D4194" s="63" t="s">
        <v>80</v>
      </c>
      <c r="E4194" s="63" t="s">
        <v>4111</v>
      </c>
      <c r="F4194" s="63">
        <v>0</v>
      </c>
      <c r="G4194" s="63" t="s">
        <v>8638</v>
      </c>
      <c r="H4194" s="63" t="s">
        <v>334</v>
      </c>
      <c r="I4194" s="63">
        <v>27</v>
      </c>
      <c r="J4194" s="63">
        <v>21</v>
      </c>
      <c r="K4194" s="63">
        <v>2</v>
      </c>
      <c r="L4194" s="63"/>
      <c r="M4194" s="63"/>
      <c r="N4194" s="63"/>
      <c r="O4194" s="63"/>
      <c r="P4194" s="63"/>
      <c r="Q4194" s="63"/>
      <c r="R4194" s="63"/>
    </row>
    <row r="4195" spans="1:18" x14ac:dyDescent="0.2">
      <c r="A4195" s="63" t="s">
        <v>4146</v>
      </c>
      <c r="B4195" s="63" t="s">
        <v>4114</v>
      </c>
      <c r="C4195" s="63" t="s">
        <v>81</v>
      </c>
      <c r="D4195" s="63" t="s">
        <v>80</v>
      </c>
      <c r="E4195" s="63" t="s">
        <v>4111</v>
      </c>
      <c r="F4195" s="63">
        <v>1</v>
      </c>
      <c r="G4195" s="63" t="s">
        <v>8638</v>
      </c>
      <c r="H4195" s="63" t="s">
        <v>19</v>
      </c>
      <c r="I4195" s="63">
        <v>26</v>
      </c>
      <c r="J4195" s="63">
        <v>25</v>
      </c>
      <c r="K4195" s="63">
        <v>2</v>
      </c>
      <c r="L4195" s="63">
        <v>-0.1</v>
      </c>
      <c r="M4195" s="63">
        <v>1</v>
      </c>
      <c r="N4195" s="63"/>
      <c r="O4195" s="63"/>
      <c r="P4195" s="63"/>
      <c r="Q4195" s="63"/>
      <c r="R4195" s="63"/>
    </row>
    <row r="4196" spans="1:18" x14ac:dyDescent="0.2">
      <c r="A4196" s="63" t="s">
        <v>4147</v>
      </c>
      <c r="B4196" s="63" t="s">
        <v>4110</v>
      </c>
      <c r="C4196" s="63" t="s">
        <v>85</v>
      </c>
      <c r="D4196" s="63" t="s">
        <v>84</v>
      </c>
      <c r="E4196" s="63" t="s">
        <v>4111</v>
      </c>
      <c r="F4196" s="63">
        <v>0</v>
      </c>
      <c r="G4196" s="63" t="s">
        <v>8638</v>
      </c>
      <c r="H4196" s="63" t="s">
        <v>334</v>
      </c>
      <c r="I4196" s="63">
        <v>51</v>
      </c>
      <c r="J4196" s="63">
        <v>48</v>
      </c>
      <c r="K4196" s="63">
        <v>4</v>
      </c>
      <c r="L4196" s="63"/>
      <c r="M4196" s="63"/>
      <c r="N4196" s="63"/>
      <c r="O4196" s="63"/>
      <c r="P4196" s="63"/>
      <c r="Q4196" s="63"/>
      <c r="R4196" s="63"/>
    </row>
    <row r="4197" spans="1:18" x14ac:dyDescent="0.2">
      <c r="A4197" s="63" t="s">
        <v>4148</v>
      </c>
      <c r="B4197" s="63" t="s">
        <v>4114</v>
      </c>
      <c r="C4197" s="63" t="s">
        <v>85</v>
      </c>
      <c r="D4197" s="63" t="s">
        <v>84</v>
      </c>
      <c r="E4197" s="63" t="s">
        <v>4111</v>
      </c>
      <c r="F4197" s="63">
        <v>1</v>
      </c>
      <c r="G4197" s="63" t="s">
        <v>8638</v>
      </c>
      <c r="H4197" s="63" t="s">
        <v>19</v>
      </c>
      <c r="I4197" s="63">
        <v>46</v>
      </c>
      <c r="J4197" s="63">
        <v>50</v>
      </c>
      <c r="K4197" s="63">
        <v>4</v>
      </c>
      <c r="L4197" s="63">
        <v>-0.6</v>
      </c>
      <c r="M4197" s="63">
        <v>1</v>
      </c>
      <c r="N4197" s="63"/>
      <c r="O4197" s="63">
        <v>1</v>
      </c>
      <c r="P4197" s="63"/>
      <c r="Q4197" s="63"/>
      <c r="R4197" s="63"/>
    </row>
    <row r="4198" spans="1:18" x14ac:dyDescent="0.2">
      <c r="A4198" s="63" t="s">
        <v>4149</v>
      </c>
      <c r="B4198" s="63" t="s">
        <v>4110</v>
      </c>
      <c r="C4198" s="63" t="s">
        <v>89</v>
      </c>
      <c r="D4198" s="63" t="s">
        <v>88</v>
      </c>
      <c r="E4198" s="63" t="s">
        <v>4111</v>
      </c>
      <c r="F4198" s="63">
        <v>0</v>
      </c>
      <c r="G4198" s="63" t="s">
        <v>8638</v>
      </c>
      <c r="H4198" s="63" t="s">
        <v>334</v>
      </c>
      <c r="I4198" s="63">
        <v>44</v>
      </c>
      <c r="J4198" s="63">
        <v>46</v>
      </c>
      <c r="K4198" s="63">
        <v>4</v>
      </c>
      <c r="L4198" s="63"/>
      <c r="M4198" s="63"/>
      <c r="N4198" s="63"/>
      <c r="O4198" s="63"/>
      <c r="P4198" s="63"/>
      <c r="Q4198" s="63"/>
      <c r="R4198" s="63"/>
    </row>
    <row r="4199" spans="1:18" x14ac:dyDescent="0.2">
      <c r="A4199" s="63" t="s">
        <v>4150</v>
      </c>
      <c r="B4199" s="63" t="s">
        <v>4114</v>
      </c>
      <c r="C4199" s="63" t="s">
        <v>89</v>
      </c>
      <c r="D4199" s="63" t="s">
        <v>88</v>
      </c>
      <c r="E4199" s="63" t="s">
        <v>4111</v>
      </c>
      <c r="F4199" s="63">
        <v>1</v>
      </c>
      <c r="G4199" s="63" t="s">
        <v>8638</v>
      </c>
      <c r="H4199" s="63" t="s">
        <v>19</v>
      </c>
      <c r="I4199" s="63">
        <v>41</v>
      </c>
      <c r="J4199" s="63">
        <v>48</v>
      </c>
      <c r="K4199" s="63">
        <v>4</v>
      </c>
      <c r="L4199" s="63">
        <v>-0.4</v>
      </c>
      <c r="M4199" s="63">
        <v>1</v>
      </c>
      <c r="N4199" s="63"/>
      <c r="O4199" s="63"/>
      <c r="P4199" s="63"/>
      <c r="Q4199" s="63"/>
      <c r="R4199" s="63"/>
    </row>
    <row r="4200" spans="1:18" x14ac:dyDescent="0.2">
      <c r="A4200" s="63" t="s">
        <v>4151</v>
      </c>
      <c r="B4200" s="63" t="s">
        <v>4110</v>
      </c>
      <c r="C4200" s="63" t="s">
        <v>93</v>
      </c>
      <c r="D4200" s="63" t="s">
        <v>92</v>
      </c>
      <c r="E4200" s="63" t="s">
        <v>4111</v>
      </c>
      <c r="F4200" s="63">
        <v>0</v>
      </c>
      <c r="G4200" s="63" t="s">
        <v>8638</v>
      </c>
      <c r="H4200" s="63" t="s">
        <v>334</v>
      </c>
      <c r="I4200" s="63">
        <v>26</v>
      </c>
      <c r="J4200" s="63">
        <v>19</v>
      </c>
      <c r="K4200" s="63">
        <v>2</v>
      </c>
      <c r="L4200" s="63"/>
      <c r="M4200" s="63"/>
      <c r="N4200" s="63"/>
      <c r="O4200" s="63"/>
      <c r="P4200" s="63"/>
      <c r="Q4200" s="63"/>
      <c r="R4200" s="63"/>
    </row>
    <row r="4201" spans="1:18" x14ac:dyDescent="0.2">
      <c r="A4201" s="63" t="s">
        <v>4152</v>
      </c>
      <c r="B4201" s="63" t="s">
        <v>4114</v>
      </c>
      <c r="C4201" s="63" t="s">
        <v>93</v>
      </c>
      <c r="D4201" s="63" t="s">
        <v>92</v>
      </c>
      <c r="E4201" s="63" t="s">
        <v>4111</v>
      </c>
      <c r="F4201" s="63">
        <v>1</v>
      </c>
      <c r="G4201" s="63" t="s">
        <v>8638</v>
      </c>
      <c r="H4201" s="63" t="s">
        <v>19</v>
      </c>
      <c r="I4201" s="63">
        <v>25</v>
      </c>
      <c r="J4201" s="63">
        <v>23</v>
      </c>
      <c r="K4201" s="63">
        <v>2</v>
      </c>
      <c r="L4201" s="63">
        <v>-0.1</v>
      </c>
      <c r="M4201" s="63">
        <v>1</v>
      </c>
      <c r="N4201" s="63"/>
      <c r="O4201" s="63"/>
      <c r="P4201" s="63"/>
      <c r="Q4201" s="63"/>
      <c r="R4201" s="63"/>
    </row>
    <row r="4202" spans="1:18" x14ac:dyDescent="0.2">
      <c r="A4202" s="63" t="s">
        <v>4153</v>
      </c>
      <c r="B4202" s="63" t="s">
        <v>4110</v>
      </c>
      <c r="C4202" s="63" t="s">
        <v>97</v>
      </c>
      <c r="D4202" s="63" t="s">
        <v>96</v>
      </c>
      <c r="E4202" s="63" t="s">
        <v>4111</v>
      </c>
      <c r="F4202" s="63">
        <v>0</v>
      </c>
      <c r="G4202" s="63" t="s">
        <v>8638</v>
      </c>
      <c r="H4202" s="63" t="s">
        <v>334</v>
      </c>
      <c r="I4202" s="63">
        <v>29</v>
      </c>
      <c r="J4202" s="63">
        <v>28</v>
      </c>
      <c r="K4202" s="63">
        <v>3</v>
      </c>
      <c r="L4202" s="63"/>
      <c r="M4202" s="63"/>
      <c r="N4202" s="63"/>
      <c r="O4202" s="63"/>
      <c r="P4202" s="63"/>
      <c r="Q4202" s="63"/>
      <c r="R4202" s="63"/>
    </row>
    <row r="4203" spans="1:18" x14ac:dyDescent="0.2">
      <c r="A4203" s="63" t="s">
        <v>4154</v>
      </c>
      <c r="B4203" s="63" t="s">
        <v>4114</v>
      </c>
      <c r="C4203" s="63" t="s">
        <v>97</v>
      </c>
      <c r="D4203" s="63" t="s">
        <v>96</v>
      </c>
      <c r="E4203" s="63" t="s">
        <v>4111</v>
      </c>
      <c r="F4203" s="63">
        <v>1</v>
      </c>
      <c r="G4203" s="63" t="s">
        <v>8638</v>
      </c>
      <c r="H4203" s="63" t="s">
        <v>19</v>
      </c>
      <c r="I4203" s="63">
        <v>29</v>
      </c>
      <c r="J4203" s="63">
        <v>33</v>
      </c>
      <c r="K4203" s="63">
        <v>3</v>
      </c>
      <c r="L4203" s="63">
        <v>0</v>
      </c>
      <c r="M4203" s="63"/>
      <c r="N4203" s="63"/>
      <c r="O4203" s="63"/>
      <c r="P4203" s="63"/>
      <c r="Q4203" s="63"/>
      <c r="R4203" s="63"/>
    </row>
    <row r="4204" spans="1:18" x14ac:dyDescent="0.2">
      <c r="A4204" s="63" t="s">
        <v>4155</v>
      </c>
      <c r="B4204" s="63" t="s">
        <v>4110</v>
      </c>
      <c r="C4204" s="63" t="s">
        <v>101</v>
      </c>
      <c r="D4204" s="63" t="s">
        <v>100</v>
      </c>
      <c r="E4204" s="63" t="s">
        <v>4111</v>
      </c>
      <c r="F4204" s="63">
        <v>0</v>
      </c>
      <c r="G4204" s="63" t="s">
        <v>8638</v>
      </c>
      <c r="H4204" s="63" t="s">
        <v>334</v>
      </c>
      <c r="I4204" s="63">
        <v>30</v>
      </c>
      <c r="J4204" s="63">
        <v>31</v>
      </c>
      <c r="K4204" s="63">
        <v>3</v>
      </c>
      <c r="L4204" s="63"/>
      <c r="M4204" s="63"/>
      <c r="N4204" s="63"/>
      <c r="O4204" s="63"/>
      <c r="P4204" s="63"/>
      <c r="Q4204" s="63"/>
      <c r="R4204" s="63"/>
    </row>
    <row r="4205" spans="1:18" x14ac:dyDescent="0.2">
      <c r="A4205" s="63" t="s">
        <v>4156</v>
      </c>
      <c r="B4205" s="63" t="s">
        <v>4114</v>
      </c>
      <c r="C4205" s="63" t="s">
        <v>101</v>
      </c>
      <c r="D4205" s="63" t="s">
        <v>100</v>
      </c>
      <c r="E4205" s="63" t="s">
        <v>4111</v>
      </c>
      <c r="F4205" s="63">
        <v>1</v>
      </c>
      <c r="G4205" s="63" t="s">
        <v>8638</v>
      </c>
      <c r="H4205" s="63" t="s">
        <v>19</v>
      </c>
      <c r="I4205" s="63">
        <v>28</v>
      </c>
      <c r="J4205" s="63">
        <v>28</v>
      </c>
      <c r="K4205" s="63">
        <v>3</v>
      </c>
      <c r="L4205" s="63">
        <v>-0.2</v>
      </c>
      <c r="M4205" s="63">
        <v>1</v>
      </c>
      <c r="N4205" s="63"/>
      <c r="O4205" s="63"/>
      <c r="P4205" s="63"/>
      <c r="Q4205" s="63"/>
      <c r="R4205" s="63"/>
    </row>
    <row r="4206" spans="1:18" x14ac:dyDescent="0.2">
      <c r="A4206" s="63" t="s">
        <v>4157</v>
      </c>
      <c r="B4206" s="63" t="s">
        <v>4110</v>
      </c>
      <c r="C4206" s="63" t="s">
        <v>105</v>
      </c>
      <c r="D4206" s="63" t="s">
        <v>104</v>
      </c>
      <c r="E4206" s="63" t="s">
        <v>4111</v>
      </c>
      <c r="F4206" s="63">
        <v>0</v>
      </c>
      <c r="G4206" s="63" t="s">
        <v>8638</v>
      </c>
      <c r="H4206" s="63" t="s">
        <v>334</v>
      </c>
      <c r="I4206" s="63">
        <v>34</v>
      </c>
      <c r="J4206" s="63">
        <v>37</v>
      </c>
      <c r="K4206" s="63">
        <v>4</v>
      </c>
      <c r="L4206" s="63"/>
      <c r="M4206" s="63"/>
      <c r="N4206" s="63"/>
      <c r="O4206" s="63"/>
      <c r="P4206" s="63"/>
      <c r="Q4206" s="63"/>
      <c r="R4206" s="63"/>
    </row>
    <row r="4207" spans="1:18" x14ac:dyDescent="0.2">
      <c r="A4207" s="63" t="s">
        <v>4158</v>
      </c>
      <c r="B4207" s="63" t="s">
        <v>4114</v>
      </c>
      <c r="C4207" s="63" t="s">
        <v>105</v>
      </c>
      <c r="D4207" s="63" t="s">
        <v>104</v>
      </c>
      <c r="E4207" s="63" t="s">
        <v>4111</v>
      </c>
      <c r="F4207" s="63">
        <v>1</v>
      </c>
      <c r="G4207" s="63" t="s">
        <v>8638</v>
      </c>
      <c r="H4207" s="63" t="s">
        <v>19</v>
      </c>
      <c r="I4207" s="63">
        <v>34</v>
      </c>
      <c r="J4207" s="63">
        <v>41</v>
      </c>
      <c r="K4207" s="63">
        <v>4</v>
      </c>
      <c r="L4207" s="63">
        <v>0</v>
      </c>
      <c r="M4207" s="63"/>
      <c r="N4207" s="63"/>
      <c r="O4207" s="63"/>
      <c r="P4207" s="63"/>
      <c r="Q4207" s="63"/>
      <c r="R4207" s="63"/>
    </row>
    <row r="4208" spans="1:18" x14ac:dyDescent="0.2">
      <c r="A4208" s="63" t="s">
        <v>4159</v>
      </c>
      <c r="B4208" s="63" t="s">
        <v>4110</v>
      </c>
      <c r="C4208" s="63" t="s">
        <v>109</v>
      </c>
      <c r="D4208" s="63" t="s">
        <v>108</v>
      </c>
      <c r="E4208" s="63" t="s">
        <v>4111</v>
      </c>
      <c r="F4208" s="63">
        <v>0</v>
      </c>
      <c r="G4208" s="63" t="s">
        <v>8638</v>
      </c>
      <c r="H4208" s="63" t="s">
        <v>334</v>
      </c>
      <c r="I4208" s="63">
        <v>20</v>
      </c>
      <c r="J4208" s="63">
        <v>7</v>
      </c>
      <c r="K4208" s="63">
        <v>1</v>
      </c>
      <c r="L4208" s="63"/>
      <c r="M4208" s="63"/>
      <c r="N4208" s="63"/>
      <c r="O4208" s="63"/>
      <c r="P4208" s="63"/>
      <c r="Q4208" s="63"/>
      <c r="R4208" s="63"/>
    </row>
    <row r="4209" spans="1:18" x14ac:dyDescent="0.2">
      <c r="A4209" s="63" t="s">
        <v>4160</v>
      </c>
      <c r="B4209" s="63" t="s">
        <v>4114</v>
      </c>
      <c r="C4209" s="63" t="s">
        <v>109</v>
      </c>
      <c r="D4209" s="63" t="s">
        <v>108</v>
      </c>
      <c r="E4209" s="63" t="s">
        <v>4111</v>
      </c>
      <c r="F4209" s="63">
        <v>1</v>
      </c>
      <c r="G4209" s="63" t="s">
        <v>8638</v>
      </c>
      <c r="H4209" s="63" t="s">
        <v>19</v>
      </c>
      <c r="I4209" s="63">
        <v>19</v>
      </c>
      <c r="J4209" s="63">
        <v>11</v>
      </c>
      <c r="K4209" s="63">
        <v>1</v>
      </c>
      <c r="L4209" s="63">
        <v>-0.1</v>
      </c>
      <c r="M4209" s="63">
        <v>1</v>
      </c>
      <c r="N4209" s="63"/>
      <c r="O4209" s="63"/>
      <c r="P4209" s="63"/>
      <c r="Q4209" s="63"/>
      <c r="R4209" s="63"/>
    </row>
    <row r="4210" spans="1:18" x14ac:dyDescent="0.2">
      <c r="A4210" s="63" t="s">
        <v>4161</v>
      </c>
      <c r="B4210" s="63" t="s">
        <v>4110</v>
      </c>
      <c r="C4210" s="63" t="s">
        <v>113</v>
      </c>
      <c r="D4210" s="63" t="s">
        <v>112</v>
      </c>
      <c r="E4210" s="63" t="s">
        <v>4111</v>
      </c>
      <c r="F4210" s="63">
        <v>0</v>
      </c>
      <c r="G4210" s="63" t="s">
        <v>8638</v>
      </c>
      <c r="H4210" s="63" t="s">
        <v>334</v>
      </c>
      <c r="I4210" s="63">
        <v>42</v>
      </c>
      <c r="J4210" s="63">
        <v>45</v>
      </c>
      <c r="K4210" s="63">
        <v>4</v>
      </c>
      <c r="L4210" s="63"/>
      <c r="M4210" s="63"/>
      <c r="N4210" s="63"/>
      <c r="O4210" s="63"/>
      <c r="P4210" s="63"/>
      <c r="Q4210" s="63"/>
      <c r="R4210" s="63"/>
    </row>
    <row r="4211" spans="1:18" x14ac:dyDescent="0.2">
      <c r="A4211" s="63" t="s">
        <v>4162</v>
      </c>
      <c r="B4211" s="63" t="s">
        <v>4114</v>
      </c>
      <c r="C4211" s="63" t="s">
        <v>113</v>
      </c>
      <c r="D4211" s="63" t="s">
        <v>112</v>
      </c>
      <c r="E4211" s="63" t="s">
        <v>4111</v>
      </c>
      <c r="F4211" s="63">
        <v>1</v>
      </c>
      <c r="G4211" s="63" t="s">
        <v>8638</v>
      </c>
      <c r="H4211" s="63" t="s">
        <v>19</v>
      </c>
      <c r="I4211" s="63">
        <v>40</v>
      </c>
      <c r="J4211" s="63">
        <v>47</v>
      </c>
      <c r="K4211" s="63">
        <v>4</v>
      </c>
      <c r="L4211" s="63">
        <v>-0.2</v>
      </c>
      <c r="M4211" s="63">
        <v>1</v>
      </c>
      <c r="N4211" s="63"/>
      <c r="O4211" s="63"/>
      <c r="P4211" s="63"/>
      <c r="Q4211" s="63"/>
      <c r="R4211" s="63"/>
    </row>
    <row r="4212" spans="1:18" x14ac:dyDescent="0.2">
      <c r="A4212" s="63" t="s">
        <v>4163</v>
      </c>
      <c r="B4212" s="63" t="s">
        <v>4110</v>
      </c>
      <c r="C4212" s="63" t="s">
        <v>117</v>
      </c>
      <c r="D4212" s="63" t="s">
        <v>116</v>
      </c>
      <c r="E4212" s="63" t="s">
        <v>4111</v>
      </c>
      <c r="F4212" s="63">
        <v>0</v>
      </c>
      <c r="G4212" s="63" t="s">
        <v>8638</v>
      </c>
      <c r="H4212" s="63" t="s">
        <v>334</v>
      </c>
      <c r="I4212" s="63">
        <v>31</v>
      </c>
      <c r="J4212" s="63">
        <v>32</v>
      </c>
      <c r="K4212" s="63">
        <v>3</v>
      </c>
      <c r="L4212" s="63"/>
      <c r="M4212" s="63"/>
      <c r="N4212" s="63"/>
      <c r="O4212" s="63"/>
      <c r="P4212" s="63"/>
      <c r="Q4212" s="63"/>
      <c r="R4212" s="63"/>
    </row>
    <row r="4213" spans="1:18" x14ac:dyDescent="0.2">
      <c r="A4213" s="63" t="s">
        <v>4164</v>
      </c>
      <c r="B4213" s="63" t="s">
        <v>4114</v>
      </c>
      <c r="C4213" s="63" t="s">
        <v>117</v>
      </c>
      <c r="D4213" s="63" t="s">
        <v>116</v>
      </c>
      <c r="E4213" s="63" t="s">
        <v>4111</v>
      </c>
      <c r="F4213" s="63">
        <v>1</v>
      </c>
      <c r="G4213" s="63" t="s">
        <v>8638</v>
      </c>
      <c r="H4213" s="63" t="s">
        <v>19</v>
      </c>
      <c r="I4213" s="63">
        <v>30</v>
      </c>
      <c r="J4213" s="63">
        <v>37</v>
      </c>
      <c r="K4213" s="63">
        <v>3</v>
      </c>
      <c r="L4213" s="63">
        <v>-0.1</v>
      </c>
      <c r="M4213" s="63">
        <v>1</v>
      </c>
      <c r="N4213" s="63"/>
      <c r="O4213" s="63"/>
      <c r="P4213" s="63"/>
      <c r="Q4213" s="63"/>
      <c r="R4213" s="63"/>
    </row>
    <row r="4214" spans="1:18" x14ac:dyDescent="0.2">
      <c r="A4214" s="63" t="s">
        <v>4165</v>
      </c>
      <c r="B4214" s="63" t="s">
        <v>4110</v>
      </c>
      <c r="C4214" s="63" t="s">
        <v>121</v>
      </c>
      <c r="D4214" s="63" t="s">
        <v>120</v>
      </c>
      <c r="E4214" s="63" t="s">
        <v>4111</v>
      </c>
      <c r="F4214" s="63">
        <v>0</v>
      </c>
      <c r="G4214" s="63" t="s">
        <v>8638</v>
      </c>
      <c r="H4214" s="63" t="s">
        <v>334</v>
      </c>
      <c r="I4214" s="63">
        <v>21</v>
      </c>
      <c r="J4214" s="63">
        <v>9</v>
      </c>
      <c r="K4214" s="63">
        <v>1</v>
      </c>
      <c r="L4214" s="63"/>
      <c r="M4214" s="63"/>
      <c r="N4214" s="63"/>
      <c r="O4214" s="63"/>
      <c r="P4214" s="63"/>
      <c r="Q4214" s="63"/>
      <c r="R4214" s="63"/>
    </row>
    <row r="4215" spans="1:18" x14ac:dyDescent="0.2">
      <c r="A4215" s="63" t="s">
        <v>4166</v>
      </c>
      <c r="B4215" s="63" t="s">
        <v>4114</v>
      </c>
      <c r="C4215" s="63" t="s">
        <v>121</v>
      </c>
      <c r="D4215" s="63" t="s">
        <v>120</v>
      </c>
      <c r="E4215" s="63" t="s">
        <v>4111</v>
      </c>
      <c r="F4215" s="63">
        <v>1</v>
      </c>
      <c r="G4215" s="63" t="s">
        <v>8638</v>
      </c>
      <c r="H4215" s="63" t="s">
        <v>19</v>
      </c>
      <c r="I4215" s="63">
        <v>18</v>
      </c>
      <c r="J4215" s="63">
        <v>9</v>
      </c>
      <c r="K4215" s="63">
        <v>1</v>
      </c>
      <c r="L4215" s="63">
        <v>-0.4</v>
      </c>
      <c r="M4215" s="63">
        <v>1</v>
      </c>
      <c r="N4215" s="63"/>
      <c r="O4215" s="63"/>
      <c r="P4215" s="63"/>
      <c r="Q4215" s="63"/>
      <c r="R4215" s="63"/>
    </row>
    <row r="4216" spans="1:18" x14ac:dyDescent="0.2">
      <c r="A4216" s="63" t="s">
        <v>4167</v>
      </c>
      <c r="B4216" s="63" t="s">
        <v>4110</v>
      </c>
      <c r="C4216" s="63" t="s">
        <v>125</v>
      </c>
      <c r="D4216" s="63" t="s">
        <v>124</v>
      </c>
      <c r="E4216" s="63" t="s">
        <v>4111</v>
      </c>
      <c r="F4216" s="63">
        <v>0</v>
      </c>
      <c r="G4216" s="63" t="s">
        <v>8638</v>
      </c>
      <c r="H4216" s="63" t="s">
        <v>334</v>
      </c>
      <c r="I4216" s="63">
        <v>24</v>
      </c>
      <c r="J4216" s="63">
        <v>15</v>
      </c>
      <c r="K4216" s="63">
        <v>2</v>
      </c>
      <c r="L4216" s="63"/>
      <c r="M4216" s="63"/>
      <c r="N4216" s="63"/>
      <c r="O4216" s="63"/>
      <c r="P4216" s="63"/>
      <c r="Q4216" s="63"/>
      <c r="R4216" s="63"/>
    </row>
    <row r="4217" spans="1:18" x14ac:dyDescent="0.2">
      <c r="A4217" s="63" t="s">
        <v>4168</v>
      </c>
      <c r="B4217" s="63" t="s">
        <v>4114</v>
      </c>
      <c r="C4217" s="63" t="s">
        <v>125</v>
      </c>
      <c r="D4217" s="63" t="s">
        <v>124</v>
      </c>
      <c r="E4217" s="63" t="s">
        <v>4111</v>
      </c>
      <c r="F4217" s="63">
        <v>1</v>
      </c>
      <c r="G4217" s="63" t="s">
        <v>8638</v>
      </c>
      <c r="H4217" s="63" t="s">
        <v>19</v>
      </c>
      <c r="I4217" s="63">
        <v>23</v>
      </c>
      <c r="J4217" s="63">
        <v>20</v>
      </c>
      <c r="K4217" s="63">
        <v>2</v>
      </c>
      <c r="L4217" s="63">
        <v>-0.1</v>
      </c>
      <c r="M4217" s="63">
        <v>1</v>
      </c>
      <c r="N4217" s="63"/>
      <c r="O4217" s="63"/>
      <c r="P4217" s="63"/>
      <c r="Q4217" s="63"/>
      <c r="R4217" s="63"/>
    </row>
    <row r="4218" spans="1:18" x14ac:dyDescent="0.2">
      <c r="A4218" s="63" t="s">
        <v>4169</v>
      </c>
      <c r="B4218" s="63" t="s">
        <v>4110</v>
      </c>
      <c r="C4218" s="63" t="s">
        <v>129</v>
      </c>
      <c r="D4218" s="63" t="s">
        <v>128</v>
      </c>
      <c r="E4218" s="63" t="s">
        <v>4111</v>
      </c>
      <c r="F4218" s="63">
        <v>0</v>
      </c>
      <c r="G4218" s="63" t="s">
        <v>8638</v>
      </c>
      <c r="H4218" s="63" t="s">
        <v>334</v>
      </c>
      <c r="I4218" s="63">
        <v>25</v>
      </c>
      <c r="J4218" s="63">
        <v>18</v>
      </c>
      <c r="K4218" s="63">
        <v>2</v>
      </c>
      <c r="L4218" s="63"/>
      <c r="M4218" s="63"/>
      <c r="N4218" s="63"/>
      <c r="O4218" s="63"/>
      <c r="P4218" s="63"/>
      <c r="Q4218" s="63"/>
      <c r="R4218" s="63"/>
    </row>
    <row r="4219" spans="1:18" x14ac:dyDescent="0.2">
      <c r="A4219" s="63" t="s">
        <v>4170</v>
      </c>
      <c r="B4219" s="63" t="s">
        <v>4114</v>
      </c>
      <c r="C4219" s="63" t="s">
        <v>129</v>
      </c>
      <c r="D4219" s="63" t="s">
        <v>128</v>
      </c>
      <c r="E4219" s="63" t="s">
        <v>4111</v>
      </c>
      <c r="F4219" s="63">
        <v>1</v>
      </c>
      <c r="G4219" s="63" t="s">
        <v>8638</v>
      </c>
      <c r="H4219" s="63" t="s">
        <v>19</v>
      </c>
      <c r="I4219" s="63">
        <v>22</v>
      </c>
      <c r="J4219" s="63">
        <v>16</v>
      </c>
      <c r="K4219" s="63">
        <v>2</v>
      </c>
      <c r="L4219" s="63">
        <v>-0.4</v>
      </c>
      <c r="M4219" s="63">
        <v>1</v>
      </c>
      <c r="N4219" s="63"/>
      <c r="O4219" s="63"/>
      <c r="P4219" s="63"/>
      <c r="Q4219" s="63"/>
      <c r="R4219" s="63"/>
    </row>
    <row r="4220" spans="1:18" x14ac:dyDescent="0.2">
      <c r="A4220" s="63" t="s">
        <v>4171</v>
      </c>
      <c r="B4220" s="63" t="s">
        <v>4110</v>
      </c>
      <c r="C4220" s="63" t="s">
        <v>133</v>
      </c>
      <c r="D4220" s="63" t="s">
        <v>132</v>
      </c>
      <c r="E4220" s="63" t="s">
        <v>4111</v>
      </c>
      <c r="F4220" s="63">
        <v>0</v>
      </c>
      <c r="G4220" s="63" t="s">
        <v>8638</v>
      </c>
      <c r="H4220" s="63" t="s">
        <v>334</v>
      </c>
      <c r="I4220" s="63">
        <v>23</v>
      </c>
      <c r="J4220" s="63">
        <v>13</v>
      </c>
      <c r="K4220" s="63">
        <v>2</v>
      </c>
      <c r="L4220" s="63"/>
      <c r="M4220" s="63"/>
      <c r="N4220" s="63"/>
      <c r="O4220" s="63"/>
      <c r="P4220" s="63"/>
      <c r="Q4220" s="63"/>
      <c r="R4220" s="63"/>
    </row>
    <row r="4221" spans="1:18" x14ac:dyDescent="0.2">
      <c r="A4221" s="63" t="s">
        <v>4172</v>
      </c>
      <c r="B4221" s="63" t="s">
        <v>4114</v>
      </c>
      <c r="C4221" s="63" t="s">
        <v>133</v>
      </c>
      <c r="D4221" s="63" t="s">
        <v>132</v>
      </c>
      <c r="E4221" s="63" t="s">
        <v>4111</v>
      </c>
      <c r="F4221" s="63">
        <v>1</v>
      </c>
      <c r="G4221" s="63" t="s">
        <v>8638</v>
      </c>
      <c r="H4221" s="63" t="s">
        <v>19</v>
      </c>
      <c r="I4221" s="63">
        <v>22</v>
      </c>
      <c r="J4221" s="63">
        <v>16</v>
      </c>
      <c r="K4221" s="63">
        <v>2</v>
      </c>
      <c r="L4221" s="63">
        <v>-0.1</v>
      </c>
      <c r="M4221" s="63">
        <v>1</v>
      </c>
      <c r="N4221" s="63"/>
      <c r="O4221" s="63"/>
      <c r="P4221" s="63"/>
      <c r="Q4221" s="63"/>
      <c r="R4221" s="63"/>
    </row>
    <row r="4222" spans="1:18" x14ac:dyDescent="0.2">
      <c r="A4222" s="63" t="s">
        <v>4173</v>
      </c>
      <c r="B4222" s="63" t="s">
        <v>4110</v>
      </c>
      <c r="C4222" s="63" t="s">
        <v>137</v>
      </c>
      <c r="D4222" s="63" t="s">
        <v>136</v>
      </c>
      <c r="E4222" s="63" t="s">
        <v>4111</v>
      </c>
      <c r="F4222" s="63">
        <v>0</v>
      </c>
      <c r="G4222" s="63" t="s">
        <v>8638</v>
      </c>
      <c r="H4222" s="63" t="s">
        <v>334</v>
      </c>
      <c r="I4222" s="63">
        <v>27</v>
      </c>
      <c r="J4222" s="63">
        <v>21</v>
      </c>
      <c r="K4222" s="63">
        <v>2</v>
      </c>
      <c r="L4222" s="63"/>
      <c r="M4222" s="63"/>
      <c r="N4222" s="63"/>
      <c r="O4222" s="63"/>
      <c r="P4222" s="63"/>
      <c r="Q4222" s="63"/>
      <c r="R4222" s="63"/>
    </row>
    <row r="4223" spans="1:18" x14ac:dyDescent="0.2">
      <c r="A4223" s="63" t="s">
        <v>4174</v>
      </c>
      <c r="B4223" s="63" t="s">
        <v>4114</v>
      </c>
      <c r="C4223" s="63" t="s">
        <v>137</v>
      </c>
      <c r="D4223" s="63" t="s">
        <v>136</v>
      </c>
      <c r="E4223" s="63" t="s">
        <v>4111</v>
      </c>
      <c r="F4223" s="63">
        <v>1</v>
      </c>
      <c r="G4223" s="63" t="s">
        <v>8638</v>
      </c>
      <c r="H4223" s="63" t="s">
        <v>19</v>
      </c>
      <c r="I4223" s="63">
        <v>27</v>
      </c>
      <c r="J4223" s="63">
        <v>27</v>
      </c>
      <c r="K4223" s="63">
        <v>3</v>
      </c>
      <c r="L4223" s="63">
        <v>0</v>
      </c>
      <c r="M4223" s="63"/>
      <c r="N4223" s="63"/>
      <c r="O4223" s="63"/>
      <c r="P4223" s="63"/>
      <c r="Q4223" s="63"/>
      <c r="R4223" s="63"/>
    </row>
    <row r="4224" spans="1:18" x14ac:dyDescent="0.2">
      <c r="A4224" s="63" t="s">
        <v>4175</v>
      </c>
      <c r="B4224" s="63" t="s">
        <v>4110</v>
      </c>
      <c r="C4224" s="63" t="s">
        <v>141</v>
      </c>
      <c r="D4224" s="63" t="s">
        <v>140</v>
      </c>
      <c r="E4224" s="63" t="s">
        <v>4111</v>
      </c>
      <c r="F4224" s="63">
        <v>0</v>
      </c>
      <c r="G4224" s="63" t="s">
        <v>8638</v>
      </c>
      <c r="H4224" s="63" t="s">
        <v>334</v>
      </c>
      <c r="I4224" s="63">
        <v>23</v>
      </c>
      <c r="J4224" s="63">
        <v>13</v>
      </c>
      <c r="K4224" s="63">
        <v>2</v>
      </c>
      <c r="L4224" s="63"/>
      <c r="M4224" s="63"/>
      <c r="N4224" s="63"/>
      <c r="O4224" s="63"/>
      <c r="P4224" s="63"/>
      <c r="Q4224" s="63"/>
      <c r="R4224" s="63"/>
    </row>
    <row r="4225" spans="1:18" x14ac:dyDescent="0.2">
      <c r="A4225" s="63" t="s">
        <v>4176</v>
      </c>
      <c r="B4225" s="63" t="s">
        <v>4114</v>
      </c>
      <c r="C4225" s="63" t="s">
        <v>141</v>
      </c>
      <c r="D4225" s="63" t="s">
        <v>140</v>
      </c>
      <c r="E4225" s="63" t="s">
        <v>4111</v>
      </c>
      <c r="F4225" s="63">
        <v>1</v>
      </c>
      <c r="G4225" s="63" t="s">
        <v>8638</v>
      </c>
      <c r="H4225" s="63" t="s">
        <v>19</v>
      </c>
      <c r="I4225" s="63">
        <v>21</v>
      </c>
      <c r="J4225" s="63">
        <v>13</v>
      </c>
      <c r="K4225" s="63">
        <v>2</v>
      </c>
      <c r="L4225" s="63">
        <v>-0.2</v>
      </c>
      <c r="M4225" s="63">
        <v>1</v>
      </c>
      <c r="N4225" s="63"/>
      <c r="O4225" s="63"/>
      <c r="P4225" s="63"/>
      <c r="Q4225" s="63"/>
      <c r="R4225" s="63"/>
    </row>
    <row r="4226" spans="1:18" x14ac:dyDescent="0.2">
      <c r="A4226" s="63" t="s">
        <v>4177</v>
      </c>
      <c r="B4226" s="63" t="s">
        <v>4110</v>
      </c>
      <c r="C4226" s="63" t="s">
        <v>145</v>
      </c>
      <c r="D4226" s="63" t="s">
        <v>144</v>
      </c>
      <c r="E4226" s="63" t="s">
        <v>4111</v>
      </c>
      <c r="F4226" s="63">
        <v>0</v>
      </c>
      <c r="G4226" s="63" t="s">
        <v>8638</v>
      </c>
      <c r="H4226" s="63" t="s">
        <v>334</v>
      </c>
      <c r="I4226" s="63">
        <v>29</v>
      </c>
      <c r="J4226" s="63">
        <v>28</v>
      </c>
      <c r="K4226" s="63">
        <v>3</v>
      </c>
      <c r="L4226" s="63"/>
      <c r="M4226" s="63"/>
      <c r="N4226" s="63"/>
      <c r="O4226" s="63"/>
      <c r="P4226" s="63"/>
      <c r="Q4226" s="63"/>
      <c r="R4226" s="63"/>
    </row>
    <row r="4227" spans="1:18" x14ac:dyDescent="0.2">
      <c r="A4227" s="63" t="s">
        <v>4178</v>
      </c>
      <c r="B4227" s="63" t="s">
        <v>4114</v>
      </c>
      <c r="C4227" s="63" t="s">
        <v>145</v>
      </c>
      <c r="D4227" s="63" t="s">
        <v>144</v>
      </c>
      <c r="E4227" s="63" t="s">
        <v>4111</v>
      </c>
      <c r="F4227" s="63">
        <v>1</v>
      </c>
      <c r="G4227" s="63" t="s">
        <v>8638</v>
      </c>
      <c r="H4227" s="63" t="s">
        <v>19</v>
      </c>
      <c r="I4227" s="63">
        <v>25</v>
      </c>
      <c r="J4227" s="63">
        <v>23</v>
      </c>
      <c r="K4227" s="63">
        <v>2</v>
      </c>
      <c r="L4227" s="63">
        <v>-0.5</v>
      </c>
      <c r="M4227" s="63">
        <v>1</v>
      </c>
      <c r="N4227" s="63"/>
      <c r="O4227" s="63">
        <v>1</v>
      </c>
      <c r="P4227" s="63"/>
      <c r="Q4227" s="63"/>
      <c r="R4227" s="63"/>
    </row>
    <row r="4228" spans="1:18" x14ac:dyDescent="0.2">
      <c r="A4228" s="63" t="s">
        <v>4179</v>
      </c>
      <c r="B4228" s="63" t="s">
        <v>4110</v>
      </c>
      <c r="C4228" s="63" t="s">
        <v>149</v>
      </c>
      <c r="D4228" s="63" t="s">
        <v>148</v>
      </c>
      <c r="E4228" s="63" t="s">
        <v>4111</v>
      </c>
      <c r="F4228" s="63">
        <v>0</v>
      </c>
      <c r="G4228" s="63" t="s">
        <v>8638</v>
      </c>
      <c r="H4228" s="63" t="s">
        <v>334</v>
      </c>
      <c r="I4228" s="63">
        <v>29</v>
      </c>
      <c r="J4228" s="63">
        <v>28</v>
      </c>
      <c r="K4228" s="63">
        <v>3</v>
      </c>
      <c r="L4228" s="63"/>
      <c r="M4228" s="63"/>
      <c r="N4228" s="63"/>
      <c r="O4228" s="63"/>
      <c r="P4228" s="63"/>
      <c r="Q4228" s="63"/>
      <c r="R4228" s="63"/>
    </row>
    <row r="4229" spans="1:18" x14ac:dyDescent="0.2">
      <c r="A4229" s="63" t="s">
        <v>4180</v>
      </c>
      <c r="B4229" s="63" t="s">
        <v>4114</v>
      </c>
      <c r="C4229" s="63" t="s">
        <v>149</v>
      </c>
      <c r="D4229" s="63" t="s">
        <v>148</v>
      </c>
      <c r="E4229" s="63" t="s">
        <v>4111</v>
      </c>
      <c r="F4229" s="63">
        <v>1</v>
      </c>
      <c r="G4229" s="63" t="s">
        <v>8638</v>
      </c>
      <c r="H4229" s="63" t="s">
        <v>19</v>
      </c>
      <c r="I4229" s="63">
        <v>28</v>
      </c>
      <c r="J4229" s="63">
        <v>28</v>
      </c>
      <c r="K4229" s="63">
        <v>3</v>
      </c>
      <c r="L4229" s="63">
        <v>-0.1</v>
      </c>
      <c r="M4229" s="63">
        <v>1</v>
      </c>
      <c r="N4229" s="63"/>
      <c r="O4229" s="63"/>
      <c r="P4229" s="63"/>
      <c r="Q4229" s="63"/>
      <c r="R4229" s="63"/>
    </row>
    <row r="4230" spans="1:18" x14ac:dyDescent="0.2">
      <c r="A4230" s="63" t="s">
        <v>4181</v>
      </c>
      <c r="B4230" s="63" t="s">
        <v>4110</v>
      </c>
      <c r="C4230" s="63" t="s">
        <v>153</v>
      </c>
      <c r="D4230" s="63" t="s">
        <v>152</v>
      </c>
      <c r="E4230" s="63" t="s">
        <v>4111</v>
      </c>
      <c r="F4230" s="63">
        <v>0</v>
      </c>
      <c r="G4230" s="63" t="s">
        <v>8638</v>
      </c>
      <c r="H4230" s="63" t="s">
        <v>334</v>
      </c>
      <c r="I4230" s="63">
        <v>24</v>
      </c>
      <c r="J4230" s="63">
        <v>15</v>
      </c>
      <c r="K4230" s="63">
        <v>2</v>
      </c>
      <c r="L4230" s="63"/>
      <c r="M4230" s="63"/>
      <c r="N4230" s="63"/>
      <c r="O4230" s="63"/>
      <c r="P4230" s="63"/>
      <c r="Q4230" s="63"/>
      <c r="R4230" s="63"/>
    </row>
    <row r="4231" spans="1:18" x14ac:dyDescent="0.2">
      <c r="A4231" s="63" t="s">
        <v>4182</v>
      </c>
      <c r="B4231" s="63" t="s">
        <v>4114</v>
      </c>
      <c r="C4231" s="63" t="s">
        <v>153</v>
      </c>
      <c r="D4231" s="63" t="s">
        <v>152</v>
      </c>
      <c r="E4231" s="63" t="s">
        <v>4111</v>
      </c>
      <c r="F4231" s="63">
        <v>1</v>
      </c>
      <c r="G4231" s="63" t="s">
        <v>8638</v>
      </c>
      <c r="H4231" s="63" t="s">
        <v>19</v>
      </c>
      <c r="I4231" s="63">
        <v>22</v>
      </c>
      <c r="J4231" s="63">
        <v>16</v>
      </c>
      <c r="K4231" s="63">
        <v>2</v>
      </c>
      <c r="L4231" s="63">
        <v>-0.2</v>
      </c>
      <c r="M4231" s="63">
        <v>1</v>
      </c>
      <c r="N4231" s="63"/>
      <c r="O4231" s="63"/>
      <c r="P4231" s="63"/>
      <c r="Q4231" s="63"/>
      <c r="R4231" s="63"/>
    </row>
    <row r="4232" spans="1:18" x14ac:dyDescent="0.2">
      <c r="A4232" s="63" t="s">
        <v>4183</v>
      </c>
      <c r="B4232" s="63" t="s">
        <v>4110</v>
      </c>
      <c r="C4232" s="63" t="s">
        <v>157</v>
      </c>
      <c r="D4232" s="63" t="s">
        <v>156</v>
      </c>
      <c r="E4232" s="63" t="s">
        <v>4111</v>
      </c>
      <c r="F4232" s="63">
        <v>0</v>
      </c>
      <c r="G4232" s="63" t="s">
        <v>8638</v>
      </c>
      <c r="H4232" s="63" t="s">
        <v>334</v>
      </c>
      <c r="I4232" s="63">
        <v>38</v>
      </c>
      <c r="J4232" s="63">
        <v>42</v>
      </c>
      <c r="K4232" s="63">
        <v>4</v>
      </c>
      <c r="L4232" s="63"/>
      <c r="M4232" s="63"/>
      <c r="N4232" s="63"/>
      <c r="O4232" s="63"/>
      <c r="P4232" s="63"/>
      <c r="Q4232" s="63"/>
      <c r="R4232" s="63"/>
    </row>
    <row r="4233" spans="1:18" x14ac:dyDescent="0.2">
      <c r="A4233" s="63" t="s">
        <v>4184</v>
      </c>
      <c r="B4233" s="63" t="s">
        <v>4114</v>
      </c>
      <c r="C4233" s="63" t="s">
        <v>157</v>
      </c>
      <c r="D4233" s="63" t="s">
        <v>156</v>
      </c>
      <c r="E4233" s="63" t="s">
        <v>4111</v>
      </c>
      <c r="F4233" s="63">
        <v>1</v>
      </c>
      <c r="G4233" s="63" t="s">
        <v>8638</v>
      </c>
      <c r="H4233" s="63" t="s">
        <v>19</v>
      </c>
      <c r="I4233" s="63">
        <v>36</v>
      </c>
      <c r="J4233" s="63">
        <v>46</v>
      </c>
      <c r="K4233" s="63">
        <v>4</v>
      </c>
      <c r="L4233" s="63">
        <v>-0.2</v>
      </c>
      <c r="M4233" s="63">
        <v>1</v>
      </c>
      <c r="N4233" s="63"/>
      <c r="O4233" s="63"/>
      <c r="P4233" s="63"/>
      <c r="Q4233" s="63"/>
      <c r="R4233" s="63"/>
    </row>
    <row r="4234" spans="1:18" x14ac:dyDescent="0.2">
      <c r="A4234" s="63" t="s">
        <v>4185</v>
      </c>
      <c r="B4234" s="63" t="s">
        <v>4110</v>
      </c>
      <c r="C4234" s="63" t="s">
        <v>161</v>
      </c>
      <c r="D4234" s="63" t="s">
        <v>160</v>
      </c>
      <c r="E4234" s="63" t="s">
        <v>4111</v>
      </c>
      <c r="F4234" s="63">
        <v>0</v>
      </c>
      <c r="G4234" s="63" t="s">
        <v>8638</v>
      </c>
      <c r="H4234" s="63" t="s">
        <v>334</v>
      </c>
      <c r="I4234" s="63">
        <v>38</v>
      </c>
      <c r="J4234" s="63">
        <v>42</v>
      </c>
      <c r="K4234" s="63">
        <v>4</v>
      </c>
      <c r="L4234" s="63"/>
      <c r="M4234" s="63"/>
      <c r="N4234" s="63"/>
      <c r="O4234" s="63"/>
      <c r="P4234" s="63"/>
      <c r="Q4234" s="63"/>
      <c r="R4234" s="63"/>
    </row>
    <row r="4235" spans="1:18" x14ac:dyDescent="0.2">
      <c r="A4235" s="63" t="s">
        <v>4186</v>
      </c>
      <c r="B4235" s="63" t="s">
        <v>4114</v>
      </c>
      <c r="C4235" s="63" t="s">
        <v>161</v>
      </c>
      <c r="D4235" s="63" t="s">
        <v>160</v>
      </c>
      <c r="E4235" s="63" t="s">
        <v>4111</v>
      </c>
      <c r="F4235" s="63">
        <v>1</v>
      </c>
      <c r="G4235" s="63" t="s">
        <v>8638</v>
      </c>
      <c r="H4235" s="63" t="s">
        <v>19</v>
      </c>
      <c r="I4235" s="63">
        <v>34</v>
      </c>
      <c r="J4235" s="63">
        <v>41</v>
      </c>
      <c r="K4235" s="63">
        <v>4</v>
      </c>
      <c r="L4235" s="63">
        <v>-0.5</v>
      </c>
      <c r="M4235" s="63">
        <v>1</v>
      </c>
      <c r="N4235" s="63"/>
      <c r="O4235" s="63">
        <v>1</v>
      </c>
      <c r="P4235" s="63"/>
      <c r="Q4235" s="63"/>
      <c r="R4235" s="63"/>
    </row>
    <row r="4236" spans="1:18" x14ac:dyDescent="0.2">
      <c r="A4236" s="63" t="s">
        <v>4187</v>
      </c>
      <c r="B4236" s="63" t="s">
        <v>4110</v>
      </c>
      <c r="C4236" s="63" t="s">
        <v>165</v>
      </c>
      <c r="D4236" s="63" t="s">
        <v>164</v>
      </c>
      <c r="E4236" s="63" t="s">
        <v>4111</v>
      </c>
      <c r="F4236" s="63">
        <v>0</v>
      </c>
      <c r="G4236" s="63" t="s">
        <v>8638</v>
      </c>
      <c r="H4236" s="63" t="s">
        <v>334</v>
      </c>
      <c r="I4236" s="63">
        <v>17</v>
      </c>
      <c r="J4236" s="63">
        <v>3</v>
      </c>
      <c r="K4236" s="63">
        <v>1</v>
      </c>
      <c r="L4236" s="63"/>
      <c r="M4236" s="63"/>
      <c r="N4236" s="63"/>
      <c r="O4236" s="63"/>
      <c r="P4236" s="63"/>
      <c r="Q4236" s="63"/>
      <c r="R4236" s="63"/>
    </row>
    <row r="4237" spans="1:18" x14ac:dyDescent="0.2">
      <c r="A4237" s="63" t="s">
        <v>4188</v>
      </c>
      <c r="B4237" s="63" t="s">
        <v>4114</v>
      </c>
      <c r="C4237" s="63" t="s">
        <v>165</v>
      </c>
      <c r="D4237" s="63" t="s">
        <v>164</v>
      </c>
      <c r="E4237" s="63" t="s">
        <v>4111</v>
      </c>
      <c r="F4237" s="63">
        <v>1</v>
      </c>
      <c r="G4237" s="63" t="s">
        <v>8638</v>
      </c>
      <c r="H4237" s="63" t="s">
        <v>19</v>
      </c>
      <c r="I4237" s="63">
        <v>17</v>
      </c>
      <c r="J4237" s="63">
        <v>6</v>
      </c>
      <c r="K4237" s="63">
        <v>1</v>
      </c>
      <c r="L4237" s="63">
        <v>0</v>
      </c>
      <c r="M4237" s="63"/>
      <c r="N4237" s="63"/>
      <c r="O4237" s="63"/>
      <c r="P4237" s="63"/>
      <c r="Q4237" s="63"/>
      <c r="R4237" s="63"/>
    </row>
    <row r="4238" spans="1:18" x14ac:dyDescent="0.2">
      <c r="A4238" s="63" t="s">
        <v>4189</v>
      </c>
      <c r="B4238" s="63" t="s">
        <v>4110</v>
      </c>
      <c r="C4238" s="63" t="s">
        <v>169</v>
      </c>
      <c r="D4238" s="63" t="s">
        <v>168</v>
      </c>
      <c r="E4238" s="63" t="s">
        <v>4111</v>
      </c>
      <c r="F4238" s="63">
        <v>0</v>
      </c>
      <c r="G4238" s="63" t="s">
        <v>8638</v>
      </c>
      <c r="H4238" s="63" t="s">
        <v>334</v>
      </c>
      <c r="I4238" s="63">
        <v>31</v>
      </c>
      <c r="J4238" s="63">
        <v>32</v>
      </c>
      <c r="K4238" s="63">
        <v>3</v>
      </c>
      <c r="L4238" s="63"/>
      <c r="M4238" s="63"/>
      <c r="N4238" s="63"/>
      <c r="O4238" s="63"/>
      <c r="P4238" s="63"/>
      <c r="Q4238" s="63"/>
      <c r="R4238" s="63"/>
    </row>
    <row r="4239" spans="1:18" x14ac:dyDescent="0.2">
      <c r="A4239" s="63" t="s">
        <v>4190</v>
      </c>
      <c r="B4239" s="63" t="s">
        <v>4114</v>
      </c>
      <c r="C4239" s="63" t="s">
        <v>169</v>
      </c>
      <c r="D4239" s="63" t="s">
        <v>168</v>
      </c>
      <c r="E4239" s="63" t="s">
        <v>4111</v>
      </c>
      <c r="F4239" s="63">
        <v>1</v>
      </c>
      <c r="G4239" s="63" t="s">
        <v>8638</v>
      </c>
      <c r="H4239" s="63" t="s">
        <v>19</v>
      </c>
      <c r="I4239" s="63">
        <v>28</v>
      </c>
      <c r="J4239" s="63">
        <v>28</v>
      </c>
      <c r="K4239" s="63">
        <v>3</v>
      </c>
      <c r="L4239" s="63">
        <v>-0.4</v>
      </c>
      <c r="M4239" s="63">
        <v>1</v>
      </c>
      <c r="N4239" s="63"/>
      <c r="O4239" s="63"/>
      <c r="P4239" s="63"/>
      <c r="Q4239" s="63"/>
      <c r="R4239" s="63"/>
    </row>
    <row r="4240" spans="1:18" x14ac:dyDescent="0.2">
      <c r="A4240" s="63" t="s">
        <v>4191</v>
      </c>
      <c r="B4240" s="63" t="s">
        <v>4110</v>
      </c>
      <c r="C4240" s="63" t="s">
        <v>173</v>
      </c>
      <c r="D4240" s="63" t="s">
        <v>172</v>
      </c>
      <c r="E4240" s="63" t="s">
        <v>4111</v>
      </c>
      <c r="F4240" s="63">
        <v>0</v>
      </c>
      <c r="G4240" s="63" t="s">
        <v>8638</v>
      </c>
      <c r="H4240" s="63" t="s">
        <v>334</v>
      </c>
      <c r="I4240" s="63">
        <v>27</v>
      </c>
      <c r="J4240" s="63">
        <v>21</v>
      </c>
      <c r="K4240" s="63">
        <v>2</v>
      </c>
      <c r="L4240" s="63"/>
      <c r="M4240" s="63"/>
      <c r="N4240" s="63"/>
      <c r="O4240" s="63"/>
      <c r="P4240" s="63"/>
      <c r="Q4240" s="63"/>
      <c r="R4240" s="63"/>
    </row>
    <row r="4241" spans="1:18" x14ac:dyDescent="0.2">
      <c r="A4241" s="63" t="s">
        <v>4192</v>
      </c>
      <c r="B4241" s="63" t="s">
        <v>4114</v>
      </c>
      <c r="C4241" s="63" t="s">
        <v>173</v>
      </c>
      <c r="D4241" s="63" t="s">
        <v>172</v>
      </c>
      <c r="E4241" s="63" t="s">
        <v>4111</v>
      </c>
      <c r="F4241" s="63">
        <v>1</v>
      </c>
      <c r="G4241" s="63" t="s">
        <v>8638</v>
      </c>
      <c r="H4241" s="63" t="s">
        <v>19</v>
      </c>
      <c r="I4241" s="63">
        <v>28</v>
      </c>
      <c r="J4241" s="63">
        <v>28</v>
      </c>
      <c r="K4241" s="63">
        <v>3</v>
      </c>
      <c r="L4241" s="63">
        <v>0.1</v>
      </c>
      <c r="M4241" s="63"/>
      <c r="N4241" s="63">
        <v>1</v>
      </c>
      <c r="O4241" s="63"/>
      <c r="P4241" s="63"/>
      <c r="Q4241" s="63"/>
      <c r="R4241" s="63"/>
    </row>
    <row r="4242" spans="1:18" x14ac:dyDescent="0.2">
      <c r="A4242" s="63" t="s">
        <v>4193</v>
      </c>
      <c r="B4242" s="63" t="s">
        <v>4110</v>
      </c>
      <c r="C4242" s="63" t="s">
        <v>177</v>
      </c>
      <c r="D4242" s="63" t="s">
        <v>176</v>
      </c>
      <c r="E4242" s="63" t="s">
        <v>4111</v>
      </c>
      <c r="F4242" s="63">
        <v>0</v>
      </c>
      <c r="G4242" s="63" t="s">
        <v>8638</v>
      </c>
      <c r="H4242" s="63" t="s">
        <v>334</v>
      </c>
      <c r="I4242" s="63">
        <v>27</v>
      </c>
      <c r="J4242" s="63">
        <v>21</v>
      </c>
      <c r="K4242" s="63">
        <v>2</v>
      </c>
      <c r="L4242" s="63"/>
      <c r="M4242" s="63"/>
      <c r="N4242" s="63"/>
      <c r="O4242" s="63"/>
      <c r="P4242" s="63"/>
      <c r="Q4242" s="63"/>
      <c r="R4242" s="63"/>
    </row>
    <row r="4243" spans="1:18" x14ac:dyDescent="0.2">
      <c r="A4243" s="63" t="s">
        <v>4194</v>
      </c>
      <c r="B4243" s="63" t="s">
        <v>4114</v>
      </c>
      <c r="C4243" s="63" t="s">
        <v>177</v>
      </c>
      <c r="D4243" s="63" t="s">
        <v>176</v>
      </c>
      <c r="E4243" s="63" t="s">
        <v>4111</v>
      </c>
      <c r="F4243" s="63">
        <v>1</v>
      </c>
      <c r="G4243" s="63" t="s">
        <v>8638</v>
      </c>
      <c r="H4243" s="63" t="s">
        <v>19</v>
      </c>
      <c r="I4243" s="63">
        <v>26</v>
      </c>
      <c r="J4243" s="63">
        <v>25</v>
      </c>
      <c r="K4243" s="63">
        <v>2</v>
      </c>
      <c r="L4243" s="63">
        <v>-0.1</v>
      </c>
      <c r="M4243" s="63">
        <v>1</v>
      </c>
      <c r="N4243" s="63"/>
      <c r="O4243" s="63"/>
      <c r="P4243" s="63"/>
      <c r="Q4243" s="63"/>
      <c r="R4243" s="63"/>
    </row>
    <row r="4244" spans="1:18" x14ac:dyDescent="0.2">
      <c r="A4244" s="63" t="s">
        <v>4195</v>
      </c>
      <c r="B4244" s="63" t="s">
        <v>4110</v>
      </c>
      <c r="C4244" s="63" t="s">
        <v>181</v>
      </c>
      <c r="D4244" s="63" t="s">
        <v>180</v>
      </c>
      <c r="E4244" s="63" t="s">
        <v>4111</v>
      </c>
      <c r="F4244" s="63">
        <v>0</v>
      </c>
      <c r="G4244" s="63" t="s">
        <v>8638</v>
      </c>
      <c r="H4244" s="63" t="s">
        <v>334</v>
      </c>
      <c r="I4244" s="63">
        <v>22</v>
      </c>
      <c r="J4244" s="63">
        <v>11</v>
      </c>
      <c r="K4244" s="63">
        <v>1</v>
      </c>
      <c r="L4244" s="63"/>
      <c r="M4244" s="63"/>
      <c r="N4244" s="63"/>
      <c r="O4244" s="63"/>
      <c r="P4244" s="63"/>
      <c r="Q4244" s="63"/>
      <c r="R4244" s="63"/>
    </row>
    <row r="4245" spans="1:18" x14ac:dyDescent="0.2">
      <c r="A4245" s="63" t="s">
        <v>4196</v>
      </c>
      <c r="B4245" s="63" t="s">
        <v>4114</v>
      </c>
      <c r="C4245" s="63" t="s">
        <v>181</v>
      </c>
      <c r="D4245" s="63" t="s">
        <v>180</v>
      </c>
      <c r="E4245" s="63" t="s">
        <v>4111</v>
      </c>
      <c r="F4245" s="63">
        <v>1</v>
      </c>
      <c r="G4245" s="63" t="s">
        <v>8638</v>
      </c>
      <c r="H4245" s="63" t="s">
        <v>19</v>
      </c>
      <c r="I4245" s="63">
        <v>21</v>
      </c>
      <c r="J4245" s="63">
        <v>13</v>
      </c>
      <c r="K4245" s="63">
        <v>2</v>
      </c>
      <c r="L4245" s="63">
        <v>-0.1</v>
      </c>
      <c r="M4245" s="63">
        <v>1</v>
      </c>
      <c r="N4245" s="63"/>
      <c r="O4245" s="63"/>
      <c r="P4245" s="63"/>
      <c r="Q4245" s="63"/>
      <c r="R4245" s="63"/>
    </row>
    <row r="4246" spans="1:18" x14ac:dyDescent="0.2">
      <c r="A4246" s="63" t="s">
        <v>4197</v>
      </c>
      <c r="B4246" s="63" t="s">
        <v>4110</v>
      </c>
      <c r="C4246" s="63" t="s">
        <v>185</v>
      </c>
      <c r="D4246" s="63" t="s">
        <v>184</v>
      </c>
      <c r="E4246" s="63" t="s">
        <v>4111</v>
      </c>
      <c r="F4246" s="63">
        <v>0</v>
      </c>
      <c r="G4246" s="63" t="s">
        <v>8638</v>
      </c>
      <c r="H4246" s="63" t="s">
        <v>334</v>
      </c>
      <c r="I4246" s="63">
        <v>37</v>
      </c>
      <c r="J4246" s="63">
        <v>40</v>
      </c>
      <c r="K4246" s="63">
        <v>4</v>
      </c>
      <c r="L4246" s="63"/>
      <c r="M4246" s="63"/>
      <c r="N4246" s="63"/>
      <c r="O4246" s="63"/>
      <c r="P4246" s="63"/>
      <c r="Q4246" s="63"/>
      <c r="R4246" s="63"/>
    </row>
    <row r="4247" spans="1:18" x14ac:dyDescent="0.2">
      <c r="A4247" s="63" t="s">
        <v>4198</v>
      </c>
      <c r="B4247" s="63" t="s">
        <v>4114</v>
      </c>
      <c r="C4247" s="63" t="s">
        <v>185</v>
      </c>
      <c r="D4247" s="63" t="s">
        <v>184</v>
      </c>
      <c r="E4247" s="63" t="s">
        <v>4111</v>
      </c>
      <c r="F4247" s="63">
        <v>1</v>
      </c>
      <c r="G4247" s="63" t="s">
        <v>8638</v>
      </c>
      <c r="H4247" s="63" t="s">
        <v>19</v>
      </c>
      <c r="I4247" s="63">
        <v>34</v>
      </c>
      <c r="J4247" s="63">
        <v>41</v>
      </c>
      <c r="K4247" s="63">
        <v>4</v>
      </c>
      <c r="L4247" s="63">
        <v>-0.4</v>
      </c>
      <c r="M4247" s="63">
        <v>1</v>
      </c>
      <c r="N4247" s="63"/>
      <c r="O4247" s="63"/>
      <c r="P4247" s="63"/>
      <c r="Q4247" s="63"/>
      <c r="R4247" s="63"/>
    </row>
    <row r="4248" spans="1:18" x14ac:dyDescent="0.2">
      <c r="A4248" s="63" t="s">
        <v>4199</v>
      </c>
      <c r="B4248" s="63" t="s">
        <v>4110</v>
      </c>
      <c r="C4248" s="63" t="s">
        <v>189</v>
      </c>
      <c r="D4248" s="63" t="s">
        <v>188</v>
      </c>
      <c r="E4248" s="63" t="s">
        <v>4111</v>
      </c>
      <c r="F4248" s="63">
        <v>0</v>
      </c>
      <c r="G4248" s="63" t="s">
        <v>8638</v>
      </c>
      <c r="H4248" s="63" t="s">
        <v>334</v>
      </c>
      <c r="I4248" s="63">
        <v>31</v>
      </c>
      <c r="J4248" s="63">
        <v>32</v>
      </c>
      <c r="K4248" s="63">
        <v>3</v>
      </c>
      <c r="L4248" s="63"/>
      <c r="M4248" s="63"/>
      <c r="N4248" s="63"/>
      <c r="O4248" s="63"/>
      <c r="P4248" s="63"/>
      <c r="Q4248" s="63"/>
      <c r="R4248" s="63"/>
    </row>
    <row r="4249" spans="1:18" x14ac:dyDescent="0.2">
      <c r="A4249" s="63" t="s">
        <v>4200</v>
      </c>
      <c r="B4249" s="63" t="s">
        <v>4114</v>
      </c>
      <c r="C4249" s="63" t="s">
        <v>189</v>
      </c>
      <c r="D4249" s="63" t="s">
        <v>188</v>
      </c>
      <c r="E4249" s="63" t="s">
        <v>4111</v>
      </c>
      <c r="F4249" s="63">
        <v>1</v>
      </c>
      <c r="G4249" s="63" t="s">
        <v>8638</v>
      </c>
      <c r="H4249" s="63" t="s">
        <v>19</v>
      </c>
      <c r="I4249" s="63">
        <v>30</v>
      </c>
      <c r="J4249" s="63">
        <v>37</v>
      </c>
      <c r="K4249" s="63">
        <v>3</v>
      </c>
      <c r="L4249" s="63">
        <v>-0.1</v>
      </c>
      <c r="M4249" s="63">
        <v>1</v>
      </c>
      <c r="N4249" s="63"/>
      <c r="O4249" s="63"/>
      <c r="P4249" s="63"/>
      <c r="Q4249" s="63"/>
      <c r="R4249" s="63"/>
    </row>
    <row r="4250" spans="1:18" x14ac:dyDescent="0.2">
      <c r="A4250" s="63" t="s">
        <v>4201</v>
      </c>
      <c r="B4250" s="63" t="s">
        <v>4110</v>
      </c>
      <c r="C4250" s="63" t="s">
        <v>193</v>
      </c>
      <c r="D4250" s="63" t="s">
        <v>192</v>
      </c>
      <c r="E4250" s="63" t="s">
        <v>4111</v>
      </c>
      <c r="F4250" s="63">
        <v>0</v>
      </c>
      <c r="G4250" s="63" t="s">
        <v>8638</v>
      </c>
      <c r="H4250" s="63" t="s">
        <v>334</v>
      </c>
      <c r="I4250" s="63">
        <v>29</v>
      </c>
      <c r="J4250" s="63"/>
      <c r="K4250" s="63"/>
      <c r="L4250" s="63"/>
      <c r="M4250" s="63"/>
      <c r="N4250" s="63"/>
      <c r="O4250" s="63"/>
      <c r="P4250" s="63"/>
      <c r="Q4250" s="63"/>
      <c r="R4250" s="63"/>
    </row>
    <row r="4251" spans="1:18" x14ac:dyDescent="0.2">
      <c r="A4251" s="63" t="s">
        <v>4202</v>
      </c>
      <c r="B4251" s="63" t="s">
        <v>4114</v>
      </c>
      <c r="C4251" s="63" t="s">
        <v>193</v>
      </c>
      <c r="D4251" s="63" t="s">
        <v>192</v>
      </c>
      <c r="E4251" s="63" t="s">
        <v>4111</v>
      </c>
      <c r="F4251" s="63">
        <v>1</v>
      </c>
      <c r="G4251" s="63" t="s">
        <v>8638</v>
      </c>
      <c r="H4251" s="63" t="s">
        <v>19</v>
      </c>
      <c r="I4251" s="63">
        <v>27</v>
      </c>
      <c r="J4251" s="63"/>
      <c r="K4251" s="63"/>
      <c r="L4251" s="63">
        <v>-0.2</v>
      </c>
      <c r="M4251" s="63">
        <v>1</v>
      </c>
      <c r="N4251" s="63"/>
      <c r="O4251" s="63"/>
      <c r="P4251" s="63"/>
      <c r="Q4251" s="63"/>
      <c r="R4251" s="63"/>
    </row>
    <row r="4252" spans="1:18" x14ac:dyDescent="0.2">
      <c r="A4252" s="63" t="s">
        <v>4203</v>
      </c>
      <c r="B4252" s="63" t="s">
        <v>4110</v>
      </c>
      <c r="C4252" s="63" t="s">
        <v>197</v>
      </c>
      <c r="D4252" s="63" t="s">
        <v>196</v>
      </c>
      <c r="E4252" s="63" t="s">
        <v>4111</v>
      </c>
      <c r="F4252" s="63">
        <v>0</v>
      </c>
      <c r="G4252" s="63" t="s">
        <v>8638</v>
      </c>
      <c r="H4252" s="63" t="s">
        <v>334</v>
      </c>
      <c r="I4252" s="63">
        <v>17</v>
      </c>
      <c r="J4252" s="63">
        <v>3</v>
      </c>
      <c r="K4252" s="63">
        <v>1</v>
      </c>
      <c r="L4252" s="63"/>
      <c r="M4252" s="63"/>
      <c r="N4252" s="63"/>
      <c r="O4252" s="63"/>
      <c r="P4252" s="63"/>
      <c r="Q4252" s="63"/>
      <c r="R4252" s="63"/>
    </row>
    <row r="4253" spans="1:18" x14ac:dyDescent="0.2">
      <c r="A4253" s="63" t="s">
        <v>4204</v>
      </c>
      <c r="B4253" s="63" t="s">
        <v>4114</v>
      </c>
      <c r="C4253" s="63" t="s">
        <v>197</v>
      </c>
      <c r="D4253" s="63" t="s">
        <v>196</v>
      </c>
      <c r="E4253" s="63" t="s">
        <v>4111</v>
      </c>
      <c r="F4253" s="63">
        <v>1</v>
      </c>
      <c r="G4253" s="63" t="s">
        <v>8638</v>
      </c>
      <c r="H4253" s="63" t="s">
        <v>19</v>
      </c>
      <c r="I4253" s="63">
        <v>15</v>
      </c>
      <c r="J4253" s="63">
        <v>2</v>
      </c>
      <c r="K4253" s="63">
        <v>1</v>
      </c>
      <c r="L4253" s="63">
        <v>-0.2</v>
      </c>
      <c r="M4253" s="63">
        <v>1</v>
      </c>
      <c r="N4253" s="63"/>
      <c r="O4253" s="63"/>
      <c r="P4253" s="63"/>
      <c r="Q4253" s="63"/>
      <c r="R4253" s="63"/>
    </row>
    <row r="4254" spans="1:18" x14ac:dyDescent="0.2">
      <c r="A4254" s="63" t="s">
        <v>4205</v>
      </c>
      <c r="B4254" s="63" t="s">
        <v>4110</v>
      </c>
      <c r="C4254" s="63" t="s">
        <v>201</v>
      </c>
      <c r="D4254" s="63" t="s">
        <v>200</v>
      </c>
      <c r="E4254" s="63" t="s">
        <v>4111</v>
      </c>
      <c r="F4254" s="63">
        <v>0</v>
      </c>
      <c r="G4254" s="63" t="s">
        <v>8638</v>
      </c>
      <c r="H4254" s="63" t="s">
        <v>334</v>
      </c>
      <c r="I4254" s="63"/>
      <c r="J4254" s="63"/>
      <c r="K4254" s="63"/>
      <c r="L4254" s="63"/>
      <c r="M4254" s="63"/>
      <c r="N4254" s="63"/>
      <c r="O4254" s="63"/>
      <c r="P4254" s="63"/>
      <c r="Q4254" s="63"/>
      <c r="R4254" s="63"/>
    </row>
    <row r="4255" spans="1:18" x14ac:dyDescent="0.2">
      <c r="A4255" s="63" t="s">
        <v>4206</v>
      </c>
      <c r="B4255" s="63" t="s">
        <v>4114</v>
      </c>
      <c r="C4255" s="63" t="s">
        <v>201</v>
      </c>
      <c r="D4255" s="63" t="s">
        <v>200</v>
      </c>
      <c r="E4255" s="63" t="s">
        <v>4111</v>
      </c>
      <c r="F4255" s="63">
        <v>1</v>
      </c>
      <c r="G4255" s="63" t="s">
        <v>8638</v>
      </c>
      <c r="H4255" s="63" t="s">
        <v>19</v>
      </c>
      <c r="I4255" s="63">
        <v>20</v>
      </c>
      <c r="J4255" s="63">
        <v>12</v>
      </c>
      <c r="K4255" s="63">
        <v>1</v>
      </c>
      <c r="L4255" s="63"/>
      <c r="M4255" s="63"/>
      <c r="N4255" s="63"/>
      <c r="O4255" s="63"/>
      <c r="P4255" s="63"/>
      <c r="Q4255" s="63"/>
      <c r="R4255" s="63"/>
    </row>
    <row r="4256" spans="1:18" x14ac:dyDescent="0.2">
      <c r="A4256" s="63" t="s">
        <v>4207</v>
      </c>
      <c r="B4256" s="63" t="s">
        <v>4110</v>
      </c>
      <c r="C4256" s="63" t="s">
        <v>205</v>
      </c>
      <c r="D4256" s="63" t="s">
        <v>204</v>
      </c>
      <c r="E4256" s="63" t="s">
        <v>4111</v>
      </c>
      <c r="F4256" s="63">
        <v>0</v>
      </c>
      <c r="G4256" s="63" t="s">
        <v>8638</v>
      </c>
      <c r="H4256" s="63" t="s">
        <v>334</v>
      </c>
      <c r="I4256" s="63">
        <v>27</v>
      </c>
      <c r="J4256" s="63">
        <v>21</v>
      </c>
      <c r="K4256" s="63">
        <v>2</v>
      </c>
      <c r="L4256" s="63"/>
      <c r="M4256" s="63"/>
      <c r="N4256" s="63"/>
      <c r="O4256" s="63"/>
      <c r="P4256" s="63"/>
      <c r="Q4256" s="63"/>
      <c r="R4256" s="63"/>
    </row>
    <row r="4257" spans="1:18" x14ac:dyDescent="0.2">
      <c r="A4257" s="63" t="s">
        <v>4208</v>
      </c>
      <c r="B4257" s="63" t="s">
        <v>4114</v>
      </c>
      <c r="C4257" s="63" t="s">
        <v>205</v>
      </c>
      <c r="D4257" s="63" t="s">
        <v>204</v>
      </c>
      <c r="E4257" s="63" t="s">
        <v>4111</v>
      </c>
      <c r="F4257" s="63">
        <v>1</v>
      </c>
      <c r="G4257" s="63" t="s">
        <v>8638</v>
      </c>
      <c r="H4257" s="63" t="s">
        <v>19</v>
      </c>
      <c r="I4257" s="63">
        <v>24</v>
      </c>
      <c r="J4257" s="63">
        <v>21</v>
      </c>
      <c r="K4257" s="63">
        <v>2</v>
      </c>
      <c r="L4257" s="63">
        <v>-0.4</v>
      </c>
      <c r="M4257" s="63">
        <v>1</v>
      </c>
      <c r="N4257" s="63"/>
      <c r="O4257" s="63"/>
      <c r="P4257" s="63"/>
      <c r="Q4257" s="63"/>
      <c r="R4257" s="63"/>
    </row>
    <row r="4258" spans="1:18" x14ac:dyDescent="0.2">
      <c r="A4258" s="63" t="s">
        <v>4209</v>
      </c>
      <c r="B4258" s="63" t="s">
        <v>4110</v>
      </c>
      <c r="C4258" s="63" t="s">
        <v>209</v>
      </c>
      <c r="D4258" s="63" t="s">
        <v>208</v>
      </c>
      <c r="E4258" s="63" t="s">
        <v>4111</v>
      </c>
      <c r="F4258" s="63">
        <v>0</v>
      </c>
      <c r="G4258" s="63" t="s">
        <v>8638</v>
      </c>
      <c r="H4258" s="63" t="s">
        <v>334</v>
      </c>
      <c r="I4258" s="63">
        <v>18</v>
      </c>
      <c r="J4258" s="63">
        <v>6</v>
      </c>
      <c r="K4258" s="63">
        <v>1</v>
      </c>
      <c r="L4258" s="63"/>
      <c r="M4258" s="63"/>
      <c r="N4258" s="63"/>
      <c r="O4258" s="63"/>
      <c r="P4258" s="63"/>
      <c r="Q4258" s="63"/>
      <c r="R4258" s="63"/>
    </row>
    <row r="4259" spans="1:18" x14ac:dyDescent="0.2">
      <c r="A4259" s="63" t="s">
        <v>4210</v>
      </c>
      <c r="B4259" s="63" t="s">
        <v>4114</v>
      </c>
      <c r="C4259" s="63" t="s">
        <v>209</v>
      </c>
      <c r="D4259" s="63" t="s">
        <v>208</v>
      </c>
      <c r="E4259" s="63" t="s">
        <v>4111</v>
      </c>
      <c r="F4259" s="63">
        <v>1</v>
      </c>
      <c r="G4259" s="63" t="s">
        <v>8638</v>
      </c>
      <c r="H4259" s="63" t="s">
        <v>19</v>
      </c>
      <c r="I4259" s="63">
        <v>17</v>
      </c>
      <c r="J4259" s="63">
        <v>6</v>
      </c>
      <c r="K4259" s="63">
        <v>1</v>
      </c>
      <c r="L4259" s="63">
        <v>-0.1</v>
      </c>
      <c r="M4259" s="63">
        <v>1</v>
      </c>
      <c r="N4259" s="63"/>
      <c r="O4259" s="63"/>
      <c r="P4259" s="63"/>
      <c r="Q4259" s="63"/>
      <c r="R4259" s="63"/>
    </row>
    <row r="4260" spans="1:18" x14ac:dyDescent="0.2">
      <c r="A4260" s="63" t="s">
        <v>4211</v>
      </c>
      <c r="B4260" s="63" t="s">
        <v>4110</v>
      </c>
      <c r="C4260" s="63" t="s">
        <v>213</v>
      </c>
      <c r="D4260" s="63" t="s">
        <v>212</v>
      </c>
      <c r="E4260" s="63" t="s">
        <v>4111</v>
      </c>
      <c r="F4260" s="63">
        <v>0</v>
      </c>
      <c r="G4260" s="63" t="s">
        <v>8638</v>
      </c>
      <c r="H4260" s="63" t="s">
        <v>334</v>
      </c>
      <c r="I4260" s="63">
        <v>50</v>
      </c>
      <c r="J4260" s="63">
        <v>47</v>
      </c>
      <c r="K4260" s="63">
        <v>4</v>
      </c>
      <c r="L4260" s="63"/>
      <c r="M4260" s="63"/>
      <c r="N4260" s="63"/>
      <c r="O4260" s="63"/>
      <c r="P4260" s="63"/>
      <c r="Q4260" s="63"/>
      <c r="R4260" s="63"/>
    </row>
    <row r="4261" spans="1:18" x14ac:dyDescent="0.2">
      <c r="A4261" s="63" t="s">
        <v>4212</v>
      </c>
      <c r="B4261" s="63" t="s">
        <v>4114</v>
      </c>
      <c r="C4261" s="63" t="s">
        <v>213</v>
      </c>
      <c r="D4261" s="63" t="s">
        <v>212</v>
      </c>
      <c r="E4261" s="63" t="s">
        <v>4111</v>
      </c>
      <c r="F4261" s="63">
        <v>1</v>
      </c>
      <c r="G4261" s="63" t="s">
        <v>8638</v>
      </c>
      <c r="H4261" s="63" t="s">
        <v>19</v>
      </c>
      <c r="I4261" s="63">
        <v>42</v>
      </c>
      <c r="J4261" s="63">
        <v>49</v>
      </c>
      <c r="K4261" s="63">
        <v>4</v>
      </c>
      <c r="L4261" s="63">
        <v>-1</v>
      </c>
      <c r="M4261" s="63">
        <v>1</v>
      </c>
      <c r="N4261" s="63"/>
      <c r="O4261" s="63">
        <v>1</v>
      </c>
      <c r="P4261" s="63"/>
      <c r="Q4261" s="63">
        <v>1</v>
      </c>
      <c r="R4261" s="63"/>
    </row>
    <row r="4262" spans="1:18" x14ac:dyDescent="0.2">
      <c r="A4262" s="63" t="s">
        <v>4213</v>
      </c>
      <c r="B4262" s="63" t="s">
        <v>4110</v>
      </c>
      <c r="C4262" s="63" t="s">
        <v>217</v>
      </c>
      <c r="D4262" s="63" t="s">
        <v>216</v>
      </c>
      <c r="E4262" s="63" t="s">
        <v>4111</v>
      </c>
      <c r="F4262" s="63">
        <v>0</v>
      </c>
      <c r="G4262" s="63" t="s">
        <v>8638</v>
      </c>
      <c r="H4262" s="63" t="s">
        <v>334</v>
      </c>
      <c r="I4262" s="63">
        <v>22</v>
      </c>
      <c r="J4262" s="63">
        <v>11</v>
      </c>
      <c r="K4262" s="63">
        <v>1</v>
      </c>
      <c r="L4262" s="63"/>
      <c r="M4262" s="63"/>
      <c r="N4262" s="63"/>
      <c r="O4262" s="63"/>
      <c r="P4262" s="63"/>
      <c r="Q4262" s="63"/>
      <c r="R4262" s="63"/>
    </row>
    <row r="4263" spans="1:18" x14ac:dyDescent="0.2">
      <c r="A4263" s="63" t="s">
        <v>4214</v>
      </c>
      <c r="B4263" s="63" t="s">
        <v>4114</v>
      </c>
      <c r="C4263" s="63" t="s">
        <v>217</v>
      </c>
      <c r="D4263" s="63" t="s">
        <v>216</v>
      </c>
      <c r="E4263" s="63" t="s">
        <v>4111</v>
      </c>
      <c r="F4263" s="63">
        <v>1</v>
      </c>
      <c r="G4263" s="63" t="s">
        <v>8638</v>
      </c>
      <c r="H4263" s="63" t="s">
        <v>19</v>
      </c>
      <c r="I4263" s="63">
        <v>21</v>
      </c>
      <c r="J4263" s="63">
        <v>13</v>
      </c>
      <c r="K4263" s="63">
        <v>2</v>
      </c>
      <c r="L4263" s="63">
        <v>-0.1</v>
      </c>
      <c r="M4263" s="63">
        <v>1</v>
      </c>
      <c r="N4263" s="63"/>
      <c r="O4263" s="63"/>
      <c r="P4263" s="63"/>
      <c r="Q4263" s="63"/>
      <c r="R4263" s="63"/>
    </row>
    <row r="4264" spans="1:18" x14ac:dyDescent="0.2">
      <c r="A4264" s="63" t="s">
        <v>4215</v>
      </c>
      <c r="B4264" s="63" t="s">
        <v>4110</v>
      </c>
      <c r="C4264" s="63" t="s">
        <v>221</v>
      </c>
      <c r="D4264" s="63" t="s">
        <v>220</v>
      </c>
      <c r="E4264" s="63" t="s">
        <v>4111</v>
      </c>
      <c r="F4264" s="63">
        <v>0</v>
      </c>
      <c r="G4264" s="63" t="s">
        <v>8638</v>
      </c>
      <c r="H4264" s="63" t="s">
        <v>334</v>
      </c>
      <c r="I4264" s="63"/>
      <c r="J4264" s="63"/>
      <c r="K4264" s="63"/>
      <c r="L4264" s="63"/>
      <c r="M4264" s="63"/>
      <c r="N4264" s="63"/>
      <c r="O4264" s="63"/>
      <c r="P4264" s="63"/>
      <c r="Q4264" s="63"/>
      <c r="R4264" s="63"/>
    </row>
    <row r="4265" spans="1:18" x14ac:dyDescent="0.2">
      <c r="A4265" s="63" t="s">
        <v>4216</v>
      </c>
      <c r="B4265" s="63" t="s">
        <v>4114</v>
      </c>
      <c r="C4265" s="63" t="s">
        <v>221</v>
      </c>
      <c r="D4265" s="63" t="s">
        <v>220</v>
      </c>
      <c r="E4265" s="63" t="s">
        <v>4111</v>
      </c>
      <c r="F4265" s="63">
        <v>1</v>
      </c>
      <c r="G4265" s="63" t="s">
        <v>8638</v>
      </c>
      <c r="H4265" s="63" t="s">
        <v>19</v>
      </c>
      <c r="I4265" s="63"/>
      <c r="J4265" s="63"/>
      <c r="K4265" s="63"/>
      <c r="L4265" s="63"/>
      <c r="M4265" s="63"/>
      <c r="N4265" s="63"/>
      <c r="O4265" s="63"/>
      <c r="P4265" s="63"/>
      <c r="Q4265" s="63"/>
      <c r="R4265" s="63"/>
    </row>
    <row r="4266" spans="1:18" x14ac:dyDescent="0.2">
      <c r="A4266" s="63" t="s">
        <v>4217</v>
      </c>
      <c r="B4266" s="63" t="s">
        <v>4218</v>
      </c>
      <c r="C4266" s="63" t="s">
        <v>14</v>
      </c>
      <c r="D4266" s="63" t="s">
        <v>13</v>
      </c>
      <c r="E4266" s="63" t="s">
        <v>4219</v>
      </c>
      <c r="F4266" s="63">
        <v>0</v>
      </c>
      <c r="G4266" s="63" t="s">
        <v>8639</v>
      </c>
      <c r="H4266" s="63" t="s">
        <v>334</v>
      </c>
      <c r="I4266" s="63">
        <v>82</v>
      </c>
      <c r="J4266" s="63">
        <v>40</v>
      </c>
      <c r="K4266" s="63">
        <v>4</v>
      </c>
      <c r="L4266" s="63"/>
      <c r="M4266" s="63"/>
      <c r="N4266" s="63"/>
      <c r="O4266" s="63"/>
      <c r="P4266" s="63"/>
      <c r="Q4266" s="63"/>
      <c r="R4266" s="63"/>
    </row>
    <row r="4267" spans="1:18" x14ac:dyDescent="0.2">
      <c r="A4267" s="63" t="s">
        <v>4221</v>
      </c>
      <c r="B4267" s="63" t="s">
        <v>4222</v>
      </c>
      <c r="C4267" s="63" t="s">
        <v>14</v>
      </c>
      <c r="D4267" s="63" t="s">
        <v>13</v>
      </c>
      <c r="E4267" s="63" t="s">
        <v>4219</v>
      </c>
      <c r="F4267" s="63">
        <v>1</v>
      </c>
      <c r="G4267" s="63" t="s">
        <v>8639</v>
      </c>
      <c r="H4267" s="63" t="s">
        <v>19</v>
      </c>
      <c r="I4267" s="63">
        <v>75</v>
      </c>
      <c r="J4267" s="63">
        <v>40</v>
      </c>
      <c r="K4267" s="63">
        <v>4</v>
      </c>
      <c r="L4267" s="63">
        <v>-0.5</v>
      </c>
      <c r="M4267" s="63">
        <v>1</v>
      </c>
      <c r="N4267" s="63"/>
      <c r="O4267" s="63">
        <v>1</v>
      </c>
      <c r="P4267" s="63"/>
      <c r="Q4267" s="63"/>
      <c r="R4267" s="63"/>
    </row>
    <row r="4268" spans="1:18" x14ac:dyDescent="0.2">
      <c r="A4268" s="63" t="s">
        <v>4223</v>
      </c>
      <c r="B4268" s="63" t="s">
        <v>4218</v>
      </c>
      <c r="C4268" s="63" t="s">
        <v>22</v>
      </c>
      <c r="D4268" s="63" t="s">
        <v>21</v>
      </c>
      <c r="E4268" s="63" t="s">
        <v>4219</v>
      </c>
      <c r="F4268" s="63">
        <v>0</v>
      </c>
      <c r="G4268" s="63" t="s">
        <v>8639</v>
      </c>
      <c r="H4268" s="63" t="s">
        <v>334</v>
      </c>
      <c r="I4268" s="63">
        <v>52</v>
      </c>
      <c r="J4268" s="63">
        <v>8</v>
      </c>
      <c r="K4268" s="63">
        <v>1</v>
      </c>
      <c r="L4268" s="63"/>
      <c r="M4268" s="63"/>
      <c r="N4268" s="63"/>
      <c r="O4268" s="63"/>
      <c r="P4268" s="63"/>
      <c r="Q4268" s="63"/>
      <c r="R4268" s="63"/>
    </row>
    <row r="4269" spans="1:18" x14ac:dyDescent="0.2">
      <c r="A4269" s="63" t="s">
        <v>4224</v>
      </c>
      <c r="B4269" s="63" t="s">
        <v>4222</v>
      </c>
      <c r="C4269" s="63" t="s">
        <v>22</v>
      </c>
      <c r="D4269" s="63" t="s">
        <v>21</v>
      </c>
      <c r="E4269" s="63" t="s">
        <v>4219</v>
      </c>
      <c r="F4269" s="63">
        <v>1</v>
      </c>
      <c r="G4269" s="63" t="s">
        <v>8639</v>
      </c>
      <c r="H4269" s="63" t="s">
        <v>19</v>
      </c>
      <c r="I4269" s="63">
        <v>48</v>
      </c>
      <c r="J4269" s="63">
        <v>8</v>
      </c>
      <c r="K4269" s="63">
        <v>1</v>
      </c>
      <c r="L4269" s="63">
        <v>-0.3</v>
      </c>
      <c r="M4269" s="63">
        <v>1</v>
      </c>
      <c r="N4269" s="63"/>
      <c r="O4269" s="63"/>
      <c r="P4269" s="63"/>
      <c r="Q4269" s="63"/>
      <c r="R4269" s="63"/>
    </row>
    <row r="4270" spans="1:18" x14ac:dyDescent="0.2">
      <c r="A4270" s="63" t="s">
        <v>4225</v>
      </c>
      <c r="B4270" s="63" t="s">
        <v>4218</v>
      </c>
      <c r="C4270" s="63" t="s">
        <v>26</v>
      </c>
      <c r="D4270" s="63" t="s">
        <v>25</v>
      </c>
      <c r="E4270" s="63" t="s">
        <v>4219</v>
      </c>
      <c r="F4270" s="63">
        <v>0</v>
      </c>
      <c r="G4270" s="63" t="s">
        <v>8639</v>
      </c>
      <c r="H4270" s="63" t="s">
        <v>334</v>
      </c>
      <c r="I4270" s="63">
        <v>51</v>
      </c>
      <c r="J4270" s="63">
        <v>7</v>
      </c>
      <c r="K4270" s="63">
        <v>1</v>
      </c>
      <c r="L4270" s="63"/>
      <c r="M4270" s="63"/>
      <c r="N4270" s="63"/>
      <c r="O4270" s="63"/>
      <c r="P4270" s="63"/>
      <c r="Q4270" s="63"/>
      <c r="R4270" s="63"/>
    </row>
    <row r="4271" spans="1:18" x14ac:dyDescent="0.2">
      <c r="A4271" s="63" t="s">
        <v>4226</v>
      </c>
      <c r="B4271" s="63" t="s">
        <v>4222</v>
      </c>
      <c r="C4271" s="63" t="s">
        <v>26</v>
      </c>
      <c r="D4271" s="63" t="s">
        <v>25</v>
      </c>
      <c r="E4271" s="63" t="s">
        <v>4219</v>
      </c>
      <c r="F4271" s="63">
        <v>1</v>
      </c>
      <c r="G4271" s="63" t="s">
        <v>8639</v>
      </c>
      <c r="H4271" s="63" t="s">
        <v>19</v>
      </c>
      <c r="I4271" s="63">
        <v>47</v>
      </c>
      <c r="J4271" s="63">
        <v>7</v>
      </c>
      <c r="K4271" s="63">
        <v>1</v>
      </c>
      <c r="L4271" s="63">
        <v>-0.3</v>
      </c>
      <c r="M4271" s="63">
        <v>1</v>
      </c>
      <c r="N4271" s="63"/>
      <c r="O4271" s="63"/>
      <c r="P4271" s="63"/>
      <c r="Q4271" s="63"/>
      <c r="R4271" s="63"/>
    </row>
    <row r="4272" spans="1:18" x14ac:dyDescent="0.2">
      <c r="A4272" s="63" t="s">
        <v>4227</v>
      </c>
      <c r="B4272" s="63" t="s">
        <v>4218</v>
      </c>
      <c r="C4272" s="63" t="s">
        <v>30</v>
      </c>
      <c r="D4272" s="63" t="s">
        <v>29</v>
      </c>
      <c r="E4272" s="63" t="s">
        <v>4219</v>
      </c>
      <c r="F4272" s="63">
        <v>0</v>
      </c>
      <c r="G4272" s="63" t="s">
        <v>8639</v>
      </c>
      <c r="H4272" s="63" t="s">
        <v>334</v>
      </c>
      <c r="I4272" s="63">
        <v>83</v>
      </c>
      <c r="J4272" s="63">
        <v>42</v>
      </c>
      <c r="K4272" s="63">
        <v>4</v>
      </c>
      <c r="L4272" s="63"/>
      <c r="M4272" s="63"/>
      <c r="N4272" s="63"/>
      <c r="O4272" s="63"/>
      <c r="P4272" s="63"/>
      <c r="Q4272" s="63"/>
      <c r="R4272" s="63"/>
    </row>
    <row r="4273" spans="1:18" x14ac:dyDescent="0.2">
      <c r="A4273" s="63" t="s">
        <v>4228</v>
      </c>
      <c r="B4273" s="63" t="s">
        <v>4222</v>
      </c>
      <c r="C4273" s="63" t="s">
        <v>30</v>
      </c>
      <c r="D4273" s="63" t="s">
        <v>29</v>
      </c>
      <c r="E4273" s="63" t="s">
        <v>4219</v>
      </c>
      <c r="F4273" s="63">
        <v>1</v>
      </c>
      <c r="G4273" s="63" t="s">
        <v>8639</v>
      </c>
      <c r="H4273" s="63" t="s">
        <v>19</v>
      </c>
      <c r="I4273" s="63">
        <v>77</v>
      </c>
      <c r="J4273" s="63">
        <v>42</v>
      </c>
      <c r="K4273" s="63">
        <v>4</v>
      </c>
      <c r="L4273" s="63">
        <v>-0.4</v>
      </c>
      <c r="M4273" s="63">
        <v>1</v>
      </c>
      <c r="N4273" s="63"/>
      <c r="O4273" s="63"/>
      <c r="P4273" s="63"/>
      <c r="Q4273" s="63"/>
      <c r="R4273" s="63"/>
    </row>
    <row r="4274" spans="1:18" x14ac:dyDescent="0.2">
      <c r="A4274" s="63" t="s">
        <v>4229</v>
      </c>
      <c r="B4274" s="63" t="s">
        <v>4218</v>
      </c>
      <c r="C4274" s="63" t="s">
        <v>34</v>
      </c>
      <c r="D4274" s="63" t="s">
        <v>33</v>
      </c>
      <c r="E4274" s="63" t="s">
        <v>4219</v>
      </c>
      <c r="F4274" s="63">
        <v>0</v>
      </c>
      <c r="G4274" s="63" t="s">
        <v>8639</v>
      </c>
      <c r="H4274" s="63" t="s">
        <v>334</v>
      </c>
      <c r="I4274" s="63">
        <v>55</v>
      </c>
      <c r="J4274" s="63">
        <v>9</v>
      </c>
      <c r="K4274" s="63">
        <v>1</v>
      </c>
      <c r="L4274" s="63"/>
      <c r="M4274" s="63"/>
      <c r="N4274" s="63"/>
      <c r="O4274" s="63"/>
      <c r="P4274" s="63"/>
      <c r="Q4274" s="63"/>
      <c r="R4274" s="63"/>
    </row>
    <row r="4275" spans="1:18" x14ac:dyDescent="0.2">
      <c r="A4275" s="63" t="s">
        <v>4230</v>
      </c>
      <c r="B4275" s="63" t="s">
        <v>4222</v>
      </c>
      <c r="C4275" s="63" t="s">
        <v>34</v>
      </c>
      <c r="D4275" s="63" t="s">
        <v>33</v>
      </c>
      <c r="E4275" s="63" t="s">
        <v>4219</v>
      </c>
      <c r="F4275" s="63">
        <v>1</v>
      </c>
      <c r="G4275" s="63" t="s">
        <v>8639</v>
      </c>
      <c r="H4275" s="63" t="s">
        <v>19</v>
      </c>
      <c r="I4275" s="63">
        <v>50</v>
      </c>
      <c r="J4275" s="63">
        <v>9</v>
      </c>
      <c r="K4275" s="63">
        <v>1</v>
      </c>
      <c r="L4275" s="63">
        <v>-0.4</v>
      </c>
      <c r="M4275" s="63">
        <v>1</v>
      </c>
      <c r="N4275" s="63"/>
      <c r="O4275" s="63"/>
      <c r="P4275" s="63"/>
      <c r="Q4275" s="63"/>
      <c r="R4275" s="63"/>
    </row>
    <row r="4276" spans="1:18" x14ac:dyDescent="0.2">
      <c r="A4276" s="63" t="s">
        <v>4231</v>
      </c>
      <c r="B4276" s="63" t="s">
        <v>4218</v>
      </c>
      <c r="C4276" s="63" t="s">
        <v>38</v>
      </c>
      <c r="D4276" s="63" t="s">
        <v>37</v>
      </c>
      <c r="E4276" s="63" t="s">
        <v>4219</v>
      </c>
      <c r="F4276" s="63">
        <v>0</v>
      </c>
      <c r="G4276" s="63" t="s">
        <v>8639</v>
      </c>
      <c r="H4276" s="63" t="s">
        <v>334</v>
      </c>
      <c r="I4276" s="63">
        <v>50</v>
      </c>
      <c r="J4276" s="63">
        <v>6</v>
      </c>
      <c r="K4276" s="63">
        <v>1</v>
      </c>
      <c r="L4276" s="63"/>
      <c r="M4276" s="63"/>
      <c r="N4276" s="63"/>
      <c r="O4276" s="63"/>
      <c r="P4276" s="63"/>
      <c r="Q4276" s="63"/>
      <c r="R4276" s="63"/>
    </row>
    <row r="4277" spans="1:18" x14ac:dyDescent="0.2">
      <c r="A4277" s="63" t="s">
        <v>4232</v>
      </c>
      <c r="B4277" s="63" t="s">
        <v>4222</v>
      </c>
      <c r="C4277" s="63" t="s">
        <v>38</v>
      </c>
      <c r="D4277" s="63" t="s">
        <v>37</v>
      </c>
      <c r="E4277" s="63" t="s">
        <v>4219</v>
      </c>
      <c r="F4277" s="63">
        <v>1</v>
      </c>
      <c r="G4277" s="63" t="s">
        <v>8639</v>
      </c>
      <c r="H4277" s="63" t="s">
        <v>19</v>
      </c>
      <c r="I4277" s="63">
        <v>46</v>
      </c>
      <c r="J4277" s="63">
        <v>5</v>
      </c>
      <c r="K4277" s="63">
        <v>1</v>
      </c>
      <c r="L4277" s="63">
        <v>-0.3</v>
      </c>
      <c r="M4277" s="63">
        <v>1</v>
      </c>
      <c r="N4277" s="63"/>
      <c r="O4277" s="63"/>
      <c r="P4277" s="63"/>
      <c r="Q4277" s="63"/>
      <c r="R4277" s="63"/>
    </row>
    <row r="4278" spans="1:18" x14ac:dyDescent="0.2">
      <c r="A4278" s="63" t="s">
        <v>4233</v>
      </c>
      <c r="B4278" s="63" t="s">
        <v>4218</v>
      </c>
      <c r="C4278" s="63" t="s">
        <v>42</v>
      </c>
      <c r="D4278" s="63" t="s">
        <v>41</v>
      </c>
      <c r="E4278" s="63" t="s">
        <v>4219</v>
      </c>
      <c r="F4278" s="63">
        <v>0</v>
      </c>
      <c r="G4278" s="63" t="s">
        <v>8639</v>
      </c>
      <c r="H4278" s="63" t="s">
        <v>334</v>
      </c>
      <c r="I4278" s="63">
        <v>75</v>
      </c>
      <c r="J4278" s="63">
        <v>35</v>
      </c>
      <c r="K4278" s="63">
        <v>3</v>
      </c>
      <c r="L4278" s="63"/>
      <c r="M4278" s="63"/>
      <c r="N4278" s="63"/>
      <c r="O4278" s="63"/>
      <c r="P4278" s="63"/>
      <c r="Q4278" s="63"/>
      <c r="R4278" s="63"/>
    </row>
    <row r="4279" spans="1:18" x14ac:dyDescent="0.2">
      <c r="A4279" s="63" t="s">
        <v>4234</v>
      </c>
      <c r="B4279" s="63" t="s">
        <v>4222</v>
      </c>
      <c r="C4279" s="63" t="s">
        <v>42</v>
      </c>
      <c r="D4279" s="63" t="s">
        <v>41</v>
      </c>
      <c r="E4279" s="63" t="s">
        <v>4219</v>
      </c>
      <c r="F4279" s="63">
        <v>1</v>
      </c>
      <c r="G4279" s="63" t="s">
        <v>8639</v>
      </c>
      <c r="H4279" s="63" t="s">
        <v>19</v>
      </c>
      <c r="I4279" s="63">
        <v>69</v>
      </c>
      <c r="J4279" s="63">
        <v>28</v>
      </c>
      <c r="K4279" s="63">
        <v>3</v>
      </c>
      <c r="L4279" s="63">
        <v>-0.4</v>
      </c>
      <c r="M4279" s="63">
        <v>1</v>
      </c>
      <c r="N4279" s="63"/>
      <c r="O4279" s="63"/>
      <c r="P4279" s="63"/>
      <c r="Q4279" s="63"/>
      <c r="R4279" s="63"/>
    </row>
    <row r="4280" spans="1:18" x14ac:dyDescent="0.2">
      <c r="A4280" s="63" t="s">
        <v>4235</v>
      </c>
      <c r="B4280" s="63" t="s">
        <v>4218</v>
      </c>
      <c r="C4280" s="63" t="s">
        <v>46</v>
      </c>
      <c r="D4280" s="63" t="s">
        <v>45</v>
      </c>
      <c r="E4280" s="63" t="s">
        <v>4219</v>
      </c>
      <c r="F4280" s="63">
        <v>0</v>
      </c>
      <c r="G4280" s="63" t="s">
        <v>8639</v>
      </c>
      <c r="H4280" s="63" t="s">
        <v>334</v>
      </c>
      <c r="I4280" s="63">
        <v>68</v>
      </c>
      <c r="J4280" s="63">
        <v>23</v>
      </c>
      <c r="K4280" s="63">
        <v>2</v>
      </c>
      <c r="L4280" s="63"/>
      <c r="M4280" s="63"/>
      <c r="N4280" s="63"/>
      <c r="O4280" s="63"/>
      <c r="P4280" s="63"/>
      <c r="Q4280" s="63"/>
      <c r="R4280" s="63"/>
    </row>
    <row r="4281" spans="1:18" x14ac:dyDescent="0.2">
      <c r="A4281" s="63" t="s">
        <v>4236</v>
      </c>
      <c r="B4281" s="63" t="s">
        <v>4222</v>
      </c>
      <c r="C4281" s="63" t="s">
        <v>46</v>
      </c>
      <c r="D4281" s="63" t="s">
        <v>45</v>
      </c>
      <c r="E4281" s="63" t="s">
        <v>4219</v>
      </c>
      <c r="F4281" s="63">
        <v>1</v>
      </c>
      <c r="G4281" s="63" t="s">
        <v>8639</v>
      </c>
      <c r="H4281" s="63" t="s">
        <v>19</v>
      </c>
      <c r="I4281" s="63">
        <v>69</v>
      </c>
      <c r="J4281" s="63">
        <v>28</v>
      </c>
      <c r="K4281" s="63">
        <v>3</v>
      </c>
      <c r="L4281" s="63">
        <v>0.1</v>
      </c>
      <c r="M4281" s="63"/>
      <c r="N4281" s="63">
        <v>1</v>
      </c>
      <c r="O4281" s="63"/>
      <c r="P4281" s="63"/>
      <c r="Q4281" s="63"/>
      <c r="R4281" s="63"/>
    </row>
    <row r="4282" spans="1:18" x14ac:dyDescent="0.2">
      <c r="A4282" s="63" t="s">
        <v>4237</v>
      </c>
      <c r="B4282" s="63" t="s">
        <v>4218</v>
      </c>
      <c r="C4282" s="63" t="s">
        <v>50</v>
      </c>
      <c r="D4282" s="63" t="s">
        <v>49</v>
      </c>
      <c r="E4282" s="63" t="s">
        <v>4219</v>
      </c>
      <c r="F4282" s="63">
        <v>0</v>
      </c>
      <c r="G4282" s="63" t="s">
        <v>8639</v>
      </c>
      <c r="H4282" s="63" t="s">
        <v>334</v>
      </c>
      <c r="I4282" s="63"/>
      <c r="J4282" s="63"/>
      <c r="K4282" s="63"/>
      <c r="L4282" s="63"/>
      <c r="M4282" s="63"/>
      <c r="N4282" s="63"/>
      <c r="O4282" s="63"/>
      <c r="P4282" s="63"/>
      <c r="Q4282" s="63"/>
      <c r="R4282" s="63"/>
    </row>
    <row r="4283" spans="1:18" x14ac:dyDescent="0.2">
      <c r="A4283" s="63" t="s">
        <v>4238</v>
      </c>
      <c r="B4283" s="63" t="s">
        <v>4222</v>
      </c>
      <c r="C4283" s="63" t="s">
        <v>50</v>
      </c>
      <c r="D4283" s="63" t="s">
        <v>49</v>
      </c>
      <c r="E4283" s="63" t="s">
        <v>4219</v>
      </c>
      <c r="F4283" s="63">
        <v>1</v>
      </c>
      <c r="G4283" s="63" t="s">
        <v>8639</v>
      </c>
      <c r="H4283" s="63" t="s">
        <v>19</v>
      </c>
      <c r="I4283" s="63">
        <v>67</v>
      </c>
      <c r="J4283" s="63">
        <v>27</v>
      </c>
      <c r="K4283" s="63">
        <v>3</v>
      </c>
      <c r="L4283" s="63"/>
      <c r="M4283" s="63"/>
      <c r="N4283" s="63"/>
      <c r="O4283" s="63"/>
      <c r="P4283" s="63"/>
      <c r="Q4283" s="63"/>
      <c r="R4283" s="63"/>
    </row>
    <row r="4284" spans="1:18" x14ac:dyDescent="0.2">
      <c r="A4284" s="63" t="s">
        <v>4239</v>
      </c>
      <c r="B4284" s="63" t="s">
        <v>4218</v>
      </c>
      <c r="C4284" s="63" t="s">
        <v>54</v>
      </c>
      <c r="D4284" s="63" t="s">
        <v>53</v>
      </c>
      <c r="E4284" s="63" t="s">
        <v>4219</v>
      </c>
      <c r="F4284" s="63">
        <v>0</v>
      </c>
      <c r="G4284" s="63" t="s">
        <v>8639</v>
      </c>
      <c r="H4284" s="63" t="s">
        <v>334</v>
      </c>
      <c r="I4284" s="63">
        <v>68</v>
      </c>
      <c r="J4284" s="63">
        <v>23</v>
      </c>
      <c r="K4284" s="63">
        <v>2</v>
      </c>
      <c r="L4284" s="63"/>
      <c r="M4284" s="63"/>
      <c r="N4284" s="63"/>
      <c r="O4284" s="63"/>
      <c r="P4284" s="63"/>
      <c r="Q4284" s="63"/>
      <c r="R4284" s="63"/>
    </row>
    <row r="4285" spans="1:18" x14ac:dyDescent="0.2">
      <c r="A4285" s="63" t="s">
        <v>4240</v>
      </c>
      <c r="B4285" s="63" t="s">
        <v>4222</v>
      </c>
      <c r="C4285" s="63" t="s">
        <v>54</v>
      </c>
      <c r="D4285" s="63" t="s">
        <v>53</v>
      </c>
      <c r="E4285" s="63" t="s">
        <v>4219</v>
      </c>
      <c r="F4285" s="63">
        <v>1</v>
      </c>
      <c r="G4285" s="63" t="s">
        <v>8639</v>
      </c>
      <c r="H4285" s="63" t="s">
        <v>19</v>
      </c>
      <c r="I4285" s="63">
        <v>72</v>
      </c>
      <c r="J4285" s="63">
        <v>34</v>
      </c>
      <c r="K4285" s="63">
        <v>3</v>
      </c>
      <c r="L4285" s="63">
        <v>0.3</v>
      </c>
      <c r="M4285" s="63"/>
      <c r="N4285" s="63">
        <v>1</v>
      </c>
      <c r="O4285" s="63"/>
      <c r="P4285" s="63"/>
      <c r="Q4285" s="63"/>
      <c r="R4285" s="63"/>
    </row>
    <row r="4286" spans="1:18" x14ac:dyDescent="0.2">
      <c r="A4286" s="63" t="s">
        <v>4241</v>
      </c>
      <c r="B4286" s="63" t="s">
        <v>4218</v>
      </c>
      <c r="C4286" s="63" t="s">
        <v>58</v>
      </c>
      <c r="D4286" s="63" t="s">
        <v>57</v>
      </c>
      <c r="E4286" s="63" t="s">
        <v>4219</v>
      </c>
      <c r="F4286" s="63">
        <v>0</v>
      </c>
      <c r="G4286" s="63" t="s">
        <v>8639</v>
      </c>
      <c r="H4286" s="63" t="s">
        <v>334</v>
      </c>
      <c r="I4286" s="63">
        <v>73</v>
      </c>
      <c r="J4286" s="63">
        <v>28</v>
      </c>
      <c r="K4286" s="63">
        <v>3</v>
      </c>
      <c r="L4286" s="63"/>
      <c r="M4286" s="63"/>
      <c r="N4286" s="63"/>
      <c r="O4286" s="63"/>
      <c r="P4286" s="63"/>
      <c r="Q4286" s="63"/>
      <c r="R4286" s="63"/>
    </row>
    <row r="4287" spans="1:18" x14ac:dyDescent="0.2">
      <c r="A4287" s="63" t="s">
        <v>4242</v>
      </c>
      <c r="B4287" s="63" t="s">
        <v>4222</v>
      </c>
      <c r="C4287" s="63" t="s">
        <v>58</v>
      </c>
      <c r="D4287" s="63" t="s">
        <v>57</v>
      </c>
      <c r="E4287" s="63" t="s">
        <v>4219</v>
      </c>
      <c r="F4287" s="63">
        <v>1</v>
      </c>
      <c r="G4287" s="63" t="s">
        <v>8639</v>
      </c>
      <c r="H4287" s="63" t="s">
        <v>19</v>
      </c>
      <c r="I4287" s="63">
        <v>70</v>
      </c>
      <c r="J4287" s="63">
        <v>33</v>
      </c>
      <c r="K4287" s="63">
        <v>3</v>
      </c>
      <c r="L4287" s="63">
        <v>-0.2</v>
      </c>
      <c r="M4287" s="63">
        <v>1</v>
      </c>
      <c r="N4287" s="63"/>
      <c r="O4287" s="63"/>
      <c r="P4287" s="63"/>
      <c r="Q4287" s="63"/>
      <c r="R4287" s="63"/>
    </row>
    <row r="4288" spans="1:18" x14ac:dyDescent="0.2">
      <c r="A4288" s="63" t="s">
        <v>4243</v>
      </c>
      <c r="B4288" s="63" t="s">
        <v>4218</v>
      </c>
      <c r="C4288" s="63" t="s">
        <v>62</v>
      </c>
      <c r="D4288" s="63" t="s">
        <v>61</v>
      </c>
      <c r="E4288" s="63" t="s">
        <v>4219</v>
      </c>
      <c r="F4288" s="63">
        <v>0</v>
      </c>
      <c r="G4288" s="63" t="s">
        <v>8639</v>
      </c>
      <c r="H4288" s="63" t="s">
        <v>334</v>
      </c>
      <c r="I4288" s="63">
        <v>41</v>
      </c>
      <c r="J4288" s="63">
        <v>1</v>
      </c>
      <c r="K4288" s="63">
        <v>1</v>
      </c>
      <c r="L4288" s="63"/>
      <c r="M4288" s="63"/>
      <c r="N4288" s="63"/>
      <c r="O4288" s="63"/>
      <c r="P4288" s="63"/>
      <c r="Q4288" s="63"/>
      <c r="R4288" s="63"/>
    </row>
    <row r="4289" spans="1:18" x14ac:dyDescent="0.2">
      <c r="A4289" s="63" t="s">
        <v>4244</v>
      </c>
      <c r="B4289" s="63" t="s">
        <v>4222</v>
      </c>
      <c r="C4289" s="63" t="s">
        <v>62</v>
      </c>
      <c r="D4289" s="63" t="s">
        <v>61</v>
      </c>
      <c r="E4289" s="63" t="s">
        <v>4219</v>
      </c>
      <c r="F4289" s="63">
        <v>1</v>
      </c>
      <c r="G4289" s="63" t="s">
        <v>8639</v>
      </c>
      <c r="H4289" s="63" t="s">
        <v>19</v>
      </c>
      <c r="I4289" s="63">
        <v>35</v>
      </c>
      <c r="J4289" s="63">
        <v>1</v>
      </c>
      <c r="K4289" s="63">
        <v>1</v>
      </c>
      <c r="L4289" s="63">
        <v>-0.4</v>
      </c>
      <c r="M4289" s="63">
        <v>1</v>
      </c>
      <c r="N4289" s="63"/>
      <c r="O4289" s="63"/>
      <c r="P4289" s="63"/>
      <c r="Q4289" s="63"/>
      <c r="R4289" s="63"/>
    </row>
    <row r="4290" spans="1:18" x14ac:dyDescent="0.2">
      <c r="A4290" s="63" t="s">
        <v>4245</v>
      </c>
      <c r="B4290" s="63" t="s">
        <v>4218</v>
      </c>
      <c r="C4290" s="63" t="s">
        <v>1</v>
      </c>
      <c r="D4290" s="63" t="s">
        <v>65</v>
      </c>
      <c r="E4290" s="63" t="s">
        <v>4219</v>
      </c>
      <c r="F4290" s="63">
        <v>0</v>
      </c>
      <c r="G4290" s="63" t="s">
        <v>8639</v>
      </c>
      <c r="H4290" s="63" t="s">
        <v>334</v>
      </c>
      <c r="I4290" s="63">
        <v>45</v>
      </c>
      <c r="J4290" s="63">
        <v>3</v>
      </c>
      <c r="K4290" s="63">
        <v>1</v>
      </c>
      <c r="L4290" s="63"/>
      <c r="M4290" s="63"/>
      <c r="N4290" s="63"/>
      <c r="O4290" s="63"/>
      <c r="P4290" s="63"/>
      <c r="Q4290" s="63"/>
      <c r="R4290" s="63"/>
    </row>
    <row r="4291" spans="1:18" x14ac:dyDescent="0.2">
      <c r="A4291" s="63" t="s">
        <v>4246</v>
      </c>
      <c r="B4291" s="63" t="s">
        <v>4222</v>
      </c>
      <c r="C4291" s="63" t="s">
        <v>1</v>
      </c>
      <c r="D4291" s="63" t="s">
        <v>65</v>
      </c>
      <c r="E4291" s="63" t="s">
        <v>4219</v>
      </c>
      <c r="F4291" s="63">
        <v>1</v>
      </c>
      <c r="G4291" s="63" t="s">
        <v>8639</v>
      </c>
      <c r="H4291" s="63" t="s">
        <v>19</v>
      </c>
      <c r="I4291" s="63">
        <v>42</v>
      </c>
      <c r="J4291" s="63">
        <v>3</v>
      </c>
      <c r="K4291" s="63">
        <v>1</v>
      </c>
      <c r="L4291" s="63">
        <v>-0.2</v>
      </c>
      <c r="M4291" s="63">
        <v>1</v>
      </c>
      <c r="N4291" s="63"/>
      <c r="O4291" s="63"/>
      <c r="P4291" s="63"/>
      <c r="Q4291" s="63"/>
      <c r="R4291" s="63"/>
    </row>
    <row r="4292" spans="1:18" x14ac:dyDescent="0.2">
      <c r="A4292" s="63" t="s">
        <v>4247</v>
      </c>
      <c r="B4292" s="63" t="s">
        <v>4218</v>
      </c>
      <c r="C4292" s="63" t="s">
        <v>69</v>
      </c>
      <c r="D4292" s="63" t="s">
        <v>68</v>
      </c>
      <c r="E4292" s="63" t="s">
        <v>4219</v>
      </c>
      <c r="F4292" s="63">
        <v>0</v>
      </c>
      <c r="G4292" s="63" t="s">
        <v>8639</v>
      </c>
      <c r="H4292" s="63" t="s">
        <v>334</v>
      </c>
      <c r="I4292" s="63">
        <v>73</v>
      </c>
      <c r="J4292" s="63">
        <v>28</v>
      </c>
      <c r="K4292" s="63">
        <v>3</v>
      </c>
      <c r="L4292" s="63"/>
      <c r="M4292" s="63"/>
      <c r="N4292" s="63"/>
      <c r="O4292" s="63"/>
      <c r="P4292" s="63"/>
      <c r="Q4292" s="63"/>
      <c r="R4292" s="63"/>
    </row>
    <row r="4293" spans="1:18" x14ac:dyDescent="0.2">
      <c r="A4293" s="63" t="s">
        <v>4248</v>
      </c>
      <c r="B4293" s="63" t="s">
        <v>4222</v>
      </c>
      <c r="C4293" s="63" t="s">
        <v>69</v>
      </c>
      <c r="D4293" s="63" t="s">
        <v>68</v>
      </c>
      <c r="E4293" s="63" t="s">
        <v>4219</v>
      </c>
      <c r="F4293" s="63">
        <v>1</v>
      </c>
      <c r="G4293" s="63" t="s">
        <v>8639</v>
      </c>
      <c r="H4293" s="63" t="s">
        <v>19</v>
      </c>
      <c r="I4293" s="63">
        <v>73</v>
      </c>
      <c r="J4293" s="63">
        <v>37</v>
      </c>
      <c r="K4293" s="63">
        <v>4</v>
      </c>
      <c r="L4293" s="63">
        <v>0</v>
      </c>
      <c r="M4293" s="63"/>
      <c r="N4293" s="63"/>
      <c r="O4293" s="63"/>
      <c r="P4293" s="63"/>
      <c r="Q4293" s="63"/>
      <c r="R4293" s="63"/>
    </row>
    <row r="4294" spans="1:18" x14ac:dyDescent="0.2">
      <c r="A4294" s="63" t="s">
        <v>4249</v>
      </c>
      <c r="B4294" s="63" t="s">
        <v>4218</v>
      </c>
      <c r="C4294" s="63" t="s">
        <v>73</v>
      </c>
      <c r="D4294" s="63" t="s">
        <v>72</v>
      </c>
      <c r="E4294" s="63" t="s">
        <v>4219</v>
      </c>
      <c r="F4294" s="63">
        <v>0</v>
      </c>
      <c r="G4294" s="63" t="s">
        <v>8639</v>
      </c>
      <c r="H4294" s="63" t="s">
        <v>334</v>
      </c>
      <c r="I4294" s="63">
        <v>77</v>
      </c>
      <c r="J4294" s="63">
        <v>37</v>
      </c>
      <c r="K4294" s="63">
        <v>4</v>
      </c>
      <c r="L4294" s="63"/>
      <c r="M4294" s="63"/>
      <c r="N4294" s="63"/>
      <c r="O4294" s="63"/>
      <c r="P4294" s="63"/>
      <c r="Q4294" s="63"/>
      <c r="R4294" s="63"/>
    </row>
    <row r="4295" spans="1:18" x14ac:dyDescent="0.2">
      <c r="A4295" s="63" t="s">
        <v>4250</v>
      </c>
      <c r="B4295" s="63" t="s">
        <v>4222</v>
      </c>
      <c r="C4295" s="63" t="s">
        <v>73</v>
      </c>
      <c r="D4295" s="63" t="s">
        <v>72</v>
      </c>
      <c r="E4295" s="63" t="s">
        <v>4219</v>
      </c>
      <c r="F4295" s="63">
        <v>1</v>
      </c>
      <c r="G4295" s="63" t="s">
        <v>8639</v>
      </c>
      <c r="H4295" s="63" t="s">
        <v>19</v>
      </c>
      <c r="I4295" s="63">
        <v>73</v>
      </c>
      <c r="J4295" s="63">
        <v>37</v>
      </c>
      <c r="K4295" s="63">
        <v>4</v>
      </c>
      <c r="L4295" s="63">
        <v>-0.3</v>
      </c>
      <c r="M4295" s="63">
        <v>1</v>
      </c>
      <c r="N4295" s="63"/>
      <c r="O4295" s="63"/>
      <c r="P4295" s="63"/>
      <c r="Q4295" s="63"/>
      <c r="R4295" s="63"/>
    </row>
    <row r="4296" spans="1:18" x14ac:dyDescent="0.2">
      <c r="A4296" s="63" t="s">
        <v>4251</v>
      </c>
      <c r="B4296" s="63" t="s">
        <v>4218</v>
      </c>
      <c r="C4296" s="63" t="s">
        <v>77</v>
      </c>
      <c r="D4296" s="63" t="s">
        <v>76</v>
      </c>
      <c r="E4296" s="63" t="s">
        <v>4219</v>
      </c>
      <c r="F4296" s="63">
        <v>0</v>
      </c>
      <c r="G4296" s="63" t="s">
        <v>8639</v>
      </c>
      <c r="H4296" s="63" t="s">
        <v>334</v>
      </c>
      <c r="I4296" s="63">
        <v>64</v>
      </c>
      <c r="J4296" s="63">
        <v>15</v>
      </c>
      <c r="K4296" s="63">
        <v>2</v>
      </c>
      <c r="L4296" s="63"/>
      <c r="M4296" s="63"/>
      <c r="N4296" s="63"/>
      <c r="O4296" s="63"/>
      <c r="P4296" s="63"/>
      <c r="Q4296" s="63"/>
      <c r="R4296" s="63"/>
    </row>
    <row r="4297" spans="1:18" x14ac:dyDescent="0.2">
      <c r="A4297" s="63" t="s">
        <v>4252</v>
      </c>
      <c r="B4297" s="63" t="s">
        <v>4222</v>
      </c>
      <c r="C4297" s="63" t="s">
        <v>77</v>
      </c>
      <c r="D4297" s="63" t="s">
        <v>76</v>
      </c>
      <c r="E4297" s="63" t="s">
        <v>4219</v>
      </c>
      <c r="F4297" s="63">
        <v>1</v>
      </c>
      <c r="G4297" s="63" t="s">
        <v>8639</v>
      </c>
      <c r="H4297" s="63" t="s">
        <v>19</v>
      </c>
      <c r="I4297" s="63">
        <v>59</v>
      </c>
      <c r="J4297" s="63">
        <v>16</v>
      </c>
      <c r="K4297" s="63">
        <v>2</v>
      </c>
      <c r="L4297" s="63">
        <v>-0.4</v>
      </c>
      <c r="M4297" s="63">
        <v>1</v>
      </c>
      <c r="N4297" s="63"/>
      <c r="O4297" s="63"/>
      <c r="P4297" s="63"/>
      <c r="Q4297" s="63"/>
      <c r="R4297" s="63"/>
    </row>
    <row r="4298" spans="1:18" x14ac:dyDescent="0.2">
      <c r="A4298" s="63" t="s">
        <v>4253</v>
      </c>
      <c r="B4298" s="63" t="s">
        <v>4218</v>
      </c>
      <c r="C4298" s="63" t="s">
        <v>81</v>
      </c>
      <c r="D4298" s="63" t="s">
        <v>80</v>
      </c>
      <c r="E4298" s="63" t="s">
        <v>4219</v>
      </c>
      <c r="F4298" s="63">
        <v>0</v>
      </c>
      <c r="G4298" s="63" t="s">
        <v>8639</v>
      </c>
      <c r="H4298" s="63" t="s">
        <v>334</v>
      </c>
      <c r="I4298" s="63">
        <v>71</v>
      </c>
      <c r="J4298" s="63">
        <v>26</v>
      </c>
      <c r="K4298" s="63">
        <v>3</v>
      </c>
      <c r="L4298" s="63"/>
      <c r="M4298" s="63"/>
      <c r="N4298" s="63"/>
      <c r="O4298" s="63"/>
      <c r="P4298" s="63"/>
      <c r="Q4298" s="63"/>
      <c r="R4298" s="63"/>
    </row>
    <row r="4299" spans="1:18" x14ac:dyDescent="0.2">
      <c r="A4299" s="63" t="s">
        <v>4254</v>
      </c>
      <c r="B4299" s="63" t="s">
        <v>4222</v>
      </c>
      <c r="C4299" s="63" t="s">
        <v>81</v>
      </c>
      <c r="D4299" s="63" t="s">
        <v>80</v>
      </c>
      <c r="E4299" s="63" t="s">
        <v>4219</v>
      </c>
      <c r="F4299" s="63">
        <v>1</v>
      </c>
      <c r="G4299" s="63" t="s">
        <v>8639</v>
      </c>
      <c r="H4299" s="63" t="s">
        <v>19</v>
      </c>
      <c r="I4299" s="63">
        <v>65</v>
      </c>
      <c r="J4299" s="63">
        <v>23</v>
      </c>
      <c r="K4299" s="63">
        <v>2</v>
      </c>
      <c r="L4299" s="63">
        <v>-0.4</v>
      </c>
      <c r="M4299" s="63">
        <v>1</v>
      </c>
      <c r="N4299" s="63"/>
      <c r="O4299" s="63"/>
      <c r="P4299" s="63"/>
      <c r="Q4299" s="63"/>
      <c r="R4299" s="63"/>
    </row>
    <row r="4300" spans="1:18" x14ac:dyDescent="0.2">
      <c r="A4300" s="63" t="s">
        <v>4255</v>
      </c>
      <c r="B4300" s="63" t="s">
        <v>4218</v>
      </c>
      <c r="C4300" s="63" t="s">
        <v>85</v>
      </c>
      <c r="D4300" s="63" t="s">
        <v>84</v>
      </c>
      <c r="E4300" s="63" t="s">
        <v>4219</v>
      </c>
      <c r="F4300" s="63">
        <v>0</v>
      </c>
      <c r="G4300" s="63" t="s">
        <v>8639</v>
      </c>
      <c r="H4300" s="63" t="s">
        <v>334</v>
      </c>
      <c r="I4300" s="63">
        <v>100</v>
      </c>
      <c r="J4300" s="63">
        <v>47</v>
      </c>
      <c r="K4300" s="63">
        <v>4</v>
      </c>
      <c r="L4300" s="63"/>
      <c r="M4300" s="63"/>
      <c r="N4300" s="63"/>
      <c r="O4300" s="63"/>
      <c r="P4300" s="63"/>
      <c r="Q4300" s="63"/>
      <c r="R4300" s="63"/>
    </row>
    <row r="4301" spans="1:18" x14ac:dyDescent="0.2">
      <c r="A4301" s="63" t="s">
        <v>4256</v>
      </c>
      <c r="B4301" s="63" t="s">
        <v>4222</v>
      </c>
      <c r="C4301" s="63" t="s">
        <v>85</v>
      </c>
      <c r="D4301" s="63" t="s">
        <v>84</v>
      </c>
      <c r="E4301" s="63" t="s">
        <v>4219</v>
      </c>
      <c r="F4301" s="63">
        <v>1</v>
      </c>
      <c r="G4301" s="63" t="s">
        <v>8639</v>
      </c>
      <c r="H4301" s="63" t="s">
        <v>19</v>
      </c>
      <c r="I4301" s="63">
        <v>92</v>
      </c>
      <c r="J4301" s="63">
        <v>48</v>
      </c>
      <c r="K4301" s="63">
        <v>4</v>
      </c>
      <c r="L4301" s="63">
        <v>-0.6</v>
      </c>
      <c r="M4301" s="63">
        <v>1</v>
      </c>
      <c r="N4301" s="63"/>
      <c r="O4301" s="63">
        <v>1</v>
      </c>
      <c r="P4301" s="63"/>
      <c r="Q4301" s="63"/>
      <c r="R4301" s="63"/>
    </row>
    <row r="4302" spans="1:18" x14ac:dyDescent="0.2">
      <c r="A4302" s="63" t="s">
        <v>4257</v>
      </c>
      <c r="B4302" s="63" t="s">
        <v>4218</v>
      </c>
      <c r="C4302" s="63" t="s">
        <v>89</v>
      </c>
      <c r="D4302" s="63" t="s">
        <v>88</v>
      </c>
      <c r="E4302" s="63" t="s">
        <v>4219</v>
      </c>
      <c r="F4302" s="63">
        <v>0</v>
      </c>
      <c r="G4302" s="63" t="s">
        <v>8639</v>
      </c>
      <c r="H4302" s="63" t="s">
        <v>334</v>
      </c>
      <c r="I4302" s="63">
        <v>97</v>
      </c>
      <c r="J4302" s="63">
        <v>45</v>
      </c>
      <c r="K4302" s="63">
        <v>4</v>
      </c>
      <c r="L4302" s="63"/>
      <c r="M4302" s="63"/>
      <c r="N4302" s="63"/>
      <c r="O4302" s="63"/>
      <c r="P4302" s="63"/>
      <c r="Q4302" s="63"/>
      <c r="R4302" s="63"/>
    </row>
    <row r="4303" spans="1:18" x14ac:dyDescent="0.2">
      <c r="A4303" s="63" t="s">
        <v>4258</v>
      </c>
      <c r="B4303" s="63" t="s">
        <v>4222</v>
      </c>
      <c r="C4303" s="63" t="s">
        <v>89</v>
      </c>
      <c r="D4303" s="63" t="s">
        <v>88</v>
      </c>
      <c r="E4303" s="63" t="s">
        <v>4219</v>
      </c>
      <c r="F4303" s="63">
        <v>1</v>
      </c>
      <c r="G4303" s="63" t="s">
        <v>8639</v>
      </c>
      <c r="H4303" s="63" t="s">
        <v>19</v>
      </c>
      <c r="I4303" s="63">
        <v>90</v>
      </c>
      <c r="J4303" s="63">
        <v>46</v>
      </c>
      <c r="K4303" s="63">
        <v>4</v>
      </c>
      <c r="L4303" s="63">
        <v>-0.5</v>
      </c>
      <c r="M4303" s="63">
        <v>1</v>
      </c>
      <c r="N4303" s="63"/>
      <c r="O4303" s="63">
        <v>1</v>
      </c>
      <c r="P4303" s="63"/>
      <c r="Q4303" s="63"/>
      <c r="R4303" s="63"/>
    </row>
    <row r="4304" spans="1:18" x14ac:dyDescent="0.2">
      <c r="A4304" s="63" t="s">
        <v>4259</v>
      </c>
      <c r="B4304" s="63" t="s">
        <v>4218</v>
      </c>
      <c r="C4304" s="63" t="s">
        <v>93</v>
      </c>
      <c r="D4304" s="63" t="s">
        <v>92</v>
      </c>
      <c r="E4304" s="63" t="s">
        <v>4219</v>
      </c>
      <c r="F4304" s="63">
        <v>0</v>
      </c>
      <c r="G4304" s="63" t="s">
        <v>8639</v>
      </c>
      <c r="H4304" s="63" t="s">
        <v>334</v>
      </c>
      <c r="I4304" s="63">
        <v>65</v>
      </c>
      <c r="J4304" s="63">
        <v>17</v>
      </c>
      <c r="K4304" s="63">
        <v>2</v>
      </c>
      <c r="L4304" s="63"/>
      <c r="M4304" s="63"/>
      <c r="N4304" s="63"/>
      <c r="O4304" s="63"/>
      <c r="P4304" s="63"/>
      <c r="Q4304" s="63"/>
      <c r="R4304" s="63"/>
    </row>
    <row r="4305" spans="1:18" x14ac:dyDescent="0.2">
      <c r="A4305" s="63" t="s">
        <v>4260</v>
      </c>
      <c r="B4305" s="63" t="s">
        <v>4222</v>
      </c>
      <c r="C4305" s="63" t="s">
        <v>93</v>
      </c>
      <c r="D4305" s="63" t="s">
        <v>92</v>
      </c>
      <c r="E4305" s="63" t="s">
        <v>4219</v>
      </c>
      <c r="F4305" s="63">
        <v>1</v>
      </c>
      <c r="G4305" s="63" t="s">
        <v>8639</v>
      </c>
      <c r="H4305" s="63" t="s">
        <v>19</v>
      </c>
      <c r="I4305" s="63">
        <v>60</v>
      </c>
      <c r="J4305" s="63">
        <v>17</v>
      </c>
      <c r="K4305" s="63">
        <v>2</v>
      </c>
      <c r="L4305" s="63">
        <v>-0.4</v>
      </c>
      <c r="M4305" s="63">
        <v>1</v>
      </c>
      <c r="N4305" s="63"/>
      <c r="O4305" s="63"/>
      <c r="P4305" s="63"/>
      <c r="Q4305" s="63"/>
      <c r="R4305" s="63"/>
    </row>
    <row r="4306" spans="1:18" x14ac:dyDescent="0.2">
      <c r="A4306" s="63" t="s">
        <v>4261</v>
      </c>
      <c r="B4306" s="63" t="s">
        <v>4218</v>
      </c>
      <c r="C4306" s="63" t="s">
        <v>97</v>
      </c>
      <c r="D4306" s="63" t="s">
        <v>96</v>
      </c>
      <c r="E4306" s="63" t="s">
        <v>4219</v>
      </c>
      <c r="F4306" s="63">
        <v>0</v>
      </c>
      <c r="G4306" s="63" t="s">
        <v>8639</v>
      </c>
      <c r="H4306" s="63" t="s">
        <v>334</v>
      </c>
      <c r="I4306" s="63">
        <v>69</v>
      </c>
      <c r="J4306" s="63">
        <v>25</v>
      </c>
      <c r="K4306" s="63">
        <v>3</v>
      </c>
      <c r="L4306" s="63"/>
      <c r="M4306" s="63"/>
      <c r="N4306" s="63"/>
      <c r="O4306" s="63"/>
      <c r="P4306" s="63"/>
      <c r="Q4306" s="63"/>
      <c r="R4306" s="63"/>
    </row>
    <row r="4307" spans="1:18" x14ac:dyDescent="0.2">
      <c r="A4307" s="63" t="s">
        <v>4262</v>
      </c>
      <c r="B4307" s="63" t="s">
        <v>4222</v>
      </c>
      <c r="C4307" s="63" t="s">
        <v>97</v>
      </c>
      <c r="D4307" s="63" t="s">
        <v>96</v>
      </c>
      <c r="E4307" s="63" t="s">
        <v>4219</v>
      </c>
      <c r="F4307" s="63">
        <v>1</v>
      </c>
      <c r="G4307" s="63" t="s">
        <v>8639</v>
      </c>
      <c r="H4307" s="63" t="s">
        <v>19</v>
      </c>
      <c r="I4307" s="63">
        <v>65</v>
      </c>
      <c r="J4307" s="63">
        <v>23</v>
      </c>
      <c r="K4307" s="63">
        <v>2</v>
      </c>
      <c r="L4307" s="63">
        <v>-0.3</v>
      </c>
      <c r="M4307" s="63">
        <v>1</v>
      </c>
      <c r="N4307" s="63"/>
      <c r="O4307" s="63"/>
      <c r="P4307" s="63"/>
      <c r="Q4307" s="63"/>
      <c r="R4307" s="63"/>
    </row>
    <row r="4308" spans="1:18" x14ac:dyDescent="0.2">
      <c r="A4308" s="63" t="s">
        <v>4263</v>
      </c>
      <c r="B4308" s="63" t="s">
        <v>4218</v>
      </c>
      <c r="C4308" s="63" t="s">
        <v>101</v>
      </c>
      <c r="D4308" s="63" t="s">
        <v>100</v>
      </c>
      <c r="E4308" s="63" t="s">
        <v>4219</v>
      </c>
      <c r="F4308" s="63">
        <v>0</v>
      </c>
      <c r="G4308" s="63" t="s">
        <v>8639</v>
      </c>
      <c r="H4308" s="63" t="s">
        <v>334</v>
      </c>
      <c r="I4308" s="63">
        <v>80</v>
      </c>
      <c r="J4308" s="63">
        <v>38</v>
      </c>
      <c r="K4308" s="63">
        <v>4</v>
      </c>
      <c r="L4308" s="63"/>
      <c r="M4308" s="63"/>
      <c r="N4308" s="63"/>
      <c r="O4308" s="63"/>
      <c r="P4308" s="63"/>
      <c r="Q4308" s="63"/>
      <c r="R4308" s="63"/>
    </row>
    <row r="4309" spans="1:18" x14ac:dyDescent="0.2">
      <c r="A4309" s="63" t="s">
        <v>4264</v>
      </c>
      <c r="B4309" s="63" t="s">
        <v>4222</v>
      </c>
      <c r="C4309" s="63" t="s">
        <v>101</v>
      </c>
      <c r="D4309" s="63" t="s">
        <v>100</v>
      </c>
      <c r="E4309" s="63" t="s">
        <v>4219</v>
      </c>
      <c r="F4309" s="63">
        <v>1</v>
      </c>
      <c r="G4309" s="63" t="s">
        <v>8639</v>
      </c>
      <c r="H4309" s="63" t="s">
        <v>19</v>
      </c>
      <c r="I4309" s="63">
        <v>77</v>
      </c>
      <c r="J4309" s="63">
        <v>42</v>
      </c>
      <c r="K4309" s="63">
        <v>4</v>
      </c>
      <c r="L4309" s="63">
        <v>-0.2</v>
      </c>
      <c r="M4309" s="63">
        <v>1</v>
      </c>
      <c r="N4309" s="63"/>
      <c r="O4309" s="63"/>
      <c r="P4309" s="63"/>
      <c r="Q4309" s="63"/>
      <c r="R4309" s="63"/>
    </row>
    <row r="4310" spans="1:18" x14ac:dyDescent="0.2">
      <c r="A4310" s="63" t="s">
        <v>4265</v>
      </c>
      <c r="B4310" s="63" t="s">
        <v>4218</v>
      </c>
      <c r="C4310" s="63" t="s">
        <v>105</v>
      </c>
      <c r="D4310" s="63" t="s">
        <v>104</v>
      </c>
      <c r="E4310" s="63" t="s">
        <v>4219</v>
      </c>
      <c r="F4310" s="63">
        <v>0</v>
      </c>
      <c r="G4310" s="63" t="s">
        <v>8639</v>
      </c>
      <c r="H4310" s="63" t="s">
        <v>334</v>
      </c>
      <c r="I4310" s="63">
        <v>73</v>
      </c>
      <c r="J4310" s="63">
        <v>28</v>
      </c>
      <c r="K4310" s="63">
        <v>3</v>
      </c>
      <c r="L4310" s="63"/>
      <c r="M4310" s="63"/>
      <c r="N4310" s="63"/>
      <c r="O4310" s="63"/>
      <c r="P4310" s="63"/>
      <c r="Q4310" s="63"/>
      <c r="R4310" s="63"/>
    </row>
    <row r="4311" spans="1:18" x14ac:dyDescent="0.2">
      <c r="A4311" s="63" t="s">
        <v>4266</v>
      </c>
      <c r="B4311" s="63" t="s">
        <v>4222</v>
      </c>
      <c r="C4311" s="63" t="s">
        <v>105</v>
      </c>
      <c r="D4311" s="63" t="s">
        <v>104</v>
      </c>
      <c r="E4311" s="63" t="s">
        <v>4219</v>
      </c>
      <c r="F4311" s="63">
        <v>1</v>
      </c>
      <c r="G4311" s="63" t="s">
        <v>8639</v>
      </c>
      <c r="H4311" s="63" t="s">
        <v>19</v>
      </c>
      <c r="I4311" s="63">
        <v>74</v>
      </c>
      <c r="J4311" s="63">
        <v>39</v>
      </c>
      <c r="K4311" s="63">
        <v>4</v>
      </c>
      <c r="L4311" s="63">
        <v>0.1</v>
      </c>
      <c r="M4311" s="63"/>
      <c r="N4311" s="63">
        <v>1</v>
      </c>
      <c r="O4311" s="63"/>
      <c r="P4311" s="63"/>
      <c r="Q4311" s="63"/>
      <c r="R4311" s="63"/>
    </row>
    <row r="4312" spans="1:18" x14ac:dyDescent="0.2">
      <c r="A4312" s="63" t="s">
        <v>4267</v>
      </c>
      <c r="B4312" s="63" t="s">
        <v>4218</v>
      </c>
      <c r="C4312" s="63" t="s">
        <v>109</v>
      </c>
      <c r="D4312" s="63" t="s">
        <v>108</v>
      </c>
      <c r="E4312" s="63" t="s">
        <v>4219</v>
      </c>
      <c r="F4312" s="63">
        <v>0</v>
      </c>
      <c r="G4312" s="63" t="s">
        <v>8639</v>
      </c>
      <c r="H4312" s="63" t="s">
        <v>334</v>
      </c>
      <c r="I4312" s="63">
        <v>55</v>
      </c>
      <c r="J4312" s="63">
        <v>9</v>
      </c>
      <c r="K4312" s="63">
        <v>1</v>
      </c>
      <c r="L4312" s="63"/>
      <c r="M4312" s="63"/>
      <c r="N4312" s="63"/>
      <c r="O4312" s="63"/>
      <c r="P4312" s="63"/>
      <c r="Q4312" s="63"/>
      <c r="R4312" s="63"/>
    </row>
    <row r="4313" spans="1:18" x14ac:dyDescent="0.2">
      <c r="A4313" s="63" t="s">
        <v>4268</v>
      </c>
      <c r="B4313" s="63" t="s">
        <v>4222</v>
      </c>
      <c r="C4313" s="63" t="s">
        <v>109</v>
      </c>
      <c r="D4313" s="63" t="s">
        <v>108</v>
      </c>
      <c r="E4313" s="63" t="s">
        <v>4219</v>
      </c>
      <c r="F4313" s="63">
        <v>1</v>
      </c>
      <c r="G4313" s="63" t="s">
        <v>8639</v>
      </c>
      <c r="H4313" s="63" t="s">
        <v>19</v>
      </c>
      <c r="I4313" s="63">
        <v>53</v>
      </c>
      <c r="J4313" s="63">
        <v>11</v>
      </c>
      <c r="K4313" s="63">
        <v>1</v>
      </c>
      <c r="L4313" s="63">
        <v>-0.1</v>
      </c>
      <c r="M4313" s="63">
        <v>1</v>
      </c>
      <c r="N4313" s="63"/>
      <c r="O4313" s="63"/>
      <c r="P4313" s="63"/>
      <c r="Q4313" s="63"/>
      <c r="R4313" s="63"/>
    </row>
    <row r="4314" spans="1:18" x14ac:dyDescent="0.2">
      <c r="A4314" s="63" t="s">
        <v>4269</v>
      </c>
      <c r="B4314" s="63" t="s">
        <v>4218</v>
      </c>
      <c r="C4314" s="63" t="s">
        <v>113</v>
      </c>
      <c r="D4314" s="63" t="s">
        <v>112</v>
      </c>
      <c r="E4314" s="63" t="s">
        <v>4219</v>
      </c>
      <c r="F4314" s="63">
        <v>0</v>
      </c>
      <c r="G4314" s="63" t="s">
        <v>8639</v>
      </c>
      <c r="H4314" s="63" t="s">
        <v>334</v>
      </c>
      <c r="I4314" s="63">
        <v>91</v>
      </c>
      <c r="J4314" s="63">
        <v>44</v>
      </c>
      <c r="K4314" s="63">
        <v>4</v>
      </c>
      <c r="L4314" s="63"/>
      <c r="M4314" s="63"/>
      <c r="N4314" s="63"/>
      <c r="O4314" s="63"/>
      <c r="P4314" s="63"/>
      <c r="Q4314" s="63"/>
      <c r="R4314" s="63"/>
    </row>
    <row r="4315" spans="1:18" x14ac:dyDescent="0.2">
      <c r="A4315" s="63" t="s">
        <v>4270</v>
      </c>
      <c r="B4315" s="63" t="s">
        <v>4222</v>
      </c>
      <c r="C4315" s="63" t="s">
        <v>113</v>
      </c>
      <c r="D4315" s="63" t="s">
        <v>112</v>
      </c>
      <c r="E4315" s="63" t="s">
        <v>4219</v>
      </c>
      <c r="F4315" s="63">
        <v>1</v>
      </c>
      <c r="G4315" s="63" t="s">
        <v>8639</v>
      </c>
      <c r="H4315" s="63" t="s">
        <v>19</v>
      </c>
      <c r="I4315" s="63">
        <v>91</v>
      </c>
      <c r="J4315" s="63">
        <v>47</v>
      </c>
      <c r="K4315" s="63">
        <v>4</v>
      </c>
      <c r="L4315" s="63">
        <v>0</v>
      </c>
      <c r="M4315" s="63"/>
      <c r="N4315" s="63"/>
      <c r="O4315" s="63"/>
      <c r="P4315" s="63"/>
      <c r="Q4315" s="63"/>
      <c r="R4315" s="63"/>
    </row>
    <row r="4316" spans="1:18" x14ac:dyDescent="0.2">
      <c r="A4316" s="63" t="s">
        <v>4271</v>
      </c>
      <c r="B4316" s="63" t="s">
        <v>4218</v>
      </c>
      <c r="C4316" s="63" t="s">
        <v>117</v>
      </c>
      <c r="D4316" s="63" t="s">
        <v>116</v>
      </c>
      <c r="E4316" s="63" t="s">
        <v>4219</v>
      </c>
      <c r="F4316" s="63">
        <v>0</v>
      </c>
      <c r="G4316" s="63" t="s">
        <v>8639</v>
      </c>
      <c r="H4316" s="63" t="s">
        <v>334</v>
      </c>
      <c r="I4316" s="63">
        <v>73</v>
      </c>
      <c r="J4316" s="63">
        <v>28</v>
      </c>
      <c r="K4316" s="63">
        <v>3</v>
      </c>
      <c r="L4316" s="63"/>
      <c r="M4316" s="63"/>
      <c r="N4316" s="63"/>
      <c r="O4316" s="63"/>
      <c r="P4316" s="63"/>
      <c r="Q4316" s="63"/>
      <c r="R4316" s="63"/>
    </row>
    <row r="4317" spans="1:18" x14ac:dyDescent="0.2">
      <c r="A4317" s="63" t="s">
        <v>4272</v>
      </c>
      <c r="B4317" s="63" t="s">
        <v>4222</v>
      </c>
      <c r="C4317" s="63" t="s">
        <v>117</v>
      </c>
      <c r="D4317" s="63" t="s">
        <v>116</v>
      </c>
      <c r="E4317" s="63" t="s">
        <v>4219</v>
      </c>
      <c r="F4317" s="63">
        <v>1</v>
      </c>
      <c r="G4317" s="63" t="s">
        <v>8639</v>
      </c>
      <c r="H4317" s="63" t="s">
        <v>19</v>
      </c>
      <c r="I4317" s="63">
        <v>69</v>
      </c>
      <c r="J4317" s="63">
        <v>28</v>
      </c>
      <c r="K4317" s="63">
        <v>3</v>
      </c>
      <c r="L4317" s="63">
        <v>-0.3</v>
      </c>
      <c r="M4317" s="63">
        <v>1</v>
      </c>
      <c r="N4317" s="63"/>
      <c r="O4317" s="63"/>
      <c r="P4317" s="63"/>
      <c r="Q4317" s="63"/>
      <c r="R4317" s="63"/>
    </row>
    <row r="4318" spans="1:18" x14ac:dyDescent="0.2">
      <c r="A4318" s="63" t="s">
        <v>4273</v>
      </c>
      <c r="B4318" s="63" t="s">
        <v>4218</v>
      </c>
      <c r="C4318" s="63" t="s">
        <v>121</v>
      </c>
      <c r="D4318" s="63" t="s">
        <v>120</v>
      </c>
      <c r="E4318" s="63" t="s">
        <v>4219</v>
      </c>
      <c r="F4318" s="63">
        <v>0</v>
      </c>
      <c r="G4318" s="63" t="s">
        <v>8639</v>
      </c>
      <c r="H4318" s="63" t="s">
        <v>334</v>
      </c>
      <c r="I4318" s="63"/>
      <c r="J4318" s="63"/>
      <c r="K4318" s="63"/>
      <c r="L4318" s="63"/>
      <c r="M4318" s="63"/>
      <c r="N4318" s="63"/>
      <c r="O4318" s="63"/>
      <c r="P4318" s="63"/>
      <c r="Q4318" s="63"/>
      <c r="R4318" s="63"/>
    </row>
    <row r="4319" spans="1:18" x14ac:dyDescent="0.2">
      <c r="A4319" s="63" t="s">
        <v>4274</v>
      </c>
      <c r="B4319" s="63" t="s">
        <v>4222</v>
      </c>
      <c r="C4319" s="63" t="s">
        <v>121</v>
      </c>
      <c r="D4319" s="63" t="s">
        <v>120</v>
      </c>
      <c r="E4319" s="63" t="s">
        <v>4219</v>
      </c>
      <c r="F4319" s="63">
        <v>1</v>
      </c>
      <c r="G4319" s="63" t="s">
        <v>8639</v>
      </c>
      <c r="H4319" s="63" t="s">
        <v>19</v>
      </c>
      <c r="I4319" s="63">
        <v>51</v>
      </c>
      <c r="J4319" s="63">
        <v>10</v>
      </c>
      <c r="K4319" s="63">
        <v>1</v>
      </c>
      <c r="L4319" s="63"/>
      <c r="M4319" s="63"/>
      <c r="N4319" s="63"/>
      <c r="O4319" s="63"/>
      <c r="P4319" s="63"/>
      <c r="Q4319" s="63"/>
      <c r="R4319" s="63"/>
    </row>
    <row r="4320" spans="1:18" x14ac:dyDescent="0.2">
      <c r="A4320" s="63" t="s">
        <v>4275</v>
      </c>
      <c r="B4320" s="63" t="s">
        <v>4218</v>
      </c>
      <c r="C4320" s="63" t="s">
        <v>125</v>
      </c>
      <c r="D4320" s="63" t="s">
        <v>124</v>
      </c>
      <c r="E4320" s="63" t="s">
        <v>4219</v>
      </c>
      <c r="F4320" s="63">
        <v>0</v>
      </c>
      <c r="G4320" s="63" t="s">
        <v>8639</v>
      </c>
      <c r="H4320" s="63" t="s">
        <v>334</v>
      </c>
      <c r="I4320" s="63">
        <v>63</v>
      </c>
      <c r="J4320" s="63">
        <v>14</v>
      </c>
      <c r="K4320" s="63">
        <v>2</v>
      </c>
      <c r="L4320" s="63"/>
      <c r="M4320" s="63"/>
      <c r="N4320" s="63"/>
      <c r="O4320" s="63"/>
      <c r="P4320" s="63"/>
      <c r="Q4320" s="63"/>
      <c r="R4320" s="63"/>
    </row>
    <row r="4321" spans="1:18" x14ac:dyDescent="0.2">
      <c r="A4321" s="63" t="s">
        <v>4276</v>
      </c>
      <c r="B4321" s="63" t="s">
        <v>4222</v>
      </c>
      <c r="C4321" s="63" t="s">
        <v>125</v>
      </c>
      <c r="D4321" s="63" t="s">
        <v>124</v>
      </c>
      <c r="E4321" s="63" t="s">
        <v>4219</v>
      </c>
      <c r="F4321" s="63">
        <v>1</v>
      </c>
      <c r="G4321" s="63" t="s">
        <v>8639</v>
      </c>
      <c r="H4321" s="63" t="s">
        <v>19</v>
      </c>
      <c r="I4321" s="63">
        <v>58</v>
      </c>
      <c r="J4321" s="63">
        <v>15</v>
      </c>
      <c r="K4321" s="63">
        <v>2</v>
      </c>
      <c r="L4321" s="63">
        <v>-0.4</v>
      </c>
      <c r="M4321" s="63">
        <v>1</v>
      </c>
      <c r="N4321" s="63"/>
      <c r="O4321" s="63"/>
      <c r="P4321" s="63"/>
      <c r="Q4321" s="63"/>
      <c r="R4321" s="63"/>
    </row>
    <row r="4322" spans="1:18" x14ac:dyDescent="0.2">
      <c r="A4322" s="63" t="s">
        <v>4277</v>
      </c>
      <c r="B4322" s="63" t="s">
        <v>4218</v>
      </c>
      <c r="C4322" s="63" t="s">
        <v>129</v>
      </c>
      <c r="D4322" s="63" t="s">
        <v>128</v>
      </c>
      <c r="E4322" s="63" t="s">
        <v>4219</v>
      </c>
      <c r="F4322" s="63">
        <v>0</v>
      </c>
      <c r="G4322" s="63" t="s">
        <v>8639</v>
      </c>
      <c r="H4322" s="63" t="s">
        <v>334</v>
      </c>
      <c r="I4322" s="63">
        <v>60</v>
      </c>
      <c r="J4322" s="63">
        <v>12</v>
      </c>
      <c r="K4322" s="63">
        <v>2</v>
      </c>
      <c r="L4322" s="63"/>
      <c r="M4322" s="63"/>
      <c r="N4322" s="63"/>
      <c r="O4322" s="63"/>
      <c r="P4322" s="63"/>
      <c r="Q4322" s="63"/>
      <c r="R4322" s="63"/>
    </row>
    <row r="4323" spans="1:18" x14ac:dyDescent="0.2">
      <c r="A4323" s="63" t="s">
        <v>4278</v>
      </c>
      <c r="B4323" s="63" t="s">
        <v>4222</v>
      </c>
      <c r="C4323" s="63" t="s">
        <v>129</v>
      </c>
      <c r="D4323" s="63" t="s">
        <v>128</v>
      </c>
      <c r="E4323" s="63" t="s">
        <v>4219</v>
      </c>
      <c r="F4323" s="63">
        <v>1</v>
      </c>
      <c r="G4323" s="63" t="s">
        <v>8639</v>
      </c>
      <c r="H4323" s="63" t="s">
        <v>19</v>
      </c>
      <c r="I4323" s="63">
        <v>55</v>
      </c>
      <c r="J4323" s="63">
        <v>12</v>
      </c>
      <c r="K4323" s="63">
        <v>1</v>
      </c>
      <c r="L4323" s="63">
        <v>-0.4</v>
      </c>
      <c r="M4323" s="63">
        <v>1</v>
      </c>
      <c r="N4323" s="63"/>
      <c r="O4323" s="63"/>
      <c r="P4323" s="63"/>
      <c r="Q4323" s="63"/>
      <c r="R4323" s="63"/>
    </row>
    <row r="4324" spans="1:18" x14ac:dyDescent="0.2">
      <c r="A4324" s="63" t="s">
        <v>4279</v>
      </c>
      <c r="B4324" s="63" t="s">
        <v>4218</v>
      </c>
      <c r="C4324" s="63" t="s">
        <v>133</v>
      </c>
      <c r="D4324" s="63" t="s">
        <v>132</v>
      </c>
      <c r="E4324" s="63" t="s">
        <v>4219</v>
      </c>
      <c r="F4324" s="63">
        <v>0</v>
      </c>
      <c r="G4324" s="63" t="s">
        <v>8639</v>
      </c>
      <c r="H4324" s="63" t="s">
        <v>334</v>
      </c>
      <c r="I4324" s="63">
        <v>64</v>
      </c>
      <c r="J4324" s="63">
        <v>15</v>
      </c>
      <c r="K4324" s="63">
        <v>2</v>
      </c>
      <c r="L4324" s="63"/>
      <c r="M4324" s="63"/>
      <c r="N4324" s="63"/>
      <c r="O4324" s="63"/>
      <c r="P4324" s="63"/>
      <c r="Q4324" s="63"/>
      <c r="R4324" s="63"/>
    </row>
    <row r="4325" spans="1:18" x14ac:dyDescent="0.2">
      <c r="A4325" s="63" t="s">
        <v>4280</v>
      </c>
      <c r="B4325" s="63" t="s">
        <v>4222</v>
      </c>
      <c r="C4325" s="63" t="s">
        <v>133</v>
      </c>
      <c r="D4325" s="63" t="s">
        <v>132</v>
      </c>
      <c r="E4325" s="63" t="s">
        <v>4219</v>
      </c>
      <c r="F4325" s="63">
        <v>1</v>
      </c>
      <c r="G4325" s="63" t="s">
        <v>8639</v>
      </c>
      <c r="H4325" s="63" t="s">
        <v>19</v>
      </c>
      <c r="I4325" s="63">
        <v>65</v>
      </c>
      <c r="J4325" s="63">
        <v>23</v>
      </c>
      <c r="K4325" s="63">
        <v>2</v>
      </c>
      <c r="L4325" s="63">
        <v>0.1</v>
      </c>
      <c r="M4325" s="63"/>
      <c r="N4325" s="63">
        <v>1</v>
      </c>
      <c r="O4325" s="63"/>
      <c r="P4325" s="63"/>
      <c r="Q4325" s="63"/>
      <c r="R4325" s="63"/>
    </row>
    <row r="4326" spans="1:18" x14ac:dyDescent="0.2">
      <c r="A4326" s="63" t="s">
        <v>4281</v>
      </c>
      <c r="B4326" s="63" t="s">
        <v>4218</v>
      </c>
      <c r="C4326" s="63" t="s">
        <v>137</v>
      </c>
      <c r="D4326" s="63" t="s">
        <v>136</v>
      </c>
      <c r="E4326" s="63" t="s">
        <v>4219</v>
      </c>
      <c r="F4326" s="63">
        <v>0</v>
      </c>
      <c r="G4326" s="63" t="s">
        <v>8639</v>
      </c>
      <c r="H4326" s="63" t="s">
        <v>334</v>
      </c>
      <c r="I4326" s="63">
        <v>73</v>
      </c>
      <c r="J4326" s="63">
        <v>28</v>
      </c>
      <c r="K4326" s="63">
        <v>3</v>
      </c>
      <c r="L4326" s="63"/>
      <c r="M4326" s="63"/>
      <c r="N4326" s="63"/>
      <c r="O4326" s="63"/>
      <c r="P4326" s="63"/>
      <c r="Q4326" s="63"/>
      <c r="R4326" s="63"/>
    </row>
    <row r="4327" spans="1:18" x14ac:dyDescent="0.2">
      <c r="A4327" s="63" t="s">
        <v>4282</v>
      </c>
      <c r="B4327" s="63" t="s">
        <v>4222</v>
      </c>
      <c r="C4327" s="63" t="s">
        <v>137</v>
      </c>
      <c r="D4327" s="63" t="s">
        <v>136</v>
      </c>
      <c r="E4327" s="63" t="s">
        <v>4219</v>
      </c>
      <c r="F4327" s="63">
        <v>1</v>
      </c>
      <c r="G4327" s="63" t="s">
        <v>8639</v>
      </c>
      <c r="H4327" s="63" t="s">
        <v>19</v>
      </c>
      <c r="I4327" s="63">
        <v>69</v>
      </c>
      <c r="J4327" s="63">
        <v>28</v>
      </c>
      <c r="K4327" s="63">
        <v>3</v>
      </c>
      <c r="L4327" s="63">
        <v>-0.3</v>
      </c>
      <c r="M4327" s="63">
        <v>1</v>
      </c>
      <c r="N4327" s="63"/>
      <c r="O4327" s="63"/>
      <c r="P4327" s="63"/>
      <c r="Q4327" s="63"/>
      <c r="R4327" s="63"/>
    </row>
    <row r="4328" spans="1:18" x14ac:dyDescent="0.2">
      <c r="A4328" s="63" t="s">
        <v>4283</v>
      </c>
      <c r="B4328" s="63" t="s">
        <v>4218</v>
      </c>
      <c r="C4328" s="63" t="s">
        <v>141</v>
      </c>
      <c r="D4328" s="63" t="s">
        <v>140</v>
      </c>
      <c r="E4328" s="63" t="s">
        <v>4219</v>
      </c>
      <c r="F4328" s="63">
        <v>0</v>
      </c>
      <c r="G4328" s="63" t="s">
        <v>8639</v>
      </c>
      <c r="H4328" s="63" t="s">
        <v>334</v>
      </c>
      <c r="I4328" s="63">
        <v>59</v>
      </c>
      <c r="J4328" s="63">
        <v>11</v>
      </c>
      <c r="K4328" s="63">
        <v>1</v>
      </c>
      <c r="L4328" s="63"/>
      <c r="M4328" s="63"/>
      <c r="N4328" s="63"/>
      <c r="O4328" s="63"/>
      <c r="P4328" s="63"/>
      <c r="Q4328" s="63"/>
      <c r="R4328" s="63"/>
    </row>
    <row r="4329" spans="1:18" x14ac:dyDescent="0.2">
      <c r="A4329" s="63" t="s">
        <v>4284</v>
      </c>
      <c r="B4329" s="63" t="s">
        <v>4222</v>
      </c>
      <c r="C4329" s="63" t="s">
        <v>141</v>
      </c>
      <c r="D4329" s="63" t="s">
        <v>140</v>
      </c>
      <c r="E4329" s="63" t="s">
        <v>4219</v>
      </c>
      <c r="F4329" s="63">
        <v>1</v>
      </c>
      <c r="G4329" s="63" t="s">
        <v>8639</v>
      </c>
      <c r="H4329" s="63" t="s">
        <v>19</v>
      </c>
      <c r="I4329" s="63">
        <v>56</v>
      </c>
      <c r="J4329" s="63">
        <v>13</v>
      </c>
      <c r="K4329" s="63">
        <v>2</v>
      </c>
      <c r="L4329" s="63">
        <v>-0.2</v>
      </c>
      <c r="M4329" s="63">
        <v>1</v>
      </c>
      <c r="N4329" s="63"/>
      <c r="O4329" s="63"/>
      <c r="P4329" s="63"/>
      <c r="Q4329" s="63"/>
      <c r="R4329" s="63"/>
    </row>
    <row r="4330" spans="1:18" x14ac:dyDescent="0.2">
      <c r="A4330" s="63" t="s">
        <v>4285</v>
      </c>
      <c r="B4330" s="63" t="s">
        <v>4218</v>
      </c>
      <c r="C4330" s="63" t="s">
        <v>145</v>
      </c>
      <c r="D4330" s="63" t="s">
        <v>144</v>
      </c>
      <c r="E4330" s="63" t="s">
        <v>4219</v>
      </c>
      <c r="F4330" s="63">
        <v>0</v>
      </c>
      <c r="G4330" s="63" t="s">
        <v>8639</v>
      </c>
      <c r="H4330" s="63" t="s">
        <v>334</v>
      </c>
      <c r="I4330" s="63">
        <v>73</v>
      </c>
      <c r="J4330" s="63">
        <v>28</v>
      </c>
      <c r="K4330" s="63">
        <v>3</v>
      </c>
      <c r="L4330" s="63"/>
      <c r="M4330" s="63"/>
      <c r="N4330" s="63"/>
      <c r="O4330" s="63"/>
      <c r="P4330" s="63"/>
      <c r="Q4330" s="63"/>
      <c r="R4330" s="63"/>
    </row>
    <row r="4331" spans="1:18" x14ac:dyDescent="0.2">
      <c r="A4331" s="63" t="s">
        <v>4286</v>
      </c>
      <c r="B4331" s="63" t="s">
        <v>4222</v>
      </c>
      <c r="C4331" s="63" t="s">
        <v>145</v>
      </c>
      <c r="D4331" s="63" t="s">
        <v>144</v>
      </c>
      <c r="E4331" s="63" t="s">
        <v>4219</v>
      </c>
      <c r="F4331" s="63">
        <v>1</v>
      </c>
      <c r="G4331" s="63" t="s">
        <v>8639</v>
      </c>
      <c r="H4331" s="63" t="s">
        <v>19</v>
      </c>
      <c r="I4331" s="63">
        <v>66</v>
      </c>
      <c r="J4331" s="63">
        <v>26</v>
      </c>
      <c r="K4331" s="63">
        <v>3</v>
      </c>
      <c r="L4331" s="63">
        <v>-0.5</v>
      </c>
      <c r="M4331" s="63">
        <v>1</v>
      </c>
      <c r="N4331" s="63"/>
      <c r="O4331" s="63">
        <v>1</v>
      </c>
      <c r="P4331" s="63"/>
      <c r="Q4331" s="63"/>
      <c r="R4331" s="63"/>
    </row>
    <row r="4332" spans="1:18" x14ac:dyDescent="0.2">
      <c r="A4332" s="63" t="s">
        <v>4287</v>
      </c>
      <c r="B4332" s="63" t="s">
        <v>4218</v>
      </c>
      <c r="C4332" s="63" t="s">
        <v>149</v>
      </c>
      <c r="D4332" s="63" t="s">
        <v>148</v>
      </c>
      <c r="E4332" s="63" t="s">
        <v>4219</v>
      </c>
      <c r="F4332" s="63">
        <v>0</v>
      </c>
      <c r="G4332" s="63" t="s">
        <v>8639</v>
      </c>
      <c r="H4332" s="63" t="s">
        <v>334</v>
      </c>
      <c r="I4332" s="63">
        <v>67</v>
      </c>
      <c r="J4332" s="63">
        <v>22</v>
      </c>
      <c r="K4332" s="63">
        <v>2</v>
      </c>
      <c r="L4332" s="63"/>
      <c r="M4332" s="63"/>
      <c r="N4332" s="63"/>
      <c r="O4332" s="63"/>
      <c r="P4332" s="63"/>
      <c r="Q4332" s="63"/>
      <c r="R4332" s="63"/>
    </row>
    <row r="4333" spans="1:18" x14ac:dyDescent="0.2">
      <c r="A4333" s="63" t="s">
        <v>4288</v>
      </c>
      <c r="B4333" s="63" t="s">
        <v>4222</v>
      </c>
      <c r="C4333" s="63" t="s">
        <v>149</v>
      </c>
      <c r="D4333" s="63" t="s">
        <v>148</v>
      </c>
      <c r="E4333" s="63" t="s">
        <v>4219</v>
      </c>
      <c r="F4333" s="63">
        <v>1</v>
      </c>
      <c r="G4333" s="63" t="s">
        <v>8639</v>
      </c>
      <c r="H4333" s="63" t="s">
        <v>19</v>
      </c>
      <c r="I4333" s="63">
        <v>64</v>
      </c>
      <c r="J4333" s="63">
        <v>22</v>
      </c>
      <c r="K4333" s="63">
        <v>2</v>
      </c>
      <c r="L4333" s="63">
        <v>-0.2</v>
      </c>
      <c r="M4333" s="63">
        <v>1</v>
      </c>
      <c r="N4333" s="63"/>
      <c r="O4333" s="63"/>
      <c r="P4333" s="63"/>
      <c r="Q4333" s="63"/>
      <c r="R4333" s="63"/>
    </row>
    <row r="4334" spans="1:18" x14ac:dyDescent="0.2">
      <c r="A4334" s="63" t="s">
        <v>4289</v>
      </c>
      <c r="B4334" s="63" t="s">
        <v>4218</v>
      </c>
      <c r="C4334" s="63" t="s">
        <v>153</v>
      </c>
      <c r="D4334" s="63" t="s">
        <v>152</v>
      </c>
      <c r="E4334" s="63" t="s">
        <v>4219</v>
      </c>
      <c r="F4334" s="63">
        <v>0</v>
      </c>
      <c r="G4334" s="63" t="s">
        <v>8639</v>
      </c>
      <c r="H4334" s="63" t="s">
        <v>334</v>
      </c>
      <c r="I4334" s="63">
        <v>65</v>
      </c>
      <c r="J4334" s="63">
        <v>17</v>
      </c>
      <c r="K4334" s="63">
        <v>2</v>
      </c>
      <c r="L4334" s="63"/>
      <c r="M4334" s="63"/>
      <c r="N4334" s="63"/>
      <c r="O4334" s="63"/>
      <c r="P4334" s="63"/>
      <c r="Q4334" s="63"/>
      <c r="R4334" s="63"/>
    </row>
    <row r="4335" spans="1:18" x14ac:dyDescent="0.2">
      <c r="A4335" s="63" t="s">
        <v>4290</v>
      </c>
      <c r="B4335" s="63" t="s">
        <v>4222</v>
      </c>
      <c r="C4335" s="63" t="s">
        <v>153</v>
      </c>
      <c r="D4335" s="63" t="s">
        <v>152</v>
      </c>
      <c r="E4335" s="63" t="s">
        <v>4219</v>
      </c>
      <c r="F4335" s="63">
        <v>1</v>
      </c>
      <c r="G4335" s="63" t="s">
        <v>8639</v>
      </c>
      <c r="H4335" s="63" t="s">
        <v>19</v>
      </c>
      <c r="I4335" s="63">
        <v>61</v>
      </c>
      <c r="J4335" s="63">
        <v>19</v>
      </c>
      <c r="K4335" s="63">
        <v>2</v>
      </c>
      <c r="L4335" s="63">
        <v>-0.3</v>
      </c>
      <c r="M4335" s="63">
        <v>1</v>
      </c>
      <c r="N4335" s="63"/>
      <c r="O4335" s="63"/>
      <c r="P4335" s="63"/>
      <c r="Q4335" s="63"/>
      <c r="R4335" s="63"/>
    </row>
    <row r="4336" spans="1:18" x14ac:dyDescent="0.2">
      <c r="A4336" s="63" t="s">
        <v>4291</v>
      </c>
      <c r="B4336" s="63" t="s">
        <v>4218</v>
      </c>
      <c r="C4336" s="63" t="s">
        <v>157</v>
      </c>
      <c r="D4336" s="63" t="s">
        <v>156</v>
      </c>
      <c r="E4336" s="63" t="s">
        <v>4219</v>
      </c>
      <c r="F4336" s="63">
        <v>0</v>
      </c>
      <c r="G4336" s="63" t="s">
        <v>8639</v>
      </c>
      <c r="H4336" s="63" t="s">
        <v>334</v>
      </c>
      <c r="I4336" s="63">
        <v>82</v>
      </c>
      <c r="J4336" s="63">
        <v>40</v>
      </c>
      <c r="K4336" s="63">
        <v>4</v>
      </c>
      <c r="L4336" s="63"/>
      <c r="M4336" s="63"/>
      <c r="N4336" s="63"/>
      <c r="O4336" s="63"/>
      <c r="P4336" s="63"/>
      <c r="Q4336" s="63"/>
      <c r="R4336" s="63"/>
    </row>
    <row r="4337" spans="1:18" x14ac:dyDescent="0.2">
      <c r="A4337" s="63" t="s">
        <v>4292</v>
      </c>
      <c r="B4337" s="63" t="s">
        <v>4222</v>
      </c>
      <c r="C4337" s="63" t="s">
        <v>157</v>
      </c>
      <c r="D4337" s="63" t="s">
        <v>156</v>
      </c>
      <c r="E4337" s="63" t="s">
        <v>4219</v>
      </c>
      <c r="F4337" s="63">
        <v>1</v>
      </c>
      <c r="G4337" s="63" t="s">
        <v>8639</v>
      </c>
      <c r="H4337" s="63" t="s">
        <v>19</v>
      </c>
      <c r="I4337" s="63">
        <v>75</v>
      </c>
      <c r="J4337" s="63">
        <v>40</v>
      </c>
      <c r="K4337" s="63">
        <v>4</v>
      </c>
      <c r="L4337" s="63">
        <v>-0.5</v>
      </c>
      <c r="M4337" s="63">
        <v>1</v>
      </c>
      <c r="N4337" s="63"/>
      <c r="O4337" s="63">
        <v>1</v>
      </c>
      <c r="P4337" s="63"/>
      <c r="Q4337" s="63"/>
      <c r="R4337" s="63"/>
    </row>
    <row r="4338" spans="1:18" x14ac:dyDescent="0.2">
      <c r="A4338" s="63" t="s">
        <v>4293</v>
      </c>
      <c r="B4338" s="63" t="s">
        <v>4218</v>
      </c>
      <c r="C4338" s="63" t="s">
        <v>161</v>
      </c>
      <c r="D4338" s="63" t="s">
        <v>160</v>
      </c>
      <c r="E4338" s="63" t="s">
        <v>4219</v>
      </c>
      <c r="F4338" s="63">
        <v>0</v>
      </c>
      <c r="G4338" s="63" t="s">
        <v>8639</v>
      </c>
      <c r="H4338" s="63" t="s">
        <v>334</v>
      </c>
      <c r="I4338" s="63">
        <v>80</v>
      </c>
      <c r="J4338" s="63">
        <v>38</v>
      </c>
      <c r="K4338" s="63">
        <v>4</v>
      </c>
      <c r="L4338" s="63"/>
      <c r="M4338" s="63"/>
      <c r="N4338" s="63"/>
      <c r="O4338" s="63"/>
      <c r="P4338" s="63"/>
      <c r="Q4338" s="63"/>
      <c r="R4338" s="63"/>
    </row>
    <row r="4339" spans="1:18" x14ac:dyDescent="0.2">
      <c r="A4339" s="63" t="s">
        <v>4294</v>
      </c>
      <c r="B4339" s="63" t="s">
        <v>4222</v>
      </c>
      <c r="C4339" s="63" t="s">
        <v>161</v>
      </c>
      <c r="D4339" s="63" t="s">
        <v>160</v>
      </c>
      <c r="E4339" s="63" t="s">
        <v>4219</v>
      </c>
      <c r="F4339" s="63">
        <v>1</v>
      </c>
      <c r="G4339" s="63" t="s">
        <v>8639</v>
      </c>
      <c r="H4339" s="63" t="s">
        <v>19</v>
      </c>
      <c r="I4339" s="63">
        <v>72</v>
      </c>
      <c r="J4339" s="63">
        <v>34</v>
      </c>
      <c r="K4339" s="63">
        <v>3</v>
      </c>
      <c r="L4339" s="63">
        <v>-0.6</v>
      </c>
      <c r="M4339" s="63">
        <v>1</v>
      </c>
      <c r="N4339" s="63"/>
      <c r="O4339" s="63">
        <v>1</v>
      </c>
      <c r="P4339" s="63"/>
      <c r="Q4339" s="63"/>
      <c r="R4339" s="63"/>
    </row>
    <row r="4340" spans="1:18" x14ac:dyDescent="0.2">
      <c r="A4340" s="63" t="s">
        <v>4295</v>
      </c>
      <c r="B4340" s="63" t="s">
        <v>4218</v>
      </c>
      <c r="C4340" s="63" t="s">
        <v>165</v>
      </c>
      <c r="D4340" s="63" t="s">
        <v>164</v>
      </c>
      <c r="E4340" s="63" t="s">
        <v>4219</v>
      </c>
      <c r="F4340" s="63">
        <v>0</v>
      </c>
      <c r="G4340" s="63" t="s">
        <v>8639</v>
      </c>
      <c r="H4340" s="63" t="s">
        <v>334</v>
      </c>
      <c r="I4340" s="63">
        <v>48</v>
      </c>
      <c r="J4340" s="63">
        <v>4</v>
      </c>
      <c r="K4340" s="63">
        <v>1</v>
      </c>
      <c r="L4340" s="63"/>
      <c r="M4340" s="63"/>
      <c r="N4340" s="63"/>
      <c r="O4340" s="63"/>
      <c r="P4340" s="63"/>
      <c r="Q4340" s="63"/>
      <c r="R4340" s="63"/>
    </row>
    <row r="4341" spans="1:18" x14ac:dyDescent="0.2">
      <c r="A4341" s="63" t="s">
        <v>4296</v>
      </c>
      <c r="B4341" s="63" t="s">
        <v>4222</v>
      </c>
      <c r="C4341" s="63" t="s">
        <v>165</v>
      </c>
      <c r="D4341" s="63" t="s">
        <v>164</v>
      </c>
      <c r="E4341" s="63" t="s">
        <v>4219</v>
      </c>
      <c r="F4341" s="63">
        <v>1</v>
      </c>
      <c r="G4341" s="63" t="s">
        <v>8639</v>
      </c>
      <c r="H4341" s="63" t="s">
        <v>19</v>
      </c>
      <c r="I4341" s="63">
        <v>45</v>
      </c>
      <c r="J4341" s="63">
        <v>4</v>
      </c>
      <c r="K4341" s="63">
        <v>1</v>
      </c>
      <c r="L4341" s="63">
        <v>-0.2</v>
      </c>
      <c r="M4341" s="63">
        <v>1</v>
      </c>
      <c r="N4341" s="63"/>
      <c r="O4341" s="63"/>
      <c r="P4341" s="63"/>
      <c r="Q4341" s="63"/>
      <c r="R4341" s="63"/>
    </row>
    <row r="4342" spans="1:18" x14ac:dyDescent="0.2">
      <c r="A4342" s="63" t="s">
        <v>4297</v>
      </c>
      <c r="B4342" s="63" t="s">
        <v>4218</v>
      </c>
      <c r="C4342" s="63" t="s">
        <v>169</v>
      </c>
      <c r="D4342" s="63" t="s">
        <v>168</v>
      </c>
      <c r="E4342" s="63" t="s">
        <v>4219</v>
      </c>
      <c r="F4342" s="63">
        <v>0</v>
      </c>
      <c r="G4342" s="63" t="s">
        <v>8639</v>
      </c>
      <c r="H4342" s="63" t="s">
        <v>334</v>
      </c>
      <c r="I4342" s="63">
        <v>74</v>
      </c>
      <c r="J4342" s="63">
        <v>34</v>
      </c>
      <c r="K4342" s="63">
        <v>3</v>
      </c>
      <c r="L4342" s="63"/>
      <c r="M4342" s="63"/>
      <c r="N4342" s="63"/>
      <c r="O4342" s="63"/>
      <c r="P4342" s="63"/>
      <c r="Q4342" s="63"/>
      <c r="R4342" s="63"/>
    </row>
    <row r="4343" spans="1:18" x14ac:dyDescent="0.2">
      <c r="A4343" s="63" t="s">
        <v>4298</v>
      </c>
      <c r="B4343" s="63" t="s">
        <v>4222</v>
      </c>
      <c r="C4343" s="63" t="s">
        <v>169</v>
      </c>
      <c r="D4343" s="63" t="s">
        <v>168</v>
      </c>
      <c r="E4343" s="63" t="s">
        <v>4219</v>
      </c>
      <c r="F4343" s="63">
        <v>1</v>
      </c>
      <c r="G4343" s="63" t="s">
        <v>8639</v>
      </c>
      <c r="H4343" s="63" t="s">
        <v>19</v>
      </c>
      <c r="I4343" s="63">
        <v>69</v>
      </c>
      <c r="J4343" s="63">
        <v>28</v>
      </c>
      <c r="K4343" s="63">
        <v>3</v>
      </c>
      <c r="L4343" s="63">
        <v>-0.4</v>
      </c>
      <c r="M4343" s="63">
        <v>1</v>
      </c>
      <c r="N4343" s="63"/>
      <c r="O4343" s="63"/>
      <c r="P4343" s="63"/>
      <c r="Q4343" s="63"/>
      <c r="R4343" s="63"/>
    </row>
    <row r="4344" spans="1:18" x14ac:dyDescent="0.2">
      <c r="A4344" s="63" t="s">
        <v>4299</v>
      </c>
      <c r="B4344" s="63" t="s">
        <v>4218</v>
      </c>
      <c r="C4344" s="63" t="s">
        <v>173</v>
      </c>
      <c r="D4344" s="63" t="s">
        <v>172</v>
      </c>
      <c r="E4344" s="63" t="s">
        <v>4219</v>
      </c>
      <c r="F4344" s="63">
        <v>0</v>
      </c>
      <c r="G4344" s="63" t="s">
        <v>8639</v>
      </c>
      <c r="H4344" s="63" t="s">
        <v>334</v>
      </c>
      <c r="I4344" s="63">
        <v>66</v>
      </c>
      <c r="J4344" s="63">
        <v>21</v>
      </c>
      <c r="K4344" s="63">
        <v>2</v>
      </c>
      <c r="L4344" s="63"/>
      <c r="M4344" s="63"/>
      <c r="N4344" s="63"/>
      <c r="O4344" s="63"/>
      <c r="P4344" s="63"/>
      <c r="Q4344" s="63"/>
      <c r="R4344" s="63"/>
    </row>
    <row r="4345" spans="1:18" x14ac:dyDescent="0.2">
      <c r="A4345" s="63" t="s">
        <v>4300</v>
      </c>
      <c r="B4345" s="63" t="s">
        <v>4222</v>
      </c>
      <c r="C4345" s="63" t="s">
        <v>173</v>
      </c>
      <c r="D4345" s="63" t="s">
        <v>172</v>
      </c>
      <c r="E4345" s="63" t="s">
        <v>4219</v>
      </c>
      <c r="F4345" s="63">
        <v>1</v>
      </c>
      <c r="G4345" s="63" t="s">
        <v>8639</v>
      </c>
      <c r="H4345" s="63" t="s">
        <v>19</v>
      </c>
      <c r="I4345" s="63"/>
      <c r="J4345" s="63"/>
      <c r="K4345" s="63"/>
      <c r="L4345" s="63"/>
      <c r="M4345" s="63"/>
      <c r="N4345" s="63"/>
      <c r="O4345" s="63"/>
      <c r="P4345" s="63"/>
      <c r="Q4345" s="63"/>
      <c r="R4345" s="63"/>
    </row>
    <row r="4346" spans="1:18" x14ac:dyDescent="0.2">
      <c r="A4346" s="63" t="s">
        <v>4301</v>
      </c>
      <c r="B4346" s="63" t="s">
        <v>4218</v>
      </c>
      <c r="C4346" s="63" t="s">
        <v>177</v>
      </c>
      <c r="D4346" s="63" t="s">
        <v>176</v>
      </c>
      <c r="E4346" s="63" t="s">
        <v>4219</v>
      </c>
      <c r="F4346" s="63">
        <v>0</v>
      </c>
      <c r="G4346" s="63" t="s">
        <v>8639</v>
      </c>
      <c r="H4346" s="63" t="s">
        <v>334</v>
      </c>
      <c r="I4346" s="63">
        <v>65</v>
      </c>
      <c r="J4346" s="63">
        <v>17</v>
      </c>
      <c r="K4346" s="63">
        <v>2</v>
      </c>
      <c r="L4346" s="63"/>
      <c r="M4346" s="63"/>
      <c r="N4346" s="63"/>
      <c r="O4346" s="63"/>
      <c r="P4346" s="63"/>
      <c r="Q4346" s="63"/>
      <c r="R4346" s="63"/>
    </row>
    <row r="4347" spans="1:18" x14ac:dyDescent="0.2">
      <c r="A4347" s="63" t="s">
        <v>4302</v>
      </c>
      <c r="B4347" s="63" t="s">
        <v>4222</v>
      </c>
      <c r="C4347" s="63" t="s">
        <v>177</v>
      </c>
      <c r="D4347" s="63" t="s">
        <v>176</v>
      </c>
      <c r="E4347" s="63" t="s">
        <v>4219</v>
      </c>
      <c r="F4347" s="63">
        <v>1</v>
      </c>
      <c r="G4347" s="63" t="s">
        <v>8639</v>
      </c>
      <c r="H4347" s="63" t="s">
        <v>19</v>
      </c>
      <c r="I4347" s="63">
        <v>61</v>
      </c>
      <c r="J4347" s="63">
        <v>19</v>
      </c>
      <c r="K4347" s="63">
        <v>2</v>
      </c>
      <c r="L4347" s="63">
        <v>-0.3</v>
      </c>
      <c r="M4347" s="63">
        <v>1</v>
      </c>
      <c r="N4347" s="63"/>
      <c r="O4347" s="63"/>
      <c r="P4347" s="63"/>
      <c r="Q4347" s="63"/>
      <c r="R4347" s="63"/>
    </row>
    <row r="4348" spans="1:18" x14ac:dyDescent="0.2">
      <c r="A4348" s="63" t="s">
        <v>4303</v>
      </c>
      <c r="B4348" s="63" t="s">
        <v>4218</v>
      </c>
      <c r="C4348" s="63" t="s">
        <v>181</v>
      </c>
      <c r="D4348" s="63" t="s">
        <v>180</v>
      </c>
      <c r="E4348" s="63" t="s">
        <v>4219</v>
      </c>
      <c r="F4348" s="63">
        <v>0</v>
      </c>
      <c r="G4348" s="63" t="s">
        <v>8639</v>
      </c>
      <c r="H4348" s="63" t="s">
        <v>334</v>
      </c>
      <c r="I4348" s="63"/>
      <c r="J4348" s="63"/>
      <c r="K4348" s="63"/>
      <c r="L4348" s="63"/>
      <c r="M4348" s="63"/>
      <c r="N4348" s="63"/>
      <c r="O4348" s="63"/>
      <c r="P4348" s="63"/>
      <c r="Q4348" s="63"/>
      <c r="R4348" s="63"/>
    </row>
    <row r="4349" spans="1:18" x14ac:dyDescent="0.2">
      <c r="A4349" s="63" t="s">
        <v>4304</v>
      </c>
      <c r="B4349" s="63" t="s">
        <v>4222</v>
      </c>
      <c r="C4349" s="63" t="s">
        <v>181</v>
      </c>
      <c r="D4349" s="63" t="s">
        <v>180</v>
      </c>
      <c r="E4349" s="63" t="s">
        <v>4219</v>
      </c>
      <c r="F4349" s="63">
        <v>1</v>
      </c>
      <c r="G4349" s="63" t="s">
        <v>8639</v>
      </c>
      <c r="H4349" s="63" t="s">
        <v>19</v>
      </c>
      <c r="I4349" s="63">
        <v>60</v>
      </c>
      <c r="J4349" s="63">
        <v>17</v>
      </c>
      <c r="K4349" s="63">
        <v>2</v>
      </c>
      <c r="L4349" s="63"/>
      <c r="M4349" s="63"/>
      <c r="N4349" s="63"/>
      <c r="O4349" s="63"/>
      <c r="P4349" s="63"/>
      <c r="Q4349" s="63"/>
      <c r="R4349" s="63"/>
    </row>
    <row r="4350" spans="1:18" x14ac:dyDescent="0.2">
      <c r="A4350" s="63" t="s">
        <v>4305</v>
      </c>
      <c r="B4350" s="63" t="s">
        <v>4218</v>
      </c>
      <c r="C4350" s="63" t="s">
        <v>185</v>
      </c>
      <c r="D4350" s="63" t="s">
        <v>184</v>
      </c>
      <c r="E4350" s="63" t="s">
        <v>4219</v>
      </c>
      <c r="F4350" s="63">
        <v>0</v>
      </c>
      <c r="G4350" s="63" t="s">
        <v>8639</v>
      </c>
      <c r="H4350" s="63" t="s">
        <v>334</v>
      </c>
      <c r="I4350" s="63">
        <v>84</v>
      </c>
      <c r="J4350" s="63">
        <v>43</v>
      </c>
      <c r="K4350" s="63">
        <v>4</v>
      </c>
      <c r="L4350" s="63"/>
      <c r="M4350" s="63"/>
      <c r="N4350" s="63"/>
      <c r="O4350" s="63"/>
      <c r="P4350" s="63"/>
      <c r="Q4350" s="63"/>
      <c r="R4350" s="63"/>
    </row>
    <row r="4351" spans="1:18" x14ac:dyDescent="0.2">
      <c r="A4351" s="63" t="s">
        <v>4306</v>
      </c>
      <c r="B4351" s="63" t="s">
        <v>4222</v>
      </c>
      <c r="C4351" s="63" t="s">
        <v>185</v>
      </c>
      <c r="D4351" s="63" t="s">
        <v>184</v>
      </c>
      <c r="E4351" s="63" t="s">
        <v>4219</v>
      </c>
      <c r="F4351" s="63">
        <v>1</v>
      </c>
      <c r="G4351" s="63" t="s">
        <v>8639</v>
      </c>
      <c r="H4351" s="63" t="s">
        <v>19</v>
      </c>
      <c r="I4351" s="63">
        <v>77</v>
      </c>
      <c r="J4351" s="63">
        <v>42</v>
      </c>
      <c r="K4351" s="63">
        <v>4</v>
      </c>
      <c r="L4351" s="63">
        <v>-0.5</v>
      </c>
      <c r="M4351" s="63">
        <v>1</v>
      </c>
      <c r="N4351" s="63"/>
      <c r="O4351" s="63">
        <v>1</v>
      </c>
      <c r="P4351" s="63"/>
      <c r="Q4351" s="63"/>
      <c r="R4351" s="63"/>
    </row>
    <row r="4352" spans="1:18" x14ac:dyDescent="0.2">
      <c r="A4352" s="63" t="s">
        <v>4307</v>
      </c>
      <c r="B4352" s="63" t="s">
        <v>4218</v>
      </c>
      <c r="C4352" s="63" t="s">
        <v>189</v>
      </c>
      <c r="D4352" s="63" t="s">
        <v>188</v>
      </c>
      <c r="E4352" s="63" t="s">
        <v>4219</v>
      </c>
      <c r="F4352" s="63">
        <v>0</v>
      </c>
      <c r="G4352" s="63" t="s">
        <v>8639</v>
      </c>
      <c r="H4352" s="63" t="s">
        <v>334</v>
      </c>
      <c r="I4352" s="63">
        <v>76</v>
      </c>
      <c r="J4352" s="63">
        <v>36</v>
      </c>
      <c r="K4352" s="63">
        <v>4</v>
      </c>
      <c r="L4352" s="63"/>
      <c r="M4352" s="63"/>
      <c r="N4352" s="63"/>
      <c r="O4352" s="63"/>
      <c r="P4352" s="63"/>
      <c r="Q4352" s="63"/>
      <c r="R4352" s="63"/>
    </row>
    <row r="4353" spans="1:18" x14ac:dyDescent="0.2">
      <c r="A4353" s="63" t="s">
        <v>4308</v>
      </c>
      <c r="B4353" s="63" t="s">
        <v>4222</v>
      </c>
      <c r="C4353" s="63" t="s">
        <v>189</v>
      </c>
      <c r="D4353" s="63" t="s">
        <v>188</v>
      </c>
      <c r="E4353" s="63" t="s">
        <v>4219</v>
      </c>
      <c r="F4353" s="63">
        <v>1</v>
      </c>
      <c r="G4353" s="63" t="s">
        <v>8639</v>
      </c>
      <c r="H4353" s="63" t="s">
        <v>19</v>
      </c>
      <c r="I4353" s="63">
        <v>72</v>
      </c>
      <c r="J4353" s="63">
        <v>34</v>
      </c>
      <c r="K4353" s="63">
        <v>3</v>
      </c>
      <c r="L4353" s="63">
        <v>-0.3</v>
      </c>
      <c r="M4353" s="63">
        <v>1</v>
      </c>
      <c r="N4353" s="63"/>
      <c r="O4353" s="63"/>
      <c r="P4353" s="63"/>
      <c r="Q4353" s="63"/>
      <c r="R4353" s="63"/>
    </row>
    <row r="4354" spans="1:18" x14ac:dyDescent="0.2">
      <c r="A4354" s="63" t="s">
        <v>4309</v>
      </c>
      <c r="B4354" s="63" t="s">
        <v>4218</v>
      </c>
      <c r="C4354" s="63" t="s">
        <v>193</v>
      </c>
      <c r="D4354" s="63" t="s">
        <v>192</v>
      </c>
      <c r="E4354" s="63" t="s">
        <v>4219</v>
      </c>
      <c r="F4354" s="63">
        <v>0</v>
      </c>
      <c r="G4354" s="63" t="s">
        <v>8639</v>
      </c>
      <c r="H4354" s="63" t="s">
        <v>334</v>
      </c>
      <c r="I4354" s="63">
        <v>70</v>
      </c>
      <c r="J4354" s="63"/>
      <c r="K4354" s="63"/>
      <c r="L4354" s="63"/>
      <c r="M4354" s="63"/>
      <c r="N4354" s="63"/>
      <c r="O4354" s="63"/>
      <c r="P4354" s="63"/>
      <c r="Q4354" s="63"/>
      <c r="R4354" s="63"/>
    </row>
    <row r="4355" spans="1:18" x14ac:dyDescent="0.2">
      <c r="A4355" s="63" t="s">
        <v>4310</v>
      </c>
      <c r="B4355" s="63" t="s">
        <v>4222</v>
      </c>
      <c r="C4355" s="63" t="s">
        <v>193</v>
      </c>
      <c r="D4355" s="63" t="s">
        <v>192</v>
      </c>
      <c r="E4355" s="63" t="s">
        <v>4219</v>
      </c>
      <c r="F4355" s="63">
        <v>1</v>
      </c>
      <c r="G4355" s="63" t="s">
        <v>8639</v>
      </c>
      <c r="H4355" s="63" t="s">
        <v>19</v>
      </c>
      <c r="I4355" s="63">
        <v>66</v>
      </c>
      <c r="J4355" s="63"/>
      <c r="K4355" s="63"/>
      <c r="L4355" s="63">
        <v>-0.3</v>
      </c>
      <c r="M4355" s="63">
        <v>1</v>
      </c>
      <c r="N4355" s="63"/>
      <c r="O4355" s="63"/>
      <c r="P4355" s="63"/>
      <c r="Q4355" s="63"/>
      <c r="R4355" s="63"/>
    </row>
    <row r="4356" spans="1:18" x14ac:dyDescent="0.2">
      <c r="A4356" s="63" t="s">
        <v>4311</v>
      </c>
      <c r="B4356" s="63" t="s">
        <v>4218</v>
      </c>
      <c r="C4356" s="63" t="s">
        <v>197</v>
      </c>
      <c r="D4356" s="63" t="s">
        <v>196</v>
      </c>
      <c r="E4356" s="63" t="s">
        <v>4219</v>
      </c>
      <c r="F4356" s="63">
        <v>0</v>
      </c>
      <c r="G4356" s="63" t="s">
        <v>8639</v>
      </c>
      <c r="H4356" s="63" t="s">
        <v>334</v>
      </c>
      <c r="I4356" s="63">
        <v>42</v>
      </c>
      <c r="J4356" s="63">
        <v>2</v>
      </c>
      <c r="K4356" s="63">
        <v>1</v>
      </c>
      <c r="L4356" s="63"/>
      <c r="M4356" s="63"/>
      <c r="N4356" s="63"/>
      <c r="O4356" s="63"/>
      <c r="P4356" s="63"/>
      <c r="Q4356" s="63"/>
      <c r="R4356" s="63"/>
    </row>
    <row r="4357" spans="1:18" x14ac:dyDescent="0.2">
      <c r="A4357" s="63" t="s">
        <v>4312</v>
      </c>
      <c r="B4357" s="63" t="s">
        <v>4222</v>
      </c>
      <c r="C4357" s="63" t="s">
        <v>197</v>
      </c>
      <c r="D4357" s="63" t="s">
        <v>196</v>
      </c>
      <c r="E4357" s="63" t="s">
        <v>4219</v>
      </c>
      <c r="F4357" s="63">
        <v>1</v>
      </c>
      <c r="G4357" s="63" t="s">
        <v>8639</v>
      </c>
      <c r="H4357" s="63" t="s">
        <v>19</v>
      </c>
      <c r="I4357" s="63">
        <v>39</v>
      </c>
      <c r="J4357" s="63">
        <v>2</v>
      </c>
      <c r="K4357" s="63">
        <v>1</v>
      </c>
      <c r="L4357" s="63">
        <v>-0.2</v>
      </c>
      <c r="M4357" s="63">
        <v>1</v>
      </c>
      <c r="N4357" s="63"/>
      <c r="O4357" s="63"/>
      <c r="P4357" s="63"/>
      <c r="Q4357" s="63"/>
      <c r="R4357" s="63"/>
    </row>
    <row r="4358" spans="1:18" x14ac:dyDescent="0.2">
      <c r="A4358" s="63" t="s">
        <v>4313</v>
      </c>
      <c r="B4358" s="63" t="s">
        <v>4218</v>
      </c>
      <c r="C4358" s="63" t="s">
        <v>201</v>
      </c>
      <c r="D4358" s="63" t="s">
        <v>200</v>
      </c>
      <c r="E4358" s="63" t="s">
        <v>4219</v>
      </c>
      <c r="F4358" s="63">
        <v>0</v>
      </c>
      <c r="G4358" s="63" t="s">
        <v>8639</v>
      </c>
      <c r="H4358" s="63" t="s">
        <v>334</v>
      </c>
      <c r="I4358" s="63">
        <v>65</v>
      </c>
      <c r="J4358" s="63">
        <v>17</v>
      </c>
      <c r="K4358" s="63">
        <v>2</v>
      </c>
      <c r="L4358" s="63"/>
      <c r="M4358" s="63"/>
      <c r="N4358" s="63"/>
      <c r="O4358" s="63"/>
      <c r="P4358" s="63"/>
      <c r="Q4358" s="63"/>
      <c r="R4358" s="63"/>
    </row>
    <row r="4359" spans="1:18" x14ac:dyDescent="0.2">
      <c r="A4359" s="63" t="s">
        <v>4314</v>
      </c>
      <c r="B4359" s="63" t="s">
        <v>4222</v>
      </c>
      <c r="C4359" s="63" t="s">
        <v>201</v>
      </c>
      <c r="D4359" s="63" t="s">
        <v>200</v>
      </c>
      <c r="E4359" s="63" t="s">
        <v>4219</v>
      </c>
      <c r="F4359" s="63">
        <v>1</v>
      </c>
      <c r="G4359" s="63" t="s">
        <v>8639</v>
      </c>
      <c r="H4359" s="63" t="s">
        <v>19</v>
      </c>
      <c r="I4359" s="63"/>
      <c r="J4359" s="63"/>
      <c r="K4359" s="63"/>
      <c r="L4359" s="63"/>
      <c r="M4359" s="63"/>
      <c r="N4359" s="63"/>
      <c r="O4359" s="63"/>
      <c r="P4359" s="63"/>
      <c r="Q4359" s="63"/>
      <c r="R4359" s="63"/>
    </row>
    <row r="4360" spans="1:18" x14ac:dyDescent="0.2">
      <c r="A4360" s="63" t="s">
        <v>4315</v>
      </c>
      <c r="B4360" s="63" t="s">
        <v>4218</v>
      </c>
      <c r="C4360" s="63" t="s">
        <v>205</v>
      </c>
      <c r="D4360" s="63" t="s">
        <v>204</v>
      </c>
      <c r="E4360" s="63" t="s">
        <v>4219</v>
      </c>
      <c r="F4360" s="63">
        <v>0</v>
      </c>
      <c r="G4360" s="63" t="s">
        <v>8639</v>
      </c>
      <c r="H4360" s="63" t="s">
        <v>334</v>
      </c>
      <c r="I4360" s="63">
        <v>71</v>
      </c>
      <c r="J4360" s="63">
        <v>26</v>
      </c>
      <c r="K4360" s="63">
        <v>3</v>
      </c>
      <c r="L4360" s="63"/>
      <c r="M4360" s="63"/>
      <c r="N4360" s="63"/>
      <c r="O4360" s="63"/>
      <c r="P4360" s="63"/>
      <c r="Q4360" s="63"/>
      <c r="R4360" s="63"/>
    </row>
    <row r="4361" spans="1:18" x14ac:dyDescent="0.2">
      <c r="A4361" s="63" t="s">
        <v>4316</v>
      </c>
      <c r="B4361" s="63" t="s">
        <v>4222</v>
      </c>
      <c r="C4361" s="63" t="s">
        <v>205</v>
      </c>
      <c r="D4361" s="63" t="s">
        <v>204</v>
      </c>
      <c r="E4361" s="63" t="s">
        <v>4219</v>
      </c>
      <c r="F4361" s="63">
        <v>1</v>
      </c>
      <c r="G4361" s="63" t="s">
        <v>8639</v>
      </c>
      <c r="H4361" s="63" t="s">
        <v>19</v>
      </c>
      <c r="I4361" s="63">
        <v>62</v>
      </c>
      <c r="J4361" s="63">
        <v>21</v>
      </c>
      <c r="K4361" s="63">
        <v>2</v>
      </c>
      <c r="L4361" s="63">
        <v>-0.7</v>
      </c>
      <c r="M4361" s="63">
        <v>1</v>
      </c>
      <c r="N4361" s="63"/>
      <c r="O4361" s="63">
        <v>1</v>
      </c>
      <c r="P4361" s="63"/>
      <c r="Q4361" s="63"/>
      <c r="R4361" s="63"/>
    </row>
    <row r="4362" spans="1:18" x14ac:dyDescent="0.2">
      <c r="A4362" s="63" t="s">
        <v>4317</v>
      </c>
      <c r="B4362" s="63" t="s">
        <v>4218</v>
      </c>
      <c r="C4362" s="63" t="s">
        <v>209</v>
      </c>
      <c r="D4362" s="63" t="s">
        <v>208</v>
      </c>
      <c r="E4362" s="63" t="s">
        <v>4219</v>
      </c>
      <c r="F4362" s="63">
        <v>0</v>
      </c>
      <c r="G4362" s="63" t="s">
        <v>8639</v>
      </c>
      <c r="H4362" s="63" t="s">
        <v>334</v>
      </c>
      <c r="I4362" s="63">
        <v>49</v>
      </c>
      <c r="J4362" s="63">
        <v>5</v>
      </c>
      <c r="K4362" s="63">
        <v>1</v>
      </c>
      <c r="L4362" s="63"/>
      <c r="M4362" s="63"/>
      <c r="N4362" s="63"/>
      <c r="O4362" s="63"/>
      <c r="P4362" s="63"/>
      <c r="Q4362" s="63"/>
      <c r="R4362" s="63"/>
    </row>
    <row r="4363" spans="1:18" x14ac:dyDescent="0.2">
      <c r="A4363" s="63" t="s">
        <v>4318</v>
      </c>
      <c r="B4363" s="63" t="s">
        <v>4222</v>
      </c>
      <c r="C4363" s="63" t="s">
        <v>209</v>
      </c>
      <c r="D4363" s="63" t="s">
        <v>208</v>
      </c>
      <c r="E4363" s="63" t="s">
        <v>4219</v>
      </c>
      <c r="F4363" s="63">
        <v>1</v>
      </c>
      <c r="G4363" s="63" t="s">
        <v>8639</v>
      </c>
      <c r="H4363" s="63" t="s">
        <v>19</v>
      </c>
      <c r="I4363" s="63">
        <v>46</v>
      </c>
      <c r="J4363" s="63">
        <v>5</v>
      </c>
      <c r="K4363" s="63">
        <v>1</v>
      </c>
      <c r="L4363" s="63">
        <v>-0.2</v>
      </c>
      <c r="M4363" s="63">
        <v>1</v>
      </c>
      <c r="N4363" s="63"/>
      <c r="O4363" s="63"/>
      <c r="P4363" s="63"/>
      <c r="Q4363" s="63"/>
      <c r="R4363" s="63"/>
    </row>
    <row r="4364" spans="1:18" x14ac:dyDescent="0.2">
      <c r="A4364" s="63" t="s">
        <v>4319</v>
      </c>
      <c r="B4364" s="63" t="s">
        <v>4218</v>
      </c>
      <c r="C4364" s="63" t="s">
        <v>213</v>
      </c>
      <c r="D4364" s="63" t="s">
        <v>212</v>
      </c>
      <c r="E4364" s="63" t="s">
        <v>4219</v>
      </c>
      <c r="F4364" s="63">
        <v>0</v>
      </c>
      <c r="G4364" s="63" t="s">
        <v>8639</v>
      </c>
      <c r="H4364" s="63" t="s">
        <v>334</v>
      </c>
      <c r="I4364" s="63">
        <v>98</v>
      </c>
      <c r="J4364" s="63">
        <v>46</v>
      </c>
      <c r="K4364" s="63">
        <v>4</v>
      </c>
      <c r="L4364" s="63"/>
      <c r="M4364" s="63"/>
      <c r="N4364" s="63"/>
      <c r="O4364" s="63"/>
      <c r="P4364" s="63"/>
      <c r="Q4364" s="63"/>
      <c r="R4364" s="63"/>
    </row>
    <row r="4365" spans="1:18" x14ac:dyDescent="0.2">
      <c r="A4365" s="63" t="s">
        <v>4320</v>
      </c>
      <c r="B4365" s="63" t="s">
        <v>4222</v>
      </c>
      <c r="C4365" s="63" t="s">
        <v>213</v>
      </c>
      <c r="D4365" s="63" t="s">
        <v>212</v>
      </c>
      <c r="E4365" s="63" t="s">
        <v>4219</v>
      </c>
      <c r="F4365" s="63">
        <v>1</v>
      </c>
      <c r="G4365" s="63" t="s">
        <v>8639</v>
      </c>
      <c r="H4365" s="63" t="s">
        <v>19</v>
      </c>
      <c r="I4365" s="63">
        <v>81</v>
      </c>
      <c r="J4365" s="63">
        <v>45</v>
      </c>
      <c r="K4365" s="63">
        <v>4</v>
      </c>
      <c r="L4365" s="63">
        <v>-1.2</v>
      </c>
      <c r="M4365" s="63">
        <v>1</v>
      </c>
      <c r="N4365" s="63"/>
      <c r="O4365" s="63">
        <v>1</v>
      </c>
      <c r="P4365" s="63"/>
      <c r="Q4365" s="63">
        <v>1</v>
      </c>
      <c r="R4365" s="63"/>
    </row>
    <row r="4366" spans="1:18" x14ac:dyDescent="0.2">
      <c r="A4366" s="63" t="s">
        <v>4321</v>
      </c>
      <c r="B4366" s="63" t="s">
        <v>4218</v>
      </c>
      <c r="C4366" s="63" t="s">
        <v>217</v>
      </c>
      <c r="D4366" s="63" t="s">
        <v>216</v>
      </c>
      <c r="E4366" s="63" t="s">
        <v>4219</v>
      </c>
      <c r="F4366" s="63">
        <v>0</v>
      </c>
      <c r="G4366" s="63" t="s">
        <v>8639</v>
      </c>
      <c r="H4366" s="63" t="s">
        <v>334</v>
      </c>
      <c r="I4366" s="63">
        <v>60</v>
      </c>
      <c r="J4366" s="63">
        <v>12</v>
      </c>
      <c r="K4366" s="63">
        <v>2</v>
      </c>
      <c r="L4366" s="63"/>
      <c r="M4366" s="63"/>
      <c r="N4366" s="63"/>
      <c r="O4366" s="63"/>
      <c r="P4366" s="63"/>
      <c r="Q4366" s="63"/>
      <c r="R4366" s="63"/>
    </row>
    <row r="4367" spans="1:18" x14ac:dyDescent="0.2">
      <c r="A4367" s="63" t="s">
        <v>4322</v>
      </c>
      <c r="B4367" s="63" t="s">
        <v>4222</v>
      </c>
      <c r="C4367" s="63" t="s">
        <v>217</v>
      </c>
      <c r="D4367" s="63" t="s">
        <v>216</v>
      </c>
      <c r="E4367" s="63" t="s">
        <v>4219</v>
      </c>
      <c r="F4367" s="63">
        <v>1</v>
      </c>
      <c r="G4367" s="63" t="s">
        <v>8639</v>
      </c>
      <c r="H4367" s="63" t="s">
        <v>19</v>
      </c>
      <c r="I4367" s="63">
        <v>57</v>
      </c>
      <c r="J4367" s="63">
        <v>14</v>
      </c>
      <c r="K4367" s="63">
        <v>2</v>
      </c>
      <c r="L4367" s="63">
        <v>-0.2</v>
      </c>
      <c r="M4367" s="63">
        <v>1</v>
      </c>
      <c r="N4367" s="63"/>
      <c r="O4367" s="63"/>
      <c r="P4367" s="63"/>
      <c r="Q4367" s="63"/>
      <c r="R4367" s="63"/>
    </row>
    <row r="4368" spans="1:18" x14ac:dyDescent="0.2">
      <c r="A4368" s="63" t="s">
        <v>4323</v>
      </c>
      <c r="B4368" s="63" t="s">
        <v>4218</v>
      </c>
      <c r="C4368" s="63" t="s">
        <v>221</v>
      </c>
      <c r="D4368" s="63" t="s">
        <v>220</v>
      </c>
      <c r="E4368" s="63" t="s">
        <v>4219</v>
      </c>
      <c r="F4368" s="63">
        <v>0</v>
      </c>
      <c r="G4368" s="63" t="s">
        <v>8639</v>
      </c>
      <c r="H4368" s="63" t="s">
        <v>334</v>
      </c>
      <c r="I4368" s="63"/>
      <c r="J4368" s="63"/>
      <c r="K4368" s="63"/>
      <c r="L4368" s="63"/>
      <c r="M4368" s="63"/>
      <c r="N4368" s="63"/>
      <c r="O4368" s="63"/>
      <c r="P4368" s="63"/>
      <c r="Q4368" s="63"/>
      <c r="R4368" s="63"/>
    </row>
    <row r="4369" spans="1:18" x14ac:dyDescent="0.2">
      <c r="A4369" s="63" t="s">
        <v>4324</v>
      </c>
      <c r="B4369" s="63" t="s">
        <v>4222</v>
      </c>
      <c r="C4369" s="63" t="s">
        <v>221</v>
      </c>
      <c r="D4369" s="63" t="s">
        <v>220</v>
      </c>
      <c r="E4369" s="63" t="s">
        <v>4219</v>
      </c>
      <c r="F4369" s="63">
        <v>1</v>
      </c>
      <c r="G4369" s="63" t="s">
        <v>8639</v>
      </c>
      <c r="H4369" s="63" t="s">
        <v>19</v>
      </c>
      <c r="I4369" s="63"/>
      <c r="J4369" s="63"/>
      <c r="K4369" s="63"/>
      <c r="L4369" s="63"/>
      <c r="M4369" s="63"/>
      <c r="N4369" s="63"/>
      <c r="O4369" s="63"/>
      <c r="P4369" s="63"/>
      <c r="Q4369" s="63"/>
      <c r="R4369" s="63"/>
    </row>
    <row r="4370" spans="1:18" x14ac:dyDescent="0.2">
      <c r="A4370" s="63" t="s">
        <v>4325</v>
      </c>
      <c r="B4370" s="63" t="s">
        <v>4326</v>
      </c>
      <c r="C4370" s="63" t="s">
        <v>14</v>
      </c>
      <c r="D4370" s="63" t="s">
        <v>13</v>
      </c>
      <c r="E4370" s="63" t="s">
        <v>4327</v>
      </c>
      <c r="F4370" s="63">
        <v>0</v>
      </c>
      <c r="G4370" s="63" t="s">
        <v>8640</v>
      </c>
      <c r="H4370" s="63" t="s">
        <v>334</v>
      </c>
      <c r="I4370" s="63">
        <v>192</v>
      </c>
      <c r="J4370" s="63">
        <v>31</v>
      </c>
      <c r="K4370" s="63">
        <v>3</v>
      </c>
      <c r="L4370" s="63"/>
      <c r="M4370" s="63"/>
      <c r="N4370" s="63"/>
      <c r="O4370" s="63"/>
      <c r="P4370" s="63"/>
      <c r="Q4370" s="63"/>
      <c r="R4370" s="63"/>
    </row>
    <row r="4371" spans="1:18" x14ac:dyDescent="0.2">
      <c r="A4371" s="63" t="s">
        <v>4329</v>
      </c>
      <c r="B4371" s="63" t="s">
        <v>4330</v>
      </c>
      <c r="C4371" s="63" t="s">
        <v>14</v>
      </c>
      <c r="D4371" s="63" t="s">
        <v>13</v>
      </c>
      <c r="E4371" s="63" t="s">
        <v>4327</v>
      </c>
      <c r="F4371" s="63">
        <v>1</v>
      </c>
      <c r="G4371" s="63" t="s">
        <v>8640</v>
      </c>
      <c r="H4371" s="63" t="s">
        <v>19</v>
      </c>
      <c r="I4371" s="63">
        <v>187</v>
      </c>
      <c r="J4371" s="63">
        <v>29</v>
      </c>
      <c r="K4371" s="63">
        <v>3</v>
      </c>
      <c r="L4371" s="63">
        <v>-0.2</v>
      </c>
      <c r="M4371" s="63">
        <v>1</v>
      </c>
      <c r="N4371" s="63"/>
      <c r="O4371" s="63"/>
      <c r="P4371" s="63"/>
      <c r="Q4371" s="63"/>
      <c r="R4371" s="63"/>
    </row>
    <row r="4372" spans="1:18" x14ac:dyDescent="0.2">
      <c r="A4372" s="63" t="s">
        <v>4331</v>
      </c>
      <c r="B4372" s="63" t="s">
        <v>4326</v>
      </c>
      <c r="C4372" s="63" t="s">
        <v>22</v>
      </c>
      <c r="D4372" s="63" t="s">
        <v>21</v>
      </c>
      <c r="E4372" s="63" t="s">
        <v>4327</v>
      </c>
      <c r="F4372" s="63">
        <v>0</v>
      </c>
      <c r="G4372" s="63" t="s">
        <v>8640</v>
      </c>
      <c r="H4372" s="63" t="s">
        <v>334</v>
      </c>
      <c r="I4372" s="63">
        <v>205</v>
      </c>
      <c r="J4372" s="63">
        <v>41</v>
      </c>
      <c r="K4372" s="63">
        <v>4</v>
      </c>
      <c r="L4372" s="63"/>
      <c r="M4372" s="63"/>
      <c r="N4372" s="63"/>
      <c r="O4372" s="63"/>
      <c r="P4372" s="63"/>
      <c r="Q4372" s="63"/>
      <c r="R4372" s="63"/>
    </row>
    <row r="4373" spans="1:18" x14ac:dyDescent="0.2">
      <c r="A4373" s="63" t="s">
        <v>4332</v>
      </c>
      <c r="B4373" s="63" t="s">
        <v>4330</v>
      </c>
      <c r="C4373" s="63" t="s">
        <v>22</v>
      </c>
      <c r="D4373" s="63" t="s">
        <v>21</v>
      </c>
      <c r="E4373" s="63" t="s">
        <v>4327</v>
      </c>
      <c r="F4373" s="63">
        <v>1</v>
      </c>
      <c r="G4373" s="63" t="s">
        <v>8640</v>
      </c>
      <c r="H4373" s="63" t="s">
        <v>19</v>
      </c>
      <c r="I4373" s="63">
        <v>204</v>
      </c>
      <c r="J4373" s="63">
        <v>41</v>
      </c>
      <c r="K4373" s="63">
        <v>4</v>
      </c>
      <c r="L4373" s="63">
        <v>0</v>
      </c>
      <c r="M4373" s="63">
        <v>1</v>
      </c>
      <c r="N4373" s="63"/>
      <c r="O4373" s="63"/>
      <c r="P4373" s="63"/>
      <c r="Q4373" s="63"/>
      <c r="R4373" s="63"/>
    </row>
    <row r="4374" spans="1:18" x14ac:dyDescent="0.2">
      <c r="A4374" s="63" t="s">
        <v>4333</v>
      </c>
      <c r="B4374" s="63" t="s">
        <v>4326</v>
      </c>
      <c r="C4374" s="63" t="s">
        <v>26</v>
      </c>
      <c r="D4374" s="63" t="s">
        <v>25</v>
      </c>
      <c r="E4374" s="63" t="s">
        <v>4327</v>
      </c>
      <c r="F4374" s="63">
        <v>0</v>
      </c>
      <c r="G4374" s="63" t="s">
        <v>8640</v>
      </c>
      <c r="H4374" s="63" t="s">
        <v>334</v>
      </c>
      <c r="I4374" s="63">
        <v>178</v>
      </c>
      <c r="J4374" s="63">
        <v>19</v>
      </c>
      <c r="K4374" s="63">
        <v>2</v>
      </c>
      <c r="L4374" s="63"/>
      <c r="M4374" s="63"/>
      <c r="N4374" s="63"/>
      <c r="O4374" s="63"/>
      <c r="P4374" s="63"/>
      <c r="Q4374" s="63"/>
      <c r="R4374" s="63"/>
    </row>
    <row r="4375" spans="1:18" x14ac:dyDescent="0.2">
      <c r="A4375" s="63" t="s">
        <v>4334</v>
      </c>
      <c r="B4375" s="63" t="s">
        <v>4330</v>
      </c>
      <c r="C4375" s="63" t="s">
        <v>26</v>
      </c>
      <c r="D4375" s="63" t="s">
        <v>25</v>
      </c>
      <c r="E4375" s="63" t="s">
        <v>4327</v>
      </c>
      <c r="F4375" s="63">
        <v>1</v>
      </c>
      <c r="G4375" s="63" t="s">
        <v>8640</v>
      </c>
      <c r="H4375" s="63" t="s">
        <v>19</v>
      </c>
      <c r="I4375" s="63">
        <v>173</v>
      </c>
      <c r="J4375" s="63">
        <v>18</v>
      </c>
      <c r="K4375" s="63">
        <v>2</v>
      </c>
      <c r="L4375" s="63">
        <v>-0.2</v>
      </c>
      <c r="M4375" s="63">
        <v>1</v>
      </c>
      <c r="N4375" s="63"/>
      <c r="O4375" s="63"/>
      <c r="P4375" s="63"/>
      <c r="Q4375" s="63"/>
      <c r="R4375" s="63"/>
    </row>
    <row r="4376" spans="1:18" x14ac:dyDescent="0.2">
      <c r="A4376" s="63" t="s">
        <v>4335</v>
      </c>
      <c r="B4376" s="63" t="s">
        <v>4326</v>
      </c>
      <c r="C4376" s="63" t="s">
        <v>30</v>
      </c>
      <c r="D4376" s="63" t="s">
        <v>29</v>
      </c>
      <c r="E4376" s="63" t="s">
        <v>4327</v>
      </c>
      <c r="F4376" s="63">
        <v>0</v>
      </c>
      <c r="G4376" s="63" t="s">
        <v>8640</v>
      </c>
      <c r="H4376" s="63" t="s">
        <v>334</v>
      </c>
      <c r="I4376" s="63">
        <v>185</v>
      </c>
      <c r="J4376" s="63">
        <v>24</v>
      </c>
      <c r="K4376" s="63">
        <v>2</v>
      </c>
      <c r="L4376" s="63"/>
      <c r="M4376" s="63"/>
      <c r="N4376" s="63"/>
      <c r="O4376" s="63"/>
      <c r="P4376" s="63"/>
      <c r="Q4376" s="63"/>
      <c r="R4376" s="63"/>
    </row>
    <row r="4377" spans="1:18" x14ac:dyDescent="0.2">
      <c r="A4377" s="63" t="s">
        <v>4336</v>
      </c>
      <c r="B4377" s="63" t="s">
        <v>4330</v>
      </c>
      <c r="C4377" s="63" t="s">
        <v>30</v>
      </c>
      <c r="D4377" s="63" t="s">
        <v>29</v>
      </c>
      <c r="E4377" s="63" t="s">
        <v>4327</v>
      </c>
      <c r="F4377" s="63">
        <v>1</v>
      </c>
      <c r="G4377" s="63" t="s">
        <v>8640</v>
      </c>
      <c r="H4377" s="63" t="s">
        <v>19</v>
      </c>
      <c r="I4377" s="63">
        <v>189</v>
      </c>
      <c r="J4377" s="63">
        <v>33</v>
      </c>
      <c r="K4377" s="63">
        <v>3</v>
      </c>
      <c r="L4377" s="63">
        <v>0.2</v>
      </c>
      <c r="M4377" s="63"/>
      <c r="N4377" s="63">
        <v>1</v>
      </c>
      <c r="O4377" s="63"/>
      <c r="P4377" s="63"/>
      <c r="Q4377" s="63"/>
      <c r="R4377" s="63"/>
    </row>
    <row r="4378" spans="1:18" x14ac:dyDescent="0.2">
      <c r="A4378" s="63" t="s">
        <v>4337</v>
      </c>
      <c r="B4378" s="63" t="s">
        <v>4326</v>
      </c>
      <c r="C4378" s="63" t="s">
        <v>34</v>
      </c>
      <c r="D4378" s="63" t="s">
        <v>33</v>
      </c>
      <c r="E4378" s="63" t="s">
        <v>4327</v>
      </c>
      <c r="F4378" s="63">
        <v>0</v>
      </c>
      <c r="G4378" s="63" t="s">
        <v>8640</v>
      </c>
      <c r="H4378" s="63" t="s">
        <v>334</v>
      </c>
      <c r="I4378" s="63">
        <v>167</v>
      </c>
      <c r="J4378" s="63">
        <v>10</v>
      </c>
      <c r="K4378" s="63">
        <v>1</v>
      </c>
      <c r="L4378" s="63"/>
      <c r="M4378" s="63"/>
      <c r="N4378" s="63"/>
      <c r="O4378" s="63"/>
      <c r="P4378" s="63"/>
      <c r="Q4378" s="63"/>
      <c r="R4378" s="63"/>
    </row>
    <row r="4379" spans="1:18" x14ac:dyDescent="0.2">
      <c r="A4379" s="63" t="s">
        <v>4338</v>
      </c>
      <c r="B4379" s="63" t="s">
        <v>4330</v>
      </c>
      <c r="C4379" s="63" t="s">
        <v>34</v>
      </c>
      <c r="D4379" s="63" t="s">
        <v>33</v>
      </c>
      <c r="E4379" s="63" t="s">
        <v>4327</v>
      </c>
      <c r="F4379" s="63">
        <v>1</v>
      </c>
      <c r="G4379" s="63" t="s">
        <v>8640</v>
      </c>
      <c r="H4379" s="63" t="s">
        <v>19</v>
      </c>
      <c r="I4379" s="63">
        <v>163</v>
      </c>
      <c r="J4379" s="63">
        <v>9</v>
      </c>
      <c r="K4379" s="63">
        <v>1</v>
      </c>
      <c r="L4379" s="63">
        <v>-0.2</v>
      </c>
      <c r="M4379" s="63">
        <v>1</v>
      </c>
      <c r="N4379" s="63"/>
      <c r="O4379" s="63"/>
      <c r="P4379" s="63"/>
      <c r="Q4379" s="63"/>
      <c r="R4379" s="63"/>
    </row>
    <row r="4380" spans="1:18" x14ac:dyDescent="0.2">
      <c r="A4380" s="63" t="s">
        <v>4339</v>
      </c>
      <c r="B4380" s="63" t="s">
        <v>4326</v>
      </c>
      <c r="C4380" s="63" t="s">
        <v>38</v>
      </c>
      <c r="D4380" s="63" t="s">
        <v>37</v>
      </c>
      <c r="E4380" s="63" t="s">
        <v>4327</v>
      </c>
      <c r="F4380" s="63">
        <v>0</v>
      </c>
      <c r="G4380" s="63" t="s">
        <v>8640</v>
      </c>
      <c r="H4380" s="63" t="s">
        <v>334</v>
      </c>
      <c r="I4380" s="63">
        <v>173</v>
      </c>
      <c r="J4380" s="63">
        <v>15</v>
      </c>
      <c r="K4380" s="63">
        <v>2</v>
      </c>
      <c r="L4380" s="63"/>
      <c r="M4380" s="63"/>
      <c r="N4380" s="63"/>
      <c r="O4380" s="63"/>
      <c r="P4380" s="63"/>
      <c r="Q4380" s="63"/>
      <c r="R4380" s="63"/>
    </row>
    <row r="4381" spans="1:18" x14ac:dyDescent="0.2">
      <c r="A4381" s="63" t="s">
        <v>4340</v>
      </c>
      <c r="B4381" s="63" t="s">
        <v>4330</v>
      </c>
      <c r="C4381" s="63" t="s">
        <v>38</v>
      </c>
      <c r="D4381" s="63" t="s">
        <v>37</v>
      </c>
      <c r="E4381" s="63" t="s">
        <v>4327</v>
      </c>
      <c r="F4381" s="63">
        <v>1</v>
      </c>
      <c r="G4381" s="63" t="s">
        <v>8640</v>
      </c>
      <c r="H4381" s="63" t="s">
        <v>19</v>
      </c>
      <c r="I4381" s="63">
        <v>171</v>
      </c>
      <c r="J4381" s="63">
        <v>16</v>
      </c>
      <c r="K4381" s="63">
        <v>2</v>
      </c>
      <c r="L4381" s="63">
        <v>-0.1</v>
      </c>
      <c r="M4381" s="63">
        <v>1</v>
      </c>
      <c r="N4381" s="63"/>
      <c r="O4381" s="63"/>
      <c r="P4381" s="63"/>
      <c r="Q4381" s="63"/>
      <c r="R4381" s="63"/>
    </row>
    <row r="4382" spans="1:18" x14ac:dyDescent="0.2">
      <c r="A4382" s="63" t="s">
        <v>4341</v>
      </c>
      <c r="B4382" s="63" t="s">
        <v>4326</v>
      </c>
      <c r="C4382" s="63" t="s">
        <v>42</v>
      </c>
      <c r="D4382" s="63" t="s">
        <v>41</v>
      </c>
      <c r="E4382" s="63" t="s">
        <v>4327</v>
      </c>
      <c r="F4382" s="63">
        <v>0</v>
      </c>
      <c r="G4382" s="63" t="s">
        <v>8640</v>
      </c>
      <c r="H4382" s="63" t="s">
        <v>334</v>
      </c>
      <c r="I4382" s="63">
        <v>189</v>
      </c>
      <c r="J4382" s="63">
        <v>30</v>
      </c>
      <c r="K4382" s="63">
        <v>3</v>
      </c>
      <c r="L4382" s="63"/>
      <c r="M4382" s="63"/>
      <c r="N4382" s="63"/>
      <c r="O4382" s="63"/>
      <c r="P4382" s="63"/>
      <c r="Q4382" s="63"/>
      <c r="R4382" s="63"/>
    </row>
    <row r="4383" spans="1:18" x14ac:dyDescent="0.2">
      <c r="A4383" s="63" t="s">
        <v>4342</v>
      </c>
      <c r="B4383" s="63" t="s">
        <v>4330</v>
      </c>
      <c r="C4383" s="63" t="s">
        <v>42</v>
      </c>
      <c r="D4383" s="63" t="s">
        <v>41</v>
      </c>
      <c r="E4383" s="63" t="s">
        <v>4327</v>
      </c>
      <c r="F4383" s="63">
        <v>1</v>
      </c>
      <c r="G4383" s="63" t="s">
        <v>8640</v>
      </c>
      <c r="H4383" s="63" t="s">
        <v>19</v>
      </c>
      <c r="I4383" s="63">
        <v>193</v>
      </c>
      <c r="J4383" s="63">
        <v>35</v>
      </c>
      <c r="K4383" s="63">
        <v>3</v>
      </c>
      <c r="L4383" s="63">
        <v>0.2</v>
      </c>
      <c r="M4383" s="63"/>
      <c r="N4383" s="63">
        <v>1</v>
      </c>
      <c r="O4383" s="63"/>
      <c r="P4383" s="63"/>
      <c r="Q4383" s="63"/>
      <c r="R4383" s="63"/>
    </row>
    <row r="4384" spans="1:18" x14ac:dyDescent="0.2">
      <c r="A4384" s="63" t="s">
        <v>4343</v>
      </c>
      <c r="B4384" s="63" t="s">
        <v>4326</v>
      </c>
      <c r="C4384" s="63" t="s">
        <v>46</v>
      </c>
      <c r="D4384" s="63" t="s">
        <v>45</v>
      </c>
      <c r="E4384" s="63" t="s">
        <v>4327</v>
      </c>
      <c r="F4384" s="63">
        <v>0</v>
      </c>
      <c r="G4384" s="63" t="s">
        <v>8640</v>
      </c>
      <c r="H4384" s="63" t="s">
        <v>334</v>
      </c>
      <c r="I4384" s="63">
        <v>159</v>
      </c>
      <c r="J4384" s="63">
        <v>6</v>
      </c>
      <c r="K4384" s="63">
        <v>1</v>
      </c>
      <c r="L4384" s="63"/>
      <c r="M4384" s="63"/>
      <c r="N4384" s="63"/>
      <c r="O4384" s="63"/>
      <c r="P4384" s="63"/>
      <c r="Q4384" s="63"/>
      <c r="R4384" s="63"/>
    </row>
    <row r="4385" spans="1:18" x14ac:dyDescent="0.2">
      <c r="A4385" s="63" t="s">
        <v>4344</v>
      </c>
      <c r="B4385" s="63" t="s">
        <v>4330</v>
      </c>
      <c r="C4385" s="63" t="s">
        <v>46</v>
      </c>
      <c r="D4385" s="63" t="s">
        <v>45</v>
      </c>
      <c r="E4385" s="63" t="s">
        <v>4327</v>
      </c>
      <c r="F4385" s="63">
        <v>1</v>
      </c>
      <c r="G4385" s="63" t="s">
        <v>8640</v>
      </c>
      <c r="H4385" s="63" t="s">
        <v>19</v>
      </c>
      <c r="I4385" s="63">
        <v>166</v>
      </c>
      <c r="J4385" s="63">
        <v>12</v>
      </c>
      <c r="K4385" s="63">
        <v>1</v>
      </c>
      <c r="L4385" s="63">
        <v>0.3</v>
      </c>
      <c r="M4385" s="63"/>
      <c r="N4385" s="63">
        <v>1</v>
      </c>
      <c r="O4385" s="63"/>
      <c r="P4385" s="63"/>
      <c r="Q4385" s="63"/>
      <c r="R4385" s="63"/>
    </row>
    <row r="4386" spans="1:18" x14ac:dyDescent="0.2">
      <c r="A4386" s="63" t="s">
        <v>4345</v>
      </c>
      <c r="B4386" s="63" t="s">
        <v>4326</v>
      </c>
      <c r="C4386" s="63" t="s">
        <v>50</v>
      </c>
      <c r="D4386" s="63" t="s">
        <v>49</v>
      </c>
      <c r="E4386" s="63" t="s">
        <v>4327</v>
      </c>
      <c r="F4386" s="63">
        <v>0</v>
      </c>
      <c r="G4386" s="63" t="s">
        <v>8640</v>
      </c>
      <c r="H4386" s="63" t="s">
        <v>334</v>
      </c>
      <c r="I4386" s="63">
        <v>248</v>
      </c>
      <c r="J4386" s="63">
        <v>51</v>
      </c>
      <c r="K4386" s="63">
        <v>4</v>
      </c>
      <c r="L4386" s="63"/>
      <c r="M4386" s="63"/>
      <c r="N4386" s="63"/>
      <c r="O4386" s="63"/>
      <c r="P4386" s="63"/>
      <c r="Q4386" s="63"/>
      <c r="R4386" s="63"/>
    </row>
    <row r="4387" spans="1:18" x14ac:dyDescent="0.2">
      <c r="A4387" s="63" t="s">
        <v>4346</v>
      </c>
      <c r="B4387" s="63" t="s">
        <v>4330</v>
      </c>
      <c r="C4387" s="63" t="s">
        <v>50</v>
      </c>
      <c r="D4387" s="63" t="s">
        <v>49</v>
      </c>
      <c r="E4387" s="63" t="s">
        <v>4327</v>
      </c>
      <c r="F4387" s="63">
        <v>1</v>
      </c>
      <c r="G4387" s="63" t="s">
        <v>8640</v>
      </c>
      <c r="H4387" s="63" t="s">
        <v>19</v>
      </c>
      <c r="I4387" s="63">
        <v>265</v>
      </c>
      <c r="J4387" s="63">
        <v>51</v>
      </c>
      <c r="K4387" s="63">
        <v>4</v>
      </c>
      <c r="L4387" s="63">
        <v>0.7</v>
      </c>
      <c r="M4387" s="63"/>
      <c r="N4387" s="63">
        <v>1</v>
      </c>
      <c r="O4387" s="63"/>
      <c r="P4387" s="63">
        <v>1</v>
      </c>
      <c r="Q4387" s="63"/>
      <c r="R4387" s="63"/>
    </row>
    <row r="4388" spans="1:18" x14ac:dyDescent="0.2">
      <c r="A4388" s="63" t="s">
        <v>4347</v>
      </c>
      <c r="B4388" s="63" t="s">
        <v>4326</v>
      </c>
      <c r="C4388" s="63" t="s">
        <v>54</v>
      </c>
      <c r="D4388" s="63" t="s">
        <v>53</v>
      </c>
      <c r="E4388" s="63" t="s">
        <v>4327</v>
      </c>
      <c r="F4388" s="63">
        <v>0</v>
      </c>
      <c r="G4388" s="63" t="s">
        <v>8640</v>
      </c>
      <c r="H4388" s="63" t="s">
        <v>334</v>
      </c>
      <c r="I4388" s="63">
        <v>179</v>
      </c>
      <c r="J4388" s="63">
        <v>20</v>
      </c>
      <c r="K4388" s="63">
        <v>2</v>
      </c>
      <c r="L4388" s="63"/>
      <c r="M4388" s="63"/>
      <c r="N4388" s="63"/>
      <c r="O4388" s="63"/>
      <c r="P4388" s="63"/>
      <c r="Q4388" s="63"/>
      <c r="R4388" s="63"/>
    </row>
    <row r="4389" spans="1:18" x14ac:dyDescent="0.2">
      <c r="A4389" s="63" t="s">
        <v>4348</v>
      </c>
      <c r="B4389" s="63" t="s">
        <v>4330</v>
      </c>
      <c r="C4389" s="63" t="s">
        <v>54</v>
      </c>
      <c r="D4389" s="63" t="s">
        <v>53</v>
      </c>
      <c r="E4389" s="63" t="s">
        <v>4327</v>
      </c>
      <c r="F4389" s="63">
        <v>1</v>
      </c>
      <c r="G4389" s="63" t="s">
        <v>8640</v>
      </c>
      <c r="H4389" s="63" t="s">
        <v>19</v>
      </c>
      <c r="I4389" s="63">
        <v>185</v>
      </c>
      <c r="J4389" s="63">
        <v>27</v>
      </c>
      <c r="K4389" s="63">
        <v>3</v>
      </c>
      <c r="L4389" s="63">
        <v>0.2</v>
      </c>
      <c r="M4389" s="63"/>
      <c r="N4389" s="63">
        <v>1</v>
      </c>
      <c r="O4389" s="63"/>
      <c r="P4389" s="63"/>
      <c r="Q4389" s="63"/>
      <c r="R4389" s="63"/>
    </row>
    <row r="4390" spans="1:18" x14ac:dyDescent="0.2">
      <c r="A4390" s="63" t="s">
        <v>4349</v>
      </c>
      <c r="B4390" s="63" t="s">
        <v>4326</v>
      </c>
      <c r="C4390" s="63" t="s">
        <v>58</v>
      </c>
      <c r="D4390" s="63" t="s">
        <v>57</v>
      </c>
      <c r="E4390" s="63" t="s">
        <v>4327</v>
      </c>
      <c r="F4390" s="63">
        <v>0</v>
      </c>
      <c r="G4390" s="63" t="s">
        <v>8640</v>
      </c>
      <c r="H4390" s="63" t="s">
        <v>334</v>
      </c>
      <c r="I4390" s="63">
        <v>201</v>
      </c>
      <c r="J4390" s="63">
        <v>40</v>
      </c>
      <c r="K4390" s="63">
        <v>4</v>
      </c>
      <c r="L4390" s="63"/>
      <c r="M4390" s="63"/>
      <c r="N4390" s="63"/>
      <c r="O4390" s="63"/>
      <c r="P4390" s="63"/>
      <c r="Q4390" s="63"/>
      <c r="R4390" s="63"/>
    </row>
    <row r="4391" spans="1:18" x14ac:dyDescent="0.2">
      <c r="A4391" s="63" t="s">
        <v>4350</v>
      </c>
      <c r="B4391" s="63" t="s">
        <v>4330</v>
      </c>
      <c r="C4391" s="63" t="s">
        <v>58</v>
      </c>
      <c r="D4391" s="63" t="s">
        <v>57</v>
      </c>
      <c r="E4391" s="63" t="s">
        <v>4327</v>
      </c>
      <c r="F4391" s="63">
        <v>1</v>
      </c>
      <c r="G4391" s="63" t="s">
        <v>8640</v>
      </c>
      <c r="H4391" s="63" t="s">
        <v>19</v>
      </c>
      <c r="I4391" s="63">
        <v>192</v>
      </c>
      <c r="J4391" s="63">
        <v>34</v>
      </c>
      <c r="K4391" s="63">
        <v>3</v>
      </c>
      <c r="L4391" s="63">
        <v>-0.4</v>
      </c>
      <c r="M4391" s="63">
        <v>1</v>
      </c>
      <c r="N4391" s="63"/>
      <c r="O4391" s="63"/>
      <c r="P4391" s="63"/>
      <c r="Q4391" s="63"/>
      <c r="R4391" s="63"/>
    </row>
    <row r="4392" spans="1:18" x14ac:dyDescent="0.2">
      <c r="A4392" s="63" t="s">
        <v>4351</v>
      </c>
      <c r="B4392" s="63" t="s">
        <v>4326</v>
      </c>
      <c r="C4392" s="63" t="s">
        <v>62</v>
      </c>
      <c r="D4392" s="63" t="s">
        <v>61</v>
      </c>
      <c r="E4392" s="63" t="s">
        <v>4327</v>
      </c>
      <c r="F4392" s="63">
        <v>0</v>
      </c>
      <c r="G4392" s="63" t="s">
        <v>8640</v>
      </c>
      <c r="H4392" s="63" t="s">
        <v>334</v>
      </c>
      <c r="I4392" s="63">
        <v>131</v>
      </c>
      <c r="J4392" s="63">
        <v>1</v>
      </c>
      <c r="K4392" s="63">
        <v>1</v>
      </c>
      <c r="L4392" s="63"/>
      <c r="M4392" s="63"/>
      <c r="N4392" s="63"/>
      <c r="O4392" s="63"/>
      <c r="P4392" s="63"/>
      <c r="Q4392" s="63"/>
      <c r="R4392" s="63"/>
    </row>
    <row r="4393" spans="1:18" x14ac:dyDescent="0.2">
      <c r="A4393" s="63" t="s">
        <v>4352</v>
      </c>
      <c r="B4393" s="63" t="s">
        <v>4330</v>
      </c>
      <c r="C4393" s="63" t="s">
        <v>62</v>
      </c>
      <c r="D4393" s="63" t="s">
        <v>61</v>
      </c>
      <c r="E4393" s="63" t="s">
        <v>4327</v>
      </c>
      <c r="F4393" s="63">
        <v>1</v>
      </c>
      <c r="G4393" s="63" t="s">
        <v>8640</v>
      </c>
      <c r="H4393" s="63" t="s">
        <v>19</v>
      </c>
      <c r="I4393" s="63">
        <v>129</v>
      </c>
      <c r="J4393" s="63">
        <v>1</v>
      </c>
      <c r="K4393" s="63">
        <v>1</v>
      </c>
      <c r="L4393" s="63">
        <v>-0.1</v>
      </c>
      <c r="M4393" s="63">
        <v>1</v>
      </c>
      <c r="N4393" s="63"/>
      <c r="O4393" s="63"/>
      <c r="P4393" s="63"/>
      <c r="Q4393" s="63"/>
      <c r="R4393" s="63"/>
    </row>
    <row r="4394" spans="1:18" x14ac:dyDescent="0.2">
      <c r="A4394" s="63" t="s">
        <v>4353</v>
      </c>
      <c r="B4394" s="63" t="s">
        <v>4326</v>
      </c>
      <c r="C4394" s="63" t="s">
        <v>1</v>
      </c>
      <c r="D4394" s="63" t="s">
        <v>65</v>
      </c>
      <c r="E4394" s="63" t="s">
        <v>4327</v>
      </c>
      <c r="F4394" s="63">
        <v>0</v>
      </c>
      <c r="G4394" s="63" t="s">
        <v>8640</v>
      </c>
      <c r="H4394" s="63" t="s">
        <v>334</v>
      </c>
      <c r="I4394" s="63">
        <v>162</v>
      </c>
      <c r="J4394" s="63">
        <v>7</v>
      </c>
      <c r="K4394" s="63">
        <v>1</v>
      </c>
      <c r="L4394" s="63"/>
      <c r="M4394" s="63"/>
      <c r="N4394" s="63"/>
      <c r="O4394" s="63"/>
      <c r="P4394" s="63"/>
      <c r="Q4394" s="63"/>
      <c r="R4394" s="63"/>
    </row>
    <row r="4395" spans="1:18" x14ac:dyDescent="0.2">
      <c r="A4395" s="63" t="s">
        <v>4354</v>
      </c>
      <c r="B4395" s="63" t="s">
        <v>4330</v>
      </c>
      <c r="C4395" s="63" t="s">
        <v>1</v>
      </c>
      <c r="D4395" s="63" t="s">
        <v>65</v>
      </c>
      <c r="E4395" s="63" t="s">
        <v>4327</v>
      </c>
      <c r="F4395" s="63">
        <v>1</v>
      </c>
      <c r="G4395" s="63" t="s">
        <v>8640</v>
      </c>
      <c r="H4395" s="63" t="s">
        <v>19</v>
      </c>
      <c r="I4395" s="63">
        <v>170</v>
      </c>
      <c r="J4395" s="63">
        <v>15</v>
      </c>
      <c r="K4395" s="63">
        <v>2</v>
      </c>
      <c r="L4395" s="63">
        <v>0.3</v>
      </c>
      <c r="M4395" s="63"/>
      <c r="N4395" s="63">
        <v>1</v>
      </c>
      <c r="O4395" s="63"/>
      <c r="P4395" s="63"/>
      <c r="Q4395" s="63"/>
      <c r="R4395" s="63"/>
    </row>
    <row r="4396" spans="1:18" x14ac:dyDescent="0.2">
      <c r="A4396" s="63" t="s">
        <v>4355</v>
      </c>
      <c r="B4396" s="63" t="s">
        <v>4326</v>
      </c>
      <c r="C4396" s="63" t="s">
        <v>69</v>
      </c>
      <c r="D4396" s="63" t="s">
        <v>68</v>
      </c>
      <c r="E4396" s="63" t="s">
        <v>4327</v>
      </c>
      <c r="F4396" s="63">
        <v>0</v>
      </c>
      <c r="G4396" s="63" t="s">
        <v>8640</v>
      </c>
      <c r="H4396" s="63" t="s">
        <v>334</v>
      </c>
      <c r="I4396" s="63">
        <v>192</v>
      </c>
      <c r="J4396" s="63">
        <v>31</v>
      </c>
      <c r="K4396" s="63">
        <v>3</v>
      </c>
      <c r="L4396" s="63"/>
      <c r="M4396" s="63"/>
      <c r="N4396" s="63"/>
      <c r="O4396" s="63"/>
      <c r="P4396" s="63"/>
      <c r="Q4396" s="63"/>
      <c r="R4396" s="63"/>
    </row>
    <row r="4397" spans="1:18" x14ac:dyDescent="0.2">
      <c r="A4397" s="63" t="s">
        <v>4356</v>
      </c>
      <c r="B4397" s="63" t="s">
        <v>4330</v>
      </c>
      <c r="C4397" s="63" t="s">
        <v>69</v>
      </c>
      <c r="D4397" s="63" t="s">
        <v>68</v>
      </c>
      <c r="E4397" s="63" t="s">
        <v>4327</v>
      </c>
      <c r="F4397" s="63">
        <v>1</v>
      </c>
      <c r="G4397" s="63" t="s">
        <v>8640</v>
      </c>
      <c r="H4397" s="63" t="s">
        <v>19</v>
      </c>
      <c r="I4397" s="63">
        <v>188</v>
      </c>
      <c r="J4397" s="63">
        <v>31</v>
      </c>
      <c r="K4397" s="63">
        <v>3</v>
      </c>
      <c r="L4397" s="63">
        <v>-0.2</v>
      </c>
      <c r="M4397" s="63">
        <v>1</v>
      </c>
      <c r="N4397" s="63"/>
      <c r="O4397" s="63"/>
      <c r="P4397" s="63"/>
      <c r="Q4397" s="63"/>
      <c r="R4397" s="63"/>
    </row>
    <row r="4398" spans="1:18" x14ac:dyDescent="0.2">
      <c r="A4398" s="63" t="s">
        <v>4357</v>
      </c>
      <c r="B4398" s="63" t="s">
        <v>4326</v>
      </c>
      <c r="C4398" s="63" t="s">
        <v>73</v>
      </c>
      <c r="D4398" s="63" t="s">
        <v>72</v>
      </c>
      <c r="E4398" s="63" t="s">
        <v>4327</v>
      </c>
      <c r="F4398" s="63">
        <v>0</v>
      </c>
      <c r="G4398" s="63" t="s">
        <v>8640</v>
      </c>
      <c r="H4398" s="63" t="s">
        <v>334</v>
      </c>
      <c r="I4398" s="63">
        <v>200</v>
      </c>
      <c r="J4398" s="63">
        <v>38</v>
      </c>
      <c r="K4398" s="63">
        <v>3</v>
      </c>
      <c r="L4398" s="63"/>
      <c r="M4398" s="63"/>
      <c r="N4398" s="63"/>
      <c r="O4398" s="63"/>
      <c r="P4398" s="63"/>
      <c r="Q4398" s="63"/>
      <c r="R4398" s="63"/>
    </row>
    <row r="4399" spans="1:18" x14ac:dyDescent="0.2">
      <c r="A4399" s="63" t="s">
        <v>4358</v>
      </c>
      <c r="B4399" s="63" t="s">
        <v>4330</v>
      </c>
      <c r="C4399" s="63" t="s">
        <v>73</v>
      </c>
      <c r="D4399" s="63" t="s">
        <v>72</v>
      </c>
      <c r="E4399" s="63" t="s">
        <v>4327</v>
      </c>
      <c r="F4399" s="63">
        <v>1</v>
      </c>
      <c r="G4399" s="63" t="s">
        <v>8640</v>
      </c>
      <c r="H4399" s="63" t="s">
        <v>19</v>
      </c>
      <c r="I4399" s="63">
        <v>195</v>
      </c>
      <c r="J4399" s="63">
        <v>37</v>
      </c>
      <c r="K4399" s="63">
        <v>3</v>
      </c>
      <c r="L4399" s="63">
        <v>-0.2</v>
      </c>
      <c r="M4399" s="63">
        <v>1</v>
      </c>
      <c r="N4399" s="63"/>
      <c r="O4399" s="63"/>
      <c r="P4399" s="63"/>
      <c r="Q4399" s="63"/>
      <c r="R4399" s="63"/>
    </row>
    <row r="4400" spans="1:18" x14ac:dyDescent="0.2">
      <c r="A4400" s="63" t="s">
        <v>4359</v>
      </c>
      <c r="B4400" s="63" t="s">
        <v>4326</v>
      </c>
      <c r="C4400" s="63" t="s">
        <v>77</v>
      </c>
      <c r="D4400" s="63" t="s">
        <v>76</v>
      </c>
      <c r="E4400" s="63" t="s">
        <v>4327</v>
      </c>
      <c r="F4400" s="63">
        <v>0</v>
      </c>
      <c r="G4400" s="63" t="s">
        <v>8640</v>
      </c>
      <c r="H4400" s="63" t="s">
        <v>334</v>
      </c>
      <c r="I4400" s="63">
        <v>184</v>
      </c>
      <c r="J4400" s="63">
        <v>23</v>
      </c>
      <c r="K4400" s="63">
        <v>2</v>
      </c>
      <c r="L4400" s="63"/>
      <c r="M4400" s="63"/>
      <c r="N4400" s="63"/>
      <c r="O4400" s="63"/>
      <c r="P4400" s="63"/>
      <c r="Q4400" s="63"/>
      <c r="R4400" s="63"/>
    </row>
    <row r="4401" spans="1:18" x14ac:dyDescent="0.2">
      <c r="A4401" s="63" t="s">
        <v>4360</v>
      </c>
      <c r="B4401" s="63" t="s">
        <v>4330</v>
      </c>
      <c r="C4401" s="63" t="s">
        <v>77</v>
      </c>
      <c r="D4401" s="63" t="s">
        <v>76</v>
      </c>
      <c r="E4401" s="63" t="s">
        <v>4327</v>
      </c>
      <c r="F4401" s="63">
        <v>1</v>
      </c>
      <c r="G4401" s="63" t="s">
        <v>8640</v>
      </c>
      <c r="H4401" s="63" t="s">
        <v>19</v>
      </c>
      <c r="I4401" s="63">
        <v>185</v>
      </c>
      <c r="J4401" s="63">
        <v>27</v>
      </c>
      <c r="K4401" s="63">
        <v>3</v>
      </c>
      <c r="L4401" s="63">
        <v>0</v>
      </c>
      <c r="M4401" s="63"/>
      <c r="N4401" s="63">
        <v>1</v>
      </c>
      <c r="O4401" s="63"/>
      <c r="P4401" s="63"/>
      <c r="Q4401" s="63"/>
      <c r="R4401" s="63"/>
    </row>
    <row r="4402" spans="1:18" x14ac:dyDescent="0.2">
      <c r="A4402" s="63" t="s">
        <v>4361</v>
      </c>
      <c r="B4402" s="63" t="s">
        <v>4326</v>
      </c>
      <c r="C4402" s="63" t="s">
        <v>81</v>
      </c>
      <c r="D4402" s="63" t="s">
        <v>80</v>
      </c>
      <c r="E4402" s="63" t="s">
        <v>4327</v>
      </c>
      <c r="F4402" s="63">
        <v>0</v>
      </c>
      <c r="G4402" s="63" t="s">
        <v>8640</v>
      </c>
      <c r="H4402" s="63" t="s">
        <v>334</v>
      </c>
      <c r="I4402" s="63">
        <v>173</v>
      </c>
      <c r="J4402" s="63">
        <v>15</v>
      </c>
      <c r="K4402" s="63">
        <v>2</v>
      </c>
      <c r="L4402" s="63"/>
      <c r="M4402" s="63"/>
      <c r="N4402" s="63"/>
      <c r="O4402" s="63"/>
      <c r="P4402" s="63"/>
      <c r="Q4402" s="63"/>
      <c r="R4402" s="63"/>
    </row>
    <row r="4403" spans="1:18" x14ac:dyDescent="0.2">
      <c r="A4403" s="63" t="s">
        <v>4362</v>
      </c>
      <c r="B4403" s="63" t="s">
        <v>4330</v>
      </c>
      <c r="C4403" s="63" t="s">
        <v>81</v>
      </c>
      <c r="D4403" s="63" t="s">
        <v>80</v>
      </c>
      <c r="E4403" s="63" t="s">
        <v>4327</v>
      </c>
      <c r="F4403" s="63">
        <v>1</v>
      </c>
      <c r="G4403" s="63" t="s">
        <v>8640</v>
      </c>
      <c r="H4403" s="63" t="s">
        <v>19</v>
      </c>
      <c r="I4403" s="63">
        <v>175</v>
      </c>
      <c r="J4403" s="63">
        <v>20</v>
      </c>
      <c r="K4403" s="63">
        <v>2</v>
      </c>
      <c r="L4403" s="63">
        <v>0.1</v>
      </c>
      <c r="M4403" s="63"/>
      <c r="N4403" s="63">
        <v>1</v>
      </c>
      <c r="O4403" s="63"/>
      <c r="P4403" s="63"/>
      <c r="Q4403" s="63"/>
      <c r="R4403" s="63"/>
    </row>
    <row r="4404" spans="1:18" x14ac:dyDescent="0.2">
      <c r="A4404" s="63" t="s">
        <v>4363</v>
      </c>
      <c r="B4404" s="63" t="s">
        <v>4326</v>
      </c>
      <c r="C4404" s="63" t="s">
        <v>85</v>
      </c>
      <c r="D4404" s="63" t="s">
        <v>84</v>
      </c>
      <c r="E4404" s="63" t="s">
        <v>4327</v>
      </c>
      <c r="F4404" s="63">
        <v>0</v>
      </c>
      <c r="G4404" s="63" t="s">
        <v>8640</v>
      </c>
      <c r="H4404" s="63" t="s">
        <v>334</v>
      </c>
      <c r="I4404" s="63">
        <v>219</v>
      </c>
      <c r="J4404" s="63">
        <v>45</v>
      </c>
      <c r="K4404" s="63">
        <v>4</v>
      </c>
      <c r="L4404" s="63"/>
      <c r="M4404" s="63"/>
      <c r="N4404" s="63"/>
      <c r="O4404" s="63"/>
      <c r="P4404" s="63"/>
      <c r="Q4404" s="63"/>
      <c r="R4404" s="63"/>
    </row>
    <row r="4405" spans="1:18" x14ac:dyDescent="0.2">
      <c r="A4405" s="63" t="s">
        <v>4364</v>
      </c>
      <c r="B4405" s="63" t="s">
        <v>4330</v>
      </c>
      <c r="C4405" s="63" t="s">
        <v>85</v>
      </c>
      <c r="D4405" s="63" t="s">
        <v>84</v>
      </c>
      <c r="E4405" s="63" t="s">
        <v>4327</v>
      </c>
      <c r="F4405" s="63">
        <v>1</v>
      </c>
      <c r="G4405" s="63" t="s">
        <v>8640</v>
      </c>
      <c r="H4405" s="63" t="s">
        <v>19</v>
      </c>
      <c r="I4405" s="63">
        <v>223</v>
      </c>
      <c r="J4405" s="63">
        <v>47</v>
      </c>
      <c r="K4405" s="63">
        <v>4</v>
      </c>
      <c r="L4405" s="63">
        <v>0.2</v>
      </c>
      <c r="M4405" s="63"/>
      <c r="N4405" s="63">
        <v>1</v>
      </c>
      <c r="O4405" s="63"/>
      <c r="P4405" s="63"/>
      <c r="Q4405" s="63"/>
      <c r="R4405" s="63"/>
    </row>
    <row r="4406" spans="1:18" x14ac:dyDescent="0.2">
      <c r="A4406" s="63" t="s">
        <v>4365</v>
      </c>
      <c r="B4406" s="63" t="s">
        <v>4326</v>
      </c>
      <c r="C4406" s="63" t="s">
        <v>89</v>
      </c>
      <c r="D4406" s="63" t="s">
        <v>88</v>
      </c>
      <c r="E4406" s="63" t="s">
        <v>4327</v>
      </c>
      <c r="F4406" s="63">
        <v>0</v>
      </c>
      <c r="G4406" s="63" t="s">
        <v>8640</v>
      </c>
      <c r="H4406" s="63" t="s">
        <v>334</v>
      </c>
      <c r="I4406" s="63">
        <v>236</v>
      </c>
      <c r="J4406" s="63">
        <v>50</v>
      </c>
      <c r="K4406" s="63">
        <v>4</v>
      </c>
      <c r="L4406" s="63"/>
      <c r="M4406" s="63"/>
      <c r="N4406" s="63"/>
      <c r="O4406" s="63"/>
      <c r="P4406" s="63"/>
      <c r="Q4406" s="63"/>
      <c r="R4406" s="63"/>
    </row>
    <row r="4407" spans="1:18" x14ac:dyDescent="0.2">
      <c r="A4407" s="63" t="s">
        <v>4366</v>
      </c>
      <c r="B4407" s="63" t="s">
        <v>4330</v>
      </c>
      <c r="C4407" s="63" t="s">
        <v>89</v>
      </c>
      <c r="D4407" s="63" t="s">
        <v>88</v>
      </c>
      <c r="E4407" s="63" t="s">
        <v>4327</v>
      </c>
      <c r="F4407" s="63">
        <v>1</v>
      </c>
      <c r="G4407" s="63" t="s">
        <v>8640</v>
      </c>
      <c r="H4407" s="63" t="s">
        <v>19</v>
      </c>
      <c r="I4407" s="63">
        <v>228</v>
      </c>
      <c r="J4407" s="63">
        <v>49</v>
      </c>
      <c r="K4407" s="63">
        <v>4</v>
      </c>
      <c r="L4407" s="63">
        <v>-0.3</v>
      </c>
      <c r="M4407" s="63">
        <v>1</v>
      </c>
      <c r="N4407" s="63"/>
      <c r="O4407" s="63"/>
      <c r="P4407" s="63"/>
      <c r="Q4407" s="63"/>
      <c r="R4407" s="63"/>
    </row>
    <row r="4408" spans="1:18" x14ac:dyDescent="0.2">
      <c r="A4408" s="63" t="s">
        <v>4367</v>
      </c>
      <c r="B4408" s="63" t="s">
        <v>4326</v>
      </c>
      <c r="C4408" s="63" t="s">
        <v>93</v>
      </c>
      <c r="D4408" s="63" t="s">
        <v>92</v>
      </c>
      <c r="E4408" s="63" t="s">
        <v>4327</v>
      </c>
      <c r="F4408" s="63">
        <v>0</v>
      </c>
      <c r="G4408" s="63" t="s">
        <v>8640</v>
      </c>
      <c r="H4408" s="63" t="s">
        <v>334</v>
      </c>
      <c r="I4408" s="63">
        <v>233</v>
      </c>
      <c r="J4408" s="63">
        <v>49</v>
      </c>
      <c r="K4408" s="63">
        <v>4</v>
      </c>
      <c r="L4408" s="63"/>
      <c r="M4408" s="63"/>
      <c r="N4408" s="63"/>
      <c r="O4408" s="63"/>
      <c r="P4408" s="63"/>
      <c r="Q4408" s="63"/>
      <c r="R4408" s="63"/>
    </row>
    <row r="4409" spans="1:18" x14ac:dyDescent="0.2">
      <c r="A4409" s="63" t="s">
        <v>4368</v>
      </c>
      <c r="B4409" s="63" t="s">
        <v>4330</v>
      </c>
      <c r="C4409" s="63" t="s">
        <v>93</v>
      </c>
      <c r="D4409" s="63" t="s">
        <v>92</v>
      </c>
      <c r="E4409" s="63" t="s">
        <v>4327</v>
      </c>
      <c r="F4409" s="63">
        <v>1</v>
      </c>
      <c r="G4409" s="63" t="s">
        <v>8640</v>
      </c>
      <c r="H4409" s="63" t="s">
        <v>19</v>
      </c>
      <c r="I4409" s="63">
        <v>219</v>
      </c>
      <c r="J4409" s="63">
        <v>46</v>
      </c>
      <c r="K4409" s="63">
        <v>4</v>
      </c>
      <c r="L4409" s="63">
        <v>-0.6</v>
      </c>
      <c r="M4409" s="63">
        <v>1</v>
      </c>
      <c r="N4409" s="63"/>
      <c r="O4409" s="63">
        <v>1</v>
      </c>
      <c r="P4409" s="63"/>
      <c r="Q4409" s="63"/>
      <c r="R4409" s="63"/>
    </row>
    <row r="4410" spans="1:18" x14ac:dyDescent="0.2">
      <c r="A4410" s="63" t="s">
        <v>4369</v>
      </c>
      <c r="B4410" s="63" t="s">
        <v>4326</v>
      </c>
      <c r="C4410" s="63" t="s">
        <v>97</v>
      </c>
      <c r="D4410" s="63" t="s">
        <v>96</v>
      </c>
      <c r="E4410" s="63" t="s">
        <v>4327</v>
      </c>
      <c r="F4410" s="63">
        <v>0</v>
      </c>
      <c r="G4410" s="63" t="s">
        <v>8640</v>
      </c>
      <c r="H4410" s="63" t="s">
        <v>334</v>
      </c>
      <c r="I4410" s="63">
        <v>193</v>
      </c>
      <c r="J4410" s="63">
        <v>34</v>
      </c>
      <c r="K4410" s="63">
        <v>3</v>
      </c>
      <c r="L4410" s="63"/>
      <c r="M4410" s="63"/>
      <c r="N4410" s="63"/>
      <c r="O4410" s="63"/>
      <c r="P4410" s="63"/>
      <c r="Q4410" s="63"/>
      <c r="R4410" s="63"/>
    </row>
    <row r="4411" spans="1:18" x14ac:dyDescent="0.2">
      <c r="A4411" s="63" t="s">
        <v>4370</v>
      </c>
      <c r="B4411" s="63" t="s">
        <v>4330</v>
      </c>
      <c r="C4411" s="63" t="s">
        <v>97</v>
      </c>
      <c r="D4411" s="63" t="s">
        <v>96</v>
      </c>
      <c r="E4411" s="63" t="s">
        <v>4327</v>
      </c>
      <c r="F4411" s="63">
        <v>1</v>
      </c>
      <c r="G4411" s="63" t="s">
        <v>8640</v>
      </c>
      <c r="H4411" s="63" t="s">
        <v>19</v>
      </c>
      <c r="I4411" s="63">
        <v>187</v>
      </c>
      <c r="J4411" s="63">
        <v>29</v>
      </c>
      <c r="K4411" s="63">
        <v>3</v>
      </c>
      <c r="L4411" s="63">
        <v>-0.2</v>
      </c>
      <c r="M4411" s="63">
        <v>1</v>
      </c>
      <c r="N4411" s="63"/>
      <c r="O4411" s="63"/>
      <c r="P4411" s="63"/>
      <c r="Q4411" s="63"/>
      <c r="R4411" s="63"/>
    </row>
    <row r="4412" spans="1:18" x14ac:dyDescent="0.2">
      <c r="A4412" s="63" t="s">
        <v>4371</v>
      </c>
      <c r="B4412" s="63" t="s">
        <v>4326</v>
      </c>
      <c r="C4412" s="63" t="s">
        <v>101</v>
      </c>
      <c r="D4412" s="63" t="s">
        <v>100</v>
      </c>
      <c r="E4412" s="63" t="s">
        <v>4327</v>
      </c>
      <c r="F4412" s="63">
        <v>0</v>
      </c>
      <c r="G4412" s="63" t="s">
        <v>8640</v>
      </c>
      <c r="H4412" s="63" t="s">
        <v>334</v>
      </c>
      <c r="I4412" s="63">
        <v>209</v>
      </c>
      <c r="J4412" s="63">
        <v>42</v>
      </c>
      <c r="K4412" s="63">
        <v>4</v>
      </c>
      <c r="L4412" s="63"/>
      <c r="M4412" s="63"/>
      <c r="N4412" s="63"/>
      <c r="O4412" s="63"/>
      <c r="P4412" s="63"/>
      <c r="Q4412" s="63"/>
      <c r="R4412" s="63"/>
    </row>
    <row r="4413" spans="1:18" x14ac:dyDescent="0.2">
      <c r="A4413" s="63" t="s">
        <v>4372</v>
      </c>
      <c r="B4413" s="63" t="s">
        <v>4330</v>
      </c>
      <c r="C4413" s="63" t="s">
        <v>101</v>
      </c>
      <c r="D4413" s="63" t="s">
        <v>100</v>
      </c>
      <c r="E4413" s="63" t="s">
        <v>4327</v>
      </c>
      <c r="F4413" s="63">
        <v>1</v>
      </c>
      <c r="G4413" s="63" t="s">
        <v>8640</v>
      </c>
      <c r="H4413" s="63" t="s">
        <v>19</v>
      </c>
      <c r="I4413" s="63">
        <v>195</v>
      </c>
      <c r="J4413" s="63">
        <v>37</v>
      </c>
      <c r="K4413" s="63">
        <v>3</v>
      </c>
      <c r="L4413" s="63">
        <v>-0.6</v>
      </c>
      <c r="M4413" s="63">
        <v>1</v>
      </c>
      <c r="N4413" s="63"/>
      <c r="O4413" s="63">
        <v>1</v>
      </c>
      <c r="P4413" s="63"/>
      <c r="Q4413" s="63"/>
      <c r="R4413" s="63"/>
    </row>
    <row r="4414" spans="1:18" x14ac:dyDescent="0.2">
      <c r="A4414" s="63" t="s">
        <v>4373</v>
      </c>
      <c r="B4414" s="63" t="s">
        <v>4326</v>
      </c>
      <c r="C4414" s="63" t="s">
        <v>105</v>
      </c>
      <c r="D4414" s="63" t="s">
        <v>104</v>
      </c>
      <c r="E4414" s="63" t="s">
        <v>4327</v>
      </c>
      <c r="F4414" s="63">
        <v>0</v>
      </c>
      <c r="G4414" s="63" t="s">
        <v>8640</v>
      </c>
      <c r="H4414" s="63" t="s">
        <v>334</v>
      </c>
      <c r="I4414" s="63">
        <v>214</v>
      </c>
      <c r="J4414" s="63">
        <v>44</v>
      </c>
      <c r="K4414" s="63">
        <v>4</v>
      </c>
      <c r="L4414" s="63"/>
      <c r="M4414" s="63"/>
      <c r="N4414" s="63"/>
      <c r="O4414" s="63"/>
      <c r="P4414" s="63"/>
      <c r="Q4414" s="63"/>
      <c r="R4414" s="63"/>
    </row>
    <row r="4415" spans="1:18" x14ac:dyDescent="0.2">
      <c r="A4415" s="63" t="s">
        <v>4374</v>
      </c>
      <c r="B4415" s="63" t="s">
        <v>4330</v>
      </c>
      <c r="C4415" s="63" t="s">
        <v>105</v>
      </c>
      <c r="D4415" s="63" t="s">
        <v>104</v>
      </c>
      <c r="E4415" s="63" t="s">
        <v>4327</v>
      </c>
      <c r="F4415" s="63">
        <v>1</v>
      </c>
      <c r="G4415" s="63" t="s">
        <v>8640</v>
      </c>
      <c r="H4415" s="63" t="s">
        <v>19</v>
      </c>
      <c r="I4415" s="63">
        <v>213</v>
      </c>
      <c r="J4415" s="63">
        <v>43</v>
      </c>
      <c r="K4415" s="63">
        <v>4</v>
      </c>
      <c r="L4415" s="63">
        <v>0</v>
      </c>
      <c r="M4415" s="63">
        <v>1</v>
      </c>
      <c r="N4415" s="63"/>
      <c r="O4415" s="63"/>
      <c r="P4415" s="63"/>
      <c r="Q4415" s="63"/>
      <c r="R4415" s="63"/>
    </row>
    <row r="4416" spans="1:18" x14ac:dyDescent="0.2">
      <c r="A4416" s="63" t="s">
        <v>4375</v>
      </c>
      <c r="B4416" s="63" t="s">
        <v>4326</v>
      </c>
      <c r="C4416" s="63" t="s">
        <v>109</v>
      </c>
      <c r="D4416" s="63" t="s">
        <v>108</v>
      </c>
      <c r="E4416" s="63" t="s">
        <v>4327</v>
      </c>
      <c r="F4416" s="63">
        <v>0</v>
      </c>
      <c r="G4416" s="63" t="s">
        <v>8640</v>
      </c>
      <c r="H4416" s="63" t="s">
        <v>334</v>
      </c>
      <c r="I4416" s="63">
        <v>181</v>
      </c>
      <c r="J4416" s="63">
        <v>21</v>
      </c>
      <c r="K4416" s="63">
        <v>2</v>
      </c>
      <c r="L4416" s="63"/>
      <c r="M4416" s="63"/>
      <c r="N4416" s="63"/>
      <c r="O4416" s="63"/>
      <c r="P4416" s="63"/>
      <c r="Q4416" s="63"/>
      <c r="R4416" s="63"/>
    </row>
    <row r="4417" spans="1:18" x14ac:dyDescent="0.2">
      <c r="A4417" s="63" t="s">
        <v>4376</v>
      </c>
      <c r="B4417" s="63" t="s">
        <v>4330</v>
      </c>
      <c r="C4417" s="63" t="s">
        <v>109</v>
      </c>
      <c r="D4417" s="63" t="s">
        <v>108</v>
      </c>
      <c r="E4417" s="63" t="s">
        <v>4327</v>
      </c>
      <c r="F4417" s="63">
        <v>1</v>
      </c>
      <c r="G4417" s="63" t="s">
        <v>8640</v>
      </c>
      <c r="H4417" s="63" t="s">
        <v>19</v>
      </c>
      <c r="I4417" s="63">
        <v>175</v>
      </c>
      <c r="J4417" s="63">
        <v>20</v>
      </c>
      <c r="K4417" s="63">
        <v>2</v>
      </c>
      <c r="L4417" s="63">
        <v>-0.2</v>
      </c>
      <c r="M4417" s="63">
        <v>1</v>
      </c>
      <c r="N4417" s="63"/>
      <c r="O4417" s="63"/>
      <c r="P4417" s="63"/>
      <c r="Q4417" s="63"/>
      <c r="R4417" s="63"/>
    </row>
    <row r="4418" spans="1:18" x14ac:dyDescent="0.2">
      <c r="A4418" s="63" t="s">
        <v>4377</v>
      </c>
      <c r="B4418" s="63" t="s">
        <v>4326</v>
      </c>
      <c r="C4418" s="63" t="s">
        <v>113</v>
      </c>
      <c r="D4418" s="63" t="s">
        <v>112</v>
      </c>
      <c r="E4418" s="63" t="s">
        <v>4327</v>
      </c>
      <c r="F4418" s="63">
        <v>0</v>
      </c>
      <c r="G4418" s="63" t="s">
        <v>8640</v>
      </c>
      <c r="H4418" s="63" t="s">
        <v>334</v>
      </c>
      <c r="I4418" s="63">
        <v>231</v>
      </c>
      <c r="J4418" s="63">
        <v>48</v>
      </c>
      <c r="K4418" s="63">
        <v>4</v>
      </c>
      <c r="L4418" s="63"/>
      <c r="M4418" s="63"/>
      <c r="N4418" s="63"/>
      <c r="O4418" s="63"/>
      <c r="P4418" s="63"/>
      <c r="Q4418" s="63"/>
      <c r="R4418" s="63"/>
    </row>
    <row r="4419" spans="1:18" x14ac:dyDescent="0.2">
      <c r="A4419" s="63" t="s">
        <v>4378</v>
      </c>
      <c r="B4419" s="63" t="s">
        <v>4330</v>
      </c>
      <c r="C4419" s="63" t="s">
        <v>113</v>
      </c>
      <c r="D4419" s="63" t="s">
        <v>112</v>
      </c>
      <c r="E4419" s="63" t="s">
        <v>4327</v>
      </c>
      <c r="F4419" s="63">
        <v>1</v>
      </c>
      <c r="G4419" s="63" t="s">
        <v>8640</v>
      </c>
      <c r="H4419" s="63" t="s">
        <v>19</v>
      </c>
      <c r="I4419" s="63">
        <v>226</v>
      </c>
      <c r="J4419" s="63">
        <v>48</v>
      </c>
      <c r="K4419" s="63">
        <v>4</v>
      </c>
      <c r="L4419" s="63">
        <v>-0.2</v>
      </c>
      <c r="M4419" s="63">
        <v>1</v>
      </c>
      <c r="N4419" s="63"/>
      <c r="O4419" s="63"/>
      <c r="P4419" s="63"/>
      <c r="Q4419" s="63"/>
      <c r="R4419" s="63"/>
    </row>
    <row r="4420" spans="1:18" x14ac:dyDescent="0.2">
      <c r="A4420" s="63" t="s">
        <v>4379</v>
      </c>
      <c r="B4420" s="63" t="s">
        <v>4326</v>
      </c>
      <c r="C4420" s="63" t="s">
        <v>117</v>
      </c>
      <c r="D4420" s="63" t="s">
        <v>116</v>
      </c>
      <c r="E4420" s="63" t="s">
        <v>4327</v>
      </c>
      <c r="F4420" s="63">
        <v>0</v>
      </c>
      <c r="G4420" s="63" t="s">
        <v>8640</v>
      </c>
      <c r="H4420" s="63" t="s">
        <v>334</v>
      </c>
      <c r="I4420" s="63">
        <v>197</v>
      </c>
      <c r="J4420" s="63">
        <v>36</v>
      </c>
      <c r="K4420" s="63">
        <v>3</v>
      </c>
      <c r="L4420" s="63"/>
      <c r="M4420" s="63"/>
      <c r="N4420" s="63"/>
      <c r="O4420" s="63"/>
      <c r="P4420" s="63"/>
      <c r="Q4420" s="63"/>
      <c r="R4420" s="63"/>
    </row>
    <row r="4421" spans="1:18" x14ac:dyDescent="0.2">
      <c r="A4421" s="63" t="s">
        <v>4380</v>
      </c>
      <c r="B4421" s="63" t="s">
        <v>4330</v>
      </c>
      <c r="C4421" s="63" t="s">
        <v>117</v>
      </c>
      <c r="D4421" s="63" t="s">
        <v>116</v>
      </c>
      <c r="E4421" s="63" t="s">
        <v>4327</v>
      </c>
      <c r="F4421" s="63">
        <v>1</v>
      </c>
      <c r="G4421" s="63" t="s">
        <v>8640</v>
      </c>
      <c r="H4421" s="63" t="s">
        <v>19</v>
      </c>
      <c r="I4421" s="63">
        <v>199</v>
      </c>
      <c r="J4421" s="63">
        <v>39</v>
      </c>
      <c r="K4421" s="63">
        <v>4</v>
      </c>
      <c r="L4421" s="63">
        <v>0.1</v>
      </c>
      <c r="M4421" s="63"/>
      <c r="N4421" s="63">
        <v>1</v>
      </c>
      <c r="O4421" s="63"/>
      <c r="P4421" s="63"/>
      <c r="Q4421" s="63"/>
      <c r="R4421" s="63"/>
    </row>
    <row r="4422" spans="1:18" x14ac:dyDescent="0.2">
      <c r="A4422" s="63" t="s">
        <v>4381</v>
      </c>
      <c r="B4422" s="63" t="s">
        <v>4326</v>
      </c>
      <c r="C4422" s="63" t="s">
        <v>121</v>
      </c>
      <c r="D4422" s="63" t="s">
        <v>120</v>
      </c>
      <c r="E4422" s="63" t="s">
        <v>4327</v>
      </c>
      <c r="F4422" s="63">
        <v>0</v>
      </c>
      <c r="G4422" s="63" t="s">
        <v>8640</v>
      </c>
      <c r="H4422" s="63" t="s">
        <v>334</v>
      </c>
      <c r="I4422" s="63">
        <v>158</v>
      </c>
      <c r="J4422" s="63">
        <v>5</v>
      </c>
      <c r="K4422" s="63">
        <v>1</v>
      </c>
      <c r="L4422" s="63"/>
      <c r="M4422" s="63"/>
      <c r="N4422" s="63"/>
      <c r="O4422" s="63"/>
      <c r="P4422" s="63"/>
      <c r="Q4422" s="63"/>
      <c r="R4422" s="63"/>
    </row>
    <row r="4423" spans="1:18" x14ac:dyDescent="0.2">
      <c r="A4423" s="63" t="s">
        <v>4382</v>
      </c>
      <c r="B4423" s="63" t="s">
        <v>4330</v>
      </c>
      <c r="C4423" s="63" t="s">
        <v>121</v>
      </c>
      <c r="D4423" s="63" t="s">
        <v>120</v>
      </c>
      <c r="E4423" s="63" t="s">
        <v>4327</v>
      </c>
      <c r="F4423" s="63">
        <v>1</v>
      </c>
      <c r="G4423" s="63" t="s">
        <v>8640</v>
      </c>
      <c r="H4423" s="63" t="s">
        <v>19</v>
      </c>
      <c r="I4423" s="63">
        <v>162</v>
      </c>
      <c r="J4423" s="63">
        <v>7</v>
      </c>
      <c r="K4423" s="63">
        <v>1</v>
      </c>
      <c r="L4423" s="63">
        <v>0.2</v>
      </c>
      <c r="M4423" s="63"/>
      <c r="N4423" s="63">
        <v>1</v>
      </c>
      <c r="O4423" s="63"/>
      <c r="P4423" s="63"/>
      <c r="Q4423" s="63"/>
      <c r="R4423" s="63"/>
    </row>
    <row r="4424" spans="1:18" x14ac:dyDescent="0.2">
      <c r="A4424" s="63" t="s">
        <v>4383</v>
      </c>
      <c r="B4424" s="63" t="s">
        <v>4326</v>
      </c>
      <c r="C4424" s="63" t="s">
        <v>125</v>
      </c>
      <c r="D4424" s="63" t="s">
        <v>124</v>
      </c>
      <c r="E4424" s="63" t="s">
        <v>4327</v>
      </c>
      <c r="F4424" s="63">
        <v>0</v>
      </c>
      <c r="G4424" s="63" t="s">
        <v>8640</v>
      </c>
      <c r="H4424" s="63" t="s">
        <v>334</v>
      </c>
      <c r="I4424" s="63">
        <v>153</v>
      </c>
      <c r="J4424" s="63">
        <v>3</v>
      </c>
      <c r="K4424" s="63">
        <v>1</v>
      </c>
      <c r="L4424" s="63"/>
      <c r="M4424" s="63"/>
      <c r="N4424" s="63"/>
      <c r="O4424" s="63"/>
      <c r="P4424" s="63"/>
      <c r="Q4424" s="63"/>
      <c r="R4424" s="63"/>
    </row>
    <row r="4425" spans="1:18" x14ac:dyDescent="0.2">
      <c r="A4425" s="63" t="s">
        <v>4384</v>
      </c>
      <c r="B4425" s="63" t="s">
        <v>4330</v>
      </c>
      <c r="C4425" s="63" t="s">
        <v>125</v>
      </c>
      <c r="D4425" s="63" t="s">
        <v>124</v>
      </c>
      <c r="E4425" s="63" t="s">
        <v>4327</v>
      </c>
      <c r="F4425" s="63">
        <v>1</v>
      </c>
      <c r="G4425" s="63" t="s">
        <v>8640</v>
      </c>
      <c r="H4425" s="63" t="s">
        <v>19</v>
      </c>
      <c r="I4425" s="63">
        <v>150</v>
      </c>
      <c r="J4425" s="63">
        <v>4</v>
      </c>
      <c r="K4425" s="63">
        <v>1</v>
      </c>
      <c r="L4425" s="63">
        <v>-0.1</v>
      </c>
      <c r="M4425" s="63">
        <v>1</v>
      </c>
      <c r="N4425" s="63"/>
      <c r="O4425" s="63"/>
      <c r="P4425" s="63"/>
      <c r="Q4425" s="63"/>
      <c r="R4425" s="63"/>
    </row>
    <row r="4426" spans="1:18" x14ac:dyDescent="0.2">
      <c r="A4426" s="63" t="s">
        <v>4385</v>
      </c>
      <c r="B4426" s="63" t="s">
        <v>4326</v>
      </c>
      <c r="C4426" s="63" t="s">
        <v>129</v>
      </c>
      <c r="D4426" s="63" t="s">
        <v>128</v>
      </c>
      <c r="E4426" s="63" t="s">
        <v>4327</v>
      </c>
      <c r="F4426" s="63">
        <v>0</v>
      </c>
      <c r="G4426" s="63" t="s">
        <v>8640</v>
      </c>
      <c r="H4426" s="63" t="s">
        <v>334</v>
      </c>
      <c r="I4426" s="63">
        <v>165</v>
      </c>
      <c r="J4426" s="63">
        <v>9</v>
      </c>
      <c r="K4426" s="63">
        <v>1</v>
      </c>
      <c r="L4426" s="63"/>
      <c r="M4426" s="63"/>
      <c r="N4426" s="63"/>
      <c r="O4426" s="63"/>
      <c r="P4426" s="63"/>
      <c r="Q4426" s="63"/>
      <c r="R4426" s="63"/>
    </row>
    <row r="4427" spans="1:18" x14ac:dyDescent="0.2">
      <c r="A4427" s="63" t="s">
        <v>4386</v>
      </c>
      <c r="B4427" s="63" t="s">
        <v>4330</v>
      </c>
      <c r="C4427" s="63" t="s">
        <v>129</v>
      </c>
      <c r="D4427" s="63" t="s">
        <v>128</v>
      </c>
      <c r="E4427" s="63" t="s">
        <v>4327</v>
      </c>
      <c r="F4427" s="63">
        <v>1</v>
      </c>
      <c r="G4427" s="63" t="s">
        <v>8640</v>
      </c>
      <c r="H4427" s="63" t="s">
        <v>19</v>
      </c>
      <c r="I4427" s="63">
        <v>159</v>
      </c>
      <c r="J4427" s="63">
        <v>6</v>
      </c>
      <c r="K4427" s="63">
        <v>1</v>
      </c>
      <c r="L4427" s="63">
        <v>-0.2</v>
      </c>
      <c r="M4427" s="63">
        <v>1</v>
      </c>
      <c r="N4427" s="63"/>
      <c r="O4427" s="63"/>
      <c r="P4427" s="63"/>
      <c r="Q4427" s="63"/>
      <c r="R4427" s="63"/>
    </row>
    <row r="4428" spans="1:18" x14ac:dyDescent="0.2">
      <c r="A4428" s="63" t="s">
        <v>4387</v>
      </c>
      <c r="B4428" s="63" t="s">
        <v>4326</v>
      </c>
      <c r="C4428" s="63" t="s">
        <v>133</v>
      </c>
      <c r="D4428" s="63" t="s">
        <v>132</v>
      </c>
      <c r="E4428" s="63" t="s">
        <v>4327</v>
      </c>
      <c r="F4428" s="63">
        <v>0</v>
      </c>
      <c r="G4428" s="63" t="s">
        <v>8640</v>
      </c>
      <c r="H4428" s="63" t="s">
        <v>334</v>
      </c>
      <c r="I4428" s="63">
        <v>192</v>
      </c>
      <c r="J4428" s="63">
        <v>31</v>
      </c>
      <c r="K4428" s="63">
        <v>3</v>
      </c>
      <c r="L4428" s="63"/>
      <c r="M4428" s="63"/>
      <c r="N4428" s="63"/>
      <c r="O4428" s="63"/>
      <c r="P4428" s="63"/>
      <c r="Q4428" s="63"/>
      <c r="R4428" s="63"/>
    </row>
    <row r="4429" spans="1:18" x14ac:dyDescent="0.2">
      <c r="A4429" s="63" t="s">
        <v>4388</v>
      </c>
      <c r="B4429" s="63" t="s">
        <v>4330</v>
      </c>
      <c r="C4429" s="63" t="s">
        <v>133</v>
      </c>
      <c r="D4429" s="63" t="s">
        <v>132</v>
      </c>
      <c r="E4429" s="63" t="s">
        <v>4327</v>
      </c>
      <c r="F4429" s="63">
        <v>1</v>
      </c>
      <c r="G4429" s="63" t="s">
        <v>8640</v>
      </c>
      <c r="H4429" s="63" t="s">
        <v>19</v>
      </c>
      <c r="I4429" s="63">
        <v>180</v>
      </c>
      <c r="J4429" s="63">
        <v>23</v>
      </c>
      <c r="K4429" s="63">
        <v>2</v>
      </c>
      <c r="L4429" s="63">
        <v>-0.5</v>
      </c>
      <c r="M4429" s="63">
        <v>1</v>
      </c>
      <c r="N4429" s="63"/>
      <c r="O4429" s="63">
        <v>1</v>
      </c>
      <c r="P4429" s="63"/>
      <c r="Q4429" s="63"/>
      <c r="R4429" s="63"/>
    </row>
    <row r="4430" spans="1:18" x14ac:dyDescent="0.2">
      <c r="A4430" s="63" t="s">
        <v>4389</v>
      </c>
      <c r="B4430" s="63" t="s">
        <v>4326</v>
      </c>
      <c r="C4430" s="63" t="s">
        <v>137</v>
      </c>
      <c r="D4430" s="63" t="s">
        <v>136</v>
      </c>
      <c r="E4430" s="63" t="s">
        <v>4327</v>
      </c>
      <c r="F4430" s="63">
        <v>0</v>
      </c>
      <c r="G4430" s="63" t="s">
        <v>8640</v>
      </c>
      <c r="H4430" s="63" t="s">
        <v>334</v>
      </c>
      <c r="I4430" s="63">
        <v>170</v>
      </c>
      <c r="J4430" s="63">
        <v>13</v>
      </c>
      <c r="K4430" s="63">
        <v>2</v>
      </c>
      <c r="L4430" s="63"/>
      <c r="M4430" s="63"/>
      <c r="N4430" s="63"/>
      <c r="O4430" s="63"/>
      <c r="P4430" s="63"/>
      <c r="Q4430" s="63"/>
      <c r="R4430" s="63"/>
    </row>
    <row r="4431" spans="1:18" x14ac:dyDescent="0.2">
      <c r="A4431" s="63" t="s">
        <v>4390</v>
      </c>
      <c r="B4431" s="63" t="s">
        <v>4330</v>
      </c>
      <c r="C4431" s="63" t="s">
        <v>137</v>
      </c>
      <c r="D4431" s="63" t="s">
        <v>136</v>
      </c>
      <c r="E4431" s="63" t="s">
        <v>4327</v>
      </c>
      <c r="F4431" s="63">
        <v>1</v>
      </c>
      <c r="G4431" s="63" t="s">
        <v>8640</v>
      </c>
      <c r="H4431" s="63" t="s">
        <v>19</v>
      </c>
      <c r="I4431" s="63">
        <v>164</v>
      </c>
      <c r="J4431" s="63">
        <v>10</v>
      </c>
      <c r="K4431" s="63">
        <v>1</v>
      </c>
      <c r="L4431" s="63">
        <v>-0.2</v>
      </c>
      <c r="M4431" s="63">
        <v>1</v>
      </c>
      <c r="N4431" s="63"/>
      <c r="O4431" s="63"/>
      <c r="P4431" s="63"/>
      <c r="Q4431" s="63"/>
      <c r="R4431" s="63"/>
    </row>
    <row r="4432" spans="1:18" x14ac:dyDescent="0.2">
      <c r="A4432" s="63" t="s">
        <v>4391</v>
      </c>
      <c r="B4432" s="63" t="s">
        <v>4326</v>
      </c>
      <c r="C4432" s="63" t="s">
        <v>141</v>
      </c>
      <c r="D4432" s="63" t="s">
        <v>140</v>
      </c>
      <c r="E4432" s="63" t="s">
        <v>4327</v>
      </c>
      <c r="F4432" s="63">
        <v>0</v>
      </c>
      <c r="G4432" s="63" t="s">
        <v>8640</v>
      </c>
      <c r="H4432" s="63" t="s">
        <v>334</v>
      </c>
      <c r="I4432" s="63">
        <v>170</v>
      </c>
      <c r="J4432" s="63">
        <v>13</v>
      </c>
      <c r="K4432" s="63">
        <v>2</v>
      </c>
      <c r="L4432" s="63"/>
      <c r="M4432" s="63"/>
      <c r="N4432" s="63"/>
      <c r="O4432" s="63"/>
      <c r="P4432" s="63"/>
      <c r="Q4432" s="63"/>
      <c r="R4432" s="63"/>
    </row>
    <row r="4433" spans="1:18" x14ac:dyDescent="0.2">
      <c r="A4433" s="63" t="s">
        <v>4392</v>
      </c>
      <c r="B4433" s="63" t="s">
        <v>4330</v>
      </c>
      <c r="C4433" s="63" t="s">
        <v>141</v>
      </c>
      <c r="D4433" s="63" t="s">
        <v>140</v>
      </c>
      <c r="E4433" s="63" t="s">
        <v>4327</v>
      </c>
      <c r="F4433" s="63">
        <v>1</v>
      </c>
      <c r="G4433" s="63" t="s">
        <v>8640</v>
      </c>
      <c r="H4433" s="63" t="s">
        <v>19</v>
      </c>
      <c r="I4433" s="63">
        <v>178</v>
      </c>
      <c r="J4433" s="63">
        <v>22</v>
      </c>
      <c r="K4433" s="63">
        <v>2</v>
      </c>
      <c r="L4433" s="63">
        <v>0.3</v>
      </c>
      <c r="M4433" s="63"/>
      <c r="N4433" s="63">
        <v>1</v>
      </c>
      <c r="O4433" s="63"/>
      <c r="P4433" s="63"/>
      <c r="Q4433" s="63"/>
      <c r="R4433" s="63"/>
    </row>
    <row r="4434" spans="1:18" x14ac:dyDescent="0.2">
      <c r="A4434" s="63" t="s">
        <v>4393</v>
      </c>
      <c r="B4434" s="63" t="s">
        <v>4326</v>
      </c>
      <c r="C4434" s="63" t="s">
        <v>145</v>
      </c>
      <c r="D4434" s="63" t="s">
        <v>144</v>
      </c>
      <c r="E4434" s="63" t="s">
        <v>4327</v>
      </c>
      <c r="F4434" s="63">
        <v>0</v>
      </c>
      <c r="G4434" s="63" t="s">
        <v>8640</v>
      </c>
      <c r="H4434" s="63" t="s">
        <v>334</v>
      </c>
      <c r="I4434" s="63">
        <v>173</v>
      </c>
      <c r="J4434" s="63">
        <v>15</v>
      </c>
      <c r="K4434" s="63">
        <v>2</v>
      </c>
      <c r="L4434" s="63"/>
      <c r="M4434" s="63"/>
      <c r="N4434" s="63"/>
      <c r="O4434" s="63"/>
      <c r="P4434" s="63"/>
      <c r="Q4434" s="63"/>
      <c r="R4434" s="63"/>
    </row>
    <row r="4435" spans="1:18" x14ac:dyDescent="0.2">
      <c r="A4435" s="63" t="s">
        <v>4394</v>
      </c>
      <c r="B4435" s="63" t="s">
        <v>4330</v>
      </c>
      <c r="C4435" s="63" t="s">
        <v>145</v>
      </c>
      <c r="D4435" s="63" t="s">
        <v>144</v>
      </c>
      <c r="E4435" s="63" t="s">
        <v>4327</v>
      </c>
      <c r="F4435" s="63">
        <v>1</v>
      </c>
      <c r="G4435" s="63" t="s">
        <v>8640</v>
      </c>
      <c r="H4435" s="63" t="s">
        <v>19</v>
      </c>
      <c r="I4435" s="63">
        <v>168</v>
      </c>
      <c r="J4435" s="63">
        <v>14</v>
      </c>
      <c r="K4435" s="63">
        <v>2</v>
      </c>
      <c r="L4435" s="63">
        <v>-0.2</v>
      </c>
      <c r="M4435" s="63">
        <v>1</v>
      </c>
      <c r="N4435" s="63"/>
      <c r="O4435" s="63"/>
      <c r="P4435" s="63"/>
      <c r="Q4435" s="63"/>
      <c r="R4435" s="63"/>
    </row>
    <row r="4436" spans="1:18" x14ac:dyDescent="0.2">
      <c r="A4436" s="63" t="s">
        <v>4395</v>
      </c>
      <c r="B4436" s="63" t="s">
        <v>4326</v>
      </c>
      <c r="C4436" s="63" t="s">
        <v>149</v>
      </c>
      <c r="D4436" s="63" t="s">
        <v>148</v>
      </c>
      <c r="E4436" s="63" t="s">
        <v>4327</v>
      </c>
      <c r="F4436" s="63">
        <v>0</v>
      </c>
      <c r="G4436" s="63" t="s">
        <v>8640</v>
      </c>
      <c r="H4436" s="63" t="s">
        <v>334</v>
      </c>
      <c r="I4436" s="63">
        <v>197</v>
      </c>
      <c r="J4436" s="63">
        <v>36</v>
      </c>
      <c r="K4436" s="63">
        <v>3</v>
      </c>
      <c r="L4436" s="63"/>
      <c r="M4436" s="63"/>
      <c r="N4436" s="63"/>
      <c r="O4436" s="63"/>
      <c r="P4436" s="63"/>
      <c r="Q4436" s="63"/>
      <c r="R4436" s="63"/>
    </row>
    <row r="4437" spans="1:18" x14ac:dyDescent="0.2">
      <c r="A4437" s="63" t="s">
        <v>4396</v>
      </c>
      <c r="B4437" s="63" t="s">
        <v>4330</v>
      </c>
      <c r="C4437" s="63" t="s">
        <v>149</v>
      </c>
      <c r="D4437" s="63" t="s">
        <v>148</v>
      </c>
      <c r="E4437" s="63" t="s">
        <v>4327</v>
      </c>
      <c r="F4437" s="63">
        <v>1</v>
      </c>
      <c r="G4437" s="63" t="s">
        <v>8640</v>
      </c>
      <c r="H4437" s="63" t="s">
        <v>19</v>
      </c>
      <c r="I4437" s="63">
        <v>205</v>
      </c>
      <c r="J4437" s="63">
        <v>42</v>
      </c>
      <c r="K4437" s="63">
        <v>4</v>
      </c>
      <c r="L4437" s="63">
        <v>0.3</v>
      </c>
      <c r="M4437" s="63"/>
      <c r="N4437" s="63">
        <v>1</v>
      </c>
      <c r="O4437" s="63"/>
      <c r="P4437" s="63"/>
      <c r="Q4437" s="63"/>
      <c r="R4437" s="63"/>
    </row>
    <row r="4438" spans="1:18" x14ac:dyDescent="0.2">
      <c r="A4438" s="63" t="s">
        <v>4397</v>
      </c>
      <c r="B4438" s="63" t="s">
        <v>4326</v>
      </c>
      <c r="C4438" s="63" t="s">
        <v>153</v>
      </c>
      <c r="D4438" s="63" t="s">
        <v>152</v>
      </c>
      <c r="E4438" s="63" t="s">
        <v>4327</v>
      </c>
      <c r="F4438" s="63">
        <v>0</v>
      </c>
      <c r="G4438" s="63" t="s">
        <v>8640</v>
      </c>
      <c r="H4438" s="63" t="s">
        <v>334</v>
      </c>
      <c r="I4438" s="63">
        <v>187</v>
      </c>
      <c r="J4438" s="63">
        <v>26</v>
      </c>
      <c r="K4438" s="63">
        <v>3</v>
      </c>
      <c r="L4438" s="63"/>
      <c r="M4438" s="63"/>
      <c r="N4438" s="63"/>
      <c r="O4438" s="63"/>
      <c r="P4438" s="63"/>
      <c r="Q4438" s="63"/>
      <c r="R4438" s="63"/>
    </row>
    <row r="4439" spans="1:18" x14ac:dyDescent="0.2">
      <c r="A4439" s="63" t="s">
        <v>4398</v>
      </c>
      <c r="B4439" s="63" t="s">
        <v>4330</v>
      </c>
      <c r="C4439" s="63" t="s">
        <v>153</v>
      </c>
      <c r="D4439" s="63" t="s">
        <v>152</v>
      </c>
      <c r="E4439" s="63" t="s">
        <v>4327</v>
      </c>
      <c r="F4439" s="63">
        <v>1</v>
      </c>
      <c r="G4439" s="63" t="s">
        <v>8640</v>
      </c>
      <c r="H4439" s="63" t="s">
        <v>19</v>
      </c>
      <c r="I4439" s="63">
        <v>172</v>
      </c>
      <c r="J4439" s="63">
        <v>17</v>
      </c>
      <c r="K4439" s="63">
        <v>2</v>
      </c>
      <c r="L4439" s="63">
        <v>-0.6</v>
      </c>
      <c r="M4439" s="63">
        <v>1</v>
      </c>
      <c r="N4439" s="63"/>
      <c r="O4439" s="63">
        <v>1</v>
      </c>
      <c r="P4439" s="63"/>
      <c r="Q4439" s="63"/>
      <c r="R4439" s="63"/>
    </row>
    <row r="4440" spans="1:18" x14ac:dyDescent="0.2">
      <c r="A4440" s="63" t="s">
        <v>4399</v>
      </c>
      <c r="B4440" s="63" t="s">
        <v>4326</v>
      </c>
      <c r="C4440" s="63" t="s">
        <v>157</v>
      </c>
      <c r="D4440" s="63" t="s">
        <v>156</v>
      </c>
      <c r="E4440" s="63" t="s">
        <v>4327</v>
      </c>
      <c r="F4440" s="63">
        <v>0</v>
      </c>
      <c r="G4440" s="63" t="s">
        <v>8640</v>
      </c>
      <c r="H4440" s="63" t="s">
        <v>334</v>
      </c>
      <c r="I4440" s="63">
        <v>219</v>
      </c>
      <c r="J4440" s="63">
        <v>45</v>
      </c>
      <c r="K4440" s="63">
        <v>4</v>
      </c>
      <c r="L4440" s="63"/>
      <c r="M4440" s="63"/>
      <c r="N4440" s="63"/>
      <c r="O4440" s="63"/>
      <c r="P4440" s="63"/>
      <c r="Q4440" s="63"/>
      <c r="R4440" s="63"/>
    </row>
    <row r="4441" spans="1:18" x14ac:dyDescent="0.2">
      <c r="A4441" s="63" t="s">
        <v>4400</v>
      </c>
      <c r="B4441" s="63" t="s">
        <v>4330</v>
      </c>
      <c r="C4441" s="63" t="s">
        <v>157</v>
      </c>
      <c r="D4441" s="63" t="s">
        <v>156</v>
      </c>
      <c r="E4441" s="63" t="s">
        <v>4327</v>
      </c>
      <c r="F4441" s="63">
        <v>1</v>
      </c>
      <c r="G4441" s="63" t="s">
        <v>8640</v>
      </c>
      <c r="H4441" s="63" t="s">
        <v>19</v>
      </c>
      <c r="I4441" s="63">
        <v>218</v>
      </c>
      <c r="J4441" s="63">
        <v>45</v>
      </c>
      <c r="K4441" s="63">
        <v>4</v>
      </c>
      <c r="L4441" s="63">
        <v>0</v>
      </c>
      <c r="M4441" s="63">
        <v>1</v>
      </c>
      <c r="N4441" s="63"/>
      <c r="O4441" s="63"/>
      <c r="P4441" s="63"/>
      <c r="Q4441" s="63"/>
      <c r="R4441" s="63"/>
    </row>
    <row r="4442" spans="1:18" x14ac:dyDescent="0.2">
      <c r="A4442" s="63" t="s">
        <v>4401</v>
      </c>
      <c r="B4442" s="63" t="s">
        <v>4326</v>
      </c>
      <c r="C4442" s="63" t="s">
        <v>161</v>
      </c>
      <c r="D4442" s="63" t="s">
        <v>160</v>
      </c>
      <c r="E4442" s="63" t="s">
        <v>4327</v>
      </c>
      <c r="F4442" s="63">
        <v>0</v>
      </c>
      <c r="G4442" s="63" t="s">
        <v>8640</v>
      </c>
      <c r="H4442" s="63" t="s">
        <v>334</v>
      </c>
      <c r="I4442" s="63">
        <v>211</v>
      </c>
      <c r="J4442" s="63">
        <v>43</v>
      </c>
      <c r="K4442" s="63">
        <v>4</v>
      </c>
      <c r="L4442" s="63"/>
      <c r="M4442" s="63"/>
      <c r="N4442" s="63"/>
      <c r="O4442" s="63"/>
      <c r="P4442" s="63"/>
      <c r="Q4442" s="63"/>
      <c r="R4442" s="63"/>
    </row>
    <row r="4443" spans="1:18" x14ac:dyDescent="0.2">
      <c r="A4443" s="63" t="s">
        <v>4402</v>
      </c>
      <c r="B4443" s="63" t="s">
        <v>4330</v>
      </c>
      <c r="C4443" s="63" t="s">
        <v>161</v>
      </c>
      <c r="D4443" s="63" t="s">
        <v>160</v>
      </c>
      <c r="E4443" s="63" t="s">
        <v>4327</v>
      </c>
      <c r="F4443" s="63">
        <v>1</v>
      </c>
      <c r="G4443" s="63" t="s">
        <v>8640</v>
      </c>
      <c r="H4443" s="63" t="s">
        <v>19</v>
      </c>
      <c r="I4443" s="63">
        <v>216</v>
      </c>
      <c r="J4443" s="63">
        <v>44</v>
      </c>
      <c r="K4443" s="63">
        <v>4</v>
      </c>
      <c r="L4443" s="63">
        <v>0.2</v>
      </c>
      <c r="M4443" s="63"/>
      <c r="N4443" s="63">
        <v>1</v>
      </c>
      <c r="O4443" s="63"/>
      <c r="P4443" s="63"/>
      <c r="Q4443" s="63"/>
      <c r="R4443" s="63"/>
    </row>
    <row r="4444" spans="1:18" x14ac:dyDescent="0.2">
      <c r="A4444" s="63" t="s">
        <v>4403</v>
      </c>
      <c r="B4444" s="63" t="s">
        <v>4326</v>
      </c>
      <c r="C4444" s="63" t="s">
        <v>165</v>
      </c>
      <c r="D4444" s="63" t="s">
        <v>164</v>
      </c>
      <c r="E4444" s="63" t="s">
        <v>4327</v>
      </c>
      <c r="F4444" s="63">
        <v>0</v>
      </c>
      <c r="G4444" s="63" t="s">
        <v>8640</v>
      </c>
      <c r="H4444" s="63" t="s">
        <v>334</v>
      </c>
      <c r="I4444" s="63">
        <v>162</v>
      </c>
      <c r="J4444" s="63">
        <v>7</v>
      </c>
      <c r="K4444" s="63">
        <v>1</v>
      </c>
      <c r="L4444" s="63"/>
      <c r="M4444" s="63"/>
      <c r="N4444" s="63"/>
      <c r="O4444" s="63"/>
      <c r="P4444" s="63"/>
      <c r="Q4444" s="63"/>
      <c r="R4444" s="63"/>
    </row>
    <row r="4445" spans="1:18" x14ac:dyDescent="0.2">
      <c r="A4445" s="63" t="s">
        <v>4404</v>
      </c>
      <c r="B4445" s="63" t="s">
        <v>4330</v>
      </c>
      <c r="C4445" s="63" t="s">
        <v>165</v>
      </c>
      <c r="D4445" s="63" t="s">
        <v>164</v>
      </c>
      <c r="E4445" s="63" t="s">
        <v>4327</v>
      </c>
      <c r="F4445" s="63">
        <v>1</v>
      </c>
      <c r="G4445" s="63" t="s">
        <v>8640</v>
      </c>
      <c r="H4445" s="63" t="s">
        <v>19</v>
      </c>
      <c r="I4445" s="63">
        <v>158</v>
      </c>
      <c r="J4445" s="63">
        <v>5</v>
      </c>
      <c r="K4445" s="63">
        <v>1</v>
      </c>
      <c r="L4445" s="63">
        <v>-0.2</v>
      </c>
      <c r="M4445" s="63">
        <v>1</v>
      </c>
      <c r="N4445" s="63"/>
      <c r="O4445" s="63"/>
      <c r="P4445" s="63"/>
      <c r="Q4445" s="63"/>
      <c r="R4445" s="63"/>
    </row>
    <row r="4446" spans="1:18" x14ac:dyDescent="0.2">
      <c r="A4446" s="63" t="s">
        <v>4405</v>
      </c>
      <c r="B4446" s="63" t="s">
        <v>4326</v>
      </c>
      <c r="C4446" s="63" t="s">
        <v>169</v>
      </c>
      <c r="D4446" s="63" t="s">
        <v>168</v>
      </c>
      <c r="E4446" s="63" t="s">
        <v>4327</v>
      </c>
      <c r="F4446" s="63">
        <v>0</v>
      </c>
      <c r="G4446" s="63" t="s">
        <v>8640</v>
      </c>
      <c r="H4446" s="63" t="s">
        <v>334</v>
      </c>
      <c r="I4446" s="63">
        <v>187</v>
      </c>
      <c r="J4446" s="63">
        <v>26</v>
      </c>
      <c r="K4446" s="63">
        <v>3</v>
      </c>
      <c r="L4446" s="63"/>
      <c r="M4446" s="63"/>
      <c r="N4446" s="63"/>
      <c r="O4446" s="63"/>
      <c r="P4446" s="63"/>
      <c r="Q4446" s="63"/>
      <c r="R4446" s="63"/>
    </row>
    <row r="4447" spans="1:18" x14ac:dyDescent="0.2">
      <c r="A4447" s="63" t="s">
        <v>4406</v>
      </c>
      <c r="B4447" s="63" t="s">
        <v>4330</v>
      </c>
      <c r="C4447" s="63" t="s">
        <v>169</v>
      </c>
      <c r="D4447" s="63" t="s">
        <v>168</v>
      </c>
      <c r="E4447" s="63" t="s">
        <v>4327</v>
      </c>
      <c r="F4447" s="63">
        <v>1</v>
      </c>
      <c r="G4447" s="63" t="s">
        <v>8640</v>
      </c>
      <c r="H4447" s="63" t="s">
        <v>19</v>
      </c>
      <c r="I4447" s="63">
        <v>180</v>
      </c>
      <c r="J4447" s="63">
        <v>23</v>
      </c>
      <c r="K4447" s="63">
        <v>2</v>
      </c>
      <c r="L4447" s="63">
        <v>-0.3</v>
      </c>
      <c r="M4447" s="63">
        <v>1</v>
      </c>
      <c r="N4447" s="63"/>
      <c r="O4447" s="63"/>
      <c r="P4447" s="63"/>
      <c r="Q4447" s="63"/>
      <c r="R4447" s="63"/>
    </row>
    <row r="4448" spans="1:18" x14ac:dyDescent="0.2">
      <c r="A4448" s="63" t="s">
        <v>4407</v>
      </c>
      <c r="B4448" s="63" t="s">
        <v>4326</v>
      </c>
      <c r="C4448" s="63" t="s">
        <v>173</v>
      </c>
      <c r="D4448" s="63" t="s">
        <v>172</v>
      </c>
      <c r="E4448" s="63" t="s">
        <v>4327</v>
      </c>
      <c r="F4448" s="63">
        <v>0</v>
      </c>
      <c r="G4448" s="63" t="s">
        <v>8640</v>
      </c>
      <c r="H4448" s="63" t="s">
        <v>334</v>
      </c>
      <c r="I4448" s="63">
        <v>188</v>
      </c>
      <c r="J4448" s="63">
        <v>29</v>
      </c>
      <c r="K4448" s="63">
        <v>3</v>
      </c>
      <c r="L4448" s="63"/>
      <c r="M4448" s="63"/>
      <c r="N4448" s="63"/>
      <c r="O4448" s="63"/>
      <c r="P4448" s="63"/>
      <c r="Q4448" s="63"/>
      <c r="R4448" s="63"/>
    </row>
    <row r="4449" spans="1:18" x14ac:dyDescent="0.2">
      <c r="A4449" s="63" t="s">
        <v>4408</v>
      </c>
      <c r="B4449" s="63" t="s">
        <v>4330</v>
      </c>
      <c r="C4449" s="63" t="s">
        <v>173</v>
      </c>
      <c r="D4449" s="63" t="s">
        <v>172</v>
      </c>
      <c r="E4449" s="63" t="s">
        <v>4327</v>
      </c>
      <c r="F4449" s="63">
        <v>1</v>
      </c>
      <c r="G4449" s="63" t="s">
        <v>8640</v>
      </c>
      <c r="H4449" s="63" t="s">
        <v>19</v>
      </c>
      <c r="I4449" s="63">
        <v>200</v>
      </c>
      <c r="J4449" s="63">
        <v>40</v>
      </c>
      <c r="K4449" s="63">
        <v>4</v>
      </c>
      <c r="L4449" s="63">
        <v>0.5</v>
      </c>
      <c r="M4449" s="63"/>
      <c r="N4449" s="63">
        <v>1</v>
      </c>
      <c r="O4449" s="63"/>
      <c r="P4449" s="63">
        <v>1</v>
      </c>
      <c r="Q4449" s="63"/>
      <c r="R4449" s="63"/>
    </row>
    <row r="4450" spans="1:18" x14ac:dyDescent="0.2">
      <c r="A4450" s="63" t="s">
        <v>4409</v>
      </c>
      <c r="B4450" s="63" t="s">
        <v>4326</v>
      </c>
      <c r="C4450" s="63" t="s">
        <v>177</v>
      </c>
      <c r="D4450" s="63" t="s">
        <v>176</v>
      </c>
      <c r="E4450" s="63" t="s">
        <v>4327</v>
      </c>
      <c r="F4450" s="63">
        <v>0</v>
      </c>
      <c r="G4450" s="63" t="s">
        <v>8640</v>
      </c>
      <c r="H4450" s="63" t="s">
        <v>334</v>
      </c>
      <c r="I4450" s="63">
        <v>176</v>
      </c>
      <c r="J4450" s="63">
        <v>18</v>
      </c>
      <c r="K4450" s="63">
        <v>2</v>
      </c>
      <c r="L4450" s="63"/>
      <c r="M4450" s="63"/>
      <c r="N4450" s="63"/>
      <c r="O4450" s="63"/>
      <c r="P4450" s="63"/>
      <c r="Q4450" s="63"/>
      <c r="R4450" s="63"/>
    </row>
    <row r="4451" spans="1:18" x14ac:dyDescent="0.2">
      <c r="A4451" s="63" t="s">
        <v>4410</v>
      </c>
      <c r="B4451" s="63" t="s">
        <v>4330</v>
      </c>
      <c r="C4451" s="63" t="s">
        <v>177</v>
      </c>
      <c r="D4451" s="63" t="s">
        <v>176</v>
      </c>
      <c r="E4451" s="63" t="s">
        <v>4327</v>
      </c>
      <c r="F4451" s="63">
        <v>1</v>
      </c>
      <c r="G4451" s="63" t="s">
        <v>8640</v>
      </c>
      <c r="H4451" s="63" t="s">
        <v>19</v>
      </c>
      <c r="I4451" s="63">
        <v>174</v>
      </c>
      <c r="J4451" s="63">
        <v>19</v>
      </c>
      <c r="K4451" s="63">
        <v>2</v>
      </c>
      <c r="L4451" s="63">
        <v>-0.1</v>
      </c>
      <c r="M4451" s="63">
        <v>1</v>
      </c>
      <c r="N4451" s="63"/>
      <c r="O4451" s="63"/>
      <c r="P4451" s="63"/>
      <c r="Q4451" s="63"/>
      <c r="R4451" s="63"/>
    </row>
    <row r="4452" spans="1:18" x14ac:dyDescent="0.2">
      <c r="A4452" s="63" t="s">
        <v>4411</v>
      </c>
      <c r="B4452" s="63" t="s">
        <v>4326</v>
      </c>
      <c r="C4452" s="63" t="s">
        <v>181</v>
      </c>
      <c r="D4452" s="63" t="s">
        <v>180</v>
      </c>
      <c r="E4452" s="63" t="s">
        <v>4327</v>
      </c>
      <c r="F4452" s="63">
        <v>0</v>
      </c>
      <c r="G4452" s="63" t="s">
        <v>8640</v>
      </c>
      <c r="H4452" s="63" t="s">
        <v>334</v>
      </c>
      <c r="I4452" s="63">
        <v>168</v>
      </c>
      <c r="J4452" s="63">
        <v>11</v>
      </c>
      <c r="K4452" s="63">
        <v>1</v>
      </c>
      <c r="L4452" s="63"/>
      <c r="M4452" s="63"/>
      <c r="N4452" s="63"/>
      <c r="O4452" s="63"/>
      <c r="P4452" s="63"/>
      <c r="Q4452" s="63"/>
      <c r="R4452" s="63"/>
    </row>
    <row r="4453" spans="1:18" x14ac:dyDescent="0.2">
      <c r="A4453" s="63" t="s">
        <v>4412</v>
      </c>
      <c r="B4453" s="63" t="s">
        <v>4330</v>
      </c>
      <c r="C4453" s="63" t="s">
        <v>181</v>
      </c>
      <c r="D4453" s="63" t="s">
        <v>180</v>
      </c>
      <c r="E4453" s="63" t="s">
        <v>4327</v>
      </c>
      <c r="F4453" s="63">
        <v>1</v>
      </c>
      <c r="G4453" s="63" t="s">
        <v>8640</v>
      </c>
      <c r="H4453" s="63" t="s">
        <v>19</v>
      </c>
      <c r="I4453" s="63">
        <v>149</v>
      </c>
      <c r="J4453" s="63">
        <v>3</v>
      </c>
      <c r="K4453" s="63">
        <v>1</v>
      </c>
      <c r="L4453" s="63">
        <v>-0.8</v>
      </c>
      <c r="M4453" s="63">
        <v>1</v>
      </c>
      <c r="N4453" s="63"/>
      <c r="O4453" s="63">
        <v>1</v>
      </c>
      <c r="P4453" s="63"/>
      <c r="Q4453" s="63"/>
      <c r="R4453" s="63"/>
    </row>
    <row r="4454" spans="1:18" x14ac:dyDescent="0.2">
      <c r="A4454" s="63" t="s">
        <v>4413</v>
      </c>
      <c r="B4454" s="63" t="s">
        <v>4326</v>
      </c>
      <c r="C4454" s="63" t="s">
        <v>185</v>
      </c>
      <c r="D4454" s="63" t="s">
        <v>184</v>
      </c>
      <c r="E4454" s="63" t="s">
        <v>4327</v>
      </c>
      <c r="F4454" s="63">
        <v>0</v>
      </c>
      <c r="G4454" s="63" t="s">
        <v>8640</v>
      </c>
      <c r="H4454" s="63" t="s">
        <v>334</v>
      </c>
      <c r="I4454" s="63">
        <v>200</v>
      </c>
      <c r="J4454" s="63">
        <v>38</v>
      </c>
      <c r="K4454" s="63">
        <v>3</v>
      </c>
      <c r="L4454" s="63"/>
      <c r="M4454" s="63"/>
      <c r="N4454" s="63"/>
      <c r="O4454" s="63"/>
      <c r="P4454" s="63"/>
      <c r="Q4454" s="63"/>
      <c r="R4454" s="63"/>
    </row>
    <row r="4455" spans="1:18" x14ac:dyDescent="0.2">
      <c r="A4455" s="63" t="s">
        <v>4414</v>
      </c>
      <c r="B4455" s="63" t="s">
        <v>4330</v>
      </c>
      <c r="C4455" s="63" t="s">
        <v>185</v>
      </c>
      <c r="D4455" s="63" t="s">
        <v>184</v>
      </c>
      <c r="E4455" s="63" t="s">
        <v>4327</v>
      </c>
      <c r="F4455" s="63">
        <v>1</v>
      </c>
      <c r="G4455" s="63" t="s">
        <v>8640</v>
      </c>
      <c r="H4455" s="63" t="s">
        <v>19</v>
      </c>
      <c r="I4455" s="63">
        <v>193</v>
      </c>
      <c r="J4455" s="63">
        <v>35</v>
      </c>
      <c r="K4455" s="63">
        <v>3</v>
      </c>
      <c r="L4455" s="63">
        <v>-0.3</v>
      </c>
      <c r="M4455" s="63">
        <v>1</v>
      </c>
      <c r="N4455" s="63"/>
      <c r="O4455" s="63"/>
      <c r="P4455" s="63"/>
      <c r="Q4455" s="63"/>
      <c r="R4455" s="63"/>
    </row>
    <row r="4456" spans="1:18" x14ac:dyDescent="0.2">
      <c r="A4456" s="63" t="s">
        <v>4415</v>
      </c>
      <c r="B4456" s="63" t="s">
        <v>4326</v>
      </c>
      <c r="C4456" s="63" t="s">
        <v>189</v>
      </c>
      <c r="D4456" s="63" t="s">
        <v>188</v>
      </c>
      <c r="E4456" s="63" t="s">
        <v>4327</v>
      </c>
      <c r="F4456" s="63">
        <v>0</v>
      </c>
      <c r="G4456" s="63" t="s">
        <v>8640</v>
      </c>
      <c r="H4456" s="63" t="s">
        <v>334</v>
      </c>
      <c r="I4456" s="63">
        <v>186</v>
      </c>
      <c r="J4456" s="63">
        <v>25</v>
      </c>
      <c r="K4456" s="63">
        <v>2</v>
      </c>
      <c r="L4456" s="63"/>
      <c r="M4456" s="63"/>
      <c r="N4456" s="63"/>
      <c r="O4456" s="63"/>
      <c r="P4456" s="63"/>
      <c r="Q4456" s="63"/>
      <c r="R4456" s="63"/>
    </row>
    <row r="4457" spans="1:18" x14ac:dyDescent="0.2">
      <c r="A4457" s="63" t="s">
        <v>4416</v>
      </c>
      <c r="B4457" s="63" t="s">
        <v>4330</v>
      </c>
      <c r="C4457" s="63" t="s">
        <v>189</v>
      </c>
      <c r="D4457" s="63" t="s">
        <v>188</v>
      </c>
      <c r="E4457" s="63" t="s">
        <v>4327</v>
      </c>
      <c r="F4457" s="63">
        <v>1</v>
      </c>
      <c r="G4457" s="63" t="s">
        <v>8640</v>
      </c>
      <c r="H4457" s="63" t="s">
        <v>19</v>
      </c>
      <c r="I4457" s="63">
        <v>188</v>
      </c>
      <c r="J4457" s="63">
        <v>31</v>
      </c>
      <c r="K4457" s="63">
        <v>3</v>
      </c>
      <c r="L4457" s="63">
        <v>0.1</v>
      </c>
      <c r="M4457" s="63"/>
      <c r="N4457" s="63">
        <v>1</v>
      </c>
      <c r="O4457" s="63"/>
      <c r="P4457" s="63"/>
      <c r="Q4457" s="63"/>
      <c r="R4457" s="63"/>
    </row>
    <row r="4458" spans="1:18" x14ac:dyDescent="0.2">
      <c r="A4458" s="63" t="s">
        <v>4417</v>
      </c>
      <c r="B4458" s="63" t="s">
        <v>4326</v>
      </c>
      <c r="C4458" s="63" t="s">
        <v>193</v>
      </c>
      <c r="D4458" s="63" t="s">
        <v>192</v>
      </c>
      <c r="E4458" s="63" t="s">
        <v>4327</v>
      </c>
      <c r="F4458" s="63">
        <v>0</v>
      </c>
      <c r="G4458" s="63" t="s">
        <v>8640</v>
      </c>
      <c r="H4458" s="63" t="s">
        <v>334</v>
      </c>
      <c r="I4458" s="63">
        <v>188</v>
      </c>
      <c r="J4458" s="63"/>
      <c r="K4458" s="63"/>
      <c r="L4458" s="63"/>
      <c r="M4458" s="63"/>
      <c r="N4458" s="63"/>
      <c r="O4458" s="63"/>
      <c r="P4458" s="63"/>
      <c r="Q4458" s="63"/>
      <c r="R4458" s="63"/>
    </row>
    <row r="4459" spans="1:18" x14ac:dyDescent="0.2">
      <c r="A4459" s="63" t="s">
        <v>4418</v>
      </c>
      <c r="B4459" s="63" t="s">
        <v>4330</v>
      </c>
      <c r="C4459" s="63" t="s">
        <v>193</v>
      </c>
      <c r="D4459" s="63" t="s">
        <v>192</v>
      </c>
      <c r="E4459" s="63" t="s">
        <v>4327</v>
      </c>
      <c r="F4459" s="63">
        <v>1</v>
      </c>
      <c r="G4459" s="63" t="s">
        <v>8640</v>
      </c>
      <c r="H4459" s="63" t="s">
        <v>19</v>
      </c>
      <c r="I4459" s="63">
        <v>185</v>
      </c>
      <c r="J4459" s="63"/>
      <c r="K4459" s="63"/>
      <c r="L4459" s="63">
        <v>-0.1</v>
      </c>
      <c r="M4459" s="63">
        <v>1</v>
      </c>
      <c r="N4459" s="63"/>
      <c r="O4459" s="63"/>
      <c r="P4459" s="63"/>
      <c r="Q4459" s="63"/>
      <c r="R4459" s="63"/>
    </row>
    <row r="4460" spans="1:18" x14ac:dyDescent="0.2">
      <c r="A4460" s="63" t="s">
        <v>4419</v>
      </c>
      <c r="B4460" s="63" t="s">
        <v>4326</v>
      </c>
      <c r="C4460" s="63" t="s">
        <v>197</v>
      </c>
      <c r="D4460" s="63" t="s">
        <v>196</v>
      </c>
      <c r="E4460" s="63" t="s">
        <v>4327</v>
      </c>
      <c r="F4460" s="63">
        <v>0</v>
      </c>
      <c r="G4460" s="63" t="s">
        <v>8640</v>
      </c>
      <c r="H4460" s="63" t="s">
        <v>334</v>
      </c>
      <c r="I4460" s="63">
        <v>147</v>
      </c>
      <c r="J4460" s="63">
        <v>2</v>
      </c>
      <c r="K4460" s="63">
        <v>1</v>
      </c>
      <c r="L4460" s="63"/>
      <c r="M4460" s="63"/>
      <c r="N4460" s="63"/>
      <c r="O4460" s="63"/>
      <c r="P4460" s="63"/>
      <c r="Q4460" s="63"/>
      <c r="R4460" s="63"/>
    </row>
    <row r="4461" spans="1:18" x14ac:dyDescent="0.2">
      <c r="A4461" s="63" t="s">
        <v>4420</v>
      </c>
      <c r="B4461" s="63" t="s">
        <v>4330</v>
      </c>
      <c r="C4461" s="63" t="s">
        <v>197</v>
      </c>
      <c r="D4461" s="63" t="s">
        <v>196</v>
      </c>
      <c r="E4461" s="63" t="s">
        <v>4327</v>
      </c>
      <c r="F4461" s="63">
        <v>1</v>
      </c>
      <c r="G4461" s="63" t="s">
        <v>8640</v>
      </c>
      <c r="H4461" s="63" t="s">
        <v>19</v>
      </c>
      <c r="I4461" s="63">
        <v>145</v>
      </c>
      <c r="J4461" s="63">
        <v>2</v>
      </c>
      <c r="K4461" s="63">
        <v>1</v>
      </c>
      <c r="L4461" s="63">
        <v>-0.1</v>
      </c>
      <c r="M4461" s="63">
        <v>1</v>
      </c>
      <c r="N4461" s="63"/>
      <c r="O4461" s="63"/>
      <c r="P4461" s="63"/>
      <c r="Q4461" s="63"/>
      <c r="R4461" s="63"/>
    </row>
    <row r="4462" spans="1:18" x14ac:dyDescent="0.2">
      <c r="A4462" s="63" t="s">
        <v>4421</v>
      </c>
      <c r="B4462" s="63" t="s">
        <v>4326</v>
      </c>
      <c r="C4462" s="63" t="s">
        <v>201</v>
      </c>
      <c r="D4462" s="63" t="s">
        <v>200</v>
      </c>
      <c r="E4462" s="63" t="s">
        <v>4327</v>
      </c>
      <c r="F4462" s="63">
        <v>0</v>
      </c>
      <c r="G4462" s="63" t="s">
        <v>8640</v>
      </c>
      <c r="H4462" s="63" t="s">
        <v>334</v>
      </c>
      <c r="I4462" s="63">
        <v>187</v>
      </c>
      <c r="J4462" s="63">
        <v>26</v>
      </c>
      <c r="K4462" s="63">
        <v>3</v>
      </c>
      <c r="L4462" s="63"/>
      <c r="M4462" s="63"/>
      <c r="N4462" s="63"/>
      <c r="O4462" s="63"/>
      <c r="P4462" s="63"/>
      <c r="Q4462" s="63"/>
      <c r="R4462" s="63"/>
    </row>
    <row r="4463" spans="1:18" x14ac:dyDescent="0.2">
      <c r="A4463" s="63" t="s">
        <v>4422</v>
      </c>
      <c r="B4463" s="63" t="s">
        <v>4330</v>
      </c>
      <c r="C4463" s="63" t="s">
        <v>201</v>
      </c>
      <c r="D4463" s="63" t="s">
        <v>200</v>
      </c>
      <c r="E4463" s="63" t="s">
        <v>4327</v>
      </c>
      <c r="F4463" s="63">
        <v>1</v>
      </c>
      <c r="G4463" s="63" t="s">
        <v>8640</v>
      </c>
      <c r="H4463" s="63" t="s">
        <v>19</v>
      </c>
      <c r="I4463" s="63">
        <v>166</v>
      </c>
      <c r="J4463" s="63">
        <v>12</v>
      </c>
      <c r="K4463" s="63">
        <v>1</v>
      </c>
      <c r="L4463" s="63">
        <v>-0.8</v>
      </c>
      <c r="M4463" s="63">
        <v>1</v>
      </c>
      <c r="N4463" s="63"/>
      <c r="O4463" s="63">
        <v>1</v>
      </c>
      <c r="P4463" s="63"/>
      <c r="Q4463" s="63"/>
      <c r="R4463" s="63"/>
    </row>
    <row r="4464" spans="1:18" x14ac:dyDescent="0.2">
      <c r="A4464" s="63" t="s">
        <v>4423</v>
      </c>
      <c r="B4464" s="63" t="s">
        <v>4326</v>
      </c>
      <c r="C4464" s="63" t="s">
        <v>205</v>
      </c>
      <c r="D4464" s="63" t="s">
        <v>204</v>
      </c>
      <c r="E4464" s="63" t="s">
        <v>4327</v>
      </c>
      <c r="F4464" s="63">
        <v>0</v>
      </c>
      <c r="G4464" s="63" t="s">
        <v>8640</v>
      </c>
      <c r="H4464" s="63" t="s">
        <v>334</v>
      </c>
      <c r="I4464" s="63">
        <v>193</v>
      </c>
      <c r="J4464" s="63">
        <v>34</v>
      </c>
      <c r="K4464" s="63">
        <v>3</v>
      </c>
      <c r="L4464" s="63"/>
      <c r="M4464" s="63"/>
      <c r="N4464" s="63"/>
      <c r="O4464" s="63"/>
      <c r="P4464" s="63"/>
      <c r="Q4464" s="63"/>
      <c r="R4464" s="63"/>
    </row>
    <row r="4465" spans="1:18" x14ac:dyDescent="0.2">
      <c r="A4465" s="63" t="s">
        <v>4424</v>
      </c>
      <c r="B4465" s="63" t="s">
        <v>4330</v>
      </c>
      <c r="C4465" s="63" t="s">
        <v>205</v>
      </c>
      <c r="D4465" s="63" t="s">
        <v>204</v>
      </c>
      <c r="E4465" s="63" t="s">
        <v>4327</v>
      </c>
      <c r="F4465" s="63">
        <v>1</v>
      </c>
      <c r="G4465" s="63" t="s">
        <v>8640</v>
      </c>
      <c r="H4465" s="63" t="s">
        <v>19</v>
      </c>
      <c r="I4465" s="63">
        <v>183</v>
      </c>
      <c r="J4465" s="63">
        <v>26</v>
      </c>
      <c r="K4465" s="63">
        <v>3</v>
      </c>
      <c r="L4465" s="63">
        <v>-0.4</v>
      </c>
      <c r="M4465" s="63">
        <v>1</v>
      </c>
      <c r="N4465" s="63"/>
      <c r="O4465" s="63"/>
      <c r="P4465" s="63"/>
      <c r="Q4465" s="63"/>
      <c r="R4465" s="63"/>
    </row>
    <row r="4466" spans="1:18" x14ac:dyDescent="0.2">
      <c r="A4466" s="63" t="s">
        <v>4425</v>
      </c>
      <c r="B4466" s="63" t="s">
        <v>4326</v>
      </c>
      <c r="C4466" s="63" t="s">
        <v>209</v>
      </c>
      <c r="D4466" s="63" t="s">
        <v>208</v>
      </c>
      <c r="E4466" s="63" t="s">
        <v>4327</v>
      </c>
      <c r="F4466" s="63">
        <v>0</v>
      </c>
      <c r="G4466" s="63" t="s">
        <v>8640</v>
      </c>
      <c r="H4466" s="63" t="s">
        <v>334</v>
      </c>
      <c r="I4466" s="63">
        <v>157</v>
      </c>
      <c r="J4466" s="63">
        <v>4</v>
      </c>
      <c r="K4466" s="63">
        <v>1</v>
      </c>
      <c r="L4466" s="63"/>
      <c r="M4466" s="63"/>
      <c r="N4466" s="63"/>
      <c r="O4466" s="63"/>
      <c r="P4466" s="63"/>
      <c r="Q4466" s="63"/>
      <c r="R4466" s="63"/>
    </row>
    <row r="4467" spans="1:18" x14ac:dyDescent="0.2">
      <c r="A4467" s="63" t="s">
        <v>4426</v>
      </c>
      <c r="B4467" s="63" t="s">
        <v>4330</v>
      </c>
      <c r="C4467" s="63" t="s">
        <v>209</v>
      </c>
      <c r="D4467" s="63" t="s">
        <v>208</v>
      </c>
      <c r="E4467" s="63" t="s">
        <v>4327</v>
      </c>
      <c r="F4467" s="63">
        <v>1</v>
      </c>
      <c r="G4467" s="63" t="s">
        <v>8640</v>
      </c>
      <c r="H4467" s="63" t="s">
        <v>19</v>
      </c>
      <c r="I4467" s="63">
        <v>162</v>
      </c>
      <c r="J4467" s="63">
        <v>7</v>
      </c>
      <c r="K4467" s="63">
        <v>1</v>
      </c>
      <c r="L4467" s="63">
        <v>0.2</v>
      </c>
      <c r="M4467" s="63"/>
      <c r="N4467" s="63">
        <v>1</v>
      </c>
      <c r="O4467" s="63"/>
      <c r="P4467" s="63"/>
      <c r="Q4467" s="63"/>
      <c r="R4467" s="63"/>
    </row>
    <row r="4468" spans="1:18" x14ac:dyDescent="0.2">
      <c r="A4468" s="63" t="s">
        <v>4427</v>
      </c>
      <c r="B4468" s="63" t="s">
        <v>4326</v>
      </c>
      <c r="C4468" s="63" t="s">
        <v>213</v>
      </c>
      <c r="D4468" s="63" t="s">
        <v>212</v>
      </c>
      <c r="E4468" s="63" t="s">
        <v>4327</v>
      </c>
      <c r="F4468" s="63">
        <v>0</v>
      </c>
      <c r="G4468" s="63" t="s">
        <v>8640</v>
      </c>
      <c r="H4468" s="63" t="s">
        <v>334</v>
      </c>
      <c r="I4468" s="63">
        <v>226</v>
      </c>
      <c r="J4468" s="63">
        <v>47</v>
      </c>
      <c r="K4468" s="63">
        <v>4</v>
      </c>
      <c r="L4468" s="63"/>
      <c r="M4468" s="63"/>
      <c r="N4468" s="63"/>
      <c r="O4468" s="63"/>
      <c r="P4468" s="63"/>
      <c r="Q4468" s="63"/>
      <c r="R4468" s="63"/>
    </row>
    <row r="4469" spans="1:18" x14ac:dyDescent="0.2">
      <c r="A4469" s="63" t="s">
        <v>4428</v>
      </c>
      <c r="B4469" s="63" t="s">
        <v>4330</v>
      </c>
      <c r="C4469" s="63" t="s">
        <v>213</v>
      </c>
      <c r="D4469" s="63" t="s">
        <v>212</v>
      </c>
      <c r="E4469" s="63" t="s">
        <v>4327</v>
      </c>
      <c r="F4469" s="63">
        <v>1</v>
      </c>
      <c r="G4469" s="63" t="s">
        <v>8640</v>
      </c>
      <c r="H4469" s="63" t="s">
        <v>19</v>
      </c>
      <c r="I4469" s="63">
        <v>230</v>
      </c>
      <c r="J4469" s="63">
        <v>50</v>
      </c>
      <c r="K4469" s="63">
        <v>4</v>
      </c>
      <c r="L4469" s="63">
        <v>0.2</v>
      </c>
      <c r="M4469" s="63"/>
      <c r="N4469" s="63">
        <v>1</v>
      </c>
      <c r="O4469" s="63"/>
      <c r="P4469" s="63"/>
      <c r="Q4469" s="63"/>
      <c r="R4469" s="63"/>
    </row>
    <row r="4470" spans="1:18" x14ac:dyDescent="0.2">
      <c r="A4470" s="63" t="s">
        <v>4429</v>
      </c>
      <c r="B4470" s="63" t="s">
        <v>4326</v>
      </c>
      <c r="C4470" s="63" t="s">
        <v>217</v>
      </c>
      <c r="D4470" s="63" t="s">
        <v>216</v>
      </c>
      <c r="E4470" s="63" t="s">
        <v>4327</v>
      </c>
      <c r="F4470" s="63">
        <v>0</v>
      </c>
      <c r="G4470" s="63" t="s">
        <v>8640</v>
      </c>
      <c r="H4470" s="63" t="s">
        <v>334</v>
      </c>
      <c r="I4470" s="63">
        <v>182</v>
      </c>
      <c r="J4470" s="63">
        <v>22</v>
      </c>
      <c r="K4470" s="63">
        <v>2</v>
      </c>
      <c r="L4470" s="63"/>
      <c r="M4470" s="63"/>
      <c r="N4470" s="63"/>
      <c r="O4470" s="63"/>
      <c r="P4470" s="63"/>
      <c r="Q4470" s="63"/>
      <c r="R4470" s="63"/>
    </row>
    <row r="4471" spans="1:18" x14ac:dyDescent="0.2">
      <c r="A4471" s="63" t="s">
        <v>4430</v>
      </c>
      <c r="B4471" s="63" t="s">
        <v>4330</v>
      </c>
      <c r="C4471" s="63" t="s">
        <v>217</v>
      </c>
      <c r="D4471" s="63" t="s">
        <v>216</v>
      </c>
      <c r="E4471" s="63" t="s">
        <v>4327</v>
      </c>
      <c r="F4471" s="63">
        <v>1</v>
      </c>
      <c r="G4471" s="63" t="s">
        <v>8640</v>
      </c>
      <c r="H4471" s="63" t="s">
        <v>19</v>
      </c>
      <c r="I4471" s="63">
        <v>182</v>
      </c>
      <c r="J4471" s="63">
        <v>25</v>
      </c>
      <c r="K4471" s="63">
        <v>2</v>
      </c>
      <c r="L4471" s="63">
        <v>0</v>
      </c>
      <c r="M4471" s="63"/>
      <c r="N4471" s="63"/>
      <c r="O4471" s="63"/>
      <c r="P4471" s="63"/>
      <c r="Q4471" s="63"/>
      <c r="R4471" s="63"/>
    </row>
    <row r="4472" spans="1:18" x14ac:dyDescent="0.2">
      <c r="A4472" s="63" t="s">
        <v>4431</v>
      </c>
      <c r="B4472" s="63" t="s">
        <v>4326</v>
      </c>
      <c r="C4472" s="63" t="s">
        <v>221</v>
      </c>
      <c r="D4472" s="63" t="s">
        <v>220</v>
      </c>
      <c r="E4472" s="63" t="s">
        <v>4327</v>
      </c>
      <c r="F4472" s="63">
        <v>0</v>
      </c>
      <c r="G4472" s="63" t="s">
        <v>8640</v>
      </c>
      <c r="H4472" s="63" t="s">
        <v>334</v>
      </c>
      <c r="I4472" s="63">
        <v>169</v>
      </c>
      <c r="J4472" s="63">
        <v>12</v>
      </c>
      <c r="K4472" s="63">
        <v>1</v>
      </c>
      <c r="L4472" s="63"/>
      <c r="M4472" s="63"/>
      <c r="N4472" s="63"/>
      <c r="O4472" s="63"/>
      <c r="P4472" s="63"/>
      <c r="Q4472" s="63"/>
      <c r="R4472" s="63"/>
    </row>
    <row r="4473" spans="1:18" x14ac:dyDescent="0.2">
      <c r="A4473" s="63" t="s">
        <v>4432</v>
      </c>
      <c r="B4473" s="63" t="s">
        <v>4330</v>
      </c>
      <c r="C4473" s="63" t="s">
        <v>221</v>
      </c>
      <c r="D4473" s="63" t="s">
        <v>220</v>
      </c>
      <c r="E4473" s="63" t="s">
        <v>4327</v>
      </c>
      <c r="F4473" s="63">
        <v>1</v>
      </c>
      <c r="G4473" s="63" t="s">
        <v>8640</v>
      </c>
      <c r="H4473" s="63" t="s">
        <v>19</v>
      </c>
      <c r="I4473" s="63">
        <v>165</v>
      </c>
      <c r="J4473" s="63">
        <v>11</v>
      </c>
      <c r="K4473" s="63">
        <v>1</v>
      </c>
      <c r="L4473" s="63">
        <v>-0.2</v>
      </c>
      <c r="M4473" s="63">
        <v>1</v>
      </c>
      <c r="N4473" s="63"/>
      <c r="O4473" s="63"/>
      <c r="P4473" s="63"/>
      <c r="Q4473" s="63"/>
      <c r="R4473" s="63"/>
    </row>
    <row r="4474" spans="1:18" x14ac:dyDescent="0.2">
      <c r="A4474" s="63" t="s">
        <v>4433</v>
      </c>
      <c r="B4474" s="63" t="s">
        <v>4434</v>
      </c>
      <c r="C4474" s="63" t="s">
        <v>14</v>
      </c>
      <c r="D4474" s="63" t="s">
        <v>13</v>
      </c>
      <c r="E4474" s="63" t="s">
        <v>4435</v>
      </c>
      <c r="F4474" s="63">
        <v>0</v>
      </c>
      <c r="G4474" s="63" t="s">
        <v>4436</v>
      </c>
      <c r="H4474" s="63" t="s">
        <v>334</v>
      </c>
      <c r="I4474" s="63">
        <v>39</v>
      </c>
      <c r="J4474" s="63">
        <v>35</v>
      </c>
      <c r="K4474" s="63">
        <v>3</v>
      </c>
      <c r="L4474" s="63"/>
      <c r="M4474" s="63"/>
      <c r="N4474" s="63"/>
      <c r="O4474" s="63"/>
      <c r="P4474" s="63"/>
      <c r="Q4474" s="63"/>
      <c r="R4474" s="63"/>
    </row>
    <row r="4475" spans="1:18" x14ac:dyDescent="0.2">
      <c r="A4475" s="63" t="s">
        <v>4437</v>
      </c>
      <c r="B4475" s="63" t="s">
        <v>4438</v>
      </c>
      <c r="C4475" s="63" t="s">
        <v>14</v>
      </c>
      <c r="D4475" s="63" t="s">
        <v>13</v>
      </c>
      <c r="E4475" s="63" t="s">
        <v>4435</v>
      </c>
      <c r="F4475" s="63">
        <v>1</v>
      </c>
      <c r="G4475" s="63" t="s">
        <v>4436</v>
      </c>
      <c r="H4475" s="63" t="s">
        <v>19</v>
      </c>
      <c r="I4475" s="63">
        <v>33</v>
      </c>
      <c r="J4475" s="63">
        <v>39</v>
      </c>
      <c r="K4475" s="63">
        <v>4</v>
      </c>
      <c r="L4475" s="63">
        <v>-0.6</v>
      </c>
      <c r="M4475" s="63">
        <v>1</v>
      </c>
      <c r="N4475" s="63"/>
      <c r="O4475" s="63">
        <v>1</v>
      </c>
      <c r="P4475" s="63"/>
      <c r="Q4475" s="63"/>
      <c r="R4475" s="63"/>
    </row>
    <row r="4476" spans="1:18" x14ac:dyDescent="0.2">
      <c r="A4476" s="63" t="s">
        <v>4439</v>
      </c>
      <c r="B4476" s="63" t="s">
        <v>4434</v>
      </c>
      <c r="C4476" s="63" t="s">
        <v>22</v>
      </c>
      <c r="D4476" s="63" t="s">
        <v>21</v>
      </c>
      <c r="E4476" s="63" t="s">
        <v>4435</v>
      </c>
      <c r="F4476" s="63">
        <v>0</v>
      </c>
      <c r="G4476" s="63" t="s">
        <v>4436</v>
      </c>
      <c r="H4476" s="63" t="s">
        <v>334</v>
      </c>
      <c r="I4476" s="63">
        <v>29</v>
      </c>
      <c r="J4476" s="63">
        <v>15</v>
      </c>
      <c r="K4476" s="63">
        <v>2</v>
      </c>
      <c r="L4476" s="63"/>
      <c r="M4476" s="63"/>
      <c r="N4476" s="63"/>
      <c r="O4476" s="63"/>
      <c r="P4476" s="63"/>
      <c r="Q4476" s="63"/>
      <c r="R4476" s="63"/>
    </row>
    <row r="4477" spans="1:18" x14ac:dyDescent="0.2">
      <c r="A4477" s="63" t="s">
        <v>4440</v>
      </c>
      <c r="B4477" s="63" t="s">
        <v>4438</v>
      </c>
      <c r="C4477" s="63" t="s">
        <v>22</v>
      </c>
      <c r="D4477" s="63" t="s">
        <v>21</v>
      </c>
      <c r="E4477" s="63" t="s">
        <v>4435</v>
      </c>
      <c r="F4477" s="63">
        <v>1</v>
      </c>
      <c r="G4477" s="63" t="s">
        <v>4436</v>
      </c>
      <c r="H4477" s="63" t="s">
        <v>19</v>
      </c>
      <c r="I4477" s="63">
        <v>23</v>
      </c>
      <c r="J4477" s="63">
        <v>13</v>
      </c>
      <c r="K4477" s="63">
        <v>2</v>
      </c>
      <c r="L4477" s="63">
        <v>-0.6</v>
      </c>
      <c r="M4477" s="63">
        <v>1</v>
      </c>
      <c r="N4477" s="63"/>
      <c r="O4477" s="63">
        <v>1</v>
      </c>
      <c r="P4477" s="63"/>
      <c r="Q4477" s="63"/>
      <c r="R4477" s="63"/>
    </row>
    <row r="4478" spans="1:18" x14ac:dyDescent="0.2">
      <c r="A4478" s="63" t="s">
        <v>4441</v>
      </c>
      <c r="B4478" s="63" t="s">
        <v>4434</v>
      </c>
      <c r="C4478" s="63" t="s">
        <v>26</v>
      </c>
      <c r="D4478" s="63" t="s">
        <v>25</v>
      </c>
      <c r="E4478" s="63" t="s">
        <v>4435</v>
      </c>
      <c r="F4478" s="63">
        <v>0</v>
      </c>
      <c r="G4478" s="63" t="s">
        <v>4436</v>
      </c>
      <c r="H4478" s="63" t="s">
        <v>334</v>
      </c>
      <c r="I4478" s="63">
        <v>23</v>
      </c>
      <c r="J4478" s="63">
        <v>8</v>
      </c>
      <c r="K4478" s="63">
        <v>1</v>
      </c>
      <c r="L4478" s="63"/>
      <c r="M4478" s="63"/>
      <c r="N4478" s="63"/>
      <c r="O4478" s="63"/>
      <c r="P4478" s="63"/>
      <c r="Q4478" s="63"/>
      <c r="R4478" s="63"/>
    </row>
    <row r="4479" spans="1:18" x14ac:dyDescent="0.2">
      <c r="A4479" s="63" t="s">
        <v>4442</v>
      </c>
      <c r="B4479" s="63" t="s">
        <v>4438</v>
      </c>
      <c r="C4479" s="63" t="s">
        <v>26</v>
      </c>
      <c r="D4479" s="63" t="s">
        <v>25</v>
      </c>
      <c r="E4479" s="63" t="s">
        <v>4435</v>
      </c>
      <c r="F4479" s="63">
        <v>1</v>
      </c>
      <c r="G4479" s="63" t="s">
        <v>4436</v>
      </c>
      <c r="H4479" s="63" t="s">
        <v>19</v>
      </c>
      <c r="I4479" s="63">
        <v>19</v>
      </c>
      <c r="J4479" s="63">
        <v>7</v>
      </c>
      <c r="K4479" s="63">
        <v>1</v>
      </c>
      <c r="L4479" s="63">
        <v>-0.4</v>
      </c>
      <c r="M4479" s="63">
        <v>1</v>
      </c>
      <c r="N4479" s="63"/>
      <c r="O4479" s="63"/>
      <c r="P4479" s="63"/>
      <c r="Q4479" s="63"/>
      <c r="R4479" s="63"/>
    </row>
    <row r="4480" spans="1:18" x14ac:dyDescent="0.2">
      <c r="A4480" s="63" t="s">
        <v>4443</v>
      </c>
      <c r="B4480" s="63" t="s">
        <v>4434</v>
      </c>
      <c r="C4480" s="63" t="s">
        <v>30</v>
      </c>
      <c r="D4480" s="63" t="s">
        <v>29</v>
      </c>
      <c r="E4480" s="63" t="s">
        <v>4435</v>
      </c>
      <c r="F4480" s="63">
        <v>0</v>
      </c>
      <c r="G4480" s="63" t="s">
        <v>4436</v>
      </c>
      <c r="H4480" s="63" t="s">
        <v>334</v>
      </c>
      <c r="I4480" s="63">
        <v>42</v>
      </c>
      <c r="J4480" s="63">
        <v>43</v>
      </c>
      <c r="K4480" s="63">
        <v>4</v>
      </c>
      <c r="L4480" s="63"/>
      <c r="M4480" s="63"/>
      <c r="N4480" s="63"/>
      <c r="O4480" s="63"/>
      <c r="P4480" s="63"/>
      <c r="Q4480" s="63"/>
      <c r="R4480" s="63"/>
    </row>
    <row r="4481" spans="1:18" x14ac:dyDescent="0.2">
      <c r="A4481" s="63" t="s">
        <v>4444</v>
      </c>
      <c r="B4481" s="63" t="s">
        <v>4438</v>
      </c>
      <c r="C4481" s="63" t="s">
        <v>30</v>
      </c>
      <c r="D4481" s="63" t="s">
        <v>29</v>
      </c>
      <c r="E4481" s="63" t="s">
        <v>4435</v>
      </c>
      <c r="F4481" s="63">
        <v>1</v>
      </c>
      <c r="G4481" s="63" t="s">
        <v>4436</v>
      </c>
      <c r="H4481" s="63" t="s">
        <v>19</v>
      </c>
      <c r="I4481" s="63">
        <v>35</v>
      </c>
      <c r="J4481" s="63">
        <v>41</v>
      </c>
      <c r="K4481" s="63">
        <v>4</v>
      </c>
      <c r="L4481" s="63">
        <v>-0.8</v>
      </c>
      <c r="M4481" s="63">
        <v>1</v>
      </c>
      <c r="N4481" s="63"/>
      <c r="O4481" s="63">
        <v>1</v>
      </c>
      <c r="P4481" s="63"/>
      <c r="Q4481" s="63"/>
      <c r="R4481" s="63"/>
    </row>
    <row r="4482" spans="1:18" x14ac:dyDescent="0.2">
      <c r="A4482" s="63" t="s">
        <v>4445</v>
      </c>
      <c r="B4482" s="63" t="s">
        <v>4434</v>
      </c>
      <c r="C4482" s="63" t="s">
        <v>34</v>
      </c>
      <c r="D4482" s="63" t="s">
        <v>33</v>
      </c>
      <c r="E4482" s="63" t="s">
        <v>4435</v>
      </c>
      <c r="F4482" s="63">
        <v>0</v>
      </c>
      <c r="G4482" s="63" t="s">
        <v>4436</v>
      </c>
      <c r="H4482" s="63" t="s">
        <v>334</v>
      </c>
      <c r="I4482" s="63">
        <v>24</v>
      </c>
      <c r="J4482" s="63">
        <v>10</v>
      </c>
      <c r="K4482" s="63">
        <v>1</v>
      </c>
      <c r="L4482" s="63"/>
      <c r="M4482" s="63"/>
      <c r="N4482" s="63"/>
      <c r="O4482" s="63"/>
      <c r="P4482" s="63"/>
      <c r="Q4482" s="63"/>
      <c r="R4482" s="63"/>
    </row>
    <row r="4483" spans="1:18" x14ac:dyDescent="0.2">
      <c r="A4483" s="63" t="s">
        <v>4446</v>
      </c>
      <c r="B4483" s="63" t="s">
        <v>4438</v>
      </c>
      <c r="C4483" s="63" t="s">
        <v>34</v>
      </c>
      <c r="D4483" s="63" t="s">
        <v>33</v>
      </c>
      <c r="E4483" s="63" t="s">
        <v>4435</v>
      </c>
      <c r="F4483" s="63">
        <v>1</v>
      </c>
      <c r="G4483" s="63" t="s">
        <v>4436</v>
      </c>
      <c r="H4483" s="63" t="s">
        <v>19</v>
      </c>
      <c r="I4483" s="63">
        <v>19</v>
      </c>
      <c r="J4483" s="63">
        <v>7</v>
      </c>
      <c r="K4483" s="63">
        <v>1</v>
      </c>
      <c r="L4483" s="63">
        <v>-0.5</v>
      </c>
      <c r="M4483" s="63">
        <v>1</v>
      </c>
      <c r="N4483" s="63"/>
      <c r="O4483" s="63">
        <v>1</v>
      </c>
      <c r="P4483" s="63"/>
      <c r="Q4483" s="63"/>
      <c r="R4483" s="63"/>
    </row>
    <row r="4484" spans="1:18" x14ac:dyDescent="0.2">
      <c r="A4484" s="63" t="s">
        <v>4447</v>
      </c>
      <c r="B4484" s="63" t="s">
        <v>4434</v>
      </c>
      <c r="C4484" s="63" t="s">
        <v>38</v>
      </c>
      <c r="D4484" s="63" t="s">
        <v>37</v>
      </c>
      <c r="E4484" s="63" t="s">
        <v>4435</v>
      </c>
      <c r="F4484" s="63">
        <v>0</v>
      </c>
      <c r="G4484" s="63" t="s">
        <v>4436</v>
      </c>
      <c r="H4484" s="63" t="s">
        <v>334</v>
      </c>
      <c r="I4484" s="63">
        <v>19</v>
      </c>
      <c r="J4484" s="63">
        <v>6</v>
      </c>
      <c r="K4484" s="63">
        <v>1</v>
      </c>
      <c r="L4484" s="63"/>
      <c r="M4484" s="63"/>
      <c r="N4484" s="63"/>
      <c r="O4484" s="63"/>
      <c r="P4484" s="63"/>
      <c r="Q4484" s="63"/>
      <c r="R4484" s="63"/>
    </row>
    <row r="4485" spans="1:18" x14ac:dyDescent="0.2">
      <c r="A4485" s="63" t="s">
        <v>4448</v>
      </c>
      <c r="B4485" s="63" t="s">
        <v>4438</v>
      </c>
      <c r="C4485" s="63" t="s">
        <v>38</v>
      </c>
      <c r="D4485" s="63" t="s">
        <v>37</v>
      </c>
      <c r="E4485" s="63" t="s">
        <v>4435</v>
      </c>
      <c r="F4485" s="63">
        <v>1</v>
      </c>
      <c r="G4485" s="63" t="s">
        <v>4436</v>
      </c>
      <c r="H4485" s="63" t="s">
        <v>19</v>
      </c>
      <c r="I4485" s="63">
        <v>16</v>
      </c>
      <c r="J4485" s="63">
        <v>6</v>
      </c>
      <c r="K4485" s="63">
        <v>1</v>
      </c>
      <c r="L4485" s="63">
        <v>-0.3</v>
      </c>
      <c r="M4485" s="63">
        <v>1</v>
      </c>
      <c r="N4485" s="63"/>
      <c r="O4485" s="63"/>
      <c r="P4485" s="63"/>
      <c r="Q4485" s="63"/>
      <c r="R4485" s="63"/>
    </row>
    <row r="4486" spans="1:18" x14ac:dyDescent="0.2">
      <c r="A4486" s="63" t="s">
        <v>4449</v>
      </c>
      <c r="B4486" s="63" t="s">
        <v>4434</v>
      </c>
      <c r="C4486" s="63" t="s">
        <v>42</v>
      </c>
      <c r="D4486" s="63" t="s">
        <v>41</v>
      </c>
      <c r="E4486" s="63" t="s">
        <v>4435</v>
      </c>
      <c r="F4486" s="63">
        <v>0</v>
      </c>
      <c r="G4486" s="63" t="s">
        <v>4436</v>
      </c>
      <c r="H4486" s="63" t="s">
        <v>334</v>
      </c>
      <c r="I4486" s="63">
        <v>39</v>
      </c>
      <c r="J4486" s="63">
        <v>35</v>
      </c>
      <c r="K4486" s="63">
        <v>3</v>
      </c>
      <c r="L4486" s="63"/>
      <c r="M4486" s="63"/>
      <c r="N4486" s="63"/>
      <c r="O4486" s="63"/>
      <c r="P4486" s="63"/>
      <c r="Q4486" s="63"/>
      <c r="R4486" s="63"/>
    </row>
    <row r="4487" spans="1:18" x14ac:dyDescent="0.2">
      <c r="A4487" s="63" t="s">
        <v>4450</v>
      </c>
      <c r="B4487" s="63" t="s">
        <v>4438</v>
      </c>
      <c r="C4487" s="63" t="s">
        <v>42</v>
      </c>
      <c r="D4487" s="63" t="s">
        <v>41</v>
      </c>
      <c r="E4487" s="63" t="s">
        <v>4435</v>
      </c>
      <c r="F4487" s="63">
        <v>1</v>
      </c>
      <c r="G4487" s="63" t="s">
        <v>4436</v>
      </c>
      <c r="H4487" s="63" t="s">
        <v>19</v>
      </c>
      <c r="I4487" s="63">
        <v>33</v>
      </c>
      <c r="J4487" s="63">
        <v>39</v>
      </c>
      <c r="K4487" s="63">
        <v>4</v>
      </c>
      <c r="L4487" s="63">
        <v>-0.6</v>
      </c>
      <c r="M4487" s="63">
        <v>1</v>
      </c>
      <c r="N4487" s="63"/>
      <c r="O4487" s="63">
        <v>1</v>
      </c>
      <c r="P4487" s="63"/>
      <c r="Q4487" s="63"/>
      <c r="R4487" s="63"/>
    </row>
    <row r="4488" spans="1:18" x14ac:dyDescent="0.2">
      <c r="A4488" s="63" t="s">
        <v>4451</v>
      </c>
      <c r="B4488" s="63" t="s">
        <v>4434</v>
      </c>
      <c r="C4488" s="63" t="s">
        <v>46</v>
      </c>
      <c r="D4488" s="63" t="s">
        <v>45</v>
      </c>
      <c r="E4488" s="63" t="s">
        <v>4435</v>
      </c>
      <c r="F4488" s="63">
        <v>0</v>
      </c>
      <c r="G4488" s="63" t="s">
        <v>4436</v>
      </c>
      <c r="H4488" s="63" t="s">
        <v>334</v>
      </c>
      <c r="I4488" s="63">
        <v>40</v>
      </c>
      <c r="J4488" s="63">
        <v>37</v>
      </c>
      <c r="K4488" s="63">
        <v>3</v>
      </c>
      <c r="L4488" s="63"/>
      <c r="M4488" s="63"/>
      <c r="N4488" s="63"/>
      <c r="O4488" s="63"/>
      <c r="P4488" s="63"/>
      <c r="Q4488" s="63"/>
      <c r="R4488" s="63"/>
    </row>
    <row r="4489" spans="1:18" x14ac:dyDescent="0.2">
      <c r="A4489" s="63" t="s">
        <v>4452</v>
      </c>
      <c r="B4489" s="63" t="s">
        <v>4438</v>
      </c>
      <c r="C4489" s="63" t="s">
        <v>46</v>
      </c>
      <c r="D4489" s="63" t="s">
        <v>45</v>
      </c>
      <c r="E4489" s="63" t="s">
        <v>4435</v>
      </c>
      <c r="F4489" s="63">
        <v>1</v>
      </c>
      <c r="G4489" s="63" t="s">
        <v>4436</v>
      </c>
      <c r="H4489" s="63" t="s">
        <v>19</v>
      </c>
      <c r="I4489" s="63">
        <v>38</v>
      </c>
      <c r="J4489" s="63">
        <v>46</v>
      </c>
      <c r="K4489" s="63">
        <v>4</v>
      </c>
      <c r="L4489" s="63">
        <v>-0.2</v>
      </c>
      <c r="M4489" s="63">
        <v>1</v>
      </c>
      <c r="N4489" s="63"/>
      <c r="O4489" s="63"/>
      <c r="P4489" s="63"/>
      <c r="Q4489" s="63"/>
      <c r="R4489" s="63"/>
    </row>
    <row r="4490" spans="1:18" x14ac:dyDescent="0.2">
      <c r="A4490" s="63" t="s">
        <v>4453</v>
      </c>
      <c r="B4490" s="63" t="s">
        <v>4434</v>
      </c>
      <c r="C4490" s="63" t="s">
        <v>50</v>
      </c>
      <c r="D4490" s="63" t="s">
        <v>49</v>
      </c>
      <c r="E4490" s="63" t="s">
        <v>4435</v>
      </c>
      <c r="F4490" s="63">
        <v>0</v>
      </c>
      <c r="G4490" s="63" t="s">
        <v>4436</v>
      </c>
      <c r="H4490" s="63" t="s">
        <v>334</v>
      </c>
      <c r="I4490" s="63">
        <v>55</v>
      </c>
      <c r="J4490" s="63">
        <v>51</v>
      </c>
      <c r="K4490" s="63">
        <v>4</v>
      </c>
      <c r="L4490" s="63"/>
      <c r="M4490" s="63"/>
      <c r="N4490" s="63"/>
      <c r="O4490" s="63"/>
      <c r="P4490" s="63"/>
      <c r="Q4490" s="63"/>
      <c r="R4490" s="63"/>
    </row>
    <row r="4491" spans="1:18" x14ac:dyDescent="0.2">
      <c r="A4491" s="63" t="s">
        <v>4454</v>
      </c>
      <c r="B4491" s="63" t="s">
        <v>4438</v>
      </c>
      <c r="C4491" s="63" t="s">
        <v>50</v>
      </c>
      <c r="D4491" s="63" t="s">
        <v>49</v>
      </c>
      <c r="E4491" s="63" t="s">
        <v>4435</v>
      </c>
      <c r="F4491" s="63">
        <v>1</v>
      </c>
      <c r="G4491" s="63" t="s">
        <v>4436</v>
      </c>
      <c r="H4491" s="63" t="s">
        <v>19</v>
      </c>
      <c r="I4491" s="63">
        <v>43</v>
      </c>
      <c r="J4491" s="63">
        <v>51</v>
      </c>
      <c r="K4491" s="63">
        <v>4</v>
      </c>
      <c r="L4491" s="63">
        <v>-1.3</v>
      </c>
      <c r="M4491" s="63">
        <v>1</v>
      </c>
      <c r="N4491" s="63"/>
      <c r="O4491" s="63">
        <v>1</v>
      </c>
      <c r="P4491" s="63"/>
      <c r="Q4491" s="63">
        <v>1</v>
      </c>
      <c r="R4491" s="63"/>
    </row>
    <row r="4492" spans="1:18" x14ac:dyDescent="0.2">
      <c r="A4492" s="63" t="s">
        <v>4455</v>
      </c>
      <c r="B4492" s="63" t="s">
        <v>4434</v>
      </c>
      <c r="C4492" s="63" t="s">
        <v>54</v>
      </c>
      <c r="D4492" s="63" t="s">
        <v>53</v>
      </c>
      <c r="E4492" s="63" t="s">
        <v>4435</v>
      </c>
      <c r="F4492" s="63">
        <v>0</v>
      </c>
      <c r="G4492" s="63" t="s">
        <v>4436</v>
      </c>
      <c r="H4492" s="63" t="s">
        <v>334</v>
      </c>
      <c r="I4492" s="63">
        <v>34</v>
      </c>
      <c r="J4492" s="63">
        <v>25</v>
      </c>
      <c r="K4492" s="63">
        <v>2</v>
      </c>
      <c r="L4492" s="63"/>
      <c r="M4492" s="63"/>
      <c r="N4492" s="63"/>
      <c r="O4492" s="63"/>
      <c r="P4492" s="63"/>
      <c r="Q4492" s="63"/>
      <c r="R4492" s="63"/>
    </row>
    <row r="4493" spans="1:18" x14ac:dyDescent="0.2">
      <c r="A4493" s="63" t="s">
        <v>4456</v>
      </c>
      <c r="B4493" s="63" t="s">
        <v>4438</v>
      </c>
      <c r="C4493" s="63" t="s">
        <v>54</v>
      </c>
      <c r="D4493" s="63" t="s">
        <v>53</v>
      </c>
      <c r="E4493" s="63" t="s">
        <v>4435</v>
      </c>
      <c r="F4493" s="63">
        <v>1</v>
      </c>
      <c r="G4493" s="63" t="s">
        <v>4436</v>
      </c>
      <c r="H4493" s="63" t="s">
        <v>19</v>
      </c>
      <c r="I4493" s="63">
        <v>30</v>
      </c>
      <c r="J4493" s="63">
        <v>31</v>
      </c>
      <c r="K4493" s="63">
        <v>3</v>
      </c>
      <c r="L4493" s="63">
        <v>-0.4</v>
      </c>
      <c r="M4493" s="63">
        <v>1</v>
      </c>
      <c r="N4493" s="63"/>
      <c r="O4493" s="63"/>
      <c r="P4493" s="63"/>
      <c r="Q4493" s="63"/>
      <c r="R4493" s="63"/>
    </row>
    <row r="4494" spans="1:18" x14ac:dyDescent="0.2">
      <c r="A4494" s="63" t="s">
        <v>4457</v>
      </c>
      <c r="B4494" s="63" t="s">
        <v>4434</v>
      </c>
      <c r="C4494" s="63" t="s">
        <v>58</v>
      </c>
      <c r="D4494" s="63" t="s">
        <v>57</v>
      </c>
      <c r="E4494" s="63" t="s">
        <v>4435</v>
      </c>
      <c r="F4494" s="63">
        <v>0</v>
      </c>
      <c r="G4494" s="63" t="s">
        <v>4436</v>
      </c>
      <c r="H4494" s="63" t="s">
        <v>334</v>
      </c>
      <c r="I4494" s="63">
        <v>33</v>
      </c>
      <c r="J4494" s="63">
        <v>21</v>
      </c>
      <c r="K4494" s="63">
        <v>2</v>
      </c>
      <c r="L4494" s="63"/>
      <c r="M4494" s="63"/>
      <c r="N4494" s="63"/>
      <c r="O4494" s="63"/>
      <c r="P4494" s="63"/>
      <c r="Q4494" s="63"/>
      <c r="R4494" s="63"/>
    </row>
    <row r="4495" spans="1:18" x14ac:dyDescent="0.2">
      <c r="A4495" s="63" t="s">
        <v>4458</v>
      </c>
      <c r="B4495" s="63" t="s">
        <v>4438</v>
      </c>
      <c r="C4495" s="63" t="s">
        <v>58</v>
      </c>
      <c r="D4495" s="63" t="s">
        <v>57</v>
      </c>
      <c r="E4495" s="63" t="s">
        <v>4435</v>
      </c>
      <c r="F4495" s="63">
        <v>1</v>
      </c>
      <c r="G4495" s="63" t="s">
        <v>4436</v>
      </c>
      <c r="H4495" s="63" t="s">
        <v>19</v>
      </c>
      <c r="I4495" s="63">
        <v>27</v>
      </c>
      <c r="J4495" s="63">
        <v>19</v>
      </c>
      <c r="K4495" s="63">
        <v>2</v>
      </c>
      <c r="L4495" s="63">
        <v>-0.6</v>
      </c>
      <c r="M4495" s="63">
        <v>1</v>
      </c>
      <c r="N4495" s="63"/>
      <c r="O4495" s="63">
        <v>1</v>
      </c>
      <c r="P4495" s="63"/>
      <c r="Q4495" s="63"/>
      <c r="R4495" s="63"/>
    </row>
    <row r="4496" spans="1:18" x14ac:dyDescent="0.2">
      <c r="A4496" s="63" t="s">
        <v>4459</v>
      </c>
      <c r="B4496" s="63" t="s">
        <v>4434</v>
      </c>
      <c r="C4496" s="63" t="s">
        <v>62</v>
      </c>
      <c r="D4496" s="63" t="s">
        <v>61</v>
      </c>
      <c r="E4496" s="63" t="s">
        <v>4435</v>
      </c>
      <c r="F4496" s="63">
        <v>0</v>
      </c>
      <c r="G4496" s="63" t="s">
        <v>4436</v>
      </c>
      <c r="H4496" s="63" t="s">
        <v>334</v>
      </c>
      <c r="I4496" s="63">
        <v>12</v>
      </c>
      <c r="J4496" s="63">
        <v>1</v>
      </c>
      <c r="K4496" s="63">
        <v>1</v>
      </c>
      <c r="L4496" s="63"/>
      <c r="M4496" s="63"/>
      <c r="N4496" s="63"/>
      <c r="O4496" s="63"/>
      <c r="P4496" s="63"/>
      <c r="Q4496" s="63"/>
      <c r="R4496" s="63"/>
    </row>
    <row r="4497" spans="1:18" x14ac:dyDescent="0.2">
      <c r="A4497" s="63" t="s">
        <v>4460</v>
      </c>
      <c r="B4497" s="63" t="s">
        <v>4438</v>
      </c>
      <c r="C4497" s="63" t="s">
        <v>62</v>
      </c>
      <c r="D4497" s="63" t="s">
        <v>61</v>
      </c>
      <c r="E4497" s="63" t="s">
        <v>4435</v>
      </c>
      <c r="F4497" s="63">
        <v>1</v>
      </c>
      <c r="G4497" s="63" t="s">
        <v>4436</v>
      </c>
      <c r="H4497" s="63" t="s">
        <v>19</v>
      </c>
      <c r="I4497" s="63">
        <v>10</v>
      </c>
      <c r="J4497" s="63">
        <v>1</v>
      </c>
      <c r="K4497" s="63">
        <v>1</v>
      </c>
      <c r="L4497" s="63">
        <v>-0.2</v>
      </c>
      <c r="M4497" s="63">
        <v>1</v>
      </c>
      <c r="N4497" s="63"/>
      <c r="O4497" s="63"/>
      <c r="P4497" s="63"/>
      <c r="Q4497" s="63"/>
      <c r="R4497" s="63"/>
    </row>
    <row r="4498" spans="1:18" x14ac:dyDescent="0.2">
      <c r="A4498" s="63" t="s">
        <v>4461</v>
      </c>
      <c r="B4498" s="63" t="s">
        <v>4434</v>
      </c>
      <c r="C4498" s="63" t="s">
        <v>1</v>
      </c>
      <c r="D4498" s="63" t="s">
        <v>65</v>
      </c>
      <c r="E4498" s="63" t="s">
        <v>4435</v>
      </c>
      <c r="F4498" s="63">
        <v>0</v>
      </c>
      <c r="G4498" s="63" t="s">
        <v>4436</v>
      </c>
      <c r="H4498" s="63" t="s">
        <v>334</v>
      </c>
      <c r="I4498" s="63">
        <v>17</v>
      </c>
      <c r="J4498" s="63">
        <v>3</v>
      </c>
      <c r="K4498" s="63">
        <v>1</v>
      </c>
      <c r="L4498" s="63"/>
      <c r="M4498" s="63"/>
      <c r="N4498" s="63"/>
      <c r="O4498" s="63"/>
      <c r="P4498" s="63"/>
      <c r="Q4498" s="63"/>
      <c r="R4498" s="63"/>
    </row>
    <row r="4499" spans="1:18" x14ac:dyDescent="0.2">
      <c r="A4499" s="63" t="s">
        <v>4462</v>
      </c>
      <c r="B4499" s="63" t="s">
        <v>4438</v>
      </c>
      <c r="C4499" s="63" t="s">
        <v>1</v>
      </c>
      <c r="D4499" s="63" t="s">
        <v>65</v>
      </c>
      <c r="E4499" s="63" t="s">
        <v>4435</v>
      </c>
      <c r="F4499" s="63">
        <v>1</v>
      </c>
      <c r="G4499" s="63" t="s">
        <v>4436</v>
      </c>
      <c r="H4499" s="63" t="s">
        <v>19</v>
      </c>
      <c r="I4499" s="63">
        <v>15</v>
      </c>
      <c r="J4499" s="63">
        <v>4</v>
      </c>
      <c r="K4499" s="63">
        <v>1</v>
      </c>
      <c r="L4499" s="63">
        <v>-0.2</v>
      </c>
      <c r="M4499" s="63">
        <v>1</v>
      </c>
      <c r="N4499" s="63"/>
      <c r="O4499" s="63"/>
      <c r="P4499" s="63"/>
      <c r="Q4499" s="63"/>
      <c r="R4499" s="63"/>
    </row>
    <row r="4500" spans="1:18" x14ac:dyDescent="0.2">
      <c r="A4500" s="63" t="s">
        <v>4463</v>
      </c>
      <c r="B4500" s="63" t="s">
        <v>4434</v>
      </c>
      <c r="C4500" s="63" t="s">
        <v>69</v>
      </c>
      <c r="D4500" s="63" t="s">
        <v>68</v>
      </c>
      <c r="E4500" s="63" t="s">
        <v>4435</v>
      </c>
      <c r="F4500" s="63">
        <v>0</v>
      </c>
      <c r="G4500" s="63" t="s">
        <v>4436</v>
      </c>
      <c r="H4500" s="63" t="s">
        <v>334</v>
      </c>
      <c r="I4500" s="63">
        <v>51</v>
      </c>
      <c r="J4500" s="63">
        <v>50</v>
      </c>
      <c r="K4500" s="63">
        <v>4</v>
      </c>
      <c r="L4500" s="63"/>
      <c r="M4500" s="63"/>
      <c r="N4500" s="63"/>
      <c r="O4500" s="63"/>
      <c r="P4500" s="63"/>
      <c r="Q4500" s="63"/>
      <c r="R4500" s="63"/>
    </row>
    <row r="4501" spans="1:18" x14ac:dyDescent="0.2">
      <c r="A4501" s="63" t="s">
        <v>4464</v>
      </c>
      <c r="B4501" s="63" t="s">
        <v>4438</v>
      </c>
      <c r="C4501" s="63" t="s">
        <v>69</v>
      </c>
      <c r="D4501" s="63" t="s">
        <v>68</v>
      </c>
      <c r="E4501" s="63" t="s">
        <v>4435</v>
      </c>
      <c r="F4501" s="63">
        <v>1</v>
      </c>
      <c r="G4501" s="63" t="s">
        <v>4436</v>
      </c>
      <c r="H4501" s="63" t="s">
        <v>19</v>
      </c>
      <c r="I4501" s="63">
        <v>38</v>
      </c>
      <c r="J4501" s="63">
        <v>46</v>
      </c>
      <c r="K4501" s="63">
        <v>4</v>
      </c>
      <c r="L4501" s="63">
        <v>-1.4</v>
      </c>
      <c r="M4501" s="63">
        <v>1</v>
      </c>
      <c r="N4501" s="63"/>
      <c r="O4501" s="63">
        <v>1</v>
      </c>
      <c r="P4501" s="63"/>
      <c r="Q4501" s="63">
        <v>1</v>
      </c>
      <c r="R4501" s="63"/>
    </row>
    <row r="4502" spans="1:18" x14ac:dyDescent="0.2">
      <c r="A4502" s="63" t="s">
        <v>4465</v>
      </c>
      <c r="B4502" s="63" t="s">
        <v>4434</v>
      </c>
      <c r="C4502" s="63" t="s">
        <v>73</v>
      </c>
      <c r="D4502" s="63" t="s">
        <v>72</v>
      </c>
      <c r="E4502" s="63" t="s">
        <v>4435</v>
      </c>
      <c r="F4502" s="63">
        <v>0</v>
      </c>
      <c r="G4502" s="63" t="s">
        <v>4436</v>
      </c>
      <c r="H4502" s="63" t="s">
        <v>334</v>
      </c>
      <c r="I4502" s="63">
        <v>40</v>
      </c>
      <c r="J4502" s="63">
        <v>37</v>
      </c>
      <c r="K4502" s="63">
        <v>3</v>
      </c>
      <c r="L4502" s="63"/>
      <c r="M4502" s="63"/>
      <c r="N4502" s="63"/>
      <c r="O4502" s="63"/>
      <c r="P4502" s="63"/>
      <c r="Q4502" s="63"/>
      <c r="R4502" s="63"/>
    </row>
    <row r="4503" spans="1:18" x14ac:dyDescent="0.2">
      <c r="A4503" s="63" t="s">
        <v>4466</v>
      </c>
      <c r="B4503" s="63" t="s">
        <v>4438</v>
      </c>
      <c r="C4503" s="63" t="s">
        <v>73</v>
      </c>
      <c r="D4503" s="63" t="s">
        <v>72</v>
      </c>
      <c r="E4503" s="63" t="s">
        <v>4435</v>
      </c>
      <c r="F4503" s="63">
        <v>1</v>
      </c>
      <c r="G4503" s="63" t="s">
        <v>4436</v>
      </c>
      <c r="H4503" s="63" t="s">
        <v>19</v>
      </c>
      <c r="I4503" s="63">
        <v>32</v>
      </c>
      <c r="J4503" s="63">
        <v>33</v>
      </c>
      <c r="K4503" s="63">
        <v>3</v>
      </c>
      <c r="L4503" s="63">
        <v>-0.9</v>
      </c>
      <c r="M4503" s="63">
        <v>1</v>
      </c>
      <c r="N4503" s="63"/>
      <c r="O4503" s="63">
        <v>1</v>
      </c>
      <c r="P4503" s="63"/>
      <c r="Q4503" s="63"/>
      <c r="R4503" s="63"/>
    </row>
    <row r="4504" spans="1:18" x14ac:dyDescent="0.2">
      <c r="A4504" s="63" t="s">
        <v>4467</v>
      </c>
      <c r="B4504" s="63" t="s">
        <v>4434</v>
      </c>
      <c r="C4504" s="63" t="s">
        <v>77</v>
      </c>
      <c r="D4504" s="63" t="s">
        <v>76</v>
      </c>
      <c r="E4504" s="63" t="s">
        <v>4435</v>
      </c>
      <c r="F4504" s="63">
        <v>0</v>
      </c>
      <c r="G4504" s="63" t="s">
        <v>4436</v>
      </c>
      <c r="H4504" s="63" t="s">
        <v>334</v>
      </c>
      <c r="I4504" s="63">
        <v>33</v>
      </c>
      <c r="J4504" s="63">
        <v>21</v>
      </c>
      <c r="K4504" s="63">
        <v>2</v>
      </c>
      <c r="L4504" s="63"/>
      <c r="M4504" s="63"/>
      <c r="N4504" s="63"/>
      <c r="O4504" s="63"/>
      <c r="P4504" s="63"/>
      <c r="Q4504" s="63"/>
      <c r="R4504" s="63"/>
    </row>
    <row r="4505" spans="1:18" x14ac:dyDescent="0.2">
      <c r="A4505" s="63" t="s">
        <v>4468</v>
      </c>
      <c r="B4505" s="63" t="s">
        <v>4438</v>
      </c>
      <c r="C4505" s="63" t="s">
        <v>77</v>
      </c>
      <c r="D4505" s="63" t="s">
        <v>76</v>
      </c>
      <c r="E4505" s="63" t="s">
        <v>4435</v>
      </c>
      <c r="F4505" s="63">
        <v>1</v>
      </c>
      <c r="G4505" s="63" t="s">
        <v>4436</v>
      </c>
      <c r="H4505" s="63" t="s">
        <v>19</v>
      </c>
      <c r="I4505" s="63">
        <v>28</v>
      </c>
      <c r="J4505" s="63">
        <v>24</v>
      </c>
      <c r="K4505" s="63">
        <v>2</v>
      </c>
      <c r="L4505" s="63">
        <v>-0.5</v>
      </c>
      <c r="M4505" s="63">
        <v>1</v>
      </c>
      <c r="N4505" s="63"/>
      <c r="O4505" s="63">
        <v>1</v>
      </c>
      <c r="P4505" s="63"/>
      <c r="Q4505" s="63"/>
      <c r="R4505" s="63"/>
    </row>
    <row r="4506" spans="1:18" x14ac:dyDescent="0.2">
      <c r="A4506" s="63" t="s">
        <v>4469</v>
      </c>
      <c r="B4506" s="63" t="s">
        <v>4434</v>
      </c>
      <c r="C4506" s="63" t="s">
        <v>81</v>
      </c>
      <c r="D4506" s="63" t="s">
        <v>80</v>
      </c>
      <c r="E4506" s="63" t="s">
        <v>4435</v>
      </c>
      <c r="F4506" s="63">
        <v>0</v>
      </c>
      <c r="G4506" s="63" t="s">
        <v>4436</v>
      </c>
      <c r="H4506" s="63" t="s">
        <v>334</v>
      </c>
      <c r="I4506" s="63">
        <v>37</v>
      </c>
      <c r="J4506" s="63">
        <v>32</v>
      </c>
      <c r="K4506" s="63">
        <v>3</v>
      </c>
      <c r="L4506" s="63"/>
      <c r="M4506" s="63"/>
      <c r="N4506" s="63"/>
      <c r="O4506" s="63"/>
      <c r="P4506" s="63"/>
      <c r="Q4506" s="63"/>
      <c r="R4506" s="63"/>
    </row>
    <row r="4507" spans="1:18" x14ac:dyDescent="0.2">
      <c r="A4507" s="63" t="s">
        <v>4470</v>
      </c>
      <c r="B4507" s="63" t="s">
        <v>4438</v>
      </c>
      <c r="C4507" s="63" t="s">
        <v>81</v>
      </c>
      <c r="D4507" s="63" t="s">
        <v>80</v>
      </c>
      <c r="E4507" s="63" t="s">
        <v>4435</v>
      </c>
      <c r="F4507" s="63">
        <v>1</v>
      </c>
      <c r="G4507" s="63" t="s">
        <v>4436</v>
      </c>
      <c r="H4507" s="63" t="s">
        <v>19</v>
      </c>
      <c r="I4507" s="63">
        <v>32</v>
      </c>
      <c r="J4507" s="63">
        <v>33</v>
      </c>
      <c r="K4507" s="63">
        <v>3</v>
      </c>
      <c r="L4507" s="63">
        <v>-0.5</v>
      </c>
      <c r="M4507" s="63">
        <v>1</v>
      </c>
      <c r="N4507" s="63"/>
      <c r="O4507" s="63">
        <v>1</v>
      </c>
      <c r="P4507" s="63"/>
      <c r="Q4507" s="63"/>
      <c r="R4507" s="63"/>
    </row>
    <row r="4508" spans="1:18" x14ac:dyDescent="0.2">
      <c r="A4508" s="63" t="s">
        <v>4471</v>
      </c>
      <c r="B4508" s="63" t="s">
        <v>4434</v>
      </c>
      <c r="C4508" s="63" t="s">
        <v>85</v>
      </c>
      <c r="D4508" s="63" t="s">
        <v>84</v>
      </c>
      <c r="E4508" s="63" t="s">
        <v>4435</v>
      </c>
      <c r="F4508" s="63">
        <v>0</v>
      </c>
      <c r="G4508" s="63" t="s">
        <v>4436</v>
      </c>
      <c r="H4508" s="63" t="s">
        <v>334</v>
      </c>
      <c r="I4508" s="63">
        <v>50</v>
      </c>
      <c r="J4508" s="63">
        <v>49</v>
      </c>
      <c r="K4508" s="63">
        <v>4</v>
      </c>
      <c r="L4508" s="63"/>
      <c r="M4508" s="63"/>
      <c r="N4508" s="63"/>
      <c r="O4508" s="63"/>
      <c r="P4508" s="63"/>
      <c r="Q4508" s="63"/>
      <c r="R4508" s="63"/>
    </row>
    <row r="4509" spans="1:18" x14ac:dyDescent="0.2">
      <c r="A4509" s="63" t="s">
        <v>4472</v>
      </c>
      <c r="B4509" s="63" t="s">
        <v>4438</v>
      </c>
      <c r="C4509" s="63" t="s">
        <v>85</v>
      </c>
      <c r="D4509" s="63" t="s">
        <v>84</v>
      </c>
      <c r="E4509" s="63" t="s">
        <v>4435</v>
      </c>
      <c r="F4509" s="63">
        <v>1</v>
      </c>
      <c r="G4509" s="63" t="s">
        <v>4436</v>
      </c>
      <c r="H4509" s="63" t="s">
        <v>19</v>
      </c>
      <c r="I4509" s="63">
        <v>37</v>
      </c>
      <c r="J4509" s="63">
        <v>45</v>
      </c>
      <c r="K4509" s="63">
        <v>4</v>
      </c>
      <c r="L4509" s="63">
        <v>-1.4</v>
      </c>
      <c r="M4509" s="63">
        <v>1</v>
      </c>
      <c r="N4509" s="63"/>
      <c r="O4509" s="63">
        <v>1</v>
      </c>
      <c r="P4509" s="63"/>
      <c r="Q4509" s="63">
        <v>1</v>
      </c>
      <c r="R4509" s="63"/>
    </row>
    <row r="4510" spans="1:18" x14ac:dyDescent="0.2">
      <c r="A4510" s="63" t="s">
        <v>4473</v>
      </c>
      <c r="B4510" s="63" t="s">
        <v>4434</v>
      </c>
      <c r="C4510" s="63" t="s">
        <v>89</v>
      </c>
      <c r="D4510" s="63" t="s">
        <v>88</v>
      </c>
      <c r="E4510" s="63" t="s">
        <v>4435</v>
      </c>
      <c r="F4510" s="63">
        <v>0</v>
      </c>
      <c r="G4510" s="63" t="s">
        <v>4436</v>
      </c>
      <c r="H4510" s="63" t="s">
        <v>334</v>
      </c>
      <c r="I4510" s="63">
        <v>40</v>
      </c>
      <c r="J4510" s="63">
        <v>37</v>
      </c>
      <c r="K4510" s="63">
        <v>3</v>
      </c>
      <c r="L4510" s="63"/>
      <c r="M4510" s="63"/>
      <c r="N4510" s="63"/>
      <c r="O4510" s="63"/>
      <c r="P4510" s="63"/>
      <c r="Q4510" s="63"/>
      <c r="R4510" s="63"/>
    </row>
    <row r="4511" spans="1:18" x14ac:dyDescent="0.2">
      <c r="A4511" s="63" t="s">
        <v>4474</v>
      </c>
      <c r="B4511" s="63" t="s">
        <v>4438</v>
      </c>
      <c r="C4511" s="63" t="s">
        <v>89</v>
      </c>
      <c r="D4511" s="63" t="s">
        <v>88</v>
      </c>
      <c r="E4511" s="63" t="s">
        <v>4435</v>
      </c>
      <c r="F4511" s="63">
        <v>1</v>
      </c>
      <c r="G4511" s="63" t="s">
        <v>4436</v>
      </c>
      <c r="H4511" s="63" t="s">
        <v>19</v>
      </c>
      <c r="I4511" s="63">
        <v>32</v>
      </c>
      <c r="J4511" s="63">
        <v>33</v>
      </c>
      <c r="K4511" s="63">
        <v>3</v>
      </c>
      <c r="L4511" s="63">
        <v>-0.9</v>
      </c>
      <c r="M4511" s="63">
        <v>1</v>
      </c>
      <c r="N4511" s="63"/>
      <c r="O4511" s="63">
        <v>1</v>
      </c>
      <c r="P4511" s="63"/>
      <c r="Q4511" s="63"/>
      <c r="R4511" s="63"/>
    </row>
    <row r="4512" spans="1:18" x14ac:dyDescent="0.2">
      <c r="A4512" s="63" t="s">
        <v>4475</v>
      </c>
      <c r="B4512" s="63" t="s">
        <v>4434</v>
      </c>
      <c r="C4512" s="63" t="s">
        <v>93</v>
      </c>
      <c r="D4512" s="63" t="s">
        <v>92</v>
      </c>
      <c r="E4512" s="63" t="s">
        <v>4435</v>
      </c>
      <c r="F4512" s="63">
        <v>0</v>
      </c>
      <c r="G4512" s="63" t="s">
        <v>4436</v>
      </c>
      <c r="H4512" s="63" t="s">
        <v>334</v>
      </c>
      <c r="I4512" s="63">
        <v>31</v>
      </c>
      <c r="J4512" s="63">
        <v>16</v>
      </c>
      <c r="K4512" s="63">
        <v>2</v>
      </c>
      <c r="L4512" s="63"/>
      <c r="M4512" s="63"/>
      <c r="N4512" s="63"/>
      <c r="O4512" s="63"/>
      <c r="P4512" s="63"/>
      <c r="Q4512" s="63"/>
      <c r="R4512" s="63"/>
    </row>
    <row r="4513" spans="1:18" x14ac:dyDescent="0.2">
      <c r="A4513" s="63" t="s">
        <v>4476</v>
      </c>
      <c r="B4513" s="63" t="s">
        <v>4438</v>
      </c>
      <c r="C4513" s="63" t="s">
        <v>93</v>
      </c>
      <c r="D4513" s="63" t="s">
        <v>92</v>
      </c>
      <c r="E4513" s="63" t="s">
        <v>4435</v>
      </c>
      <c r="F4513" s="63">
        <v>1</v>
      </c>
      <c r="G4513" s="63" t="s">
        <v>4436</v>
      </c>
      <c r="H4513" s="63" t="s">
        <v>19</v>
      </c>
      <c r="I4513" s="63">
        <v>27</v>
      </c>
      <c r="J4513" s="63">
        <v>19</v>
      </c>
      <c r="K4513" s="63">
        <v>2</v>
      </c>
      <c r="L4513" s="63">
        <v>-0.4</v>
      </c>
      <c r="M4513" s="63">
        <v>1</v>
      </c>
      <c r="N4513" s="63"/>
      <c r="O4513" s="63"/>
      <c r="P4513" s="63"/>
      <c r="Q4513" s="63"/>
      <c r="R4513" s="63"/>
    </row>
    <row r="4514" spans="1:18" x14ac:dyDescent="0.2">
      <c r="A4514" s="63" t="s">
        <v>4477</v>
      </c>
      <c r="B4514" s="63" t="s">
        <v>4434</v>
      </c>
      <c r="C4514" s="63" t="s">
        <v>97</v>
      </c>
      <c r="D4514" s="63" t="s">
        <v>96</v>
      </c>
      <c r="E4514" s="63" t="s">
        <v>4435</v>
      </c>
      <c r="F4514" s="63">
        <v>0</v>
      </c>
      <c r="G4514" s="63" t="s">
        <v>4436</v>
      </c>
      <c r="H4514" s="63" t="s">
        <v>334</v>
      </c>
      <c r="I4514" s="63">
        <v>49</v>
      </c>
      <c r="J4514" s="63">
        <v>48</v>
      </c>
      <c r="K4514" s="63">
        <v>4</v>
      </c>
      <c r="L4514" s="63"/>
      <c r="M4514" s="63"/>
      <c r="N4514" s="63"/>
      <c r="O4514" s="63"/>
      <c r="P4514" s="63"/>
      <c r="Q4514" s="63"/>
      <c r="R4514" s="63"/>
    </row>
    <row r="4515" spans="1:18" x14ac:dyDescent="0.2">
      <c r="A4515" s="63" t="s">
        <v>4478</v>
      </c>
      <c r="B4515" s="63" t="s">
        <v>4438</v>
      </c>
      <c r="C4515" s="63" t="s">
        <v>97</v>
      </c>
      <c r="D4515" s="63" t="s">
        <v>96</v>
      </c>
      <c r="E4515" s="63" t="s">
        <v>4435</v>
      </c>
      <c r="F4515" s="63">
        <v>1</v>
      </c>
      <c r="G4515" s="63" t="s">
        <v>4436</v>
      </c>
      <c r="H4515" s="63" t="s">
        <v>19</v>
      </c>
      <c r="I4515" s="63">
        <v>40</v>
      </c>
      <c r="J4515" s="63">
        <v>48</v>
      </c>
      <c r="K4515" s="63">
        <v>4</v>
      </c>
      <c r="L4515" s="63">
        <v>-1</v>
      </c>
      <c r="M4515" s="63">
        <v>1</v>
      </c>
      <c r="N4515" s="63"/>
      <c r="O4515" s="63">
        <v>1</v>
      </c>
      <c r="P4515" s="63"/>
      <c r="Q4515" s="63">
        <v>1</v>
      </c>
      <c r="R4515" s="63"/>
    </row>
    <row r="4516" spans="1:18" x14ac:dyDescent="0.2">
      <c r="A4516" s="63" t="s">
        <v>4479</v>
      </c>
      <c r="B4516" s="63" t="s">
        <v>4434</v>
      </c>
      <c r="C4516" s="63" t="s">
        <v>101</v>
      </c>
      <c r="D4516" s="63" t="s">
        <v>100</v>
      </c>
      <c r="E4516" s="63" t="s">
        <v>4435</v>
      </c>
      <c r="F4516" s="63">
        <v>0</v>
      </c>
      <c r="G4516" s="63" t="s">
        <v>4436</v>
      </c>
      <c r="H4516" s="63" t="s">
        <v>334</v>
      </c>
      <c r="I4516" s="63">
        <v>41</v>
      </c>
      <c r="J4516" s="63">
        <v>42</v>
      </c>
      <c r="K4516" s="63">
        <v>4</v>
      </c>
      <c r="L4516" s="63"/>
      <c r="M4516" s="63"/>
      <c r="N4516" s="63"/>
      <c r="O4516" s="63"/>
      <c r="P4516" s="63"/>
      <c r="Q4516" s="63"/>
      <c r="R4516" s="63"/>
    </row>
    <row r="4517" spans="1:18" x14ac:dyDescent="0.2">
      <c r="A4517" s="63" t="s">
        <v>4480</v>
      </c>
      <c r="B4517" s="63" t="s">
        <v>4438</v>
      </c>
      <c r="C4517" s="63" t="s">
        <v>101</v>
      </c>
      <c r="D4517" s="63" t="s">
        <v>100</v>
      </c>
      <c r="E4517" s="63" t="s">
        <v>4435</v>
      </c>
      <c r="F4517" s="63">
        <v>1</v>
      </c>
      <c r="G4517" s="63" t="s">
        <v>4436</v>
      </c>
      <c r="H4517" s="63" t="s">
        <v>19</v>
      </c>
      <c r="I4517" s="63">
        <v>35</v>
      </c>
      <c r="J4517" s="63">
        <v>41</v>
      </c>
      <c r="K4517" s="63">
        <v>4</v>
      </c>
      <c r="L4517" s="63">
        <v>-0.6</v>
      </c>
      <c r="M4517" s="63">
        <v>1</v>
      </c>
      <c r="N4517" s="63"/>
      <c r="O4517" s="63">
        <v>1</v>
      </c>
      <c r="P4517" s="63"/>
      <c r="Q4517" s="63"/>
      <c r="R4517" s="63"/>
    </row>
    <row r="4518" spans="1:18" x14ac:dyDescent="0.2">
      <c r="A4518" s="63" t="s">
        <v>4481</v>
      </c>
      <c r="B4518" s="63" t="s">
        <v>4434</v>
      </c>
      <c r="C4518" s="63" t="s">
        <v>105</v>
      </c>
      <c r="D4518" s="63" t="s">
        <v>104</v>
      </c>
      <c r="E4518" s="63" t="s">
        <v>4435</v>
      </c>
      <c r="F4518" s="63">
        <v>0</v>
      </c>
      <c r="G4518" s="63" t="s">
        <v>4436</v>
      </c>
      <c r="H4518" s="63" t="s">
        <v>334</v>
      </c>
      <c r="I4518" s="63">
        <v>42</v>
      </c>
      <c r="J4518" s="63">
        <v>43</v>
      </c>
      <c r="K4518" s="63">
        <v>4</v>
      </c>
      <c r="L4518" s="63"/>
      <c r="M4518" s="63"/>
      <c r="N4518" s="63"/>
      <c r="O4518" s="63"/>
      <c r="P4518" s="63"/>
      <c r="Q4518" s="63"/>
      <c r="R4518" s="63"/>
    </row>
    <row r="4519" spans="1:18" x14ac:dyDescent="0.2">
      <c r="A4519" s="63" t="s">
        <v>4482</v>
      </c>
      <c r="B4519" s="63" t="s">
        <v>4438</v>
      </c>
      <c r="C4519" s="63" t="s">
        <v>105</v>
      </c>
      <c r="D4519" s="63" t="s">
        <v>104</v>
      </c>
      <c r="E4519" s="63" t="s">
        <v>4435</v>
      </c>
      <c r="F4519" s="63">
        <v>1</v>
      </c>
      <c r="G4519" s="63" t="s">
        <v>4436</v>
      </c>
      <c r="H4519" s="63" t="s">
        <v>19</v>
      </c>
      <c r="I4519" s="63">
        <v>36</v>
      </c>
      <c r="J4519" s="63">
        <v>44</v>
      </c>
      <c r="K4519" s="63">
        <v>4</v>
      </c>
      <c r="L4519" s="63">
        <v>-0.6</v>
      </c>
      <c r="M4519" s="63">
        <v>1</v>
      </c>
      <c r="N4519" s="63"/>
      <c r="O4519" s="63">
        <v>1</v>
      </c>
      <c r="P4519" s="63"/>
      <c r="Q4519" s="63"/>
      <c r="R4519" s="63"/>
    </row>
    <row r="4520" spans="1:18" x14ac:dyDescent="0.2">
      <c r="A4520" s="63" t="s">
        <v>4483</v>
      </c>
      <c r="B4520" s="63" t="s">
        <v>4434</v>
      </c>
      <c r="C4520" s="63" t="s">
        <v>109</v>
      </c>
      <c r="D4520" s="63" t="s">
        <v>108</v>
      </c>
      <c r="E4520" s="63" t="s">
        <v>4435</v>
      </c>
      <c r="F4520" s="63">
        <v>0</v>
      </c>
      <c r="G4520" s="63" t="s">
        <v>4436</v>
      </c>
      <c r="H4520" s="63" t="s">
        <v>334</v>
      </c>
      <c r="I4520" s="63">
        <v>18</v>
      </c>
      <c r="J4520" s="63">
        <v>5</v>
      </c>
      <c r="K4520" s="63">
        <v>1</v>
      </c>
      <c r="L4520" s="63"/>
      <c r="M4520" s="63"/>
      <c r="N4520" s="63"/>
      <c r="O4520" s="63"/>
      <c r="P4520" s="63"/>
      <c r="Q4520" s="63"/>
      <c r="R4520" s="63"/>
    </row>
    <row r="4521" spans="1:18" x14ac:dyDescent="0.2">
      <c r="A4521" s="63" t="s">
        <v>4484</v>
      </c>
      <c r="B4521" s="63" t="s">
        <v>4438</v>
      </c>
      <c r="C4521" s="63" t="s">
        <v>109</v>
      </c>
      <c r="D4521" s="63" t="s">
        <v>108</v>
      </c>
      <c r="E4521" s="63" t="s">
        <v>4435</v>
      </c>
      <c r="F4521" s="63">
        <v>1</v>
      </c>
      <c r="G4521" s="63" t="s">
        <v>4436</v>
      </c>
      <c r="H4521" s="63" t="s">
        <v>19</v>
      </c>
      <c r="I4521" s="63">
        <v>14</v>
      </c>
      <c r="J4521" s="63">
        <v>2</v>
      </c>
      <c r="K4521" s="63">
        <v>1</v>
      </c>
      <c r="L4521" s="63">
        <v>-0.4</v>
      </c>
      <c r="M4521" s="63">
        <v>1</v>
      </c>
      <c r="N4521" s="63"/>
      <c r="O4521" s="63"/>
      <c r="P4521" s="63"/>
      <c r="Q4521" s="63"/>
      <c r="R4521" s="63"/>
    </row>
    <row r="4522" spans="1:18" x14ac:dyDescent="0.2">
      <c r="A4522" s="63" t="s">
        <v>4485</v>
      </c>
      <c r="B4522" s="63" t="s">
        <v>4434</v>
      </c>
      <c r="C4522" s="63" t="s">
        <v>113</v>
      </c>
      <c r="D4522" s="63" t="s">
        <v>112</v>
      </c>
      <c r="E4522" s="63" t="s">
        <v>4435</v>
      </c>
      <c r="F4522" s="63">
        <v>0</v>
      </c>
      <c r="G4522" s="63" t="s">
        <v>4436</v>
      </c>
      <c r="H4522" s="63" t="s">
        <v>334</v>
      </c>
      <c r="I4522" s="63">
        <v>48</v>
      </c>
      <c r="J4522" s="63">
        <v>47</v>
      </c>
      <c r="K4522" s="63">
        <v>4</v>
      </c>
      <c r="L4522" s="63"/>
      <c r="M4522" s="63"/>
      <c r="N4522" s="63"/>
      <c r="O4522" s="63"/>
      <c r="P4522" s="63"/>
      <c r="Q4522" s="63"/>
      <c r="R4522" s="63"/>
    </row>
    <row r="4523" spans="1:18" x14ac:dyDescent="0.2">
      <c r="A4523" s="63" t="s">
        <v>4486</v>
      </c>
      <c r="B4523" s="63" t="s">
        <v>4438</v>
      </c>
      <c r="C4523" s="63" t="s">
        <v>113</v>
      </c>
      <c r="D4523" s="63" t="s">
        <v>112</v>
      </c>
      <c r="E4523" s="63" t="s">
        <v>4435</v>
      </c>
      <c r="F4523" s="63">
        <v>1</v>
      </c>
      <c r="G4523" s="63" t="s">
        <v>4436</v>
      </c>
      <c r="H4523" s="63" t="s">
        <v>19</v>
      </c>
      <c r="I4523" s="63">
        <v>41</v>
      </c>
      <c r="J4523" s="63">
        <v>50</v>
      </c>
      <c r="K4523" s="63">
        <v>4</v>
      </c>
      <c r="L4523" s="63">
        <v>-0.8</v>
      </c>
      <c r="M4523" s="63">
        <v>1</v>
      </c>
      <c r="N4523" s="63"/>
      <c r="O4523" s="63">
        <v>1</v>
      </c>
      <c r="P4523" s="63"/>
      <c r="Q4523" s="63"/>
      <c r="R4523" s="63"/>
    </row>
    <row r="4524" spans="1:18" x14ac:dyDescent="0.2">
      <c r="A4524" s="63" t="s">
        <v>4487</v>
      </c>
      <c r="B4524" s="63" t="s">
        <v>4434</v>
      </c>
      <c r="C4524" s="63" t="s">
        <v>117</v>
      </c>
      <c r="D4524" s="63" t="s">
        <v>116</v>
      </c>
      <c r="E4524" s="63" t="s">
        <v>4435</v>
      </c>
      <c r="F4524" s="63">
        <v>0</v>
      </c>
      <c r="G4524" s="63" t="s">
        <v>4436</v>
      </c>
      <c r="H4524" s="63" t="s">
        <v>334</v>
      </c>
      <c r="I4524" s="63">
        <v>37</v>
      </c>
      <c r="J4524" s="63">
        <v>32</v>
      </c>
      <c r="K4524" s="63">
        <v>3</v>
      </c>
      <c r="L4524" s="63"/>
      <c r="M4524" s="63"/>
      <c r="N4524" s="63"/>
      <c r="O4524" s="63"/>
      <c r="P4524" s="63"/>
      <c r="Q4524" s="63"/>
      <c r="R4524" s="63"/>
    </row>
    <row r="4525" spans="1:18" x14ac:dyDescent="0.2">
      <c r="A4525" s="63" t="s">
        <v>4488</v>
      </c>
      <c r="B4525" s="63" t="s">
        <v>4438</v>
      </c>
      <c r="C4525" s="63" t="s">
        <v>117</v>
      </c>
      <c r="D4525" s="63" t="s">
        <v>116</v>
      </c>
      <c r="E4525" s="63" t="s">
        <v>4435</v>
      </c>
      <c r="F4525" s="63">
        <v>1</v>
      </c>
      <c r="G4525" s="63" t="s">
        <v>4436</v>
      </c>
      <c r="H4525" s="63" t="s">
        <v>19</v>
      </c>
      <c r="I4525" s="63">
        <v>32</v>
      </c>
      <c r="J4525" s="63">
        <v>33</v>
      </c>
      <c r="K4525" s="63">
        <v>3</v>
      </c>
      <c r="L4525" s="63">
        <v>-0.5</v>
      </c>
      <c r="M4525" s="63">
        <v>1</v>
      </c>
      <c r="N4525" s="63"/>
      <c r="O4525" s="63">
        <v>1</v>
      </c>
      <c r="P4525" s="63"/>
      <c r="Q4525" s="63"/>
      <c r="R4525" s="63"/>
    </row>
    <row r="4526" spans="1:18" x14ac:dyDescent="0.2">
      <c r="A4526" s="63" t="s">
        <v>4489</v>
      </c>
      <c r="B4526" s="63" t="s">
        <v>4434</v>
      </c>
      <c r="C4526" s="63" t="s">
        <v>121</v>
      </c>
      <c r="D4526" s="63" t="s">
        <v>120</v>
      </c>
      <c r="E4526" s="63" t="s">
        <v>4435</v>
      </c>
      <c r="F4526" s="63">
        <v>0</v>
      </c>
      <c r="G4526" s="63" t="s">
        <v>4436</v>
      </c>
      <c r="H4526" s="63" t="s">
        <v>334</v>
      </c>
      <c r="I4526" s="63">
        <v>25</v>
      </c>
      <c r="J4526" s="63">
        <v>11</v>
      </c>
      <c r="K4526" s="63">
        <v>1</v>
      </c>
      <c r="L4526" s="63"/>
      <c r="M4526" s="63"/>
      <c r="N4526" s="63"/>
      <c r="O4526" s="63"/>
      <c r="P4526" s="63"/>
      <c r="Q4526" s="63"/>
      <c r="R4526" s="63"/>
    </row>
    <row r="4527" spans="1:18" x14ac:dyDescent="0.2">
      <c r="A4527" s="63" t="s">
        <v>4490</v>
      </c>
      <c r="B4527" s="63" t="s">
        <v>4438</v>
      </c>
      <c r="C4527" s="63" t="s">
        <v>121</v>
      </c>
      <c r="D4527" s="63" t="s">
        <v>120</v>
      </c>
      <c r="E4527" s="63" t="s">
        <v>4435</v>
      </c>
      <c r="F4527" s="63">
        <v>1</v>
      </c>
      <c r="G4527" s="63" t="s">
        <v>4436</v>
      </c>
      <c r="H4527" s="63" t="s">
        <v>19</v>
      </c>
      <c r="I4527" s="63">
        <v>21</v>
      </c>
      <c r="J4527" s="63">
        <v>11</v>
      </c>
      <c r="K4527" s="63">
        <v>1</v>
      </c>
      <c r="L4527" s="63">
        <v>-0.4</v>
      </c>
      <c r="M4527" s="63">
        <v>1</v>
      </c>
      <c r="N4527" s="63"/>
      <c r="O4527" s="63"/>
      <c r="P4527" s="63"/>
      <c r="Q4527" s="63"/>
      <c r="R4527" s="63"/>
    </row>
    <row r="4528" spans="1:18" x14ac:dyDescent="0.2">
      <c r="A4528" s="63" t="s">
        <v>4491</v>
      </c>
      <c r="B4528" s="63" t="s">
        <v>4434</v>
      </c>
      <c r="C4528" s="63" t="s">
        <v>125</v>
      </c>
      <c r="D4528" s="63" t="s">
        <v>124</v>
      </c>
      <c r="E4528" s="63" t="s">
        <v>4435</v>
      </c>
      <c r="F4528" s="63">
        <v>0</v>
      </c>
      <c r="G4528" s="63" t="s">
        <v>4436</v>
      </c>
      <c r="H4528" s="63" t="s">
        <v>334</v>
      </c>
      <c r="I4528" s="63">
        <v>33</v>
      </c>
      <c r="J4528" s="63">
        <v>21</v>
      </c>
      <c r="K4528" s="63">
        <v>2</v>
      </c>
      <c r="L4528" s="63"/>
      <c r="M4528" s="63"/>
      <c r="N4528" s="63"/>
      <c r="O4528" s="63"/>
      <c r="P4528" s="63"/>
      <c r="Q4528" s="63"/>
      <c r="R4528" s="63"/>
    </row>
    <row r="4529" spans="1:18" x14ac:dyDescent="0.2">
      <c r="A4529" s="63" t="s">
        <v>4492</v>
      </c>
      <c r="B4529" s="63" t="s">
        <v>4438</v>
      </c>
      <c r="C4529" s="63" t="s">
        <v>125</v>
      </c>
      <c r="D4529" s="63" t="s">
        <v>124</v>
      </c>
      <c r="E4529" s="63" t="s">
        <v>4435</v>
      </c>
      <c r="F4529" s="63">
        <v>1</v>
      </c>
      <c r="G4529" s="63" t="s">
        <v>4436</v>
      </c>
      <c r="H4529" s="63" t="s">
        <v>19</v>
      </c>
      <c r="I4529" s="63">
        <v>28</v>
      </c>
      <c r="J4529" s="63">
        <v>24</v>
      </c>
      <c r="K4529" s="63">
        <v>2</v>
      </c>
      <c r="L4529" s="63">
        <v>-0.5</v>
      </c>
      <c r="M4529" s="63">
        <v>1</v>
      </c>
      <c r="N4529" s="63"/>
      <c r="O4529" s="63">
        <v>1</v>
      </c>
      <c r="P4529" s="63"/>
      <c r="Q4529" s="63"/>
      <c r="R4529" s="63"/>
    </row>
    <row r="4530" spans="1:18" x14ac:dyDescent="0.2">
      <c r="A4530" s="63" t="s">
        <v>4493</v>
      </c>
      <c r="B4530" s="63" t="s">
        <v>4434</v>
      </c>
      <c r="C4530" s="63" t="s">
        <v>129</v>
      </c>
      <c r="D4530" s="63" t="s">
        <v>128</v>
      </c>
      <c r="E4530" s="63" t="s">
        <v>4435</v>
      </c>
      <c r="F4530" s="63">
        <v>0</v>
      </c>
      <c r="G4530" s="63" t="s">
        <v>4436</v>
      </c>
      <c r="H4530" s="63" t="s">
        <v>334</v>
      </c>
      <c r="I4530" s="63">
        <v>26</v>
      </c>
      <c r="J4530" s="63">
        <v>12</v>
      </c>
      <c r="K4530" s="63">
        <v>1</v>
      </c>
      <c r="L4530" s="63"/>
      <c r="M4530" s="63"/>
      <c r="N4530" s="63"/>
      <c r="O4530" s="63"/>
      <c r="P4530" s="63"/>
      <c r="Q4530" s="63"/>
      <c r="R4530" s="63"/>
    </row>
    <row r="4531" spans="1:18" x14ac:dyDescent="0.2">
      <c r="A4531" s="63" t="s">
        <v>4494</v>
      </c>
      <c r="B4531" s="63" t="s">
        <v>4438</v>
      </c>
      <c r="C4531" s="63" t="s">
        <v>129</v>
      </c>
      <c r="D4531" s="63" t="s">
        <v>128</v>
      </c>
      <c r="E4531" s="63" t="s">
        <v>4435</v>
      </c>
      <c r="F4531" s="63">
        <v>1</v>
      </c>
      <c r="G4531" s="63" t="s">
        <v>4436</v>
      </c>
      <c r="H4531" s="63" t="s">
        <v>19</v>
      </c>
      <c r="I4531" s="63">
        <v>23</v>
      </c>
      <c r="J4531" s="63">
        <v>13</v>
      </c>
      <c r="K4531" s="63">
        <v>2</v>
      </c>
      <c r="L4531" s="63">
        <v>-0.3</v>
      </c>
      <c r="M4531" s="63">
        <v>1</v>
      </c>
      <c r="N4531" s="63"/>
      <c r="O4531" s="63"/>
      <c r="P4531" s="63"/>
      <c r="Q4531" s="63"/>
      <c r="R4531" s="63"/>
    </row>
    <row r="4532" spans="1:18" x14ac:dyDescent="0.2">
      <c r="A4532" s="63" t="s">
        <v>4495</v>
      </c>
      <c r="B4532" s="63" t="s">
        <v>4434</v>
      </c>
      <c r="C4532" s="63" t="s">
        <v>133</v>
      </c>
      <c r="D4532" s="63" t="s">
        <v>132</v>
      </c>
      <c r="E4532" s="63" t="s">
        <v>4435</v>
      </c>
      <c r="F4532" s="63">
        <v>0</v>
      </c>
      <c r="G4532" s="63" t="s">
        <v>4436</v>
      </c>
      <c r="H4532" s="63" t="s">
        <v>334</v>
      </c>
      <c r="I4532" s="63">
        <v>34</v>
      </c>
      <c r="J4532" s="63">
        <v>25</v>
      </c>
      <c r="K4532" s="63">
        <v>2</v>
      </c>
      <c r="L4532" s="63"/>
      <c r="M4532" s="63"/>
      <c r="N4532" s="63"/>
      <c r="O4532" s="63"/>
      <c r="P4532" s="63"/>
      <c r="Q4532" s="63"/>
      <c r="R4532" s="63"/>
    </row>
    <row r="4533" spans="1:18" x14ac:dyDescent="0.2">
      <c r="A4533" s="63" t="s">
        <v>4496</v>
      </c>
      <c r="B4533" s="63" t="s">
        <v>4438</v>
      </c>
      <c r="C4533" s="63" t="s">
        <v>133</v>
      </c>
      <c r="D4533" s="63" t="s">
        <v>132</v>
      </c>
      <c r="E4533" s="63" t="s">
        <v>4435</v>
      </c>
      <c r="F4533" s="63">
        <v>1</v>
      </c>
      <c r="G4533" s="63" t="s">
        <v>4436</v>
      </c>
      <c r="H4533" s="63" t="s">
        <v>19</v>
      </c>
      <c r="I4533" s="63">
        <v>31</v>
      </c>
      <c r="J4533" s="63">
        <v>32</v>
      </c>
      <c r="K4533" s="63">
        <v>3</v>
      </c>
      <c r="L4533" s="63">
        <v>-0.3</v>
      </c>
      <c r="M4533" s="63">
        <v>1</v>
      </c>
      <c r="N4533" s="63"/>
      <c r="O4533" s="63"/>
      <c r="P4533" s="63"/>
      <c r="Q4533" s="63"/>
      <c r="R4533" s="63"/>
    </row>
    <row r="4534" spans="1:18" x14ac:dyDescent="0.2">
      <c r="A4534" s="63" t="s">
        <v>4497</v>
      </c>
      <c r="B4534" s="63" t="s">
        <v>4434</v>
      </c>
      <c r="C4534" s="63" t="s">
        <v>137</v>
      </c>
      <c r="D4534" s="63" t="s">
        <v>136</v>
      </c>
      <c r="E4534" s="63" t="s">
        <v>4435</v>
      </c>
      <c r="F4534" s="63">
        <v>0</v>
      </c>
      <c r="G4534" s="63" t="s">
        <v>4436</v>
      </c>
      <c r="H4534" s="63" t="s">
        <v>334</v>
      </c>
      <c r="I4534" s="63">
        <v>47</v>
      </c>
      <c r="J4534" s="63">
        <v>46</v>
      </c>
      <c r="K4534" s="63">
        <v>4</v>
      </c>
      <c r="L4534" s="63"/>
      <c r="M4534" s="63"/>
      <c r="N4534" s="63"/>
      <c r="O4534" s="63"/>
      <c r="P4534" s="63"/>
      <c r="Q4534" s="63"/>
      <c r="R4534" s="63"/>
    </row>
    <row r="4535" spans="1:18" x14ac:dyDescent="0.2">
      <c r="A4535" s="63" t="s">
        <v>4498</v>
      </c>
      <c r="B4535" s="63" t="s">
        <v>4438</v>
      </c>
      <c r="C4535" s="63" t="s">
        <v>137</v>
      </c>
      <c r="D4535" s="63" t="s">
        <v>136</v>
      </c>
      <c r="E4535" s="63" t="s">
        <v>4435</v>
      </c>
      <c r="F4535" s="63">
        <v>1</v>
      </c>
      <c r="G4535" s="63" t="s">
        <v>4436</v>
      </c>
      <c r="H4535" s="63" t="s">
        <v>19</v>
      </c>
      <c r="I4535" s="63">
        <v>40</v>
      </c>
      <c r="J4535" s="63">
        <v>48</v>
      </c>
      <c r="K4535" s="63">
        <v>4</v>
      </c>
      <c r="L4535" s="63">
        <v>-0.8</v>
      </c>
      <c r="M4535" s="63">
        <v>1</v>
      </c>
      <c r="N4535" s="63"/>
      <c r="O4535" s="63">
        <v>1</v>
      </c>
      <c r="P4535" s="63"/>
      <c r="Q4535" s="63"/>
      <c r="R4535" s="63"/>
    </row>
    <row r="4536" spans="1:18" x14ac:dyDescent="0.2">
      <c r="A4536" s="63" t="s">
        <v>4499</v>
      </c>
      <c r="B4536" s="63" t="s">
        <v>4434</v>
      </c>
      <c r="C4536" s="63" t="s">
        <v>141</v>
      </c>
      <c r="D4536" s="63" t="s">
        <v>140</v>
      </c>
      <c r="E4536" s="63" t="s">
        <v>4435</v>
      </c>
      <c r="F4536" s="63">
        <v>0</v>
      </c>
      <c r="G4536" s="63" t="s">
        <v>4436</v>
      </c>
      <c r="H4536" s="63" t="s">
        <v>334</v>
      </c>
      <c r="I4536" s="63">
        <v>22</v>
      </c>
      <c r="J4536" s="63">
        <v>7</v>
      </c>
      <c r="K4536" s="63">
        <v>1</v>
      </c>
      <c r="L4536" s="63"/>
      <c r="M4536" s="63"/>
      <c r="N4536" s="63"/>
      <c r="O4536" s="63"/>
      <c r="P4536" s="63"/>
      <c r="Q4536" s="63"/>
      <c r="R4536" s="63"/>
    </row>
    <row r="4537" spans="1:18" x14ac:dyDescent="0.2">
      <c r="A4537" s="63" t="s">
        <v>4500</v>
      </c>
      <c r="B4537" s="63" t="s">
        <v>4438</v>
      </c>
      <c r="C4537" s="63" t="s">
        <v>141</v>
      </c>
      <c r="D4537" s="63" t="s">
        <v>140</v>
      </c>
      <c r="E4537" s="63" t="s">
        <v>4435</v>
      </c>
      <c r="F4537" s="63">
        <v>1</v>
      </c>
      <c r="G4537" s="63" t="s">
        <v>4436</v>
      </c>
      <c r="H4537" s="63" t="s">
        <v>19</v>
      </c>
      <c r="I4537" s="63">
        <v>19</v>
      </c>
      <c r="J4537" s="63">
        <v>7</v>
      </c>
      <c r="K4537" s="63">
        <v>1</v>
      </c>
      <c r="L4537" s="63">
        <v>-0.3</v>
      </c>
      <c r="M4537" s="63">
        <v>1</v>
      </c>
      <c r="N4537" s="63"/>
      <c r="O4537" s="63"/>
      <c r="P4537" s="63"/>
      <c r="Q4537" s="63"/>
      <c r="R4537" s="63"/>
    </row>
    <row r="4538" spans="1:18" x14ac:dyDescent="0.2">
      <c r="A4538" s="63" t="s">
        <v>4501</v>
      </c>
      <c r="B4538" s="63" t="s">
        <v>4434</v>
      </c>
      <c r="C4538" s="63" t="s">
        <v>145</v>
      </c>
      <c r="D4538" s="63" t="s">
        <v>144</v>
      </c>
      <c r="E4538" s="63" t="s">
        <v>4435</v>
      </c>
      <c r="F4538" s="63">
        <v>0</v>
      </c>
      <c r="G4538" s="63" t="s">
        <v>4436</v>
      </c>
      <c r="H4538" s="63" t="s">
        <v>334</v>
      </c>
      <c r="I4538" s="63">
        <v>36</v>
      </c>
      <c r="J4538" s="63">
        <v>31</v>
      </c>
      <c r="K4538" s="63">
        <v>3</v>
      </c>
      <c r="L4538" s="63"/>
      <c r="M4538" s="63"/>
      <c r="N4538" s="63"/>
      <c r="O4538" s="63"/>
      <c r="P4538" s="63"/>
      <c r="Q4538" s="63"/>
      <c r="R4538" s="63"/>
    </row>
    <row r="4539" spans="1:18" x14ac:dyDescent="0.2">
      <c r="A4539" s="63" t="s">
        <v>4502</v>
      </c>
      <c r="B4539" s="63" t="s">
        <v>4438</v>
      </c>
      <c r="C4539" s="63" t="s">
        <v>145</v>
      </c>
      <c r="D4539" s="63" t="s">
        <v>144</v>
      </c>
      <c r="E4539" s="63" t="s">
        <v>4435</v>
      </c>
      <c r="F4539" s="63">
        <v>1</v>
      </c>
      <c r="G4539" s="63" t="s">
        <v>4436</v>
      </c>
      <c r="H4539" s="63" t="s">
        <v>19</v>
      </c>
      <c r="I4539" s="63">
        <v>28</v>
      </c>
      <c r="J4539" s="63">
        <v>24</v>
      </c>
      <c r="K4539" s="63">
        <v>2</v>
      </c>
      <c r="L4539" s="63">
        <v>-0.9</v>
      </c>
      <c r="M4539" s="63">
        <v>1</v>
      </c>
      <c r="N4539" s="63"/>
      <c r="O4539" s="63">
        <v>1</v>
      </c>
      <c r="P4539" s="63"/>
      <c r="Q4539" s="63"/>
      <c r="R4539" s="63"/>
    </row>
    <row r="4540" spans="1:18" x14ac:dyDescent="0.2">
      <c r="A4540" s="63" t="s">
        <v>4503</v>
      </c>
      <c r="B4540" s="63" t="s">
        <v>4434</v>
      </c>
      <c r="C4540" s="63" t="s">
        <v>149</v>
      </c>
      <c r="D4540" s="63" t="s">
        <v>148</v>
      </c>
      <c r="E4540" s="63" t="s">
        <v>4435</v>
      </c>
      <c r="F4540" s="63">
        <v>0</v>
      </c>
      <c r="G4540" s="63" t="s">
        <v>4436</v>
      </c>
      <c r="H4540" s="63" t="s">
        <v>334</v>
      </c>
      <c r="I4540" s="63">
        <v>35</v>
      </c>
      <c r="J4540" s="63">
        <v>29</v>
      </c>
      <c r="K4540" s="63">
        <v>3</v>
      </c>
      <c r="L4540" s="63"/>
      <c r="M4540" s="63"/>
      <c r="N4540" s="63"/>
      <c r="O4540" s="63"/>
      <c r="P4540" s="63"/>
      <c r="Q4540" s="63"/>
      <c r="R4540" s="63"/>
    </row>
    <row r="4541" spans="1:18" x14ac:dyDescent="0.2">
      <c r="A4541" s="63" t="s">
        <v>4504</v>
      </c>
      <c r="B4541" s="63" t="s">
        <v>4438</v>
      </c>
      <c r="C4541" s="63" t="s">
        <v>149</v>
      </c>
      <c r="D4541" s="63" t="s">
        <v>148</v>
      </c>
      <c r="E4541" s="63" t="s">
        <v>4435</v>
      </c>
      <c r="F4541" s="63">
        <v>1</v>
      </c>
      <c r="G4541" s="63" t="s">
        <v>4436</v>
      </c>
      <c r="H4541" s="63" t="s">
        <v>19</v>
      </c>
      <c r="I4541" s="63">
        <v>27</v>
      </c>
      <c r="J4541" s="63">
        <v>19</v>
      </c>
      <c r="K4541" s="63">
        <v>2</v>
      </c>
      <c r="L4541" s="63">
        <v>-0.9</v>
      </c>
      <c r="M4541" s="63">
        <v>1</v>
      </c>
      <c r="N4541" s="63"/>
      <c r="O4541" s="63">
        <v>1</v>
      </c>
      <c r="P4541" s="63"/>
      <c r="Q4541" s="63"/>
      <c r="R4541" s="63"/>
    </row>
    <row r="4542" spans="1:18" x14ac:dyDescent="0.2">
      <c r="A4542" s="63" t="s">
        <v>4505</v>
      </c>
      <c r="B4542" s="63" t="s">
        <v>4434</v>
      </c>
      <c r="C4542" s="63" t="s">
        <v>153</v>
      </c>
      <c r="D4542" s="63" t="s">
        <v>152</v>
      </c>
      <c r="E4542" s="63" t="s">
        <v>4435</v>
      </c>
      <c r="F4542" s="63">
        <v>0</v>
      </c>
      <c r="G4542" s="63" t="s">
        <v>4436</v>
      </c>
      <c r="H4542" s="63" t="s">
        <v>334</v>
      </c>
      <c r="I4542" s="63">
        <v>35</v>
      </c>
      <c r="J4542" s="63">
        <v>29</v>
      </c>
      <c r="K4542" s="63">
        <v>3</v>
      </c>
      <c r="L4542" s="63"/>
      <c r="M4542" s="63"/>
      <c r="N4542" s="63"/>
      <c r="O4542" s="63"/>
      <c r="P4542" s="63"/>
      <c r="Q4542" s="63"/>
      <c r="R4542" s="63"/>
    </row>
    <row r="4543" spans="1:18" x14ac:dyDescent="0.2">
      <c r="A4543" s="63" t="s">
        <v>4506</v>
      </c>
      <c r="B4543" s="63" t="s">
        <v>4438</v>
      </c>
      <c r="C4543" s="63" t="s">
        <v>153</v>
      </c>
      <c r="D4543" s="63" t="s">
        <v>152</v>
      </c>
      <c r="E4543" s="63" t="s">
        <v>4435</v>
      </c>
      <c r="F4543" s="63">
        <v>1</v>
      </c>
      <c r="G4543" s="63" t="s">
        <v>4436</v>
      </c>
      <c r="H4543" s="63" t="s">
        <v>19</v>
      </c>
      <c r="I4543" s="63">
        <v>28</v>
      </c>
      <c r="J4543" s="63">
        <v>24</v>
      </c>
      <c r="K4543" s="63">
        <v>2</v>
      </c>
      <c r="L4543" s="63">
        <v>-0.8</v>
      </c>
      <c r="M4543" s="63">
        <v>1</v>
      </c>
      <c r="N4543" s="63"/>
      <c r="O4543" s="63">
        <v>1</v>
      </c>
      <c r="P4543" s="63"/>
      <c r="Q4543" s="63"/>
      <c r="R4543" s="63"/>
    </row>
    <row r="4544" spans="1:18" x14ac:dyDescent="0.2">
      <c r="A4544" s="63" t="s">
        <v>4507</v>
      </c>
      <c r="B4544" s="63" t="s">
        <v>4434</v>
      </c>
      <c r="C4544" s="63" t="s">
        <v>157</v>
      </c>
      <c r="D4544" s="63" t="s">
        <v>156</v>
      </c>
      <c r="E4544" s="63" t="s">
        <v>4435</v>
      </c>
      <c r="F4544" s="63">
        <v>0</v>
      </c>
      <c r="G4544" s="63" t="s">
        <v>4436</v>
      </c>
      <c r="H4544" s="63" t="s">
        <v>334</v>
      </c>
      <c r="I4544" s="63">
        <v>34</v>
      </c>
      <c r="J4544" s="63">
        <v>25</v>
      </c>
      <c r="K4544" s="63">
        <v>2</v>
      </c>
      <c r="L4544" s="63"/>
      <c r="M4544" s="63"/>
      <c r="N4544" s="63"/>
      <c r="O4544" s="63"/>
      <c r="P4544" s="63"/>
      <c r="Q4544" s="63"/>
      <c r="R4544" s="63"/>
    </row>
    <row r="4545" spans="1:18" x14ac:dyDescent="0.2">
      <c r="A4545" s="63" t="s">
        <v>4508</v>
      </c>
      <c r="B4545" s="63" t="s">
        <v>4438</v>
      </c>
      <c r="C4545" s="63" t="s">
        <v>157</v>
      </c>
      <c r="D4545" s="63" t="s">
        <v>156</v>
      </c>
      <c r="E4545" s="63" t="s">
        <v>4435</v>
      </c>
      <c r="F4545" s="63">
        <v>1</v>
      </c>
      <c r="G4545" s="63" t="s">
        <v>4436</v>
      </c>
      <c r="H4545" s="63" t="s">
        <v>19</v>
      </c>
      <c r="I4545" s="63">
        <v>27</v>
      </c>
      <c r="J4545" s="63">
        <v>19</v>
      </c>
      <c r="K4545" s="63">
        <v>2</v>
      </c>
      <c r="L4545" s="63">
        <v>-0.8</v>
      </c>
      <c r="M4545" s="63">
        <v>1</v>
      </c>
      <c r="N4545" s="63"/>
      <c r="O4545" s="63">
        <v>1</v>
      </c>
      <c r="P4545" s="63"/>
      <c r="Q4545" s="63"/>
      <c r="R4545" s="63"/>
    </row>
    <row r="4546" spans="1:18" x14ac:dyDescent="0.2">
      <c r="A4546" s="63" t="s">
        <v>4509</v>
      </c>
      <c r="B4546" s="63" t="s">
        <v>4434</v>
      </c>
      <c r="C4546" s="63" t="s">
        <v>161</v>
      </c>
      <c r="D4546" s="63" t="s">
        <v>160</v>
      </c>
      <c r="E4546" s="63" t="s">
        <v>4435</v>
      </c>
      <c r="F4546" s="63">
        <v>0</v>
      </c>
      <c r="G4546" s="63" t="s">
        <v>4436</v>
      </c>
      <c r="H4546" s="63" t="s">
        <v>334</v>
      </c>
      <c r="I4546" s="63">
        <v>40</v>
      </c>
      <c r="J4546" s="63">
        <v>37</v>
      </c>
      <c r="K4546" s="63">
        <v>3</v>
      </c>
      <c r="L4546" s="63"/>
      <c r="M4546" s="63"/>
      <c r="N4546" s="63"/>
      <c r="O4546" s="63"/>
      <c r="P4546" s="63"/>
      <c r="Q4546" s="63"/>
      <c r="R4546" s="63"/>
    </row>
    <row r="4547" spans="1:18" x14ac:dyDescent="0.2">
      <c r="A4547" s="63" t="s">
        <v>4510</v>
      </c>
      <c r="B4547" s="63" t="s">
        <v>4438</v>
      </c>
      <c r="C4547" s="63" t="s">
        <v>161</v>
      </c>
      <c r="D4547" s="63" t="s">
        <v>160</v>
      </c>
      <c r="E4547" s="63" t="s">
        <v>4435</v>
      </c>
      <c r="F4547" s="63">
        <v>1</v>
      </c>
      <c r="G4547" s="63" t="s">
        <v>4436</v>
      </c>
      <c r="H4547" s="63" t="s">
        <v>19</v>
      </c>
      <c r="I4547" s="63">
        <v>32</v>
      </c>
      <c r="J4547" s="63">
        <v>33</v>
      </c>
      <c r="K4547" s="63">
        <v>3</v>
      </c>
      <c r="L4547" s="63">
        <v>-0.9</v>
      </c>
      <c r="M4547" s="63">
        <v>1</v>
      </c>
      <c r="N4547" s="63"/>
      <c r="O4547" s="63">
        <v>1</v>
      </c>
      <c r="P4547" s="63"/>
      <c r="Q4547" s="63"/>
      <c r="R4547" s="63"/>
    </row>
    <row r="4548" spans="1:18" x14ac:dyDescent="0.2">
      <c r="A4548" s="63" t="s">
        <v>4511</v>
      </c>
      <c r="B4548" s="63" t="s">
        <v>4434</v>
      </c>
      <c r="C4548" s="63" t="s">
        <v>165</v>
      </c>
      <c r="D4548" s="63" t="s">
        <v>164</v>
      </c>
      <c r="E4548" s="63" t="s">
        <v>4435</v>
      </c>
      <c r="F4548" s="63">
        <v>0</v>
      </c>
      <c r="G4548" s="63" t="s">
        <v>4436</v>
      </c>
      <c r="H4548" s="63" t="s">
        <v>334</v>
      </c>
      <c r="I4548" s="63">
        <v>15</v>
      </c>
      <c r="J4548" s="63">
        <v>2</v>
      </c>
      <c r="K4548" s="63">
        <v>1</v>
      </c>
      <c r="L4548" s="63"/>
      <c r="M4548" s="63"/>
      <c r="N4548" s="63"/>
      <c r="O4548" s="63"/>
      <c r="P4548" s="63"/>
      <c r="Q4548" s="63"/>
      <c r="R4548" s="63"/>
    </row>
    <row r="4549" spans="1:18" x14ac:dyDescent="0.2">
      <c r="A4549" s="63" t="s">
        <v>4512</v>
      </c>
      <c r="B4549" s="63" t="s">
        <v>4438</v>
      </c>
      <c r="C4549" s="63" t="s">
        <v>165</v>
      </c>
      <c r="D4549" s="63" t="s">
        <v>164</v>
      </c>
      <c r="E4549" s="63" t="s">
        <v>4435</v>
      </c>
      <c r="F4549" s="63">
        <v>1</v>
      </c>
      <c r="G4549" s="63" t="s">
        <v>4436</v>
      </c>
      <c r="H4549" s="63" t="s">
        <v>19</v>
      </c>
      <c r="I4549" s="63">
        <v>14</v>
      </c>
      <c r="J4549" s="63">
        <v>2</v>
      </c>
      <c r="K4549" s="63">
        <v>1</v>
      </c>
      <c r="L4549" s="63">
        <v>-0.1</v>
      </c>
      <c r="M4549" s="63">
        <v>1</v>
      </c>
      <c r="N4549" s="63"/>
      <c r="O4549" s="63"/>
      <c r="P4549" s="63"/>
      <c r="Q4549" s="63"/>
      <c r="R4549" s="63"/>
    </row>
    <row r="4550" spans="1:18" x14ac:dyDescent="0.2">
      <c r="A4550" s="63" t="s">
        <v>4513</v>
      </c>
      <c r="B4550" s="63" t="s">
        <v>4434</v>
      </c>
      <c r="C4550" s="63" t="s">
        <v>169</v>
      </c>
      <c r="D4550" s="63" t="s">
        <v>168</v>
      </c>
      <c r="E4550" s="63" t="s">
        <v>4435</v>
      </c>
      <c r="F4550" s="63">
        <v>0</v>
      </c>
      <c r="G4550" s="63" t="s">
        <v>4436</v>
      </c>
      <c r="H4550" s="63" t="s">
        <v>334</v>
      </c>
      <c r="I4550" s="63">
        <v>31</v>
      </c>
      <c r="J4550" s="63">
        <v>16</v>
      </c>
      <c r="K4550" s="63">
        <v>2</v>
      </c>
      <c r="L4550" s="63"/>
      <c r="M4550" s="63"/>
      <c r="N4550" s="63"/>
      <c r="O4550" s="63"/>
      <c r="P4550" s="63"/>
      <c r="Q4550" s="63"/>
      <c r="R4550" s="63"/>
    </row>
    <row r="4551" spans="1:18" x14ac:dyDescent="0.2">
      <c r="A4551" s="63" t="s">
        <v>4514</v>
      </c>
      <c r="B4551" s="63" t="s">
        <v>4438</v>
      </c>
      <c r="C4551" s="63" t="s">
        <v>169</v>
      </c>
      <c r="D4551" s="63" t="s">
        <v>168</v>
      </c>
      <c r="E4551" s="63" t="s">
        <v>4435</v>
      </c>
      <c r="F4551" s="63">
        <v>1</v>
      </c>
      <c r="G4551" s="63" t="s">
        <v>4436</v>
      </c>
      <c r="H4551" s="63" t="s">
        <v>19</v>
      </c>
      <c r="I4551" s="63">
        <v>26</v>
      </c>
      <c r="J4551" s="63">
        <v>16</v>
      </c>
      <c r="K4551" s="63">
        <v>2</v>
      </c>
      <c r="L4551" s="63">
        <v>-0.5</v>
      </c>
      <c r="M4551" s="63">
        <v>1</v>
      </c>
      <c r="N4551" s="63"/>
      <c r="O4551" s="63">
        <v>1</v>
      </c>
      <c r="P4551" s="63"/>
      <c r="Q4551" s="63"/>
      <c r="R4551" s="63"/>
    </row>
    <row r="4552" spans="1:18" x14ac:dyDescent="0.2">
      <c r="A4552" s="63" t="s">
        <v>4515</v>
      </c>
      <c r="B4552" s="63" t="s">
        <v>4434</v>
      </c>
      <c r="C4552" s="63" t="s">
        <v>173</v>
      </c>
      <c r="D4552" s="63" t="s">
        <v>172</v>
      </c>
      <c r="E4552" s="63" t="s">
        <v>4435</v>
      </c>
      <c r="F4552" s="63">
        <v>0</v>
      </c>
      <c r="G4552" s="63" t="s">
        <v>4436</v>
      </c>
      <c r="H4552" s="63" t="s">
        <v>334</v>
      </c>
      <c r="I4552" s="63">
        <v>28</v>
      </c>
      <c r="J4552" s="63">
        <v>14</v>
      </c>
      <c r="K4552" s="63">
        <v>2</v>
      </c>
      <c r="L4552" s="63"/>
      <c r="M4552" s="63"/>
      <c r="N4552" s="63"/>
      <c r="O4552" s="63"/>
      <c r="P4552" s="63"/>
      <c r="Q4552" s="63"/>
      <c r="R4552" s="63"/>
    </row>
    <row r="4553" spans="1:18" x14ac:dyDescent="0.2">
      <c r="A4553" s="63" t="s">
        <v>4516</v>
      </c>
      <c r="B4553" s="63" t="s">
        <v>4438</v>
      </c>
      <c r="C4553" s="63" t="s">
        <v>173</v>
      </c>
      <c r="D4553" s="63" t="s">
        <v>172</v>
      </c>
      <c r="E4553" s="63" t="s">
        <v>4435</v>
      </c>
      <c r="F4553" s="63">
        <v>1</v>
      </c>
      <c r="G4553" s="63" t="s">
        <v>4436</v>
      </c>
      <c r="H4553" s="63" t="s">
        <v>19</v>
      </c>
      <c r="I4553" s="63">
        <v>26</v>
      </c>
      <c r="J4553" s="63">
        <v>16</v>
      </c>
      <c r="K4553" s="63">
        <v>2</v>
      </c>
      <c r="L4553" s="63">
        <v>-0.2</v>
      </c>
      <c r="M4553" s="63">
        <v>1</v>
      </c>
      <c r="N4553" s="63"/>
      <c r="O4553" s="63"/>
      <c r="P4553" s="63"/>
      <c r="Q4553" s="63"/>
      <c r="R4553" s="63"/>
    </row>
    <row r="4554" spans="1:18" x14ac:dyDescent="0.2">
      <c r="A4554" s="63" t="s">
        <v>4517</v>
      </c>
      <c r="B4554" s="63" t="s">
        <v>4434</v>
      </c>
      <c r="C4554" s="63" t="s">
        <v>177</v>
      </c>
      <c r="D4554" s="63" t="s">
        <v>176</v>
      </c>
      <c r="E4554" s="63" t="s">
        <v>4435</v>
      </c>
      <c r="F4554" s="63">
        <v>0</v>
      </c>
      <c r="G4554" s="63" t="s">
        <v>4436</v>
      </c>
      <c r="H4554" s="63" t="s">
        <v>334</v>
      </c>
      <c r="I4554" s="63">
        <v>33</v>
      </c>
      <c r="J4554" s="63">
        <v>21</v>
      </c>
      <c r="K4554" s="63">
        <v>2</v>
      </c>
      <c r="L4554" s="63"/>
      <c r="M4554" s="63"/>
      <c r="N4554" s="63"/>
      <c r="O4554" s="63"/>
      <c r="P4554" s="63"/>
      <c r="Q4554" s="63"/>
      <c r="R4554" s="63"/>
    </row>
    <row r="4555" spans="1:18" x14ac:dyDescent="0.2">
      <c r="A4555" s="63" t="s">
        <v>4518</v>
      </c>
      <c r="B4555" s="63" t="s">
        <v>4438</v>
      </c>
      <c r="C4555" s="63" t="s">
        <v>177</v>
      </c>
      <c r="D4555" s="63" t="s">
        <v>176</v>
      </c>
      <c r="E4555" s="63" t="s">
        <v>4435</v>
      </c>
      <c r="F4555" s="63">
        <v>1</v>
      </c>
      <c r="G4555" s="63" t="s">
        <v>4436</v>
      </c>
      <c r="H4555" s="63" t="s">
        <v>19</v>
      </c>
      <c r="I4555" s="63">
        <v>28</v>
      </c>
      <c r="J4555" s="63">
        <v>24</v>
      </c>
      <c r="K4555" s="63">
        <v>2</v>
      </c>
      <c r="L4555" s="63">
        <v>-0.5</v>
      </c>
      <c r="M4555" s="63">
        <v>1</v>
      </c>
      <c r="N4555" s="63"/>
      <c r="O4555" s="63">
        <v>1</v>
      </c>
      <c r="P4555" s="63"/>
      <c r="Q4555" s="63"/>
      <c r="R4555" s="63"/>
    </row>
    <row r="4556" spans="1:18" x14ac:dyDescent="0.2">
      <c r="A4556" s="63" t="s">
        <v>4519</v>
      </c>
      <c r="B4556" s="63" t="s">
        <v>4434</v>
      </c>
      <c r="C4556" s="63" t="s">
        <v>181</v>
      </c>
      <c r="D4556" s="63" t="s">
        <v>180</v>
      </c>
      <c r="E4556" s="63" t="s">
        <v>4435</v>
      </c>
      <c r="F4556" s="63">
        <v>0</v>
      </c>
      <c r="G4556" s="63" t="s">
        <v>4436</v>
      </c>
      <c r="H4556" s="63" t="s">
        <v>334</v>
      </c>
      <c r="I4556" s="63">
        <v>31</v>
      </c>
      <c r="J4556" s="63">
        <v>16</v>
      </c>
      <c r="K4556" s="63">
        <v>2</v>
      </c>
      <c r="L4556" s="63"/>
      <c r="M4556" s="63"/>
      <c r="N4556" s="63"/>
      <c r="O4556" s="63"/>
      <c r="P4556" s="63"/>
      <c r="Q4556" s="63"/>
      <c r="R4556" s="63"/>
    </row>
    <row r="4557" spans="1:18" x14ac:dyDescent="0.2">
      <c r="A4557" s="63" t="s">
        <v>4520</v>
      </c>
      <c r="B4557" s="63" t="s">
        <v>4438</v>
      </c>
      <c r="C4557" s="63" t="s">
        <v>181</v>
      </c>
      <c r="D4557" s="63" t="s">
        <v>180</v>
      </c>
      <c r="E4557" s="63" t="s">
        <v>4435</v>
      </c>
      <c r="F4557" s="63">
        <v>1</v>
      </c>
      <c r="G4557" s="63" t="s">
        <v>4436</v>
      </c>
      <c r="H4557" s="63" t="s">
        <v>19</v>
      </c>
      <c r="I4557" s="63">
        <v>25</v>
      </c>
      <c r="J4557" s="63">
        <v>15</v>
      </c>
      <c r="K4557" s="63">
        <v>2</v>
      </c>
      <c r="L4557" s="63">
        <v>-0.6</v>
      </c>
      <c r="M4557" s="63">
        <v>1</v>
      </c>
      <c r="N4557" s="63"/>
      <c r="O4557" s="63">
        <v>1</v>
      </c>
      <c r="P4557" s="63"/>
      <c r="Q4557" s="63"/>
      <c r="R4557" s="63"/>
    </row>
    <row r="4558" spans="1:18" x14ac:dyDescent="0.2">
      <c r="A4558" s="63" t="s">
        <v>4521</v>
      </c>
      <c r="B4558" s="63" t="s">
        <v>4434</v>
      </c>
      <c r="C4558" s="63" t="s">
        <v>185</v>
      </c>
      <c r="D4558" s="63" t="s">
        <v>184</v>
      </c>
      <c r="E4558" s="63" t="s">
        <v>4435</v>
      </c>
      <c r="F4558" s="63">
        <v>0</v>
      </c>
      <c r="G4558" s="63" t="s">
        <v>4436</v>
      </c>
      <c r="H4558" s="63" t="s">
        <v>334</v>
      </c>
      <c r="I4558" s="63">
        <v>37</v>
      </c>
      <c r="J4558" s="63">
        <v>32</v>
      </c>
      <c r="K4558" s="63">
        <v>3</v>
      </c>
      <c r="L4558" s="63"/>
      <c r="M4558" s="63"/>
      <c r="N4558" s="63"/>
      <c r="O4558" s="63"/>
      <c r="P4558" s="63"/>
      <c r="Q4558" s="63"/>
      <c r="R4558" s="63"/>
    </row>
    <row r="4559" spans="1:18" x14ac:dyDescent="0.2">
      <c r="A4559" s="63" t="s">
        <v>4522</v>
      </c>
      <c r="B4559" s="63" t="s">
        <v>4438</v>
      </c>
      <c r="C4559" s="63" t="s">
        <v>185</v>
      </c>
      <c r="D4559" s="63" t="s">
        <v>184</v>
      </c>
      <c r="E4559" s="63" t="s">
        <v>4435</v>
      </c>
      <c r="F4559" s="63">
        <v>1</v>
      </c>
      <c r="G4559" s="63" t="s">
        <v>4436</v>
      </c>
      <c r="H4559" s="63" t="s">
        <v>19</v>
      </c>
      <c r="I4559" s="63">
        <v>29</v>
      </c>
      <c r="J4559" s="63">
        <v>30</v>
      </c>
      <c r="K4559" s="63">
        <v>3</v>
      </c>
      <c r="L4559" s="63">
        <v>-0.9</v>
      </c>
      <c r="M4559" s="63">
        <v>1</v>
      </c>
      <c r="N4559" s="63"/>
      <c r="O4559" s="63">
        <v>1</v>
      </c>
      <c r="P4559" s="63"/>
      <c r="Q4559" s="63"/>
      <c r="R4559" s="63"/>
    </row>
    <row r="4560" spans="1:18" x14ac:dyDescent="0.2">
      <c r="A4560" s="63" t="s">
        <v>4523</v>
      </c>
      <c r="B4560" s="63" t="s">
        <v>4434</v>
      </c>
      <c r="C4560" s="63" t="s">
        <v>189</v>
      </c>
      <c r="D4560" s="63" t="s">
        <v>188</v>
      </c>
      <c r="E4560" s="63" t="s">
        <v>4435</v>
      </c>
      <c r="F4560" s="63">
        <v>0</v>
      </c>
      <c r="G4560" s="63" t="s">
        <v>4436</v>
      </c>
      <c r="H4560" s="63" t="s">
        <v>334</v>
      </c>
      <c r="I4560" s="63">
        <v>34</v>
      </c>
      <c r="J4560" s="63">
        <v>25</v>
      </c>
      <c r="K4560" s="63">
        <v>2</v>
      </c>
      <c r="L4560" s="63"/>
      <c r="M4560" s="63"/>
      <c r="N4560" s="63"/>
      <c r="O4560" s="63"/>
      <c r="P4560" s="63"/>
      <c r="Q4560" s="63"/>
      <c r="R4560" s="63"/>
    </row>
    <row r="4561" spans="1:18" x14ac:dyDescent="0.2">
      <c r="A4561" s="63" t="s">
        <v>4524</v>
      </c>
      <c r="B4561" s="63" t="s">
        <v>4438</v>
      </c>
      <c r="C4561" s="63" t="s">
        <v>189</v>
      </c>
      <c r="D4561" s="63" t="s">
        <v>188</v>
      </c>
      <c r="E4561" s="63" t="s">
        <v>4435</v>
      </c>
      <c r="F4561" s="63">
        <v>1</v>
      </c>
      <c r="G4561" s="63" t="s">
        <v>4436</v>
      </c>
      <c r="H4561" s="63" t="s">
        <v>19</v>
      </c>
      <c r="I4561" s="63">
        <v>27</v>
      </c>
      <c r="J4561" s="63">
        <v>19</v>
      </c>
      <c r="K4561" s="63">
        <v>2</v>
      </c>
      <c r="L4561" s="63">
        <v>-0.8</v>
      </c>
      <c r="M4561" s="63">
        <v>1</v>
      </c>
      <c r="N4561" s="63"/>
      <c r="O4561" s="63">
        <v>1</v>
      </c>
      <c r="P4561" s="63"/>
      <c r="Q4561" s="63"/>
      <c r="R4561" s="63"/>
    </row>
    <row r="4562" spans="1:18" x14ac:dyDescent="0.2">
      <c r="A4562" s="63" t="s">
        <v>4525</v>
      </c>
      <c r="B4562" s="63" t="s">
        <v>4434</v>
      </c>
      <c r="C4562" s="63" t="s">
        <v>193</v>
      </c>
      <c r="D4562" s="63" t="s">
        <v>192</v>
      </c>
      <c r="E4562" s="63" t="s">
        <v>4435</v>
      </c>
      <c r="F4562" s="63">
        <v>0</v>
      </c>
      <c r="G4562" s="63" t="s">
        <v>4436</v>
      </c>
      <c r="H4562" s="63" t="s">
        <v>334</v>
      </c>
      <c r="I4562" s="63">
        <v>34</v>
      </c>
      <c r="J4562" s="63"/>
      <c r="K4562" s="63"/>
      <c r="L4562" s="63"/>
      <c r="M4562" s="63"/>
      <c r="N4562" s="63"/>
      <c r="O4562" s="63"/>
      <c r="P4562" s="63"/>
      <c r="Q4562" s="63"/>
      <c r="R4562" s="63"/>
    </row>
    <row r="4563" spans="1:18" x14ac:dyDescent="0.2">
      <c r="A4563" s="63" t="s">
        <v>4526</v>
      </c>
      <c r="B4563" s="63" t="s">
        <v>4438</v>
      </c>
      <c r="C4563" s="63" t="s">
        <v>193</v>
      </c>
      <c r="D4563" s="63" t="s">
        <v>192</v>
      </c>
      <c r="E4563" s="63" t="s">
        <v>4435</v>
      </c>
      <c r="F4563" s="63">
        <v>1</v>
      </c>
      <c r="G4563" s="63" t="s">
        <v>4436</v>
      </c>
      <c r="H4563" s="63" t="s">
        <v>19</v>
      </c>
      <c r="I4563" s="63">
        <v>27</v>
      </c>
      <c r="J4563" s="63"/>
      <c r="K4563" s="63"/>
      <c r="L4563" s="63">
        <v>-0.8</v>
      </c>
      <c r="M4563" s="63">
        <v>1</v>
      </c>
      <c r="N4563" s="63"/>
      <c r="O4563" s="63">
        <v>1</v>
      </c>
      <c r="P4563" s="63"/>
      <c r="Q4563" s="63"/>
      <c r="R4563" s="63"/>
    </row>
    <row r="4564" spans="1:18" x14ac:dyDescent="0.2">
      <c r="A4564" s="63" t="s">
        <v>4527</v>
      </c>
      <c r="B4564" s="63" t="s">
        <v>4434</v>
      </c>
      <c r="C4564" s="63" t="s">
        <v>197</v>
      </c>
      <c r="D4564" s="63" t="s">
        <v>196</v>
      </c>
      <c r="E4564" s="63" t="s">
        <v>4435</v>
      </c>
      <c r="F4564" s="63">
        <v>0</v>
      </c>
      <c r="G4564" s="63" t="s">
        <v>4436</v>
      </c>
      <c r="H4564" s="63" t="s">
        <v>334</v>
      </c>
      <c r="I4564" s="63">
        <v>17</v>
      </c>
      <c r="J4564" s="63">
        <v>3</v>
      </c>
      <c r="K4564" s="63">
        <v>1</v>
      </c>
      <c r="L4564" s="63"/>
      <c r="M4564" s="63"/>
      <c r="N4564" s="63"/>
      <c r="O4564" s="63"/>
      <c r="P4564" s="63"/>
      <c r="Q4564" s="63"/>
      <c r="R4564" s="63"/>
    </row>
    <row r="4565" spans="1:18" x14ac:dyDescent="0.2">
      <c r="A4565" s="63" t="s">
        <v>4528</v>
      </c>
      <c r="B4565" s="63" t="s">
        <v>4438</v>
      </c>
      <c r="C4565" s="63" t="s">
        <v>197</v>
      </c>
      <c r="D4565" s="63" t="s">
        <v>196</v>
      </c>
      <c r="E4565" s="63" t="s">
        <v>4435</v>
      </c>
      <c r="F4565" s="63">
        <v>1</v>
      </c>
      <c r="G4565" s="63" t="s">
        <v>4436</v>
      </c>
      <c r="H4565" s="63" t="s">
        <v>19</v>
      </c>
      <c r="I4565" s="63">
        <v>15</v>
      </c>
      <c r="J4565" s="63">
        <v>4</v>
      </c>
      <c r="K4565" s="63">
        <v>1</v>
      </c>
      <c r="L4565" s="63">
        <v>-0.2</v>
      </c>
      <c r="M4565" s="63">
        <v>1</v>
      </c>
      <c r="N4565" s="63"/>
      <c r="O4565" s="63"/>
      <c r="P4565" s="63"/>
      <c r="Q4565" s="63"/>
      <c r="R4565" s="63"/>
    </row>
    <row r="4566" spans="1:18" x14ac:dyDescent="0.2">
      <c r="A4566" s="63" t="s">
        <v>4529</v>
      </c>
      <c r="B4566" s="63" t="s">
        <v>4434</v>
      </c>
      <c r="C4566" s="63" t="s">
        <v>201</v>
      </c>
      <c r="D4566" s="63" t="s">
        <v>200</v>
      </c>
      <c r="E4566" s="63" t="s">
        <v>4435</v>
      </c>
      <c r="F4566" s="63">
        <v>0</v>
      </c>
      <c r="G4566" s="63" t="s">
        <v>4436</v>
      </c>
      <c r="H4566" s="63" t="s">
        <v>334</v>
      </c>
      <c r="I4566" s="63">
        <v>31</v>
      </c>
      <c r="J4566" s="63">
        <v>16</v>
      </c>
      <c r="K4566" s="63">
        <v>2</v>
      </c>
      <c r="L4566" s="63"/>
      <c r="M4566" s="63"/>
      <c r="N4566" s="63"/>
      <c r="O4566" s="63"/>
      <c r="P4566" s="63"/>
      <c r="Q4566" s="63"/>
      <c r="R4566" s="63"/>
    </row>
    <row r="4567" spans="1:18" x14ac:dyDescent="0.2">
      <c r="A4567" s="63" t="s">
        <v>4530</v>
      </c>
      <c r="B4567" s="63" t="s">
        <v>4438</v>
      </c>
      <c r="C4567" s="63" t="s">
        <v>201</v>
      </c>
      <c r="D4567" s="63" t="s">
        <v>200</v>
      </c>
      <c r="E4567" s="63" t="s">
        <v>4435</v>
      </c>
      <c r="F4567" s="63">
        <v>1</v>
      </c>
      <c r="G4567" s="63" t="s">
        <v>4436</v>
      </c>
      <c r="H4567" s="63" t="s">
        <v>19</v>
      </c>
      <c r="I4567" s="63">
        <v>26</v>
      </c>
      <c r="J4567" s="63">
        <v>16</v>
      </c>
      <c r="K4567" s="63">
        <v>2</v>
      </c>
      <c r="L4567" s="63">
        <v>-0.5</v>
      </c>
      <c r="M4567" s="63">
        <v>1</v>
      </c>
      <c r="N4567" s="63"/>
      <c r="O4567" s="63">
        <v>1</v>
      </c>
      <c r="P4567" s="63"/>
      <c r="Q4567" s="63"/>
      <c r="R4567" s="63"/>
    </row>
    <row r="4568" spans="1:18" x14ac:dyDescent="0.2">
      <c r="A4568" s="63" t="s">
        <v>4531</v>
      </c>
      <c r="B4568" s="63" t="s">
        <v>4434</v>
      </c>
      <c r="C4568" s="63" t="s">
        <v>205</v>
      </c>
      <c r="D4568" s="63" t="s">
        <v>204</v>
      </c>
      <c r="E4568" s="63" t="s">
        <v>4435</v>
      </c>
      <c r="F4568" s="63">
        <v>0</v>
      </c>
      <c r="G4568" s="63" t="s">
        <v>4436</v>
      </c>
      <c r="H4568" s="63" t="s">
        <v>334</v>
      </c>
      <c r="I4568" s="63">
        <v>40</v>
      </c>
      <c r="J4568" s="63">
        <v>37</v>
      </c>
      <c r="K4568" s="63">
        <v>3</v>
      </c>
      <c r="L4568" s="63"/>
      <c r="M4568" s="63"/>
      <c r="N4568" s="63"/>
      <c r="O4568" s="63"/>
      <c r="P4568" s="63"/>
      <c r="Q4568" s="63"/>
      <c r="R4568" s="63"/>
    </row>
    <row r="4569" spans="1:18" x14ac:dyDescent="0.2">
      <c r="A4569" s="63" t="s">
        <v>4532</v>
      </c>
      <c r="B4569" s="63" t="s">
        <v>4438</v>
      </c>
      <c r="C4569" s="63" t="s">
        <v>205</v>
      </c>
      <c r="D4569" s="63" t="s">
        <v>204</v>
      </c>
      <c r="E4569" s="63" t="s">
        <v>4435</v>
      </c>
      <c r="F4569" s="63">
        <v>1</v>
      </c>
      <c r="G4569" s="63" t="s">
        <v>4436</v>
      </c>
      <c r="H4569" s="63" t="s">
        <v>19</v>
      </c>
      <c r="I4569" s="63">
        <v>32</v>
      </c>
      <c r="J4569" s="63">
        <v>33</v>
      </c>
      <c r="K4569" s="63">
        <v>3</v>
      </c>
      <c r="L4569" s="63">
        <v>-0.9</v>
      </c>
      <c r="M4569" s="63">
        <v>1</v>
      </c>
      <c r="N4569" s="63"/>
      <c r="O4569" s="63">
        <v>1</v>
      </c>
      <c r="P4569" s="63"/>
      <c r="Q4569" s="63"/>
      <c r="R4569" s="63"/>
    </row>
    <row r="4570" spans="1:18" x14ac:dyDescent="0.2">
      <c r="A4570" s="63" t="s">
        <v>4533</v>
      </c>
      <c r="B4570" s="63" t="s">
        <v>4434</v>
      </c>
      <c r="C4570" s="63" t="s">
        <v>209</v>
      </c>
      <c r="D4570" s="63" t="s">
        <v>208</v>
      </c>
      <c r="E4570" s="63" t="s">
        <v>4435</v>
      </c>
      <c r="F4570" s="63">
        <v>0</v>
      </c>
      <c r="G4570" s="63" t="s">
        <v>4436</v>
      </c>
      <c r="H4570" s="63" t="s">
        <v>334</v>
      </c>
      <c r="I4570" s="63">
        <v>23</v>
      </c>
      <c r="J4570" s="63">
        <v>8</v>
      </c>
      <c r="K4570" s="63">
        <v>1</v>
      </c>
      <c r="L4570" s="63"/>
      <c r="M4570" s="63"/>
      <c r="N4570" s="63"/>
      <c r="O4570" s="63"/>
      <c r="P4570" s="63"/>
      <c r="Q4570" s="63"/>
      <c r="R4570" s="63"/>
    </row>
    <row r="4571" spans="1:18" x14ac:dyDescent="0.2">
      <c r="A4571" s="63" t="s">
        <v>4534</v>
      </c>
      <c r="B4571" s="63" t="s">
        <v>4438</v>
      </c>
      <c r="C4571" s="63" t="s">
        <v>209</v>
      </c>
      <c r="D4571" s="63" t="s">
        <v>208</v>
      </c>
      <c r="E4571" s="63" t="s">
        <v>4435</v>
      </c>
      <c r="F4571" s="63">
        <v>1</v>
      </c>
      <c r="G4571" s="63" t="s">
        <v>4436</v>
      </c>
      <c r="H4571" s="63" t="s">
        <v>19</v>
      </c>
      <c r="I4571" s="63">
        <v>20</v>
      </c>
      <c r="J4571" s="63">
        <v>10</v>
      </c>
      <c r="K4571" s="63">
        <v>1</v>
      </c>
      <c r="L4571" s="63">
        <v>-0.3</v>
      </c>
      <c r="M4571" s="63">
        <v>1</v>
      </c>
      <c r="N4571" s="63"/>
      <c r="O4571" s="63"/>
      <c r="P4571" s="63"/>
      <c r="Q4571" s="63"/>
      <c r="R4571" s="63"/>
    </row>
    <row r="4572" spans="1:18" x14ac:dyDescent="0.2">
      <c r="A4572" s="63" t="s">
        <v>4535</v>
      </c>
      <c r="B4572" s="63" t="s">
        <v>4434</v>
      </c>
      <c r="C4572" s="63" t="s">
        <v>213</v>
      </c>
      <c r="D4572" s="63" t="s">
        <v>212</v>
      </c>
      <c r="E4572" s="63" t="s">
        <v>4435</v>
      </c>
      <c r="F4572" s="63">
        <v>0</v>
      </c>
      <c r="G4572" s="63" t="s">
        <v>4436</v>
      </c>
      <c r="H4572" s="63" t="s">
        <v>334</v>
      </c>
      <c r="I4572" s="63">
        <v>46</v>
      </c>
      <c r="J4572" s="63">
        <v>45</v>
      </c>
      <c r="K4572" s="63">
        <v>4</v>
      </c>
      <c r="L4572" s="63"/>
      <c r="M4572" s="63"/>
      <c r="N4572" s="63"/>
      <c r="O4572" s="63"/>
      <c r="P4572" s="63"/>
      <c r="Q4572" s="63"/>
      <c r="R4572" s="63"/>
    </row>
    <row r="4573" spans="1:18" x14ac:dyDescent="0.2">
      <c r="A4573" s="63" t="s">
        <v>4536</v>
      </c>
      <c r="B4573" s="63" t="s">
        <v>4438</v>
      </c>
      <c r="C4573" s="63" t="s">
        <v>213</v>
      </c>
      <c r="D4573" s="63" t="s">
        <v>212</v>
      </c>
      <c r="E4573" s="63" t="s">
        <v>4435</v>
      </c>
      <c r="F4573" s="63">
        <v>1</v>
      </c>
      <c r="G4573" s="63" t="s">
        <v>4436</v>
      </c>
      <c r="H4573" s="63" t="s">
        <v>19</v>
      </c>
      <c r="I4573" s="63">
        <v>35</v>
      </c>
      <c r="J4573" s="63">
        <v>41</v>
      </c>
      <c r="K4573" s="63">
        <v>4</v>
      </c>
      <c r="L4573" s="63">
        <v>-1.2</v>
      </c>
      <c r="M4573" s="63">
        <v>1</v>
      </c>
      <c r="N4573" s="63"/>
      <c r="O4573" s="63">
        <v>1</v>
      </c>
      <c r="P4573" s="63"/>
      <c r="Q4573" s="63">
        <v>1</v>
      </c>
      <c r="R4573" s="63"/>
    </row>
    <row r="4574" spans="1:18" x14ac:dyDescent="0.2">
      <c r="A4574" s="63" t="s">
        <v>4537</v>
      </c>
      <c r="B4574" s="63" t="s">
        <v>4434</v>
      </c>
      <c r="C4574" s="63" t="s">
        <v>217</v>
      </c>
      <c r="D4574" s="63" t="s">
        <v>216</v>
      </c>
      <c r="E4574" s="63" t="s">
        <v>4435</v>
      </c>
      <c r="F4574" s="63">
        <v>0</v>
      </c>
      <c r="G4574" s="63" t="s">
        <v>4436</v>
      </c>
      <c r="H4574" s="63" t="s">
        <v>334</v>
      </c>
      <c r="I4574" s="63">
        <v>26</v>
      </c>
      <c r="J4574" s="63">
        <v>12</v>
      </c>
      <c r="K4574" s="63">
        <v>1</v>
      </c>
      <c r="L4574" s="63"/>
      <c r="M4574" s="63"/>
      <c r="N4574" s="63"/>
      <c r="O4574" s="63"/>
      <c r="P4574" s="63"/>
      <c r="Q4574" s="63"/>
      <c r="R4574" s="63"/>
    </row>
    <row r="4575" spans="1:18" x14ac:dyDescent="0.2">
      <c r="A4575" s="63" t="s">
        <v>4538</v>
      </c>
      <c r="B4575" s="63" t="s">
        <v>4438</v>
      </c>
      <c r="C4575" s="63" t="s">
        <v>217</v>
      </c>
      <c r="D4575" s="63" t="s">
        <v>216</v>
      </c>
      <c r="E4575" s="63" t="s">
        <v>4435</v>
      </c>
      <c r="F4575" s="63">
        <v>1</v>
      </c>
      <c r="G4575" s="63" t="s">
        <v>4436</v>
      </c>
      <c r="H4575" s="63" t="s">
        <v>19</v>
      </c>
      <c r="I4575" s="63">
        <v>21</v>
      </c>
      <c r="J4575" s="63">
        <v>11</v>
      </c>
      <c r="K4575" s="63">
        <v>1</v>
      </c>
      <c r="L4575" s="63">
        <v>-0.5</v>
      </c>
      <c r="M4575" s="63">
        <v>1</v>
      </c>
      <c r="N4575" s="63"/>
      <c r="O4575" s="63">
        <v>1</v>
      </c>
      <c r="P4575" s="63"/>
      <c r="Q4575" s="63"/>
      <c r="R4575" s="63"/>
    </row>
    <row r="4576" spans="1:18" x14ac:dyDescent="0.2">
      <c r="A4576" s="63" t="s">
        <v>4539</v>
      </c>
      <c r="B4576" s="63" t="s">
        <v>4434</v>
      </c>
      <c r="C4576" s="63" t="s">
        <v>221</v>
      </c>
      <c r="D4576" s="63" t="s">
        <v>220</v>
      </c>
      <c r="E4576" s="63" t="s">
        <v>4435</v>
      </c>
      <c r="F4576" s="63">
        <v>0</v>
      </c>
      <c r="G4576" s="63" t="s">
        <v>4436</v>
      </c>
      <c r="H4576" s="63" t="s">
        <v>334</v>
      </c>
      <c r="I4576" s="63">
        <v>32</v>
      </c>
      <c r="J4576" s="63">
        <v>20</v>
      </c>
      <c r="K4576" s="63">
        <v>2</v>
      </c>
      <c r="L4576" s="63"/>
      <c r="M4576" s="63"/>
      <c r="N4576" s="63"/>
      <c r="O4576" s="63"/>
      <c r="P4576" s="63"/>
      <c r="Q4576" s="63"/>
      <c r="R4576" s="63"/>
    </row>
    <row r="4577" spans="1:18" x14ac:dyDescent="0.2">
      <c r="A4577" s="63" t="s">
        <v>4540</v>
      </c>
      <c r="B4577" s="63" t="s">
        <v>4438</v>
      </c>
      <c r="C4577" s="63" t="s">
        <v>221</v>
      </c>
      <c r="D4577" s="63" t="s">
        <v>220</v>
      </c>
      <c r="E4577" s="63" t="s">
        <v>4435</v>
      </c>
      <c r="F4577" s="63">
        <v>1</v>
      </c>
      <c r="G4577" s="63" t="s">
        <v>4436</v>
      </c>
      <c r="H4577" s="63" t="s">
        <v>19</v>
      </c>
      <c r="I4577" s="63">
        <v>28</v>
      </c>
      <c r="J4577" s="63">
        <v>24</v>
      </c>
      <c r="K4577" s="63">
        <v>2</v>
      </c>
      <c r="L4577" s="63">
        <v>-0.4</v>
      </c>
      <c r="M4577" s="63">
        <v>1</v>
      </c>
      <c r="N4577" s="63"/>
      <c r="O4577" s="63"/>
      <c r="P4577" s="63"/>
      <c r="Q4577" s="63"/>
      <c r="R4577" s="63"/>
    </row>
    <row r="4578" spans="1:18" x14ac:dyDescent="0.2">
      <c r="A4578" s="63" t="s">
        <v>4541</v>
      </c>
      <c r="B4578" s="63" t="s">
        <v>4542</v>
      </c>
      <c r="C4578" s="63" t="s">
        <v>14</v>
      </c>
      <c r="D4578" s="63" t="s">
        <v>13</v>
      </c>
      <c r="E4578" s="63" t="s">
        <v>4543</v>
      </c>
      <c r="F4578" s="63">
        <v>0</v>
      </c>
      <c r="G4578" s="63" t="s">
        <v>8641</v>
      </c>
      <c r="H4578" s="63" t="s">
        <v>334</v>
      </c>
      <c r="I4578" s="63">
        <v>22</v>
      </c>
      <c r="J4578" s="63">
        <v>32</v>
      </c>
      <c r="K4578" s="63">
        <v>3</v>
      </c>
      <c r="L4578" s="63"/>
      <c r="M4578" s="63"/>
      <c r="N4578" s="63"/>
      <c r="O4578" s="63"/>
      <c r="P4578" s="63"/>
      <c r="Q4578" s="63"/>
      <c r="R4578" s="63"/>
    </row>
    <row r="4579" spans="1:18" x14ac:dyDescent="0.2">
      <c r="A4579" s="63" t="s">
        <v>4545</v>
      </c>
      <c r="B4579" s="63" t="s">
        <v>4546</v>
      </c>
      <c r="C4579" s="63" t="s">
        <v>14</v>
      </c>
      <c r="D4579" s="63" t="s">
        <v>13</v>
      </c>
      <c r="E4579" s="63" t="s">
        <v>4543</v>
      </c>
      <c r="F4579" s="63">
        <v>1</v>
      </c>
      <c r="G4579" s="63" t="s">
        <v>8641</v>
      </c>
      <c r="H4579" s="63" t="s">
        <v>19</v>
      </c>
      <c r="I4579" s="63">
        <v>20</v>
      </c>
      <c r="J4579" s="63">
        <v>29</v>
      </c>
      <c r="K4579" s="63">
        <v>3</v>
      </c>
      <c r="L4579" s="63">
        <v>-0.6</v>
      </c>
      <c r="M4579" s="63">
        <v>1</v>
      </c>
      <c r="N4579" s="63"/>
      <c r="O4579" s="63">
        <v>1</v>
      </c>
      <c r="P4579" s="63"/>
      <c r="Q4579" s="63"/>
      <c r="R4579" s="63"/>
    </row>
    <row r="4580" spans="1:18" x14ac:dyDescent="0.2">
      <c r="A4580" s="63" t="s">
        <v>4547</v>
      </c>
      <c r="B4580" s="63" t="s">
        <v>4542</v>
      </c>
      <c r="C4580" s="63" t="s">
        <v>22</v>
      </c>
      <c r="D4580" s="63" t="s">
        <v>21</v>
      </c>
      <c r="E4580" s="63" t="s">
        <v>4543</v>
      </c>
      <c r="F4580" s="63">
        <v>0</v>
      </c>
      <c r="G4580" s="63" t="s">
        <v>8641</v>
      </c>
      <c r="H4580" s="63" t="s">
        <v>334</v>
      </c>
      <c r="I4580" s="63"/>
      <c r="J4580" s="63"/>
      <c r="K4580" s="63"/>
      <c r="L4580" s="63"/>
      <c r="M4580" s="63"/>
      <c r="N4580" s="63"/>
      <c r="O4580" s="63"/>
      <c r="P4580" s="63"/>
      <c r="Q4580" s="63"/>
      <c r="R4580" s="63"/>
    </row>
    <row r="4581" spans="1:18" x14ac:dyDescent="0.2">
      <c r="A4581" s="63" t="s">
        <v>4548</v>
      </c>
      <c r="B4581" s="63" t="s">
        <v>4546</v>
      </c>
      <c r="C4581" s="63" t="s">
        <v>22</v>
      </c>
      <c r="D4581" s="63" t="s">
        <v>21</v>
      </c>
      <c r="E4581" s="63" t="s">
        <v>4543</v>
      </c>
      <c r="F4581" s="63">
        <v>1</v>
      </c>
      <c r="G4581" s="63" t="s">
        <v>8641</v>
      </c>
      <c r="H4581" s="63" t="s">
        <v>19</v>
      </c>
      <c r="I4581" s="63">
        <v>11</v>
      </c>
      <c r="J4581" s="63">
        <v>1</v>
      </c>
      <c r="K4581" s="63">
        <v>1</v>
      </c>
      <c r="L4581" s="63"/>
      <c r="M4581" s="63"/>
      <c r="N4581" s="63"/>
      <c r="O4581" s="63"/>
      <c r="P4581" s="63"/>
      <c r="Q4581" s="63"/>
      <c r="R4581" s="63"/>
    </row>
    <row r="4582" spans="1:18" x14ac:dyDescent="0.2">
      <c r="A4582" s="63" t="s">
        <v>4549</v>
      </c>
      <c r="B4582" s="63" t="s">
        <v>4542</v>
      </c>
      <c r="C4582" s="63" t="s">
        <v>26</v>
      </c>
      <c r="D4582" s="63" t="s">
        <v>25</v>
      </c>
      <c r="E4582" s="63" t="s">
        <v>4543</v>
      </c>
      <c r="F4582" s="63">
        <v>0</v>
      </c>
      <c r="G4582" s="63" t="s">
        <v>8641</v>
      </c>
      <c r="H4582" s="63" t="s">
        <v>334</v>
      </c>
      <c r="I4582" s="63">
        <v>20</v>
      </c>
      <c r="J4582" s="63">
        <v>20</v>
      </c>
      <c r="K4582" s="63">
        <v>2</v>
      </c>
      <c r="L4582" s="63"/>
      <c r="M4582" s="63"/>
      <c r="N4582" s="63"/>
      <c r="O4582" s="63"/>
      <c r="P4582" s="63"/>
      <c r="Q4582" s="63"/>
      <c r="R4582" s="63"/>
    </row>
    <row r="4583" spans="1:18" x14ac:dyDescent="0.2">
      <c r="A4583" s="63" t="s">
        <v>4550</v>
      </c>
      <c r="B4583" s="63" t="s">
        <v>4546</v>
      </c>
      <c r="C4583" s="63" t="s">
        <v>26</v>
      </c>
      <c r="D4583" s="63" t="s">
        <v>25</v>
      </c>
      <c r="E4583" s="63" t="s">
        <v>4543</v>
      </c>
      <c r="F4583" s="63">
        <v>1</v>
      </c>
      <c r="G4583" s="63" t="s">
        <v>8641</v>
      </c>
      <c r="H4583" s="63" t="s">
        <v>19</v>
      </c>
      <c r="I4583" s="63">
        <v>19</v>
      </c>
      <c r="J4583" s="63">
        <v>23</v>
      </c>
      <c r="K4583" s="63">
        <v>2</v>
      </c>
      <c r="L4583" s="63">
        <v>-0.3</v>
      </c>
      <c r="M4583" s="63">
        <v>1</v>
      </c>
      <c r="N4583" s="63"/>
      <c r="O4583" s="63"/>
      <c r="P4583" s="63"/>
      <c r="Q4583" s="63"/>
      <c r="R4583" s="63"/>
    </row>
    <row r="4584" spans="1:18" x14ac:dyDescent="0.2">
      <c r="A4584" s="63" t="s">
        <v>4551</v>
      </c>
      <c r="B4584" s="63" t="s">
        <v>4542</v>
      </c>
      <c r="C4584" s="63" t="s">
        <v>30</v>
      </c>
      <c r="D4584" s="63" t="s">
        <v>29</v>
      </c>
      <c r="E4584" s="63" t="s">
        <v>4543</v>
      </c>
      <c r="F4584" s="63">
        <v>0</v>
      </c>
      <c r="G4584" s="63" t="s">
        <v>8641</v>
      </c>
      <c r="H4584" s="63" t="s">
        <v>334</v>
      </c>
      <c r="I4584" s="63">
        <v>25</v>
      </c>
      <c r="J4584" s="63">
        <v>47</v>
      </c>
      <c r="K4584" s="63">
        <v>4</v>
      </c>
      <c r="L4584" s="63"/>
      <c r="M4584" s="63"/>
      <c r="N4584" s="63"/>
      <c r="O4584" s="63"/>
      <c r="P4584" s="63"/>
      <c r="Q4584" s="63"/>
      <c r="R4584" s="63"/>
    </row>
    <row r="4585" spans="1:18" x14ac:dyDescent="0.2">
      <c r="A4585" s="63" t="s">
        <v>4552</v>
      </c>
      <c r="B4585" s="63" t="s">
        <v>4546</v>
      </c>
      <c r="C4585" s="63" t="s">
        <v>30</v>
      </c>
      <c r="D4585" s="63" t="s">
        <v>29</v>
      </c>
      <c r="E4585" s="63" t="s">
        <v>4543</v>
      </c>
      <c r="F4585" s="63">
        <v>1</v>
      </c>
      <c r="G4585" s="63" t="s">
        <v>8641</v>
      </c>
      <c r="H4585" s="63" t="s">
        <v>19</v>
      </c>
      <c r="I4585" s="63">
        <v>23</v>
      </c>
      <c r="J4585" s="63">
        <v>50</v>
      </c>
      <c r="K4585" s="63">
        <v>4</v>
      </c>
      <c r="L4585" s="63">
        <v>-0.6</v>
      </c>
      <c r="M4585" s="63">
        <v>1</v>
      </c>
      <c r="N4585" s="63"/>
      <c r="O4585" s="63">
        <v>1</v>
      </c>
      <c r="P4585" s="63"/>
      <c r="Q4585" s="63"/>
      <c r="R4585" s="63"/>
    </row>
    <row r="4586" spans="1:18" x14ac:dyDescent="0.2">
      <c r="A4586" s="63" t="s">
        <v>4553</v>
      </c>
      <c r="B4586" s="63" t="s">
        <v>4542</v>
      </c>
      <c r="C4586" s="63" t="s">
        <v>34</v>
      </c>
      <c r="D4586" s="63" t="s">
        <v>33</v>
      </c>
      <c r="E4586" s="63" t="s">
        <v>4543</v>
      </c>
      <c r="F4586" s="63">
        <v>0</v>
      </c>
      <c r="G4586" s="63" t="s">
        <v>8641</v>
      </c>
      <c r="H4586" s="63" t="s">
        <v>334</v>
      </c>
      <c r="I4586" s="63">
        <v>22</v>
      </c>
      <c r="J4586" s="63">
        <v>32</v>
      </c>
      <c r="K4586" s="63">
        <v>3</v>
      </c>
      <c r="L4586" s="63"/>
      <c r="M4586" s="63"/>
      <c r="N4586" s="63"/>
      <c r="O4586" s="63"/>
      <c r="P4586" s="63"/>
      <c r="Q4586" s="63"/>
      <c r="R4586" s="63"/>
    </row>
    <row r="4587" spans="1:18" x14ac:dyDescent="0.2">
      <c r="A4587" s="63" t="s">
        <v>4554</v>
      </c>
      <c r="B4587" s="63" t="s">
        <v>4546</v>
      </c>
      <c r="C4587" s="63" t="s">
        <v>34</v>
      </c>
      <c r="D4587" s="63" t="s">
        <v>33</v>
      </c>
      <c r="E4587" s="63" t="s">
        <v>4543</v>
      </c>
      <c r="F4587" s="63">
        <v>1</v>
      </c>
      <c r="G4587" s="63" t="s">
        <v>8641</v>
      </c>
      <c r="H4587" s="63" t="s">
        <v>19</v>
      </c>
      <c r="I4587" s="63">
        <v>20</v>
      </c>
      <c r="J4587" s="63">
        <v>29</v>
      </c>
      <c r="K4587" s="63">
        <v>3</v>
      </c>
      <c r="L4587" s="63">
        <v>-0.6</v>
      </c>
      <c r="M4587" s="63">
        <v>1</v>
      </c>
      <c r="N4587" s="63"/>
      <c r="O4587" s="63">
        <v>1</v>
      </c>
      <c r="P4587" s="63"/>
      <c r="Q4587" s="63"/>
      <c r="R4587" s="63"/>
    </row>
    <row r="4588" spans="1:18" x14ac:dyDescent="0.2">
      <c r="A4588" s="63" t="s">
        <v>4555</v>
      </c>
      <c r="B4588" s="63" t="s">
        <v>4542</v>
      </c>
      <c r="C4588" s="63" t="s">
        <v>38</v>
      </c>
      <c r="D4588" s="63" t="s">
        <v>37</v>
      </c>
      <c r="E4588" s="63" t="s">
        <v>4543</v>
      </c>
      <c r="F4588" s="63">
        <v>0</v>
      </c>
      <c r="G4588" s="63" t="s">
        <v>8641</v>
      </c>
      <c r="H4588" s="63" t="s">
        <v>334</v>
      </c>
      <c r="I4588" s="63">
        <v>16</v>
      </c>
      <c r="J4588" s="63">
        <v>6</v>
      </c>
      <c r="K4588" s="63">
        <v>1</v>
      </c>
      <c r="L4588" s="63"/>
      <c r="M4588" s="63"/>
      <c r="N4588" s="63"/>
      <c r="O4588" s="63"/>
      <c r="P4588" s="63"/>
      <c r="Q4588" s="63"/>
      <c r="R4588" s="63"/>
    </row>
    <row r="4589" spans="1:18" x14ac:dyDescent="0.2">
      <c r="A4589" s="63" t="s">
        <v>4556</v>
      </c>
      <c r="B4589" s="63" t="s">
        <v>4546</v>
      </c>
      <c r="C4589" s="63" t="s">
        <v>38</v>
      </c>
      <c r="D4589" s="63" t="s">
        <v>37</v>
      </c>
      <c r="E4589" s="63" t="s">
        <v>4543</v>
      </c>
      <c r="F4589" s="63">
        <v>1</v>
      </c>
      <c r="G4589" s="63" t="s">
        <v>8641</v>
      </c>
      <c r="H4589" s="63" t="s">
        <v>19</v>
      </c>
      <c r="I4589" s="63">
        <v>14</v>
      </c>
      <c r="J4589" s="63">
        <v>4</v>
      </c>
      <c r="K4589" s="63">
        <v>1</v>
      </c>
      <c r="L4589" s="63">
        <v>-0.6</v>
      </c>
      <c r="M4589" s="63">
        <v>1</v>
      </c>
      <c r="N4589" s="63"/>
      <c r="O4589" s="63">
        <v>1</v>
      </c>
      <c r="P4589" s="63"/>
      <c r="Q4589" s="63"/>
      <c r="R4589" s="63"/>
    </row>
    <row r="4590" spans="1:18" x14ac:dyDescent="0.2">
      <c r="A4590" s="63" t="s">
        <v>4557</v>
      </c>
      <c r="B4590" s="63" t="s">
        <v>4542</v>
      </c>
      <c r="C4590" s="63" t="s">
        <v>42</v>
      </c>
      <c r="D4590" s="63" t="s">
        <v>41</v>
      </c>
      <c r="E4590" s="63" t="s">
        <v>4543</v>
      </c>
      <c r="F4590" s="63">
        <v>0</v>
      </c>
      <c r="G4590" s="63" t="s">
        <v>8641</v>
      </c>
      <c r="H4590" s="63" t="s">
        <v>334</v>
      </c>
      <c r="I4590" s="63">
        <v>20</v>
      </c>
      <c r="J4590" s="63">
        <v>20</v>
      </c>
      <c r="K4590" s="63">
        <v>2</v>
      </c>
      <c r="L4590" s="63"/>
      <c r="M4590" s="63"/>
      <c r="N4590" s="63"/>
      <c r="O4590" s="63"/>
      <c r="P4590" s="63"/>
      <c r="Q4590" s="63"/>
      <c r="R4590" s="63"/>
    </row>
    <row r="4591" spans="1:18" x14ac:dyDescent="0.2">
      <c r="A4591" s="63" t="s">
        <v>4558</v>
      </c>
      <c r="B4591" s="63" t="s">
        <v>4546</v>
      </c>
      <c r="C4591" s="63" t="s">
        <v>42</v>
      </c>
      <c r="D4591" s="63" t="s">
        <v>41</v>
      </c>
      <c r="E4591" s="63" t="s">
        <v>4543</v>
      </c>
      <c r="F4591" s="63">
        <v>1</v>
      </c>
      <c r="G4591" s="63" t="s">
        <v>8641</v>
      </c>
      <c r="H4591" s="63" t="s">
        <v>19</v>
      </c>
      <c r="I4591" s="63">
        <v>19</v>
      </c>
      <c r="J4591" s="63">
        <v>23</v>
      </c>
      <c r="K4591" s="63">
        <v>2</v>
      </c>
      <c r="L4591" s="63">
        <v>-0.3</v>
      </c>
      <c r="M4591" s="63">
        <v>1</v>
      </c>
      <c r="N4591" s="63"/>
      <c r="O4591" s="63"/>
      <c r="P4591" s="63"/>
      <c r="Q4591" s="63"/>
      <c r="R4591" s="63"/>
    </row>
    <row r="4592" spans="1:18" x14ac:dyDescent="0.2">
      <c r="A4592" s="63" t="s">
        <v>4559</v>
      </c>
      <c r="B4592" s="63" t="s">
        <v>4542</v>
      </c>
      <c r="C4592" s="63" t="s">
        <v>46</v>
      </c>
      <c r="D4592" s="63" t="s">
        <v>45</v>
      </c>
      <c r="E4592" s="63" t="s">
        <v>4543</v>
      </c>
      <c r="F4592" s="63">
        <v>0</v>
      </c>
      <c r="G4592" s="63" t="s">
        <v>8641</v>
      </c>
      <c r="H4592" s="63" t="s">
        <v>334</v>
      </c>
      <c r="I4592" s="63">
        <v>20</v>
      </c>
      <c r="J4592" s="63">
        <v>20</v>
      </c>
      <c r="K4592" s="63">
        <v>2</v>
      </c>
      <c r="L4592" s="63"/>
      <c r="M4592" s="63"/>
      <c r="N4592" s="63"/>
      <c r="O4592" s="63"/>
      <c r="P4592" s="63"/>
      <c r="Q4592" s="63"/>
      <c r="R4592" s="63"/>
    </row>
    <row r="4593" spans="1:18" x14ac:dyDescent="0.2">
      <c r="A4593" s="63" t="s">
        <v>4560</v>
      </c>
      <c r="B4593" s="63" t="s">
        <v>4546</v>
      </c>
      <c r="C4593" s="63" t="s">
        <v>46</v>
      </c>
      <c r="D4593" s="63" t="s">
        <v>45</v>
      </c>
      <c r="E4593" s="63" t="s">
        <v>4543</v>
      </c>
      <c r="F4593" s="63">
        <v>1</v>
      </c>
      <c r="G4593" s="63" t="s">
        <v>8641</v>
      </c>
      <c r="H4593" s="63" t="s">
        <v>19</v>
      </c>
      <c r="I4593" s="63">
        <v>20</v>
      </c>
      <c r="J4593" s="63">
        <v>29</v>
      </c>
      <c r="K4593" s="63">
        <v>3</v>
      </c>
      <c r="L4593" s="63">
        <v>0</v>
      </c>
      <c r="M4593" s="63"/>
      <c r="N4593" s="63"/>
      <c r="O4593" s="63"/>
      <c r="P4593" s="63"/>
      <c r="Q4593" s="63"/>
      <c r="R4593" s="63"/>
    </row>
    <row r="4594" spans="1:18" x14ac:dyDescent="0.2">
      <c r="A4594" s="63" t="s">
        <v>4561</v>
      </c>
      <c r="B4594" s="63" t="s">
        <v>4542</v>
      </c>
      <c r="C4594" s="63" t="s">
        <v>50</v>
      </c>
      <c r="D4594" s="63" t="s">
        <v>49</v>
      </c>
      <c r="E4594" s="63" t="s">
        <v>4543</v>
      </c>
      <c r="F4594" s="63">
        <v>0</v>
      </c>
      <c r="G4594" s="63" t="s">
        <v>8641</v>
      </c>
      <c r="H4594" s="63" t="s">
        <v>334</v>
      </c>
      <c r="I4594" s="63"/>
      <c r="J4594" s="63"/>
      <c r="K4594" s="63"/>
      <c r="L4594" s="63"/>
      <c r="M4594" s="63"/>
      <c r="N4594" s="63"/>
      <c r="O4594" s="63"/>
      <c r="P4594" s="63"/>
      <c r="Q4594" s="63"/>
      <c r="R4594" s="63"/>
    </row>
    <row r="4595" spans="1:18" x14ac:dyDescent="0.2">
      <c r="A4595" s="63" t="s">
        <v>4562</v>
      </c>
      <c r="B4595" s="63" t="s">
        <v>4546</v>
      </c>
      <c r="C4595" s="63" t="s">
        <v>50</v>
      </c>
      <c r="D4595" s="63" t="s">
        <v>49</v>
      </c>
      <c r="E4595" s="63" t="s">
        <v>4543</v>
      </c>
      <c r="F4595" s="63">
        <v>1</v>
      </c>
      <c r="G4595" s="63" t="s">
        <v>8641</v>
      </c>
      <c r="H4595" s="63" t="s">
        <v>19</v>
      </c>
      <c r="I4595" s="63">
        <v>19</v>
      </c>
      <c r="J4595" s="63">
        <v>23</v>
      </c>
      <c r="K4595" s="63">
        <v>2</v>
      </c>
      <c r="L4595" s="63"/>
      <c r="M4595" s="63"/>
      <c r="N4595" s="63"/>
      <c r="O4595" s="63"/>
      <c r="P4595" s="63"/>
      <c r="Q4595" s="63"/>
      <c r="R4595" s="63"/>
    </row>
    <row r="4596" spans="1:18" x14ac:dyDescent="0.2">
      <c r="A4596" s="63" t="s">
        <v>4563</v>
      </c>
      <c r="B4596" s="63" t="s">
        <v>4542</v>
      </c>
      <c r="C4596" s="63" t="s">
        <v>54</v>
      </c>
      <c r="D4596" s="63" t="s">
        <v>53</v>
      </c>
      <c r="E4596" s="63" t="s">
        <v>4543</v>
      </c>
      <c r="F4596" s="63">
        <v>0</v>
      </c>
      <c r="G4596" s="63" t="s">
        <v>8641</v>
      </c>
      <c r="H4596" s="63" t="s">
        <v>334</v>
      </c>
      <c r="I4596" s="63">
        <v>22</v>
      </c>
      <c r="J4596" s="63">
        <v>32</v>
      </c>
      <c r="K4596" s="63">
        <v>3</v>
      </c>
      <c r="L4596" s="63"/>
      <c r="M4596" s="63"/>
      <c r="N4596" s="63"/>
      <c r="O4596" s="63"/>
      <c r="P4596" s="63"/>
      <c r="Q4596" s="63"/>
      <c r="R4596" s="63"/>
    </row>
    <row r="4597" spans="1:18" x14ac:dyDescent="0.2">
      <c r="A4597" s="63" t="s">
        <v>4564</v>
      </c>
      <c r="B4597" s="63" t="s">
        <v>4546</v>
      </c>
      <c r="C4597" s="63" t="s">
        <v>54</v>
      </c>
      <c r="D4597" s="63" t="s">
        <v>53</v>
      </c>
      <c r="E4597" s="63" t="s">
        <v>4543</v>
      </c>
      <c r="F4597" s="63">
        <v>1</v>
      </c>
      <c r="G4597" s="63" t="s">
        <v>8641</v>
      </c>
      <c r="H4597" s="63" t="s">
        <v>19</v>
      </c>
      <c r="I4597" s="63">
        <v>22</v>
      </c>
      <c r="J4597" s="63">
        <v>46</v>
      </c>
      <c r="K4597" s="63">
        <v>4</v>
      </c>
      <c r="L4597" s="63">
        <v>0</v>
      </c>
      <c r="M4597" s="63"/>
      <c r="N4597" s="63"/>
      <c r="O4597" s="63"/>
      <c r="P4597" s="63"/>
      <c r="Q4597" s="63"/>
      <c r="R4597" s="63"/>
    </row>
    <row r="4598" spans="1:18" x14ac:dyDescent="0.2">
      <c r="A4598" s="63" t="s">
        <v>4565</v>
      </c>
      <c r="B4598" s="63" t="s">
        <v>4542</v>
      </c>
      <c r="C4598" s="63" t="s">
        <v>58</v>
      </c>
      <c r="D4598" s="63" t="s">
        <v>57</v>
      </c>
      <c r="E4598" s="63" t="s">
        <v>4543</v>
      </c>
      <c r="F4598" s="63">
        <v>0</v>
      </c>
      <c r="G4598" s="63" t="s">
        <v>8641</v>
      </c>
      <c r="H4598" s="63" t="s">
        <v>334</v>
      </c>
      <c r="I4598" s="63">
        <v>21</v>
      </c>
      <c r="J4598" s="63">
        <v>26</v>
      </c>
      <c r="K4598" s="63">
        <v>3</v>
      </c>
      <c r="L4598" s="63"/>
      <c r="M4598" s="63"/>
      <c r="N4598" s="63"/>
      <c r="O4598" s="63"/>
      <c r="P4598" s="63"/>
      <c r="Q4598" s="63"/>
      <c r="R4598" s="63"/>
    </row>
    <row r="4599" spans="1:18" x14ac:dyDescent="0.2">
      <c r="A4599" s="63" t="s">
        <v>4566</v>
      </c>
      <c r="B4599" s="63" t="s">
        <v>4546</v>
      </c>
      <c r="C4599" s="63" t="s">
        <v>58</v>
      </c>
      <c r="D4599" s="63" t="s">
        <v>57</v>
      </c>
      <c r="E4599" s="63" t="s">
        <v>4543</v>
      </c>
      <c r="F4599" s="63">
        <v>1</v>
      </c>
      <c r="G4599" s="63" t="s">
        <v>8641</v>
      </c>
      <c r="H4599" s="63" t="s">
        <v>19</v>
      </c>
      <c r="I4599" s="63">
        <v>20</v>
      </c>
      <c r="J4599" s="63">
        <v>29</v>
      </c>
      <c r="K4599" s="63">
        <v>3</v>
      </c>
      <c r="L4599" s="63">
        <v>-0.3</v>
      </c>
      <c r="M4599" s="63">
        <v>1</v>
      </c>
      <c r="N4599" s="63"/>
      <c r="O4599" s="63"/>
      <c r="P4599" s="63"/>
      <c r="Q4599" s="63"/>
      <c r="R4599" s="63"/>
    </row>
    <row r="4600" spans="1:18" x14ac:dyDescent="0.2">
      <c r="A4600" s="63" t="s">
        <v>4567</v>
      </c>
      <c r="B4600" s="63" t="s">
        <v>4542</v>
      </c>
      <c r="C4600" s="63" t="s">
        <v>62</v>
      </c>
      <c r="D4600" s="63" t="s">
        <v>61</v>
      </c>
      <c r="E4600" s="63" t="s">
        <v>4543</v>
      </c>
      <c r="F4600" s="63">
        <v>0</v>
      </c>
      <c r="G4600" s="63" t="s">
        <v>8641</v>
      </c>
      <c r="H4600" s="63" t="s">
        <v>334</v>
      </c>
      <c r="I4600" s="63"/>
      <c r="J4600" s="63"/>
      <c r="K4600" s="63"/>
      <c r="L4600" s="63"/>
      <c r="M4600" s="63"/>
      <c r="N4600" s="63"/>
      <c r="O4600" s="63"/>
      <c r="P4600" s="63"/>
      <c r="Q4600" s="63"/>
      <c r="R4600" s="63"/>
    </row>
    <row r="4601" spans="1:18" x14ac:dyDescent="0.2">
      <c r="A4601" s="63" t="s">
        <v>4568</v>
      </c>
      <c r="B4601" s="63" t="s">
        <v>4546</v>
      </c>
      <c r="C4601" s="63" t="s">
        <v>62</v>
      </c>
      <c r="D4601" s="63" t="s">
        <v>61</v>
      </c>
      <c r="E4601" s="63" t="s">
        <v>4543</v>
      </c>
      <c r="F4601" s="63">
        <v>1</v>
      </c>
      <c r="G4601" s="63" t="s">
        <v>8641</v>
      </c>
      <c r="H4601" s="63" t="s">
        <v>19</v>
      </c>
      <c r="I4601" s="63">
        <v>12</v>
      </c>
      <c r="J4601" s="63">
        <v>2</v>
      </c>
      <c r="K4601" s="63">
        <v>1</v>
      </c>
      <c r="L4601" s="63"/>
      <c r="M4601" s="63"/>
      <c r="N4601" s="63"/>
      <c r="O4601" s="63"/>
      <c r="P4601" s="63"/>
      <c r="Q4601" s="63"/>
      <c r="R4601" s="63"/>
    </row>
    <row r="4602" spans="1:18" x14ac:dyDescent="0.2">
      <c r="A4602" s="63" t="s">
        <v>4569</v>
      </c>
      <c r="B4602" s="63" t="s">
        <v>4542</v>
      </c>
      <c r="C4602" s="63" t="s">
        <v>1</v>
      </c>
      <c r="D4602" s="63" t="s">
        <v>65</v>
      </c>
      <c r="E4602" s="63" t="s">
        <v>4543</v>
      </c>
      <c r="F4602" s="63">
        <v>0</v>
      </c>
      <c r="G4602" s="63" t="s">
        <v>8641</v>
      </c>
      <c r="H4602" s="63" t="s">
        <v>334</v>
      </c>
      <c r="I4602" s="63">
        <v>14</v>
      </c>
      <c r="J4602" s="63">
        <v>2</v>
      </c>
      <c r="K4602" s="63">
        <v>1</v>
      </c>
      <c r="L4602" s="63"/>
      <c r="M4602" s="63"/>
      <c r="N4602" s="63"/>
      <c r="O4602" s="63"/>
      <c r="P4602" s="63"/>
      <c r="Q4602" s="63"/>
      <c r="R4602" s="63"/>
    </row>
    <row r="4603" spans="1:18" x14ac:dyDescent="0.2">
      <c r="A4603" s="63" t="s">
        <v>4570</v>
      </c>
      <c r="B4603" s="63" t="s">
        <v>4546</v>
      </c>
      <c r="C4603" s="63" t="s">
        <v>1</v>
      </c>
      <c r="D4603" s="63" t="s">
        <v>65</v>
      </c>
      <c r="E4603" s="63" t="s">
        <v>4543</v>
      </c>
      <c r="F4603" s="63">
        <v>1</v>
      </c>
      <c r="G4603" s="63" t="s">
        <v>8641</v>
      </c>
      <c r="H4603" s="63" t="s">
        <v>19</v>
      </c>
      <c r="I4603" s="63">
        <v>14</v>
      </c>
      <c r="J4603" s="63">
        <v>4</v>
      </c>
      <c r="K4603" s="63">
        <v>1</v>
      </c>
      <c r="L4603" s="63">
        <v>0</v>
      </c>
      <c r="M4603" s="63"/>
      <c r="N4603" s="63"/>
      <c r="O4603" s="63"/>
      <c r="P4603" s="63"/>
      <c r="Q4603" s="63"/>
      <c r="R4603" s="63"/>
    </row>
    <row r="4604" spans="1:18" x14ac:dyDescent="0.2">
      <c r="A4604" s="63" t="s">
        <v>4571</v>
      </c>
      <c r="B4604" s="63" t="s">
        <v>4542</v>
      </c>
      <c r="C4604" s="63" t="s">
        <v>69</v>
      </c>
      <c r="D4604" s="63" t="s">
        <v>68</v>
      </c>
      <c r="E4604" s="63" t="s">
        <v>4543</v>
      </c>
      <c r="F4604" s="63">
        <v>0</v>
      </c>
      <c r="G4604" s="63" t="s">
        <v>8641</v>
      </c>
      <c r="H4604" s="63" t="s">
        <v>334</v>
      </c>
      <c r="I4604" s="63">
        <v>23</v>
      </c>
      <c r="J4604" s="63">
        <v>39</v>
      </c>
      <c r="K4604" s="63">
        <v>4</v>
      </c>
      <c r="L4604" s="63"/>
      <c r="M4604" s="63"/>
      <c r="N4604" s="63"/>
      <c r="O4604" s="63"/>
      <c r="P4604" s="63"/>
      <c r="Q4604" s="63"/>
      <c r="R4604" s="63"/>
    </row>
    <row r="4605" spans="1:18" x14ac:dyDescent="0.2">
      <c r="A4605" s="63" t="s">
        <v>4572</v>
      </c>
      <c r="B4605" s="63" t="s">
        <v>4546</v>
      </c>
      <c r="C4605" s="63" t="s">
        <v>69</v>
      </c>
      <c r="D4605" s="63" t="s">
        <v>68</v>
      </c>
      <c r="E4605" s="63" t="s">
        <v>4543</v>
      </c>
      <c r="F4605" s="63">
        <v>1</v>
      </c>
      <c r="G4605" s="63" t="s">
        <v>8641</v>
      </c>
      <c r="H4605" s="63" t="s">
        <v>19</v>
      </c>
      <c r="I4605" s="63">
        <v>20</v>
      </c>
      <c r="J4605" s="63">
        <v>29</v>
      </c>
      <c r="K4605" s="63">
        <v>3</v>
      </c>
      <c r="L4605" s="63">
        <v>-0.9</v>
      </c>
      <c r="M4605" s="63">
        <v>1</v>
      </c>
      <c r="N4605" s="63"/>
      <c r="O4605" s="63">
        <v>1</v>
      </c>
      <c r="P4605" s="63"/>
      <c r="Q4605" s="63"/>
      <c r="R4605" s="63"/>
    </row>
    <row r="4606" spans="1:18" x14ac:dyDescent="0.2">
      <c r="A4606" s="63" t="s">
        <v>4573</v>
      </c>
      <c r="B4606" s="63" t="s">
        <v>4542</v>
      </c>
      <c r="C4606" s="63" t="s">
        <v>73</v>
      </c>
      <c r="D4606" s="63" t="s">
        <v>72</v>
      </c>
      <c r="E4606" s="63" t="s">
        <v>4543</v>
      </c>
      <c r="F4606" s="63">
        <v>0</v>
      </c>
      <c r="G4606" s="63" t="s">
        <v>8641</v>
      </c>
      <c r="H4606" s="63" t="s">
        <v>334</v>
      </c>
      <c r="I4606" s="63">
        <v>20</v>
      </c>
      <c r="J4606" s="63">
        <v>20</v>
      </c>
      <c r="K4606" s="63">
        <v>2</v>
      </c>
      <c r="L4606" s="63"/>
      <c r="M4606" s="63"/>
      <c r="N4606" s="63"/>
      <c r="O4606" s="63"/>
      <c r="P4606" s="63"/>
      <c r="Q4606" s="63"/>
      <c r="R4606" s="63"/>
    </row>
    <row r="4607" spans="1:18" x14ac:dyDescent="0.2">
      <c r="A4607" s="63" t="s">
        <v>4574</v>
      </c>
      <c r="B4607" s="63" t="s">
        <v>4546</v>
      </c>
      <c r="C4607" s="63" t="s">
        <v>73</v>
      </c>
      <c r="D4607" s="63" t="s">
        <v>72</v>
      </c>
      <c r="E4607" s="63" t="s">
        <v>4543</v>
      </c>
      <c r="F4607" s="63">
        <v>1</v>
      </c>
      <c r="G4607" s="63" t="s">
        <v>8641</v>
      </c>
      <c r="H4607" s="63" t="s">
        <v>19</v>
      </c>
      <c r="I4607" s="63">
        <v>18</v>
      </c>
      <c r="J4607" s="63">
        <v>19</v>
      </c>
      <c r="K4607" s="63">
        <v>2</v>
      </c>
      <c r="L4607" s="63">
        <v>-0.6</v>
      </c>
      <c r="M4607" s="63">
        <v>1</v>
      </c>
      <c r="N4607" s="63"/>
      <c r="O4607" s="63">
        <v>1</v>
      </c>
      <c r="P4607" s="63"/>
      <c r="Q4607" s="63"/>
      <c r="R4607" s="63"/>
    </row>
    <row r="4608" spans="1:18" x14ac:dyDescent="0.2">
      <c r="A4608" s="63" t="s">
        <v>4575</v>
      </c>
      <c r="B4608" s="63" t="s">
        <v>4542</v>
      </c>
      <c r="C4608" s="63" t="s">
        <v>77</v>
      </c>
      <c r="D4608" s="63" t="s">
        <v>76</v>
      </c>
      <c r="E4608" s="63" t="s">
        <v>4543</v>
      </c>
      <c r="F4608" s="63">
        <v>0</v>
      </c>
      <c r="G4608" s="63" t="s">
        <v>8641</v>
      </c>
      <c r="H4608" s="63" t="s">
        <v>334</v>
      </c>
      <c r="I4608" s="63">
        <v>17</v>
      </c>
      <c r="J4608" s="63">
        <v>11</v>
      </c>
      <c r="K4608" s="63">
        <v>1</v>
      </c>
      <c r="L4608" s="63"/>
      <c r="M4608" s="63"/>
      <c r="N4608" s="63"/>
      <c r="O4608" s="63"/>
      <c r="P4608" s="63"/>
      <c r="Q4608" s="63"/>
      <c r="R4608" s="63"/>
    </row>
    <row r="4609" spans="1:18" x14ac:dyDescent="0.2">
      <c r="A4609" s="63" t="s">
        <v>4576</v>
      </c>
      <c r="B4609" s="63" t="s">
        <v>4546</v>
      </c>
      <c r="C4609" s="63" t="s">
        <v>77</v>
      </c>
      <c r="D4609" s="63" t="s">
        <v>76</v>
      </c>
      <c r="E4609" s="63" t="s">
        <v>4543</v>
      </c>
      <c r="F4609" s="63">
        <v>1</v>
      </c>
      <c r="G4609" s="63" t="s">
        <v>8641</v>
      </c>
      <c r="H4609" s="63" t="s">
        <v>19</v>
      </c>
      <c r="I4609" s="63">
        <v>16</v>
      </c>
      <c r="J4609" s="63">
        <v>12</v>
      </c>
      <c r="K4609" s="63">
        <v>1</v>
      </c>
      <c r="L4609" s="63">
        <v>-0.3</v>
      </c>
      <c r="M4609" s="63">
        <v>1</v>
      </c>
      <c r="N4609" s="63"/>
      <c r="O4609" s="63"/>
      <c r="P4609" s="63"/>
      <c r="Q4609" s="63"/>
      <c r="R4609" s="63"/>
    </row>
    <row r="4610" spans="1:18" x14ac:dyDescent="0.2">
      <c r="A4610" s="63" t="s">
        <v>4577</v>
      </c>
      <c r="B4610" s="63" t="s">
        <v>4542</v>
      </c>
      <c r="C4610" s="63" t="s">
        <v>81</v>
      </c>
      <c r="D4610" s="63" t="s">
        <v>80</v>
      </c>
      <c r="E4610" s="63" t="s">
        <v>4543</v>
      </c>
      <c r="F4610" s="63">
        <v>0</v>
      </c>
      <c r="G4610" s="63" t="s">
        <v>8641</v>
      </c>
      <c r="H4610" s="63" t="s">
        <v>334</v>
      </c>
      <c r="I4610" s="63">
        <v>19</v>
      </c>
      <c r="J4610" s="63">
        <v>18</v>
      </c>
      <c r="K4610" s="63">
        <v>2</v>
      </c>
      <c r="L4610" s="63"/>
      <c r="M4610" s="63"/>
      <c r="N4610" s="63"/>
      <c r="O4610" s="63"/>
      <c r="P4610" s="63"/>
      <c r="Q4610" s="63"/>
      <c r="R4610" s="63"/>
    </row>
    <row r="4611" spans="1:18" x14ac:dyDescent="0.2">
      <c r="A4611" s="63" t="s">
        <v>4578</v>
      </c>
      <c r="B4611" s="63" t="s">
        <v>4546</v>
      </c>
      <c r="C4611" s="63" t="s">
        <v>81</v>
      </c>
      <c r="D4611" s="63" t="s">
        <v>80</v>
      </c>
      <c r="E4611" s="63" t="s">
        <v>4543</v>
      </c>
      <c r="F4611" s="63">
        <v>1</v>
      </c>
      <c r="G4611" s="63" t="s">
        <v>8641</v>
      </c>
      <c r="H4611" s="63" t="s">
        <v>19</v>
      </c>
      <c r="I4611" s="63">
        <v>18</v>
      </c>
      <c r="J4611" s="63">
        <v>19</v>
      </c>
      <c r="K4611" s="63">
        <v>2</v>
      </c>
      <c r="L4611" s="63">
        <v>-0.3</v>
      </c>
      <c r="M4611" s="63">
        <v>1</v>
      </c>
      <c r="N4611" s="63"/>
      <c r="O4611" s="63"/>
      <c r="P4611" s="63"/>
      <c r="Q4611" s="63"/>
      <c r="R4611" s="63"/>
    </row>
    <row r="4612" spans="1:18" x14ac:dyDescent="0.2">
      <c r="A4612" s="63" t="s">
        <v>4579</v>
      </c>
      <c r="B4612" s="63" t="s">
        <v>4542</v>
      </c>
      <c r="C4612" s="63" t="s">
        <v>85</v>
      </c>
      <c r="D4612" s="63" t="s">
        <v>84</v>
      </c>
      <c r="E4612" s="63" t="s">
        <v>4543</v>
      </c>
      <c r="F4612" s="63">
        <v>0</v>
      </c>
      <c r="G4612" s="63" t="s">
        <v>8641</v>
      </c>
      <c r="H4612" s="63" t="s">
        <v>334</v>
      </c>
      <c r="I4612" s="63">
        <v>22</v>
      </c>
      <c r="J4612" s="63">
        <v>32</v>
      </c>
      <c r="K4612" s="63">
        <v>3</v>
      </c>
      <c r="L4612" s="63"/>
      <c r="M4612" s="63"/>
      <c r="N4612" s="63"/>
      <c r="O4612" s="63"/>
      <c r="P4612" s="63"/>
      <c r="Q4612" s="63"/>
      <c r="R4612" s="63"/>
    </row>
    <row r="4613" spans="1:18" x14ac:dyDescent="0.2">
      <c r="A4613" s="63" t="s">
        <v>4580</v>
      </c>
      <c r="B4613" s="63" t="s">
        <v>4546</v>
      </c>
      <c r="C4613" s="63" t="s">
        <v>85</v>
      </c>
      <c r="D4613" s="63" t="s">
        <v>84</v>
      </c>
      <c r="E4613" s="63" t="s">
        <v>4543</v>
      </c>
      <c r="F4613" s="63">
        <v>1</v>
      </c>
      <c r="G4613" s="63" t="s">
        <v>8641</v>
      </c>
      <c r="H4613" s="63" t="s">
        <v>19</v>
      </c>
      <c r="I4613" s="63">
        <v>20</v>
      </c>
      <c r="J4613" s="63">
        <v>29</v>
      </c>
      <c r="K4613" s="63">
        <v>3</v>
      </c>
      <c r="L4613" s="63">
        <v>-0.6</v>
      </c>
      <c r="M4613" s="63">
        <v>1</v>
      </c>
      <c r="N4613" s="63"/>
      <c r="O4613" s="63">
        <v>1</v>
      </c>
      <c r="P4613" s="63"/>
      <c r="Q4613" s="63"/>
      <c r="R4613" s="63"/>
    </row>
    <row r="4614" spans="1:18" x14ac:dyDescent="0.2">
      <c r="A4614" s="63" t="s">
        <v>4581</v>
      </c>
      <c r="B4614" s="63" t="s">
        <v>4542</v>
      </c>
      <c r="C4614" s="63" t="s">
        <v>89</v>
      </c>
      <c r="D4614" s="63" t="s">
        <v>88</v>
      </c>
      <c r="E4614" s="63" t="s">
        <v>4543</v>
      </c>
      <c r="F4614" s="63">
        <v>0</v>
      </c>
      <c r="G4614" s="63" t="s">
        <v>8641</v>
      </c>
      <c r="H4614" s="63" t="s">
        <v>334</v>
      </c>
      <c r="I4614" s="63">
        <v>26</v>
      </c>
      <c r="J4614" s="63">
        <v>48</v>
      </c>
      <c r="K4614" s="63">
        <v>4</v>
      </c>
      <c r="L4614" s="63"/>
      <c r="M4614" s="63"/>
      <c r="N4614" s="63"/>
      <c r="O4614" s="63"/>
      <c r="P4614" s="63"/>
      <c r="Q4614" s="63"/>
      <c r="R4614" s="63"/>
    </row>
    <row r="4615" spans="1:18" x14ac:dyDescent="0.2">
      <c r="A4615" s="63" t="s">
        <v>4582</v>
      </c>
      <c r="B4615" s="63" t="s">
        <v>4546</v>
      </c>
      <c r="C4615" s="63" t="s">
        <v>89</v>
      </c>
      <c r="D4615" s="63" t="s">
        <v>88</v>
      </c>
      <c r="E4615" s="63" t="s">
        <v>4543</v>
      </c>
      <c r="F4615" s="63">
        <v>1</v>
      </c>
      <c r="G4615" s="63" t="s">
        <v>8641</v>
      </c>
      <c r="H4615" s="63" t="s">
        <v>19</v>
      </c>
      <c r="I4615" s="63">
        <v>25</v>
      </c>
      <c r="J4615" s="63">
        <v>51</v>
      </c>
      <c r="K4615" s="63">
        <v>4</v>
      </c>
      <c r="L4615" s="63">
        <v>-0.3</v>
      </c>
      <c r="M4615" s="63">
        <v>1</v>
      </c>
      <c r="N4615" s="63"/>
      <c r="O4615" s="63"/>
      <c r="P4615" s="63"/>
      <c r="Q4615" s="63"/>
      <c r="R4615" s="63"/>
    </row>
    <row r="4616" spans="1:18" x14ac:dyDescent="0.2">
      <c r="A4616" s="63" t="s">
        <v>4583</v>
      </c>
      <c r="B4616" s="63" t="s">
        <v>4542</v>
      </c>
      <c r="C4616" s="63" t="s">
        <v>93</v>
      </c>
      <c r="D4616" s="63" t="s">
        <v>92</v>
      </c>
      <c r="E4616" s="63" t="s">
        <v>4543</v>
      </c>
      <c r="F4616" s="63">
        <v>0</v>
      </c>
      <c r="G4616" s="63" t="s">
        <v>8641</v>
      </c>
      <c r="H4616" s="63" t="s">
        <v>334</v>
      </c>
      <c r="I4616" s="63">
        <v>17</v>
      </c>
      <c r="J4616" s="63">
        <v>11</v>
      </c>
      <c r="K4616" s="63">
        <v>1</v>
      </c>
      <c r="L4616" s="63"/>
      <c r="M4616" s="63"/>
      <c r="N4616" s="63"/>
      <c r="O4616" s="63"/>
      <c r="P4616" s="63"/>
      <c r="Q4616" s="63"/>
      <c r="R4616" s="63"/>
    </row>
    <row r="4617" spans="1:18" x14ac:dyDescent="0.2">
      <c r="A4617" s="63" t="s">
        <v>4584</v>
      </c>
      <c r="B4617" s="63" t="s">
        <v>4546</v>
      </c>
      <c r="C4617" s="63" t="s">
        <v>93</v>
      </c>
      <c r="D4617" s="63" t="s">
        <v>92</v>
      </c>
      <c r="E4617" s="63" t="s">
        <v>4543</v>
      </c>
      <c r="F4617" s="63">
        <v>1</v>
      </c>
      <c r="G4617" s="63" t="s">
        <v>8641</v>
      </c>
      <c r="H4617" s="63" t="s">
        <v>19</v>
      </c>
      <c r="I4617" s="63">
        <v>16</v>
      </c>
      <c r="J4617" s="63">
        <v>12</v>
      </c>
      <c r="K4617" s="63">
        <v>1</v>
      </c>
      <c r="L4617" s="63">
        <v>-0.3</v>
      </c>
      <c r="M4617" s="63">
        <v>1</v>
      </c>
      <c r="N4617" s="63"/>
      <c r="O4617" s="63"/>
      <c r="P4617" s="63"/>
      <c r="Q4617" s="63"/>
      <c r="R4617" s="63"/>
    </row>
    <row r="4618" spans="1:18" x14ac:dyDescent="0.2">
      <c r="A4618" s="63" t="s">
        <v>4585</v>
      </c>
      <c r="B4618" s="63" t="s">
        <v>4542</v>
      </c>
      <c r="C4618" s="63" t="s">
        <v>97</v>
      </c>
      <c r="D4618" s="63" t="s">
        <v>96</v>
      </c>
      <c r="E4618" s="63" t="s">
        <v>4543</v>
      </c>
      <c r="F4618" s="63">
        <v>0</v>
      </c>
      <c r="G4618" s="63" t="s">
        <v>8641</v>
      </c>
      <c r="H4618" s="63" t="s">
        <v>334</v>
      </c>
      <c r="I4618" s="63">
        <v>22</v>
      </c>
      <c r="J4618" s="63">
        <v>32</v>
      </c>
      <c r="K4618" s="63">
        <v>3</v>
      </c>
      <c r="L4618" s="63"/>
      <c r="M4618" s="63"/>
      <c r="N4618" s="63"/>
      <c r="O4618" s="63"/>
      <c r="P4618" s="63"/>
      <c r="Q4618" s="63"/>
      <c r="R4618" s="63"/>
    </row>
    <row r="4619" spans="1:18" x14ac:dyDescent="0.2">
      <c r="A4619" s="63" t="s">
        <v>4586</v>
      </c>
      <c r="B4619" s="63" t="s">
        <v>4546</v>
      </c>
      <c r="C4619" s="63" t="s">
        <v>97</v>
      </c>
      <c r="D4619" s="63" t="s">
        <v>96</v>
      </c>
      <c r="E4619" s="63" t="s">
        <v>4543</v>
      </c>
      <c r="F4619" s="63">
        <v>1</v>
      </c>
      <c r="G4619" s="63" t="s">
        <v>8641</v>
      </c>
      <c r="H4619" s="63" t="s">
        <v>19</v>
      </c>
      <c r="I4619" s="63">
        <v>20</v>
      </c>
      <c r="J4619" s="63">
        <v>29</v>
      </c>
      <c r="K4619" s="63">
        <v>3</v>
      </c>
      <c r="L4619" s="63">
        <v>-0.6</v>
      </c>
      <c r="M4619" s="63">
        <v>1</v>
      </c>
      <c r="N4619" s="63"/>
      <c r="O4619" s="63">
        <v>1</v>
      </c>
      <c r="P4619" s="63"/>
      <c r="Q4619" s="63"/>
      <c r="R4619" s="63"/>
    </row>
    <row r="4620" spans="1:18" x14ac:dyDescent="0.2">
      <c r="A4620" s="63" t="s">
        <v>4587</v>
      </c>
      <c r="B4620" s="63" t="s">
        <v>4542</v>
      </c>
      <c r="C4620" s="63" t="s">
        <v>101</v>
      </c>
      <c r="D4620" s="63" t="s">
        <v>100</v>
      </c>
      <c r="E4620" s="63" t="s">
        <v>4543</v>
      </c>
      <c r="F4620" s="63">
        <v>0</v>
      </c>
      <c r="G4620" s="63" t="s">
        <v>8641</v>
      </c>
      <c r="H4620" s="63" t="s">
        <v>334</v>
      </c>
      <c r="I4620" s="63">
        <v>19</v>
      </c>
      <c r="J4620" s="63">
        <v>18</v>
      </c>
      <c r="K4620" s="63">
        <v>2</v>
      </c>
      <c r="L4620" s="63"/>
      <c r="M4620" s="63"/>
      <c r="N4620" s="63"/>
      <c r="O4620" s="63"/>
      <c r="P4620" s="63"/>
      <c r="Q4620" s="63"/>
      <c r="R4620" s="63"/>
    </row>
    <row r="4621" spans="1:18" x14ac:dyDescent="0.2">
      <c r="A4621" s="63" t="s">
        <v>4588</v>
      </c>
      <c r="B4621" s="63" t="s">
        <v>4546</v>
      </c>
      <c r="C4621" s="63" t="s">
        <v>101</v>
      </c>
      <c r="D4621" s="63" t="s">
        <v>100</v>
      </c>
      <c r="E4621" s="63" t="s">
        <v>4543</v>
      </c>
      <c r="F4621" s="63">
        <v>1</v>
      </c>
      <c r="G4621" s="63" t="s">
        <v>8641</v>
      </c>
      <c r="H4621" s="63" t="s">
        <v>19</v>
      </c>
      <c r="I4621" s="63">
        <v>19</v>
      </c>
      <c r="J4621" s="63">
        <v>23</v>
      </c>
      <c r="K4621" s="63">
        <v>2</v>
      </c>
      <c r="L4621" s="63">
        <v>0</v>
      </c>
      <c r="M4621" s="63"/>
      <c r="N4621" s="63"/>
      <c r="O4621" s="63"/>
      <c r="P4621" s="63"/>
      <c r="Q4621" s="63"/>
      <c r="R4621" s="63"/>
    </row>
    <row r="4622" spans="1:18" x14ac:dyDescent="0.2">
      <c r="A4622" s="63" t="s">
        <v>4589</v>
      </c>
      <c r="B4622" s="63" t="s">
        <v>4542</v>
      </c>
      <c r="C4622" s="63" t="s">
        <v>105</v>
      </c>
      <c r="D4622" s="63" t="s">
        <v>104</v>
      </c>
      <c r="E4622" s="63" t="s">
        <v>4543</v>
      </c>
      <c r="F4622" s="63">
        <v>0</v>
      </c>
      <c r="G4622" s="63" t="s">
        <v>8641</v>
      </c>
      <c r="H4622" s="63" t="s">
        <v>334</v>
      </c>
      <c r="I4622" s="63">
        <v>23</v>
      </c>
      <c r="J4622" s="63">
        <v>39</v>
      </c>
      <c r="K4622" s="63">
        <v>4</v>
      </c>
      <c r="L4622" s="63"/>
      <c r="M4622" s="63"/>
      <c r="N4622" s="63"/>
      <c r="O4622" s="63"/>
      <c r="P4622" s="63"/>
      <c r="Q4622" s="63"/>
      <c r="R4622" s="63"/>
    </row>
    <row r="4623" spans="1:18" x14ac:dyDescent="0.2">
      <c r="A4623" s="63" t="s">
        <v>4590</v>
      </c>
      <c r="B4623" s="63" t="s">
        <v>4546</v>
      </c>
      <c r="C4623" s="63" t="s">
        <v>105</v>
      </c>
      <c r="D4623" s="63" t="s">
        <v>104</v>
      </c>
      <c r="E4623" s="63" t="s">
        <v>4543</v>
      </c>
      <c r="F4623" s="63">
        <v>1</v>
      </c>
      <c r="G4623" s="63" t="s">
        <v>8641</v>
      </c>
      <c r="H4623" s="63" t="s">
        <v>19</v>
      </c>
      <c r="I4623" s="63">
        <v>21</v>
      </c>
      <c r="J4623" s="63">
        <v>43</v>
      </c>
      <c r="K4623" s="63">
        <v>4</v>
      </c>
      <c r="L4623" s="63">
        <v>-0.6</v>
      </c>
      <c r="M4623" s="63">
        <v>1</v>
      </c>
      <c r="N4623" s="63"/>
      <c r="O4623" s="63">
        <v>1</v>
      </c>
      <c r="P4623" s="63"/>
      <c r="Q4623" s="63"/>
      <c r="R4623" s="63"/>
    </row>
    <row r="4624" spans="1:18" x14ac:dyDescent="0.2">
      <c r="A4624" s="63" t="s">
        <v>4591</v>
      </c>
      <c r="B4624" s="63" t="s">
        <v>4542</v>
      </c>
      <c r="C4624" s="63" t="s">
        <v>109</v>
      </c>
      <c r="D4624" s="63" t="s">
        <v>108</v>
      </c>
      <c r="E4624" s="63" t="s">
        <v>4543</v>
      </c>
      <c r="F4624" s="63">
        <v>0</v>
      </c>
      <c r="G4624" s="63" t="s">
        <v>8641</v>
      </c>
      <c r="H4624" s="63" t="s">
        <v>334</v>
      </c>
      <c r="I4624" s="63">
        <v>17</v>
      </c>
      <c r="J4624" s="63">
        <v>11</v>
      </c>
      <c r="K4624" s="63">
        <v>1</v>
      </c>
      <c r="L4624" s="63"/>
      <c r="M4624" s="63"/>
      <c r="N4624" s="63"/>
      <c r="O4624" s="63"/>
      <c r="P4624" s="63"/>
      <c r="Q4624" s="63"/>
      <c r="R4624" s="63"/>
    </row>
    <row r="4625" spans="1:18" x14ac:dyDescent="0.2">
      <c r="A4625" s="63" t="s">
        <v>4592</v>
      </c>
      <c r="B4625" s="63" t="s">
        <v>4546</v>
      </c>
      <c r="C4625" s="63" t="s">
        <v>109</v>
      </c>
      <c r="D4625" s="63" t="s">
        <v>108</v>
      </c>
      <c r="E4625" s="63" t="s">
        <v>4543</v>
      </c>
      <c r="F4625" s="63">
        <v>1</v>
      </c>
      <c r="G4625" s="63" t="s">
        <v>8641</v>
      </c>
      <c r="H4625" s="63" t="s">
        <v>19</v>
      </c>
      <c r="I4625" s="63">
        <v>16</v>
      </c>
      <c r="J4625" s="63">
        <v>12</v>
      </c>
      <c r="K4625" s="63">
        <v>1</v>
      </c>
      <c r="L4625" s="63">
        <v>-0.3</v>
      </c>
      <c r="M4625" s="63">
        <v>1</v>
      </c>
      <c r="N4625" s="63"/>
      <c r="O4625" s="63"/>
      <c r="P4625" s="63"/>
      <c r="Q4625" s="63"/>
      <c r="R4625" s="63"/>
    </row>
    <row r="4626" spans="1:18" x14ac:dyDescent="0.2">
      <c r="A4626" s="63" t="s">
        <v>4593</v>
      </c>
      <c r="B4626" s="63" t="s">
        <v>4542</v>
      </c>
      <c r="C4626" s="63" t="s">
        <v>113</v>
      </c>
      <c r="D4626" s="63" t="s">
        <v>112</v>
      </c>
      <c r="E4626" s="63" t="s">
        <v>4543</v>
      </c>
      <c r="F4626" s="63">
        <v>0</v>
      </c>
      <c r="G4626" s="63" t="s">
        <v>8641</v>
      </c>
      <c r="H4626" s="63" t="s">
        <v>334</v>
      </c>
      <c r="I4626" s="63">
        <v>24</v>
      </c>
      <c r="J4626" s="63">
        <v>45</v>
      </c>
      <c r="K4626" s="63">
        <v>4</v>
      </c>
      <c r="L4626" s="63"/>
      <c r="M4626" s="63"/>
      <c r="N4626" s="63"/>
      <c r="O4626" s="63"/>
      <c r="P4626" s="63"/>
      <c r="Q4626" s="63"/>
      <c r="R4626" s="63"/>
    </row>
    <row r="4627" spans="1:18" x14ac:dyDescent="0.2">
      <c r="A4627" s="63" t="s">
        <v>4594</v>
      </c>
      <c r="B4627" s="63" t="s">
        <v>4546</v>
      </c>
      <c r="C4627" s="63" t="s">
        <v>113</v>
      </c>
      <c r="D4627" s="63" t="s">
        <v>112</v>
      </c>
      <c r="E4627" s="63" t="s">
        <v>4543</v>
      </c>
      <c r="F4627" s="63">
        <v>1</v>
      </c>
      <c r="G4627" s="63" t="s">
        <v>8641</v>
      </c>
      <c r="H4627" s="63" t="s">
        <v>19</v>
      </c>
      <c r="I4627" s="63">
        <v>22</v>
      </c>
      <c r="J4627" s="63">
        <v>46</v>
      </c>
      <c r="K4627" s="63">
        <v>4</v>
      </c>
      <c r="L4627" s="63">
        <v>-0.6</v>
      </c>
      <c r="M4627" s="63">
        <v>1</v>
      </c>
      <c r="N4627" s="63"/>
      <c r="O4627" s="63">
        <v>1</v>
      </c>
      <c r="P4627" s="63"/>
      <c r="Q4627" s="63"/>
      <c r="R4627" s="63"/>
    </row>
    <row r="4628" spans="1:18" x14ac:dyDescent="0.2">
      <c r="A4628" s="63" t="s">
        <v>4595</v>
      </c>
      <c r="B4628" s="63" t="s">
        <v>4542</v>
      </c>
      <c r="C4628" s="63" t="s">
        <v>117</v>
      </c>
      <c r="D4628" s="63" t="s">
        <v>116</v>
      </c>
      <c r="E4628" s="63" t="s">
        <v>4543</v>
      </c>
      <c r="F4628" s="63">
        <v>0</v>
      </c>
      <c r="G4628" s="63" t="s">
        <v>8641</v>
      </c>
      <c r="H4628" s="63" t="s">
        <v>334</v>
      </c>
      <c r="I4628" s="63">
        <v>22</v>
      </c>
      <c r="J4628" s="63">
        <v>32</v>
      </c>
      <c r="K4628" s="63">
        <v>3</v>
      </c>
      <c r="L4628" s="63"/>
      <c r="M4628" s="63"/>
      <c r="N4628" s="63"/>
      <c r="O4628" s="63"/>
      <c r="P4628" s="63"/>
      <c r="Q4628" s="63"/>
      <c r="R4628" s="63"/>
    </row>
    <row r="4629" spans="1:18" x14ac:dyDescent="0.2">
      <c r="A4629" s="63" t="s">
        <v>4596</v>
      </c>
      <c r="B4629" s="63" t="s">
        <v>4546</v>
      </c>
      <c r="C4629" s="63" t="s">
        <v>117</v>
      </c>
      <c r="D4629" s="63" t="s">
        <v>116</v>
      </c>
      <c r="E4629" s="63" t="s">
        <v>4543</v>
      </c>
      <c r="F4629" s="63">
        <v>1</v>
      </c>
      <c r="G4629" s="63" t="s">
        <v>8641</v>
      </c>
      <c r="H4629" s="63" t="s">
        <v>19</v>
      </c>
      <c r="I4629" s="63">
        <v>20</v>
      </c>
      <c r="J4629" s="63">
        <v>29</v>
      </c>
      <c r="K4629" s="63">
        <v>3</v>
      </c>
      <c r="L4629" s="63">
        <v>-0.6</v>
      </c>
      <c r="M4629" s="63">
        <v>1</v>
      </c>
      <c r="N4629" s="63"/>
      <c r="O4629" s="63">
        <v>1</v>
      </c>
      <c r="P4629" s="63"/>
      <c r="Q4629" s="63"/>
      <c r="R4629" s="63"/>
    </row>
    <row r="4630" spans="1:18" x14ac:dyDescent="0.2">
      <c r="A4630" s="63" t="s">
        <v>4597</v>
      </c>
      <c r="B4630" s="63" t="s">
        <v>4542</v>
      </c>
      <c r="C4630" s="63" t="s">
        <v>121</v>
      </c>
      <c r="D4630" s="63" t="s">
        <v>120</v>
      </c>
      <c r="E4630" s="63" t="s">
        <v>4543</v>
      </c>
      <c r="F4630" s="63">
        <v>0</v>
      </c>
      <c r="G4630" s="63" t="s">
        <v>8641</v>
      </c>
      <c r="H4630" s="63" t="s">
        <v>334</v>
      </c>
      <c r="I4630" s="63">
        <v>13</v>
      </c>
      <c r="J4630" s="63">
        <v>1</v>
      </c>
      <c r="K4630" s="63">
        <v>1</v>
      </c>
      <c r="L4630" s="63"/>
      <c r="M4630" s="63"/>
      <c r="N4630" s="63"/>
      <c r="O4630" s="63"/>
      <c r="P4630" s="63"/>
      <c r="Q4630" s="63"/>
      <c r="R4630" s="63"/>
    </row>
    <row r="4631" spans="1:18" x14ac:dyDescent="0.2">
      <c r="A4631" s="63" t="s">
        <v>4598</v>
      </c>
      <c r="B4631" s="63" t="s">
        <v>4546</v>
      </c>
      <c r="C4631" s="63" t="s">
        <v>121</v>
      </c>
      <c r="D4631" s="63" t="s">
        <v>120</v>
      </c>
      <c r="E4631" s="63" t="s">
        <v>4543</v>
      </c>
      <c r="F4631" s="63">
        <v>1</v>
      </c>
      <c r="G4631" s="63" t="s">
        <v>8641</v>
      </c>
      <c r="H4631" s="63" t="s">
        <v>19</v>
      </c>
      <c r="I4631" s="63">
        <v>13</v>
      </c>
      <c r="J4631" s="63">
        <v>3</v>
      </c>
      <c r="K4631" s="63">
        <v>1</v>
      </c>
      <c r="L4631" s="63">
        <v>0</v>
      </c>
      <c r="M4631" s="63"/>
      <c r="N4631" s="63"/>
      <c r="O4631" s="63"/>
      <c r="P4631" s="63"/>
      <c r="Q4631" s="63"/>
      <c r="R4631" s="63"/>
    </row>
    <row r="4632" spans="1:18" x14ac:dyDescent="0.2">
      <c r="A4632" s="63" t="s">
        <v>4599</v>
      </c>
      <c r="B4632" s="63" t="s">
        <v>4542</v>
      </c>
      <c r="C4632" s="63" t="s">
        <v>125</v>
      </c>
      <c r="D4632" s="63" t="s">
        <v>124</v>
      </c>
      <c r="E4632" s="63" t="s">
        <v>4543</v>
      </c>
      <c r="F4632" s="63">
        <v>0</v>
      </c>
      <c r="G4632" s="63" t="s">
        <v>8641</v>
      </c>
      <c r="H4632" s="63" t="s">
        <v>334</v>
      </c>
      <c r="I4632" s="63">
        <v>16</v>
      </c>
      <c r="J4632" s="63">
        <v>6</v>
      </c>
      <c r="K4632" s="63">
        <v>1</v>
      </c>
      <c r="L4632" s="63"/>
      <c r="M4632" s="63"/>
      <c r="N4632" s="63"/>
      <c r="O4632" s="63"/>
      <c r="P4632" s="63"/>
      <c r="Q4632" s="63"/>
      <c r="R4632" s="63"/>
    </row>
    <row r="4633" spans="1:18" x14ac:dyDescent="0.2">
      <c r="A4633" s="63" t="s">
        <v>4600</v>
      </c>
      <c r="B4633" s="63" t="s">
        <v>4546</v>
      </c>
      <c r="C4633" s="63" t="s">
        <v>125</v>
      </c>
      <c r="D4633" s="63" t="s">
        <v>124</v>
      </c>
      <c r="E4633" s="63" t="s">
        <v>4543</v>
      </c>
      <c r="F4633" s="63">
        <v>1</v>
      </c>
      <c r="G4633" s="63" t="s">
        <v>8641</v>
      </c>
      <c r="H4633" s="63" t="s">
        <v>19</v>
      </c>
      <c r="I4633" s="63">
        <v>15</v>
      </c>
      <c r="J4633" s="63">
        <v>10</v>
      </c>
      <c r="K4633" s="63">
        <v>1</v>
      </c>
      <c r="L4633" s="63">
        <v>-0.3</v>
      </c>
      <c r="M4633" s="63">
        <v>1</v>
      </c>
      <c r="N4633" s="63"/>
      <c r="O4633" s="63"/>
      <c r="P4633" s="63"/>
      <c r="Q4633" s="63"/>
      <c r="R4633" s="63"/>
    </row>
    <row r="4634" spans="1:18" x14ac:dyDescent="0.2">
      <c r="A4634" s="63" t="s">
        <v>4601</v>
      </c>
      <c r="B4634" s="63" t="s">
        <v>4542</v>
      </c>
      <c r="C4634" s="63" t="s">
        <v>129</v>
      </c>
      <c r="D4634" s="63" t="s">
        <v>128</v>
      </c>
      <c r="E4634" s="63" t="s">
        <v>4543</v>
      </c>
      <c r="F4634" s="63">
        <v>0</v>
      </c>
      <c r="G4634" s="63" t="s">
        <v>8641</v>
      </c>
      <c r="H4634" s="63" t="s">
        <v>334</v>
      </c>
      <c r="I4634" s="63">
        <v>23</v>
      </c>
      <c r="J4634" s="63">
        <v>39</v>
      </c>
      <c r="K4634" s="63">
        <v>4</v>
      </c>
      <c r="L4634" s="63"/>
      <c r="M4634" s="63"/>
      <c r="N4634" s="63"/>
      <c r="O4634" s="63"/>
      <c r="P4634" s="63"/>
      <c r="Q4634" s="63"/>
      <c r="R4634" s="63"/>
    </row>
    <row r="4635" spans="1:18" x14ac:dyDescent="0.2">
      <c r="A4635" s="63" t="s">
        <v>4602</v>
      </c>
      <c r="B4635" s="63" t="s">
        <v>4546</v>
      </c>
      <c r="C4635" s="63" t="s">
        <v>129</v>
      </c>
      <c r="D4635" s="63" t="s">
        <v>128</v>
      </c>
      <c r="E4635" s="63" t="s">
        <v>4543</v>
      </c>
      <c r="F4635" s="63">
        <v>1</v>
      </c>
      <c r="G4635" s="63" t="s">
        <v>8641</v>
      </c>
      <c r="H4635" s="63" t="s">
        <v>19</v>
      </c>
      <c r="I4635" s="63">
        <v>22</v>
      </c>
      <c r="J4635" s="63">
        <v>46</v>
      </c>
      <c r="K4635" s="63">
        <v>4</v>
      </c>
      <c r="L4635" s="63">
        <v>-0.3</v>
      </c>
      <c r="M4635" s="63">
        <v>1</v>
      </c>
      <c r="N4635" s="63"/>
      <c r="O4635" s="63"/>
      <c r="P4635" s="63"/>
      <c r="Q4635" s="63"/>
      <c r="R4635" s="63"/>
    </row>
    <row r="4636" spans="1:18" x14ac:dyDescent="0.2">
      <c r="A4636" s="63" t="s">
        <v>4603</v>
      </c>
      <c r="B4636" s="63" t="s">
        <v>4542</v>
      </c>
      <c r="C4636" s="63" t="s">
        <v>133</v>
      </c>
      <c r="D4636" s="63" t="s">
        <v>132</v>
      </c>
      <c r="E4636" s="63" t="s">
        <v>4543</v>
      </c>
      <c r="F4636" s="63">
        <v>0</v>
      </c>
      <c r="G4636" s="63" t="s">
        <v>8641</v>
      </c>
      <c r="H4636" s="63" t="s">
        <v>334</v>
      </c>
      <c r="I4636" s="63">
        <v>16</v>
      </c>
      <c r="J4636" s="63">
        <v>6</v>
      </c>
      <c r="K4636" s="63">
        <v>1</v>
      </c>
      <c r="L4636" s="63"/>
      <c r="M4636" s="63"/>
      <c r="N4636" s="63"/>
      <c r="O4636" s="63"/>
      <c r="P4636" s="63"/>
      <c r="Q4636" s="63"/>
      <c r="R4636" s="63"/>
    </row>
    <row r="4637" spans="1:18" x14ac:dyDescent="0.2">
      <c r="A4637" s="63" t="s">
        <v>4604</v>
      </c>
      <c r="B4637" s="63" t="s">
        <v>4546</v>
      </c>
      <c r="C4637" s="63" t="s">
        <v>133</v>
      </c>
      <c r="D4637" s="63" t="s">
        <v>132</v>
      </c>
      <c r="E4637" s="63" t="s">
        <v>4543</v>
      </c>
      <c r="F4637" s="63">
        <v>1</v>
      </c>
      <c r="G4637" s="63" t="s">
        <v>8641</v>
      </c>
      <c r="H4637" s="63" t="s">
        <v>19</v>
      </c>
      <c r="I4637" s="63">
        <v>17</v>
      </c>
      <c r="J4637" s="63">
        <v>18</v>
      </c>
      <c r="K4637" s="63">
        <v>2</v>
      </c>
      <c r="L4637" s="63">
        <v>0.3</v>
      </c>
      <c r="M4637" s="63"/>
      <c r="N4637" s="63">
        <v>1</v>
      </c>
      <c r="O4637" s="63"/>
      <c r="P4637" s="63"/>
      <c r="Q4637" s="63"/>
      <c r="R4637" s="63"/>
    </row>
    <row r="4638" spans="1:18" x14ac:dyDescent="0.2">
      <c r="A4638" s="63" t="s">
        <v>4605</v>
      </c>
      <c r="B4638" s="63" t="s">
        <v>4542</v>
      </c>
      <c r="C4638" s="63" t="s">
        <v>137</v>
      </c>
      <c r="D4638" s="63" t="s">
        <v>136</v>
      </c>
      <c r="E4638" s="63" t="s">
        <v>4543</v>
      </c>
      <c r="F4638" s="63">
        <v>0</v>
      </c>
      <c r="G4638" s="63" t="s">
        <v>8641</v>
      </c>
      <c r="H4638" s="63" t="s">
        <v>334</v>
      </c>
      <c r="I4638" s="63">
        <v>24</v>
      </c>
      <c r="J4638" s="63">
        <v>45</v>
      </c>
      <c r="K4638" s="63">
        <v>4</v>
      </c>
      <c r="L4638" s="63"/>
      <c r="M4638" s="63"/>
      <c r="N4638" s="63"/>
      <c r="O4638" s="63"/>
      <c r="P4638" s="63"/>
      <c r="Q4638" s="63"/>
      <c r="R4638" s="63"/>
    </row>
    <row r="4639" spans="1:18" x14ac:dyDescent="0.2">
      <c r="A4639" s="63" t="s">
        <v>4606</v>
      </c>
      <c r="B4639" s="63" t="s">
        <v>4546</v>
      </c>
      <c r="C4639" s="63" t="s">
        <v>137</v>
      </c>
      <c r="D4639" s="63" t="s">
        <v>136</v>
      </c>
      <c r="E4639" s="63" t="s">
        <v>4543</v>
      </c>
      <c r="F4639" s="63">
        <v>1</v>
      </c>
      <c r="G4639" s="63" t="s">
        <v>8641</v>
      </c>
      <c r="H4639" s="63" t="s">
        <v>19</v>
      </c>
      <c r="I4639" s="63">
        <v>22</v>
      </c>
      <c r="J4639" s="63">
        <v>46</v>
      </c>
      <c r="K4639" s="63">
        <v>4</v>
      </c>
      <c r="L4639" s="63">
        <v>-0.6</v>
      </c>
      <c r="M4639" s="63">
        <v>1</v>
      </c>
      <c r="N4639" s="63"/>
      <c r="O4639" s="63">
        <v>1</v>
      </c>
      <c r="P4639" s="63"/>
      <c r="Q4639" s="63"/>
      <c r="R4639" s="63"/>
    </row>
    <row r="4640" spans="1:18" x14ac:dyDescent="0.2">
      <c r="A4640" s="63" t="s">
        <v>4607</v>
      </c>
      <c r="B4640" s="63" t="s">
        <v>4542</v>
      </c>
      <c r="C4640" s="63" t="s">
        <v>141</v>
      </c>
      <c r="D4640" s="63" t="s">
        <v>140</v>
      </c>
      <c r="E4640" s="63" t="s">
        <v>4543</v>
      </c>
      <c r="F4640" s="63">
        <v>0</v>
      </c>
      <c r="G4640" s="63" t="s">
        <v>8641</v>
      </c>
      <c r="H4640" s="63" t="s">
        <v>334</v>
      </c>
      <c r="I4640" s="63">
        <v>18</v>
      </c>
      <c r="J4640" s="63">
        <v>17</v>
      </c>
      <c r="K4640" s="63">
        <v>2</v>
      </c>
      <c r="L4640" s="63"/>
      <c r="M4640" s="63"/>
      <c r="N4640" s="63"/>
      <c r="O4640" s="63"/>
      <c r="P4640" s="63"/>
      <c r="Q4640" s="63"/>
      <c r="R4640" s="63"/>
    </row>
    <row r="4641" spans="1:18" x14ac:dyDescent="0.2">
      <c r="A4641" s="63" t="s">
        <v>4608</v>
      </c>
      <c r="B4641" s="63" t="s">
        <v>4546</v>
      </c>
      <c r="C4641" s="63" t="s">
        <v>141</v>
      </c>
      <c r="D4641" s="63" t="s">
        <v>140</v>
      </c>
      <c r="E4641" s="63" t="s">
        <v>4543</v>
      </c>
      <c r="F4641" s="63">
        <v>1</v>
      </c>
      <c r="G4641" s="63" t="s">
        <v>8641</v>
      </c>
      <c r="H4641" s="63" t="s">
        <v>19</v>
      </c>
      <c r="I4641" s="63">
        <v>18</v>
      </c>
      <c r="J4641" s="63">
        <v>19</v>
      </c>
      <c r="K4641" s="63">
        <v>2</v>
      </c>
      <c r="L4641" s="63">
        <v>0</v>
      </c>
      <c r="M4641" s="63"/>
      <c r="N4641" s="63"/>
      <c r="O4641" s="63"/>
      <c r="P4641" s="63"/>
      <c r="Q4641" s="63"/>
      <c r="R4641" s="63"/>
    </row>
    <row r="4642" spans="1:18" x14ac:dyDescent="0.2">
      <c r="A4642" s="63" t="s">
        <v>4609</v>
      </c>
      <c r="B4642" s="63" t="s">
        <v>4542</v>
      </c>
      <c r="C4642" s="63" t="s">
        <v>145</v>
      </c>
      <c r="D4642" s="63" t="s">
        <v>144</v>
      </c>
      <c r="E4642" s="63" t="s">
        <v>4543</v>
      </c>
      <c r="F4642" s="63">
        <v>0</v>
      </c>
      <c r="G4642" s="63" t="s">
        <v>8641</v>
      </c>
      <c r="H4642" s="63" t="s">
        <v>334</v>
      </c>
      <c r="I4642" s="63">
        <v>23</v>
      </c>
      <c r="J4642" s="63">
        <v>39</v>
      </c>
      <c r="K4642" s="63">
        <v>4</v>
      </c>
      <c r="L4642" s="63"/>
      <c r="M4642" s="63"/>
      <c r="N4642" s="63"/>
      <c r="O4642" s="63"/>
      <c r="P4642" s="63"/>
      <c r="Q4642" s="63"/>
      <c r="R4642" s="63"/>
    </row>
    <row r="4643" spans="1:18" x14ac:dyDescent="0.2">
      <c r="A4643" s="63" t="s">
        <v>4610</v>
      </c>
      <c r="B4643" s="63" t="s">
        <v>4546</v>
      </c>
      <c r="C4643" s="63" t="s">
        <v>145</v>
      </c>
      <c r="D4643" s="63" t="s">
        <v>144</v>
      </c>
      <c r="E4643" s="63" t="s">
        <v>4543</v>
      </c>
      <c r="F4643" s="63">
        <v>1</v>
      </c>
      <c r="G4643" s="63" t="s">
        <v>8641</v>
      </c>
      <c r="H4643" s="63" t="s">
        <v>19</v>
      </c>
      <c r="I4643" s="63">
        <v>21</v>
      </c>
      <c r="J4643" s="63">
        <v>43</v>
      </c>
      <c r="K4643" s="63">
        <v>4</v>
      </c>
      <c r="L4643" s="63">
        <v>-0.6</v>
      </c>
      <c r="M4643" s="63">
        <v>1</v>
      </c>
      <c r="N4643" s="63"/>
      <c r="O4643" s="63">
        <v>1</v>
      </c>
      <c r="P4643" s="63"/>
      <c r="Q4643" s="63"/>
      <c r="R4643" s="63"/>
    </row>
    <row r="4644" spans="1:18" x14ac:dyDescent="0.2">
      <c r="A4644" s="63" t="s">
        <v>4611</v>
      </c>
      <c r="B4644" s="63" t="s">
        <v>4542</v>
      </c>
      <c r="C4644" s="63" t="s">
        <v>149</v>
      </c>
      <c r="D4644" s="63" t="s">
        <v>148</v>
      </c>
      <c r="E4644" s="63" t="s">
        <v>4543</v>
      </c>
      <c r="F4644" s="63">
        <v>0</v>
      </c>
      <c r="G4644" s="63" t="s">
        <v>8641</v>
      </c>
      <c r="H4644" s="63" t="s">
        <v>334</v>
      </c>
      <c r="I4644" s="63">
        <v>20</v>
      </c>
      <c r="J4644" s="63">
        <v>20</v>
      </c>
      <c r="K4644" s="63">
        <v>2</v>
      </c>
      <c r="L4644" s="63"/>
      <c r="M4644" s="63"/>
      <c r="N4644" s="63"/>
      <c r="O4644" s="63"/>
      <c r="P4644" s="63"/>
      <c r="Q4644" s="63"/>
      <c r="R4644" s="63"/>
    </row>
    <row r="4645" spans="1:18" x14ac:dyDescent="0.2">
      <c r="A4645" s="63" t="s">
        <v>4612</v>
      </c>
      <c r="B4645" s="63" t="s">
        <v>4546</v>
      </c>
      <c r="C4645" s="63" t="s">
        <v>149</v>
      </c>
      <c r="D4645" s="63" t="s">
        <v>148</v>
      </c>
      <c r="E4645" s="63" t="s">
        <v>4543</v>
      </c>
      <c r="F4645" s="63">
        <v>1</v>
      </c>
      <c r="G4645" s="63" t="s">
        <v>8641</v>
      </c>
      <c r="H4645" s="63" t="s">
        <v>19</v>
      </c>
      <c r="I4645" s="63">
        <v>18</v>
      </c>
      <c r="J4645" s="63">
        <v>19</v>
      </c>
      <c r="K4645" s="63">
        <v>2</v>
      </c>
      <c r="L4645" s="63">
        <v>-0.6</v>
      </c>
      <c r="M4645" s="63">
        <v>1</v>
      </c>
      <c r="N4645" s="63"/>
      <c r="O4645" s="63">
        <v>1</v>
      </c>
      <c r="P4645" s="63"/>
      <c r="Q4645" s="63"/>
      <c r="R4645" s="63"/>
    </row>
    <row r="4646" spans="1:18" x14ac:dyDescent="0.2">
      <c r="A4646" s="63" t="s">
        <v>4613</v>
      </c>
      <c r="B4646" s="63" t="s">
        <v>4542</v>
      </c>
      <c r="C4646" s="63" t="s">
        <v>153</v>
      </c>
      <c r="D4646" s="63" t="s">
        <v>152</v>
      </c>
      <c r="E4646" s="63" t="s">
        <v>4543</v>
      </c>
      <c r="F4646" s="63">
        <v>0</v>
      </c>
      <c r="G4646" s="63" t="s">
        <v>8641</v>
      </c>
      <c r="H4646" s="63" t="s">
        <v>334</v>
      </c>
      <c r="I4646" s="63">
        <v>16</v>
      </c>
      <c r="J4646" s="63">
        <v>6</v>
      </c>
      <c r="K4646" s="63">
        <v>1</v>
      </c>
      <c r="L4646" s="63"/>
      <c r="M4646" s="63"/>
      <c r="N4646" s="63"/>
      <c r="O4646" s="63"/>
      <c r="P4646" s="63"/>
      <c r="Q4646" s="63"/>
      <c r="R4646" s="63"/>
    </row>
    <row r="4647" spans="1:18" x14ac:dyDescent="0.2">
      <c r="A4647" s="63" t="s">
        <v>4614</v>
      </c>
      <c r="B4647" s="63" t="s">
        <v>4546</v>
      </c>
      <c r="C4647" s="63" t="s">
        <v>153</v>
      </c>
      <c r="D4647" s="63" t="s">
        <v>152</v>
      </c>
      <c r="E4647" s="63" t="s">
        <v>4543</v>
      </c>
      <c r="F4647" s="63">
        <v>1</v>
      </c>
      <c r="G4647" s="63" t="s">
        <v>8641</v>
      </c>
      <c r="H4647" s="63" t="s">
        <v>19</v>
      </c>
      <c r="I4647" s="63">
        <v>14</v>
      </c>
      <c r="J4647" s="63">
        <v>4</v>
      </c>
      <c r="K4647" s="63">
        <v>1</v>
      </c>
      <c r="L4647" s="63">
        <v>-0.6</v>
      </c>
      <c r="M4647" s="63">
        <v>1</v>
      </c>
      <c r="N4647" s="63"/>
      <c r="O4647" s="63">
        <v>1</v>
      </c>
      <c r="P4647" s="63"/>
      <c r="Q4647" s="63"/>
      <c r="R4647" s="63"/>
    </row>
    <row r="4648" spans="1:18" x14ac:dyDescent="0.2">
      <c r="A4648" s="63" t="s">
        <v>4615</v>
      </c>
      <c r="B4648" s="63" t="s">
        <v>4542</v>
      </c>
      <c r="C4648" s="63" t="s">
        <v>157</v>
      </c>
      <c r="D4648" s="63" t="s">
        <v>156</v>
      </c>
      <c r="E4648" s="63" t="s">
        <v>4543</v>
      </c>
      <c r="F4648" s="63">
        <v>0</v>
      </c>
      <c r="G4648" s="63" t="s">
        <v>8641</v>
      </c>
      <c r="H4648" s="63" t="s">
        <v>334</v>
      </c>
      <c r="I4648" s="63">
        <v>21</v>
      </c>
      <c r="J4648" s="63">
        <v>26</v>
      </c>
      <c r="K4648" s="63">
        <v>3</v>
      </c>
      <c r="L4648" s="63"/>
      <c r="M4648" s="63"/>
      <c r="N4648" s="63"/>
      <c r="O4648" s="63"/>
      <c r="P4648" s="63"/>
      <c r="Q4648" s="63"/>
      <c r="R4648" s="63"/>
    </row>
    <row r="4649" spans="1:18" x14ac:dyDescent="0.2">
      <c r="A4649" s="63" t="s">
        <v>4616</v>
      </c>
      <c r="B4649" s="63" t="s">
        <v>4546</v>
      </c>
      <c r="C4649" s="63" t="s">
        <v>157</v>
      </c>
      <c r="D4649" s="63" t="s">
        <v>156</v>
      </c>
      <c r="E4649" s="63" t="s">
        <v>4543</v>
      </c>
      <c r="F4649" s="63">
        <v>1</v>
      </c>
      <c r="G4649" s="63" t="s">
        <v>8641</v>
      </c>
      <c r="H4649" s="63" t="s">
        <v>19</v>
      </c>
      <c r="I4649" s="63">
        <v>20</v>
      </c>
      <c r="J4649" s="63">
        <v>29</v>
      </c>
      <c r="K4649" s="63">
        <v>3</v>
      </c>
      <c r="L4649" s="63">
        <v>-0.3</v>
      </c>
      <c r="M4649" s="63">
        <v>1</v>
      </c>
      <c r="N4649" s="63"/>
      <c r="O4649" s="63"/>
      <c r="P4649" s="63"/>
      <c r="Q4649" s="63"/>
      <c r="R4649" s="63"/>
    </row>
    <row r="4650" spans="1:18" x14ac:dyDescent="0.2">
      <c r="A4650" s="63" t="s">
        <v>4617</v>
      </c>
      <c r="B4650" s="63" t="s">
        <v>4542</v>
      </c>
      <c r="C4650" s="63" t="s">
        <v>161</v>
      </c>
      <c r="D4650" s="63" t="s">
        <v>160</v>
      </c>
      <c r="E4650" s="63" t="s">
        <v>4543</v>
      </c>
      <c r="F4650" s="63">
        <v>0</v>
      </c>
      <c r="G4650" s="63" t="s">
        <v>8641</v>
      </c>
      <c r="H4650" s="63" t="s">
        <v>334</v>
      </c>
      <c r="I4650" s="63">
        <v>23</v>
      </c>
      <c r="J4650" s="63">
        <v>39</v>
      </c>
      <c r="K4650" s="63">
        <v>4</v>
      </c>
      <c r="L4650" s="63"/>
      <c r="M4650" s="63"/>
      <c r="N4650" s="63"/>
      <c r="O4650" s="63"/>
      <c r="P4650" s="63"/>
      <c r="Q4650" s="63"/>
      <c r="R4650" s="63"/>
    </row>
    <row r="4651" spans="1:18" x14ac:dyDescent="0.2">
      <c r="A4651" s="63" t="s">
        <v>4618</v>
      </c>
      <c r="B4651" s="63" t="s">
        <v>4546</v>
      </c>
      <c r="C4651" s="63" t="s">
        <v>161</v>
      </c>
      <c r="D4651" s="63" t="s">
        <v>160</v>
      </c>
      <c r="E4651" s="63" t="s">
        <v>4543</v>
      </c>
      <c r="F4651" s="63">
        <v>1</v>
      </c>
      <c r="G4651" s="63" t="s">
        <v>8641</v>
      </c>
      <c r="H4651" s="63" t="s">
        <v>19</v>
      </c>
      <c r="I4651" s="63">
        <v>21</v>
      </c>
      <c r="J4651" s="63">
        <v>43</v>
      </c>
      <c r="K4651" s="63">
        <v>4</v>
      </c>
      <c r="L4651" s="63">
        <v>-0.6</v>
      </c>
      <c r="M4651" s="63">
        <v>1</v>
      </c>
      <c r="N4651" s="63"/>
      <c r="O4651" s="63">
        <v>1</v>
      </c>
      <c r="P4651" s="63"/>
      <c r="Q4651" s="63"/>
      <c r="R4651" s="63"/>
    </row>
    <row r="4652" spans="1:18" x14ac:dyDescent="0.2">
      <c r="A4652" s="63" t="s">
        <v>4619</v>
      </c>
      <c r="B4652" s="63" t="s">
        <v>4542</v>
      </c>
      <c r="C4652" s="63" t="s">
        <v>165</v>
      </c>
      <c r="D4652" s="63" t="s">
        <v>164</v>
      </c>
      <c r="E4652" s="63" t="s">
        <v>4543</v>
      </c>
      <c r="F4652" s="63">
        <v>0</v>
      </c>
      <c r="G4652" s="63" t="s">
        <v>8641</v>
      </c>
      <c r="H4652" s="63" t="s">
        <v>334</v>
      </c>
      <c r="I4652" s="63">
        <v>17</v>
      </c>
      <c r="J4652" s="63">
        <v>11</v>
      </c>
      <c r="K4652" s="63">
        <v>1</v>
      </c>
      <c r="L4652" s="63"/>
      <c r="M4652" s="63"/>
      <c r="N4652" s="63"/>
      <c r="O4652" s="63"/>
      <c r="P4652" s="63"/>
      <c r="Q4652" s="63"/>
      <c r="R4652" s="63"/>
    </row>
    <row r="4653" spans="1:18" x14ac:dyDescent="0.2">
      <c r="A4653" s="63" t="s">
        <v>4620</v>
      </c>
      <c r="B4653" s="63" t="s">
        <v>4546</v>
      </c>
      <c r="C4653" s="63" t="s">
        <v>165</v>
      </c>
      <c r="D4653" s="63" t="s">
        <v>164</v>
      </c>
      <c r="E4653" s="63" t="s">
        <v>4543</v>
      </c>
      <c r="F4653" s="63">
        <v>1</v>
      </c>
      <c r="G4653" s="63" t="s">
        <v>8641</v>
      </c>
      <c r="H4653" s="63" t="s">
        <v>19</v>
      </c>
      <c r="I4653" s="63">
        <v>16</v>
      </c>
      <c r="J4653" s="63">
        <v>12</v>
      </c>
      <c r="K4653" s="63">
        <v>1</v>
      </c>
      <c r="L4653" s="63">
        <v>-0.3</v>
      </c>
      <c r="M4653" s="63">
        <v>1</v>
      </c>
      <c r="N4653" s="63"/>
      <c r="O4653" s="63"/>
      <c r="P4653" s="63"/>
      <c r="Q4653" s="63"/>
      <c r="R4653" s="63"/>
    </row>
    <row r="4654" spans="1:18" x14ac:dyDescent="0.2">
      <c r="A4654" s="63" t="s">
        <v>4621</v>
      </c>
      <c r="B4654" s="63" t="s">
        <v>4542</v>
      </c>
      <c r="C4654" s="63" t="s">
        <v>169</v>
      </c>
      <c r="D4654" s="63" t="s">
        <v>168</v>
      </c>
      <c r="E4654" s="63" t="s">
        <v>4543</v>
      </c>
      <c r="F4654" s="63">
        <v>0</v>
      </c>
      <c r="G4654" s="63" t="s">
        <v>8641</v>
      </c>
      <c r="H4654" s="63" t="s">
        <v>334</v>
      </c>
      <c r="I4654" s="63">
        <v>21</v>
      </c>
      <c r="J4654" s="63">
        <v>26</v>
      </c>
      <c r="K4654" s="63">
        <v>3</v>
      </c>
      <c r="L4654" s="63"/>
      <c r="M4654" s="63"/>
      <c r="N4654" s="63"/>
      <c r="O4654" s="63"/>
      <c r="P4654" s="63"/>
      <c r="Q4654" s="63"/>
      <c r="R4654" s="63"/>
    </row>
    <row r="4655" spans="1:18" x14ac:dyDescent="0.2">
      <c r="A4655" s="63" t="s">
        <v>4622</v>
      </c>
      <c r="B4655" s="63" t="s">
        <v>4546</v>
      </c>
      <c r="C4655" s="63" t="s">
        <v>169</v>
      </c>
      <c r="D4655" s="63" t="s">
        <v>168</v>
      </c>
      <c r="E4655" s="63" t="s">
        <v>4543</v>
      </c>
      <c r="F4655" s="63">
        <v>1</v>
      </c>
      <c r="G4655" s="63" t="s">
        <v>8641</v>
      </c>
      <c r="H4655" s="63" t="s">
        <v>19</v>
      </c>
      <c r="I4655" s="63">
        <v>19</v>
      </c>
      <c r="J4655" s="63">
        <v>23</v>
      </c>
      <c r="K4655" s="63">
        <v>2</v>
      </c>
      <c r="L4655" s="63">
        <v>-0.6</v>
      </c>
      <c r="M4655" s="63">
        <v>1</v>
      </c>
      <c r="N4655" s="63"/>
      <c r="O4655" s="63">
        <v>1</v>
      </c>
      <c r="P4655" s="63"/>
      <c r="Q4655" s="63"/>
      <c r="R4655" s="63"/>
    </row>
    <row r="4656" spans="1:18" x14ac:dyDescent="0.2">
      <c r="A4656" s="63" t="s">
        <v>4623</v>
      </c>
      <c r="B4656" s="63" t="s">
        <v>4542</v>
      </c>
      <c r="C4656" s="63" t="s">
        <v>173</v>
      </c>
      <c r="D4656" s="63" t="s">
        <v>172</v>
      </c>
      <c r="E4656" s="63" t="s">
        <v>4543</v>
      </c>
      <c r="F4656" s="63">
        <v>0</v>
      </c>
      <c r="G4656" s="63" t="s">
        <v>8641</v>
      </c>
      <c r="H4656" s="63" t="s">
        <v>334</v>
      </c>
      <c r="I4656" s="63">
        <v>21</v>
      </c>
      <c r="J4656" s="63">
        <v>26</v>
      </c>
      <c r="K4656" s="63">
        <v>3</v>
      </c>
      <c r="L4656" s="63"/>
      <c r="M4656" s="63"/>
      <c r="N4656" s="63"/>
      <c r="O4656" s="63"/>
      <c r="P4656" s="63"/>
      <c r="Q4656" s="63"/>
      <c r="R4656" s="63"/>
    </row>
    <row r="4657" spans="1:18" x14ac:dyDescent="0.2">
      <c r="A4657" s="63" t="s">
        <v>4624</v>
      </c>
      <c r="B4657" s="63" t="s">
        <v>4546</v>
      </c>
      <c r="C4657" s="63" t="s">
        <v>173</v>
      </c>
      <c r="D4657" s="63" t="s">
        <v>172</v>
      </c>
      <c r="E4657" s="63" t="s">
        <v>4543</v>
      </c>
      <c r="F4657" s="63">
        <v>1</v>
      </c>
      <c r="G4657" s="63" t="s">
        <v>8641</v>
      </c>
      <c r="H4657" s="63" t="s">
        <v>19</v>
      </c>
      <c r="I4657" s="63">
        <v>20</v>
      </c>
      <c r="J4657" s="63">
        <v>29</v>
      </c>
      <c r="K4657" s="63">
        <v>3</v>
      </c>
      <c r="L4657" s="63">
        <v>-0.3</v>
      </c>
      <c r="M4657" s="63">
        <v>1</v>
      </c>
      <c r="N4657" s="63"/>
      <c r="O4657" s="63"/>
      <c r="P4657" s="63"/>
      <c r="Q4657" s="63"/>
      <c r="R4657" s="63"/>
    </row>
    <row r="4658" spans="1:18" x14ac:dyDescent="0.2">
      <c r="A4658" s="63" t="s">
        <v>4625</v>
      </c>
      <c r="B4658" s="63" t="s">
        <v>4542</v>
      </c>
      <c r="C4658" s="63" t="s">
        <v>177</v>
      </c>
      <c r="D4658" s="63" t="s">
        <v>176</v>
      </c>
      <c r="E4658" s="63" t="s">
        <v>4543</v>
      </c>
      <c r="F4658" s="63">
        <v>0</v>
      </c>
      <c r="G4658" s="63" t="s">
        <v>8641</v>
      </c>
      <c r="H4658" s="63" t="s">
        <v>334</v>
      </c>
      <c r="I4658" s="63">
        <v>20</v>
      </c>
      <c r="J4658" s="63">
        <v>20</v>
      </c>
      <c r="K4658" s="63">
        <v>2</v>
      </c>
      <c r="L4658" s="63"/>
      <c r="M4658" s="63"/>
      <c r="N4658" s="63"/>
      <c r="O4658" s="63"/>
      <c r="P4658" s="63"/>
      <c r="Q4658" s="63"/>
      <c r="R4658" s="63"/>
    </row>
    <row r="4659" spans="1:18" x14ac:dyDescent="0.2">
      <c r="A4659" s="63" t="s">
        <v>4626</v>
      </c>
      <c r="B4659" s="63" t="s">
        <v>4546</v>
      </c>
      <c r="C4659" s="63" t="s">
        <v>177</v>
      </c>
      <c r="D4659" s="63" t="s">
        <v>176</v>
      </c>
      <c r="E4659" s="63" t="s">
        <v>4543</v>
      </c>
      <c r="F4659" s="63">
        <v>1</v>
      </c>
      <c r="G4659" s="63" t="s">
        <v>8641</v>
      </c>
      <c r="H4659" s="63" t="s">
        <v>19</v>
      </c>
      <c r="I4659" s="63">
        <v>20</v>
      </c>
      <c r="J4659" s="63">
        <v>29</v>
      </c>
      <c r="K4659" s="63">
        <v>3</v>
      </c>
      <c r="L4659" s="63">
        <v>0</v>
      </c>
      <c r="M4659" s="63"/>
      <c r="N4659" s="63"/>
      <c r="O4659" s="63"/>
      <c r="P4659" s="63"/>
      <c r="Q4659" s="63"/>
      <c r="R4659" s="63"/>
    </row>
    <row r="4660" spans="1:18" x14ac:dyDescent="0.2">
      <c r="A4660" s="63" t="s">
        <v>4627</v>
      </c>
      <c r="B4660" s="63" t="s">
        <v>4542</v>
      </c>
      <c r="C4660" s="63" t="s">
        <v>181</v>
      </c>
      <c r="D4660" s="63" t="s">
        <v>180</v>
      </c>
      <c r="E4660" s="63" t="s">
        <v>4543</v>
      </c>
      <c r="F4660" s="63">
        <v>0</v>
      </c>
      <c r="G4660" s="63" t="s">
        <v>8641</v>
      </c>
      <c r="H4660" s="63" t="s">
        <v>334</v>
      </c>
      <c r="I4660" s="63">
        <v>15</v>
      </c>
      <c r="J4660" s="63">
        <v>4</v>
      </c>
      <c r="K4660" s="63">
        <v>1</v>
      </c>
      <c r="L4660" s="63"/>
      <c r="M4660" s="63"/>
      <c r="N4660" s="63"/>
      <c r="O4660" s="63"/>
      <c r="P4660" s="63"/>
      <c r="Q4660" s="63"/>
      <c r="R4660" s="63"/>
    </row>
    <row r="4661" spans="1:18" x14ac:dyDescent="0.2">
      <c r="A4661" s="63" t="s">
        <v>4628</v>
      </c>
      <c r="B4661" s="63" t="s">
        <v>4546</v>
      </c>
      <c r="C4661" s="63" t="s">
        <v>181</v>
      </c>
      <c r="D4661" s="63" t="s">
        <v>180</v>
      </c>
      <c r="E4661" s="63" t="s">
        <v>4543</v>
      </c>
      <c r="F4661" s="63">
        <v>1</v>
      </c>
      <c r="G4661" s="63" t="s">
        <v>8641</v>
      </c>
      <c r="H4661" s="63" t="s">
        <v>19</v>
      </c>
      <c r="I4661" s="63">
        <v>14</v>
      </c>
      <c r="J4661" s="63">
        <v>4</v>
      </c>
      <c r="K4661" s="63">
        <v>1</v>
      </c>
      <c r="L4661" s="63">
        <v>-0.3</v>
      </c>
      <c r="M4661" s="63">
        <v>1</v>
      </c>
      <c r="N4661" s="63"/>
      <c r="O4661" s="63"/>
      <c r="P4661" s="63"/>
      <c r="Q4661" s="63"/>
      <c r="R4661" s="63"/>
    </row>
    <row r="4662" spans="1:18" x14ac:dyDescent="0.2">
      <c r="A4662" s="63" t="s">
        <v>4629</v>
      </c>
      <c r="B4662" s="63" t="s">
        <v>4542</v>
      </c>
      <c r="C4662" s="63" t="s">
        <v>185</v>
      </c>
      <c r="D4662" s="63" t="s">
        <v>184</v>
      </c>
      <c r="E4662" s="63" t="s">
        <v>4543</v>
      </c>
      <c r="F4662" s="63">
        <v>0</v>
      </c>
      <c r="G4662" s="63" t="s">
        <v>8641</v>
      </c>
      <c r="H4662" s="63" t="s">
        <v>334</v>
      </c>
      <c r="I4662" s="63">
        <v>21</v>
      </c>
      <c r="J4662" s="63">
        <v>26</v>
      </c>
      <c r="K4662" s="63">
        <v>3</v>
      </c>
      <c r="L4662" s="63"/>
      <c r="M4662" s="63"/>
      <c r="N4662" s="63"/>
      <c r="O4662" s="63"/>
      <c r="P4662" s="63"/>
      <c r="Q4662" s="63"/>
      <c r="R4662" s="63"/>
    </row>
    <row r="4663" spans="1:18" x14ac:dyDescent="0.2">
      <c r="A4663" s="63" t="s">
        <v>4630</v>
      </c>
      <c r="B4663" s="63" t="s">
        <v>4546</v>
      </c>
      <c r="C4663" s="63" t="s">
        <v>185</v>
      </c>
      <c r="D4663" s="63" t="s">
        <v>184</v>
      </c>
      <c r="E4663" s="63" t="s">
        <v>4543</v>
      </c>
      <c r="F4663" s="63">
        <v>1</v>
      </c>
      <c r="G4663" s="63" t="s">
        <v>8641</v>
      </c>
      <c r="H4663" s="63" t="s">
        <v>19</v>
      </c>
      <c r="I4663" s="63">
        <v>19</v>
      </c>
      <c r="J4663" s="63">
        <v>23</v>
      </c>
      <c r="K4663" s="63">
        <v>2</v>
      </c>
      <c r="L4663" s="63">
        <v>-0.6</v>
      </c>
      <c r="M4663" s="63">
        <v>1</v>
      </c>
      <c r="N4663" s="63"/>
      <c r="O4663" s="63">
        <v>1</v>
      </c>
      <c r="P4663" s="63"/>
      <c r="Q4663" s="63"/>
      <c r="R4663" s="63"/>
    </row>
    <row r="4664" spans="1:18" x14ac:dyDescent="0.2">
      <c r="A4664" s="63" t="s">
        <v>4631</v>
      </c>
      <c r="B4664" s="63" t="s">
        <v>4542</v>
      </c>
      <c r="C4664" s="63" t="s">
        <v>189</v>
      </c>
      <c r="D4664" s="63" t="s">
        <v>188</v>
      </c>
      <c r="E4664" s="63" t="s">
        <v>4543</v>
      </c>
      <c r="F4664" s="63">
        <v>0</v>
      </c>
      <c r="G4664" s="63" t="s">
        <v>8641</v>
      </c>
      <c r="H4664" s="63" t="s">
        <v>334</v>
      </c>
      <c r="I4664" s="63">
        <v>22</v>
      </c>
      <c r="J4664" s="63">
        <v>32</v>
      </c>
      <c r="K4664" s="63">
        <v>3</v>
      </c>
      <c r="L4664" s="63"/>
      <c r="M4664" s="63"/>
      <c r="N4664" s="63"/>
      <c r="O4664" s="63"/>
      <c r="P4664" s="63"/>
      <c r="Q4664" s="63"/>
      <c r="R4664" s="63"/>
    </row>
    <row r="4665" spans="1:18" x14ac:dyDescent="0.2">
      <c r="A4665" s="63" t="s">
        <v>4632</v>
      </c>
      <c r="B4665" s="63" t="s">
        <v>4546</v>
      </c>
      <c r="C4665" s="63" t="s">
        <v>189</v>
      </c>
      <c r="D4665" s="63" t="s">
        <v>188</v>
      </c>
      <c r="E4665" s="63" t="s">
        <v>4543</v>
      </c>
      <c r="F4665" s="63">
        <v>1</v>
      </c>
      <c r="G4665" s="63" t="s">
        <v>8641</v>
      </c>
      <c r="H4665" s="63" t="s">
        <v>19</v>
      </c>
      <c r="I4665" s="63">
        <v>20</v>
      </c>
      <c r="J4665" s="63">
        <v>29</v>
      </c>
      <c r="K4665" s="63">
        <v>3</v>
      </c>
      <c r="L4665" s="63">
        <v>-0.6</v>
      </c>
      <c r="M4665" s="63">
        <v>1</v>
      </c>
      <c r="N4665" s="63"/>
      <c r="O4665" s="63">
        <v>1</v>
      </c>
      <c r="P4665" s="63"/>
      <c r="Q4665" s="63"/>
      <c r="R4665" s="63"/>
    </row>
    <row r="4666" spans="1:18" x14ac:dyDescent="0.2">
      <c r="A4666" s="63" t="s">
        <v>4633</v>
      </c>
      <c r="B4666" s="63" t="s">
        <v>4542</v>
      </c>
      <c r="C4666" s="63" t="s">
        <v>193</v>
      </c>
      <c r="D4666" s="63" t="s">
        <v>192</v>
      </c>
      <c r="E4666" s="63" t="s">
        <v>4543</v>
      </c>
      <c r="F4666" s="63">
        <v>0</v>
      </c>
      <c r="G4666" s="63" t="s">
        <v>8641</v>
      </c>
      <c r="H4666" s="63" t="s">
        <v>334</v>
      </c>
      <c r="I4666" s="63">
        <v>20</v>
      </c>
      <c r="J4666" s="63"/>
      <c r="K4666" s="63"/>
      <c r="L4666" s="63"/>
      <c r="M4666" s="63"/>
      <c r="N4666" s="63"/>
      <c r="O4666" s="63"/>
      <c r="P4666" s="63"/>
      <c r="Q4666" s="63"/>
      <c r="R4666" s="63"/>
    </row>
    <row r="4667" spans="1:18" x14ac:dyDescent="0.2">
      <c r="A4667" s="63" t="s">
        <v>4634</v>
      </c>
      <c r="B4667" s="63" t="s">
        <v>4546</v>
      </c>
      <c r="C4667" s="63" t="s">
        <v>193</v>
      </c>
      <c r="D4667" s="63" t="s">
        <v>192</v>
      </c>
      <c r="E4667" s="63" t="s">
        <v>4543</v>
      </c>
      <c r="F4667" s="63">
        <v>1</v>
      </c>
      <c r="G4667" s="63" t="s">
        <v>8641</v>
      </c>
      <c r="H4667" s="63" t="s">
        <v>19</v>
      </c>
      <c r="I4667" s="63">
        <v>19</v>
      </c>
      <c r="J4667" s="63"/>
      <c r="K4667" s="63"/>
      <c r="L4667" s="63">
        <v>-0.3</v>
      </c>
      <c r="M4667" s="63">
        <v>1</v>
      </c>
      <c r="N4667" s="63"/>
      <c r="O4667" s="63"/>
      <c r="P4667" s="63"/>
      <c r="Q4667" s="63"/>
      <c r="R4667" s="63"/>
    </row>
    <row r="4668" spans="1:18" x14ac:dyDescent="0.2">
      <c r="A4668" s="63" t="s">
        <v>4635</v>
      </c>
      <c r="B4668" s="63" t="s">
        <v>4542</v>
      </c>
      <c r="C4668" s="63" t="s">
        <v>197</v>
      </c>
      <c r="D4668" s="63" t="s">
        <v>196</v>
      </c>
      <c r="E4668" s="63" t="s">
        <v>4543</v>
      </c>
      <c r="F4668" s="63">
        <v>0</v>
      </c>
      <c r="G4668" s="63" t="s">
        <v>8641</v>
      </c>
      <c r="H4668" s="63" t="s">
        <v>334</v>
      </c>
      <c r="I4668" s="63">
        <v>14</v>
      </c>
      <c r="J4668" s="63">
        <v>2</v>
      </c>
      <c r="K4668" s="63">
        <v>1</v>
      </c>
      <c r="L4668" s="63"/>
      <c r="M4668" s="63"/>
      <c r="N4668" s="63"/>
      <c r="O4668" s="63"/>
      <c r="P4668" s="63"/>
      <c r="Q4668" s="63"/>
      <c r="R4668" s="63"/>
    </row>
    <row r="4669" spans="1:18" x14ac:dyDescent="0.2">
      <c r="A4669" s="63" t="s">
        <v>4636</v>
      </c>
      <c r="B4669" s="63" t="s">
        <v>4546</v>
      </c>
      <c r="C4669" s="63" t="s">
        <v>197</v>
      </c>
      <c r="D4669" s="63" t="s">
        <v>196</v>
      </c>
      <c r="E4669" s="63" t="s">
        <v>4543</v>
      </c>
      <c r="F4669" s="63">
        <v>1</v>
      </c>
      <c r="G4669" s="63" t="s">
        <v>8641</v>
      </c>
      <c r="H4669" s="63" t="s">
        <v>19</v>
      </c>
      <c r="I4669" s="63">
        <v>14</v>
      </c>
      <c r="J4669" s="63">
        <v>4</v>
      </c>
      <c r="K4669" s="63">
        <v>1</v>
      </c>
      <c r="L4669" s="63">
        <v>0</v>
      </c>
      <c r="M4669" s="63"/>
      <c r="N4669" s="63"/>
      <c r="O4669" s="63"/>
      <c r="P4669" s="63"/>
      <c r="Q4669" s="63"/>
      <c r="R4669" s="63"/>
    </row>
    <row r="4670" spans="1:18" x14ac:dyDescent="0.2">
      <c r="A4670" s="63" t="s">
        <v>4637</v>
      </c>
      <c r="B4670" s="63" t="s">
        <v>4542</v>
      </c>
      <c r="C4670" s="63" t="s">
        <v>201</v>
      </c>
      <c r="D4670" s="63" t="s">
        <v>200</v>
      </c>
      <c r="E4670" s="63" t="s">
        <v>4543</v>
      </c>
      <c r="F4670" s="63">
        <v>0</v>
      </c>
      <c r="G4670" s="63" t="s">
        <v>8641</v>
      </c>
      <c r="H4670" s="63" t="s">
        <v>334</v>
      </c>
      <c r="I4670" s="63">
        <v>16</v>
      </c>
      <c r="J4670" s="63">
        <v>6</v>
      </c>
      <c r="K4670" s="63">
        <v>1</v>
      </c>
      <c r="L4670" s="63"/>
      <c r="M4670" s="63"/>
      <c r="N4670" s="63"/>
      <c r="O4670" s="63"/>
      <c r="P4670" s="63"/>
      <c r="Q4670" s="63"/>
      <c r="R4670" s="63"/>
    </row>
    <row r="4671" spans="1:18" x14ac:dyDescent="0.2">
      <c r="A4671" s="63" t="s">
        <v>4638</v>
      </c>
      <c r="B4671" s="63" t="s">
        <v>4546</v>
      </c>
      <c r="C4671" s="63" t="s">
        <v>201</v>
      </c>
      <c r="D4671" s="63" t="s">
        <v>200</v>
      </c>
      <c r="E4671" s="63" t="s">
        <v>4543</v>
      </c>
      <c r="F4671" s="63">
        <v>1</v>
      </c>
      <c r="G4671" s="63" t="s">
        <v>8641</v>
      </c>
      <c r="H4671" s="63" t="s">
        <v>19</v>
      </c>
      <c r="I4671" s="63">
        <v>15</v>
      </c>
      <c r="J4671" s="63">
        <v>10</v>
      </c>
      <c r="K4671" s="63">
        <v>1</v>
      </c>
      <c r="L4671" s="63">
        <v>-0.3</v>
      </c>
      <c r="M4671" s="63">
        <v>1</v>
      </c>
      <c r="N4671" s="63"/>
      <c r="O4671" s="63"/>
      <c r="P4671" s="63"/>
      <c r="Q4671" s="63"/>
      <c r="R4671" s="63"/>
    </row>
    <row r="4672" spans="1:18" x14ac:dyDescent="0.2">
      <c r="A4672" s="63" t="s">
        <v>4639</v>
      </c>
      <c r="B4672" s="63" t="s">
        <v>4542</v>
      </c>
      <c r="C4672" s="63" t="s">
        <v>205</v>
      </c>
      <c r="D4672" s="63" t="s">
        <v>204</v>
      </c>
      <c r="E4672" s="63" t="s">
        <v>4543</v>
      </c>
      <c r="F4672" s="63">
        <v>0</v>
      </c>
      <c r="G4672" s="63" t="s">
        <v>8641</v>
      </c>
      <c r="H4672" s="63" t="s">
        <v>334</v>
      </c>
      <c r="I4672" s="63">
        <v>21</v>
      </c>
      <c r="J4672" s="63">
        <v>26</v>
      </c>
      <c r="K4672" s="63">
        <v>3</v>
      </c>
      <c r="L4672" s="63"/>
      <c r="M4672" s="63"/>
      <c r="N4672" s="63"/>
      <c r="O4672" s="63"/>
      <c r="P4672" s="63"/>
      <c r="Q4672" s="63"/>
      <c r="R4672" s="63"/>
    </row>
    <row r="4673" spans="1:18" x14ac:dyDescent="0.2">
      <c r="A4673" s="63" t="s">
        <v>4640</v>
      </c>
      <c r="B4673" s="63" t="s">
        <v>4546</v>
      </c>
      <c r="C4673" s="63" t="s">
        <v>205</v>
      </c>
      <c r="D4673" s="63" t="s">
        <v>204</v>
      </c>
      <c r="E4673" s="63" t="s">
        <v>4543</v>
      </c>
      <c r="F4673" s="63">
        <v>1</v>
      </c>
      <c r="G4673" s="63" t="s">
        <v>8641</v>
      </c>
      <c r="H4673" s="63" t="s">
        <v>19</v>
      </c>
      <c r="I4673" s="63">
        <v>20</v>
      </c>
      <c r="J4673" s="63">
        <v>29</v>
      </c>
      <c r="K4673" s="63">
        <v>3</v>
      </c>
      <c r="L4673" s="63">
        <v>-0.3</v>
      </c>
      <c r="M4673" s="63">
        <v>1</v>
      </c>
      <c r="N4673" s="63"/>
      <c r="O4673" s="63"/>
      <c r="P4673" s="63"/>
      <c r="Q4673" s="63"/>
      <c r="R4673" s="63"/>
    </row>
    <row r="4674" spans="1:18" x14ac:dyDescent="0.2">
      <c r="A4674" s="63" t="s">
        <v>4641</v>
      </c>
      <c r="B4674" s="63" t="s">
        <v>4542</v>
      </c>
      <c r="C4674" s="63" t="s">
        <v>209</v>
      </c>
      <c r="D4674" s="63" t="s">
        <v>208</v>
      </c>
      <c r="E4674" s="63" t="s">
        <v>4543</v>
      </c>
      <c r="F4674" s="63">
        <v>0</v>
      </c>
      <c r="G4674" s="63" t="s">
        <v>8641</v>
      </c>
      <c r="H4674" s="63" t="s">
        <v>334</v>
      </c>
      <c r="I4674" s="63">
        <v>17</v>
      </c>
      <c r="J4674" s="63">
        <v>11</v>
      </c>
      <c r="K4674" s="63">
        <v>1</v>
      </c>
      <c r="L4674" s="63"/>
      <c r="M4674" s="63"/>
      <c r="N4674" s="63"/>
      <c r="O4674" s="63"/>
      <c r="P4674" s="63"/>
      <c r="Q4674" s="63"/>
      <c r="R4674" s="63"/>
    </row>
    <row r="4675" spans="1:18" x14ac:dyDescent="0.2">
      <c r="A4675" s="63" t="s">
        <v>4642</v>
      </c>
      <c r="B4675" s="63" t="s">
        <v>4546</v>
      </c>
      <c r="C4675" s="63" t="s">
        <v>209</v>
      </c>
      <c r="D4675" s="63" t="s">
        <v>208</v>
      </c>
      <c r="E4675" s="63" t="s">
        <v>4543</v>
      </c>
      <c r="F4675" s="63">
        <v>1</v>
      </c>
      <c r="G4675" s="63" t="s">
        <v>8641</v>
      </c>
      <c r="H4675" s="63" t="s">
        <v>19</v>
      </c>
      <c r="I4675" s="63">
        <v>16</v>
      </c>
      <c r="J4675" s="63">
        <v>12</v>
      </c>
      <c r="K4675" s="63">
        <v>1</v>
      </c>
      <c r="L4675" s="63">
        <v>-0.3</v>
      </c>
      <c r="M4675" s="63">
        <v>1</v>
      </c>
      <c r="N4675" s="63"/>
      <c r="O4675" s="63"/>
      <c r="P4675" s="63"/>
      <c r="Q4675" s="63"/>
      <c r="R4675" s="63"/>
    </row>
    <row r="4676" spans="1:18" x14ac:dyDescent="0.2">
      <c r="A4676" s="63" t="s">
        <v>4643</v>
      </c>
      <c r="B4676" s="63" t="s">
        <v>4542</v>
      </c>
      <c r="C4676" s="63" t="s">
        <v>213</v>
      </c>
      <c r="D4676" s="63" t="s">
        <v>212</v>
      </c>
      <c r="E4676" s="63" t="s">
        <v>4543</v>
      </c>
      <c r="F4676" s="63">
        <v>0</v>
      </c>
      <c r="G4676" s="63" t="s">
        <v>8641</v>
      </c>
      <c r="H4676" s="63" t="s">
        <v>334</v>
      </c>
      <c r="I4676" s="63">
        <v>23</v>
      </c>
      <c r="J4676" s="63">
        <v>39</v>
      </c>
      <c r="K4676" s="63">
        <v>4</v>
      </c>
      <c r="L4676" s="63"/>
      <c r="M4676" s="63"/>
      <c r="N4676" s="63"/>
      <c r="O4676" s="63"/>
      <c r="P4676" s="63"/>
      <c r="Q4676" s="63"/>
      <c r="R4676" s="63"/>
    </row>
    <row r="4677" spans="1:18" x14ac:dyDescent="0.2">
      <c r="A4677" s="63" t="s">
        <v>4644</v>
      </c>
      <c r="B4677" s="63" t="s">
        <v>4546</v>
      </c>
      <c r="C4677" s="63" t="s">
        <v>213</v>
      </c>
      <c r="D4677" s="63" t="s">
        <v>212</v>
      </c>
      <c r="E4677" s="63" t="s">
        <v>4543</v>
      </c>
      <c r="F4677" s="63">
        <v>1</v>
      </c>
      <c r="G4677" s="63" t="s">
        <v>8641</v>
      </c>
      <c r="H4677" s="63" t="s">
        <v>19</v>
      </c>
      <c r="I4677" s="63">
        <v>20</v>
      </c>
      <c r="J4677" s="63">
        <v>29</v>
      </c>
      <c r="K4677" s="63">
        <v>3</v>
      </c>
      <c r="L4677" s="63">
        <v>-0.9</v>
      </c>
      <c r="M4677" s="63">
        <v>1</v>
      </c>
      <c r="N4677" s="63"/>
      <c r="O4677" s="63">
        <v>1</v>
      </c>
      <c r="P4677" s="63"/>
      <c r="Q4677" s="63"/>
      <c r="R4677" s="63"/>
    </row>
    <row r="4678" spans="1:18" x14ac:dyDescent="0.2">
      <c r="A4678" s="63" t="s">
        <v>4645</v>
      </c>
      <c r="B4678" s="63" t="s">
        <v>4542</v>
      </c>
      <c r="C4678" s="63" t="s">
        <v>217</v>
      </c>
      <c r="D4678" s="63" t="s">
        <v>216</v>
      </c>
      <c r="E4678" s="63" t="s">
        <v>4543</v>
      </c>
      <c r="F4678" s="63">
        <v>0</v>
      </c>
      <c r="G4678" s="63" t="s">
        <v>8641</v>
      </c>
      <c r="H4678" s="63" t="s">
        <v>334</v>
      </c>
      <c r="I4678" s="63">
        <v>17</v>
      </c>
      <c r="J4678" s="63">
        <v>11</v>
      </c>
      <c r="K4678" s="63">
        <v>1</v>
      </c>
      <c r="L4678" s="63"/>
      <c r="M4678" s="63"/>
      <c r="N4678" s="63"/>
      <c r="O4678" s="63"/>
      <c r="P4678" s="63"/>
      <c r="Q4678" s="63"/>
      <c r="R4678" s="63"/>
    </row>
    <row r="4679" spans="1:18" x14ac:dyDescent="0.2">
      <c r="A4679" s="63" t="s">
        <v>4646</v>
      </c>
      <c r="B4679" s="63" t="s">
        <v>4546</v>
      </c>
      <c r="C4679" s="63" t="s">
        <v>217</v>
      </c>
      <c r="D4679" s="63" t="s">
        <v>216</v>
      </c>
      <c r="E4679" s="63" t="s">
        <v>4543</v>
      </c>
      <c r="F4679" s="63">
        <v>1</v>
      </c>
      <c r="G4679" s="63" t="s">
        <v>8641</v>
      </c>
      <c r="H4679" s="63" t="s">
        <v>19</v>
      </c>
      <c r="I4679" s="63">
        <v>16</v>
      </c>
      <c r="J4679" s="63">
        <v>12</v>
      </c>
      <c r="K4679" s="63">
        <v>1</v>
      </c>
      <c r="L4679" s="63">
        <v>-0.3</v>
      </c>
      <c r="M4679" s="63">
        <v>1</v>
      </c>
      <c r="N4679" s="63"/>
      <c r="O4679" s="63"/>
      <c r="P4679" s="63"/>
      <c r="Q4679" s="63"/>
      <c r="R4679" s="63"/>
    </row>
    <row r="4680" spans="1:18" x14ac:dyDescent="0.2">
      <c r="A4680" s="63" t="s">
        <v>4647</v>
      </c>
      <c r="B4680" s="63" t="s">
        <v>4542</v>
      </c>
      <c r="C4680" s="63" t="s">
        <v>221</v>
      </c>
      <c r="D4680" s="63" t="s">
        <v>220</v>
      </c>
      <c r="E4680" s="63" t="s">
        <v>4543</v>
      </c>
      <c r="F4680" s="63">
        <v>0</v>
      </c>
      <c r="G4680" s="63" t="s">
        <v>8641</v>
      </c>
      <c r="H4680" s="63" t="s">
        <v>334</v>
      </c>
      <c r="I4680" s="63">
        <v>15</v>
      </c>
      <c r="J4680" s="63">
        <v>4</v>
      </c>
      <c r="K4680" s="63">
        <v>1</v>
      </c>
      <c r="L4680" s="63"/>
      <c r="M4680" s="63"/>
      <c r="N4680" s="63"/>
      <c r="O4680" s="63"/>
      <c r="P4680" s="63"/>
      <c r="Q4680" s="63"/>
      <c r="R4680" s="63"/>
    </row>
    <row r="4681" spans="1:18" x14ac:dyDescent="0.2">
      <c r="A4681" s="63" t="s">
        <v>4648</v>
      </c>
      <c r="B4681" s="63" t="s">
        <v>4546</v>
      </c>
      <c r="C4681" s="63" t="s">
        <v>221</v>
      </c>
      <c r="D4681" s="63" t="s">
        <v>220</v>
      </c>
      <c r="E4681" s="63" t="s">
        <v>4543</v>
      </c>
      <c r="F4681" s="63">
        <v>1</v>
      </c>
      <c r="G4681" s="63" t="s">
        <v>8641</v>
      </c>
      <c r="H4681" s="63" t="s">
        <v>19</v>
      </c>
      <c r="I4681" s="63">
        <v>14</v>
      </c>
      <c r="J4681" s="63">
        <v>4</v>
      </c>
      <c r="K4681" s="63">
        <v>1</v>
      </c>
      <c r="L4681" s="63">
        <v>-0.3</v>
      </c>
      <c r="M4681" s="63">
        <v>1</v>
      </c>
      <c r="N4681" s="63"/>
      <c r="O4681" s="63"/>
      <c r="P4681" s="63"/>
      <c r="Q4681" s="63"/>
      <c r="R4681" s="63"/>
    </row>
    <row r="4682" spans="1:18" x14ac:dyDescent="0.2">
      <c r="A4682" s="63" t="s">
        <v>4649</v>
      </c>
      <c r="B4682" s="63" t="s">
        <v>4650</v>
      </c>
      <c r="C4682" s="63" t="s">
        <v>14</v>
      </c>
      <c r="D4682" s="63" t="s">
        <v>13</v>
      </c>
      <c r="E4682" s="63" t="s">
        <v>4651</v>
      </c>
      <c r="F4682" s="63">
        <v>0</v>
      </c>
      <c r="G4682" s="63" t="s">
        <v>8642</v>
      </c>
      <c r="H4682" s="63" t="s">
        <v>334</v>
      </c>
      <c r="I4682" s="63">
        <v>21</v>
      </c>
      <c r="J4682" s="63">
        <v>38</v>
      </c>
      <c r="K4682" s="63">
        <v>4</v>
      </c>
      <c r="L4682" s="63"/>
      <c r="M4682" s="63"/>
      <c r="N4682" s="63"/>
      <c r="O4682" s="63"/>
      <c r="P4682" s="63"/>
      <c r="Q4682" s="63"/>
      <c r="R4682" s="63"/>
    </row>
    <row r="4683" spans="1:18" x14ac:dyDescent="0.2">
      <c r="A4683" s="63" t="s">
        <v>4653</v>
      </c>
      <c r="B4683" s="63" t="s">
        <v>4654</v>
      </c>
      <c r="C4683" s="63" t="s">
        <v>14</v>
      </c>
      <c r="D4683" s="63" t="s">
        <v>13</v>
      </c>
      <c r="E4683" s="63" t="s">
        <v>4651</v>
      </c>
      <c r="F4683" s="63">
        <v>1</v>
      </c>
      <c r="G4683" s="63" t="s">
        <v>8642</v>
      </c>
      <c r="H4683" s="63" t="s">
        <v>19</v>
      </c>
      <c r="I4683" s="63">
        <v>19</v>
      </c>
      <c r="J4683" s="63">
        <v>35</v>
      </c>
      <c r="K4683" s="63">
        <v>3</v>
      </c>
      <c r="L4683" s="63">
        <v>-0.4</v>
      </c>
      <c r="M4683" s="63">
        <v>1</v>
      </c>
      <c r="N4683" s="63"/>
      <c r="O4683" s="63"/>
      <c r="P4683" s="63"/>
      <c r="Q4683" s="63"/>
      <c r="R4683" s="63"/>
    </row>
    <row r="4684" spans="1:18" x14ac:dyDescent="0.2">
      <c r="A4684" s="63" t="s">
        <v>4655</v>
      </c>
      <c r="B4684" s="63" t="s">
        <v>4650</v>
      </c>
      <c r="C4684" s="63" t="s">
        <v>22</v>
      </c>
      <c r="D4684" s="63" t="s">
        <v>21</v>
      </c>
      <c r="E4684" s="63" t="s">
        <v>4651</v>
      </c>
      <c r="F4684" s="63">
        <v>0</v>
      </c>
      <c r="G4684" s="63" t="s">
        <v>8642</v>
      </c>
      <c r="H4684" s="63" t="s">
        <v>334</v>
      </c>
      <c r="I4684" s="63"/>
      <c r="J4684" s="63"/>
      <c r="K4684" s="63"/>
      <c r="L4684" s="63"/>
      <c r="M4684" s="63"/>
      <c r="N4684" s="63"/>
      <c r="O4684" s="63"/>
      <c r="P4684" s="63"/>
      <c r="Q4684" s="63"/>
      <c r="R4684" s="63"/>
    </row>
    <row r="4685" spans="1:18" x14ac:dyDescent="0.2">
      <c r="A4685" s="63" t="s">
        <v>4656</v>
      </c>
      <c r="B4685" s="63" t="s">
        <v>4654</v>
      </c>
      <c r="C4685" s="63" t="s">
        <v>22</v>
      </c>
      <c r="D4685" s="63" t="s">
        <v>21</v>
      </c>
      <c r="E4685" s="63" t="s">
        <v>4651</v>
      </c>
      <c r="F4685" s="63">
        <v>1</v>
      </c>
      <c r="G4685" s="63" t="s">
        <v>8642</v>
      </c>
      <c r="H4685" s="63" t="s">
        <v>19</v>
      </c>
      <c r="I4685" s="63">
        <v>11</v>
      </c>
      <c r="J4685" s="63">
        <v>7</v>
      </c>
      <c r="K4685" s="63">
        <v>1</v>
      </c>
      <c r="L4685" s="63"/>
      <c r="M4685" s="63"/>
      <c r="N4685" s="63"/>
      <c r="O4685" s="63"/>
      <c r="P4685" s="63"/>
      <c r="Q4685" s="63"/>
      <c r="R4685" s="63"/>
    </row>
    <row r="4686" spans="1:18" x14ac:dyDescent="0.2">
      <c r="A4686" s="63" t="s">
        <v>4657</v>
      </c>
      <c r="B4686" s="63" t="s">
        <v>4650</v>
      </c>
      <c r="C4686" s="63" t="s">
        <v>26</v>
      </c>
      <c r="D4686" s="63" t="s">
        <v>25</v>
      </c>
      <c r="E4686" s="63" t="s">
        <v>4651</v>
      </c>
      <c r="F4686" s="63">
        <v>0</v>
      </c>
      <c r="G4686" s="63" t="s">
        <v>8642</v>
      </c>
      <c r="H4686" s="63" t="s">
        <v>334</v>
      </c>
      <c r="I4686" s="63">
        <v>9</v>
      </c>
      <c r="J4686" s="63">
        <v>3</v>
      </c>
      <c r="K4686" s="63">
        <v>1</v>
      </c>
      <c r="L4686" s="63"/>
      <c r="M4686" s="63"/>
      <c r="N4686" s="63"/>
      <c r="O4686" s="63"/>
      <c r="P4686" s="63"/>
      <c r="Q4686" s="63"/>
      <c r="R4686" s="63"/>
    </row>
    <row r="4687" spans="1:18" x14ac:dyDescent="0.2">
      <c r="A4687" s="63" t="s">
        <v>4658</v>
      </c>
      <c r="B4687" s="63" t="s">
        <v>4654</v>
      </c>
      <c r="C4687" s="63" t="s">
        <v>26</v>
      </c>
      <c r="D4687" s="63" t="s">
        <v>25</v>
      </c>
      <c r="E4687" s="63" t="s">
        <v>4651</v>
      </c>
      <c r="F4687" s="63">
        <v>1</v>
      </c>
      <c r="G4687" s="63" t="s">
        <v>8642</v>
      </c>
      <c r="H4687" s="63" t="s">
        <v>19</v>
      </c>
      <c r="I4687" s="63">
        <v>8</v>
      </c>
      <c r="J4687" s="63">
        <v>3</v>
      </c>
      <c r="K4687" s="63">
        <v>1</v>
      </c>
      <c r="L4687" s="63">
        <v>-0.2</v>
      </c>
      <c r="M4687" s="63">
        <v>1</v>
      </c>
      <c r="N4687" s="63"/>
      <c r="O4687" s="63"/>
      <c r="P4687" s="63"/>
      <c r="Q4687" s="63"/>
      <c r="R4687" s="63"/>
    </row>
    <row r="4688" spans="1:18" x14ac:dyDescent="0.2">
      <c r="A4688" s="63" t="s">
        <v>4659</v>
      </c>
      <c r="B4688" s="63" t="s">
        <v>4650</v>
      </c>
      <c r="C4688" s="63" t="s">
        <v>30</v>
      </c>
      <c r="D4688" s="63" t="s">
        <v>29</v>
      </c>
      <c r="E4688" s="63" t="s">
        <v>4651</v>
      </c>
      <c r="F4688" s="63">
        <v>0</v>
      </c>
      <c r="G4688" s="63" t="s">
        <v>8642</v>
      </c>
      <c r="H4688" s="63" t="s">
        <v>334</v>
      </c>
      <c r="I4688" s="63">
        <v>26</v>
      </c>
      <c r="J4688" s="63">
        <v>46</v>
      </c>
      <c r="K4688" s="63">
        <v>4</v>
      </c>
      <c r="L4688" s="63"/>
      <c r="M4688" s="63"/>
      <c r="N4688" s="63"/>
      <c r="O4688" s="63"/>
      <c r="P4688" s="63"/>
      <c r="Q4688" s="63"/>
      <c r="R4688" s="63"/>
    </row>
    <row r="4689" spans="1:18" x14ac:dyDescent="0.2">
      <c r="A4689" s="63" t="s">
        <v>4660</v>
      </c>
      <c r="B4689" s="63" t="s">
        <v>4654</v>
      </c>
      <c r="C4689" s="63" t="s">
        <v>30</v>
      </c>
      <c r="D4689" s="63" t="s">
        <v>29</v>
      </c>
      <c r="E4689" s="63" t="s">
        <v>4651</v>
      </c>
      <c r="F4689" s="63">
        <v>1</v>
      </c>
      <c r="G4689" s="63" t="s">
        <v>8642</v>
      </c>
      <c r="H4689" s="63" t="s">
        <v>19</v>
      </c>
      <c r="I4689" s="63">
        <v>24</v>
      </c>
      <c r="J4689" s="63">
        <v>49</v>
      </c>
      <c r="K4689" s="63">
        <v>4</v>
      </c>
      <c r="L4689" s="63">
        <v>-0.4</v>
      </c>
      <c r="M4689" s="63">
        <v>1</v>
      </c>
      <c r="N4689" s="63"/>
      <c r="O4689" s="63"/>
      <c r="P4689" s="63"/>
      <c r="Q4689" s="63"/>
      <c r="R4689" s="63"/>
    </row>
    <row r="4690" spans="1:18" x14ac:dyDescent="0.2">
      <c r="A4690" s="63" t="s">
        <v>4661</v>
      </c>
      <c r="B4690" s="63" t="s">
        <v>4650</v>
      </c>
      <c r="C4690" s="63" t="s">
        <v>34</v>
      </c>
      <c r="D4690" s="63" t="s">
        <v>33</v>
      </c>
      <c r="E4690" s="63" t="s">
        <v>4651</v>
      </c>
      <c r="F4690" s="63">
        <v>0</v>
      </c>
      <c r="G4690" s="63" t="s">
        <v>8642</v>
      </c>
      <c r="H4690" s="63" t="s">
        <v>334</v>
      </c>
      <c r="I4690" s="63">
        <v>20</v>
      </c>
      <c r="J4690" s="63">
        <v>32</v>
      </c>
      <c r="K4690" s="63">
        <v>3</v>
      </c>
      <c r="L4690" s="63"/>
      <c r="M4690" s="63"/>
      <c r="N4690" s="63"/>
      <c r="O4690" s="63"/>
      <c r="P4690" s="63"/>
      <c r="Q4690" s="63"/>
      <c r="R4690" s="63"/>
    </row>
    <row r="4691" spans="1:18" x14ac:dyDescent="0.2">
      <c r="A4691" s="63" t="s">
        <v>4662</v>
      </c>
      <c r="B4691" s="63" t="s">
        <v>4654</v>
      </c>
      <c r="C4691" s="63" t="s">
        <v>34</v>
      </c>
      <c r="D4691" s="63" t="s">
        <v>33</v>
      </c>
      <c r="E4691" s="63" t="s">
        <v>4651</v>
      </c>
      <c r="F4691" s="63">
        <v>1</v>
      </c>
      <c r="G4691" s="63" t="s">
        <v>8642</v>
      </c>
      <c r="H4691" s="63" t="s">
        <v>19</v>
      </c>
      <c r="I4691" s="63">
        <v>19</v>
      </c>
      <c r="J4691" s="63">
        <v>35</v>
      </c>
      <c r="K4691" s="63">
        <v>3</v>
      </c>
      <c r="L4691" s="63">
        <v>-0.2</v>
      </c>
      <c r="M4691" s="63">
        <v>1</v>
      </c>
      <c r="N4691" s="63"/>
      <c r="O4691" s="63"/>
      <c r="P4691" s="63"/>
      <c r="Q4691" s="63"/>
      <c r="R4691" s="63"/>
    </row>
    <row r="4692" spans="1:18" x14ac:dyDescent="0.2">
      <c r="A4692" s="63" t="s">
        <v>4663</v>
      </c>
      <c r="B4692" s="63" t="s">
        <v>4650</v>
      </c>
      <c r="C4692" s="63" t="s">
        <v>38</v>
      </c>
      <c r="D4692" s="63" t="s">
        <v>37</v>
      </c>
      <c r="E4692" s="63" t="s">
        <v>4651</v>
      </c>
      <c r="F4692" s="63">
        <v>0</v>
      </c>
      <c r="G4692" s="63" t="s">
        <v>8642</v>
      </c>
      <c r="H4692" s="63" t="s">
        <v>334</v>
      </c>
      <c r="I4692" s="63">
        <v>10</v>
      </c>
      <c r="J4692" s="63">
        <v>4</v>
      </c>
      <c r="K4692" s="63">
        <v>1</v>
      </c>
      <c r="L4692" s="63"/>
      <c r="M4692" s="63"/>
      <c r="N4692" s="63"/>
      <c r="O4692" s="63"/>
      <c r="P4692" s="63"/>
      <c r="Q4692" s="63"/>
      <c r="R4692" s="63"/>
    </row>
    <row r="4693" spans="1:18" x14ac:dyDescent="0.2">
      <c r="A4693" s="63" t="s">
        <v>4664</v>
      </c>
      <c r="B4693" s="63" t="s">
        <v>4654</v>
      </c>
      <c r="C4693" s="63" t="s">
        <v>38</v>
      </c>
      <c r="D4693" s="63" t="s">
        <v>37</v>
      </c>
      <c r="E4693" s="63" t="s">
        <v>4651</v>
      </c>
      <c r="F4693" s="63">
        <v>1</v>
      </c>
      <c r="G4693" s="63" t="s">
        <v>8642</v>
      </c>
      <c r="H4693" s="63" t="s">
        <v>19</v>
      </c>
      <c r="I4693" s="63">
        <v>9</v>
      </c>
      <c r="J4693" s="63">
        <v>4</v>
      </c>
      <c r="K4693" s="63">
        <v>1</v>
      </c>
      <c r="L4693" s="63">
        <v>-0.2</v>
      </c>
      <c r="M4693" s="63">
        <v>1</v>
      </c>
      <c r="N4693" s="63"/>
      <c r="O4693" s="63"/>
      <c r="P4693" s="63"/>
      <c r="Q4693" s="63"/>
      <c r="R4693" s="63"/>
    </row>
    <row r="4694" spans="1:18" x14ac:dyDescent="0.2">
      <c r="A4694" s="63" t="s">
        <v>4665</v>
      </c>
      <c r="B4694" s="63" t="s">
        <v>4650</v>
      </c>
      <c r="C4694" s="63" t="s">
        <v>42</v>
      </c>
      <c r="D4694" s="63" t="s">
        <v>41</v>
      </c>
      <c r="E4694" s="63" t="s">
        <v>4651</v>
      </c>
      <c r="F4694" s="63">
        <v>0</v>
      </c>
      <c r="G4694" s="63" t="s">
        <v>8642</v>
      </c>
      <c r="H4694" s="63" t="s">
        <v>334</v>
      </c>
      <c r="I4694" s="63">
        <v>16</v>
      </c>
      <c r="J4694" s="63">
        <v>21</v>
      </c>
      <c r="K4694" s="63">
        <v>2</v>
      </c>
      <c r="L4694" s="63"/>
      <c r="M4694" s="63"/>
      <c r="N4694" s="63"/>
      <c r="O4694" s="63"/>
      <c r="P4694" s="63"/>
      <c r="Q4694" s="63"/>
      <c r="R4694" s="63"/>
    </row>
    <row r="4695" spans="1:18" x14ac:dyDescent="0.2">
      <c r="A4695" s="63" t="s">
        <v>4666</v>
      </c>
      <c r="B4695" s="63" t="s">
        <v>4654</v>
      </c>
      <c r="C4695" s="63" t="s">
        <v>42</v>
      </c>
      <c r="D4695" s="63" t="s">
        <v>41</v>
      </c>
      <c r="E4695" s="63" t="s">
        <v>4651</v>
      </c>
      <c r="F4695" s="63">
        <v>1</v>
      </c>
      <c r="G4695" s="63" t="s">
        <v>8642</v>
      </c>
      <c r="H4695" s="63" t="s">
        <v>19</v>
      </c>
      <c r="I4695" s="63">
        <v>14</v>
      </c>
      <c r="J4695" s="63">
        <v>16</v>
      </c>
      <c r="K4695" s="63">
        <v>2</v>
      </c>
      <c r="L4695" s="63">
        <v>-0.4</v>
      </c>
      <c r="M4695" s="63">
        <v>1</v>
      </c>
      <c r="N4695" s="63"/>
      <c r="O4695" s="63"/>
      <c r="P4695" s="63"/>
      <c r="Q4695" s="63"/>
      <c r="R4695" s="63"/>
    </row>
    <row r="4696" spans="1:18" x14ac:dyDescent="0.2">
      <c r="A4696" s="63" t="s">
        <v>4667</v>
      </c>
      <c r="B4696" s="63" t="s">
        <v>4650</v>
      </c>
      <c r="C4696" s="63" t="s">
        <v>46</v>
      </c>
      <c r="D4696" s="63" t="s">
        <v>45</v>
      </c>
      <c r="E4696" s="63" t="s">
        <v>4651</v>
      </c>
      <c r="F4696" s="63">
        <v>0</v>
      </c>
      <c r="G4696" s="63" t="s">
        <v>8642</v>
      </c>
      <c r="H4696" s="63" t="s">
        <v>334</v>
      </c>
      <c r="I4696" s="63">
        <v>19</v>
      </c>
      <c r="J4696" s="63">
        <v>28</v>
      </c>
      <c r="K4696" s="63">
        <v>3</v>
      </c>
      <c r="L4696" s="63"/>
      <c r="M4696" s="63"/>
      <c r="N4696" s="63"/>
      <c r="O4696" s="63"/>
      <c r="P4696" s="63"/>
      <c r="Q4696" s="63"/>
      <c r="R4696" s="63"/>
    </row>
    <row r="4697" spans="1:18" x14ac:dyDescent="0.2">
      <c r="A4697" s="63" t="s">
        <v>4668</v>
      </c>
      <c r="B4697" s="63" t="s">
        <v>4654</v>
      </c>
      <c r="C4697" s="63" t="s">
        <v>46</v>
      </c>
      <c r="D4697" s="63" t="s">
        <v>45</v>
      </c>
      <c r="E4697" s="63" t="s">
        <v>4651</v>
      </c>
      <c r="F4697" s="63">
        <v>1</v>
      </c>
      <c r="G4697" s="63" t="s">
        <v>8642</v>
      </c>
      <c r="H4697" s="63" t="s">
        <v>19</v>
      </c>
      <c r="I4697" s="63">
        <v>16</v>
      </c>
      <c r="J4697" s="63">
        <v>24</v>
      </c>
      <c r="K4697" s="63">
        <v>2</v>
      </c>
      <c r="L4697" s="63">
        <v>-0.6</v>
      </c>
      <c r="M4697" s="63">
        <v>1</v>
      </c>
      <c r="N4697" s="63"/>
      <c r="O4697" s="63">
        <v>1</v>
      </c>
      <c r="P4697" s="63"/>
      <c r="Q4697" s="63"/>
      <c r="R4697" s="63"/>
    </row>
    <row r="4698" spans="1:18" x14ac:dyDescent="0.2">
      <c r="A4698" s="63" t="s">
        <v>4669</v>
      </c>
      <c r="B4698" s="63" t="s">
        <v>4650</v>
      </c>
      <c r="C4698" s="63" t="s">
        <v>50</v>
      </c>
      <c r="D4698" s="63" t="s">
        <v>49</v>
      </c>
      <c r="E4698" s="63" t="s">
        <v>4651</v>
      </c>
      <c r="F4698" s="63">
        <v>0</v>
      </c>
      <c r="G4698" s="63" t="s">
        <v>8642</v>
      </c>
      <c r="H4698" s="63" t="s">
        <v>334</v>
      </c>
      <c r="I4698" s="63"/>
      <c r="J4698" s="63"/>
      <c r="K4698" s="63"/>
      <c r="L4698" s="63"/>
      <c r="M4698" s="63"/>
      <c r="N4698" s="63"/>
      <c r="O4698" s="63"/>
      <c r="P4698" s="63"/>
      <c r="Q4698" s="63"/>
      <c r="R4698" s="63"/>
    </row>
    <row r="4699" spans="1:18" x14ac:dyDescent="0.2">
      <c r="A4699" s="63" t="s">
        <v>4670</v>
      </c>
      <c r="B4699" s="63" t="s">
        <v>4654</v>
      </c>
      <c r="C4699" s="63" t="s">
        <v>50</v>
      </c>
      <c r="D4699" s="63" t="s">
        <v>49</v>
      </c>
      <c r="E4699" s="63" t="s">
        <v>4651</v>
      </c>
      <c r="F4699" s="63">
        <v>1</v>
      </c>
      <c r="G4699" s="63" t="s">
        <v>8642</v>
      </c>
      <c r="H4699" s="63" t="s">
        <v>19</v>
      </c>
      <c r="I4699" s="63">
        <v>19</v>
      </c>
      <c r="J4699" s="63">
        <v>35</v>
      </c>
      <c r="K4699" s="63">
        <v>3</v>
      </c>
      <c r="L4699" s="63"/>
      <c r="M4699" s="63"/>
      <c r="N4699" s="63"/>
      <c r="O4699" s="63"/>
      <c r="P4699" s="63"/>
      <c r="Q4699" s="63"/>
      <c r="R4699" s="63"/>
    </row>
    <row r="4700" spans="1:18" x14ac:dyDescent="0.2">
      <c r="A4700" s="63" t="s">
        <v>4671</v>
      </c>
      <c r="B4700" s="63" t="s">
        <v>4650</v>
      </c>
      <c r="C4700" s="63" t="s">
        <v>54</v>
      </c>
      <c r="D4700" s="63" t="s">
        <v>53</v>
      </c>
      <c r="E4700" s="63" t="s">
        <v>4651</v>
      </c>
      <c r="F4700" s="63">
        <v>0</v>
      </c>
      <c r="G4700" s="63" t="s">
        <v>8642</v>
      </c>
      <c r="H4700" s="63" t="s">
        <v>334</v>
      </c>
      <c r="I4700" s="63">
        <v>23</v>
      </c>
      <c r="J4700" s="63">
        <v>42</v>
      </c>
      <c r="K4700" s="63">
        <v>4</v>
      </c>
      <c r="L4700" s="63"/>
      <c r="M4700" s="63"/>
      <c r="N4700" s="63"/>
      <c r="O4700" s="63"/>
      <c r="P4700" s="63"/>
      <c r="Q4700" s="63"/>
      <c r="R4700" s="63"/>
    </row>
    <row r="4701" spans="1:18" x14ac:dyDescent="0.2">
      <c r="A4701" s="63" t="s">
        <v>4672</v>
      </c>
      <c r="B4701" s="63" t="s">
        <v>4654</v>
      </c>
      <c r="C4701" s="63" t="s">
        <v>54</v>
      </c>
      <c r="D4701" s="63" t="s">
        <v>53</v>
      </c>
      <c r="E4701" s="63" t="s">
        <v>4651</v>
      </c>
      <c r="F4701" s="63">
        <v>1</v>
      </c>
      <c r="G4701" s="63" t="s">
        <v>8642</v>
      </c>
      <c r="H4701" s="63" t="s">
        <v>19</v>
      </c>
      <c r="I4701" s="63">
        <v>22</v>
      </c>
      <c r="J4701" s="63">
        <v>47</v>
      </c>
      <c r="K4701" s="63">
        <v>4</v>
      </c>
      <c r="L4701" s="63">
        <v>-0.2</v>
      </c>
      <c r="M4701" s="63">
        <v>1</v>
      </c>
      <c r="N4701" s="63"/>
      <c r="O4701" s="63"/>
      <c r="P4701" s="63"/>
      <c r="Q4701" s="63"/>
      <c r="R4701" s="63"/>
    </row>
    <row r="4702" spans="1:18" x14ac:dyDescent="0.2">
      <c r="A4702" s="63" t="s">
        <v>4673</v>
      </c>
      <c r="B4702" s="63" t="s">
        <v>4650</v>
      </c>
      <c r="C4702" s="63" t="s">
        <v>58</v>
      </c>
      <c r="D4702" s="63" t="s">
        <v>57</v>
      </c>
      <c r="E4702" s="63" t="s">
        <v>4651</v>
      </c>
      <c r="F4702" s="63">
        <v>0</v>
      </c>
      <c r="G4702" s="63" t="s">
        <v>8642</v>
      </c>
      <c r="H4702" s="63" t="s">
        <v>334</v>
      </c>
      <c r="I4702" s="63">
        <v>19</v>
      </c>
      <c r="J4702" s="63">
        <v>28</v>
      </c>
      <c r="K4702" s="63">
        <v>3</v>
      </c>
      <c r="L4702" s="63"/>
      <c r="M4702" s="63"/>
      <c r="N4702" s="63"/>
      <c r="O4702" s="63"/>
      <c r="P4702" s="63"/>
      <c r="Q4702" s="63"/>
      <c r="R4702" s="63"/>
    </row>
    <row r="4703" spans="1:18" x14ac:dyDescent="0.2">
      <c r="A4703" s="63" t="s">
        <v>4674</v>
      </c>
      <c r="B4703" s="63" t="s">
        <v>4654</v>
      </c>
      <c r="C4703" s="63" t="s">
        <v>58</v>
      </c>
      <c r="D4703" s="63" t="s">
        <v>57</v>
      </c>
      <c r="E4703" s="63" t="s">
        <v>4651</v>
      </c>
      <c r="F4703" s="63">
        <v>1</v>
      </c>
      <c r="G4703" s="63" t="s">
        <v>8642</v>
      </c>
      <c r="H4703" s="63" t="s">
        <v>19</v>
      </c>
      <c r="I4703" s="63">
        <v>17</v>
      </c>
      <c r="J4703" s="63">
        <v>30</v>
      </c>
      <c r="K4703" s="63">
        <v>3</v>
      </c>
      <c r="L4703" s="63">
        <v>-0.4</v>
      </c>
      <c r="M4703" s="63">
        <v>1</v>
      </c>
      <c r="N4703" s="63"/>
      <c r="O4703" s="63"/>
      <c r="P4703" s="63"/>
      <c r="Q4703" s="63"/>
      <c r="R4703" s="63"/>
    </row>
    <row r="4704" spans="1:18" x14ac:dyDescent="0.2">
      <c r="A4704" s="63" t="s">
        <v>4675</v>
      </c>
      <c r="B4704" s="63" t="s">
        <v>4650</v>
      </c>
      <c r="C4704" s="63" t="s">
        <v>62</v>
      </c>
      <c r="D4704" s="63" t="s">
        <v>61</v>
      </c>
      <c r="E4704" s="63" t="s">
        <v>4651</v>
      </c>
      <c r="F4704" s="63">
        <v>0</v>
      </c>
      <c r="G4704" s="63" t="s">
        <v>8642</v>
      </c>
      <c r="H4704" s="63" t="s">
        <v>334</v>
      </c>
      <c r="I4704" s="63"/>
      <c r="J4704" s="63"/>
      <c r="K4704" s="63"/>
      <c r="L4704" s="63"/>
      <c r="M4704" s="63"/>
      <c r="N4704" s="63"/>
      <c r="O4704" s="63"/>
      <c r="P4704" s="63"/>
      <c r="Q4704" s="63"/>
      <c r="R4704" s="63"/>
    </row>
    <row r="4705" spans="1:18" x14ac:dyDescent="0.2">
      <c r="A4705" s="63" t="s">
        <v>4676</v>
      </c>
      <c r="B4705" s="63" t="s">
        <v>4654</v>
      </c>
      <c r="C4705" s="63" t="s">
        <v>62</v>
      </c>
      <c r="D4705" s="63" t="s">
        <v>61</v>
      </c>
      <c r="E4705" s="63" t="s">
        <v>4651</v>
      </c>
      <c r="F4705" s="63">
        <v>1</v>
      </c>
      <c r="G4705" s="63" t="s">
        <v>8642</v>
      </c>
      <c r="H4705" s="63" t="s">
        <v>19</v>
      </c>
      <c r="I4705" s="63">
        <v>5</v>
      </c>
      <c r="J4705" s="63">
        <v>1</v>
      </c>
      <c r="K4705" s="63">
        <v>1</v>
      </c>
      <c r="L4705" s="63"/>
      <c r="M4705" s="63"/>
      <c r="N4705" s="63"/>
      <c r="O4705" s="63"/>
      <c r="P4705" s="63"/>
      <c r="Q4705" s="63"/>
      <c r="R4705" s="63"/>
    </row>
    <row r="4706" spans="1:18" x14ac:dyDescent="0.2">
      <c r="A4706" s="63" t="s">
        <v>4677</v>
      </c>
      <c r="B4706" s="63" t="s">
        <v>4650</v>
      </c>
      <c r="C4706" s="63" t="s">
        <v>1</v>
      </c>
      <c r="D4706" s="63" t="s">
        <v>65</v>
      </c>
      <c r="E4706" s="63" t="s">
        <v>4651</v>
      </c>
      <c r="F4706" s="63">
        <v>0</v>
      </c>
      <c r="G4706" s="63" t="s">
        <v>8642</v>
      </c>
      <c r="H4706" s="63" t="s">
        <v>334</v>
      </c>
      <c r="I4706" s="63">
        <v>11</v>
      </c>
      <c r="J4706" s="63">
        <v>6</v>
      </c>
      <c r="K4706" s="63">
        <v>1</v>
      </c>
      <c r="L4706" s="63"/>
      <c r="M4706" s="63"/>
      <c r="N4706" s="63"/>
      <c r="O4706" s="63"/>
      <c r="P4706" s="63"/>
      <c r="Q4706" s="63"/>
      <c r="R4706" s="63"/>
    </row>
    <row r="4707" spans="1:18" x14ac:dyDescent="0.2">
      <c r="A4707" s="63" t="s">
        <v>4678</v>
      </c>
      <c r="B4707" s="63" t="s">
        <v>4654</v>
      </c>
      <c r="C4707" s="63" t="s">
        <v>1</v>
      </c>
      <c r="D4707" s="63" t="s">
        <v>65</v>
      </c>
      <c r="E4707" s="63" t="s">
        <v>4651</v>
      </c>
      <c r="F4707" s="63">
        <v>1</v>
      </c>
      <c r="G4707" s="63" t="s">
        <v>8642</v>
      </c>
      <c r="H4707" s="63" t="s">
        <v>19</v>
      </c>
      <c r="I4707" s="63">
        <v>12</v>
      </c>
      <c r="J4707" s="63">
        <v>10</v>
      </c>
      <c r="K4707" s="63">
        <v>1</v>
      </c>
      <c r="L4707" s="63">
        <v>0.2</v>
      </c>
      <c r="M4707" s="63"/>
      <c r="N4707" s="63">
        <v>1</v>
      </c>
      <c r="O4707" s="63"/>
      <c r="P4707" s="63"/>
      <c r="Q4707" s="63"/>
      <c r="R4707" s="63"/>
    </row>
    <row r="4708" spans="1:18" x14ac:dyDescent="0.2">
      <c r="A4708" s="63" t="s">
        <v>4679</v>
      </c>
      <c r="B4708" s="63" t="s">
        <v>4650</v>
      </c>
      <c r="C4708" s="63" t="s">
        <v>69</v>
      </c>
      <c r="D4708" s="63" t="s">
        <v>68</v>
      </c>
      <c r="E4708" s="63" t="s">
        <v>4651</v>
      </c>
      <c r="F4708" s="63">
        <v>0</v>
      </c>
      <c r="G4708" s="63" t="s">
        <v>8642</v>
      </c>
      <c r="H4708" s="63" t="s">
        <v>334</v>
      </c>
      <c r="I4708" s="63">
        <v>22</v>
      </c>
      <c r="J4708" s="63">
        <v>40</v>
      </c>
      <c r="K4708" s="63">
        <v>4</v>
      </c>
      <c r="L4708" s="63"/>
      <c r="M4708" s="63"/>
      <c r="N4708" s="63"/>
      <c r="O4708" s="63"/>
      <c r="P4708" s="63"/>
      <c r="Q4708" s="63"/>
      <c r="R4708" s="63"/>
    </row>
    <row r="4709" spans="1:18" x14ac:dyDescent="0.2">
      <c r="A4709" s="63" t="s">
        <v>4680</v>
      </c>
      <c r="B4709" s="63" t="s">
        <v>4654</v>
      </c>
      <c r="C4709" s="63" t="s">
        <v>69</v>
      </c>
      <c r="D4709" s="63" t="s">
        <v>68</v>
      </c>
      <c r="E4709" s="63" t="s">
        <v>4651</v>
      </c>
      <c r="F4709" s="63">
        <v>1</v>
      </c>
      <c r="G4709" s="63" t="s">
        <v>8642</v>
      </c>
      <c r="H4709" s="63" t="s">
        <v>19</v>
      </c>
      <c r="I4709" s="63">
        <v>20</v>
      </c>
      <c r="J4709" s="63">
        <v>43</v>
      </c>
      <c r="K4709" s="63">
        <v>4</v>
      </c>
      <c r="L4709" s="63">
        <v>-0.4</v>
      </c>
      <c r="M4709" s="63">
        <v>1</v>
      </c>
      <c r="N4709" s="63"/>
      <c r="O4709" s="63"/>
      <c r="P4709" s="63"/>
      <c r="Q4709" s="63"/>
      <c r="R4709" s="63"/>
    </row>
    <row r="4710" spans="1:18" x14ac:dyDescent="0.2">
      <c r="A4710" s="63" t="s">
        <v>4681</v>
      </c>
      <c r="B4710" s="63" t="s">
        <v>4650</v>
      </c>
      <c r="C4710" s="63" t="s">
        <v>73</v>
      </c>
      <c r="D4710" s="63" t="s">
        <v>72</v>
      </c>
      <c r="E4710" s="63" t="s">
        <v>4651</v>
      </c>
      <c r="F4710" s="63">
        <v>0</v>
      </c>
      <c r="G4710" s="63" t="s">
        <v>8642</v>
      </c>
      <c r="H4710" s="63" t="s">
        <v>334</v>
      </c>
      <c r="I4710" s="63">
        <v>19</v>
      </c>
      <c r="J4710" s="63">
        <v>28</v>
      </c>
      <c r="K4710" s="63">
        <v>3</v>
      </c>
      <c r="L4710" s="63"/>
      <c r="M4710" s="63"/>
      <c r="N4710" s="63"/>
      <c r="O4710" s="63"/>
      <c r="P4710" s="63"/>
      <c r="Q4710" s="63"/>
      <c r="R4710" s="63"/>
    </row>
    <row r="4711" spans="1:18" x14ac:dyDescent="0.2">
      <c r="A4711" s="63" t="s">
        <v>4682</v>
      </c>
      <c r="B4711" s="63" t="s">
        <v>4654</v>
      </c>
      <c r="C4711" s="63" t="s">
        <v>73</v>
      </c>
      <c r="D4711" s="63" t="s">
        <v>72</v>
      </c>
      <c r="E4711" s="63" t="s">
        <v>4651</v>
      </c>
      <c r="F4711" s="63">
        <v>1</v>
      </c>
      <c r="G4711" s="63" t="s">
        <v>8642</v>
      </c>
      <c r="H4711" s="63" t="s">
        <v>19</v>
      </c>
      <c r="I4711" s="63">
        <v>17</v>
      </c>
      <c r="J4711" s="63">
        <v>30</v>
      </c>
      <c r="K4711" s="63">
        <v>3</v>
      </c>
      <c r="L4711" s="63">
        <v>-0.4</v>
      </c>
      <c r="M4711" s="63">
        <v>1</v>
      </c>
      <c r="N4711" s="63"/>
      <c r="O4711" s="63"/>
      <c r="P4711" s="63"/>
      <c r="Q4711" s="63"/>
      <c r="R4711" s="63"/>
    </row>
    <row r="4712" spans="1:18" x14ac:dyDescent="0.2">
      <c r="A4712" s="63" t="s">
        <v>4683</v>
      </c>
      <c r="B4712" s="63" t="s">
        <v>4650</v>
      </c>
      <c r="C4712" s="63" t="s">
        <v>77</v>
      </c>
      <c r="D4712" s="63" t="s">
        <v>76</v>
      </c>
      <c r="E4712" s="63" t="s">
        <v>4651</v>
      </c>
      <c r="F4712" s="63">
        <v>0</v>
      </c>
      <c r="G4712" s="63" t="s">
        <v>8642</v>
      </c>
      <c r="H4712" s="63" t="s">
        <v>334</v>
      </c>
      <c r="I4712" s="63">
        <v>15</v>
      </c>
      <c r="J4712" s="63">
        <v>16</v>
      </c>
      <c r="K4712" s="63">
        <v>2</v>
      </c>
      <c r="L4712" s="63"/>
      <c r="M4712" s="63"/>
      <c r="N4712" s="63"/>
      <c r="O4712" s="63"/>
      <c r="P4712" s="63"/>
      <c r="Q4712" s="63"/>
      <c r="R4712" s="63"/>
    </row>
    <row r="4713" spans="1:18" x14ac:dyDescent="0.2">
      <c r="A4713" s="63" t="s">
        <v>4684</v>
      </c>
      <c r="B4713" s="63" t="s">
        <v>4654</v>
      </c>
      <c r="C4713" s="63" t="s">
        <v>77</v>
      </c>
      <c r="D4713" s="63" t="s">
        <v>76</v>
      </c>
      <c r="E4713" s="63" t="s">
        <v>4651</v>
      </c>
      <c r="F4713" s="63">
        <v>1</v>
      </c>
      <c r="G4713" s="63" t="s">
        <v>8642</v>
      </c>
      <c r="H4713" s="63" t="s">
        <v>19</v>
      </c>
      <c r="I4713" s="63">
        <v>15</v>
      </c>
      <c r="J4713" s="63">
        <v>22</v>
      </c>
      <c r="K4713" s="63">
        <v>2</v>
      </c>
      <c r="L4713" s="63">
        <v>0</v>
      </c>
      <c r="M4713" s="63"/>
      <c r="N4713" s="63"/>
      <c r="O4713" s="63"/>
      <c r="P4713" s="63"/>
      <c r="Q4713" s="63"/>
      <c r="R4713" s="63"/>
    </row>
    <row r="4714" spans="1:18" x14ac:dyDescent="0.2">
      <c r="A4714" s="63" t="s">
        <v>4685</v>
      </c>
      <c r="B4714" s="63" t="s">
        <v>4650</v>
      </c>
      <c r="C4714" s="63" t="s">
        <v>81</v>
      </c>
      <c r="D4714" s="63" t="s">
        <v>80</v>
      </c>
      <c r="E4714" s="63" t="s">
        <v>4651</v>
      </c>
      <c r="F4714" s="63">
        <v>0</v>
      </c>
      <c r="G4714" s="63" t="s">
        <v>8642</v>
      </c>
      <c r="H4714" s="63" t="s">
        <v>334</v>
      </c>
      <c r="I4714" s="63">
        <v>20</v>
      </c>
      <c r="J4714" s="63">
        <v>32</v>
      </c>
      <c r="K4714" s="63">
        <v>3</v>
      </c>
      <c r="L4714" s="63"/>
      <c r="M4714" s="63"/>
      <c r="N4714" s="63"/>
      <c r="O4714" s="63"/>
      <c r="P4714" s="63"/>
      <c r="Q4714" s="63"/>
      <c r="R4714" s="63"/>
    </row>
    <row r="4715" spans="1:18" x14ac:dyDescent="0.2">
      <c r="A4715" s="63" t="s">
        <v>4686</v>
      </c>
      <c r="B4715" s="63" t="s">
        <v>4654</v>
      </c>
      <c r="C4715" s="63" t="s">
        <v>81</v>
      </c>
      <c r="D4715" s="63" t="s">
        <v>80</v>
      </c>
      <c r="E4715" s="63" t="s">
        <v>4651</v>
      </c>
      <c r="F4715" s="63">
        <v>1</v>
      </c>
      <c r="G4715" s="63" t="s">
        <v>8642</v>
      </c>
      <c r="H4715" s="63" t="s">
        <v>19</v>
      </c>
      <c r="I4715" s="63">
        <v>19</v>
      </c>
      <c r="J4715" s="63">
        <v>35</v>
      </c>
      <c r="K4715" s="63">
        <v>3</v>
      </c>
      <c r="L4715" s="63">
        <v>-0.2</v>
      </c>
      <c r="M4715" s="63">
        <v>1</v>
      </c>
      <c r="N4715" s="63"/>
      <c r="O4715" s="63"/>
      <c r="P4715" s="63"/>
      <c r="Q4715" s="63"/>
      <c r="R4715" s="63"/>
    </row>
    <row r="4716" spans="1:18" x14ac:dyDescent="0.2">
      <c r="A4716" s="63" t="s">
        <v>4687</v>
      </c>
      <c r="B4716" s="63" t="s">
        <v>4650</v>
      </c>
      <c r="C4716" s="63" t="s">
        <v>85</v>
      </c>
      <c r="D4716" s="63" t="s">
        <v>84</v>
      </c>
      <c r="E4716" s="63" t="s">
        <v>4651</v>
      </c>
      <c r="F4716" s="63">
        <v>0</v>
      </c>
      <c r="G4716" s="63" t="s">
        <v>8642</v>
      </c>
      <c r="H4716" s="63" t="s">
        <v>334</v>
      </c>
      <c r="I4716" s="63">
        <v>24</v>
      </c>
      <c r="J4716" s="63">
        <v>44</v>
      </c>
      <c r="K4716" s="63">
        <v>4</v>
      </c>
      <c r="L4716" s="63"/>
      <c r="M4716" s="63"/>
      <c r="N4716" s="63"/>
      <c r="O4716" s="63"/>
      <c r="P4716" s="63"/>
      <c r="Q4716" s="63"/>
      <c r="R4716" s="63"/>
    </row>
    <row r="4717" spans="1:18" x14ac:dyDescent="0.2">
      <c r="A4717" s="63" t="s">
        <v>4688</v>
      </c>
      <c r="B4717" s="63" t="s">
        <v>4654</v>
      </c>
      <c r="C4717" s="63" t="s">
        <v>85</v>
      </c>
      <c r="D4717" s="63" t="s">
        <v>84</v>
      </c>
      <c r="E4717" s="63" t="s">
        <v>4651</v>
      </c>
      <c r="F4717" s="63">
        <v>1</v>
      </c>
      <c r="G4717" s="63" t="s">
        <v>8642</v>
      </c>
      <c r="H4717" s="63" t="s">
        <v>19</v>
      </c>
      <c r="I4717" s="63">
        <v>21</v>
      </c>
      <c r="J4717" s="63">
        <v>45</v>
      </c>
      <c r="K4717" s="63">
        <v>4</v>
      </c>
      <c r="L4717" s="63">
        <v>-0.6</v>
      </c>
      <c r="M4717" s="63">
        <v>1</v>
      </c>
      <c r="N4717" s="63"/>
      <c r="O4717" s="63">
        <v>1</v>
      </c>
      <c r="P4717" s="63"/>
      <c r="Q4717" s="63"/>
      <c r="R4717" s="63"/>
    </row>
    <row r="4718" spans="1:18" x14ac:dyDescent="0.2">
      <c r="A4718" s="63" t="s">
        <v>4689</v>
      </c>
      <c r="B4718" s="63" t="s">
        <v>4650</v>
      </c>
      <c r="C4718" s="63" t="s">
        <v>89</v>
      </c>
      <c r="D4718" s="63" t="s">
        <v>88</v>
      </c>
      <c r="E4718" s="63" t="s">
        <v>4651</v>
      </c>
      <c r="F4718" s="63">
        <v>0</v>
      </c>
      <c r="G4718" s="63" t="s">
        <v>8642</v>
      </c>
      <c r="H4718" s="63" t="s">
        <v>334</v>
      </c>
      <c r="I4718" s="63">
        <v>30</v>
      </c>
      <c r="J4718" s="63">
        <v>48</v>
      </c>
      <c r="K4718" s="63">
        <v>4</v>
      </c>
      <c r="L4718" s="63"/>
      <c r="M4718" s="63"/>
      <c r="N4718" s="63"/>
      <c r="O4718" s="63"/>
      <c r="P4718" s="63"/>
      <c r="Q4718" s="63"/>
      <c r="R4718" s="63"/>
    </row>
    <row r="4719" spans="1:18" x14ac:dyDescent="0.2">
      <c r="A4719" s="63" t="s">
        <v>4690</v>
      </c>
      <c r="B4719" s="63" t="s">
        <v>4654</v>
      </c>
      <c r="C4719" s="63" t="s">
        <v>89</v>
      </c>
      <c r="D4719" s="63" t="s">
        <v>88</v>
      </c>
      <c r="E4719" s="63" t="s">
        <v>4651</v>
      </c>
      <c r="F4719" s="63">
        <v>1</v>
      </c>
      <c r="G4719" s="63" t="s">
        <v>8642</v>
      </c>
      <c r="H4719" s="63" t="s">
        <v>19</v>
      </c>
      <c r="I4719" s="63">
        <v>27</v>
      </c>
      <c r="J4719" s="63">
        <v>50</v>
      </c>
      <c r="K4719" s="63">
        <v>4</v>
      </c>
      <c r="L4719" s="63">
        <v>-0.6</v>
      </c>
      <c r="M4719" s="63">
        <v>1</v>
      </c>
      <c r="N4719" s="63"/>
      <c r="O4719" s="63">
        <v>1</v>
      </c>
      <c r="P4719" s="63"/>
      <c r="Q4719" s="63"/>
      <c r="R4719" s="63"/>
    </row>
    <row r="4720" spans="1:18" x14ac:dyDescent="0.2">
      <c r="A4720" s="63" t="s">
        <v>4691</v>
      </c>
      <c r="B4720" s="63" t="s">
        <v>4650</v>
      </c>
      <c r="C4720" s="63" t="s">
        <v>93</v>
      </c>
      <c r="D4720" s="63" t="s">
        <v>92</v>
      </c>
      <c r="E4720" s="63" t="s">
        <v>4651</v>
      </c>
      <c r="F4720" s="63">
        <v>0</v>
      </c>
      <c r="G4720" s="63" t="s">
        <v>8642</v>
      </c>
      <c r="H4720" s="63" t="s">
        <v>334</v>
      </c>
      <c r="I4720" s="63">
        <v>12</v>
      </c>
      <c r="J4720" s="63">
        <v>8</v>
      </c>
      <c r="K4720" s="63">
        <v>1</v>
      </c>
      <c r="L4720" s="63"/>
      <c r="M4720" s="63"/>
      <c r="N4720" s="63"/>
      <c r="O4720" s="63"/>
      <c r="P4720" s="63"/>
      <c r="Q4720" s="63"/>
      <c r="R4720" s="63"/>
    </row>
    <row r="4721" spans="1:18" x14ac:dyDescent="0.2">
      <c r="A4721" s="63" t="s">
        <v>4692</v>
      </c>
      <c r="B4721" s="63" t="s">
        <v>4654</v>
      </c>
      <c r="C4721" s="63" t="s">
        <v>93</v>
      </c>
      <c r="D4721" s="63" t="s">
        <v>92</v>
      </c>
      <c r="E4721" s="63" t="s">
        <v>4651</v>
      </c>
      <c r="F4721" s="63">
        <v>1</v>
      </c>
      <c r="G4721" s="63" t="s">
        <v>8642</v>
      </c>
      <c r="H4721" s="63" t="s">
        <v>19</v>
      </c>
      <c r="I4721" s="63">
        <v>12</v>
      </c>
      <c r="J4721" s="63">
        <v>10</v>
      </c>
      <c r="K4721" s="63">
        <v>1</v>
      </c>
      <c r="L4721" s="63">
        <v>0</v>
      </c>
      <c r="M4721" s="63"/>
      <c r="N4721" s="63"/>
      <c r="O4721" s="63"/>
      <c r="P4721" s="63"/>
      <c r="Q4721" s="63"/>
      <c r="R4721" s="63"/>
    </row>
    <row r="4722" spans="1:18" x14ac:dyDescent="0.2">
      <c r="A4722" s="63" t="s">
        <v>4693</v>
      </c>
      <c r="B4722" s="63" t="s">
        <v>4650</v>
      </c>
      <c r="C4722" s="63" t="s">
        <v>97</v>
      </c>
      <c r="D4722" s="63" t="s">
        <v>96</v>
      </c>
      <c r="E4722" s="63" t="s">
        <v>4651</v>
      </c>
      <c r="F4722" s="63">
        <v>0</v>
      </c>
      <c r="G4722" s="63" t="s">
        <v>8642</v>
      </c>
      <c r="H4722" s="63" t="s">
        <v>334</v>
      </c>
      <c r="I4722" s="63">
        <v>17</v>
      </c>
      <c r="J4722" s="63">
        <v>24</v>
      </c>
      <c r="K4722" s="63">
        <v>2</v>
      </c>
      <c r="L4722" s="63"/>
      <c r="M4722" s="63"/>
      <c r="N4722" s="63"/>
      <c r="O4722" s="63"/>
      <c r="P4722" s="63"/>
      <c r="Q4722" s="63"/>
      <c r="R4722" s="63"/>
    </row>
    <row r="4723" spans="1:18" x14ac:dyDescent="0.2">
      <c r="A4723" s="63" t="s">
        <v>4694</v>
      </c>
      <c r="B4723" s="63" t="s">
        <v>4654</v>
      </c>
      <c r="C4723" s="63" t="s">
        <v>97</v>
      </c>
      <c r="D4723" s="63" t="s">
        <v>96</v>
      </c>
      <c r="E4723" s="63" t="s">
        <v>4651</v>
      </c>
      <c r="F4723" s="63">
        <v>1</v>
      </c>
      <c r="G4723" s="63" t="s">
        <v>8642</v>
      </c>
      <c r="H4723" s="63" t="s">
        <v>19</v>
      </c>
      <c r="I4723" s="63">
        <v>16</v>
      </c>
      <c r="J4723" s="63">
        <v>24</v>
      </c>
      <c r="K4723" s="63">
        <v>2</v>
      </c>
      <c r="L4723" s="63">
        <v>-0.2</v>
      </c>
      <c r="M4723" s="63">
        <v>1</v>
      </c>
      <c r="N4723" s="63"/>
      <c r="O4723" s="63"/>
      <c r="P4723" s="63"/>
      <c r="Q4723" s="63"/>
      <c r="R4723" s="63"/>
    </row>
    <row r="4724" spans="1:18" x14ac:dyDescent="0.2">
      <c r="A4724" s="63" t="s">
        <v>4695</v>
      </c>
      <c r="B4724" s="63" t="s">
        <v>4650</v>
      </c>
      <c r="C4724" s="63" t="s">
        <v>101</v>
      </c>
      <c r="D4724" s="63" t="s">
        <v>100</v>
      </c>
      <c r="E4724" s="63" t="s">
        <v>4651</v>
      </c>
      <c r="F4724" s="63">
        <v>0</v>
      </c>
      <c r="G4724" s="63" t="s">
        <v>8642</v>
      </c>
      <c r="H4724" s="63" t="s">
        <v>334</v>
      </c>
      <c r="I4724" s="63">
        <v>14</v>
      </c>
      <c r="J4724" s="63">
        <v>14</v>
      </c>
      <c r="K4724" s="63">
        <v>2</v>
      </c>
      <c r="L4724" s="63"/>
      <c r="M4724" s="63"/>
      <c r="N4724" s="63"/>
      <c r="O4724" s="63"/>
      <c r="P4724" s="63"/>
      <c r="Q4724" s="63"/>
      <c r="R4724" s="63"/>
    </row>
    <row r="4725" spans="1:18" x14ac:dyDescent="0.2">
      <c r="A4725" s="63" t="s">
        <v>4696</v>
      </c>
      <c r="B4725" s="63" t="s">
        <v>4654</v>
      </c>
      <c r="C4725" s="63" t="s">
        <v>101</v>
      </c>
      <c r="D4725" s="63" t="s">
        <v>100</v>
      </c>
      <c r="E4725" s="63" t="s">
        <v>4651</v>
      </c>
      <c r="F4725" s="63">
        <v>1</v>
      </c>
      <c r="G4725" s="63" t="s">
        <v>8642</v>
      </c>
      <c r="H4725" s="63" t="s">
        <v>19</v>
      </c>
      <c r="I4725" s="63">
        <v>13</v>
      </c>
      <c r="J4725" s="63">
        <v>14</v>
      </c>
      <c r="K4725" s="63">
        <v>2</v>
      </c>
      <c r="L4725" s="63">
        <v>-0.2</v>
      </c>
      <c r="M4725" s="63">
        <v>1</v>
      </c>
      <c r="N4725" s="63"/>
      <c r="O4725" s="63"/>
      <c r="P4725" s="63"/>
      <c r="Q4725" s="63"/>
      <c r="R4725" s="63"/>
    </row>
    <row r="4726" spans="1:18" x14ac:dyDescent="0.2">
      <c r="A4726" s="63" t="s">
        <v>4697</v>
      </c>
      <c r="B4726" s="63" t="s">
        <v>4650</v>
      </c>
      <c r="C4726" s="63" t="s">
        <v>105</v>
      </c>
      <c r="D4726" s="63" t="s">
        <v>104</v>
      </c>
      <c r="E4726" s="63" t="s">
        <v>4651</v>
      </c>
      <c r="F4726" s="63">
        <v>0</v>
      </c>
      <c r="G4726" s="63" t="s">
        <v>8642</v>
      </c>
      <c r="H4726" s="63" t="s">
        <v>334</v>
      </c>
      <c r="I4726" s="63">
        <v>18</v>
      </c>
      <c r="J4726" s="63">
        <v>26</v>
      </c>
      <c r="K4726" s="63">
        <v>3</v>
      </c>
      <c r="L4726" s="63"/>
      <c r="M4726" s="63"/>
      <c r="N4726" s="63"/>
      <c r="O4726" s="63"/>
      <c r="P4726" s="63"/>
      <c r="Q4726" s="63"/>
      <c r="R4726" s="63"/>
    </row>
    <row r="4727" spans="1:18" x14ac:dyDescent="0.2">
      <c r="A4727" s="63" t="s">
        <v>4698</v>
      </c>
      <c r="B4727" s="63" t="s">
        <v>4654</v>
      </c>
      <c r="C4727" s="63" t="s">
        <v>105</v>
      </c>
      <c r="D4727" s="63" t="s">
        <v>104</v>
      </c>
      <c r="E4727" s="63" t="s">
        <v>4651</v>
      </c>
      <c r="F4727" s="63">
        <v>1</v>
      </c>
      <c r="G4727" s="63" t="s">
        <v>8642</v>
      </c>
      <c r="H4727" s="63" t="s">
        <v>19</v>
      </c>
      <c r="I4727" s="63">
        <v>17</v>
      </c>
      <c r="J4727" s="63">
        <v>30</v>
      </c>
      <c r="K4727" s="63">
        <v>3</v>
      </c>
      <c r="L4727" s="63">
        <v>-0.2</v>
      </c>
      <c r="M4727" s="63">
        <v>1</v>
      </c>
      <c r="N4727" s="63"/>
      <c r="O4727" s="63"/>
      <c r="P4727" s="63"/>
      <c r="Q4727" s="63"/>
      <c r="R4727" s="63"/>
    </row>
    <row r="4728" spans="1:18" x14ac:dyDescent="0.2">
      <c r="A4728" s="63" t="s">
        <v>4699</v>
      </c>
      <c r="B4728" s="63" t="s">
        <v>4650</v>
      </c>
      <c r="C4728" s="63" t="s">
        <v>109</v>
      </c>
      <c r="D4728" s="63" t="s">
        <v>108</v>
      </c>
      <c r="E4728" s="63" t="s">
        <v>4651</v>
      </c>
      <c r="F4728" s="63">
        <v>0</v>
      </c>
      <c r="G4728" s="63" t="s">
        <v>8642</v>
      </c>
      <c r="H4728" s="63" t="s">
        <v>334</v>
      </c>
      <c r="I4728" s="63">
        <v>7</v>
      </c>
      <c r="J4728" s="63">
        <v>1</v>
      </c>
      <c r="K4728" s="63">
        <v>1</v>
      </c>
      <c r="L4728" s="63"/>
      <c r="M4728" s="63"/>
      <c r="N4728" s="63"/>
      <c r="O4728" s="63"/>
      <c r="P4728" s="63"/>
      <c r="Q4728" s="63"/>
      <c r="R4728" s="63"/>
    </row>
    <row r="4729" spans="1:18" x14ac:dyDescent="0.2">
      <c r="A4729" s="63" t="s">
        <v>4700</v>
      </c>
      <c r="B4729" s="63" t="s">
        <v>4654</v>
      </c>
      <c r="C4729" s="63" t="s">
        <v>109</v>
      </c>
      <c r="D4729" s="63" t="s">
        <v>108</v>
      </c>
      <c r="E4729" s="63" t="s">
        <v>4651</v>
      </c>
      <c r="F4729" s="63">
        <v>1</v>
      </c>
      <c r="G4729" s="63" t="s">
        <v>8642</v>
      </c>
      <c r="H4729" s="63" t="s">
        <v>19</v>
      </c>
      <c r="I4729" s="63">
        <v>7</v>
      </c>
      <c r="J4729" s="63">
        <v>2</v>
      </c>
      <c r="K4729" s="63">
        <v>1</v>
      </c>
      <c r="L4729" s="63">
        <v>0</v>
      </c>
      <c r="M4729" s="63"/>
      <c r="N4729" s="63"/>
      <c r="O4729" s="63"/>
      <c r="P4729" s="63"/>
      <c r="Q4729" s="63"/>
      <c r="R4729" s="63"/>
    </row>
    <row r="4730" spans="1:18" x14ac:dyDescent="0.2">
      <c r="A4730" s="63" t="s">
        <v>4701</v>
      </c>
      <c r="B4730" s="63" t="s">
        <v>4650</v>
      </c>
      <c r="C4730" s="63" t="s">
        <v>113</v>
      </c>
      <c r="D4730" s="63" t="s">
        <v>112</v>
      </c>
      <c r="E4730" s="63" t="s">
        <v>4651</v>
      </c>
      <c r="F4730" s="63">
        <v>0</v>
      </c>
      <c r="G4730" s="63" t="s">
        <v>8642</v>
      </c>
      <c r="H4730" s="63" t="s">
        <v>334</v>
      </c>
      <c r="I4730" s="63">
        <v>29</v>
      </c>
      <c r="J4730" s="63">
        <v>47</v>
      </c>
      <c r="K4730" s="63">
        <v>4</v>
      </c>
      <c r="L4730" s="63"/>
      <c r="M4730" s="63"/>
      <c r="N4730" s="63"/>
      <c r="O4730" s="63"/>
      <c r="P4730" s="63"/>
      <c r="Q4730" s="63"/>
      <c r="R4730" s="63"/>
    </row>
    <row r="4731" spans="1:18" x14ac:dyDescent="0.2">
      <c r="A4731" s="63" t="s">
        <v>4702</v>
      </c>
      <c r="B4731" s="63" t="s">
        <v>4654</v>
      </c>
      <c r="C4731" s="63" t="s">
        <v>113</v>
      </c>
      <c r="D4731" s="63" t="s">
        <v>112</v>
      </c>
      <c r="E4731" s="63" t="s">
        <v>4651</v>
      </c>
      <c r="F4731" s="63">
        <v>1</v>
      </c>
      <c r="G4731" s="63" t="s">
        <v>8642</v>
      </c>
      <c r="H4731" s="63" t="s">
        <v>19</v>
      </c>
      <c r="I4731" s="63">
        <v>28</v>
      </c>
      <c r="J4731" s="63">
        <v>51</v>
      </c>
      <c r="K4731" s="63">
        <v>4</v>
      </c>
      <c r="L4731" s="63">
        <v>-0.2</v>
      </c>
      <c r="M4731" s="63">
        <v>1</v>
      </c>
      <c r="N4731" s="63"/>
      <c r="O4731" s="63"/>
      <c r="P4731" s="63"/>
      <c r="Q4731" s="63"/>
      <c r="R4731" s="63"/>
    </row>
    <row r="4732" spans="1:18" x14ac:dyDescent="0.2">
      <c r="A4732" s="63" t="s">
        <v>4703</v>
      </c>
      <c r="B4732" s="63" t="s">
        <v>4650</v>
      </c>
      <c r="C4732" s="63" t="s">
        <v>117</v>
      </c>
      <c r="D4732" s="63" t="s">
        <v>116</v>
      </c>
      <c r="E4732" s="63" t="s">
        <v>4651</v>
      </c>
      <c r="F4732" s="63">
        <v>0</v>
      </c>
      <c r="G4732" s="63" t="s">
        <v>8642</v>
      </c>
      <c r="H4732" s="63" t="s">
        <v>334</v>
      </c>
      <c r="I4732" s="63">
        <v>20</v>
      </c>
      <c r="J4732" s="63">
        <v>32</v>
      </c>
      <c r="K4732" s="63">
        <v>3</v>
      </c>
      <c r="L4732" s="63"/>
      <c r="M4732" s="63"/>
      <c r="N4732" s="63"/>
      <c r="O4732" s="63"/>
      <c r="P4732" s="63"/>
      <c r="Q4732" s="63"/>
      <c r="R4732" s="63"/>
    </row>
    <row r="4733" spans="1:18" x14ac:dyDescent="0.2">
      <c r="A4733" s="63" t="s">
        <v>4704</v>
      </c>
      <c r="B4733" s="63" t="s">
        <v>4654</v>
      </c>
      <c r="C4733" s="63" t="s">
        <v>117</v>
      </c>
      <c r="D4733" s="63" t="s">
        <v>116</v>
      </c>
      <c r="E4733" s="63" t="s">
        <v>4651</v>
      </c>
      <c r="F4733" s="63">
        <v>1</v>
      </c>
      <c r="G4733" s="63" t="s">
        <v>8642</v>
      </c>
      <c r="H4733" s="63" t="s">
        <v>19</v>
      </c>
      <c r="I4733" s="63">
        <v>19</v>
      </c>
      <c r="J4733" s="63">
        <v>35</v>
      </c>
      <c r="K4733" s="63">
        <v>3</v>
      </c>
      <c r="L4733" s="63">
        <v>-0.2</v>
      </c>
      <c r="M4733" s="63">
        <v>1</v>
      </c>
      <c r="N4733" s="63"/>
      <c r="O4733" s="63"/>
      <c r="P4733" s="63"/>
      <c r="Q4733" s="63"/>
      <c r="R4733" s="63"/>
    </row>
    <row r="4734" spans="1:18" x14ac:dyDescent="0.2">
      <c r="A4734" s="63" t="s">
        <v>4705</v>
      </c>
      <c r="B4734" s="63" t="s">
        <v>4650</v>
      </c>
      <c r="C4734" s="63" t="s">
        <v>121</v>
      </c>
      <c r="D4734" s="63" t="s">
        <v>120</v>
      </c>
      <c r="E4734" s="63" t="s">
        <v>4651</v>
      </c>
      <c r="F4734" s="63">
        <v>0</v>
      </c>
      <c r="G4734" s="63" t="s">
        <v>8642</v>
      </c>
      <c r="H4734" s="63" t="s">
        <v>334</v>
      </c>
      <c r="I4734" s="63">
        <v>12</v>
      </c>
      <c r="J4734" s="63">
        <v>8</v>
      </c>
      <c r="K4734" s="63">
        <v>1</v>
      </c>
      <c r="L4734" s="63"/>
      <c r="M4734" s="63"/>
      <c r="N4734" s="63"/>
      <c r="O4734" s="63"/>
      <c r="P4734" s="63"/>
      <c r="Q4734" s="63"/>
      <c r="R4734" s="63"/>
    </row>
    <row r="4735" spans="1:18" x14ac:dyDescent="0.2">
      <c r="A4735" s="63" t="s">
        <v>4706</v>
      </c>
      <c r="B4735" s="63" t="s">
        <v>4654</v>
      </c>
      <c r="C4735" s="63" t="s">
        <v>121</v>
      </c>
      <c r="D4735" s="63" t="s">
        <v>120</v>
      </c>
      <c r="E4735" s="63" t="s">
        <v>4651</v>
      </c>
      <c r="F4735" s="63">
        <v>1</v>
      </c>
      <c r="G4735" s="63" t="s">
        <v>8642</v>
      </c>
      <c r="H4735" s="63" t="s">
        <v>19</v>
      </c>
      <c r="I4735" s="63">
        <v>12</v>
      </c>
      <c r="J4735" s="63">
        <v>10</v>
      </c>
      <c r="K4735" s="63">
        <v>1</v>
      </c>
      <c r="L4735" s="63">
        <v>0</v>
      </c>
      <c r="M4735" s="63"/>
      <c r="N4735" s="63"/>
      <c r="O4735" s="63"/>
      <c r="P4735" s="63"/>
      <c r="Q4735" s="63"/>
      <c r="R4735" s="63"/>
    </row>
    <row r="4736" spans="1:18" x14ac:dyDescent="0.2">
      <c r="A4736" s="63" t="s">
        <v>4707</v>
      </c>
      <c r="B4736" s="63" t="s">
        <v>4650</v>
      </c>
      <c r="C4736" s="63" t="s">
        <v>125</v>
      </c>
      <c r="D4736" s="63" t="s">
        <v>124</v>
      </c>
      <c r="E4736" s="63" t="s">
        <v>4651</v>
      </c>
      <c r="F4736" s="63">
        <v>0</v>
      </c>
      <c r="G4736" s="63" t="s">
        <v>8642</v>
      </c>
      <c r="H4736" s="63" t="s">
        <v>334</v>
      </c>
      <c r="I4736" s="63">
        <v>16</v>
      </c>
      <c r="J4736" s="63">
        <v>21</v>
      </c>
      <c r="K4736" s="63">
        <v>2</v>
      </c>
      <c r="L4736" s="63"/>
      <c r="M4736" s="63"/>
      <c r="N4736" s="63"/>
      <c r="O4736" s="63"/>
      <c r="P4736" s="63"/>
      <c r="Q4736" s="63"/>
      <c r="R4736" s="63"/>
    </row>
    <row r="4737" spans="1:18" x14ac:dyDescent="0.2">
      <c r="A4737" s="63" t="s">
        <v>4708</v>
      </c>
      <c r="B4737" s="63" t="s">
        <v>4654</v>
      </c>
      <c r="C4737" s="63" t="s">
        <v>125</v>
      </c>
      <c r="D4737" s="63" t="s">
        <v>124</v>
      </c>
      <c r="E4737" s="63" t="s">
        <v>4651</v>
      </c>
      <c r="F4737" s="63">
        <v>1</v>
      </c>
      <c r="G4737" s="63" t="s">
        <v>8642</v>
      </c>
      <c r="H4737" s="63" t="s">
        <v>19</v>
      </c>
      <c r="I4737" s="63">
        <v>16</v>
      </c>
      <c r="J4737" s="63">
        <v>24</v>
      </c>
      <c r="K4737" s="63">
        <v>2</v>
      </c>
      <c r="L4737" s="63">
        <v>0</v>
      </c>
      <c r="M4737" s="63"/>
      <c r="N4737" s="63"/>
      <c r="O4737" s="63"/>
      <c r="P4737" s="63"/>
      <c r="Q4737" s="63"/>
      <c r="R4737" s="63"/>
    </row>
    <row r="4738" spans="1:18" x14ac:dyDescent="0.2">
      <c r="A4738" s="63" t="s">
        <v>4709</v>
      </c>
      <c r="B4738" s="63" t="s">
        <v>4650</v>
      </c>
      <c r="C4738" s="63" t="s">
        <v>129</v>
      </c>
      <c r="D4738" s="63" t="s">
        <v>128</v>
      </c>
      <c r="E4738" s="63" t="s">
        <v>4651</v>
      </c>
      <c r="F4738" s="63">
        <v>0</v>
      </c>
      <c r="G4738" s="63" t="s">
        <v>8642</v>
      </c>
      <c r="H4738" s="63" t="s">
        <v>334</v>
      </c>
      <c r="I4738" s="63">
        <v>20</v>
      </c>
      <c r="J4738" s="63">
        <v>32</v>
      </c>
      <c r="K4738" s="63">
        <v>3</v>
      </c>
      <c r="L4738" s="63"/>
      <c r="M4738" s="63"/>
      <c r="N4738" s="63"/>
      <c r="O4738" s="63"/>
      <c r="P4738" s="63"/>
      <c r="Q4738" s="63"/>
      <c r="R4738" s="63"/>
    </row>
    <row r="4739" spans="1:18" x14ac:dyDescent="0.2">
      <c r="A4739" s="63" t="s">
        <v>4710</v>
      </c>
      <c r="B4739" s="63" t="s">
        <v>4654</v>
      </c>
      <c r="C4739" s="63" t="s">
        <v>129</v>
      </c>
      <c r="D4739" s="63" t="s">
        <v>128</v>
      </c>
      <c r="E4739" s="63" t="s">
        <v>4651</v>
      </c>
      <c r="F4739" s="63">
        <v>1</v>
      </c>
      <c r="G4739" s="63" t="s">
        <v>8642</v>
      </c>
      <c r="H4739" s="63" t="s">
        <v>19</v>
      </c>
      <c r="I4739" s="63">
        <v>19</v>
      </c>
      <c r="J4739" s="63">
        <v>35</v>
      </c>
      <c r="K4739" s="63">
        <v>3</v>
      </c>
      <c r="L4739" s="63">
        <v>-0.2</v>
      </c>
      <c r="M4739" s="63">
        <v>1</v>
      </c>
      <c r="N4739" s="63"/>
      <c r="O4739" s="63"/>
      <c r="P4739" s="63"/>
      <c r="Q4739" s="63"/>
      <c r="R4739" s="63"/>
    </row>
    <row r="4740" spans="1:18" x14ac:dyDescent="0.2">
      <c r="A4740" s="63" t="s">
        <v>4711</v>
      </c>
      <c r="B4740" s="63" t="s">
        <v>4650</v>
      </c>
      <c r="C4740" s="63" t="s">
        <v>133</v>
      </c>
      <c r="D4740" s="63" t="s">
        <v>132</v>
      </c>
      <c r="E4740" s="63" t="s">
        <v>4651</v>
      </c>
      <c r="F4740" s="63">
        <v>0</v>
      </c>
      <c r="G4740" s="63" t="s">
        <v>8642</v>
      </c>
      <c r="H4740" s="63" t="s">
        <v>334</v>
      </c>
      <c r="I4740" s="63">
        <v>14</v>
      </c>
      <c r="J4740" s="63">
        <v>14</v>
      </c>
      <c r="K4740" s="63">
        <v>2</v>
      </c>
      <c r="L4740" s="63"/>
      <c r="M4740" s="63"/>
      <c r="N4740" s="63"/>
      <c r="O4740" s="63"/>
      <c r="P4740" s="63"/>
      <c r="Q4740" s="63"/>
      <c r="R4740" s="63"/>
    </row>
    <row r="4741" spans="1:18" x14ac:dyDescent="0.2">
      <c r="A4741" s="63" t="s">
        <v>4712</v>
      </c>
      <c r="B4741" s="63" t="s">
        <v>4654</v>
      </c>
      <c r="C4741" s="63" t="s">
        <v>133</v>
      </c>
      <c r="D4741" s="63" t="s">
        <v>132</v>
      </c>
      <c r="E4741" s="63" t="s">
        <v>4651</v>
      </c>
      <c r="F4741" s="63">
        <v>1</v>
      </c>
      <c r="G4741" s="63" t="s">
        <v>8642</v>
      </c>
      <c r="H4741" s="63" t="s">
        <v>19</v>
      </c>
      <c r="I4741" s="63">
        <v>14</v>
      </c>
      <c r="J4741" s="63">
        <v>16</v>
      </c>
      <c r="K4741" s="63">
        <v>2</v>
      </c>
      <c r="L4741" s="63">
        <v>0</v>
      </c>
      <c r="M4741" s="63"/>
      <c r="N4741" s="63"/>
      <c r="O4741" s="63"/>
      <c r="P4741" s="63"/>
      <c r="Q4741" s="63"/>
      <c r="R4741" s="63"/>
    </row>
    <row r="4742" spans="1:18" x14ac:dyDescent="0.2">
      <c r="A4742" s="63" t="s">
        <v>4713</v>
      </c>
      <c r="B4742" s="63" t="s">
        <v>4650</v>
      </c>
      <c r="C4742" s="63" t="s">
        <v>137</v>
      </c>
      <c r="D4742" s="63" t="s">
        <v>136</v>
      </c>
      <c r="E4742" s="63" t="s">
        <v>4651</v>
      </c>
      <c r="F4742" s="63">
        <v>0</v>
      </c>
      <c r="G4742" s="63" t="s">
        <v>8642</v>
      </c>
      <c r="H4742" s="63" t="s">
        <v>334</v>
      </c>
      <c r="I4742" s="63">
        <v>21</v>
      </c>
      <c r="J4742" s="63">
        <v>38</v>
      </c>
      <c r="K4742" s="63">
        <v>4</v>
      </c>
      <c r="L4742" s="63"/>
      <c r="M4742" s="63"/>
      <c r="N4742" s="63"/>
      <c r="O4742" s="63"/>
      <c r="P4742" s="63"/>
      <c r="Q4742" s="63"/>
      <c r="R4742" s="63"/>
    </row>
    <row r="4743" spans="1:18" x14ac:dyDescent="0.2">
      <c r="A4743" s="63" t="s">
        <v>4714</v>
      </c>
      <c r="B4743" s="63" t="s">
        <v>4654</v>
      </c>
      <c r="C4743" s="63" t="s">
        <v>137</v>
      </c>
      <c r="D4743" s="63" t="s">
        <v>136</v>
      </c>
      <c r="E4743" s="63" t="s">
        <v>4651</v>
      </c>
      <c r="F4743" s="63">
        <v>1</v>
      </c>
      <c r="G4743" s="63" t="s">
        <v>8642</v>
      </c>
      <c r="H4743" s="63" t="s">
        <v>19</v>
      </c>
      <c r="I4743" s="63">
        <v>20</v>
      </c>
      <c r="J4743" s="63">
        <v>43</v>
      </c>
      <c r="K4743" s="63">
        <v>4</v>
      </c>
      <c r="L4743" s="63">
        <v>-0.2</v>
      </c>
      <c r="M4743" s="63">
        <v>1</v>
      </c>
      <c r="N4743" s="63"/>
      <c r="O4743" s="63"/>
      <c r="P4743" s="63"/>
      <c r="Q4743" s="63"/>
      <c r="R4743" s="63"/>
    </row>
    <row r="4744" spans="1:18" x14ac:dyDescent="0.2">
      <c r="A4744" s="63" t="s">
        <v>4715</v>
      </c>
      <c r="B4744" s="63" t="s">
        <v>4650</v>
      </c>
      <c r="C4744" s="63" t="s">
        <v>141</v>
      </c>
      <c r="D4744" s="63" t="s">
        <v>140</v>
      </c>
      <c r="E4744" s="63" t="s">
        <v>4651</v>
      </c>
      <c r="F4744" s="63">
        <v>0</v>
      </c>
      <c r="G4744" s="63" t="s">
        <v>8642</v>
      </c>
      <c r="H4744" s="63" t="s">
        <v>334</v>
      </c>
      <c r="I4744" s="63">
        <v>13</v>
      </c>
      <c r="J4744" s="63">
        <v>11</v>
      </c>
      <c r="K4744" s="63">
        <v>1</v>
      </c>
      <c r="L4744" s="63"/>
      <c r="M4744" s="63"/>
      <c r="N4744" s="63"/>
      <c r="O4744" s="63"/>
      <c r="P4744" s="63"/>
      <c r="Q4744" s="63"/>
      <c r="R4744" s="63"/>
    </row>
    <row r="4745" spans="1:18" x14ac:dyDescent="0.2">
      <c r="A4745" s="63" t="s">
        <v>4716</v>
      </c>
      <c r="B4745" s="63" t="s">
        <v>4654</v>
      </c>
      <c r="C4745" s="63" t="s">
        <v>141</v>
      </c>
      <c r="D4745" s="63" t="s">
        <v>140</v>
      </c>
      <c r="E4745" s="63" t="s">
        <v>4651</v>
      </c>
      <c r="F4745" s="63">
        <v>1</v>
      </c>
      <c r="G4745" s="63" t="s">
        <v>8642</v>
      </c>
      <c r="H4745" s="63" t="s">
        <v>19</v>
      </c>
      <c r="I4745" s="63">
        <v>15</v>
      </c>
      <c r="J4745" s="63">
        <v>22</v>
      </c>
      <c r="K4745" s="63">
        <v>2</v>
      </c>
      <c r="L4745" s="63">
        <v>0.4</v>
      </c>
      <c r="M4745" s="63"/>
      <c r="N4745" s="63">
        <v>1</v>
      </c>
      <c r="O4745" s="63"/>
      <c r="P4745" s="63"/>
      <c r="Q4745" s="63"/>
      <c r="R4745" s="63"/>
    </row>
    <row r="4746" spans="1:18" x14ac:dyDescent="0.2">
      <c r="A4746" s="63" t="s">
        <v>4717</v>
      </c>
      <c r="B4746" s="63" t="s">
        <v>4650</v>
      </c>
      <c r="C4746" s="63" t="s">
        <v>145</v>
      </c>
      <c r="D4746" s="63" t="s">
        <v>144</v>
      </c>
      <c r="E4746" s="63" t="s">
        <v>4651</v>
      </c>
      <c r="F4746" s="63">
        <v>0</v>
      </c>
      <c r="G4746" s="63" t="s">
        <v>8642</v>
      </c>
      <c r="H4746" s="63" t="s">
        <v>334</v>
      </c>
      <c r="I4746" s="63">
        <v>17</v>
      </c>
      <c r="J4746" s="63">
        <v>24</v>
      </c>
      <c r="K4746" s="63">
        <v>2</v>
      </c>
      <c r="L4746" s="63"/>
      <c r="M4746" s="63"/>
      <c r="N4746" s="63"/>
      <c r="O4746" s="63"/>
      <c r="P4746" s="63"/>
      <c r="Q4746" s="63"/>
      <c r="R4746" s="63"/>
    </row>
    <row r="4747" spans="1:18" x14ac:dyDescent="0.2">
      <c r="A4747" s="63" t="s">
        <v>4718</v>
      </c>
      <c r="B4747" s="63" t="s">
        <v>4654</v>
      </c>
      <c r="C4747" s="63" t="s">
        <v>145</v>
      </c>
      <c r="D4747" s="63" t="s">
        <v>144</v>
      </c>
      <c r="E4747" s="63" t="s">
        <v>4651</v>
      </c>
      <c r="F4747" s="63">
        <v>1</v>
      </c>
      <c r="G4747" s="63" t="s">
        <v>8642</v>
      </c>
      <c r="H4747" s="63" t="s">
        <v>19</v>
      </c>
      <c r="I4747" s="63">
        <v>14</v>
      </c>
      <c r="J4747" s="63">
        <v>16</v>
      </c>
      <c r="K4747" s="63">
        <v>2</v>
      </c>
      <c r="L4747" s="63">
        <v>-0.6</v>
      </c>
      <c r="M4747" s="63">
        <v>1</v>
      </c>
      <c r="N4747" s="63"/>
      <c r="O4747" s="63">
        <v>1</v>
      </c>
      <c r="P4747" s="63"/>
      <c r="Q4747" s="63"/>
      <c r="R4747" s="63"/>
    </row>
    <row r="4748" spans="1:18" x14ac:dyDescent="0.2">
      <c r="A4748" s="63" t="s">
        <v>4719</v>
      </c>
      <c r="B4748" s="63" t="s">
        <v>4650</v>
      </c>
      <c r="C4748" s="63" t="s">
        <v>149</v>
      </c>
      <c r="D4748" s="63" t="s">
        <v>148</v>
      </c>
      <c r="E4748" s="63" t="s">
        <v>4651</v>
      </c>
      <c r="F4748" s="63">
        <v>0</v>
      </c>
      <c r="G4748" s="63" t="s">
        <v>8642</v>
      </c>
      <c r="H4748" s="63" t="s">
        <v>334</v>
      </c>
      <c r="I4748" s="63">
        <v>18</v>
      </c>
      <c r="J4748" s="63">
        <v>26</v>
      </c>
      <c r="K4748" s="63">
        <v>3</v>
      </c>
      <c r="L4748" s="63"/>
      <c r="M4748" s="63"/>
      <c r="N4748" s="63"/>
      <c r="O4748" s="63"/>
      <c r="P4748" s="63"/>
      <c r="Q4748" s="63"/>
      <c r="R4748" s="63"/>
    </row>
    <row r="4749" spans="1:18" x14ac:dyDescent="0.2">
      <c r="A4749" s="63" t="s">
        <v>4720</v>
      </c>
      <c r="B4749" s="63" t="s">
        <v>4654</v>
      </c>
      <c r="C4749" s="63" t="s">
        <v>149</v>
      </c>
      <c r="D4749" s="63" t="s">
        <v>148</v>
      </c>
      <c r="E4749" s="63" t="s">
        <v>4651</v>
      </c>
      <c r="F4749" s="63">
        <v>1</v>
      </c>
      <c r="G4749" s="63" t="s">
        <v>8642</v>
      </c>
      <c r="H4749" s="63" t="s">
        <v>19</v>
      </c>
      <c r="I4749" s="63">
        <v>16</v>
      </c>
      <c r="J4749" s="63">
        <v>24</v>
      </c>
      <c r="K4749" s="63">
        <v>2</v>
      </c>
      <c r="L4749" s="63">
        <v>-0.4</v>
      </c>
      <c r="M4749" s="63">
        <v>1</v>
      </c>
      <c r="N4749" s="63"/>
      <c r="O4749" s="63"/>
      <c r="P4749" s="63"/>
      <c r="Q4749" s="63"/>
      <c r="R4749" s="63"/>
    </row>
    <row r="4750" spans="1:18" x14ac:dyDescent="0.2">
      <c r="A4750" s="63" t="s">
        <v>4721</v>
      </c>
      <c r="B4750" s="63" t="s">
        <v>4650</v>
      </c>
      <c r="C4750" s="63" t="s">
        <v>153</v>
      </c>
      <c r="D4750" s="63" t="s">
        <v>152</v>
      </c>
      <c r="E4750" s="63" t="s">
        <v>4651</v>
      </c>
      <c r="F4750" s="63">
        <v>0</v>
      </c>
      <c r="G4750" s="63" t="s">
        <v>8642</v>
      </c>
      <c r="H4750" s="63" t="s">
        <v>334</v>
      </c>
      <c r="I4750" s="63">
        <v>15</v>
      </c>
      <c r="J4750" s="63">
        <v>16</v>
      </c>
      <c r="K4750" s="63">
        <v>2</v>
      </c>
      <c r="L4750" s="63"/>
      <c r="M4750" s="63"/>
      <c r="N4750" s="63"/>
      <c r="O4750" s="63"/>
      <c r="P4750" s="63"/>
      <c r="Q4750" s="63"/>
      <c r="R4750" s="63"/>
    </row>
    <row r="4751" spans="1:18" x14ac:dyDescent="0.2">
      <c r="A4751" s="63" t="s">
        <v>4722</v>
      </c>
      <c r="B4751" s="63" t="s">
        <v>4654</v>
      </c>
      <c r="C4751" s="63" t="s">
        <v>153</v>
      </c>
      <c r="D4751" s="63" t="s">
        <v>152</v>
      </c>
      <c r="E4751" s="63" t="s">
        <v>4651</v>
      </c>
      <c r="F4751" s="63">
        <v>1</v>
      </c>
      <c r="G4751" s="63" t="s">
        <v>8642</v>
      </c>
      <c r="H4751" s="63" t="s">
        <v>19</v>
      </c>
      <c r="I4751" s="63">
        <v>14</v>
      </c>
      <c r="J4751" s="63">
        <v>16</v>
      </c>
      <c r="K4751" s="63">
        <v>2</v>
      </c>
      <c r="L4751" s="63">
        <v>-0.2</v>
      </c>
      <c r="M4751" s="63">
        <v>1</v>
      </c>
      <c r="N4751" s="63"/>
      <c r="O4751" s="63"/>
      <c r="P4751" s="63"/>
      <c r="Q4751" s="63"/>
      <c r="R4751" s="63"/>
    </row>
    <row r="4752" spans="1:18" x14ac:dyDescent="0.2">
      <c r="A4752" s="63" t="s">
        <v>4723</v>
      </c>
      <c r="B4752" s="63" t="s">
        <v>4650</v>
      </c>
      <c r="C4752" s="63" t="s">
        <v>157</v>
      </c>
      <c r="D4752" s="63" t="s">
        <v>156</v>
      </c>
      <c r="E4752" s="63" t="s">
        <v>4651</v>
      </c>
      <c r="F4752" s="63">
        <v>0</v>
      </c>
      <c r="G4752" s="63" t="s">
        <v>8642</v>
      </c>
      <c r="H4752" s="63" t="s">
        <v>334</v>
      </c>
      <c r="I4752" s="63">
        <v>15</v>
      </c>
      <c r="J4752" s="63">
        <v>16</v>
      </c>
      <c r="K4752" s="63">
        <v>2</v>
      </c>
      <c r="L4752" s="63"/>
      <c r="M4752" s="63"/>
      <c r="N4752" s="63"/>
      <c r="O4752" s="63"/>
      <c r="P4752" s="63"/>
      <c r="Q4752" s="63"/>
      <c r="R4752" s="63"/>
    </row>
    <row r="4753" spans="1:18" x14ac:dyDescent="0.2">
      <c r="A4753" s="63" t="s">
        <v>4724</v>
      </c>
      <c r="B4753" s="63" t="s">
        <v>4654</v>
      </c>
      <c r="C4753" s="63" t="s">
        <v>157</v>
      </c>
      <c r="D4753" s="63" t="s">
        <v>156</v>
      </c>
      <c r="E4753" s="63" t="s">
        <v>4651</v>
      </c>
      <c r="F4753" s="63">
        <v>1</v>
      </c>
      <c r="G4753" s="63" t="s">
        <v>8642</v>
      </c>
      <c r="H4753" s="63" t="s">
        <v>19</v>
      </c>
      <c r="I4753" s="63">
        <v>13</v>
      </c>
      <c r="J4753" s="63">
        <v>14</v>
      </c>
      <c r="K4753" s="63">
        <v>2</v>
      </c>
      <c r="L4753" s="63">
        <v>-0.4</v>
      </c>
      <c r="M4753" s="63">
        <v>1</v>
      </c>
      <c r="N4753" s="63"/>
      <c r="O4753" s="63"/>
      <c r="P4753" s="63"/>
      <c r="Q4753" s="63"/>
      <c r="R4753" s="63"/>
    </row>
    <row r="4754" spans="1:18" x14ac:dyDescent="0.2">
      <c r="A4754" s="63" t="s">
        <v>4725</v>
      </c>
      <c r="B4754" s="63" t="s">
        <v>4650</v>
      </c>
      <c r="C4754" s="63" t="s">
        <v>161</v>
      </c>
      <c r="D4754" s="63" t="s">
        <v>160</v>
      </c>
      <c r="E4754" s="63" t="s">
        <v>4651</v>
      </c>
      <c r="F4754" s="63">
        <v>0</v>
      </c>
      <c r="G4754" s="63" t="s">
        <v>8642</v>
      </c>
      <c r="H4754" s="63" t="s">
        <v>334</v>
      </c>
      <c r="I4754" s="63">
        <v>24</v>
      </c>
      <c r="J4754" s="63">
        <v>44</v>
      </c>
      <c r="K4754" s="63">
        <v>4</v>
      </c>
      <c r="L4754" s="63"/>
      <c r="M4754" s="63"/>
      <c r="N4754" s="63"/>
      <c r="O4754" s="63"/>
      <c r="P4754" s="63"/>
      <c r="Q4754" s="63"/>
      <c r="R4754" s="63"/>
    </row>
    <row r="4755" spans="1:18" x14ac:dyDescent="0.2">
      <c r="A4755" s="63" t="s">
        <v>4726</v>
      </c>
      <c r="B4755" s="63" t="s">
        <v>4654</v>
      </c>
      <c r="C4755" s="63" t="s">
        <v>161</v>
      </c>
      <c r="D4755" s="63" t="s">
        <v>160</v>
      </c>
      <c r="E4755" s="63" t="s">
        <v>4651</v>
      </c>
      <c r="F4755" s="63">
        <v>1</v>
      </c>
      <c r="G4755" s="63" t="s">
        <v>8642</v>
      </c>
      <c r="H4755" s="63" t="s">
        <v>19</v>
      </c>
      <c r="I4755" s="63">
        <v>23</v>
      </c>
      <c r="J4755" s="63">
        <v>48</v>
      </c>
      <c r="K4755" s="63">
        <v>4</v>
      </c>
      <c r="L4755" s="63">
        <v>-0.2</v>
      </c>
      <c r="M4755" s="63">
        <v>1</v>
      </c>
      <c r="N4755" s="63"/>
      <c r="O4755" s="63"/>
      <c r="P4755" s="63"/>
      <c r="Q4755" s="63"/>
      <c r="R4755" s="63"/>
    </row>
    <row r="4756" spans="1:18" x14ac:dyDescent="0.2">
      <c r="A4756" s="63" t="s">
        <v>4727</v>
      </c>
      <c r="B4756" s="63" t="s">
        <v>4650</v>
      </c>
      <c r="C4756" s="63" t="s">
        <v>165</v>
      </c>
      <c r="D4756" s="63" t="s">
        <v>164</v>
      </c>
      <c r="E4756" s="63" t="s">
        <v>4651</v>
      </c>
      <c r="F4756" s="63">
        <v>0</v>
      </c>
      <c r="G4756" s="63" t="s">
        <v>8642</v>
      </c>
      <c r="H4756" s="63" t="s">
        <v>334</v>
      </c>
      <c r="I4756" s="63">
        <v>8</v>
      </c>
      <c r="J4756" s="63">
        <v>2</v>
      </c>
      <c r="K4756" s="63">
        <v>1</v>
      </c>
      <c r="L4756" s="63"/>
      <c r="M4756" s="63"/>
      <c r="N4756" s="63"/>
      <c r="O4756" s="63"/>
      <c r="P4756" s="63"/>
      <c r="Q4756" s="63"/>
      <c r="R4756" s="63"/>
    </row>
    <row r="4757" spans="1:18" x14ac:dyDescent="0.2">
      <c r="A4757" s="63" t="s">
        <v>4728</v>
      </c>
      <c r="B4757" s="63" t="s">
        <v>4654</v>
      </c>
      <c r="C4757" s="63" t="s">
        <v>165</v>
      </c>
      <c r="D4757" s="63" t="s">
        <v>164</v>
      </c>
      <c r="E4757" s="63" t="s">
        <v>4651</v>
      </c>
      <c r="F4757" s="63">
        <v>1</v>
      </c>
      <c r="G4757" s="63" t="s">
        <v>8642</v>
      </c>
      <c r="H4757" s="63" t="s">
        <v>19</v>
      </c>
      <c r="I4757" s="63">
        <v>9</v>
      </c>
      <c r="J4757" s="63">
        <v>4</v>
      </c>
      <c r="K4757" s="63">
        <v>1</v>
      </c>
      <c r="L4757" s="63">
        <v>0.2</v>
      </c>
      <c r="M4757" s="63"/>
      <c r="N4757" s="63">
        <v>1</v>
      </c>
      <c r="O4757" s="63"/>
      <c r="P4757" s="63"/>
      <c r="Q4757" s="63"/>
      <c r="R4757" s="63"/>
    </row>
    <row r="4758" spans="1:18" x14ac:dyDescent="0.2">
      <c r="A4758" s="63" t="s">
        <v>4729</v>
      </c>
      <c r="B4758" s="63" t="s">
        <v>4650</v>
      </c>
      <c r="C4758" s="63" t="s">
        <v>169</v>
      </c>
      <c r="D4758" s="63" t="s">
        <v>168</v>
      </c>
      <c r="E4758" s="63" t="s">
        <v>4651</v>
      </c>
      <c r="F4758" s="63">
        <v>0</v>
      </c>
      <c r="G4758" s="63" t="s">
        <v>8642</v>
      </c>
      <c r="H4758" s="63" t="s">
        <v>334</v>
      </c>
      <c r="I4758" s="63">
        <v>16</v>
      </c>
      <c r="J4758" s="63">
        <v>21</v>
      </c>
      <c r="K4758" s="63">
        <v>2</v>
      </c>
      <c r="L4758" s="63"/>
      <c r="M4758" s="63"/>
      <c r="N4758" s="63"/>
      <c r="O4758" s="63"/>
      <c r="P4758" s="63"/>
      <c r="Q4758" s="63"/>
      <c r="R4758" s="63"/>
    </row>
    <row r="4759" spans="1:18" x14ac:dyDescent="0.2">
      <c r="A4759" s="63" t="s">
        <v>4730</v>
      </c>
      <c r="B4759" s="63" t="s">
        <v>4654</v>
      </c>
      <c r="C4759" s="63" t="s">
        <v>169</v>
      </c>
      <c r="D4759" s="63" t="s">
        <v>168</v>
      </c>
      <c r="E4759" s="63" t="s">
        <v>4651</v>
      </c>
      <c r="F4759" s="63">
        <v>1</v>
      </c>
      <c r="G4759" s="63" t="s">
        <v>8642</v>
      </c>
      <c r="H4759" s="63" t="s">
        <v>19</v>
      </c>
      <c r="I4759" s="63">
        <v>14</v>
      </c>
      <c r="J4759" s="63">
        <v>16</v>
      </c>
      <c r="K4759" s="63">
        <v>2</v>
      </c>
      <c r="L4759" s="63">
        <v>-0.4</v>
      </c>
      <c r="M4759" s="63">
        <v>1</v>
      </c>
      <c r="N4759" s="63"/>
      <c r="O4759" s="63"/>
      <c r="P4759" s="63"/>
      <c r="Q4759" s="63"/>
      <c r="R4759" s="63"/>
    </row>
    <row r="4760" spans="1:18" x14ac:dyDescent="0.2">
      <c r="A4760" s="63" t="s">
        <v>4731</v>
      </c>
      <c r="B4760" s="63" t="s">
        <v>4650</v>
      </c>
      <c r="C4760" s="63" t="s">
        <v>173</v>
      </c>
      <c r="D4760" s="63" t="s">
        <v>172</v>
      </c>
      <c r="E4760" s="63" t="s">
        <v>4651</v>
      </c>
      <c r="F4760" s="63">
        <v>0</v>
      </c>
      <c r="G4760" s="63" t="s">
        <v>8642</v>
      </c>
      <c r="H4760" s="63" t="s">
        <v>334</v>
      </c>
      <c r="I4760" s="63">
        <v>10</v>
      </c>
      <c r="J4760" s="63">
        <v>4</v>
      </c>
      <c r="K4760" s="63">
        <v>1</v>
      </c>
      <c r="L4760" s="63"/>
      <c r="M4760" s="63"/>
      <c r="N4760" s="63"/>
      <c r="O4760" s="63"/>
      <c r="P4760" s="63"/>
      <c r="Q4760" s="63"/>
      <c r="R4760" s="63"/>
    </row>
    <row r="4761" spans="1:18" x14ac:dyDescent="0.2">
      <c r="A4761" s="63" t="s">
        <v>4732</v>
      </c>
      <c r="B4761" s="63" t="s">
        <v>4654</v>
      </c>
      <c r="C4761" s="63" t="s">
        <v>173</v>
      </c>
      <c r="D4761" s="63" t="s">
        <v>172</v>
      </c>
      <c r="E4761" s="63" t="s">
        <v>4651</v>
      </c>
      <c r="F4761" s="63">
        <v>1</v>
      </c>
      <c r="G4761" s="63" t="s">
        <v>8642</v>
      </c>
      <c r="H4761" s="63" t="s">
        <v>19</v>
      </c>
      <c r="I4761" s="63">
        <v>9</v>
      </c>
      <c r="J4761" s="63">
        <v>4</v>
      </c>
      <c r="K4761" s="63">
        <v>1</v>
      </c>
      <c r="L4761" s="63">
        <v>-0.2</v>
      </c>
      <c r="M4761" s="63">
        <v>1</v>
      </c>
      <c r="N4761" s="63"/>
      <c r="O4761" s="63"/>
      <c r="P4761" s="63"/>
      <c r="Q4761" s="63"/>
      <c r="R4761" s="63"/>
    </row>
    <row r="4762" spans="1:18" x14ac:dyDescent="0.2">
      <c r="A4762" s="63" t="s">
        <v>4733</v>
      </c>
      <c r="B4762" s="63" t="s">
        <v>4650</v>
      </c>
      <c r="C4762" s="63" t="s">
        <v>177</v>
      </c>
      <c r="D4762" s="63" t="s">
        <v>176</v>
      </c>
      <c r="E4762" s="63" t="s">
        <v>4651</v>
      </c>
      <c r="F4762" s="63">
        <v>0</v>
      </c>
      <c r="G4762" s="63" t="s">
        <v>8642</v>
      </c>
      <c r="H4762" s="63" t="s">
        <v>334</v>
      </c>
      <c r="I4762" s="63">
        <v>20</v>
      </c>
      <c r="J4762" s="63">
        <v>32</v>
      </c>
      <c r="K4762" s="63">
        <v>3</v>
      </c>
      <c r="L4762" s="63"/>
      <c r="M4762" s="63"/>
      <c r="N4762" s="63"/>
      <c r="O4762" s="63"/>
      <c r="P4762" s="63"/>
      <c r="Q4762" s="63"/>
      <c r="R4762" s="63"/>
    </row>
    <row r="4763" spans="1:18" x14ac:dyDescent="0.2">
      <c r="A4763" s="63" t="s">
        <v>4734</v>
      </c>
      <c r="B4763" s="63" t="s">
        <v>4654</v>
      </c>
      <c r="C4763" s="63" t="s">
        <v>177</v>
      </c>
      <c r="D4763" s="63" t="s">
        <v>176</v>
      </c>
      <c r="E4763" s="63" t="s">
        <v>4651</v>
      </c>
      <c r="F4763" s="63">
        <v>1</v>
      </c>
      <c r="G4763" s="63" t="s">
        <v>8642</v>
      </c>
      <c r="H4763" s="63" t="s">
        <v>19</v>
      </c>
      <c r="I4763" s="63">
        <v>19</v>
      </c>
      <c r="J4763" s="63">
        <v>35</v>
      </c>
      <c r="K4763" s="63">
        <v>3</v>
      </c>
      <c r="L4763" s="63">
        <v>-0.2</v>
      </c>
      <c r="M4763" s="63">
        <v>1</v>
      </c>
      <c r="N4763" s="63"/>
      <c r="O4763" s="63"/>
      <c r="P4763" s="63"/>
      <c r="Q4763" s="63"/>
      <c r="R4763" s="63"/>
    </row>
    <row r="4764" spans="1:18" x14ac:dyDescent="0.2">
      <c r="A4764" s="63" t="s">
        <v>4735</v>
      </c>
      <c r="B4764" s="63" t="s">
        <v>4650</v>
      </c>
      <c r="C4764" s="63" t="s">
        <v>181</v>
      </c>
      <c r="D4764" s="63" t="s">
        <v>180</v>
      </c>
      <c r="E4764" s="63" t="s">
        <v>4651</v>
      </c>
      <c r="F4764" s="63">
        <v>0</v>
      </c>
      <c r="G4764" s="63" t="s">
        <v>8642</v>
      </c>
      <c r="H4764" s="63" t="s">
        <v>334</v>
      </c>
      <c r="I4764" s="63">
        <v>15</v>
      </c>
      <c r="J4764" s="63">
        <v>16</v>
      </c>
      <c r="K4764" s="63">
        <v>2</v>
      </c>
      <c r="L4764" s="63"/>
      <c r="M4764" s="63"/>
      <c r="N4764" s="63"/>
      <c r="O4764" s="63"/>
      <c r="P4764" s="63"/>
      <c r="Q4764" s="63"/>
      <c r="R4764" s="63"/>
    </row>
    <row r="4765" spans="1:18" x14ac:dyDescent="0.2">
      <c r="A4765" s="63" t="s">
        <v>4736</v>
      </c>
      <c r="B4765" s="63" t="s">
        <v>4654</v>
      </c>
      <c r="C4765" s="63" t="s">
        <v>181</v>
      </c>
      <c r="D4765" s="63" t="s">
        <v>180</v>
      </c>
      <c r="E4765" s="63" t="s">
        <v>4651</v>
      </c>
      <c r="F4765" s="63">
        <v>1</v>
      </c>
      <c r="G4765" s="63" t="s">
        <v>8642</v>
      </c>
      <c r="H4765" s="63" t="s">
        <v>19</v>
      </c>
      <c r="I4765" s="63">
        <v>16</v>
      </c>
      <c r="J4765" s="63">
        <v>24</v>
      </c>
      <c r="K4765" s="63">
        <v>2</v>
      </c>
      <c r="L4765" s="63">
        <v>0.2</v>
      </c>
      <c r="M4765" s="63"/>
      <c r="N4765" s="63">
        <v>1</v>
      </c>
      <c r="O4765" s="63"/>
      <c r="P4765" s="63"/>
      <c r="Q4765" s="63"/>
      <c r="R4765" s="63"/>
    </row>
    <row r="4766" spans="1:18" x14ac:dyDescent="0.2">
      <c r="A4766" s="63" t="s">
        <v>4737</v>
      </c>
      <c r="B4766" s="63" t="s">
        <v>4650</v>
      </c>
      <c r="C4766" s="63" t="s">
        <v>185</v>
      </c>
      <c r="D4766" s="63" t="s">
        <v>184</v>
      </c>
      <c r="E4766" s="63" t="s">
        <v>4651</v>
      </c>
      <c r="F4766" s="63">
        <v>0</v>
      </c>
      <c r="G4766" s="63" t="s">
        <v>8642</v>
      </c>
      <c r="H4766" s="63" t="s">
        <v>334</v>
      </c>
      <c r="I4766" s="63">
        <v>22</v>
      </c>
      <c r="J4766" s="63">
        <v>40</v>
      </c>
      <c r="K4766" s="63">
        <v>4</v>
      </c>
      <c r="L4766" s="63"/>
      <c r="M4766" s="63"/>
      <c r="N4766" s="63"/>
      <c r="O4766" s="63"/>
      <c r="P4766" s="63"/>
      <c r="Q4766" s="63"/>
      <c r="R4766" s="63"/>
    </row>
    <row r="4767" spans="1:18" x14ac:dyDescent="0.2">
      <c r="A4767" s="63" t="s">
        <v>4738</v>
      </c>
      <c r="B4767" s="63" t="s">
        <v>4654</v>
      </c>
      <c r="C4767" s="63" t="s">
        <v>185</v>
      </c>
      <c r="D4767" s="63" t="s">
        <v>184</v>
      </c>
      <c r="E4767" s="63" t="s">
        <v>4651</v>
      </c>
      <c r="F4767" s="63">
        <v>1</v>
      </c>
      <c r="G4767" s="63" t="s">
        <v>8642</v>
      </c>
      <c r="H4767" s="63" t="s">
        <v>19</v>
      </c>
      <c r="I4767" s="63">
        <v>19</v>
      </c>
      <c r="J4767" s="63">
        <v>35</v>
      </c>
      <c r="K4767" s="63">
        <v>3</v>
      </c>
      <c r="L4767" s="63">
        <v>-0.6</v>
      </c>
      <c r="M4767" s="63">
        <v>1</v>
      </c>
      <c r="N4767" s="63"/>
      <c r="O4767" s="63">
        <v>1</v>
      </c>
      <c r="P4767" s="63"/>
      <c r="Q4767" s="63"/>
      <c r="R4767" s="63"/>
    </row>
    <row r="4768" spans="1:18" x14ac:dyDescent="0.2">
      <c r="A4768" s="63" t="s">
        <v>4739</v>
      </c>
      <c r="B4768" s="63" t="s">
        <v>4650</v>
      </c>
      <c r="C4768" s="63" t="s">
        <v>189</v>
      </c>
      <c r="D4768" s="63" t="s">
        <v>188</v>
      </c>
      <c r="E4768" s="63" t="s">
        <v>4651</v>
      </c>
      <c r="F4768" s="63">
        <v>0</v>
      </c>
      <c r="G4768" s="63" t="s">
        <v>8642</v>
      </c>
      <c r="H4768" s="63" t="s">
        <v>334</v>
      </c>
      <c r="I4768" s="63">
        <v>23</v>
      </c>
      <c r="J4768" s="63">
        <v>42</v>
      </c>
      <c r="K4768" s="63">
        <v>4</v>
      </c>
      <c r="L4768" s="63"/>
      <c r="M4768" s="63"/>
      <c r="N4768" s="63"/>
      <c r="O4768" s="63"/>
      <c r="P4768" s="63"/>
      <c r="Q4768" s="63"/>
      <c r="R4768" s="63"/>
    </row>
    <row r="4769" spans="1:18" x14ac:dyDescent="0.2">
      <c r="A4769" s="63" t="s">
        <v>4740</v>
      </c>
      <c r="B4769" s="63" t="s">
        <v>4654</v>
      </c>
      <c r="C4769" s="63" t="s">
        <v>189</v>
      </c>
      <c r="D4769" s="63" t="s">
        <v>188</v>
      </c>
      <c r="E4769" s="63" t="s">
        <v>4651</v>
      </c>
      <c r="F4769" s="63">
        <v>1</v>
      </c>
      <c r="G4769" s="63" t="s">
        <v>8642</v>
      </c>
      <c r="H4769" s="63" t="s">
        <v>19</v>
      </c>
      <c r="I4769" s="63">
        <v>21</v>
      </c>
      <c r="J4769" s="63">
        <v>45</v>
      </c>
      <c r="K4769" s="63">
        <v>4</v>
      </c>
      <c r="L4769" s="63">
        <v>-0.4</v>
      </c>
      <c r="M4769" s="63">
        <v>1</v>
      </c>
      <c r="N4769" s="63"/>
      <c r="O4769" s="63"/>
      <c r="P4769" s="63"/>
      <c r="Q4769" s="63"/>
      <c r="R4769" s="63"/>
    </row>
    <row r="4770" spans="1:18" x14ac:dyDescent="0.2">
      <c r="A4770" s="63" t="s">
        <v>4741</v>
      </c>
      <c r="B4770" s="63" t="s">
        <v>4650</v>
      </c>
      <c r="C4770" s="63" t="s">
        <v>193</v>
      </c>
      <c r="D4770" s="63" t="s">
        <v>192</v>
      </c>
      <c r="E4770" s="63" t="s">
        <v>4651</v>
      </c>
      <c r="F4770" s="63">
        <v>0</v>
      </c>
      <c r="G4770" s="63" t="s">
        <v>8642</v>
      </c>
      <c r="H4770" s="63" t="s">
        <v>334</v>
      </c>
      <c r="I4770" s="63">
        <v>17</v>
      </c>
      <c r="J4770" s="63"/>
      <c r="K4770" s="63"/>
      <c r="L4770" s="63"/>
      <c r="M4770" s="63"/>
      <c r="N4770" s="63"/>
      <c r="O4770" s="63"/>
      <c r="P4770" s="63"/>
      <c r="Q4770" s="63"/>
      <c r="R4770" s="63"/>
    </row>
    <row r="4771" spans="1:18" x14ac:dyDescent="0.2">
      <c r="A4771" s="63" t="s">
        <v>4742</v>
      </c>
      <c r="B4771" s="63" t="s">
        <v>4654</v>
      </c>
      <c r="C4771" s="63" t="s">
        <v>193</v>
      </c>
      <c r="D4771" s="63" t="s">
        <v>192</v>
      </c>
      <c r="E4771" s="63" t="s">
        <v>4651</v>
      </c>
      <c r="F4771" s="63">
        <v>1</v>
      </c>
      <c r="G4771" s="63" t="s">
        <v>8642</v>
      </c>
      <c r="H4771" s="63" t="s">
        <v>19</v>
      </c>
      <c r="I4771" s="63">
        <v>16</v>
      </c>
      <c r="J4771" s="63"/>
      <c r="K4771" s="63"/>
      <c r="L4771" s="63">
        <v>-0.2</v>
      </c>
      <c r="M4771" s="63">
        <v>1</v>
      </c>
      <c r="N4771" s="63"/>
      <c r="O4771" s="63"/>
      <c r="P4771" s="63"/>
      <c r="Q4771" s="63"/>
      <c r="R4771" s="63"/>
    </row>
    <row r="4772" spans="1:18" x14ac:dyDescent="0.2">
      <c r="A4772" s="63" t="s">
        <v>4743</v>
      </c>
      <c r="B4772" s="63" t="s">
        <v>4650</v>
      </c>
      <c r="C4772" s="63" t="s">
        <v>197</v>
      </c>
      <c r="D4772" s="63" t="s">
        <v>196</v>
      </c>
      <c r="E4772" s="63" t="s">
        <v>4651</v>
      </c>
      <c r="F4772" s="63">
        <v>0</v>
      </c>
      <c r="G4772" s="63" t="s">
        <v>8642</v>
      </c>
      <c r="H4772" s="63" t="s">
        <v>334</v>
      </c>
      <c r="I4772" s="63">
        <v>11</v>
      </c>
      <c r="J4772" s="63">
        <v>6</v>
      </c>
      <c r="K4772" s="63">
        <v>1</v>
      </c>
      <c r="L4772" s="63"/>
      <c r="M4772" s="63"/>
      <c r="N4772" s="63"/>
      <c r="O4772" s="63"/>
      <c r="P4772" s="63"/>
      <c r="Q4772" s="63"/>
      <c r="R4772" s="63"/>
    </row>
    <row r="4773" spans="1:18" x14ac:dyDescent="0.2">
      <c r="A4773" s="63" t="s">
        <v>4744</v>
      </c>
      <c r="B4773" s="63" t="s">
        <v>4654</v>
      </c>
      <c r="C4773" s="63" t="s">
        <v>197</v>
      </c>
      <c r="D4773" s="63" t="s">
        <v>196</v>
      </c>
      <c r="E4773" s="63" t="s">
        <v>4651</v>
      </c>
      <c r="F4773" s="63">
        <v>1</v>
      </c>
      <c r="G4773" s="63" t="s">
        <v>8642</v>
      </c>
      <c r="H4773" s="63" t="s">
        <v>19</v>
      </c>
      <c r="I4773" s="63">
        <v>11</v>
      </c>
      <c r="J4773" s="63">
        <v>7</v>
      </c>
      <c r="K4773" s="63">
        <v>1</v>
      </c>
      <c r="L4773" s="63">
        <v>0</v>
      </c>
      <c r="M4773" s="63"/>
      <c r="N4773" s="63"/>
      <c r="O4773" s="63"/>
      <c r="P4773" s="63"/>
      <c r="Q4773" s="63"/>
      <c r="R4773" s="63"/>
    </row>
    <row r="4774" spans="1:18" x14ac:dyDescent="0.2">
      <c r="A4774" s="63" t="s">
        <v>4745</v>
      </c>
      <c r="B4774" s="63" t="s">
        <v>4650</v>
      </c>
      <c r="C4774" s="63" t="s">
        <v>201</v>
      </c>
      <c r="D4774" s="63" t="s">
        <v>200</v>
      </c>
      <c r="E4774" s="63" t="s">
        <v>4651</v>
      </c>
      <c r="F4774" s="63">
        <v>0</v>
      </c>
      <c r="G4774" s="63" t="s">
        <v>8642</v>
      </c>
      <c r="H4774" s="63" t="s">
        <v>334</v>
      </c>
      <c r="I4774" s="63">
        <v>15</v>
      </c>
      <c r="J4774" s="63">
        <v>16</v>
      </c>
      <c r="K4774" s="63">
        <v>2</v>
      </c>
      <c r="L4774" s="63"/>
      <c r="M4774" s="63"/>
      <c r="N4774" s="63"/>
      <c r="O4774" s="63"/>
      <c r="P4774" s="63"/>
      <c r="Q4774" s="63"/>
      <c r="R4774" s="63"/>
    </row>
    <row r="4775" spans="1:18" x14ac:dyDescent="0.2">
      <c r="A4775" s="63" t="s">
        <v>4746</v>
      </c>
      <c r="B4775" s="63" t="s">
        <v>4654</v>
      </c>
      <c r="C4775" s="63" t="s">
        <v>201</v>
      </c>
      <c r="D4775" s="63" t="s">
        <v>200</v>
      </c>
      <c r="E4775" s="63" t="s">
        <v>4651</v>
      </c>
      <c r="F4775" s="63">
        <v>1</v>
      </c>
      <c r="G4775" s="63" t="s">
        <v>8642</v>
      </c>
      <c r="H4775" s="63" t="s">
        <v>19</v>
      </c>
      <c r="I4775" s="63">
        <v>14</v>
      </c>
      <c r="J4775" s="63">
        <v>16</v>
      </c>
      <c r="K4775" s="63">
        <v>2</v>
      </c>
      <c r="L4775" s="63">
        <v>-0.2</v>
      </c>
      <c r="M4775" s="63">
        <v>1</v>
      </c>
      <c r="N4775" s="63"/>
      <c r="O4775" s="63"/>
      <c r="P4775" s="63"/>
      <c r="Q4775" s="63"/>
      <c r="R4775" s="63"/>
    </row>
    <row r="4776" spans="1:18" x14ac:dyDescent="0.2">
      <c r="A4776" s="63" t="s">
        <v>4747</v>
      </c>
      <c r="B4776" s="63" t="s">
        <v>4650</v>
      </c>
      <c r="C4776" s="63" t="s">
        <v>205</v>
      </c>
      <c r="D4776" s="63" t="s">
        <v>204</v>
      </c>
      <c r="E4776" s="63" t="s">
        <v>4651</v>
      </c>
      <c r="F4776" s="63">
        <v>0</v>
      </c>
      <c r="G4776" s="63" t="s">
        <v>8642</v>
      </c>
      <c r="H4776" s="63" t="s">
        <v>334</v>
      </c>
      <c r="I4776" s="63">
        <v>20</v>
      </c>
      <c r="J4776" s="63">
        <v>32</v>
      </c>
      <c r="K4776" s="63">
        <v>3</v>
      </c>
      <c r="L4776" s="63"/>
      <c r="M4776" s="63"/>
      <c r="N4776" s="63"/>
      <c r="O4776" s="63"/>
      <c r="P4776" s="63"/>
      <c r="Q4776" s="63"/>
      <c r="R4776" s="63"/>
    </row>
    <row r="4777" spans="1:18" x14ac:dyDescent="0.2">
      <c r="A4777" s="63" t="s">
        <v>4748</v>
      </c>
      <c r="B4777" s="63" t="s">
        <v>4654</v>
      </c>
      <c r="C4777" s="63" t="s">
        <v>205</v>
      </c>
      <c r="D4777" s="63" t="s">
        <v>204</v>
      </c>
      <c r="E4777" s="63" t="s">
        <v>4651</v>
      </c>
      <c r="F4777" s="63">
        <v>1</v>
      </c>
      <c r="G4777" s="63" t="s">
        <v>8642</v>
      </c>
      <c r="H4777" s="63" t="s">
        <v>19</v>
      </c>
      <c r="I4777" s="63">
        <v>18</v>
      </c>
      <c r="J4777" s="63">
        <v>34</v>
      </c>
      <c r="K4777" s="63">
        <v>3</v>
      </c>
      <c r="L4777" s="63">
        <v>-0.4</v>
      </c>
      <c r="M4777" s="63">
        <v>1</v>
      </c>
      <c r="N4777" s="63"/>
      <c r="O4777" s="63"/>
      <c r="P4777" s="63"/>
      <c r="Q4777" s="63"/>
      <c r="R4777" s="63"/>
    </row>
    <row r="4778" spans="1:18" x14ac:dyDescent="0.2">
      <c r="A4778" s="63" t="s">
        <v>4749</v>
      </c>
      <c r="B4778" s="63" t="s">
        <v>4650</v>
      </c>
      <c r="C4778" s="63" t="s">
        <v>209</v>
      </c>
      <c r="D4778" s="63" t="s">
        <v>208</v>
      </c>
      <c r="E4778" s="63" t="s">
        <v>4651</v>
      </c>
      <c r="F4778" s="63">
        <v>0</v>
      </c>
      <c r="G4778" s="63" t="s">
        <v>8642</v>
      </c>
      <c r="H4778" s="63" t="s">
        <v>334</v>
      </c>
      <c r="I4778" s="63">
        <v>13</v>
      </c>
      <c r="J4778" s="63">
        <v>11</v>
      </c>
      <c r="K4778" s="63">
        <v>1</v>
      </c>
      <c r="L4778" s="63"/>
      <c r="M4778" s="63"/>
      <c r="N4778" s="63"/>
      <c r="O4778" s="63"/>
      <c r="P4778" s="63"/>
      <c r="Q4778" s="63"/>
      <c r="R4778" s="63"/>
    </row>
    <row r="4779" spans="1:18" x14ac:dyDescent="0.2">
      <c r="A4779" s="63" t="s">
        <v>4750</v>
      </c>
      <c r="B4779" s="63" t="s">
        <v>4654</v>
      </c>
      <c r="C4779" s="63" t="s">
        <v>209</v>
      </c>
      <c r="D4779" s="63" t="s">
        <v>208</v>
      </c>
      <c r="E4779" s="63" t="s">
        <v>4651</v>
      </c>
      <c r="F4779" s="63">
        <v>1</v>
      </c>
      <c r="G4779" s="63" t="s">
        <v>8642</v>
      </c>
      <c r="H4779" s="63" t="s">
        <v>19</v>
      </c>
      <c r="I4779" s="63">
        <v>11</v>
      </c>
      <c r="J4779" s="63">
        <v>7</v>
      </c>
      <c r="K4779" s="63">
        <v>1</v>
      </c>
      <c r="L4779" s="63">
        <v>-0.4</v>
      </c>
      <c r="M4779" s="63">
        <v>1</v>
      </c>
      <c r="N4779" s="63"/>
      <c r="O4779" s="63"/>
      <c r="P4779" s="63"/>
      <c r="Q4779" s="63"/>
      <c r="R4779" s="63"/>
    </row>
    <row r="4780" spans="1:18" x14ac:dyDescent="0.2">
      <c r="A4780" s="63" t="s">
        <v>4751</v>
      </c>
      <c r="B4780" s="63" t="s">
        <v>4650</v>
      </c>
      <c r="C4780" s="63" t="s">
        <v>213</v>
      </c>
      <c r="D4780" s="63" t="s">
        <v>212</v>
      </c>
      <c r="E4780" s="63" t="s">
        <v>4651</v>
      </c>
      <c r="F4780" s="63">
        <v>0</v>
      </c>
      <c r="G4780" s="63" t="s">
        <v>8642</v>
      </c>
      <c r="H4780" s="63" t="s">
        <v>334</v>
      </c>
      <c r="I4780" s="63">
        <v>19</v>
      </c>
      <c r="J4780" s="63">
        <v>28</v>
      </c>
      <c r="K4780" s="63">
        <v>3</v>
      </c>
      <c r="L4780" s="63"/>
      <c r="M4780" s="63"/>
      <c r="N4780" s="63"/>
      <c r="O4780" s="63"/>
      <c r="P4780" s="63"/>
      <c r="Q4780" s="63"/>
      <c r="R4780" s="63"/>
    </row>
    <row r="4781" spans="1:18" x14ac:dyDescent="0.2">
      <c r="A4781" s="63" t="s">
        <v>4752</v>
      </c>
      <c r="B4781" s="63" t="s">
        <v>4654</v>
      </c>
      <c r="C4781" s="63" t="s">
        <v>213</v>
      </c>
      <c r="D4781" s="63" t="s">
        <v>212</v>
      </c>
      <c r="E4781" s="63" t="s">
        <v>4651</v>
      </c>
      <c r="F4781" s="63">
        <v>1</v>
      </c>
      <c r="G4781" s="63" t="s">
        <v>8642</v>
      </c>
      <c r="H4781" s="63" t="s">
        <v>19</v>
      </c>
      <c r="I4781" s="63">
        <v>17</v>
      </c>
      <c r="J4781" s="63">
        <v>30</v>
      </c>
      <c r="K4781" s="63">
        <v>3</v>
      </c>
      <c r="L4781" s="63">
        <v>-0.4</v>
      </c>
      <c r="M4781" s="63">
        <v>1</v>
      </c>
      <c r="N4781" s="63"/>
      <c r="O4781" s="63"/>
      <c r="P4781" s="63"/>
      <c r="Q4781" s="63"/>
      <c r="R4781" s="63"/>
    </row>
    <row r="4782" spans="1:18" x14ac:dyDescent="0.2">
      <c r="A4782" s="63" t="s">
        <v>4753</v>
      </c>
      <c r="B4782" s="63" t="s">
        <v>4650</v>
      </c>
      <c r="C4782" s="63" t="s">
        <v>217</v>
      </c>
      <c r="D4782" s="63" t="s">
        <v>216</v>
      </c>
      <c r="E4782" s="63" t="s">
        <v>4651</v>
      </c>
      <c r="F4782" s="63">
        <v>0</v>
      </c>
      <c r="G4782" s="63" t="s">
        <v>8642</v>
      </c>
      <c r="H4782" s="63" t="s">
        <v>334</v>
      </c>
      <c r="I4782" s="63">
        <v>12</v>
      </c>
      <c r="J4782" s="63">
        <v>8</v>
      </c>
      <c r="K4782" s="63">
        <v>1</v>
      </c>
      <c r="L4782" s="63"/>
      <c r="M4782" s="63"/>
      <c r="N4782" s="63"/>
      <c r="O4782" s="63"/>
      <c r="P4782" s="63"/>
      <c r="Q4782" s="63"/>
      <c r="R4782" s="63"/>
    </row>
    <row r="4783" spans="1:18" x14ac:dyDescent="0.2">
      <c r="A4783" s="63" t="s">
        <v>4754</v>
      </c>
      <c r="B4783" s="63" t="s">
        <v>4654</v>
      </c>
      <c r="C4783" s="63" t="s">
        <v>217</v>
      </c>
      <c r="D4783" s="63" t="s">
        <v>216</v>
      </c>
      <c r="E4783" s="63" t="s">
        <v>4651</v>
      </c>
      <c r="F4783" s="63">
        <v>1</v>
      </c>
      <c r="G4783" s="63" t="s">
        <v>8642</v>
      </c>
      <c r="H4783" s="63" t="s">
        <v>19</v>
      </c>
      <c r="I4783" s="63">
        <v>12</v>
      </c>
      <c r="J4783" s="63">
        <v>10</v>
      </c>
      <c r="K4783" s="63">
        <v>1</v>
      </c>
      <c r="L4783" s="63">
        <v>0</v>
      </c>
      <c r="M4783" s="63"/>
      <c r="N4783" s="63"/>
      <c r="O4783" s="63"/>
      <c r="P4783" s="63"/>
      <c r="Q4783" s="63"/>
      <c r="R4783" s="63"/>
    </row>
    <row r="4784" spans="1:18" x14ac:dyDescent="0.2">
      <c r="A4784" s="63" t="s">
        <v>4755</v>
      </c>
      <c r="B4784" s="63" t="s">
        <v>4650</v>
      </c>
      <c r="C4784" s="63" t="s">
        <v>221</v>
      </c>
      <c r="D4784" s="63" t="s">
        <v>220</v>
      </c>
      <c r="E4784" s="63" t="s">
        <v>4651</v>
      </c>
      <c r="F4784" s="63">
        <v>0</v>
      </c>
      <c r="G4784" s="63" t="s">
        <v>8642</v>
      </c>
      <c r="H4784" s="63" t="s">
        <v>334</v>
      </c>
      <c r="I4784" s="63">
        <v>13</v>
      </c>
      <c r="J4784" s="63">
        <v>11</v>
      </c>
      <c r="K4784" s="63">
        <v>1</v>
      </c>
      <c r="L4784" s="63"/>
      <c r="M4784" s="63"/>
      <c r="N4784" s="63"/>
      <c r="O4784" s="63"/>
      <c r="P4784" s="63"/>
      <c r="Q4784" s="63"/>
      <c r="R4784" s="63"/>
    </row>
    <row r="4785" spans="1:18" x14ac:dyDescent="0.2">
      <c r="A4785" s="63" t="s">
        <v>4756</v>
      </c>
      <c r="B4785" s="63" t="s">
        <v>4654</v>
      </c>
      <c r="C4785" s="63" t="s">
        <v>221</v>
      </c>
      <c r="D4785" s="63" t="s">
        <v>220</v>
      </c>
      <c r="E4785" s="63" t="s">
        <v>4651</v>
      </c>
      <c r="F4785" s="63">
        <v>1</v>
      </c>
      <c r="G4785" s="63" t="s">
        <v>8642</v>
      </c>
      <c r="H4785" s="63" t="s">
        <v>19</v>
      </c>
      <c r="I4785" s="63">
        <v>16</v>
      </c>
      <c r="J4785" s="63">
        <v>24</v>
      </c>
      <c r="K4785" s="63">
        <v>2</v>
      </c>
      <c r="L4785" s="63">
        <v>0.6</v>
      </c>
      <c r="M4785" s="63"/>
      <c r="N4785" s="63">
        <v>1</v>
      </c>
      <c r="O4785" s="63"/>
      <c r="P4785" s="63">
        <v>1</v>
      </c>
      <c r="Q4785" s="63"/>
      <c r="R4785" s="63"/>
    </row>
    <row r="4786" spans="1:18" x14ac:dyDescent="0.2">
      <c r="A4786" s="63" t="s">
        <v>4757</v>
      </c>
      <c r="B4786" s="63" t="s">
        <v>4758</v>
      </c>
      <c r="C4786" s="63" t="s">
        <v>14</v>
      </c>
      <c r="D4786" s="63" t="s">
        <v>13</v>
      </c>
      <c r="E4786" s="63" t="s">
        <v>4759</v>
      </c>
      <c r="F4786" s="63">
        <v>0</v>
      </c>
      <c r="G4786" s="63" t="s">
        <v>4760</v>
      </c>
      <c r="H4786" s="63" t="s">
        <v>18</v>
      </c>
      <c r="I4786" s="63">
        <v>17</v>
      </c>
      <c r="J4786" s="63">
        <v>37</v>
      </c>
      <c r="K4786" s="63">
        <v>3</v>
      </c>
      <c r="L4786" s="63"/>
      <c r="M4786" s="63"/>
      <c r="N4786" s="63"/>
      <c r="O4786" s="63"/>
      <c r="P4786" s="63"/>
      <c r="Q4786" s="63"/>
      <c r="R4786" s="63"/>
    </row>
    <row r="4787" spans="1:18" x14ac:dyDescent="0.2">
      <c r="A4787" s="63" t="s">
        <v>4761</v>
      </c>
      <c r="B4787" s="63" t="s">
        <v>4762</v>
      </c>
      <c r="C4787" s="63" t="s">
        <v>14</v>
      </c>
      <c r="D4787" s="63" t="s">
        <v>13</v>
      </c>
      <c r="E4787" s="63" t="s">
        <v>4759</v>
      </c>
      <c r="F4787" s="63">
        <v>1</v>
      </c>
      <c r="G4787" s="63" t="s">
        <v>4760</v>
      </c>
      <c r="H4787" s="63" t="s">
        <v>772</v>
      </c>
      <c r="I4787" s="63">
        <v>17.5</v>
      </c>
      <c r="J4787" s="63">
        <v>48</v>
      </c>
      <c r="K4787" s="63">
        <v>4</v>
      </c>
      <c r="L4787" s="63">
        <v>0.5</v>
      </c>
      <c r="M4787" s="63"/>
      <c r="N4787" s="63">
        <v>1</v>
      </c>
      <c r="O4787" s="63"/>
      <c r="P4787" s="63">
        <v>1</v>
      </c>
      <c r="Q4787" s="63"/>
      <c r="R4787" s="63"/>
    </row>
    <row r="4788" spans="1:18" x14ac:dyDescent="0.2">
      <c r="A4788" s="63" t="s">
        <v>4763</v>
      </c>
      <c r="B4788" s="63" t="s">
        <v>4758</v>
      </c>
      <c r="C4788" s="63" t="s">
        <v>22</v>
      </c>
      <c r="D4788" s="63" t="s">
        <v>21</v>
      </c>
      <c r="E4788" s="63" t="s">
        <v>4759</v>
      </c>
      <c r="F4788" s="63">
        <v>0</v>
      </c>
      <c r="G4788" s="63" t="s">
        <v>4760</v>
      </c>
      <c r="H4788" s="63" t="s">
        <v>18</v>
      </c>
      <c r="I4788" s="63">
        <v>14</v>
      </c>
      <c r="J4788" s="63">
        <v>1</v>
      </c>
      <c r="K4788" s="63">
        <v>1</v>
      </c>
      <c r="L4788" s="63"/>
      <c r="M4788" s="63"/>
      <c r="N4788" s="63"/>
      <c r="O4788" s="63"/>
      <c r="P4788" s="63"/>
      <c r="Q4788" s="63"/>
      <c r="R4788" s="63"/>
    </row>
    <row r="4789" spans="1:18" x14ac:dyDescent="0.2">
      <c r="A4789" s="63" t="s">
        <v>4764</v>
      </c>
      <c r="B4789" s="63" t="s">
        <v>4762</v>
      </c>
      <c r="C4789" s="63" t="s">
        <v>22</v>
      </c>
      <c r="D4789" s="63" t="s">
        <v>21</v>
      </c>
      <c r="E4789" s="63" t="s">
        <v>4759</v>
      </c>
      <c r="F4789" s="63">
        <v>1</v>
      </c>
      <c r="G4789" s="63" t="s">
        <v>4760</v>
      </c>
      <c r="H4789" s="63" t="s">
        <v>772</v>
      </c>
      <c r="I4789" s="63">
        <v>14.2</v>
      </c>
      <c r="J4789" s="63">
        <v>2</v>
      </c>
      <c r="K4789" s="63">
        <v>1</v>
      </c>
      <c r="L4789" s="63">
        <v>0.2</v>
      </c>
      <c r="M4789" s="63"/>
      <c r="N4789" s="63">
        <v>1</v>
      </c>
      <c r="O4789" s="63"/>
      <c r="P4789" s="63"/>
      <c r="Q4789" s="63"/>
      <c r="R4789" s="63"/>
    </row>
    <row r="4790" spans="1:18" x14ac:dyDescent="0.2">
      <c r="A4790" s="63" t="s">
        <v>4765</v>
      </c>
      <c r="B4790" s="63" t="s">
        <v>4758</v>
      </c>
      <c r="C4790" s="63" t="s">
        <v>26</v>
      </c>
      <c r="D4790" s="63" t="s">
        <v>25</v>
      </c>
      <c r="E4790" s="63" t="s">
        <v>4759</v>
      </c>
      <c r="F4790" s="63">
        <v>0</v>
      </c>
      <c r="G4790" s="63" t="s">
        <v>4760</v>
      </c>
      <c r="H4790" s="63" t="s">
        <v>18</v>
      </c>
      <c r="I4790" s="63">
        <v>15</v>
      </c>
      <c r="J4790" s="63">
        <v>7</v>
      </c>
      <c r="K4790" s="63">
        <v>1</v>
      </c>
      <c r="L4790" s="63"/>
      <c r="M4790" s="63"/>
      <c r="N4790" s="63"/>
      <c r="O4790" s="63"/>
      <c r="P4790" s="63"/>
      <c r="Q4790" s="63"/>
      <c r="R4790" s="63"/>
    </row>
    <row r="4791" spans="1:18" x14ac:dyDescent="0.2">
      <c r="A4791" s="63" t="s">
        <v>4766</v>
      </c>
      <c r="B4791" s="63" t="s">
        <v>4762</v>
      </c>
      <c r="C4791" s="63" t="s">
        <v>26</v>
      </c>
      <c r="D4791" s="63" t="s">
        <v>25</v>
      </c>
      <c r="E4791" s="63" t="s">
        <v>4759</v>
      </c>
      <c r="F4791" s="63">
        <v>1</v>
      </c>
      <c r="G4791" s="63" t="s">
        <v>4760</v>
      </c>
      <c r="H4791" s="63" t="s">
        <v>772</v>
      </c>
      <c r="I4791" s="63">
        <v>14.9</v>
      </c>
      <c r="J4791" s="63">
        <v>7</v>
      </c>
      <c r="K4791" s="63">
        <v>1</v>
      </c>
      <c r="L4791" s="63">
        <v>-0.1</v>
      </c>
      <c r="M4791" s="63">
        <v>1</v>
      </c>
      <c r="N4791" s="63"/>
      <c r="O4791" s="63"/>
      <c r="P4791" s="63"/>
      <c r="Q4791" s="63"/>
      <c r="R4791" s="63"/>
    </row>
    <row r="4792" spans="1:18" x14ac:dyDescent="0.2">
      <c r="A4792" s="63" t="s">
        <v>4767</v>
      </c>
      <c r="B4792" s="63" t="s">
        <v>4758</v>
      </c>
      <c r="C4792" s="63" t="s">
        <v>30</v>
      </c>
      <c r="D4792" s="63" t="s">
        <v>29</v>
      </c>
      <c r="E4792" s="63" t="s">
        <v>4759</v>
      </c>
      <c r="F4792" s="63">
        <v>0</v>
      </c>
      <c r="G4792" s="63" t="s">
        <v>4760</v>
      </c>
      <c r="H4792" s="63" t="s">
        <v>18</v>
      </c>
      <c r="I4792" s="63">
        <v>17</v>
      </c>
      <c r="J4792" s="63">
        <v>37</v>
      </c>
      <c r="K4792" s="63">
        <v>3</v>
      </c>
      <c r="L4792" s="63"/>
      <c r="M4792" s="63"/>
      <c r="N4792" s="63"/>
      <c r="O4792" s="63"/>
      <c r="P4792" s="63"/>
      <c r="Q4792" s="63"/>
      <c r="R4792" s="63"/>
    </row>
    <row r="4793" spans="1:18" x14ac:dyDescent="0.2">
      <c r="A4793" s="63" t="s">
        <v>4768</v>
      </c>
      <c r="B4793" s="63" t="s">
        <v>4762</v>
      </c>
      <c r="C4793" s="63" t="s">
        <v>30</v>
      </c>
      <c r="D4793" s="63" t="s">
        <v>29</v>
      </c>
      <c r="E4793" s="63" t="s">
        <v>4759</v>
      </c>
      <c r="F4793" s="63">
        <v>1</v>
      </c>
      <c r="G4793" s="63" t="s">
        <v>4760</v>
      </c>
      <c r="H4793" s="63" t="s">
        <v>772</v>
      </c>
      <c r="I4793" s="63">
        <v>17.399999999999999</v>
      </c>
      <c r="J4793" s="63">
        <v>46</v>
      </c>
      <c r="K4793" s="63">
        <v>4</v>
      </c>
      <c r="L4793" s="63">
        <v>0.4</v>
      </c>
      <c r="M4793" s="63"/>
      <c r="N4793" s="63">
        <v>1</v>
      </c>
      <c r="O4793" s="63"/>
      <c r="P4793" s="63"/>
      <c r="Q4793" s="63"/>
      <c r="R4793" s="63"/>
    </row>
    <row r="4794" spans="1:18" x14ac:dyDescent="0.2">
      <c r="A4794" s="63" t="s">
        <v>4769</v>
      </c>
      <c r="B4794" s="63" t="s">
        <v>4758</v>
      </c>
      <c r="C4794" s="63" t="s">
        <v>34</v>
      </c>
      <c r="D4794" s="63" t="s">
        <v>33</v>
      </c>
      <c r="E4794" s="63" t="s">
        <v>4759</v>
      </c>
      <c r="F4794" s="63">
        <v>0</v>
      </c>
      <c r="G4794" s="63" t="s">
        <v>4760</v>
      </c>
      <c r="H4794" s="63" t="s">
        <v>18</v>
      </c>
      <c r="I4794" s="63">
        <v>15</v>
      </c>
      <c r="J4794" s="63">
        <v>7</v>
      </c>
      <c r="K4794" s="63">
        <v>1</v>
      </c>
      <c r="L4794" s="63"/>
      <c r="M4794" s="63"/>
      <c r="N4794" s="63"/>
      <c r="O4794" s="63"/>
      <c r="P4794" s="63"/>
      <c r="Q4794" s="63"/>
      <c r="R4794" s="63"/>
    </row>
    <row r="4795" spans="1:18" x14ac:dyDescent="0.2">
      <c r="A4795" s="63" t="s">
        <v>4770</v>
      </c>
      <c r="B4795" s="63" t="s">
        <v>4762</v>
      </c>
      <c r="C4795" s="63" t="s">
        <v>34</v>
      </c>
      <c r="D4795" s="63" t="s">
        <v>33</v>
      </c>
      <c r="E4795" s="63" t="s">
        <v>4759</v>
      </c>
      <c r="F4795" s="63">
        <v>1</v>
      </c>
      <c r="G4795" s="63" t="s">
        <v>4760</v>
      </c>
      <c r="H4795" s="63" t="s">
        <v>772</v>
      </c>
      <c r="I4795" s="63">
        <v>14.8</v>
      </c>
      <c r="J4795" s="63">
        <v>5</v>
      </c>
      <c r="K4795" s="63">
        <v>1</v>
      </c>
      <c r="L4795" s="63">
        <v>-0.2</v>
      </c>
      <c r="M4795" s="63">
        <v>1</v>
      </c>
      <c r="N4795" s="63"/>
      <c r="O4795" s="63"/>
      <c r="P4795" s="63"/>
      <c r="Q4795" s="63"/>
      <c r="R4795" s="63"/>
    </row>
    <row r="4796" spans="1:18" x14ac:dyDescent="0.2">
      <c r="A4796" s="63" t="s">
        <v>4771</v>
      </c>
      <c r="B4796" s="63" t="s">
        <v>4758</v>
      </c>
      <c r="C4796" s="63" t="s">
        <v>38</v>
      </c>
      <c r="D4796" s="63" t="s">
        <v>37</v>
      </c>
      <c r="E4796" s="63" t="s">
        <v>4759</v>
      </c>
      <c r="F4796" s="63">
        <v>0</v>
      </c>
      <c r="G4796" s="63" t="s">
        <v>4760</v>
      </c>
      <c r="H4796" s="63" t="s">
        <v>18</v>
      </c>
      <c r="I4796" s="63">
        <v>14</v>
      </c>
      <c r="J4796" s="63">
        <v>1</v>
      </c>
      <c r="K4796" s="63">
        <v>1</v>
      </c>
      <c r="L4796" s="63"/>
      <c r="M4796" s="63"/>
      <c r="N4796" s="63"/>
      <c r="O4796" s="63"/>
      <c r="P4796" s="63"/>
      <c r="Q4796" s="63"/>
      <c r="R4796" s="63"/>
    </row>
    <row r="4797" spans="1:18" x14ac:dyDescent="0.2">
      <c r="A4797" s="63" t="s">
        <v>4772</v>
      </c>
      <c r="B4797" s="63" t="s">
        <v>4762</v>
      </c>
      <c r="C4797" s="63" t="s">
        <v>38</v>
      </c>
      <c r="D4797" s="63" t="s">
        <v>37</v>
      </c>
      <c r="E4797" s="63" t="s">
        <v>4759</v>
      </c>
      <c r="F4797" s="63">
        <v>1</v>
      </c>
      <c r="G4797" s="63" t="s">
        <v>4760</v>
      </c>
      <c r="H4797" s="63" t="s">
        <v>772</v>
      </c>
      <c r="I4797" s="63">
        <v>15.4</v>
      </c>
      <c r="J4797" s="63">
        <v>10</v>
      </c>
      <c r="K4797" s="63">
        <v>1</v>
      </c>
      <c r="L4797" s="63">
        <v>1.4</v>
      </c>
      <c r="M4797" s="63"/>
      <c r="N4797" s="63">
        <v>1</v>
      </c>
      <c r="O4797" s="63"/>
      <c r="P4797" s="63">
        <v>1</v>
      </c>
      <c r="Q4797" s="63"/>
      <c r="R4797" s="63">
        <v>1</v>
      </c>
    </row>
    <row r="4798" spans="1:18" x14ac:dyDescent="0.2">
      <c r="A4798" s="63" t="s">
        <v>4773</v>
      </c>
      <c r="B4798" s="63" t="s">
        <v>4758</v>
      </c>
      <c r="C4798" s="63" t="s">
        <v>42</v>
      </c>
      <c r="D4798" s="63" t="s">
        <v>41</v>
      </c>
      <c r="E4798" s="63" t="s">
        <v>4759</v>
      </c>
      <c r="F4798" s="63">
        <v>0</v>
      </c>
      <c r="G4798" s="63" t="s">
        <v>4760</v>
      </c>
      <c r="H4798" s="63" t="s">
        <v>18</v>
      </c>
      <c r="I4798" s="63">
        <v>16</v>
      </c>
      <c r="J4798" s="63">
        <v>17</v>
      </c>
      <c r="K4798" s="63">
        <v>2</v>
      </c>
      <c r="L4798" s="63"/>
      <c r="M4798" s="63"/>
      <c r="N4798" s="63"/>
      <c r="O4798" s="63"/>
      <c r="P4798" s="63"/>
      <c r="Q4798" s="63"/>
      <c r="R4798" s="63"/>
    </row>
    <row r="4799" spans="1:18" x14ac:dyDescent="0.2">
      <c r="A4799" s="63" t="s">
        <v>4774</v>
      </c>
      <c r="B4799" s="63" t="s">
        <v>4762</v>
      </c>
      <c r="C4799" s="63" t="s">
        <v>42</v>
      </c>
      <c r="D4799" s="63" t="s">
        <v>41</v>
      </c>
      <c r="E4799" s="63" t="s">
        <v>4759</v>
      </c>
      <c r="F4799" s="63">
        <v>1</v>
      </c>
      <c r="G4799" s="63" t="s">
        <v>4760</v>
      </c>
      <c r="H4799" s="63" t="s">
        <v>772</v>
      </c>
      <c r="I4799" s="63">
        <v>16.7</v>
      </c>
      <c r="J4799" s="63">
        <v>35</v>
      </c>
      <c r="K4799" s="63">
        <v>3</v>
      </c>
      <c r="L4799" s="63">
        <v>0.7</v>
      </c>
      <c r="M4799" s="63"/>
      <c r="N4799" s="63">
        <v>1</v>
      </c>
      <c r="O4799" s="63"/>
      <c r="P4799" s="63">
        <v>1</v>
      </c>
      <c r="Q4799" s="63"/>
      <c r="R4799" s="63"/>
    </row>
    <row r="4800" spans="1:18" x14ac:dyDescent="0.2">
      <c r="A4800" s="63" t="s">
        <v>4775</v>
      </c>
      <c r="B4800" s="63" t="s">
        <v>4758</v>
      </c>
      <c r="C4800" s="63" t="s">
        <v>46</v>
      </c>
      <c r="D4800" s="63" t="s">
        <v>45</v>
      </c>
      <c r="E4800" s="63" t="s">
        <v>4759</v>
      </c>
      <c r="F4800" s="63">
        <v>0</v>
      </c>
      <c r="G4800" s="63" t="s">
        <v>4760</v>
      </c>
      <c r="H4800" s="63" t="s">
        <v>18</v>
      </c>
      <c r="I4800" s="63">
        <v>16</v>
      </c>
      <c r="J4800" s="63">
        <v>17</v>
      </c>
      <c r="K4800" s="63">
        <v>2</v>
      </c>
      <c r="L4800" s="63"/>
      <c r="M4800" s="63"/>
      <c r="N4800" s="63"/>
      <c r="O4800" s="63"/>
      <c r="P4800" s="63"/>
      <c r="Q4800" s="63"/>
      <c r="R4800" s="63"/>
    </row>
    <row r="4801" spans="1:18" x14ac:dyDescent="0.2">
      <c r="A4801" s="63" t="s">
        <v>4776</v>
      </c>
      <c r="B4801" s="63" t="s">
        <v>4762</v>
      </c>
      <c r="C4801" s="63" t="s">
        <v>46</v>
      </c>
      <c r="D4801" s="63" t="s">
        <v>45</v>
      </c>
      <c r="E4801" s="63" t="s">
        <v>4759</v>
      </c>
      <c r="F4801" s="63">
        <v>1</v>
      </c>
      <c r="G4801" s="63" t="s">
        <v>4760</v>
      </c>
      <c r="H4801" s="63" t="s">
        <v>772</v>
      </c>
      <c r="I4801" s="63">
        <v>16.3</v>
      </c>
      <c r="J4801" s="63">
        <v>23</v>
      </c>
      <c r="K4801" s="63">
        <v>2</v>
      </c>
      <c r="L4801" s="63">
        <v>0.3</v>
      </c>
      <c r="M4801" s="63"/>
      <c r="N4801" s="63">
        <v>1</v>
      </c>
      <c r="O4801" s="63"/>
      <c r="P4801" s="63"/>
      <c r="Q4801" s="63"/>
      <c r="R4801" s="63"/>
    </row>
    <row r="4802" spans="1:18" x14ac:dyDescent="0.2">
      <c r="A4802" s="63" t="s">
        <v>4777</v>
      </c>
      <c r="B4802" s="63" t="s">
        <v>4758</v>
      </c>
      <c r="C4802" s="63" t="s">
        <v>50</v>
      </c>
      <c r="D4802" s="63" t="s">
        <v>49</v>
      </c>
      <c r="E4802" s="63" t="s">
        <v>4759</v>
      </c>
      <c r="F4802" s="63">
        <v>0</v>
      </c>
      <c r="G4802" s="63" t="s">
        <v>4760</v>
      </c>
      <c r="H4802" s="63" t="s">
        <v>18</v>
      </c>
      <c r="I4802" s="63">
        <v>18</v>
      </c>
      <c r="J4802" s="63">
        <v>49</v>
      </c>
      <c r="K4802" s="63">
        <v>4</v>
      </c>
      <c r="L4802" s="63"/>
      <c r="M4802" s="63"/>
      <c r="N4802" s="63"/>
      <c r="O4802" s="63"/>
      <c r="P4802" s="63"/>
      <c r="Q4802" s="63"/>
      <c r="R4802" s="63"/>
    </row>
    <row r="4803" spans="1:18" x14ac:dyDescent="0.2">
      <c r="A4803" s="63" t="s">
        <v>4778</v>
      </c>
      <c r="B4803" s="63" t="s">
        <v>4762</v>
      </c>
      <c r="C4803" s="63" t="s">
        <v>50</v>
      </c>
      <c r="D4803" s="63" t="s">
        <v>49</v>
      </c>
      <c r="E4803" s="63" t="s">
        <v>4759</v>
      </c>
      <c r="F4803" s="63">
        <v>1</v>
      </c>
      <c r="G4803" s="63" t="s">
        <v>4760</v>
      </c>
      <c r="H4803" s="63" t="s">
        <v>772</v>
      </c>
      <c r="I4803" s="63">
        <v>15.6</v>
      </c>
      <c r="J4803" s="63">
        <v>15</v>
      </c>
      <c r="K4803" s="63">
        <v>2</v>
      </c>
      <c r="L4803" s="63">
        <v>-2.2999999999999998</v>
      </c>
      <c r="M4803" s="63">
        <v>1</v>
      </c>
      <c r="N4803" s="63"/>
      <c r="O4803" s="63">
        <v>1</v>
      </c>
      <c r="P4803" s="63"/>
      <c r="Q4803" s="63">
        <v>1</v>
      </c>
      <c r="R4803" s="63"/>
    </row>
    <row r="4804" spans="1:18" x14ac:dyDescent="0.2">
      <c r="A4804" s="63" t="s">
        <v>4779</v>
      </c>
      <c r="B4804" s="63" t="s">
        <v>4758</v>
      </c>
      <c r="C4804" s="63" t="s">
        <v>54</v>
      </c>
      <c r="D4804" s="63" t="s">
        <v>53</v>
      </c>
      <c r="E4804" s="63" t="s">
        <v>4759</v>
      </c>
      <c r="F4804" s="63">
        <v>0</v>
      </c>
      <c r="G4804" s="63" t="s">
        <v>4760</v>
      </c>
      <c r="H4804" s="63" t="s">
        <v>18</v>
      </c>
      <c r="I4804" s="63">
        <v>15</v>
      </c>
      <c r="J4804" s="63">
        <v>7</v>
      </c>
      <c r="K4804" s="63">
        <v>1</v>
      </c>
      <c r="L4804" s="63"/>
      <c r="M4804" s="63"/>
      <c r="N4804" s="63"/>
      <c r="O4804" s="63"/>
      <c r="P4804" s="63"/>
      <c r="Q4804" s="63"/>
      <c r="R4804" s="63"/>
    </row>
    <row r="4805" spans="1:18" x14ac:dyDescent="0.2">
      <c r="A4805" s="63" t="s">
        <v>4780</v>
      </c>
      <c r="B4805" s="63" t="s">
        <v>4762</v>
      </c>
      <c r="C4805" s="63" t="s">
        <v>54</v>
      </c>
      <c r="D4805" s="63" t="s">
        <v>53</v>
      </c>
      <c r="E4805" s="63" t="s">
        <v>4759</v>
      </c>
      <c r="F4805" s="63">
        <v>1</v>
      </c>
      <c r="G4805" s="63" t="s">
        <v>4760</v>
      </c>
      <c r="H4805" s="63" t="s">
        <v>772</v>
      </c>
      <c r="I4805" s="63">
        <v>15.9</v>
      </c>
      <c r="J4805" s="63">
        <v>16</v>
      </c>
      <c r="K4805" s="63">
        <v>2</v>
      </c>
      <c r="L4805" s="63">
        <v>0.9</v>
      </c>
      <c r="M4805" s="63"/>
      <c r="N4805" s="63">
        <v>1</v>
      </c>
      <c r="O4805" s="63"/>
      <c r="P4805" s="63">
        <v>1</v>
      </c>
      <c r="Q4805" s="63"/>
      <c r="R4805" s="63"/>
    </row>
    <row r="4806" spans="1:18" x14ac:dyDescent="0.2">
      <c r="A4806" s="63" t="s">
        <v>4781</v>
      </c>
      <c r="B4806" s="63" t="s">
        <v>4758</v>
      </c>
      <c r="C4806" s="63" t="s">
        <v>58</v>
      </c>
      <c r="D4806" s="63" t="s">
        <v>57</v>
      </c>
      <c r="E4806" s="63" t="s">
        <v>4759</v>
      </c>
      <c r="F4806" s="63">
        <v>0</v>
      </c>
      <c r="G4806" s="63" t="s">
        <v>4760</v>
      </c>
      <c r="H4806" s="63" t="s">
        <v>18</v>
      </c>
      <c r="I4806" s="63">
        <v>16</v>
      </c>
      <c r="J4806" s="63">
        <v>17</v>
      </c>
      <c r="K4806" s="63">
        <v>2</v>
      </c>
      <c r="L4806" s="63"/>
      <c r="M4806" s="63"/>
      <c r="N4806" s="63"/>
      <c r="O4806" s="63"/>
      <c r="P4806" s="63"/>
      <c r="Q4806" s="63"/>
      <c r="R4806" s="63"/>
    </row>
    <row r="4807" spans="1:18" x14ac:dyDescent="0.2">
      <c r="A4807" s="63" t="s">
        <v>4782</v>
      </c>
      <c r="B4807" s="63" t="s">
        <v>4762</v>
      </c>
      <c r="C4807" s="63" t="s">
        <v>58</v>
      </c>
      <c r="D4807" s="63" t="s">
        <v>57</v>
      </c>
      <c r="E4807" s="63" t="s">
        <v>4759</v>
      </c>
      <c r="F4807" s="63">
        <v>1</v>
      </c>
      <c r="G4807" s="63" t="s">
        <v>4760</v>
      </c>
      <c r="H4807" s="63" t="s">
        <v>772</v>
      </c>
      <c r="I4807" s="63">
        <v>16.600000000000001</v>
      </c>
      <c r="J4807" s="63">
        <v>31</v>
      </c>
      <c r="K4807" s="63">
        <v>3</v>
      </c>
      <c r="L4807" s="63">
        <v>0.6</v>
      </c>
      <c r="M4807" s="63"/>
      <c r="N4807" s="63">
        <v>1</v>
      </c>
      <c r="O4807" s="63"/>
      <c r="P4807" s="63">
        <v>1</v>
      </c>
      <c r="Q4807" s="63"/>
      <c r="R4807" s="63"/>
    </row>
    <row r="4808" spans="1:18" x14ac:dyDescent="0.2">
      <c r="A4808" s="63" t="s">
        <v>4783</v>
      </c>
      <c r="B4808" s="63" t="s">
        <v>4758</v>
      </c>
      <c r="C4808" s="63" t="s">
        <v>62</v>
      </c>
      <c r="D4808" s="63" t="s">
        <v>61</v>
      </c>
      <c r="E4808" s="63" t="s">
        <v>4759</v>
      </c>
      <c r="F4808" s="63">
        <v>0</v>
      </c>
      <c r="G4808" s="63" t="s">
        <v>4760</v>
      </c>
      <c r="H4808" s="63" t="s">
        <v>18</v>
      </c>
      <c r="I4808" s="63">
        <v>14</v>
      </c>
      <c r="J4808" s="63">
        <v>1</v>
      </c>
      <c r="K4808" s="63">
        <v>1</v>
      </c>
      <c r="L4808" s="63"/>
      <c r="M4808" s="63"/>
      <c r="N4808" s="63"/>
      <c r="O4808" s="63"/>
      <c r="P4808" s="63"/>
      <c r="Q4808" s="63"/>
      <c r="R4808" s="63"/>
    </row>
    <row r="4809" spans="1:18" x14ac:dyDescent="0.2">
      <c r="A4809" s="63" t="s">
        <v>4784</v>
      </c>
      <c r="B4809" s="63" t="s">
        <v>4762</v>
      </c>
      <c r="C4809" s="63" t="s">
        <v>62</v>
      </c>
      <c r="D4809" s="63" t="s">
        <v>61</v>
      </c>
      <c r="E4809" s="63" t="s">
        <v>4759</v>
      </c>
      <c r="F4809" s="63">
        <v>1</v>
      </c>
      <c r="G4809" s="63" t="s">
        <v>4760</v>
      </c>
      <c r="H4809" s="63" t="s">
        <v>772</v>
      </c>
      <c r="I4809" s="63">
        <v>13.9</v>
      </c>
      <c r="J4809" s="63">
        <v>1</v>
      </c>
      <c r="K4809" s="63">
        <v>1</v>
      </c>
      <c r="L4809" s="63">
        <v>-0.1</v>
      </c>
      <c r="M4809" s="63">
        <v>1</v>
      </c>
      <c r="N4809" s="63"/>
      <c r="O4809" s="63"/>
      <c r="P4809" s="63"/>
      <c r="Q4809" s="63"/>
      <c r="R4809" s="63"/>
    </row>
    <row r="4810" spans="1:18" x14ac:dyDescent="0.2">
      <c r="A4810" s="63" t="s">
        <v>4785</v>
      </c>
      <c r="B4810" s="63" t="s">
        <v>4758</v>
      </c>
      <c r="C4810" s="63" t="s">
        <v>1</v>
      </c>
      <c r="D4810" s="63" t="s">
        <v>65</v>
      </c>
      <c r="E4810" s="63" t="s">
        <v>4759</v>
      </c>
      <c r="F4810" s="63">
        <v>0</v>
      </c>
      <c r="G4810" s="63" t="s">
        <v>4760</v>
      </c>
      <c r="H4810" s="63" t="s">
        <v>18</v>
      </c>
      <c r="I4810" s="63">
        <v>14</v>
      </c>
      <c r="J4810" s="63">
        <v>1</v>
      </c>
      <c r="K4810" s="63">
        <v>1</v>
      </c>
      <c r="L4810" s="63"/>
      <c r="M4810" s="63"/>
      <c r="N4810" s="63"/>
      <c r="O4810" s="63"/>
      <c r="P4810" s="63"/>
      <c r="Q4810" s="63"/>
      <c r="R4810" s="63"/>
    </row>
    <row r="4811" spans="1:18" x14ac:dyDescent="0.2">
      <c r="A4811" s="63" t="s">
        <v>4786</v>
      </c>
      <c r="B4811" s="63" t="s">
        <v>4762</v>
      </c>
      <c r="C4811" s="63" t="s">
        <v>1</v>
      </c>
      <c r="D4811" s="63" t="s">
        <v>65</v>
      </c>
      <c r="E4811" s="63" t="s">
        <v>4759</v>
      </c>
      <c r="F4811" s="63">
        <v>1</v>
      </c>
      <c r="G4811" s="63" t="s">
        <v>4760</v>
      </c>
      <c r="H4811" s="63" t="s">
        <v>772</v>
      </c>
      <c r="I4811" s="63">
        <v>14.2</v>
      </c>
      <c r="J4811" s="63">
        <v>2</v>
      </c>
      <c r="K4811" s="63">
        <v>1</v>
      </c>
      <c r="L4811" s="63">
        <v>0.2</v>
      </c>
      <c r="M4811" s="63"/>
      <c r="N4811" s="63">
        <v>1</v>
      </c>
      <c r="O4811" s="63"/>
      <c r="P4811" s="63"/>
      <c r="Q4811" s="63"/>
      <c r="R4811" s="63"/>
    </row>
    <row r="4812" spans="1:18" x14ac:dyDescent="0.2">
      <c r="A4812" s="63" t="s">
        <v>4787</v>
      </c>
      <c r="B4812" s="63" t="s">
        <v>4758</v>
      </c>
      <c r="C4812" s="63" t="s">
        <v>69</v>
      </c>
      <c r="D4812" s="63" t="s">
        <v>68</v>
      </c>
      <c r="E4812" s="63" t="s">
        <v>4759</v>
      </c>
      <c r="F4812" s="63">
        <v>0</v>
      </c>
      <c r="G4812" s="63" t="s">
        <v>4760</v>
      </c>
      <c r="H4812" s="63" t="s">
        <v>18</v>
      </c>
      <c r="I4812" s="63">
        <v>16</v>
      </c>
      <c r="J4812" s="63">
        <v>17</v>
      </c>
      <c r="K4812" s="63">
        <v>2</v>
      </c>
      <c r="L4812" s="63"/>
      <c r="M4812" s="63"/>
      <c r="N4812" s="63"/>
      <c r="O4812" s="63"/>
      <c r="P4812" s="63"/>
      <c r="Q4812" s="63"/>
      <c r="R4812" s="63"/>
    </row>
    <row r="4813" spans="1:18" x14ac:dyDescent="0.2">
      <c r="A4813" s="63" t="s">
        <v>4788</v>
      </c>
      <c r="B4813" s="63" t="s">
        <v>4762</v>
      </c>
      <c r="C4813" s="63" t="s">
        <v>69</v>
      </c>
      <c r="D4813" s="63" t="s">
        <v>68</v>
      </c>
      <c r="E4813" s="63" t="s">
        <v>4759</v>
      </c>
      <c r="F4813" s="63">
        <v>1</v>
      </c>
      <c r="G4813" s="63" t="s">
        <v>4760</v>
      </c>
      <c r="H4813" s="63" t="s">
        <v>772</v>
      </c>
      <c r="I4813" s="63">
        <v>16</v>
      </c>
      <c r="J4813" s="63">
        <v>19</v>
      </c>
      <c r="K4813" s="63">
        <v>2</v>
      </c>
      <c r="L4813" s="63">
        <v>0</v>
      </c>
      <c r="M4813" s="63"/>
      <c r="N4813" s="63"/>
      <c r="O4813" s="63"/>
      <c r="P4813" s="63"/>
      <c r="Q4813" s="63"/>
      <c r="R4813" s="63"/>
    </row>
    <row r="4814" spans="1:18" x14ac:dyDescent="0.2">
      <c r="A4814" s="63" t="s">
        <v>4789</v>
      </c>
      <c r="B4814" s="63" t="s">
        <v>4758</v>
      </c>
      <c r="C4814" s="63" t="s">
        <v>73</v>
      </c>
      <c r="D4814" s="63" t="s">
        <v>72</v>
      </c>
      <c r="E4814" s="63" t="s">
        <v>4759</v>
      </c>
      <c r="F4814" s="63">
        <v>0</v>
      </c>
      <c r="G4814" s="63" t="s">
        <v>4760</v>
      </c>
      <c r="H4814" s="63" t="s">
        <v>18</v>
      </c>
      <c r="I4814" s="63">
        <v>16</v>
      </c>
      <c r="J4814" s="63">
        <v>17</v>
      </c>
      <c r="K4814" s="63">
        <v>2</v>
      </c>
      <c r="L4814" s="63"/>
      <c r="M4814" s="63"/>
      <c r="N4814" s="63"/>
      <c r="O4814" s="63"/>
      <c r="P4814" s="63"/>
      <c r="Q4814" s="63"/>
      <c r="R4814" s="63"/>
    </row>
    <row r="4815" spans="1:18" x14ac:dyDescent="0.2">
      <c r="A4815" s="63" t="s">
        <v>4790</v>
      </c>
      <c r="B4815" s="63" t="s">
        <v>4762</v>
      </c>
      <c r="C4815" s="63" t="s">
        <v>73</v>
      </c>
      <c r="D4815" s="63" t="s">
        <v>72</v>
      </c>
      <c r="E4815" s="63" t="s">
        <v>4759</v>
      </c>
      <c r="F4815" s="63">
        <v>1</v>
      </c>
      <c r="G4815" s="63" t="s">
        <v>4760</v>
      </c>
      <c r="H4815" s="63" t="s">
        <v>772</v>
      </c>
      <c r="I4815" s="63">
        <v>16.600000000000001</v>
      </c>
      <c r="J4815" s="63">
        <v>31</v>
      </c>
      <c r="K4815" s="63">
        <v>3</v>
      </c>
      <c r="L4815" s="63">
        <v>0.6</v>
      </c>
      <c r="M4815" s="63"/>
      <c r="N4815" s="63">
        <v>1</v>
      </c>
      <c r="O4815" s="63"/>
      <c r="P4815" s="63">
        <v>1</v>
      </c>
      <c r="Q4815" s="63"/>
      <c r="R4815" s="63"/>
    </row>
    <row r="4816" spans="1:18" x14ac:dyDescent="0.2">
      <c r="A4816" s="63" t="s">
        <v>4791</v>
      </c>
      <c r="B4816" s="63" t="s">
        <v>4758</v>
      </c>
      <c r="C4816" s="63" t="s">
        <v>77</v>
      </c>
      <c r="D4816" s="63" t="s">
        <v>76</v>
      </c>
      <c r="E4816" s="63" t="s">
        <v>4759</v>
      </c>
      <c r="F4816" s="63">
        <v>0</v>
      </c>
      <c r="G4816" s="63" t="s">
        <v>4760</v>
      </c>
      <c r="H4816" s="63" t="s">
        <v>18</v>
      </c>
      <c r="I4816" s="63">
        <v>16</v>
      </c>
      <c r="J4816" s="63">
        <v>17</v>
      </c>
      <c r="K4816" s="63">
        <v>2</v>
      </c>
      <c r="L4816" s="63"/>
      <c r="M4816" s="63"/>
      <c r="N4816" s="63"/>
      <c r="O4816" s="63"/>
      <c r="P4816" s="63"/>
      <c r="Q4816" s="63"/>
      <c r="R4816" s="63"/>
    </row>
    <row r="4817" spans="1:18" x14ac:dyDescent="0.2">
      <c r="A4817" s="63" t="s">
        <v>4792</v>
      </c>
      <c r="B4817" s="63" t="s">
        <v>4762</v>
      </c>
      <c r="C4817" s="63" t="s">
        <v>77</v>
      </c>
      <c r="D4817" s="63" t="s">
        <v>76</v>
      </c>
      <c r="E4817" s="63" t="s">
        <v>4759</v>
      </c>
      <c r="F4817" s="63">
        <v>1</v>
      </c>
      <c r="G4817" s="63" t="s">
        <v>4760</v>
      </c>
      <c r="H4817" s="63" t="s">
        <v>772</v>
      </c>
      <c r="I4817" s="63">
        <v>17</v>
      </c>
      <c r="J4817" s="63">
        <v>38</v>
      </c>
      <c r="K4817" s="63">
        <v>3</v>
      </c>
      <c r="L4817" s="63">
        <v>1</v>
      </c>
      <c r="M4817" s="63"/>
      <c r="N4817" s="63">
        <v>1</v>
      </c>
      <c r="O4817" s="63"/>
      <c r="P4817" s="63">
        <v>1</v>
      </c>
      <c r="Q4817" s="63"/>
      <c r="R4817" s="63">
        <v>1</v>
      </c>
    </row>
    <row r="4818" spans="1:18" x14ac:dyDescent="0.2">
      <c r="A4818" s="63" t="s">
        <v>4793</v>
      </c>
      <c r="B4818" s="63" t="s">
        <v>4758</v>
      </c>
      <c r="C4818" s="63" t="s">
        <v>81</v>
      </c>
      <c r="D4818" s="63" t="s">
        <v>80</v>
      </c>
      <c r="E4818" s="63" t="s">
        <v>4759</v>
      </c>
      <c r="F4818" s="63">
        <v>0</v>
      </c>
      <c r="G4818" s="63" t="s">
        <v>4760</v>
      </c>
      <c r="H4818" s="63" t="s">
        <v>18</v>
      </c>
      <c r="I4818" s="63">
        <v>17</v>
      </c>
      <c r="J4818" s="63">
        <v>37</v>
      </c>
      <c r="K4818" s="63">
        <v>3</v>
      </c>
      <c r="L4818" s="63"/>
      <c r="M4818" s="63"/>
      <c r="N4818" s="63"/>
      <c r="O4818" s="63"/>
      <c r="P4818" s="63"/>
      <c r="Q4818" s="63"/>
      <c r="R4818" s="63"/>
    </row>
    <row r="4819" spans="1:18" x14ac:dyDescent="0.2">
      <c r="A4819" s="63" t="s">
        <v>4794</v>
      </c>
      <c r="B4819" s="63" t="s">
        <v>4762</v>
      </c>
      <c r="C4819" s="63" t="s">
        <v>81</v>
      </c>
      <c r="D4819" s="63" t="s">
        <v>80</v>
      </c>
      <c r="E4819" s="63" t="s">
        <v>4759</v>
      </c>
      <c r="F4819" s="63">
        <v>1</v>
      </c>
      <c r="G4819" s="63" t="s">
        <v>4760</v>
      </c>
      <c r="H4819" s="63" t="s">
        <v>772</v>
      </c>
      <c r="I4819" s="63">
        <v>17.5</v>
      </c>
      <c r="J4819" s="63">
        <v>48</v>
      </c>
      <c r="K4819" s="63">
        <v>4</v>
      </c>
      <c r="L4819" s="63">
        <v>0.5</v>
      </c>
      <c r="M4819" s="63"/>
      <c r="N4819" s="63">
        <v>1</v>
      </c>
      <c r="O4819" s="63"/>
      <c r="P4819" s="63">
        <v>1</v>
      </c>
      <c r="Q4819" s="63"/>
      <c r="R4819" s="63"/>
    </row>
    <row r="4820" spans="1:18" x14ac:dyDescent="0.2">
      <c r="A4820" s="63" t="s">
        <v>4795</v>
      </c>
      <c r="B4820" s="63" t="s">
        <v>4758</v>
      </c>
      <c r="C4820" s="63" t="s">
        <v>85</v>
      </c>
      <c r="D4820" s="63" t="s">
        <v>84</v>
      </c>
      <c r="E4820" s="63" t="s">
        <v>4759</v>
      </c>
      <c r="F4820" s="63">
        <v>0</v>
      </c>
      <c r="G4820" s="63" t="s">
        <v>4760</v>
      </c>
      <c r="H4820" s="63" t="s">
        <v>18</v>
      </c>
      <c r="I4820" s="63">
        <v>18</v>
      </c>
      <c r="J4820" s="63">
        <v>49</v>
      </c>
      <c r="K4820" s="63">
        <v>4</v>
      </c>
      <c r="L4820" s="63"/>
      <c r="M4820" s="63"/>
      <c r="N4820" s="63"/>
      <c r="O4820" s="63"/>
      <c r="P4820" s="63"/>
      <c r="Q4820" s="63"/>
      <c r="R4820" s="63"/>
    </row>
    <row r="4821" spans="1:18" x14ac:dyDescent="0.2">
      <c r="A4821" s="63" t="s">
        <v>4796</v>
      </c>
      <c r="B4821" s="63" t="s">
        <v>4762</v>
      </c>
      <c r="C4821" s="63" t="s">
        <v>85</v>
      </c>
      <c r="D4821" s="63" t="s">
        <v>84</v>
      </c>
      <c r="E4821" s="63" t="s">
        <v>4759</v>
      </c>
      <c r="F4821" s="63">
        <v>1</v>
      </c>
      <c r="G4821" s="63" t="s">
        <v>4760</v>
      </c>
      <c r="H4821" s="63" t="s">
        <v>772</v>
      </c>
      <c r="I4821" s="63">
        <v>17.5</v>
      </c>
      <c r="J4821" s="63">
        <v>48</v>
      </c>
      <c r="K4821" s="63">
        <v>4</v>
      </c>
      <c r="L4821" s="63">
        <v>-0.5</v>
      </c>
      <c r="M4821" s="63">
        <v>1</v>
      </c>
      <c r="N4821" s="63"/>
      <c r="O4821" s="63">
        <v>1</v>
      </c>
      <c r="P4821" s="63"/>
      <c r="Q4821" s="63"/>
      <c r="R4821" s="63"/>
    </row>
    <row r="4822" spans="1:18" x14ac:dyDescent="0.2">
      <c r="A4822" s="63" t="s">
        <v>4797</v>
      </c>
      <c r="B4822" s="63" t="s">
        <v>4758</v>
      </c>
      <c r="C4822" s="63" t="s">
        <v>89</v>
      </c>
      <c r="D4822" s="63" t="s">
        <v>88</v>
      </c>
      <c r="E4822" s="63" t="s">
        <v>4759</v>
      </c>
      <c r="F4822" s="63">
        <v>0</v>
      </c>
      <c r="G4822" s="63" t="s">
        <v>4760</v>
      </c>
      <c r="H4822" s="63" t="s">
        <v>18</v>
      </c>
      <c r="I4822" s="63">
        <v>16</v>
      </c>
      <c r="J4822" s="63">
        <v>17</v>
      </c>
      <c r="K4822" s="63">
        <v>2</v>
      </c>
      <c r="L4822" s="63"/>
      <c r="M4822" s="63"/>
      <c r="N4822" s="63"/>
      <c r="O4822" s="63"/>
      <c r="P4822" s="63"/>
      <c r="Q4822" s="63"/>
      <c r="R4822" s="63"/>
    </row>
    <row r="4823" spans="1:18" x14ac:dyDescent="0.2">
      <c r="A4823" s="63" t="s">
        <v>4798</v>
      </c>
      <c r="B4823" s="63" t="s">
        <v>4762</v>
      </c>
      <c r="C4823" s="63" t="s">
        <v>89</v>
      </c>
      <c r="D4823" s="63" t="s">
        <v>88</v>
      </c>
      <c r="E4823" s="63" t="s">
        <v>4759</v>
      </c>
      <c r="F4823" s="63">
        <v>1</v>
      </c>
      <c r="G4823" s="63" t="s">
        <v>4760</v>
      </c>
      <c r="H4823" s="63" t="s">
        <v>772</v>
      </c>
      <c r="I4823" s="63">
        <v>15.9</v>
      </c>
      <c r="J4823" s="63">
        <v>16</v>
      </c>
      <c r="K4823" s="63">
        <v>2</v>
      </c>
      <c r="L4823" s="63">
        <v>-0.1</v>
      </c>
      <c r="M4823" s="63">
        <v>1</v>
      </c>
      <c r="N4823" s="63"/>
      <c r="O4823" s="63"/>
      <c r="P4823" s="63"/>
      <c r="Q4823" s="63"/>
      <c r="R4823" s="63"/>
    </row>
    <row r="4824" spans="1:18" x14ac:dyDescent="0.2">
      <c r="A4824" s="63" t="s">
        <v>4799</v>
      </c>
      <c r="B4824" s="63" t="s">
        <v>4758</v>
      </c>
      <c r="C4824" s="63" t="s">
        <v>93</v>
      </c>
      <c r="D4824" s="63" t="s">
        <v>92</v>
      </c>
      <c r="E4824" s="63" t="s">
        <v>4759</v>
      </c>
      <c r="F4824" s="63">
        <v>0</v>
      </c>
      <c r="G4824" s="63" t="s">
        <v>4760</v>
      </c>
      <c r="H4824" s="63" t="s">
        <v>18</v>
      </c>
      <c r="I4824" s="63">
        <v>16</v>
      </c>
      <c r="J4824" s="63">
        <v>17</v>
      </c>
      <c r="K4824" s="63">
        <v>2</v>
      </c>
      <c r="L4824" s="63"/>
      <c r="M4824" s="63"/>
      <c r="N4824" s="63"/>
      <c r="O4824" s="63"/>
      <c r="P4824" s="63"/>
      <c r="Q4824" s="63"/>
      <c r="R4824" s="63"/>
    </row>
    <row r="4825" spans="1:18" x14ac:dyDescent="0.2">
      <c r="A4825" s="63" t="s">
        <v>4800</v>
      </c>
      <c r="B4825" s="63" t="s">
        <v>4762</v>
      </c>
      <c r="C4825" s="63" t="s">
        <v>93</v>
      </c>
      <c r="D4825" s="63" t="s">
        <v>92</v>
      </c>
      <c r="E4825" s="63" t="s">
        <v>4759</v>
      </c>
      <c r="F4825" s="63">
        <v>1</v>
      </c>
      <c r="G4825" s="63" t="s">
        <v>4760</v>
      </c>
      <c r="H4825" s="63" t="s">
        <v>772</v>
      </c>
      <c r="I4825" s="63">
        <v>17</v>
      </c>
      <c r="J4825" s="63">
        <v>38</v>
      </c>
      <c r="K4825" s="63">
        <v>3</v>
      </c>
      <c r="L4825" s="63">
        <v>1</v>
      </c>
      <c r="M4825" s="63"/>
      <c r="N4825" s="63">
        <v>1</v>
      </c>
      <c r="O4825" s="63"/>
      <c r="P4825" s="63">
        <v>1</v>
      </c>
      <c r="Q4825" s="63"/>
      <c r="R4825" s="63">
        <v>1</v>
      </c>
    </row>
    <row r="4826" spans="1:18" x14ac:dyDescent="0.2">
      <c r="A4826" s="63" t="s">
        <v>4801</v>
      </c>
      <c r="B4826" s="63" t="s">
        <v>4758</v>
      </c>
      <c r="C4826" s="63" t="s">
        <v>97</v>
      </c>
      <c r="D4826" s="63" t="s">
        <v>96</v>
      </c>
      <c r="E4826" s="63" t="s">
        <v>4759</v>
      </c>
      <c r="F4826" s="63">
        <v>0</v>
      </c>
      <c r="G4826" s="63" t="s">
        <v>4760</v>
      </c>
      <c r="H4826" s="63" t="s">
        <v>18</v>
      </c>
      <c r="I4826" s="63">
        <v>17</v>
      </c>
      <c r="J4826" s="63">
        <v>37</v>
      </c>
      <c r="K4826" s="63">
        <v>3</v>
      </c>
      <c r="L4826" s="63"/>
      <c r="M4826" s="63"/>
      <c r="N4826" s="63"/>
      <c r="O4826" s="63"/>
      <c r="P4826" s="63"/>
      <c r="Q4826" s="63"/>
      <c r="R4826" s="63"/>
    </row>
    <row r="4827" spans="1:18" x14ac:dyDescent="0.2">
      <c r="A4827" s="63" t="s">
        <v>4802</v>
      </c>
      <c r="B4827" s="63" t="s">
        <v>4762</v>
      </c>
      <c r="C4827" s="63" t="s">
        <v>97</v>
      </c>
      <c r="D4827" s="63" t="s">
        <v>96</v>
      </c>
      <c r="E4827" s="63" t="s">
        <v>4759</v>
      </c>
      <c r="F4827" s="63">
        <v>1</v>
      </c>
      <c r="G4827" s="63" t="s">
        <v>4760</v>
      </c>
      <c r="H4827" s="63" t="s">
        <v>772</v>
      </c>
      <c r="I4827" s="63">
        <v>16</v>
      </c>
      <c r="J4827" s="63">
        <v>19</v>
      </c>
      <c r="K4827" s="63">
        <v>2</v>
      </c>
      <c r="L4827" s="63">
        <v>-1</v>
      </c>
      <c r="M4827" s="63">
        <v>1</v>
      </c>
      <c r="N4827" s="63"/>
      <c r="O4827" s="63">
        <v>1</v>
      </c>
      <c r="P4827" s="63"/>
      <c r="Q4827" s="63">
        <v>1</v>
      </c>
      <c r="R4827" s="63"/>
    </row>
    <row r="4828" spans="1:18" x14ac:dyDescent="0.2">
      <c r="A4828" s="63" t="s">
        <v>4803</v>
      </c>
      <c r="B4828" s="63" t="s">
        <v>4758</v>
      </c>
      <c r="C4828" s="63" t="s">
        <v>101</v>
      </c>
      <c r="D4828" s="63" t="s">
        <v>100</v>
      </c>
      <c r="E4828" s="63" t="s">
        <v>4759</v>
      </c>
      <c r="F4828" s="63">
        <v>0</v>
      </c>
      <c r="G4828" s="63" t="s">
        <v>4760</v>
      </c>
      <c r="H4828" s="63" t="s">
        <v>18</v>
      </c>
      <c r="I4828" s="63">
        <v>16</v>
      </c>
      <c r="J4828" s="63">
        <v>17</v>
      </c>
      <c r="K4828" s="63">
        <v>2</v>
      </c>
      <c r="L4828" s="63"/>
      <c r="M4828" s="63"/>
      <c r="N4828" s="63"/>
      <c r="O4828" s="63"/>
      <c r="P4828" s="63"/>
      <c r="Q4828" s="63"/>
      <c r="R4828" s="63"/>
    </row>
    <row r="4829" spans="1:18" x14ac:dyDescent="0.2">
      <c r="A4829" s="63" t="s">
        <v>4804</v>
      </c>
      <c r="B4829" s="63" t="s">
        <v>4762</v>
      </c>
      <c r="C4829" s="63" t="s">
        <v>101</v>
      </c>
      <c r="D4829" s="63" t="s">
        <v>100</v>
      </c>
      <c r="E4829" s="63" t="s">
        <v>4759</v>
      </c>
      <c r="F4829" s="63">
        <v>1</v>
      </c>
      <c r="G4829" s="63" t="s">
        <v>4760</v>
      </c>
      <c r="H4829" s="63" t="s">
        <v>772</v>
      </c>
      <c r="I4829" s="63">
        <v>17</v>
      </c>
      <c r="J4829" s="63">
        <v>38</v>
      </c>
      <c r="K4829" s="63">
        <v>3</v>
      </c>
      <c r="L4829" s="63">
        <v>1</v>
      </c>
      <c r="M4829" s="63"/>
      <c r="N4829" s="63">
        <v>1</v>
      </c>
      <c r="O4829" s="63"/>
      <c r="P4829" s="63">
        <v>1</v>
      </c>
      <c r="Q4829" s="63"/>
      <c r="R4829" s="63">
        <v>1</v>
      </c>
    </row>
    <row r="4830" spans="1:18" x14ac:dyDescent="0.2">
      <c r="A4830" s="63" t="s">
        <v>4805</v>
      </c>
      <c r="B4830" s="63" t="s">
        <v>4758</v>
      </c>
      <c r="C4830" s="63" t="s">
        <v>105</v>
      </c>
      <c r="D4830" s="63" t="s">
        <v>104</v>
      </c>
      <c r="E4830" s="63" t="s">
        <v>4759</v>
      </c>
      <c r="F4830" s="63">
        <v>0</v>
      </c>
      <c r="G4830" s="63" t="s">
        <v>4760</v>
      </c>
      <c r="H4830" s="63" t="s">
        <v>18</v>
      </c>
      <c r="I4830" s="63">
        <v>16</v>
      </c>
      <c r="J4830" s="63">
        <v>17</v>
      </c>
      <c r="K4830" s="63">
        <v>2</v>
      </c>
      <c r="L4830" s="63"/>
      <c r="M4830" s="63"/>
      <c r="N4830" s="63"/>
      <c r="O4830" s="63"/>
      <c r="P4830" s="63"/>
      <c r="Q4830" s="63"/>
      <c r="R4830" s="63"/>
    </row>
    <row r="4831" spans="1:18" x14ac:dyDescent="0.2">
      <c r="A4831" s="63" t="s">
        <v>4806</v>
      </c>
      <c r="B4831" s="63" t="s">
        <v>4762</v>
      </c>
      <c r="C4831" s="63" t="s">
        <v>105</v>
      </c>
      <c r="D4831" s="63" t="s">
        <v>104</v>
      </c>
      <c r="E4831" s="63" t="s">
        <v>4759</v>
      </c>
      <c r="F4831" s="63">
        <v>1</v>
      </c>
      <c r="G4831" s="63" t="s">
        <v>4760</v>
      </c>
      <c r="H4831" s="63" t="s">
        <v>772</v>
      </c>
      <c r="I4831" s="63">
        <v>16.399999999999999</v>
      </c>
      <c r="J4831" s="63">
        <v>27</v>
      </c>
      <c r="K4831" s="63">
        <v>3</v>
      </c>
      <c r="L4831" s="63">
        <v>0.4</v>
      </c>
      <c r="M4831" s="63"/>
      <c r="N4831" s="63">
        <v>1</v>
      </c>
      <c r="O4831" s="63"/>
      <c r="P4831" s="63"/>
      <c r="Q4831" s="63"/>
      <c r="R4831" s="63"/>
    </row>
    <row r="4832" spans="1:18" x14ac:dyDescent="0.2">
      <c r="A4832" s="63" t="s">
        <v>4807</v>
      </c>
      <c r="B4832" s="63" t="s">
        <v>4758</v>
      </c>
      <c r="C4832" s="63" t="s">
        <v>109</v>
      </c>
      <c r="D4832" s="63" t="s">
        <v>108</v>
      </c>
      <c r="E4832" s="63" t="s">
        <v>4759</v>
      </c>
      <c r="F4832" s="63">
        <v>0</v>
      </c>
      <c r="G4832" s="63" t="s">
        <v>4760</v>
      </c>
      <c r="H4832" s="63" t="s">
        <v>18</v>
      </c>
      <c r="I4832" s="63">
        <v>16</v>
      </c>
      <c r="J4832" s="63">
        <v>17</v>
      </c>
      <c r="K4832" s="63">
        <v>2</v>
      </c>
      <c r="L4832" s="63"/>
      <c r="M4832" s="63"/>
      <c r="N4832" s="63"/>
      <c r="O4832" s="63"/>
      <c r="P4832" s="63"/>
      <c r="Q4832" s="63"/>
      <c r="R4832" s="63"/>
    </row>
    <row r="4833" spans="1:18" x14ac:dyDescent="0.2">
      <c r="A4833" s="63" t="s">
        <v>4808</v>
      </c>
      <c r="B4833" s="63" t="s">
        <v>4762</v>
      </c>
      <c r="C4833" s="63" t="s">
        <v>109</v>
      </c>
      <c r="D4833" s="63" t="s">
        <v>108</v>
      </c>
      <c r="E4833" s="63" t="s">
        <v>4759</v>
      </c>
      <c r="F4833" s="63">
        <v>1</v>
      </c>
      <c r="G4833" s="63" t="s">
        <v>4760</v>
      </c>
      <c r="H4833" s="63" t="s">
        <v>772</v>
      </c>
      <c r="I4833" s="63">
        <v>16.600000000000001</v>
      </c>
      <c r="J4833" s="63">
        <v>31</v>
      </c>
      <c r="K4833" s="63">
        <v>3</v>
      </c>
      <c r="L4833" s="63">
        <v>0.6</v>
      </c>
      <c r="M4833" s="63"/>
      <c r="N4833" s="63">
        <v>1</v>
      </c>
      <c r="O4833" s="63"/>
      <c r="P4833" s="63">
        <v>1</v>
      </c>
      <c r="Q4833" s="63"/>
      <c r="R4833" s="63"/>
    </row>
    <row r="4834" spans="1:18" x14ac:dyDescent="0.2">
      <c r="A4834" s="63" t="s">
        <v>4809</v>
      </c>
      <c r="B4834" s="63" t="s">
        <v>4758</v>
      </c>
      <c r="C4834" s="63" t="s">
        <v>113</v>
      </c>
      <c r="D4834" s="63" t="s">
        <v>112</v>
      </c>
      <c r="E4834" s="63" t="s">
        <v>4759</v>
      </c>
      <c r="F4834" s="63">
        <v>0</v>
      </c>
      <c r="G4834" s="63" t="s">
        <v>4760</v>
      </c>
      <c r="H4834" s="63" t="s">
        <v>18</v>
      </c>
      <c r="I4834" s="63">
        <v>17</v>
      </c>
      <c r="J4834" s="63">
        <v>37</v>
      </c>
      <c r="K4834" s="63">
        <v>3</v>
      </c>
      <c r="L4834" s="63"/>
      <c r="M4834" s="63"/>
      <c r="N4834" s="63"/>
      <c r="O4834" s="63"/>
      <c r="P4834" s="63"/>
      <c r="Q4834" s="63"/>
      <c r="R4834" s="63"/>
    </row>
    <row r="4835" spans="1:18" x14ac:dyDescent="0.2">
      <c r="A4835" s="63" t="s">
        <v>4810</v>
      </c>
      <c r="B4835" s="63" t="s">
        <v>4762</v>
      </c>
      <c r="C4835" s="63" t="s">
        <v>113</v>
      </c>
      <c r="D4835" s="63" t="s">
        <v>112</v>
      </c>
      <c r="E4835" s="63" t="s">
        <v>4759</v>
      </c>
      <c r="F4835" s="63">
        <v>1</v>
      </c>
      <c r="G4835" s="63" t="s">
        <v>4760</v>
      </c>
      <c r="H4835" s="63" t="s">
        <v>772</v>
      </c>
      <c r="I4835" s="63">
        <v>17.399999999999999</v>
      </c>
      <c r="J4835" s="63">
        <v>46</v>
      </c>
      <c r="K4835" s="63">
        <v>4</v>
      </c>
      <c r="L4835" s="63">
        <v>0.4</v>
      </c>
      <c r="M4835" s="63"/>
      <c r="N4835" s="63">
        <v>1</v>
      </c>
      <c r="O4835" s="63"/>
      <c r="P4835" s="63"/>
      <c r="Q4835" s="63"/>
      <c r="R4835" s="63"/>
    </row>
    <row r="4836" spans="1:18" x14ac:dyDescent="0.2">
      <c r="A4836" s="63" t="s">
        <v>4811</v>
      </c>
      <c r="B4836" s="63" t="s">
        <v>4758</v>
      </c>
      <c r="C4836" s="63" t="s">
        <v>117</v>
      </c>
      <c r="D4836" s="63" t="s">
        <v>116</v>
      </c>
      <c r="E4836" s="63" t="s">
        <v>4759</v>
      </c>
      <c r="F4836" s="63">
        <v>0</v>
      </c>
      <c r="G4836" s="63" t="s">
        <v>4760</v>
      </c>
      <c r="H4836" s="63" t="s">
        <v>18</v>
      </c>
      <c r="I4836" s="63">
        <v>16</v>
      </c>
      <c r="J4836" s="63">
        <v>17</v>
      </c>
      <c r="K4836" s="63">
        <v>2</v>
      </c>
      <c r="L4836" s="63"/>
      <c r="M4836" s="63"/>
      <c r="N4836" s="63"/>
      <c r="O4836" s="63"/>
      <c r="P4836" s="63"/>
      <c r="Q4836" s="63"/>
      <c r="R4836" s="63"/>
    </row>
    <row r="4837" spans="1:18" x14ac:dyDescent="0.2">
      <c r="A4837" s="63" t="s">
        <v>4812</v>
      </c>
      <c r="B4837" s="63" t="s">
        <v>4762</v>
      </c>
      <c r="C4837" s="63" t="s">
        <v>117</v>
      </c>
      <c r="D4837" s="63" t="s">
        <v>116</v>
      </c>
      <c r="E4837" s="63" t="s">
        <v>4759</v>
      </c>
      <c r="F4837" s="63">
        <v>1</v>
      </c>
      <c r="G4837" s="63" t="s">
        <v>4760</v>
      </c>
      <c r="H4837" s="63" t="s">
        <v>772</v>
      </c>
      <c r="I4837" s="63">
        <v>16.399999999999999</v>
      </c>
      <c r="J4837" s="63">
        <v>27</v>
      </c>
      <c r="K4837" s="63">
        <v>3</v>
      </c>
      <c r="L4837" s="63">
        <v>0.4</v>
      </c>
      <c r="M4837" s="63"/>
      <c r="N4837" s="63">
        <v>1</v>
      </c>
      <c r="O4837" s="63"/>
      <c r="P4837" s="63"/>
      <c r="Q4837" s="63"/>
      <c r="R4837" s="63"/>
    </row>
    <row r="4838" spans="1:18" x14ac:dyDescent="0.2">
      <c r="A4838" s="63" t="s">
        <v>4813</v>
      </c>
      <c r="B4838" s="63" t="s">
        <v>4758</v>
      </c>
      <c r="C4838" s="63" t="s">
        <v>121</v>
      </c>
      <c r="D4838" s="63" t="s">
        <v>120</v>
      </c>
      <c r="E4838" s="63" t="s">
        <v>4759</v>
      </c>
      <c r="F4838" s="63">
        <v>0</v>
      </c>
      <c r="G4838" s="63" t="s">
        <v>4760</v>
      </c>
      <c r="H4838" s="63" t="s">
        <v>18</v>
      </c>
      <c r="I4838" s="63">
        <v>15</v>
      </c>
      <c r="J4838" s="63">
        <v>7</v>
      </c>
      <c r="K4838" s="63">
        <v>1</v>
      </c>
      <c r="L4838" s="63"/>
      <c r="M4838" s="63"/>
      <c r="N4838" s="63"/>
      <c r="O4838" s="63"/>
      <c r="P4838" s="63"/>
      <c r="Q4838" s="63"/>
      <c r="R4838" s="63"/>
    </row>
    <row r="4839" spans="1:18" x14ac:dyDescent="0.2">
      <c r="A4839" s="63" t="s">
        <v>4814</v>
      </c>
      <c r="B4839" s="63" t="s">
        <v>4762</v>
      </c>
      <c r="C4839" s="63" t="s">
        <v>121</v>
      </c>
      <c r="D4839" s="63" t="s">
        <v>120</v>
      </c>
      <c r="E4839" s="63" t="s">
        <v>4759</v>
      </c>
      <c r="F4839" s="63">
        <v>1</v>
      </c>
      <c r="G4839" s="63" t="s">
        <v>4760</v>
      </c>
      <c r="H4839" s="63" t="s">
        <v>772</v>
      </c>
      <c r="I4839" s="63">
        <v>15.5</v>
      </c>
      <c r="J4839" s="63">
        <v>12</v>
      </c>
      <c r="K4839" s="63">
        <v>1</v>
      </c>
      <c r="L4839" s="63">
        <v>0.5</v>
      </c>
      <c r="M4839" s="63"/>
      <c r="N4839" s="63">
        <v>1</v>
      </c>
      <c r="O4839" s="63"/>
      <c r="P4839" s="63">
        <v>1</v>
      </c>
      <c r="Q4839" s="63"/>
      <c r="R4839" s="63"/>
    </row>
    <row r="4840" spans="1:18" x14ac:dyDescent="0.2">
      <c r="A4840" s="63" t="s">
        <v>4815</v>
      </c>
      <c r="B4840" s="63" t="s">
        <v>4758</v>
      </c>
      <c r="C4840" s="63" t="s">
        <v>125</v>
      </c>
      <c r="D4840" s="63" t="s">
        <v>124</v>
      </c>
      <c r="E4840" s="63" t="s">
        <v>4759</v>
      </c>
      <c r="F4840" s="63">
        <v>0</v>
      </c>
      <c r="G4840" s="63" t="s">
        <v>4760</v>
      </c>
      <c r="H4840" s="63" t="s">
        <v>18</v>
      </c>
      <c r="I4840" s="63">
        <v>16</v>
      </c>
      <c r="J4840" s="63">
        <v>17</v>
      </c>
      <c r="K4840" s="63">
        <v>2</v>
      </c>
      <c r="L4840" s="63"/>
      <c r="M4840" s="63"/>
      <c r="N4840" s="63"/>
      <c r="O4840" s="63"/>
      <c r="P4840" s="63"/>
      <c r="Q4840" s="63"/>
      <c r="R4840" s="63"/>
    </row>
    <row r="4841" spans="1:18" x14ac:dyDescent="0.2">
      <c r="A4841" s="63" t="s">
        <v>4816</v>
      </c>
      <c r="B4841" s="63" t="s">
        <v>4762</v>
      </c>
      <c r="C4841" s="63" t="s">
        <v>125</v>
      </c>
      <c r="D4841" s="63" t="s">
        <v>124</v>
      </c>
      <c r="E4841" s="63" t="s">
        <v>4759</v>
      </c>
      <c r="F4841" s="63">
        <v>1</v>
      </c>
      <c r="G4841" s="63" t="s">
        <v>4760</v>
      </c>
      <c r="H4841" s="63" t="s">
        <v>772</v>
      </c>
      <c r="I4841" s="63">
        <v>17</v>
      </c>
      <c r="J4841" s="63">
        <v>38</v>
      </c>
      <c r="K4841" s="63">
        <v>3</v>
      </c>
      <c r="L4841" s="63">
        <v>1</v>
      </c>
      <c r="M4841" s="63"/>
      <c r="N4841" s="63">
        <v>1</v>
      </c>
      <c r="O4841" s="63"/>
      <c r="P4841" s="63">
        <v>1</v>
      </c>
      <c r="Q4841" s="63"/>
      <c r="R4841" s="63">
        <v>1</v>
      </c>
    </row>
    <row r="4842" spans="1:18" x14ac:dyDescent="0.2">
      <c r="A4842" s="63" t="s">
        <v>4817</v>
      </c>
      <c r="B4842" s="63" t="s">
        <v>4758</v>
      </c>
      <c r="C4842" s="63" t="s">
        <v>129</v>
      </c>
      <c r="D4842" s="63" t="s">
        <v>128</v>
      </c>
      <c r="E4842" s="63" t="s">
        <v>4759</v>
      </c>
      <c r="F4842" s="63">
        <v>0</v>
      </c>
      <c r="G4842" s="63" t="s">
        <v>4760</v>
      </c>
      <c r="H4842" s="63" t="s">
        <v>18</v>
      </c>
      <c r="I4842" s="63">
        <v>15</v>
      </c>
      <c r="J4842" s="63">
        <v>7</v>
      </c>
      <c r="K4842" s="63">
        <v>1</v>
      </c>
      <c r="L4842" s="63"/>
      <c r="M4842" s="63"/>
      <c r="N4842" s="63"/>
      <c r="O4842" s="63"/>
      <c r="P4842" s="63"/>
      <c r="Q4842" s="63"/>
      <c r="R4842" s="63"/>
    </row>
    <row r="4843" spans="1:18" x14ac:dyDescent="0.2">
      <c r="A4843" s="63" t="s">
        <v>4818</v>
      </c>
      <c r="B4843" s="63" t="s">
        <v>4762</v>
      </c>
      <c r="C4843" s="63" t="s">
        <v>129</v>
      </c>
      <c r="D4843" s="63" t="s">
        <v>128</v>
      </c>
      <c r="E4843" s="63" t="s">
        <v>4759</v>
      </c>
      <c r="F4843" s="63">
        <v>1</v>
      </c>
      <c r="G4843" s="63" t="s">
        <v>4760</v>
      </c>
      <c r="H4843" s="63" t="s">
        <v>772</v>
      </c>
      <c r="I4843" s="63">
        <v>15.5</v>
      </c>
      <c r="J4843" s="63">
        <v>12</v>
      </c>
      <c r="K4843" s="63">
        <v>1</v>
      </c>
      <c r="L4843" s="63">
        <v>0.5</v>
      </c>
      <c r="M4843" s="63"/>
      <c r="N4843" s="63">
        <v>1</v>
      </c>
      <c r="O4843" s="63"/>
      <c r="P4843" s="63">
        <v>1</v>
      </c>
      <c r="Q4843" s="63"/>
      <c r="R4843" s="63"/>
    </row>
    <row r="4844" spans="1:18" x14ac:dyDescent="0.2">
      <c r="A4844" s="63" t="s">
        <v>4819</v>
      </c>
      <c r="B4844" s="63" t="s">
        <v>4758</v>
      </c>
      <c r="C4844" s="63" t="s">
        <v>133</v>
      </c>
      <c r="D4844" s="63" t="s">
        <v>132</v>
      </c>
      <c r="E4844" s="63" t="s">
        <v>4759</v>
      </c>
      <c r="F4844" s="63">
        <v>0</v>
      </c>
      <c r="G4844" s="63" t="s">
        <v>4760</v>
      </c>
      <c r="H4844" s="63" t="s">
        <v>18</v>
      </c>
      <c r="I4844" s="63">
        <v>17</v>
      </c>
      <c r="J4844" s="63">
        <v>37</v>
      </c>
      <c r="K4844" s="63">
        <v>3</v>
      </c>
      <c r="L4844" s="63"/>
      <c r="M4844" s="63"/>
      <c r="N4844" s="63"/>
      <c r="O4844" s="63"/>
      <c r="P4844" s="63"/>
      <c r="Q4844" s="63"/>
      <c r="R4844" s="63"/>
    </row>
    <row r="4845" spans="1:18" x14ac:dyDescent="0.2">
      <c r="A4845" s="63" t="s">
        <v>4820</v>
      </c>
      <c r="B4845" s="63" t="s">
        <v>4762</v>
      </c>
      <c r="C4845" s="63" t="s">
        <v>133</v>
      </c>
      <c r="D4845" s="63" t="s">
        <v>132</v>
      </c>
      <c r="E4845" s="63" t="s">
        <v>4759</v>
      </c>
      <c r="F4845" s="63">
        <v>1</v>
      </c>
      <c r="G4845" s="63" t="s">
        <v>4760</v>
      </c>
      <c r="H4845" s="63" t="s">
        <v>772</v>
      </c>
      <c r="I4845" s="63">
        <v>17.100000000000001</v>
      </c>
      <c r="J4845" s="63">
        <v>42</v>
      </c>
      <c r="K4845" s="63">
        <v>4</v>
      </c>
      <c r="L4845" s="63">
        <v>0.1</v>
      </c>
      <c r="M4845" s="63"/>
      <c r="N4845" s="63">
        <v>1</v>
      </c>
      <c r="O4845" s="63"/>
      <c r="P4845" s="63"/>
      <c r="Q4845" s="63"/>
      <c r="R4845" s="63"/>
    </row>
    <row r="4846" spans="1:18" x14ac:dyDescent="0.2">
      <c r="A4846" s="63" t="s">
        <v>4821</v>
      </c>
      <c r="B4846" s="63" t="s">
        <v>4758</v>
      </c>
      <c r="C4846" s="63" t="s">
        <v>137</v>
      </c>
      <c r="D4846" s="63" t="s">
        <v>136</v>
      </c>
      <c r="E4846" s="63" t="s">
        <v>4759</v>
      </c>
      <c r="F4846" s="63">
        <v>0</v>
      </c>
      <c r="G4846" s="63" t="s">
        <v>4760</v>
      </c>
      <c r="H4846" s="63" t="s">
        <v>18</v>
      </c>
      <c r="I4846" s="63">
        <v>16</v>
      </c>
      <c r="J4846" s="63">
        <v>17</v>
      </c>
      <c r="K4846" s="63">
        <v>2</v>
      </c>
      <c r="L4846" s="63"/>
      <c r="M4846" s="63"/>
      <c r="N4846" s="63"/>
      <c r="O4846" s="63"/>
      <c r="P4846" s="63"/>
      <c r="Q4846" s="63"/>
      <c r="R4846" s="63"/>
    </row>
    <row r="4847" spans="1:18" x14ac:dyDescent="0.2">
      <c r="A4847" s="63" t="s">
        <v>4822</v>
      </c>
      <c r="B4847" s="63" t="s">
        <v>4762</v>
      </c>
      <c r="C4847" s="63" t="s">
        <v>137</v>
      </c>
      <c r="D4847" s="63" t="s">
        <v>136</v>
      </c>
      <c r="E4847" s="63" t="s">
        <v>4759</v>
      </c>
      <c r="F4847" s="63">
        <v>1</v>
      </c>
      <c r="G4847" s="63" t="s">
        <v>4760</v>
      </c>
      <c r="H4847" s="63" t="s">
        <v>772</v>
      </c>
      <c r="I4847" s="63">
        <v>16.100000000000001</v>
      </c>
      <c r="J4847" s="63">
        <v>21</v>
      </c>
      <c r="K4847" s="63">
        <v>2</v>
      </c>
      <c r="L4847" s="63">
        <v>0.1</v>
      </c>
      <c r="M4847" s="63"/>
      <c r="N4847" s="63">
        <v>1</v>
      </c>
      <c r="O4847" s="63"/>
      <c r="P4847" s="63"/>
      <c r="Q4847" s="63"/>
      <c r="R4847" s="63"/>
    </row>
    <row r="4848" spans="1:18" x14ac:dyDescent="0.2">
      <c r="A4848" s="63" t="s">
        <v>4823</v>
      </c>
      <c r="B4848" s="63" t="s">
        <v>4758</v>
      </c>
      <c r="C4848" s="63" t="s">
        <v>141</v>
      </c>
      <c r="D4848" s="63" t="s">
        <v>140</v>
      </c>
      <c r="E4848" s="63" t="s">
        <v>4759</v>
      </c>
      <c r="F4848" s="63">
        <v>0</v>
      </c>
      <c r="G4848" s="63" t="s">
        <v>4760</v>
      </c>
      <c r="H4848" s="63" t="s">
        <v>18</v>
      </c>
      <c r="I4848" s="63">
        <v>15</v>
      </c>
      <c r="J4848" s="63">
        <v>7</v>
      </c>
      <c r="K4848" s="63">
        <v>1</v>
      </c>
      <c r="L4848" s="63"/>
      <c r="M4848" s="63"/>
      <c r="N4848" s="63"/>
      <c r="O4848" s="63"/>
      <c r="P4848" s="63"/>
      <c r="Q4848" s="63"/>
      <c r="R4848" s="63"/>
    </row>
    <row r="4849" spans="1:18" x14ac:dyDescent="0.2">
      <c r="A4849" s="63" t="s">
        <v>4824</v>
      </c>
      <c r="B4849" s="63" t="s">
        <v>4762</v>
      </c>
      <c r="C4849" s="63" t="s">
        <v>141</v>
      </c>
      <c r="D4849" s="63" t="s">
        <v>140</v>
      </c>
      <c r="E4849" s="63" t="s">
        <v>4759</v>
      </c>
      <c r="F4849" s="63">
        <v>1</v>
      </c>
      <c r="G4849" s="63" t="s">
        <v>4760</v>
      </c>
      <c r="H4849" s="63" t="s">
        <v>772</v>
      </c>
      <c r="I4849" s="63">
        <v>14.8</v>
      </c>
      <c r="J4849" s="63">
        <v>5</v>
      </c>
      <c r="K4849" s="63">
        <v>1</v>
      </c>
      <c r="L4849" s="63">
        <v>-0.2</v>
      </c>
      <c r="M4849" s="63">
        <v>1</v>
      </c>
      <c r="N4849" s="63"/>
      <c r="O4849" s="63"/>
      <c r="P4849" s="63"/>
      <c r="Q4849" s="63"/>
      <c r="R4849" s="63"/>
    </row>
    <row r="4850" spans="1:18" x14ac:dyDescent="0.2">
      <c r="A4850" s="63" t="s">
        <v>4825</v>
      </c>
      <c r="B4850" s="63" t="s">
        <v>4758</v>
      </c>
      <c r="C4850" s="63" t="s">
        <v>145</v>
      </c>
      <c r="D4850" s="63" t="s">
        <v>144</v>
      </c>
      <c r="E4850" s="63" t="s">
        <v>4759</v>
      </c>
      <c r="F4850" s="63">
        <v>0</v>
      </c>
      <c r="G4850" s="63" t="s">
        <v>4760</v>
      </c>
      <c r="H4850" s="63" t="s">
        <v>18</v>
      </c>
      <c r="I4850" s="63">
        <v>17</v>
      </c>
      <c r="J4850" s="63">
        <v>37</v>
      </c>
      <c r="K4850" s="63">
        <v>3</v>
      </c>
      <c r="L4850" s="63"/>
      <c r="M4850" s="63"/>
      <c r="N4850" s="63"/>
      <c r="O4850" s="63"/>
      <c r="P4850" s="63"/>
      <c r="Q4850" s="63"/>
      <c r="R4850" s="63"/>
    </row>
    <row r="4851" spans="1:18" x14ac:dyDescent="0.2">
      <c r="A4851" s="63" t="s">
        <v>4826</v>
      </c>
      <c r="B4851" s="63" t="s">
        <v>4762</v>
      </c>
      <c r="C4851" s="63" t="s">
        <v>145</v>
      </c>
      <c r="D4851" s="63" t="s">
        <v>144</v>
      </c>
      <c r="E4851" s="63" t="s">
        <v>4759</v>
      </c>
      <c r="F4851" s="63">
        <v>1</v>
      </c>
      <c r="G4851" s="63" t="s">
        <v>4760</v>
      </c>
      <c r="H4851" s="63" t="s">
        <v>772</v>
      </c>
      <c r="I4851" s="63">
        <v>16.600000000000001</v>
      </c>
      <c r="J4851" s="63">
        <v>31</v>
      </c>
      <c r="K4851" s="63">
        <v>3</v>
      </c>
      <c r="L4851" s="63">
        <v>-0.4</v>
      </c>
      <c r="M4851" s="63">
        <v>1</v>
      </c>
      <c r="N4851" s="63"/>
      <c r="O4851" s="63"/>
      <c r="P4851" s="63"/>
      <c r="Q4851" s="63"/>
      <c r="R4851" s="63"/>
    </row>
    <row r="4852" spans="1:18" x14ac:dyDescent="0.2">
      <c r="A4852" s="63" t="s">
        <v>4827</v>
      </c>
      <c r="B4852" s="63" t="s">
        <v>4758</v>
      </c>
      <c r="C4852" s="63" t="s">
        <v>149</v>
      </c>
      <c r="D4852" s="63" t="s">
        <v>148</v>
      </c>
      <c r="E4852" s="63" t="s">
        <v>4759</v>
      </c>
      <c r="F4852" s="63">
        <v>0</v>
      </c>
      <c r="G4852" s="63" t="s">
        <v>4760</v>
      </c>
      <c r="H4852" s="63" t="s">
        <v>18</v>
      </c>
      <c r="I4852" s="63">
        <v>16</v>
      </c>
      <c r="J4852" s="63">
        <v>17</v>
      </c>
      <c r="K4852" s="63">
        <v>2</v>
      </c>
      <c r="L4852" s="63"/>
      <c r="M4852" s="63"/>
      <c r="N4852" s="63"/>
      <c r="O4852" s="63"/>
      <c r="P4852" s="63"/>
      <c r="Q4852" s="63"/>
      <c r="R4852" s="63"/>
    </row>
    <row r="4853" spans="1:18" x14ac:dyDescent="0.2">
      <c r="A4853" s="63" t="s">
        <v>4828</v>
      </c>
      <c r="B4853" s="63" t="s">
        <v>4762</v>
      </c>
      <c r="C4853" s="63" t="s">
        <v>149</v>
      </c>
      <c r="D4853" s="63" t="s">
        <v>148</v>
      </c>
      <c r="E4853" s="63" t="s">
        <v>4759</v>
      </c>
      <c r="F4853" s="63">
        <v>1</v>
      </c>
      <c r="G4853" s="63" t="s">
        <v>4760</v>
      </c>
      <c r="H4853" s="63" t="s">
        <v>772</v>
      </c>
      <c r="I4853" s="63">
        <v>16.100000000000001</v>
      </c>
      <c r="J4853" s="63">
        <v>21</v>
      </c>
      <c r="K4853" s="63">
        <v>2</v>
      </c>
      <c r="L4853" s="63">
        <v>0.1</v>
      </c>
      <c r="M4853" s="63"/>
      <c r="N4853" s="63">
        <v>1</v>
      </c>
      <c r="O4853" s="63"/>
      <c r="P4853" s="63"/>
      <c r="Q4853" s="63"/>
      <c r="R4853" s="63"/>
    </row>
    <row r="4854" spans="1:18" x14ac:dyDescent="0.2">
      <c r="A4854" s="63" t="s">
        <v>4829</v>
      </c>
      <c r="B4854" s="63" t="s">
        <v>4758</v>
      </c>
      <c r="C4854" s="63" t="s">
        <v>153</v>
      </c>
      <c r="D4854" s="63" t="s">
        <v>152</v>
      </c>
      <c r="E4854" s="63" t="s">
        <v>4759</v>
      </c>
      <c r="F4854" s="63">
        <v>0</v>
      </c>
      <c r="G4854" s="63" t="s">
        <v>4760</v>
      </c>
      <c r="H4854" s="63" t="s">
        <v>18</v>
      </c>
      <c r="I4854" s="63">
        <v>15</v>
      </c>
      <c r="J4854" s="63">
        <v>7</v>
      </c>
      <c r="K4854" s="63">
        <v>1</v>
      </c>
      <c r="L4854" s="63"/>
      <c r="M4854" s="63"/>
      <c r="N4854" s="63"/>
      <c r="O4854" s="63"/>
      <c r="P4854" s="63"/>
      <c r="Q4854" s="63"/>
      <c r="R4854" s="63"/>
    </row>
    <row r="4855" spans="1:18" x14ac:dyDescent="0.2">
      <c r="A4855" s="63" t="s">
        <v>4830</v>
      </c>
      <c r="B4855" s="63" t="s">
        <v>4762</v>
      </c>
      <c r="C4855" s="63" t="s">
        <v>153</v>
      </c>
      <c r="D4855" s="63" t="s">
        <v>152</v>
      </c>
      <c r="E4855" s="63" t="s">
        <v>4759</v>
      </c>
      <c r="F4855" s="63">
        <v>1</v>
      </c>
      <c r="G4855" s="63" t="s">
        <v>4760</v>
      </c>
      <c r="H4855" s="63" t="s">
        <v>772</v>
      </c>
      <c r="I4855" s="63">
        <v>17.100000000000001</v>
      </c>
      <c r="J4855" s="63">
        <v>42</v>
      </c>
      <c r="K4855" s="63">
        <v>4</v>
      </c>
      <c r="L4855" s="63">
        <v>2</v>
      </c>
      <c r="M4855" s="63"/>
      <c r="N4855" s="63">
        <v>1</v>
      </c>
      <c r="O4855" s="63"/>
      <c r="P4855" s="63">
        <v>1</v>
      </c>
      <c r="Q4855" s="63"/>
      <c r="R4855" s="63">
        <v>1</v>
      </c>
    </row>
    <row r="4856" spans="1:18" x14ac:dyDescent="0.2">
      <c r="A4856" s="63" t="s">
        <v>4831</v>
      </c>
      <c r="B4856" s="63" t="s">
        <v>4758</v>
      </c>
      <c r="C4856" s="63" t="s">
        <v>157</v>
      </c>
      <c r="D4856" s="63" t="s">
        <v>156</v>
      </c>
      <c r="E4856" s="63" t="s">
        <v>4759</v>
      </c>
      <c r="F4856" s="63">
        <v>0</v>
      </c>
      <c r="G4856" s="63" t="s">
        <v>4760</v>
      </c>
      <c r="H4856" s="63" t="s">
        <v>18</v>
      </c>
      <c r="I4856" s="63">
        <v>16</v>
      </c>
      <c r="J4856" s="63">
        <v>17</v>
      </c>
      <c r="K4856" s="63">
        <v>2</v>
      </c>
      <c r="L4856" s="63"/>
      <c r="M4856" s="63"/>
      <c r="N4856" s="63"/>
      <c r="O4856" s="63"/>
      <c r="P4856" s="63"/>
      <c r="Q4856" s="63"/>
      <c r="R4856" s="63"/>
    </row>
    <row r="4857" spans="1:18" x14ac:dyDescent="0.2">
      <c r="A4857" s="63" t="s">
        <v>4832</v>
      </c>
      <c r="B4857" s="63" t="s">
        <v>4762</v>
      </c>
      <c r="C4857" s="63" t="s">
        <v>157</v>
      </c>
      <c r="D4857" s="63" t="s">
        <v>156</v>
      </c>
      <c r="E4857" s="63" t="s">
        <v>4759</v>
      </c>
      <c r="F4857" s="63">
        <v>1</v>
      </c>
      <c r="G4857" s="63" t="s">
        <v>4760</v>
      </c>
      <c r="H4857" s="63" t="s">
        <v>772</v>
      </c>
      <c r="I4857" s="63">
        <v>16.3</v>
      </c>
      <c r="J4857" s="63">
        <v>23</v>
      </c>
      <c r="K4857" s="63">
        <v>2</v>
      </c>
      <c r="L4857" s="63">
        <v>0.3</v>
      </c>
      <c r="M4857" s="63"/>
      <c r="N4857" s="63">
        <v>1</v>
      </c>
      <c r="O4857" s="63"/>
      <c r="P4857" s="63"/>
      <c r="Q4857" s="63"/>
      <c r="R4857" s="63"/>
    </row>
    <row r="4858" spans="1:18" x14ac:dyDescent="0.2">
      <c r="A4858" s="63" t="s">
        <v>4833</v>
      </c>
      <c r="B4858" s="63" t="s">
        <v>4758</v>
      </c>
      <c r="C4858" s="63" t="s">
        <v>161</v>
      </c>
      <c r="D4858" s="63" t="s">
        <v>160</v>
      </c>
      <c r="E4858" s="63" t="s">
        <v>4759</v>
      </c>
      <c r="F4858" s="63">
        <v>0</v>
      </c>
      <c r="G4858" s="63" t="s">
        <v>4760</v>
      </c>
      <c r="H4858" s="63" t="s">
        <v>18</v>
      </c>
      <c r="I4858" s="63">
        <v>16</v>
      </c>
      <c r="J4858" s="63">
        <v>17</v>
      </c>
      <c r="K4858" s="63">
        <v>2</v>
      </c>
      <c r="L4858" s="63"/>
      <c r="M4858" s="63"/>
      <c r="N4858" s="63"/>
      <c r="O4858" s="63"/>
      <c r="P4858" s="63"/>
      <c r="Q4858" s="63"/>
      <c r="R4858" s="63"/>
    </row>
    <row r="4859" spans="1:18" x14ac:dyDescent="0.2">
      <c r="A4859" s="63" t="s">
        <v>4834</v>
      </c>
      <c r="B4859" s="63" t="s">
        <v>4762</v>
      </c>
      <c r="C4859" s="63" t="s">
        <v>161</v>
      </c>
      <c r="D4859" s="63" t="s">
        <v>160</v>
      </c>
      <c r="E4859" s="63" t="s">
        <v>4759</v>
      </c>
      <c r="F4859" s="63">
        <v>1</v>
      </c>
      <c r="G4859" s="63" t="s">
        <v>4760</v>
      </c>
      <c r="H4859" s="63" t="s">
        <v>772</v>
      </c>
      <c r="I4859" s="63">
        <v>15.9</v>
      </c>
      <c r="J4859" s="63">
        <v>16</v>
      </c>
      <c r="K4859" s="63">
        <v>2</v>
      </c>
      <c r="L4859" s="63">
        <v>-0.1</v>
      </c>
      <c r="M4859" s="63">
        <v>1</v>
      </c>
      <c r="N4859" s="63"/>
      <c r="O4859" s="63"/>
      <c r="P4859" s="63"/>
      <c r="Q4859" s="63"/>
      <c r="R4859" s="63"/>
    </row>
    <row r="4860" spans="1:18" x14ac:dyDescent="0.2">
      <c r="A4860" s="63" t="s">
        <v>4835</v>
      </c>
      <c r="B4860" s="63" t="s">
        <v>4758</v>
      </c>
      <c r="C4860" s="63" t="s">
        <v>165</v>
      </c>
      <c r="D4860" s="63" t="s">
        <v>164</v>
      </c>
      <c r="E4860" s="63" t="s">
        <v>4759</v>
      </c>
      <c r="F4860" s="63">
        <v>0</v>
      </c>
      <c r="G4860" s="63" t="s">
        <v>4760</v>
      </c>
      <c r="H4860" s="63" t="s">
        <v>18</v>
      </c>
      <c r="I4860" s="63">
        <v>14</v>
      </c>
      <c r="J4860" s="63">
        <v>1</v>
      </c>
      <c r="K4860" s="63">
        <v>1</v>
      </c>
      <c r="L4860" s="63"/>
      <c r="M4860" s="63"/>
      <c r="N4860" s="63"/>
      <c r="O4860" s="63"/>
      <c r="P4860" s="63"/>
      <c r="Q4860" s="63"/>
      <c r="R4860" s="63"/>
    </row>
    <row r="4861" spans="1:18" x14ac:dyDescent="0.2">
      <c r="A4861" s="63" t="s">
        <v>4836</v>
      </c>
      <c r="B4861" s="63" t="s">
        <v>4762</v>
      </c>
      <c r="C4861" s="63" t="s">
        <v>165</v>
      </c>
      <c r="D4861" s="63" t="s">
        <v>164</v>
      </c>
      <c r="E4861" s="63" t="s">
        <v>4759</v>
      </c>
      <c r="F4861" s="63">
        <v>1</v>
      </c>
      <c r="G4861" s="63" t="s">
        <v>4760</v>
      </c>
      <c r="H4861" s="63" t="s">
        <v>772</v>
      </c>
      <c r="I4861" s="63">
        <v>15</v>
      </c>
      <c r="J4861" s="63">
        <v>9</v>
      </c>
      <c r="K4861" s="63">
        <v>1</v>
      </c>
      <c r="L4861" s="63">
        <v>1</v>
      </c>
      <c r="M4861" s="63"/>
      <c r="N4861" s="63">
        <v>1</v>
      </c>
      <c r="O4861" s="63"/>
      <c r="P4861" s="63">
        <v>1</v>
      </c>
      <c r="Q4861" s="63"/>
      <c r="R4861" s="63">
        <v>1</v>
      </c>
    </row>
    <row r="4862" spans="1:18" x14ac:dyDescent="0.2">
      <c r="A4862" s="63" t="s">
        <v>4837</v>
      </c>
      <c r="B4862" s="63" t="s">
        <v>4758</v>
      </c>
      <c r="C4862" s="63" t="s">
        <v>169</v>
      </c>
      <c r="D4862" s="63" t="s">
        <v>168</v>
      </c>
      <c r="E4862" s="63" t="s">
        <v>4759</v>
      </c>
      <c r="F4862" s="63">
        <v>0</v>
      </c>
      <c r="G4862" s="63" t="s">
        <v>4760</v>
      </c>
      <c r="H4862" s="63" t="s">
        <v>18</v>
      </c>
      <c r="I4862" s="63">
        <v>17</v>
      </c>
      <c r="J4862" s="63">
        <v>37</v>
      </c>
      <c r="K4862" s="63">
        <v>3</v>
      </c>
      <c r="L4862" s="63"/>
      <c r="M4862" s="63"/>
      <c r="N4862" s="63"/>
      <c r="O4862" s="63"/>
      <c r="P4862" s="63"/>
      <c r="Q4862" s="63"/>
      <c r="R4862" s="63"/>
    </row>
    <row r="4863" spans="1:18" x14ac:dyDescent="0.2">
      <c r="A4863" s="63" t="s">
        <v>4838</v>
      </c>
      <c r="B4863" s="63" t="s">
        <v>4762</v>
      </c>
      <c r="C4863" s="63" t="s">
        <v>169</v>
      </c>
      <c r="D4863" s="63" t="s">
        <v>168</v>
      </c>
      <c r="E4863" s="63" t="s">
        <v>4759</v>
      </c>
      <c r="F4863" s="63">
        <v>1</v>
      </c>
      <c r="G4863" s="63" t="s">
        <v>4760</v>
      </c>
      <c r="H4863" s="63" t="s">
        <v>772</v>
      </c>
      <c r="I4863" s="63">
        <v>16.899999999999999</v>
      </c>
      <c r="J4863" s="63">
        <v>37</v>
      </c>
      <c r="K4863" s="63">
        <v>3</v>
      </c>
      <c r="L4863" s="63">
        <v>-0.1</v>
      </c>
      <c r="M4863" s="63">
        <v>1</v>
      </c>
      <c r="N4863" s="63"/>
      <c r="O4863" s="63"/>
      <c r="P4863" s="63"/>
      <c r="Q4863" s="63"/>
      <c r="R4863" s="63"/>
    </row>
    <row r="4864" spans="1:18" x14ac:dyDescent="0.2">
      <c r="A4864" s="63" t="s">
        <v>4839</v>
      </c>
      <c r="B4864" s="63" t="s">
        <v>4758</v>
      </c>
      <c r="C4864" s="63" t="s">
        <v>173</v>
      </c>
      <c r="D4864" s="63" t="s">
        <v>172</v>
      </c>
      <c r="E4864" s="63" t="s">
        <v>4759</v>
      </c>
      <c r="F4864" s="63">
        <v>0</v>
      </c>
      <c r="G4864" s="63" t="s">
        <v>4760</v>
      </c>
      <c r="H4864" s="63" t="s">
        <v>18</v>
      </c>
      <c r="I4864" s="63">
        <v>15</v>
      </c>
      <c r="J4864" s="63">
        <v>7</v>
      </c>
      <c r="K4864" s="63">
        <v>1</v>
      </c>
      <c r="L4864" s="63"/>
      <c r="M4864" s="63"/>
      <c r="N4864" s="63"/>
      <c r="O4864" s="63"/>
      <c r="P4864" s="63"/>
      <c r="Q4864" s="63"/>
      <c r="R4864" s="63"/>
    </row>
    <row r="4865" spans="1:18" x14ac:dyDescent="0.2">
      <c r="A4865" s="63" t="s">
        <v>4840</v>
      </c>
      <c r="B4865" s="63" t="s">
        <v>4762</v>
      </c>
      <c r="C4865" s="63" t="s">
        <v>173</v>
      </c>
      <c r="D4865" s="63" t="s">
        <v>172</v>
      </c>
      <c r="E4865" s="63" t="s">
        <v>4759</v>
      </c>
      <c r="F4865" s="63">
        <v>1</v>
      </c>
      <c r="G4865" s="63" t="s">
        <v>4760</v>
      </c>
      <c r="H4865" s="63" t="s">
        <v>772</v>
      </c>
      <c r="I4865" s="63">
        <v>16.399999999999999</v>
      </c>
      <c r="J4865" s="63">
        <v>27</v>
      </c>
      <c r="K4865" s="63">
        <v>3</v>
      </c>
      <c r="L4865" s="63">
        <v>1.4</v>
      </c>
      <c r="M4865" s="63"/>
      <c r="N4865" s="63">
        <v>1</v>
      </c>
      <c r="O4865" s="63"/>
      <c r="P4865" s="63">
        <v>1</v>
      </c>
      <c r="Q4865" s="63"/>
      <c r="R4865" s="63">
        <v>1</v>
      </c>
    </row>
    <row r="4866" spans="1:18" x14ac:dyDescent="0.2">
      <c r="A4866" s="63" t="s">
        <v>4841</v>
      </c>
      <c r="B4866" s="63" t="s">
        <v>4758</v>
      </c>
      <c r="C4866" s="63" t="s">
        <v>177</v>
      </c>
      <c r="D4866" s="63" t="s">
        <v>176</v>
      </c>
      <c r="E4866" s="63" t="s">
        <v>4759</v>
      </c>
      <c r="F4866" s="63">
        <v>0</v>
      </c>
      <c r="G4866" s="63" t="s">
        <v>4760</v>
      </c>
      <c r="H4866" s="63" t="s">
        <v>18</v>
      </c>
      <c r="I4866" s="63">
        <v>16</v>
      </c>
      <c r="J4866" s="63">
        <v>17</v>
      </c>
      <c r="K4866" s="63">
        <v>2</v>
      </c>
      <c r="L4866" s="63"/>
      <c r="M4866" s="63"/>
      <c r="N4866" s="63"/>
      <c r="O4866" s="63"/>
      <c r="P4866" s="63"/>
      <c r="Q4866" s="63"/>
      <c r="R4866" s="63"/>
    </row>
    <row r="4867" spans="1:18" x14ac:dyDescent="0.2">
      <c r="A4867" s="63" t="s">
        <v>4842</v>
      </c>
      <c r="B4867" s="63" t="s">
        <v>4762</v>
      </c>
      <c r="C4867" s="63" t="s">
        <v>177</v>
      </c>
      <c r="D4867" s="63" t="s">
        <v>176</v>
      </c>
      <c r="E4867" s="63" t="s">
        <v>4759</v>
      </c>
      <c r="F4867" s="63">
        <v>1</v>
      </c>
      <c r="G4867" s="63" t="s">
        <v>4760</v>
      </c>
      <c r="H4867" s="63" t="s">
        <v>772</v>
      </c>
      <c r="I4867" s="63">
        <v>16.399999999999999</v>
      </c>
      <c r="J4867" s="63">
        <v>27</v>
      </c>
      <c r="K4867" s="63">
        <v>3</v>
      </c>
      <c r="L4867" s="63">
        <v>0.4</v>
      </c>
      <c r="M4867" s="63"/>
      <c r="N4867" s="63">
        <v>1</v>
      </c>
      <c r="O4867" s="63"/>
      <c r="P4867" s="63"/>
      <c r="Q4867" s="63"/>
      <c r="R4867" s="63"/>
    </row>
    <row r="4868" spans="1:18" x14ac:dyDescent="0.2">
      <c r="A4868" s="63" t="s">
        <v>4843</v>
      </c>
      <c r="B4868" s="63" t="s">
        <v>4758</v>
      </c>
      <c r="C4868" s="63" t="s">
        <v>181</v>
      </c>
      <c r="D4868" s="63" t="s">
        <v>180</v>
      </c>
      <c r="E4868" s="63" t="s">
        <v>4759</v>
      </c>
      <c r="F4868" s="63">
        <v>0</v>
      </c>
      <c r="G4868" s="63" t="s">
        <v>4760</v>
      </c>
      <c r="H4868" s="63" t="s">
        <v>18</v>
      </c>
      <c r="I4868" s="63">
        <v>17</v>
      </c>
      <c r="J4868" s="63">
        <v>37</v>
      </c>
      <c r="K4868" s="63">
        <v>3</v>
      </c>
      <c r="L4868" s="63"/>
      <c r="M4868" s="63"/>
      <c r="N4868" s="63"/>
      <c r="O4868" s="63"/>
      <c r="P4868" s="63"/>
      <c r="Q4868" s="63"/>
      <c r="R4868" s="63"/>
    </row>
    <row r="4869" spans="1:18" x14ac:dyDescent="0.2">
      <c r="A4869" s="63" t="s">
        <v>4844</v>
      </c>
      <c r="B4869" s="63" t="s">
        <v>4762</v>
      </c>
      <c r="C4869" s="63" t="s">
        <v>181</v>
      </c>
      <c r="D4869" s="63" t="s">
        <v>180</v>
      </c>
      <c r="E4869" s="63" t="s">
        <v>4759</v>
      </c>
      <c r="F4869" s="63">
        <v>1</v>
      </c>
      <c r="G4869" s="63" t="s">
        <v>4760</v>
      </c>
      <c r="H4869" s="63" t="s">
        <v>772</v>
      </c>
      <c r="I4869" s="63">
        <v>15.5</v>
      </c>
      <c r="J4869" s="63">
        <v>12</v>
      </c>
      <c r="K4869" s="63">
        <v>1</v>
      </c>
      <c r="L4869" s="63">
        <v>-1.5</v>
      </c>
      <c r="M4869" s="63">
        <v>1</v>
      </c>
      <c r="N4869" s="63"/>
      <c r="O4869" s="63">
        <v>1</v>
      </c>
      <c r="P4869" s="63"/>
      <c r="Q4869" s="63">
        <v>1</v>
      </c>
      <c r="R4869" s="63"/>
    </row>
    <row r="4870" spans="1:18" x14ac:dyDescent="0.2">
      <c r="A4870" s="63" t="s">
        <v>4845</v>
      </c>
      <c r="B4870" s="63" t="s">
        <v>4758</v>
      </c>
      <c r="C4870" s="63" t="s">
        <v>185</v>
      </c>
      <c r="D4870" s="63" t="s">
        <v>184</v>
      </c>
      <c r="E4870" s="63" t="s">
        <v>4759</v>
      </c>
      <c r="F4870" s="63">
        <v>0</v>
      </c>
      <c r="G4870" s="63" t="s">
        <v>4760</v>
      </c>
      <c r="H4870" s="63" t="s">
        <v>18</v>
      </c>
      <c r="I4870" s="63">
        <v>17</v>
      </c>
      <c r="J4870" s="63">
        <v>37</v>
      </c>
      <c r="K4870" s="63">
        <v>3</v>
      </c>
      <c r="L4870" s="63"/>
      <c r="M4870" s="63"/>
      <c r="N4870" s="63"/>
      <c r="O4870" s="63"/>
      <c r="P4870" s="63"/>
      <c r="Q4870" s="63"/>
      <c r="R4870" s="63"/>
    </row>
    <row r="4871" spans="1:18" x14ac:dyDescent="0.2">
      <c r="A4871" s="63" t="s">
        <v>4846</v>
      </c>
      <c r="B4871" s="63" t="s">
        <v>4762</v>
      </c>
      <c r="C4871" s="63" t="s">
        <v>185</v>
      </c>
      <c r="D4871" s="63" t="s">
        <v>184</v>
      </c>
      <c r="E4871" s="63" t="s">
        <v>4759</v>
      </c>
      <c r="F4871" s="63">
        <v>1</v>
      </c>
      <c r="G4871" s="63" t="s">
        <v>4760</v>
      </c>
      <c r="H4871" s="63" t="s">
        <v>772</v>
      </c>
      <c r="I4871" s="63">
        <v>17.3</v>
      </c>
      <c r="J4871" s="63">
        <v>45</v>
      </c>
      <c r="K4871" s="63">
        <v>4</v>
      </c>
      <c r="L4871" s="63">
        <v>0.3</v>
      </c>
      <c r="M4871" s="63"/>
      <c r="N4871" s="63">
        <v>1</v>
      </c>
      <c r="O4871" s="63"/>
      <c r="P4871" s="63"/>
      <c r="Q4871" s="63"/>
      <c r="R4871" s="63"/>
    </row>
    <row r="4872" spans="1:18" x14ac:dyDescent="0.2">
      <c r="A4872" s="63" t="s">
        <v>4847</v>
      </c>
      <c r="B4872" s="63" t="s">
        <v>4758</v>
      </c>
      <c r="C4872" s="63" t="s">
        <v>189</v>
      </c>
      <c r="D4872" s="63" t="s">
        <v>188</v>
      </c>
      <c r="E4872" s="63" t="s">
        <v>4759</v>
      </c>
      <c r="F4872" s="63">
        <v>0</v>
      </c>
      <c r="G4872" s="63" t="s">
        <v>4760</v>
      </c>
      <c r="H4872" s="63" t="s">
        <v>18</v>
      </c>
      <c r="I4872" s="63">
        <v>15</v>
      </c>
      <c r="J4872" s="63">
        <v>7</v>
      </c>
      <c r="K4872" s="63">
        <v>1</v>
      </c>
      <c r="L4872" s="63"/>
      <c r="M4872" s="63"/>
      <c r="N4872" s="63"/>
      <c r="O4872" s="63"/>
      <c r="P4872" s="63"/>
      <c r="Q4872" s="63"/>
      <c r="R4872" s="63"/>
    </row>
    <row r="4873" spans="1:18" x14ac:dyDescent="0.2">
      <c r="A4873" s="63" t="s">
        <v>4848</v>
      </c>
      <c r="B4873" s="63" t="s">
        <v>4762</v>
      </c>
      <c r="C4873" s="63" t="s">
        <v>189</v>
      </c>
      <c r="D4873" s="63" t="s">
        <v>188</v>
      </c>
      <c r="E4873" s="63" t="s">
        <v>4759</v>
      </c>
      <c r="F4873" s="63">
        <v>1</v>
      </c>
      <c r="G4873" s="63" t="s">
        <v>4760</v>
      </c>
      <c r="H4873" s="63" t="s">
        <v>772</v>
      </c>
      <c r="I4873" s="63">
        <v>15.4</v>
      </c>
      <c r="J4873" s="63">
        <v>10</v>
      </c>
      <c r="K4873" s="63">
        <v>1</v>
      </c>
      <c r="L4873" s="63">
        <v>0.4</v>
      </c>
      <c r="M4873" s="63"/>
      <c r="N4873" s="63">
        <v>1</v>
      </c>
      <c r="O4873" s="63"/>
      <c r="P4873" s="63"/>
      <c r="Q4873" s="63"/>
      <c r="R4873" s="63"/>
    </row>
    <row r="4874" spans="1:18" x14ac:dyDescent="0.2">
      <c r="A4874" s="63" t="s">
        <v>4849</v>
      </c>
      <c r="B4874" s="63" t="s">
        <v>4758</v>
      </c>
      <c r="C4874" s="63" t="s">
        <v>193</v>
      </c>
      <c r="D4874" s="63" t="s">
        <v>192</v>
      </c>
      <c r="E4874" s="63" t="s">
        <v>4759</v>
      </c>
      <c r="F4874" s="63">
        <v>0</v>
      </c>
      <c r="G4874" s="63" t="s">
        <v>4760</v>
      </c>
      <c r="H4874" s="63" t="s">
        <v>18</v>
      </c>
      <c r="I4874" s="63">
        <v>16</v>
      </c>
      <c r="J4874" s="63"/>
      <c r="K4874" s="63"/>
      <c r="L4874" s="63"/>
      <c r="M4874" s="63"/>
      <c r="N4874" s="63"/>
      <c r="O4874" s="63"/>
      <c r="P4874" s="63"/>
      <c r="Q4874" s="63"/>
      <c r="R4874" s="63"/>
    </row>
    <row r="4875" spans="1:18" x14ac:dyDescent="0.2">
      <c r="A4875" s="63" t="s">
        <v>4850</v>
      </c>
      <c r="B4875" s="63" t="s">
        <v>4762</v>
      </c>
      <c r="C4875" s="63" t="s">
        <v>193</v>
      </c>
      <c r="D4875" s="63" t="s">
        <v>192</v>
      </c>
      <c r="E4875" s="63" t="s">
        <v>4759</v>
      </c>
      <c r="F4875" s="63">
        <v>1</v>
      </c>
      <c r="G4875" s="63" t="s">
        <v>4760</v>
      </c>
      <c r="H4875" s="63" t="s">
        <v>772</v>
      </c>
      <c r="I4875" s="63">
        <v>16.2</v>
      </c>
      <c r="J4875" s="63"/>
      <c r="K4875" s="63"/>
      <c r="L4875" s="63">
        <v>0.2</v>
      </c>
      <c r="M4875" s="63"/>
      <c r="N4875" s="63">
        <v>1</v>
      </c>
      <c r="O4875" s="63"/>
      <c r="P4875" s="63"/>
      <c r="Q4875" s="63"/>
      <c r="R4875" s="63"/>
    </row>
    <row r="4876" spans="1:18" x14ac:dyDescent="0.2">
      <c r="A4876" s="63" t="s">
        <v>4851</v>
      </c>
      <c r="B4876" s="63" t="s">
        <v>4758</v>
      </c>
      <c r="C4876" s="63" t="s">
        <v>197</v>
      </c>
      <c r="D4876" s="63" t="s">
        <v>196</v>
      </c>
      <c r="E4876" s="63" t="s">
        <v>4759</v>
      </c>
      <c r="F4876" s="63">
        <v>0</v>
      </c>
      <c r="G4876" s="63" t="s">
        <v>4760</v>
      </c>
      <c r="H4876" s="63" t="s">
        <v>18</v>
      </c>
      <c r="I4876" s="63">
        <v>14</v>
      </c>
      <c r="J4876" s="63">
        <v>1</v>
      </c>
      <c r="K4876" s="63">
        <v>1</v>
      </c>
      <c r="L4876" s="63"/>
      <c r="M4876" s="63"/>
      <c r="N4876" s="63"/>
      <c r="O4876" s="63"/>
      <c r="P4876" s="63"/>
      <c r="Q4876" s="63"/>
      <c r="R4876" s="63"/>
    </row>
    <row r="4877" spans="1:18" x14ac:dyDescent="0.2">
      <c r="A4877" s="63" t="s">
        <v>4852</v>
      </c>
      <c r="B4877" s="63" t="s">
        <v>4762</v>
      </c>
      <c r="C4877" s="63" t="s">
        <v>197</v>
      </c>
      <c r="D4877" s="63" t="s">
        <v>196</v>
      </c>
      <c r="E4877" s="63" t="s">
        <v>4759</v>
      </c>
      <c r="F4877" s="63">
        <v>1</v>
      </c>
      <c r="G4877" s="63" t="s">
        <v>4760</v>
      </c>
      <c r="H4877" s="63" t="s">
        <v>772</v>
      </c>
      <c r="I4877" s="63">
        <v>14.4</v>
      </c>
      <c r="J4877" s="63">
        <v>4</v>
      </c>
      <c r="K4877" s="63">
        <v>1</v>
      </c>
      <c r="L4877" s="63">
        <v>0.4</v>
      </c>
      <c r="M4877" s="63"/>
      <c r="N4877" s="63">
        <v>1</v>
      </c>
      <c r="O4877" s="63"/>
      <c r="P4877" s="63"/>
      <c r="Q4877" s="63"/>
      <c r="R4877" s="63"/>
    </row>
    <row r="4878" spans="1:18" x14ac:dyDescent="0.2">
      <c r="A4878" s="63" t="s">
        <v>4853</v>
      </c>
      <c r="B4878" s="63" t="s">
        <v>4758</v>
      </c>
      <c r="C4878" s="63" t="s">
        <v>201</v>
      </c>
      <c r="D4878" s="63" t="s">
        <v>200</v>
      </c>
      <c r="E4878" s="63" t="s">
        <v>4759</v>
      </c>
      <c r="F4878" s="63">
        <v>0</v>
      </c>
      <c r="G4878" s="63" t="s">
        <v>4760</v>
      </c>
      <c r="H4878" s="63" t="s">
        <v>18</v>
      </c>
      <c r="I4878" s="63">
        <v>16</v>
      </c>
      <c r="J4878" s="63">
        <v>17</v>
      </c>
      <c r="K4878" s="63">
        <v>2</v>
      </c>
      <c r="L4878" s="63"/>
      <c r="M4878" s="63"/>
      <c r="N4878" s="63"/>
      <c r="O4878" s="63"/>
      <c r="P4878" s="63"/>
      <c r="Q4878" s="63"/>
      <c r="R4878" s="63"/>
    </row>
    <row r="4879" spans="1:18" x14ac:dyDescent="0.2">
      <c r="A4879" s="63" t="s">
        <v>4854</v>
      </c>
      <c r="B4879" s="63" t="s">
        <v>4762</v>
      </c>
      <c r="C4879" s="63" t="s">
        <v>201</v>
      </c>
      <c r="D4879" s="63" t="s">
        <v>200</v>
      </c>
      <c r="E4879" s="63" t="s">
        <v>4759</v>
      </c>
      <c r="F4879" s="63">
        <v>1</v>
      </c>
      <c r="G4879" s="63" t="s">
        <v>4760</v>
      </c>
      <c r="H4879" s="63" t="s">
        <v>772</v>
      </c>
      <c r="I4879" s="63">
        <v>16.3</v>
      </c>
      <c r="J4879" s="63">
        <v>23</v>
      </c>
      <c r="K4879" s="63">
        <v>2</v>
      </c>
      <c r="L4879" s="63">
        <v>0.3</v>
      </c>
      <c r="M4879" s="63"/>
      <c r="N4879" s="63">
        <v>1</v>
      </c>
      <c r="O4879" s="63"/>
      <c r="P4879" s="63"/>
      <c r="Q4879" s="63"/>
      <c r="R4879" s="63"/>
    </row>
    <row r="4880" spans="1:18" x14ac:dyDescent="0.2">
      <c r="A4880" s="63" t="s">
        <v>4855</v>
      </c>
      <c r="B4880" s="63" t="s">
        <v>4758</v>
      </c>
      <c r="C4880" s="63" t="s">
        <v>205</v>
      </c>
      <c r="D4880" s="63" t="s">
        <v>204</v>
      </c>
      <c r="E4880" s="63" t="s">
        <v>4759</v>
      </c>
      <c r="F4880" s="63">
        <v>0</v>
      </c>
      <c r="G4880" s="63" t="s">
        <v>4760</v>
      </c>
      <c r="H4880" s="63" t="s">
        <v>18</v>
      </c>
      <c r="I4880" s="63">
        <v>17</v>
      </c>
      <c r="J4880" s="63">
        <v>37</v>
      </c>
      <c r="K4880" s="63">
        <v>3</v>
      </c>
      <c r="L4880" s="63"/>
      <c r="M4880" s="63"/>
      <c r="N4880" s="63"/>
      <c r="O4880" s="63"/>
      <c r="P4880" s="63"/>
      <c r="Q4880" s="63"/>
      <c r="R4880" s="63"/>
    </row>
    <row r="4881" spans="1:18" x14ac:dyDescent="0.2">
      <c r="A4881" s="63" t="s">
        <v>4856</v>
      </c>
      <c r="B4881" s="63" t="s">
        <v>4762</v>
      </c>
      <c r="C4881" s="63" t="s">
        <v>205</v>
      </c>
      <c r="D4881" s="63" t="s">
        <v>204</v>
      </c>
      <c r="E4881" s="63" t="s">
        <v>4759</v>
      </c>
      <c r="F4881" s="63">
        <v>1</v>
      </c>
      <c r="G4881" s="63" t="s">
        <v>4760</v>
      </c>
      <c r="H4881" s="63" t="s">
        <v>772</v>
      </c>
      <c r="I4881" s="63">
        <v>16.7</v>
      </c>
      <c r="J4881" s="63">
        <v>35</v>
      </c>
      <c r="K4881" s="63">
        <v>3</v>
      </c>
      <c r="L4881" s="63">
        <v>-0.3</v>
      </c>
      <c r="M4881" s="63">
        <v>1</v>
      </c>
      <c r="N4881" s="63"/>
      <c r="O4881" s="63"/>
      <c r="P4881" s="63"/>
      <c r="Q4881" s="63"/>
      <c r="R4881" s="63"/>
    </row>
    <row r="4882" spans="1:18" x14ac:dyDescent="0.2">
      <c r="A4882" s="63" t="s">
        <v>4857</v>
      </c>
      <c r="B4882" s="63" t="s">
        <v>4758</v>
      </c>
      <c r="C4882" s="63" t="s">
        <v>209</v>
      </c>
      <c r="D4882" s="63" t="s">
        <v>208</v>
      </c>
      <c r="E4882" s="63" t="s">
        <v>4759</v>
      </c>
      <c r="F4882" s="63">
        <v>0</v>
      </c>
      <c r="G4882" s="63" t="s">
        <v>4760</v>
      </c>
      <c r="H4882" s="63" t="s">
        <v>18</v>
      </c>
      <c r="I4882" s="63">
        <v>15</v>
      </c>
      <c r="J4882" s="63">
        <v>7</v>
      </c>
      <c r="K4882" s="63">
        <v>1</v>
      </c>
      <c r="L4882" s="63"/>
      <c r="M4882" s="63"/>
      <c r="N4882" s="63"/>
      <c r="O4882" s="63"/>
      <c r="P4882" s="63"/>
      <c r="Q4882" s="63"/>
      <c r="R4882" s="63"/>
    </row>
    <row r="4883" spans="1:18" x14ac:dyDescent="0.2">
      <c r="A4883" s="63" t="s">
        <v>4858</v>
      </c>
      <c r="B4883" s="63" t="s">
        <v>4762</v>
      </c>
      <c r="C4883" s="63" t="s">
        <v>209</v>
      </c>
      <c r="D4883" s="63" t="s">
        <v>208</v>
      </c>
      <c r="E4883" s="63" t="s">
        <v>4759</v>
      </c>
      <c r="F4883" s="63">
        <v>1</v>
      </c>
      <c r="G4883" s="63" t="s">
        <v>4760</v>
      </c>
      <c r="H4883" s="63" t="s">
        <v>772</v>
      </c>
      <c r="I4883" s="63">
        <v>14.9</v>
      </c>
      <c r="J4883" s="63">
        <v>7</v>
      </c>
      <c r="K4883" s="63">
        <v>1</v>
      </c>
      <c r="L4883" s="63">
        <v>-0.1</v>
      </c>
      <c r="M4883" s="63">
        <v>1</v>
      </c>
      <c r="N4883" s="63"/>
      <c r="O4883" s="63"/>
      <c r="P4883" s="63"/>
      <c r="Q4883" s="63"/>
      <c r="R4883" s="63"/>
    </row>
    <row r="4884" spans="1:18" x14ac:dyDescent="0.2">
      <c r="A4884" s="63" t="s">
        <v>4859</v>
      </c>
      <c r="B4884" s="63" t="s">
        <v>4758</v>
      </c>
      <c r="C4884" s="63" t="s">
        <v>213</v>
      </c>
      <c r="D4884" s="63" t="s">
        <v>212</v>
      </c>
      <c r="E4884" s="63" t="s">
        <v>4759</v>
      </c>
      <c r="F4884" s="63">
        <v>0</v>
      </c>
      <c r="G4884" s="63" t="s">
        <v>4760</v>
      </c>
      <c r="H4884" s="63" t="s">
        <v>18</v>
      </c>
      <c r="I4884" s="63">
        <v>18</v>
      </c>
      <c r="J4884" s="63">
        <v>49</v>
      </c>
      <c r="K4884" s="63">
        <v>4</v>
      </c>
      <c r="L4884" s="63"/>
      <c r="M4884" s="63"/>
      <c r="N4884" s="63"/>
      <c r="O4884" s="63"/>
      <c r="P4884" s="63"/>
      <c r="Q4884" s="63"/>
      <c r="R4884" s="63"/>
    </row>
    <row r="4885" spans="1:18" x14ac:dyDescent="0.2">
      <c r="A4885" s="63" t="s">
        <v>4860</v>
      </c>
      <c r="B4885" s="63" t="s">
        <v>4762</v>
      </c>
      <c r="C4885" s="63" t="s">
        <v>213</v>
      </c>
      <c r="D4885" s="63" t="s">
        <v>212</v>
      </c>
      <c r="E4885" s="63" t="s">
        <v>4759</v>
      </c>
      <c r="F4885" s="63">
        <v>1</v>
      </c>
      <c r="G4885" s="63" t="s">
        <v>4760</v>
      </c>
      <c r="H4885" s="63" t="s">
        <v>772</v>
      </c>
      <c r="I4885" s="63">
        <v>17.899999999999999</v>
      </c>
      <c r="J4885" s="63">
        <v>51</v>
      </c>
      <c r="K4885" s="63">
        <v>4</v>
      </c>
      <c r="L4885" s="63">
        <v>-0.1</v>
      </c>
      <c r="M4885" s="63">
        <v>1</v>
      </c>
      <c r="N4885" s="63"/>
      <c r="O4885" s="63"/>
      <c r="P4885" s="63"/>
      <c r="Q4885" s="63"/>
      <c r="R4885" s="63"/>
    </row>
    <row r="4886" spans="1:18" x14ac:dyDescent="0.2">
      <c r="A4886" s="63" t="s">
        <v>4861</v>
      </c>
      <c r="B4886" s="63" t="s">
        <v>4758</v>
      </c>
      <c r="C4886" s="63" t="s">
        <v>217</v>
      </c>
      <c r="D4886" s="63" t="s">
        <v>216</v>
      </c>
      <c r="E4886" s="63" t="s">
        <v>4759</v>
      </c>
      <c r="F4886" s="63">
        <v>0</v>
      </c>
      <c r="G4886" s="63" t="s">
        <v>4760</v>
      </c>
      <c r="H4886" s="63" t="s">
        <v>18</v>
      </c>
      <c r="I4886" s="63">
        <v>16</v>
      </c>
      <c r="J4886" s="63">
        <v>17</v>
      </c>
      <c r="K4886" s="63">
        <v>2</v>
      </c>
      <c r="L4886" s="63"/>
      <c r="M4886" s="63"/>
      <c r="N4886" s="63"/>
      <c r="O4886" s="63"/>
      <c r="P4886" s="63"/>
      <c r="Q4886" s="63"/>
      <c r="R4886" s="63"/>
    </row>
    <row r="4887" spans="1:18" x14ac:dyDescent="0.2">
      <c r="A4887" s="63" t="s">
        <v>4862</v>
      </c>
      <c r="B4887" s="63" t="s">
        <v>4762</v>
      </c>
      <c r="C4887" s="63" t="s">
        <v>217</v>
      </c>
      <c r="D4887" s="63" t="s">
        <v>216</v>
      </c>
      <c r="E4887" s="63" t="s">
        <v>4759</v>
      </c>
      <c r="F4887" s="63">
        <v>1</v>
      </c>
      <c r="G4887" s="63" t="s">
        <v>4760</v>
      </c>
      <c r="H4887" s="63" t="s">
        <v>772</v>
      </c>
      <c r="I4887" s="63">
        <v>16.3</v>
      </c>
      <c r="J4887" s="63">
        <v>23</v>
      </c>
      <c r="K4887" s="63">
        <v>2</v>
      </c>
      <c r="L4887" s="63">
        <v>0.3</v>
      </c>
      <c r="M4887" s="63"/>
      <c r="N4887" s="63">
        <v>1</v>
      </c>
      <c r="O4887" s="63"/>
      <c r="P4887" s="63"/>
      <c r="Q4887" s="63"/>
      <c r="R4887" s="63"/>
    </row>
    <row r="4888" spans="1:18" x14ac:dyDescent="0.2">
      <c r="A4888" s="63" t="s">
        <v>4863</v>
      </c>
      <c r="B4888" s="63" t="s">
        <v>4758</v>
      </c>
      <c r="C4888" s="63" t="s">
        <v>221</v>
      </c>
      <c r="D4888" s="63" t="s">
        <v>220</v>
      </c>
      <c r="E4888" s="63" t="s">
        <v>4759</v>
      </c>
      <c r="F4888" s="63">
        <v>0</v>
      </c>
      <c r="G4888" s="63" t="s">
        <v>4760</v>
      </c>
      <c r="H4888" s="63" t="s">
        <v>18</v>
      </c>
      <c r="I4888" s="63">
        <v>17</v>
      </c>
      <c r="J4888" s="63">
        <v>37</v>
      </c>
      <c r="K4888" s="63">
        <v>3</v>
      </c>
      <c r="L4888" s="63"/>
      <c r="M4888" s="63"/>
      <c r="N4888" s="63"/>
      <c r="O4888" s="63"/>
      <c r="P4888" s="63"/>
      <c r="Q4888" s="63"/>
      <c r="R4888" s="63"/>
    </row>
    <row r="4889" spans="1:18" x14ac:dyDescent="0.2">
      <c r="A4889" s="63" t="s">
        <v>4864</v>
      </c>
      <c r="B4889" s="63" t="s">
        <v>4762</v>
      </c>
      <c r="C4889" s="63" t="s">
        <v>221</v>
      </c>
      <c r="D4889" s="63" t="s">
        <v>220</v>
      </c>
      <c r="E4889" s="63" t="s">
        <v>4759</v>
      </c>
      <c r="F4889" s="63">
        <v>1</v>
      </c>
      <c r="G4889" s="63" t="s">
        <v>4760</v>
      </c>
      <c r="H4889" s="63" t="s">
        <v>772</v>
      </c>
      <c r="I4889" s="63">
        <v>17.2</v>
      </c>
      <c r="J4889" s="63">
        <v>44</v>
      </c>
      <c r="K4889" s="63">
        <v>4</v>
      </c>
      <c r="L4889" s="63">
        <v>0.2</v>
      </c>
      <c r="M4889" s="63"/>
      <c r="N4889" s="63">
        <v>1</v>
      </c>
      <c r="O4889" s="63"/>
      <c r="P4889" s="63"/>
      <c r="Q4889" s="63"/>
      <c r="R4889" s="63"/>
    </row>
    <row r="4890" spans="1:18" x14ac:dyDescent="0.2">
      <c r="A4890" s="63" t="s">
        <v>4866</v>
      </c>
      <c r="B4890" s="63" t="s">
        <v>4867</v>
      </c>
      <c r="C4890" s="63" t="s">
        <v>14</v>
      </c>
      <c r="D4890" s="63" t="s">
        <v>13</v>
      </c>
      <c r="E4890" s="63" t="s">
        <v>4868</v>
      </c>
      <c r="F4890" s="63">
        <v>0</v>
      </c>
      <c r="G4890" s="63" t="s">
        <v>8643</v>
      </c>
      <c r="H4890" s="63" t="s">
        <v>334</v>
      </c>
      <c r="I4890" s="63">
        <v>9344</v>
      </c>
      <c r="J4890" s="63">
        <v>43</v>
      </c>
      <c r="K4890" s="63">
        <v>4</v>
      </c>
      <c r="L4890" s="63"/>
      <c r="M4890" s="63"/>
      <c r="N4890" s="63"/>
      <c r="O4890" s="63"/>
      <c r="P4890" s="63"/>
      <c r="Q4890" s="63"/>
      <c r="R4890" s="63"/>
    </row>
    <row r="4891" spans="1:18" x14ac:dyDescent="0.2">
      <c r="A4891" s="63" t="s">
        <v>4869</v>
      </c>
      <c r="B4891" s="63" t="s">
        <v>4870</v>
      </c>
      <c r="C4891" s="63" t="s">
        <v>14</v>
      </c>
      <c r="D4891" s="63" t="s">
        <v>13</v>
      </c>
      <c r="E4891" s="63" t="s">
        <v>4868</v>
      </c>
      <c r="F4891" s="63">
        <v>1</v>
      </c>
      <c r="G4891" s="63" t="s">
        <v>8643</v>
      </c>
      <c r="H4891" s="63" t="s">
        <v>19</v>
      </c>
      <c r="I4891" s="63">
        <v>9228</v>
      </c>
      <c r="J4891" s="63">
        <v>43</v>
      </c>
      <c r="K4891" s="63">
        <v>4</v>
      </c>
      <c r="L4891" s="63">
        <v>-0.1</v>
      </c>
      <c r="M4891" s="63">
        <v>1</v>
      </c>
      <c r="N4891" s="63"/>
      <c r="O4891" s="63"/>
      <c r="P4891" s="63"/>
      <c r="Q4891" s="63"/>
      <c r="R4891" s="63"/>
    </row>
    <row r="4892" spans="1:18" x14ac:dyDescent="0.2">
      <c r="A4892" s="63" t="s">
        <v>4871</v>
      </c>
      <c r="B4892" s="63" t="s">
        <v>4867</v>
      </c>
      <c r="C4892" s="63" t="s">
        <v>22</v>
      </c>
      <c r="D4892" s="63" t="s">
        <v>21</v>
      </c>
      <c r="E4892" s="63" t="s">
        <v>4868</v>
      </c>
      <c r="F4892" s="63">
        <v>0</v>
      </c>
      <c r="G4892" s="63" t="s">
        <v>8643</v>
      </c>
      <c r="H4892" s="63" t="s">
        <v>334</v>
      </c>
      <c r="I4892" s="63">
        <v>5399</v>
      </c>
      <c r="J4892" s="63">
        <v>1</v>
      </c>
      <c r="K4892" s="63">
        <v>1</v>
      </c>
      <c r="L4892" s="63"/>
      <c r="M4892" s="63"/>
      <c r="N4892" s="63"/>
      <c r="O4892" s="63"/>
      <c r="P4892" s="63"/>
      <c r="Q4892" s="63"/>
      <c r="R4892" s="63"/>
    </row>
    <row r="4893" spans="1:18" x14ac:dyDescent="0.2">
      <c r="A4893" s="63" t="s">
        <v>4872</v>
      </c>
      <c r="B4893" s="63" t="s">
        <v>4870</v>
      </c>
      <c r="C4893" s="63" t="s">
        <v>22</v>
      </c>
      <c r="D4893" s="63" t="s">
        <v>21</v>
      </c>
      <c r="E4893" s="63" t="s">
        <v>4868</v>
      </c>
      <c r="F4893" s="63">
        <v>1</v>
      </c>
      <c r="G4893" s="63" t="s">
        <v>8643</v>
      </c>
      <c r="H4893" s="63" t="s">
        <v>19</v>
      </c>
      <c r="I4893" s="63">
        <v>6110</v>
      </c>
      <c r="J4893" s="63">
        <v>2</v>
      </c>
      <c r="K4893" s="63">
        <v>1</v>
      </c>
      <c r="L4893" s="63">
        <v>0.6</v>
      </c>
      <c r="M4893" s="63"/>
      <c r="N4893" s="63">
        <v>1</v>
      </c>
      <c r="O4893" s="63"/>
      <c r="P4893" s="63">
        <v>1</v>
      </c>
      <c r="Q4893" s="63"/>
      <c r="R4893" s="63"/>
    </row>
    <row r="4894" spans="1:18" x14ac:dyDescent="0.2">
      <c r="A4894" s="63" t="s">
        <v>4873</v>
      </c>
      <c r="B4894" s="63" t="s">
        <v>4867</v>
      </c>
      <c r="C4894" s="63" t="s">
        <v>26</v>
      </c>
      <c r="D4894" s="63" t="s">
        <v>25</v>
      </c>
      <c r="E4894" s="63" t="s">
        <v>4868</v>
      </c>
      <c r="F4894" s="63">
        <v>0</v>
      </c>
      <c r="G4894" s="63" t="s">
        <v>8643</v>
      </c>
      <c r="H4894" s="63" t="s">
        <v>334</v>
      </c>
      <c r="I4894" s="63">
        <v>7998</v>
      </c>
      <c r="J4894" s="63">
        <v>18</v>
      </c>
      <c r="K4894" s="63">
        <v>2</v>
      </c>
      <c r="L4894" s="63"/>
      <c r="M4894" s="63"/>
      <c r="N4894" s="63"/>
      <c r="O4894" s="63"/>
      <c r="P4894" s="63"/>
      <c r="Q4894" s="63"/>
      <c r="R4894" s="63"/>
    </row>
    <row r="4895" spans="1:18" x14ac:dyDescent="0.2">
      <c r="A4895" s="63" t="s">
        <v>4874</v>
      </c>
      <c r="B4895" s="63" t="s">
        <v>4870</v>
      </c>
      <c r="C4895" s="63" t="s">
        <v>26</v>
      </c>
      <c r="D4895" s="63" t="s">
        <v>25</v>
      </c>
      <c r="E4895" s="63" t="s">
        <v>4868</v>
      </c>
      <c r="F4895" s="63">
        <v>1</v>
      </c>
      <c r="G4895" s="63" t="s">
        <v>8643</v>
      </c>
      <c r="H4895" s="63" t="s">
        <v>19</v>
      </c>
      <c r="I4895" s="63">
        <v>7912</v>
      </c>
      <c r="J4895" s="63">
        <v>18</v>
      </c>
      <c r="K4895" s="63">
        <v>2</v>
      </c>
      <c r="L4895" s="63">
        <v>-0.1</v>
      </c>
      <c r="M4895" s="63">
        <v>1</v>
      </c>
      <c r="N4895" s="63"/>
      <c r="O4895" s="63"/>
      <c r="P4895" s="63"/>
      <c r="Q4895" s="63"/>
      <c r="R4895" s="63"/>
    </row>
    <row r="4896" spans="1:18" x14ac:dyDescent="0.2">
      <c r="A4896" s="63" t="s">
        <v>4875</v>
      </c>
      <c r="B4896" s="63" t="s">
        <v>4867</v>
      </c>
      <c r="C4896" s="63" t="s">
        <v>30</v>
      </c>
      <c r="D4896" s="63" t="s">
        <v>29</v>
      </c>
      <c r="E4896" s="63" t="s">
        <v>4868</v>
      </c>
      <c r="F4896" s="63">
        <v>0</v>
      </c>
      <c r="G4896" s="63" t="s">
        <v>8643</v>
      </c>
      <c r="H4896" s="63" t="s">
        <v>334</v>
      </c>
      <c r="I4896" s="63">
        <v>8619</v>
      </c>
      <c r="J4896" s="63">
        <v>30</v>
      </c>
      <c r="K4896" s="63">
        <v>3</v>
      </c>
      <c r="L4896" s="63"/>
      <c r="M4896" s="63"/>
      <c r="N4896" s="63"/>
      <c r="O4896" s="63"/>
      <c r="P4896" s="63"/>
      <c r="Q4896" s="63"/>
      <c r="R4896" s="63"/>
    </row>
    <row r="4897" spans="1:18" x14ac:dyDescent="0.2">
      <c r="A4897" s="63" t="s">
        <v>4876</v>
      </c>
      <c r="B4897" s="63" t="s">
        <v>4870</v>
      </c>
      <c r="C4897" s="63" t="s">
        <v>30</v>
      </c>
      <c r="D4897" s="63" t="s">
        <v>29</v>
      </c>
      <c r="E4897" s="63" t="s">
        <v>4868</v>
      </c>
      <c r="F4897" s="63">
        <v>1</v>
      </c>
      <c r="G4897" s="63" t="s">
        <v>8643</v>
      </c>
      <c r="H4897" s="63" t="s">
        <v>19</v>
      </c>
      <c r="I4897" s="63">
        <v>8652</v>
      </c>
      <c r="J4897" s="63">
        <v>29</v>
      </c>
      <c r="K4897" s="63">
        <v>3</v>
      </c>
      <c r="L4897" s="63">
        <v>0</v>
      </c>
      <c r="M4897" s="63"/>
      <c r="N4897" s="63">
        <v>1</v>
      </c>
      <c r="O4897" s="63"/>
      <c r="P4897" s="63"/>
      <c r="Q4897" s="63"/>
      <c r="R4897" s="63"/>
    </row>
    <row r="4898" spans="1:18" x14ac:dyDescent="0.2">
      <c r="A4898" s="63" t="s">
        <v>4877</v>
      </c>
      <c r="B4898" s="63" t="s">
        <v>4867</v>
      </c>
      <c r="C4898" s="63" t="s">
        <v>34</v>
      </c>
      <c r="D4898" s="63" t="s">
        <v>33</v>
      </c>
      <c r="E4898" s="63" t="s">
        <v>4868</v>
      </c>
      <c r="F4898" s="63">
        <v>0</v>
      </c>
      <c r="G4898" s="63" t="s">
        <v>8643</v>
      </c>
      <c r="H4898" s="63" t="s">
        <v>334</v>
      </c>
      <c r="I4898" s="63">
        <v>8310</v>
      </c>
      <c r="J4898" s="63">
        <v>23</v>
      </c>
      <c r="K4898" s="63">
        <v>2</v>
      </c>
      <c r="L4898" s="63"/>
      <c r="M4898" s="63"/>
      <c r="N4898" s="63"/>
      <c r="O4898" s="63"/>
      <c r="P4898" s="63"/>
      <c r="Q4898" s="63"/>
      <c r="R4898" s="63"/>
    </row>
    <row r="4899" spans="1:18" x14ac:dyDescent="0.2">
      <c r="A4899" s="63" t="s">
        <v>4878</v>
      </c>
      <c r="B4899" s="63" t="s">
        <v>4870</v>
      </c>
      <c r="C4899" s="63" t="s">
        <v>34</v>
      </c>
      <c r="D4899" s="63" t="s">
        <v>33</v>
      </c>
      <c r="E4899" s="63" t="s">
        <v>4868</v>
      </c>
      <c r="F4899" s="63">
        <v>1</v>
      </c>
      <c r="G4899" s="63" t="s">
        <v>8643</v>
      </c>
      <c r="H4899" s="63" t="s">
        <v>19</v>
      </c>
      <c r="I4899" s="63">
        <v>8346</v>
      </c>
      <c r="J4899" s="63">
        <v>23</v>
      </c>
      <c r="K4899" s="63">
        <v>2</v>
      </c>
      <c r="L4899" s="63">
        <v>0</v>
      </c>
      <c r="M4899" s="63"/>
      <c r="N4899" s="63">
        <v>1</v>
      </c>
      <c r="O4899" s="63"/>
      <c r="P4899" s="63"/>
      <c r="Q4899" s="63"/>
      <c r="R4899" s="63"/>
    </row>
    <row r="4900" spans="1:18" x14ac:dyDescent="0.2">
      <c r="A4900" s="63" t="s">
        <v>4879</v>
      </c>
      <c r="B4900" s="63" t="s">
        <v>4867</v>
      </c>
      <c r="C4900" s="63" t="s">
        <v>38</v>
      </c>
      <c r="D4900" s="63" t="s">
        <v>37</v>
      </c>
      <c r="E4900" s="63" t="s">
        <v>4868</v>
      </c>
      <c r="F4900" s="63">
        <v>0</v>
      </c>
      <c r="G4900" s="63" t="s">
        <v>8643</v>
      </c>
      <c r="H4900" s="63" t="s">
        <v>334</v>
      </c>
      <c r="I4900" s="63">
        <v>7460</v>
      </c>
      <c r="J4900" s="63">
        <v>12</v>
      </c>
      <c r="K4900" s="63">
        <v>1</v>
      </c>
      <c r="L4900" s="63"/>
      <c r="M4900" s="63"/>
      <c r="N4900" s="63"/>
      <c r="O4900" s="63"/>
      <c r="P4900" s="63"/>
      <c r="Q4900" s="63"/>
      <c r="R4900" s="63"/>
    </row>
    <row r="4901" spans="1:18" x14ac:dyDescent="0.2">
      <c r="A4901" s="63" t="s">
        <v>4880</v>
      </c>
      <c r="B4901" s="63" t="s">
        <v>4870</v>
      </c>
      <c r="C4901" s="63" t="s">
        <v>38</v>
      </c>
      <c r="D4901" s="63" t="s">
        <v>37</v>
      </c>
      <c r="E4901" s="63" t="s">
        <v>4868</v>
      </c>
      <c r="F4901" s="63">
        <v>1</v>
      </c>
      <c r="G4901" s="63" t="s">
        <v>8643</v>
      </c>
      <c r="H4901" s="63" t="s">
        <v>19</v>
      </c>
      <c r="I4901" s="63">
        <v>7415</v>
      </c>
      <c r="J4901" s="63">
        <v>10</v>
      </c>
      <c r="K4901" s="63">
        <v>1</v>
      </c>
      <c r="L4901" s="63">
        <v>0</v>
      </c>
      <c r="M4901" s="63">
        <v>1</v>
      </c>
      <c r="N4901" s="63"/>
      <c r="O4901" s="63"/>
      <c r="P4901" s="63"/>
      <c r="Q4901" s="63"/>
      <c r="R4901" s="63"/>
    </row>
    <row r="4902" spans="1:18" x14ac:dyDescent="0.2">
      <c r="A4902" s="63" t="s">
        <v>4881</v>
      </c>
      <c r="B4902" s="63" t="s">
        <v>4867</v>
      </c>
      <c r="C4902" s="63" t="s">
        <v>42</v>
      </c>
      <c r="D4902" s="63" t="s">
        <v>41</v>
      </c>
      <c r="E4902" s="63" t="s">
        <v>4868</v>
      </c>
      <c r="F4902" s="63">
        <v>0</v>
      </c>
      <c r="G4902" s="63" t="s">
        <v>8643</v>
      </c>
      <c r="H4902" s="63" t="s">
        <v>334</v>
      </c>
      <c r="I4902" s="63">
        <v>8936</v>
      </c>
      <c r="J4902" s="63">
        <v>35</v>
      </c>
      <c r="K4902" s="63">
        <v>3</v>
      </c>
      <c r="L4902" s="63"/>
      <c r="M4902" s="63"/>
      <c r="N4902" s="63"/>
      <c r="O4902" s="63"/>
      <c r="P4902" s="63"/>
      <c r="Q4902" s="63"/>
      <c r="R4902" s="63"/>
    </row>
    <row r="4903" spans="1:18" x14ac:dyDescent="0.2">
      <c r="A4903" s="63" t="s">
        <v>4882</v>
      </c>
      <c r="B4903" s="63" t="s">
        <v>4870</v>
      </c>
      <c r="C4903" s="63" t="s">
        <v>42</v>
      </c>
      <c r="D4903" s="63" t="s">
        <v>41</v>
      </c>
      <c r="E4903" s="63" t="s">
        <v>4868</v>
      </c>
      <c r="F4903" s="63">
        <v>1</v>
      </c>
      <c r="G4903" s="63" t="s">
        <v>8643</v>
      </c>
      <c r="H4903" s="63" t="s">
        <v>19</v>
      </c>
      <c r="I4903" s="63">
        <v>9014</v>
      </c>
      <c r="J4903" s="63">
        <v>38</v>
      </c>
      <c r="K4903" s="63">
        <v>3</v>
      </c>
      <c r="L4903" s="63">
        <v>0.1</v>
      </c>
      <c r="M4903" s="63"/>
      <c r="N4903" s="63">
        <v>1</v>
      </c>
      <c r="O4903" s="63"/>
      <c r="P4903" s="63"/>
      <c r="Q4903" s="63"/>
      <c r="R4903" s="63"/>
    </row>
    <row r="4904" spans="1:18" x14ac:dyDescent="0.2">
      <c r="A4904" s="63" t="s">
        <v>4883</v>
      </c>
      <c r="B4904" s="63" t="s">
        <v>4867</v>
      </c>
      <c r="C4904" s="63" t="s">
        <v>46</v>
      </c>
      <c r="D4904" s="63" t="s">
        <v>45</v>
      </c>
      <c r="E4904" s="63" t="s">
        <v>4868</v>
      </c>
      <c r="F4904" s="63">
        <v>0</v>
      </c>
      <c r="G4904" s="63" t="s">
        <v>8643</v>
      </c>
      <c r="H4904" s="63" t="s">
        <v>334</v>
      </c>
      <c r="I4904" s="63">
        <v>8514</v>
      </c>
      <c r="J4904" s="63">
        <v>26</v>
      </c>
      <c r="K4904" s="63">
        <v>3</v>
      </c>
      <c r="L4904" s="63"/>
      <c r="M4904" s="63"/>
      <c r="N4904" s="63"/>
      <c r="O4904" s="63"/>
      <c r="P4904" s="63"/>
      <c r="Q4904" s="63"/>
      <c r="R4904" s="63"/>
    </row>
    <row r="4905" spans="1:18" x14ac:dyDescent="0.2">
      <c r="A4905" s="63" t="s">
        <v>4884</v>
      </c>
      <c r="B4905" s="63" t="s">
        <v>4870</v>
      </c>
      <c r="C4905" s="63" t="s">
        <v>46</v>
      </c>
      <c r="D4905" s="63" t="s">
        <v>45</v>
      </c>
      <c r="E4905" s="63" t="s">
        <v>4868</v>
      </c>
      <c r="F4905" s="63">
        <v>1</v>
      </c>
      <c r="G4905" s="63" t="s">
        <v>8643</v>
      </c>
      <c r="H4905" s="63" t="s">
        <v>19</v>
      </c>
      <c r="I4905" s="63">
        <v>8753</v>
      </c>
      <c r="J4905" s="63">
        <v>33</v>
      </c>
      <c r="K4905" s="63">
        <v>3</v>
      </c>
      <c r="L4905" s="63">
        <v>0.2</v>
      </c>
      <c r="M4905" s="63"/>
      <c r="N4905" s="63">
        <v>1</v>
      </c>
      <c r="O4905" s="63"/>
      <c r="P4905" s="63"/>
      <c r="Q4905" s="63"/>
      <c r="R4905" s="63"/>
    </row>
    <row r="4906" spans="1:18" x14ac:dyDescent="0.2">
      <c r="A4906" s="63" t="s">
        <v>4885</v>
      </c>
      <c r="B4906" s="63" t="s">
        <v>4867</v>
      </c>
      <c r="C4906" s="63" t="s">
        <v>50</v>
      </c>
      <c r="D4906" s="63" t="s">
        <v>49</v>
      </c>
      <c r="E4906" s="63" t="s">
        <v>4868</v>
      </c>
      <c r="F4906" s="63">
        <v>0</v>
      </c>
      <c r="G4906" s="63" t="s">
        <v>8643</v>
      </c>
      <c r="H4906" s="63" t="s">
        <v>334</v>
      </c>
      <c r="I4906" s="63">
        <v>8887</v>
      </c>
      <c r="J4906" s="63">
        <v>34</v>
      </c>
      <c r="K4906" s="63">
        <v>3</v>
      </c>
      <c r="L4906" s="63"/>
      <c r="M4906" s="63"/>
      <c r="N4906" s="63"/>
      <c r="O4906" s="63"/>
      <c r="P4906" s="63"/>
      <c r="Q4906" s="63"/>
      <c r="R4906" s="63"/>
    </row>
    <row r="4907" spans="1:18" x14ac:dyDescent="0.2">
      <c r="A4907" s="63" t="s">
        <v>4886</v>
      </c>
      <c r="B4907" s="63" t="s">
        <v>4870</v>
      </c>
      <c r="C4907" s="63" t="s">
        <v>50</v>
      </c>
      <c r="D4907" s="63" t="s">
        <v>49</v>
      </c>
      <c r="E4907" s="63" t="s">
        <v>4868</v>
      </c>
      <c r="F4907" s="63">
        <v>1</v>
      </c>
      <c r="G4907" s="63" t="s">
        <v>8643</v>
      </c>
      <c r="H4907" s="63" t="s">
        <v>19</v>
      </c>
      <c r="I4907" s="63">
        <v>8633</v>
      </c>
      <c r="J4907" s="63">
        <v>28</v>
      </c>
      <c r="K4907" s="63">
        <v>3</v>
      </c>
      <c r="L4907" s="63">
        <v>-0.2</v>
      </c>
      <c r="M4907" s="63">
        <v>1</v>
      </c>
      <c r="N4907" s="63"/>
      <c r="O4907" s="63"/>
      <c r="P4907" s="63"/>
      <c r="Q4907" s="63"/>
      <c r="R4907" s="63"/>
    </row>
    <row r="4908" spans="1:18" x14ac:dyDescent="0.2">
      <c r="A4908" s="63" t="s">
        <v>4887</v>
      </c>
      <c r="B4908" s="63" t="s">
        <v>4867</v>
      </c>
      <c r="C4908" s="63" t="s">
        <v>54</v>
      </c>
      <c r="D4908" s="63" t="s">
        <v>53</v>
      </c>
      <c r="E4908" s="63" t="s">
        <v>4868</v>
      </c>
      <c r="F4908" s="63">
        <v>0</v>
      </c>
      <c r="G4908" s="63" t="s">
        <v>8643</v>
      </c>
      <c r="H4908" s="63" t="s">
        <v>334</v>
      </c>
      <c r="I4908" s="63">
        <v>10597</v>
      </c>
      <c r="J4908" s="63">
        <v>50</v>
      </c>
      <c r="K4908" s="63">
        <v>4</v>
      </c>
      <c r="L4908" s="63"/>
      <c r="M4908" s="63"/>
      <c r="N4908" s="63"/>
      <c r="O4908" s="63"/>
      <c r="P4908" s="63"/>
      <c r="Q4908" s="63"/>
      <c r="R4908" s="63"/>
    </row>
    <row r="4909" spans="1:18" x14ac:dyDescent="0.2">
      <c r="A4909" s="63" t="s">
        <v>4888</v>
      </c>
      <c r="B4909" s="63" t="s">
        <v>4870</v>
      </c>
      <c r="C4909" s="63" t="s">
        <v>54</v>
      </c>
      <c r="D4909" s="63" t="s">
        <v>53</v>
      </c>
      <c r="E4909" s="63" t="s">
        <v>4868</v>
      </c>
      <c r="F4909" s="63">
        <v>1</v>
      </c>
      <c r="G4909" s="63" t="s">
        <v>8643</v>
      </c>
      <c r="H4909" s="63" t="s">
        <v>19</v>
      </c>
      <c r="I4909" s="63">
        <v>10434</v>
      </c>
      <c r="J4909" s="63">
        <v>50</v>
      </c>
      <c r="K4909" s="63">
        <v>4</v>
      </c>
      <c r="L4909" s="63">
        <v>-0.1</v>
      </c>
      <c r="M4909" s="63">
        <v>1</v>
      </c>
      <c r="N4909" s="63"/>
      <c r="O4909" s="63"/>
      <c r="P4909" s="63"/>
      <c r="Q4909" s="63"/>
      <c r="R4909" s="63"/>
    </row>
    <row r="4910" spans="1:18" x14ac:dyDescent="0.2">
      <c r="A4910" s="63" t="s">
        <v>4889</v>
      </c>
      <c r="B4910" s="63" t="s">
        <v>4867</v>
      </c>
      <c r="C4910" s="63" t="s">
        <v>58</v>
      </c>
      <c r="D4910" s="63" t="s">
        <v>57</v>
      </c>
      <c r="E4910" s="63" t="s">
        <v>4868</v>
      </c>
      <c r="F4910" s="63">
        <v>0</v>
      </c>
      <c r="G4910" s="63" t="s">
        <v>8643</v>
      </c>
      <c r="H4910" s="63" t="s">
        <v>334</v>
      </c>
      <c r="I4910" s="63">
        <v>8743</v>
      </c>
      <c r="J4910" s="63">
        <v>33</v>
      </c>
      <c r="K4910" s="63">
        <v>3</v>
      </c>
      <c r="L4910" s="63"/>
      <c r="M4910" s="63"/>
      <c r="N4910" s="63"/>
      <c r="O4910" s="63"/>
      <c r="P4910" s="63"/>
      <c r="Q4910" s="63"/>
      <c r="R4910" s="63"/>
    </row>
    <row r="4911" spans="1:18" x14ac:dyDescent="0.2">
      <c r="A4911" s="63" t="s">
        <v>4890</v>
      </c>
      <c r="B4911" s="63" t="s">
        <v>4870</v>
      </c>
      <c r="C4911" s="63" t="s">
        <v>58</v>
      </c>
      <c r="D4911" s="63" t="s">
        <v>57</v>
      </c>
      <c r="E4911" s="63" t="s">
        <v>4868</v>
      </c>
      <c r="F4911" s="63">
        <v>1</v>
      </c>
      <c r="G4911" s="63" t="s">
        <v>8643</v>
      </c>
      <c r="H4911" s="63" t="s">
        <v>19</v>
      </c>
      <c r="I4911" s="63">
        <v>8665</v>
      </c>
      <c r="J4911" s="63">
        <v>30</v>
      </c>
      <c r="K4911" s="63">
        <v>3</v>
      </c>
      <c r="L4911" s="63">
        <v>-0.1</v>
      </c>
      <c r="M4911" s="63">
        <v>1</v>
      </c>
      <c r="N4911" s="63"/>
      <c r="O4911" s="63"/>
      <c r="P4911" s="63"/>
      <c r="Q4911" s="63"/>
      <c r="R4911" s="63"/>
    </row>
    <row r="4912" spans="1:18" x14ac:dyDescent="0.2">
      <c r="A4912" s="63" t="s">
        <v>4891</v>
      </c>
      <c r="B4912" s="63" t="s">
        <v>4867</v>
      </c>
      <c r="C4912" s="63" t="s">
        <v>62</v>
      </c>
      <c r="D4912" s="63" t="s">
        <v>61</v>
      </c>
      <c r="E4912" s="63" t="s">
        <v>4868</v>
      </c>
      <c r="F4912" s="63">
        <v>0</v>
      </c>
      <c r="G4912" s="63" t="s">
        <v>8643</v>
      </c>
      <c r="H4912" s="63" t="s">
        <v>334</v>
      </c>
      <c r="I4912" s="63">
        <v>5408</v>
      </c>
      <c r="J4912" s="63">
        <v>2</v>
      </c>
      <c r="K4912" s="63">
        <v>1</v>
      </c>
      <c r="L4912" s="63"/>
      <c r="M4912" s="63"/>
      <c r="N4912" s="63"/>
      <c r="O4912" s="63"/>
      <c r="P4912" s="63"/>
      <c r="Q4912" s="63"/>
      <c r="R4912" s="63"/>
    </row>
    <row r="4913" spans="1:18" x14ac:dyDescent="0.2">
      <c r="A4913" s="63" t="s">
        <v>4892</v>
      </c>
      <c r="B4913" s="63" t="s">
        <v>4870</v>
      </c>
      <c r="C4913" s="63" t="s">
        <v>62</v>
      </c>
      <c r="D4913" s="63" t="s">
        <v>61</v>
      </c>
      <c r="E4913" s="63" t="s">
        <v>4868</v>
      </c>
      <c r="F4913" s="63">
        <v>1</v>
      </c>
      <c r="G4913" s="63" t="s">
        <v>8643</v>
      </c>
      <c r="H4913" s="63" t="s">
        <v>19</v>
      </c>
      <c r="I4913" s="63">
        <v>5592</v>
      </c>
      <c r="J4913" s="63">
        <v>1</v>
      </c>
      <c r="K4913" s="63">
        <v>1</v>
      </c>
      <c r="L4913" s="63">
        <v>0.2</v>
      </c>
      <c r="M4913" s="63"/>
      <c r="N4913" s="63">
        <v>1</v>
      </c>
      <c r="O4913" s="63"/>
      <c r="P4913" s="63"/>
      <c r="Q4913" s="63"/>
      <c r="R4913" s="63"/>
    </row>
    <row r="4914" spans="1:18" x14ac:dyDescent="0.2">
      <c r="A4914" s="63" t="s">
        <v>4893</v>
      </c>
      <c r="B4914" s="63" t="s">
        <v>4867</v>
      </c>
      <c r="C4914" s="63" t="s">
        <v>1</v>
      </c>
      <c r="D4914" s="63" t="s">
        <v>65</v>
      </c>
      <c r="E4914" s="63" t="s">
        <v>4868</v>
      </c>
      <c r="F4914" s="63">
        <v>0</v>
      </c>
      <c r="G4914" s="63" t="s">
        <v>8643</v>
      </c>
      <c r="H4914" s="63" t="s">
        <v>334</v>
      </c>
      <c r="I4914" s="63">
        <v>7198</v>
      </c>
      <c r="J4914" s="63">
        <v>9</v>
      </c>
      <c r="K4914" s="63">
        <v>1</v>
      </c>
      <c r="L4914" s="63"/>
      <c r="M4914" s="63"/>
      <c r="N4914" s="63"/>
      <c r="O4914" s="63"/>
      <c r="P4914" s="63"/>
      <c r="Q4914" s="63"/>
      <c r="R4914" s="63"/>
    </row>
    <row r="4915" spans="1:18" x14ac:dyDescent="0.2">
      <c r="A4915" s="63" t="s">
        <v>4894</v>
      </c>
      <c r="B4915" s="63" t="s">
        <v>4870</v>
      </c>
      <c r="C4915" s="63" t="s">
        <v>1</v>
      </c>
      <c r="D4915" s="63" t="s">
        <v>65</v>
      </c>
      <c r="E4915" s="63" t="s">
        <v>4868</v>
      </c>
      <c r="F4915" s="63">
        <v>1</v>
      </c>
      <c r="G4915" s="63" t="s">
        <v>8643</v>
      </c>
      <c r="H4915" s="63" t="s">
        <v>19</v>
      </c>
      <c r="I4915" s="63">
        <v>7365</v>
      </c>
      <c r="J4915" s="63">
        <v>9</v>
      </c>
      <c r="K4915" s="63">
        <v>1</v>
      </c>
      <c r="L4915" s="63">
        <v>0.1</v>
      </c>
      <c r="M4915" s="63"/>
      <c r="N4915" s="63">
        <v>1</v>
      </c>
      <c r="O4915" s="63"/>
      <c r="P4915" s="63"/>
      <c r="Q4915" s="63"/>
      <c r="R4915" s="63"/>
    </row>
    <row r="4916" spans="1:18" x14ac:dyDescent="0.2">
      <c r="A4916" s="63" t="s">
        <v>4895</v>
      </c>
      <c r="B4916" s="63" t="s">
        <v>4867</v>
      </c>
      <c r="C4916" s="63" t="s">
        <v>69</v>
      </c>
      <c r="D4916" s="63" t="s">
        <v>68</v>
      </c>
      <c r="E4916" s="63" t="s">
        <v>4868</v>
      </c>
      <c r="F4916" s="63">
        <v>0</v>
      </c>
      <c r="G4916" s="63" t="s">
        <v>8643</v>
      </c>
      <c r="H4916" s="63" t="s">
        <v>334</v>
      </c>
      <c r="I4916" s="63">
        <v>9219</v>
      </c>
      <c r="J4916" s="63">
        <v>42</v>
      </c>
      <c r="K4916" s="63">
        <v>4</v>
      </c>
      <c r="L4916" s="63"/>
      <c r="M4916" s="63"/>
      <c r="N4916" s="63"/>
      <c r="O4916" s="63"/>
      <c r="P4916" s="63"/>
      <c r="Q4916" s="63"/>
      <c r="R4916" s="63"/>
    </row>
    <row r="4917" spans="1:18" x14ac:dyDescent="0.2">
      <c r="A4917" s="63" t="s">
        <v>4896</v>
      </c>
      <c r="B4917" s="63" t="s">
        <v>4870</v>
      </c>
      <c r="C4917" s="63" t="s">
        <v>69</v>
      </c>
      <c r="D4917" s="63" t="s">
        <v>68</v>
      </c>
      <c r="E4917" s="63" t="s">
        <v>4868</v>
      </c>
      <c r="F4917" s="63">
        <v>1</v>
      </c>
      <c r="G4917" s="63" t="s">
        <v>8643</v>
      </c>
      <c r="H4917" s="63" t="s">
        <v>19</v>
      </c>
      <c r="I4917" s="63">
        <v>9118</v>
      </c>
      <c r="J4917" s="63">
        <v>41</v>
      </c>
      <c r="K4917" s="63">
        <v>4</v>
      </c>
      <c r="L4917" s="63">
        <v>-0.1</v>
      </c>
      <c r="M4917" s="63">
        <v>1</v>
      </c>
      <c r="N4917" s="63"/>
      <c r="O4917" s="63"/>
      <c r="P4917" s="63"/>
      <c r="Q4917" s="63"/>
      <c r="R4917" s="63"/>
    </row>
    <row r="4918" spans="1:18" x14ac:dyDescent="0.2">
      <c r="A4918" s="63" t="s">
        <v>4897</v>
      </c>
      <c r="B4918" s="63" t="s">
        <v>4867</v>
      </c>
      <c r="C4918" s="63" t="s">
        <v>73</v>
      </c>
      <c r="D4918" s="63" t="s">
        <v>72</v>
      </c>
      <c r="E4918" s="63" t="s">
        <v>4868</v>
      </c>
      <c r="F4918" s="63">
        <v>0</v>
      </c>
      <c r="G4918" s="63" t="s">
        <v>8643</v>
      </c>
      <c r="H4918" s="63" t="s">
        <v>334</v>
      </c>
      <c r="I4918" s="63">
        <v>9045</v>
      </c>
      <c r="J4918" s="63">
        <v>38</v>
      </c>
      <c r="K4918" s="63">
        <v>3</v>
      </c>
      <c r="L4918" s="63"/>
      <c r="M4918" s="63"/>
      <c r="N4918" s="63"/>
      <c r="O4918" s="63"/>
      <c r="P4918" s="63"/>
      <c r="Q4918" s="63"/>
      <c r="R4918" s="63"/>
    </row>
    <row r="4919" spans="1:18" x14ac:dyDescent="0.2">
      <c r="A4919" s="63" t="s">
        <v>4898</v>
      </c>
      <c r="B4919" s="63" t="s">
        <v>4870</v>
      </c>
      <c r="C4919" s="63" t="s">
        <v>73</v>
      </c>
      <c r="D4919" s="63" t="s">
        <v>72</v>
      </c>
      <c r="E4919" s="63" t="s">
        <v>4868</v>
      </c>
      <c r="F4919" s="63">
        <v>1</v>
      </c>
      <c r="G4919" s="63" t="s">
        <v>8643</v>
      </c>
      <c r="H4919" s="63" t="s">
        <v>19</v>
      </c>
      <c r="I4919" s="63">
        <v>8991</v>
      </c>
      <c r="J4919" s="63">
        <v>37</v>
      </c>
      <c r="K4919" s="63">
        <v>3</v>
      </c>
      <c r="L4919" s="63">
        <v>0</v>
      </c>
      <c r="M4919" s="63">
        <v>1</v>
      </c>
      <c r="N4919" s="63"/>
      <c r="O4919" s="63"/>
      <c r="P4919" s="63"/>
      <c r="Q4919" s="63"/>
      <c r="R4919" s="63"/>
    </row>
    <row r="4920" spans="1:18" x14ac:dyDescent="0.2">
      <c r="A4920" s="63" t="s">
        <v>4899</v>
      </c>
      <c r="B4920" s="63" t="s">
        <v>4867</v>
      </c>
      <c r="C4920" s="63" t="s">
        <v>77</v>
      </c>
      <c r="D4920" s="63" t="s">
        <v>76</v>
      </c>
      <c r="E4920" s="63" t="s">
        <v>4868</v>
      </c>
      <c r="F4920" s="63">
        <v>0</v>
      </c>
      <c r="G4920" s="63" t="s">
        <v>8643</v>
      </c>
      <c r="H4920" s="63" t="s">
        <v>334</v>
      </c>
      <c r="I4920" s="63">
        <v>7496</v>
      </c>
      <c r="J4920" s="63">
        <v>13</v>
      </c>
      <c r="K4920" s="63">
        <v>2</v>
      </c>
      <c r="L4920" s="63"/>
      <c r="M4920" s="63"/>
      <c r="N4920" s="63"/>
      <c r="O4920" s="63"/>
      <c r="P4920" s="63"/>
      <c r="Q4920" s="63"/>
      <c r="R4920" s="63"/>
    </row>
    <row r="4921" spans="1:18" x14ac:dyDescent="0.2">
      <c r="A4921" s="63" t="s">
        <v>4900</v>
      </c>
      <c r="B4921" s="63" t="s">
        <v>4870</v>
      </c>
      <c r="C4921" s="63" t="s">
        <v>77</v>
      </c>
      <c r="D4921" s="63" t="s">
        <v>76</v>
      </c>
      <c r="E4921" s="63" t="s">
        <v>4868</v>
      </c>
      <c r="F4921" s="63">
        <v>1</v>
      </c>
      <c r="G4921" s="63" t="s">
        <v>8643</v>
      </c>
      <c r="H4921" s="63" t="s">
        <v>19</v>
      </c>
      <c r="I4921" s="63">
        <v>7638</v>
      </c>
      <c r="J4921" s="63">
        <v>13</v>
      </c>
      <c r="K4921" s="63">
        <v>2</v>
      </c>
      <c r="L4921" s="63">
        <v>0.1</v>
      </c>
      <c r="M4921" s="63"/>
      <c r="N4921" s="63">
        <v>1</v>
      </c>
      <c r="O4921" s="63"/>
      <c r="P4921" s="63"/>
      <c r="Q4921" s="63"/>
      <c r="R4921" s="63"/>
    </row>
    <row r="4922" spans="1:18" x14ac:dyDescent="0.2">
      <c r="A4922" s="63" t="s">
        <v>4901</v>
      </c>
      <c r="B4922" s="63" t="s">
        <v>4867</v>
      </c>
      <c r="C4922" s="63" t="s">
        <v>81</v>
      </c>
      <c r="D4922" s="63" t="s">
        <v>80</v>
      </c>
      <c r="E4922" s="63" t="s">
        <v>4868</v>
      </c>
      <c r="F4922" s="63">
        <v>0</v>
      </c>
      <c r="G4922" s="63" t="s">
        <v>8643</v>
      </c>
      <c r="H4922" s="63" t="s">
        <v>334</v>
      </c>
      <c r="I4922" s="63">
        <v>8586</v>
      </c>
      <c r="J4922" s="63">
        <v>29</v>
      </c>
      <c r="K4922" s="63">
        <v>3</v>
      </c>
      <c r="L4922" s="63"/>
      <c r="M4922" s="63"/>
      <c r="N4922" s="63"/>
      <c r="O4922" s="63"/>
      <c r="P4922" s="63"/>
      <c r="Q4922" s="63"/>
      <c r="R4922" s="63"/>
    </row>
    <row r="4923" spans="1:18" x14ac:dyDescent="0.2">
      <c r="A4923" s="63" t="s">
        <v>4902</v>
      </c>
      <c r="B4923" s="63" t="s">
        <v>4870</v>
      </c>
      <c r="C4923" s="63" t="s">
        <v>81</v>
      </c>
      <c r="D4923" s="63" t="s">
        <v>80</v>
      </c>
      <c r="E4923" s="63" t="s">
        <v>4868</v>
      </c>
      <c r="F4923" s="63">
        <v>1</v>
      </c>
      <c r="G4923" s="63" t="s">
        <v>8643</v>
      </c>
      <c r="H4923" s="63" t="s">
        <v>19</v>
      </c>
      <c r="I4923" s="63">
        <v>8697</v>
      </c>
      <c r="J4923" s="63">
        <v>31</v>
      </c>
      <c r="K4923" s="63">
        <v>3</v>
      </c>
      <c r="L4923" s="63">
        <v>0.1</v>
      </c>
      <c r="M4923" s="63"/>
      <c r="N4923" s="63">
        <v>1</v>
      </c>
      <c r="O4923" s="63"/>
      <c r="P4923" s="63"/>
      <c r="Q4923" s="63"/>
      <c r="R4923" s="63"/>
    </row>
    <row r="4924" spans="1:18" x14ac:dyDescent="0.2">
      <c r="A4924" s="63" t="s">
        <v>4903</v>
      </c>
      <c r="B4924" s="63" t="s">
        <v>4867</v>
      </c>
      <c r="C4924" s="63" t="s">
        <v>85</v>
      </c>
      <c r="D4924" s="63" t="s">
        <v>84</v>
      </c>
      <c r="E4924" s="63" t="s">
        <v>4868</v>
      </c>
      <c r="F4924" s="63">
        <v>0</v>
      </c>
      <c r="G4924" s="63" t="s">
        <v>8643</v>
      </c>
      <c r="H4924" s="63" t="s">
        <v>334</v>
      </c>
      <c r="I4924" s="63">
        <v>9167</v>
      </c>
      <c r="J4924" s="63">
        <v>39</v>
      </c>
      <c r="K4924" s="63">
        <v>4</v>
      </c>
      <c r="L4924" s="63"/>
      <c r="M4924" s="63"/>
      <c r="N4924" s="63"/>
      <c r="O4924" s="63"/>
      <c r="P4924" s="63"/>
      <c r="Q4924" s="63"/>
      <c r="R4924" s="63"/>
    </row>
    <row r="4925" spans="1:18" x14ac:dyDescent="0.2">
      <c r="A4925" s="63" t="s">
        <v>4904</v>
      </c>
      <c r="B4925" s="63" t="s">
        <v>4870</v>
      </c>
      <c r="C4925" s="63" t="s">
        <v>85</v>
      </c>
      <c r="D4925" s="63" t="s">
        <v>84</v>
      </c>
      <c r="E4925" s="63" t="s">
        <v>4868</v>
      </c>
      <c r="F4925" s="63">
        <v>1</v>
      </c>
      <c r="G4925" s="63" t="s">
        <v>8643</v>
      </c>
      <c r="H4925" s="63" t="s">
        <v>19</v>
      </c>
      <c r="I4925" s="63">
        <v>9075</v>
      </c>
      <c r="J4925" s="63">
        <v>40</v>
      </c>
      <c r="K4925" s="63">
        <v>4</v>
      </c>
      <c r="L4925" s="63">
        <v>-0.1</v>
      </c>
      <c r="M4925" s="63">
        <v>1</v>
      </c>
      <c r="N4925" s="63"/>
      <c r="O4925" s="63"/>
      <c r="P4925" s="63"/>
      <c r="Q4925" s="63"/>
      <c r="R4925" s="63"/>
    </row>
    <row r="4926" spans="1:18" x14ac:dyDescent="0.2">
      <c r="A4926" s="63" t="s">
        <v>4905</v>
      </c>
      <c r="B4926" s="63" t="s">
        <v>4867</v>
      </c>
      <c r="C4926" s="63" t="s">
        <v>89</v>
      </c>
      <c r="D4926" s="63" t="s">
        <v>88</v>
      </c>
      <c r="E4926" s="63" t="s">
        <v>4868</v>
      </c>
      <c r="F4926" s="63">
        <v>0</v>
      </c>
      <c r="G4926" s="63" t="s">
        <v>8643</v>
      </c>
      <c r="H4926" s="63" t="s">
        <v>334</v>
      </c>
      <c r="I4926" s="63">
        <v>10868</v>
      </c>
      <c r="J4926" s="63">
        <v>51</v>
      </c>
      <c r="K4926" s="63">
        <v>4</v>
      </c>
      <c r="L4926" s="63"/>
      <c r="M4926" s="63"/>
      <c r="N4926" s="63"/>
      <c r="O4926" s="63"/>
      <c r="P4926" s="63"/>
      <c r="Q4926" s="63"/>
      <c r="R4926" s="63"/>
    </row>
    <row r="4927" spans="1:18" x14ac:dyDescent="0.2">
      <c r="A4927" s="63" t="s">
        <v>4906</v>
      </c>
      <c r="B4927" s="63" t="s">
        <v>4870</v>
      </c>
      <c r="C4927" s="63" t="s">
        <v>89</v>
      </c>
      <c r="D4927" s="63" t="s">
        <v>88</v>
      </c>
      <c r="E4927" s="63" t="s">
        <v>4868</v>
      </c>
      <c r="F4927" s="63">
        <v>1</v>
      </c>
      <c r="G4927" s="63" t="s">
        <v>8643</v>
      </c>
      <c r="H4927" s="63" t="s">
        <v>19</v>
      </c>
      <c r="I4927" s="63">
        <v>10616</v>
      </c>
      <c r="J4927" s="63">
        <v>51</v>
      </c>
      <c r="K4927" s="63">
        <v>4</v>
      </c>
      <c r="L4927" s="63">
        <v>-0.2</v>
      </c>
      <c r="M4927" s="63">
        <v>1</v>
      </c>
      <c r="N4927" s="63"/>
      <c r="O4927" s="63"/>
      <c r="P4927" s="63"/>
      <c r="Q4927" s="63"/>
      <c r="R4927" s="63"/>
    </row>
    <row r="4928" spans="1:18" x14ac:dyDescent="0.2">
      <c r="A4928" s="63" t="s">
        <v>4907</v>
      </c>
      <c r="B4928" s="63" t="s">
        <v>4867</v>
      </c>
      <c r="C4928" s="63" t="s">
        <v>93</v>
      </c>
      <c r="D4928" s="63" t="s">
        <v>92</v>
      </c>
      <c r="E4928" s="63" t="s">
        <v>4868</v>
      </c>
      <c r="F4928" s="63">
        <v>0</v>
      </c>
      <c r="G4928" s="63" t="s">
        <v>8643</v>
      </c>
      <c r="H4928" s="63" t="s">
        <v>334</v>
      </c>
      <c r="I4928" s="63">
        <v>7606</v>
      </c>
      <c r="J4928" s="63">
        <v>15</v>
      </c>
      <c r="K4928" s="63">
        <v>2</v>
      </c>
      <c r="L4928" s="63"/>
      <c r="M4928" s="63"/>
      <c r="N4928" s="63"/>
      <c r="O4928" s="63"/>
      <c r="P4928" s="63"/>
      <c r="Q4928" s="63"/>
      <c r="R4928" s="63"/>
    </row>
    <row r="4929" spans="1:18" x14ac:dyDescent="0.2">
      <c r="A4929" s="63" t="s">
        <v>4908</v>
      </c>
      <c r="B4929" s="63" t="s">
        <v>4870</v>
      </c>
      <c r="C4929" s="63" t="s">
        <v>93</v>
      </c>
      <c r="D4929" s="63" t="s">
        <v>92</v>
      </c>
      <c r="E4929" s="63" t="s">
        <v>4868</v>
      </c>
      <c r="F4929" s="63">
        <v>1</v>
      </c>
      <c r="G4929" s="63" t="s">
        <v>8643</v>
      </c>
      <c r="H4929" s="63" t="s">
        <v>19</v>
      </c>
      <c r="I4929" s="63">
        <v>7769</v>
      </c>
      <c r="J4929" s="63">
        <v>17</v>
      </c>
      <c r="K4929" s="63">
        <v>2</v>
      </c>
      <c r="L4929" s="63">
        <v>0.1</v>
      </c>
      <c r="M4929" s="63"/>
      <c r="N4929" s="63">
        <v>1</v>
      </c>
      <c r="O4929" s="63"/>
      <c r="P4929" s="63"/>
      <c r="Q4929" s="63"/>
      <c r="R4929" s="63"/>
    </row>
    <row r="4930" spans="1:18" x14ac:dyDescent="0.2">
      <c r="A4930" s="63" t="s">
        <v>4909</v>
      </c>
      <c r="B4930" s="63" t="s">
        <v>4867</v>
      </c>
      <c r="C4930" s="63" t="s">
        <v>97</v>
      </c>
      <c r="D4930" s="63" t="s">
        <v>96</v>
      </c>
      <c r="E4930" s="63" t="s">
        <v>4868</v>
      </c>
      <c r="F4930" s="63">
        <v>0</v>
      </c>
      <c r="G4930" s="63" t="s">
        <v>8643</v>
      </c>
      <c r="H4930" s="63" t="s">
        <v>334</v>
      </c>
      <c r="I4930" s="63">
        <v>8472</v>
      </c>
      <c r="J4930" s="63">
        <v>25</v>
      </c>
      <c r="K4930" s="63">
        <v>2</v>
      </c>
      <c r="L4930" s="63"/>
      <c r="M4930" s="63"/>
      <c r="N4930" s="63"/>
      <c r="O4930" s="63"/>
      <c r="P4930" s="63"/>
      <c r="Q4930" s="63"/>
      <c r="R4930" s="63"/>
    </row>
    <row r="4931" spans="1:18" x14ac:dyDescent="0.2">
      <c r="A4931" s="63" t="s">
        <v>4910</v>
      </c>
      <c r="B4931" s="63" t="s">
        <v>4870</v>
      </c>
      <c r="C4931" s="63" t="s">
        <v>97</v>
      </c>
      <c r="D4931" s="63" t="s">
        <v>96</v>
      </c>
      <c r="E4931" s="63" t="s">
        <v>4868</v>
      </c>
      <c r="F4931" s="63">
        <v>1</v>
      </c>
      <c r="G4931" s="63" t="s">
        <v>8643</v>
      </c>
      <c r="H4931" s="63" t="s">
        <v>19</v>
      </c>
      <c r="I4931" s="63">
        <v>8772</v>
      </c>
      <c r="J4931" s="63">
        <v>34</v>
      </c>
      <c r="K4931" s="63">
        <v>3</v>
      </c>
      <c r="L4931" s="63">
        <v>0.3</v>
      </c>
      <c r="M4931" s="63"/>
      <c r="N4931" s="63">
        <v>1</v>
      </c>
      <c r="O4931" s="63"/>
      <c r="P4931" s="63"/>
      <c r="Q4931" s="63"/>
      <c r="R4931" s="63"/>
    </row>
    <row r="4932" spans="1:18" x14ac:dyDescent="0.2">
      <c r="A4932" s="63" t="s">
        <v>4911</v>
      </c>
      <c r="B4932" s="63" t="s">
        <v>4867</v>
      </c>
      <c r="C4932" s="63" t="s">
        <v>101</v>
      </c>
      <c r="D4932" s="63" t="s">
        <v>100</v>
      </c>
      <c r="E4932" s="63" t="s">
        <v>4868</v>
      </c>
      <c r="F4932" s="63">
        <v>0</v>
      </c>
      <c r="G4932" s="63" t="s">
        <v>8643</v>
      </c>
      <c r="H4932" s="63" t="s">
        <v>334</v>
      </c>
      <c r="I4932" s="63">
        <v>9041</v>
      </c>
      <c r="J4932" s="63">
        <v>37</v>
      </c>
      <c r="K4932" s="63">
        <v>3</v>
      </c>
      <c r="L4932" s="63"/>
      <c r="M4932" s="63"/>
      <c r="N4932" s="63"/>
      <c r="O4932" s="63"/>
      <c r="P4932" s="63"/>
      <c r="Q4932" s="63"/>
      <c r="R4932" s="63"/>
    </row>
    <row r="4933" spans="1:18" x14ac:dyDescent="0.2">
      <c r="A4933" s="63" t="s">
        <v>4912</v>
      </c>
      <c r="B4933" s="63" t="s">
        <v>4870</v>
      </c>
      <c r="C4933" s="63" t="s">
        <v>101</v>
      </c>
      <c r="D4933" s="63" t="s">
        <v>100</v>
      </c>
      <c r="E4933" s="63" t="s">
        <v>4868</v>
      </c>
      <c r="F4933" s="63">
        <v>1</v>
      </c>
      <c r="G4933" s="63" t="s">
        <v>8643</v>
      </c>
      <c r="H4933" s="63" t="s">
        <v>19</v>
      </c>
      <c r="I4933" s="63">
        <v>8892</v>
      </c>
      <c r="J4933" s="63">
        <v>35</v>
      </c>
      <c r="K4933" s="63">
        <v>3</v>
      </c>
      <c r="L4933" s="63">
        <v>-0.1</v>
      </c>
      <c r="M4933" s="63">
        <v>1</v>
      </c>
      <c r="N4933" s="63"/>
      <c r="O4933" s="63"/>
      <c r="P4933" s="63"/>
      <c r="Q4933" s="63"/>
      <c r="R4933" s="63"/>
    </row>
    <row r="4934" spans="1:18" x14ac:dyDescent="0.2">
      <c r="A4934" s="63" t="s">
        <v>4913</v>
      </c>
      <c r="B4934" s="63" t="s">
        <v>4867</v>
      </c>
      <c r="C4934" s="63" t="s">
        <v>105</v>
      </c>
      <c r="D4934" s="63" t="s">
        <v>104</v>
      </c>
      <c r="E4934" s="63" t="s">
        <v>4868</v>
      </c>
      <c r="F4934" s="63">
        <v>0</v>
      </c>
      <c r="G4934" s="63" t="s">
        <v>8643</v>
      </c>
      <c r="H4934" s="63" t="s">
        <v>334</v>
      </c>
      <c r="I4934" s="63">
        <v>9565</v>
      </c>
      <c r="J4934" s="63">
        <v>47</v>
      </c>
      <c r="K4934" s="63">
        <v>4</v>
      </c>
      <c r="L4934" s="63"/>
      <c r="M4934" s="63"/>
      <c r="N4934" s="63"/>
      <c r="O4934" s="63"/>
      <c r="P4934" s="63"/>
      <c r="Q4934" s="63"/>
      <c r="R4934" s="63"/>
    </row>
    <row r="4935" spans="1:18" x14ac:dyDescent="0.2">
      <c r="A4935" s="63" t="s">
        <v>4914</v>
      </c>
      <c r="B4935" s="63" t="s">
        <v>4870</v>
      </c>
      <c r="C4935" s="63" t="s">
        <v>105</v>
      </c>
      <c r="D4935" s="63" t="s">
        <v>104</v>
      </c>
      <c r="E4935" s="63" t="s">
        <v>4868</v>
      </c>
      <c r="F4935" s="63">
        <v>1</v>
      </c>
      <c r="G4935" s="63" t="s">
        <v>8643</v>
      </c>
      <c r="H4935" s="63" t="s">
        <v>19</v>
      </c>
      <c r="I4935" s="63">
        <v>9551</v>
      </c>
      <c r="J4935" s="63">
        <v>46</v>
      </c>
      <c r="K4935" s="63">
        <v>4</v>
      </c>
      <c r="L4935" s="63">
        <v>0</v>
      </c>
      <c r="M4935" s="63">
        <v>1</v>
      </c>
      <c r="N4935" s="63"/>
      <c r="O4935" s="63"/>
      <c r="P4935" s="63"/>
      <c r="Q4935" s="63"/>
      <c r="R4935" s="63"/>
    </row>
    <row r="4936" spans="1:18" x14ac:dyDescent="0.2">
      <c r="A4936" s="63" t="s">
        <v>4915</v>
      </c>
      <c r="B4936" s="63" t="s">
        <v>4867</v>
      </c>
      <c r="C4936" s="63" t="s">
        <v>109</v>
      </c>
      <c r="D4936" s="63" t="s">
        <v>108</v>
      </c>
      <c r="E4936" s="63" t="s">
        <v>4868</v>
      </c>
      <c r="F4936" s="63">
        <v>0</v>
      </c>
      <c r="G4936" s="63" t="s">
        <v>8643</v>
      </c>
      <c r="H4936" s="63" t="s">
        <v>334</v>
      </c>
      <c r="I4936" s="63">
        <v>7225</v>
      </c>
      <c r="J4936" s="63">
        <v>11</v>
      </c>
      <c r="K4936" s="63">
        <v>1</v>
      </c>
      <c r="L4936" s="63"/>
      <c r="M4936" s="63"/>
      <c r="N4936" s="63"/>
      <c r="O4936" s="63"/>
      <c r="P4936" s="63"/>
      <c r="Q4936" s="63"/>
      <c r="R4936" s="63"/>
    </row>
    <row r="4937" spans="1:18" x14ac:dyDescent="0.2">
      <c r="A4937" s="63" t="s">
        <v>4916</v>
      </c>
      <c r="B4937" s="63" t="s">
        <v>4870</v>
      </c>
      <c r="C4937" s="63" t="s">
        <v>109</v>
      </c>
      <c r="D4937" s="63" t="s">
        <v>108</v>
      </c>
      <c r="E4937" s="63" t="s">
        <v>4868</v>
      </c>
      <c r="F4937" s="63">
        <v>1</v>
      </c>
      <c r="G4937" s="63" t="s">
        <v>8643</v>
      </c>
      <c r="H4937" s="63" t="s">
        <v>19</v>
      </c>
      <c r="I4937" s="63">
        <v>7497</v>
      </c>
      <c r="J4937" s="63">
        <v>12</v>
      </c>
      <c r="K4937" s="63">
        <v>1</v>
      </c>
      <c r="L4937" s="63">
        <v>0.2</v>
      </c>
      <c r="M4937" s="63"/>
      <c r="N4937" s="63">
        <v>1</v>
      </c>
      <c r="O4937" s="63"/>
      <c r="P4937" s="63"/>
      <c r="Q4937" s="63"/>
      <c r="R4937" s="63"/>
    </row>
    <row r="4938" spans="1:18" x14ac:dyDescent="0.2">
      <c r="A4938" s="63" t="s">
        <v>4917</v>
      </c>
      <c r="B4938" s="63" t="s">
        <v>4867</v>
      </c>
      <c r="C4938" s="63" t="s">
        <v>113</v>
      </c>
      <c r="D4938" s="63" t="s">
        <v>112</v>
      </c>
      <c r="E4938" s="63" t="s">
        <v>4868</v>
      </c>
      <c r="F4938" s="63">
        <v>0</v>
      </c>
      <c r="G4938" s="63" t="s">
        <v>8643</v>
      </c>
      <c r="H4938" s="63" t="s">
        <v>334</v>
      </c>
      <c r="I4938" s="63">
        <v>10046</v>
      </c>
      <c r="J4938" s="63">
        <v>48</v>
      </c>
      <c r="K4938" s="63">
        <v>4</v>
      </c>
      <c r="L4938" s="63"/>
      <c r="M4938" s="63"/>
      <c r="N4938" s="63"/>
      <c r="O4938" s="63"/>
      <c r="P4938" s="63"/>
      <c r="Q4938" s="63"/>
      <c r="R4938" s="63"/>
    </row>
    <row r="4939" spans="1:18" x14ac:dyDescent="0.2">
      <c r="A4939" s="63" t="s">
        <v>4918</v>
      </c>
      <c r="B4939" s="63" t="s">
        <v>4870</v>
      </c>
      <c r="C4939" s="63" t="s">
        <v>113</v>
      </c>
      <c r="D4939" s="63" t="s">
        <v>112</v>
      </c>
      <c r="E4939" s="63" t="s">
        <v>4868</v>
      </c>
      <c r="F4939" s="63">
        <v>1</v>
      </c>
      <c r="G4939" s="63" t="s">
        <v>8643</v>
      </c>
      <c r="H4939" s="63" t="s">
        <v>19</v>
      </c>
      <c r="I4939" s="63">
        <v>9885</v>
      </c>
      <c r="J4939" s="63">
        <v>48</v>
      </c>
      <c r="K4939" s="63">
        <v>4</v>
      </c>
      <c r="L4939" s="63">
        <v>-0.1</v>
      </c>
      <c r="M4939" s="63">
        <v>1</v>
      </c>
      <c r="N4939" s="63"/>
      <c r="O4939" s="63"/>
      <c r="P4939" s="63"/>
      <c r="Q4939" s="63"/>
      <c r="R4939" s="63"/>
    </row>
    <row r="4940" spans="1:18" x14ac:dyDescent="0.2">
      <c r="A4940" s="63" t="s">
        <v>4919</v>
      </c>
      <c r="B4940" s="63" t="s">
        <v>4867</v>
      </c>
      <c r="C4940" s="63" t="s">
        <v>117</v>
      </c>
      <c r="D4940" s="63" t="s">
        <v>116</v>
      </c>
      <c r="E4940" s="63" t="s">
        <v>4868</v>
      </c>
      <c r="F4940" s="63">
        <v>0</v>
      </c>
      <c r="G4940" s="63" t="s">
        <v>8643</v>
      </c>
      <c r="H4940" s="63" t="s">
        <v>334</v>
      </c>
      <c r="I4940" s="63">
        <v>8698</v>
      </c>
      <c r="J4940" s="63">
        <v>32</v>
      </c>
      <c r="K4940" s="63">
        <v>3</v>
      </c>
      <c r="L4940" s="63"/>
      <c r="M4940" s="63"/>
      <c r="N4940" s="63"/>
      <c r="O4940" s="63"/>
      <c r="P4940" s="63"/>
      <c r="Q4940" s="63"/>
      <c r="R4940" s="63"/>
    </row>
    <row r="4941" spans="1:18" x14ac:dyDescent="0.2">
      <c r="A4941" s="63" t="s">
        <v>4920</v>
      </c>
      <c r="B4941" s="63" t="s">
        <v>4870</v>
      </c>
      <c r="C4941" s="63" t="s">
        <v>117</v>
      </c>
      <c r="D4941" s="63" t="s">
        <v>116</v>
      </c>
      <c r="E4941" s="63" t="s">
        <v>4868</v>
      </c>
      <c r="F4941" s="63">
        <v>1</v>
      </c>
      <c r="G4941" s="63" t="s">
        <v>8643</v>
      </c>
      <c r="H4941" s="63" t="s">
        <v>19</v>
      </c>
      <c r="I4941" s="63">
        <v>8735</v>
      </c>
      <c r="J4941" s="63">
        <v>32</v>
      </c>
      <c r="K4941" s="63">
        <v>3</v>
      </c>
      <c r="L4941" s="63">
        <v>0</v>
      </c>
      <c r="M4941" s="63"/>
      <c r="N4941" s="63">
        <v>1</v>
      </c>
      <c r="O4941" s="63"/>
      <c r="P4941" s="63"/>
      <c r="Q4941" s="63"/>
      <c r="R4941" s="63"/>
    </row>
    <row r="4942" spans="1:18" x14ac:dyDescent="0.2">
      <c r="A4942" s="63" t="s">
        <v>4921</v>
      </c>
      <c r="B4942" s="63" t="s">
        <v>4867</v>
      </c>
      <c r="C4942" s="63" t="s">
        <v>121</v>
      </c>
      <c r="D4942" s="63" t="s">
        <v>120</v>
      </c>
      <c r="E4942" s="63" t="s">
        <v>4868</v>
      </c>
      <c r="F4942" s="63">
        <v>0</v>
      </c>
      <c r="G4942" s="63" t="s">
        <v>8643</v>
      </c>
      <c r="H4942" s="63" t="s">
        <v>334</v>
      </c>
      <c r="I4942" s="63">
        <v>6585</v>
      </c>
      <c r="J4942" s="63">
        <v>4</v>
      </c>
      <c r="K4942" s="63">
        <v>1</v>
      </c>
      <c r="L4942" s="63"/>
      <c r="M4942" s="63"/>
      <c r="N4942" s="63"/>
      <c r="O4942" s="63"/>
      <c r="P4942" s="63"/>
      <c r="Q4942" s="63"/>
      <c r="R4942" s="63"/>
    </row>
    <row r="4943" spans="1:18" x14ac:dyDescent="0.2">
      <c r="A4943" s="63" t="s">
        <v>4922</v>
      </c>
      <c r="B4943" s="63" t="s">
        <v>4870</v>
      </c>
      <c r="C4943" s="63" t="s">
        <v>121</v>
      </c>
      <c r="D4943" s="63" t="s">
        <v>120</v>
      </c>
      <c r="E4943" s="63" t="s">
        <v>4868</v>
      </c>
      <c r="F4943" s="63">
        <v>1</v>
      </c>
      <c r="G4943" s="63" t="s">
        <v>8643</v>
      </c>
      <c r="H4943" s="63" t="s">
        <v>19</v>
      </c>
      <c r="I4943" s="63">
        <v>6672</v>
      </c>
      <c r="J4943" s="63">
        <v>4</v>
      </c>
      <c r="K4943" s="63">
        <v>1</v>
      </c>
      <c r="L4943" s="63">
        <v>0.1</v>
      </c>
      <c r="M4943" s="63"/>
      <c r="N4943" s="63">
        <v>1</v>
      </c>
      <c r="O4943" s="63"/>
      <c r="P4943" s="63"/>
      <c r="Q4943" s="63"/>
      <c r="R4943" s="63"/>
    </row>
    <row r="4944" spans="1:18" x14ac:dyDescent="0.2">
      <c r="A4944" s="63" t="s">
        <v>4923</v>
      </c>
      <c r="B4944" s="63" t="s">
        <v>4867</v>
      </c>
      <c r="C4944" s="63" t="s">
        <v>125</v>
      </c>
      <c r="D4944" s="63" t="s">
        <v>124</v>
      </c>
      <c r="E4944" s="63" t="s">
        <v>4868</v>
      </c>
      <c r="F4944" s="63">
        <v>0</v>
      </c>
      <c r="G4944" s="63" t="s">
        <v>8643</v>
      </c>
      <c r="H4944" s="63" t="s">
        <v>334</v>
      </c>
      <c r="I4944" s="63">
        <v>8062</v>
      </c>
      <c r="J4944" s="63">
        <v>21</v>
      </c>
      <c r="K4944" s="63">
        <v>2</v>
      </c>
      <c r="L4944" s="63"/>
      <c r="M4944" s="63"/>
      <c r="N4944" s="63"/>
      <c r="O4944" s="63"/>
      <c r="P4944" s="63"/>
      <c r="Q4944" s="63"/>
      <c r="R4944" s="63"/>
    </row>
    <row r="4945" spans="1:18" x14ac:dyDescent="0.2">
      <c r="A4945" s="63" t="s">
        <v>4924</v>
      </c>
      <c r="B4945" s="63" t="s">
        <v>4870</v>
      </c>
      <c r="C4945" s="63" t="s">
        <v>125</v>
      </c>
      <c r="D4945" s="63" t="s">
        <v>124</v>
      </c>
      <c r="E4945" s="63" t="s">
        <v>4868</v>
      </c>
      <c r="F4945" s="63">
        <v>1</v>
      </c>
      <c r="G4945" s="63" t="s">
        <v>8643</v>
      </c>
      <c r="H4945" s="63" t="s">
        <v>19</v>
      </c>
      <c r="I4945" s="63">
        <v>8172</v>
      </c>
      <c r="J4945" s="63">
        <v>21</v>
      </c>
      <c r="K4945" s="63">
        <v>2</v>
      </c>
      <c r="L4945" s="63">
        <v>0.1</v>
      </c>
      <c r="M4945" s="63"/>
      <c r="N4945" s="63">
        <v>1</v>
      </c>
      <c r="O4945" s="63"/>
      <c r="P4945" s="63"/>
      <c r="Q4945" s="63"/>
      <c r="R4945" s="63"/>
    </row>
    <row r="4946" spans="1:18" x14ac:dyDescent="0.2">
      <c r="A4946" s="63" t="s">
        <v>4925</v>
      </c>
      <c r="B4946" s="63" t="s">
        <v>4867</v>
      </c>
      <c r="C4946" s="63" t="s">
        <v>129</v>
      </c>
      <c r="D4946" s="63" t="s">
        <v>128</v>
      </c>
      <c r="E4946" s="63" t="s">
        <v>4868</v>
      </c>
      <c r="F4946" s="63">
        <v>0</v>
      </c>
      <c r="G4946" s="63" t="s">
        <v>8643</v>
      </c>
      <c r="H4946" s="63" t="s">
        <v>334</v>
      </c>
      <c r="I4946" s="63">
        <v>8328</v>
      </c>
      <c r="J4946" s="63">
        <v>24</v>
      </c>
      <c r="K4946" s="63">
        <v>2</v>
      </c>
      <c r="L4946" s="63"/>
      <c r="M4946" s="63"/>
      <c r="N4946" s="63"/>
      <c r="O4946" s="63"/>
      <c r="P4946" s="63"/>
      <c r="Q4946" s="63"/>
      <c r="R4946" s="63"/>
    </row>
    <row r="4947" spans="1:18" x14ac:dyDescent="0.2">
      <c r="A4947" s="63" t="s">
        <v>4926</v>
      </c>
      <c r="B4947" s="63" t="s">
        <v>4870</v>
      </c>
      <c r="C4947" s="63" t="s">
        <v>129</v>
      </c>
      <c r="D4947" s="63" t="s">
        <v>128</v>
      </c>
      <c r="E4947" s="63" t="s">
        <v>4868</v>
      </c>
      <c r="F4947" s="63">
        <v>1</v>
      </c>
      <c r="G4947" s="63" t="s">
        <v>8643</v>
      </c>
      <c r="H4947" s="63" t="s">
        <v>19</v>
      </c>
      <c r="I4947" s="63">
        <v>8404</v>
      </c>
      <c r="J4947" s="63">
        <v>24</v>
      </c>
      <c r="K4947" s="63">
        <v>2</v>
      </c>
      <c r="L4947" s="63">
        <v>0.1</v>
      </c>
      <c r="M4947" s="63"/>
      <c r="N4947" s="63">
        <v>1</v>
      </c>
      <c r="O4947" s="63"/>
      <c r="P4947" s="63"/>
      <c r="Q4947" s="63"/>
      <c r="R4947" s="63"/>
    </row>
    <row r="4948" spans="1:18" x14ac:dyDescent="0.2">
      <c r="A4948" s="63" t="s">
        <v>4927</v>
      </c>
      <c r="B4948" s="63" t="s">
        <v>4867</v>
      </c>
      <c r="C4948" s="63" t="s">
        <v>133</v>
      </c>
      <c r="D4948" s="63" t="s">
        <v>132</v>
      </c>
      <c r="E4948" s="63" t="s">
        <v>4868</v>
      </c>
      <c r="F4948" s="63">
        <v>0</v>
      </c>
      <c r="G4948" s="63" t="s">
        <v>8643</v>
      </c>
      <c r="H4948" s="63" t="s">
        <v>334</v>
      </c>
      <c r="I4948" s="63">
        <v>7618</v>
      </c>
      <c r="J4948" s="63">
        <v>17</v>
      </c>
      <c r="K4948" s="63">
        <v>2</v>
      </c>
      <c r="L4948" s="63"/>
      <c r="M4948" s="63"/>
      <c r="N4948" s="63"/>
      <c r="O4948" s="63"/>
      <c r="P4948" s="63"/>
      <c r="Q4948" s="63"/>
      <c r="R4948" s="63"/>
    </row>
    <row r="4949" spans="1:18" x14ac:dyDescent="0.2">
      <c r="A4949" s="63" t="s">
        <v>4928</v>
      </c>
      <c r="B4949" s="63" t="s">
        <v>4870</v>
      </c>
      <c r="C4949" s="63" t="s">
        <v>133</v>
      </c>
      <c r="D4949" s="63" t="s">
        <v>132</v>
      </c>
      <c r="E4949" s="63" t="s">
        <v>4868</v>
      </c>
      <c r="F4949" s="63">
        <v>1</v>
      </c>
      <c r="G4949" s="63" t="s">
        <v>8643</v>
      </c>
      <c r="H4949" s="63" t="s">
        <v>19</v>
      </c>
      <c r="I4949" s="63">
        <v>7686</v>
      </c>
      <c r="J4949" s="63">
        <v>15</v>
      </c>
      <c r="K4949" s="63">
        <v>2</v>
      </c>
      <c r="L4949" s="63">
        <v>0.1</v>
      </c>
      <c r="M4949" s="63"/>
      <c r="N4949" s="63">
        <v>1</v>
      </c>
      <c r="O4949" s="63"/>
      <c r="P4949" s="63"/>
      <c r="Q4949" s="63"/>
      <c r="R4949" s="63"/>
    </row>
    <row r="4950" spans="1:18" x14ac:dyDescent="0.2">
      <c r="A4950" s="63" t="s">
        <v>4929</v>
      </c>
      <c r="B4950" s="63" t="s">
        <v>4867</v>
      </c>
      <c r="C4950" s="63" t="s">
        <v>137</v>
      </c>
      <c r="D4950" s="63" t="s">
        <v>136</v>
      </c>
      <c r="E4950" s="63" t="s">
        <v>4868</v>
      </c>
      <c r="F4950" s="63">
        <v>0</v>
      </c>
      <c r="G4950" s="63" t="s">
        <v>8643</v>
      </c>
      <c r="H4950" s="63" t="s">
        <v>334</v>
      </c>
      <c r="I4950" s="63">
        <v>9556</v>
      </c>
      <c r="J4950" s="63">
        <v>46</v>
      </c>
      <c r="K4950" s="63">
        <v>4</v>
      </c>
      <c r="L4950" s="63"/>
      <c r="M4950" s="63"/>
      <c r="N4950" s="63"/>
      <c r="O4950" s="63"/>
      <c r="P4950" s="63"/>
      <c r="Q4950" s="63"/>
      <c r="R4950" s="63"/>
    </row>
    <row r="4951" spans="1:18" x14ac:dyDescent="0.2">
      <c r="A4951" s="63" t="s">
        <v>4930</v>
      </c>
      <c r="B4951" s="63" t="s">
        <v>4870</v>
      </c>
      <c r="C4951" s="63" t="s">
        <v>137</v>
      </c>
      <c r="D4951" s="63" t="s">
        <v>136</v>
      </c>
      <c r="E4951" s="63" t="s">
        <v>4868</v>
      </c>
      <c r="F4951" s="63">
        <v>1</v>
      </c>
      <c r="G4951" s="63" t="s">
        <v>8643</v>
      </c>
      <c r="H4951" s="63" t="s">
        <v>19</v>
      </c>
      <c r="I4951" s="63">
        <v>9560</v>
      </c>
      <c r="J4951" s="63">
        <v>47</v>
      </c>
      <c r="K4951" s="63">
        <v>4</v>
      </c>
      <c r="L4951" s="63">
        <v>0</v>
      </c>
      <c r="M4951" s="63"/>
      <c r="N4951" s="63">
        <v>1</v>
      </c>
      <c r="O4951" s="63"/>
      <c r="P4951" s="63"/>
      <c r="Q4951" s="63"/>
      <c r="R4951" s="63"/>
    </row>
    <row r="4952" spans="1:18" x14ac:dyDescent="0.2">
      <c r="A4952" s="63" t="s">
        <v>4931</v>
      </c>
      <c r="B4952" s="63" t="s">
        <v>4867</v>
      </c>
      <c r="C4952" s="63" t="s">
        <v>141</v>
      </c>
      <c r="D4952" s="63" t="s">
        <v>140</v>
      </c>
      <c r="E4952" s="63" t="s">
        <v>4868</v>
      </c>
      <c r="F4952" s="63">
        <v>0</v>
      </c>
      <c r="G4952" s="63" t="s">
        <v>8643</v>
      </c>
      <c r="H4952" s="63" t="s">
        <v>334</v>
      </c>
      <c r="I4952" s="63">
        <v>6791</v>
      </c>
      <c r="J4952" s="63">
        <v>5</v>
      </c>
      <c r="K4952" s="63">
        <v>1</v>
      </c>
      <c r="L4952" s="63"/>
      <c r="M4952" s="63"/>
      <c r="N4952" s="63"/>
      <c r="O4952" s="63"/>
      <c r="P4952" s="63"/>
      <c r="Q4952" s="63"/>
      <c r="R4952" s="63"/>
    </row>
    <row r="4953" spans="1:18" x14ac:dyDescent="0.2">
      <c r="A4953" s="63" t="s">
        <v>4932</v>
      </c>
      <c r="B4953" s="63" t="s">
        <v>4870</v>
      </c>
      <c r="C4953" s="63" t="s">
        <v>141</v>
      </c>
      <c r="D4953" s="63" t="s">
        <v>140</v>
      </c>
      <c r="E4953" s="63" t="s">
        <v>4868</v>
      </c>
      <c r="F4953" s="63">
        <v>1</v>
      </c>
      <c r="G4953" s="63" t="s">
        <v>8643</v>
      </c>
      <c r="H4953" s="63" t="s">
        <v>19</v>
      </c>
      <c r="I4953" s="63">
        <v>6938</v>
      </c>
      <c r="J4953" s="63">
        <v>7</v>
      </c>
      <c r="K4953" s="63">
        <v>1</v>
      </c>
      <c r="L4953" s="63">
        <v>0.1</v>
      </c>
      <c r="M4953" s="63"/>
      <c r="N4953" s="63">
        <v>1</v>
      </c>
      <c r="O4953" s="63"/>
      <c r="P4953" s="63"/>
      <c r="Q4953" s="63"/>
      <c r="R4953" s="63"/>
    </row>
    <row r="4954" spans="1:18" x14ac:dyDescent="0.2">
      <c r="A4954" s="63" t="s">
        <v>4933</v>
      </c>
      <c r="B4954" s="63" t="s">
        <v>4867</v>
      </c>
      <c r="C4954" s="63" t="s">
        <v>145</v>
      </c>
      <c r="D4954" s="63" t="s">
        <v>144</v>
      </c>
      <c r="E4954" s="63" t="s">
        <v>4868</v>
      </c>
      <c r="F4954" s="63">
        <v>0</v>
      </c>
      <c r="G4954" s="63" t="s">
        <v>8643</v>
      </c>
      <c r="H4954" s="63" t="s">
        <v>334</v>
      </c>
      <c r="I4954" s="63">
        <v>8977</v>
      </c>
      <c r="J4954" s="63">
        <v>36</v>
      </c>
      <c r="K4954" s="63">
        <v>3</v>
      </c>
      <c r="L4954" s="63"/>
      <c r="M4954" s="63"/>
      <c r="N4954" s="63"/>
      <c r="O4954" s="63"/>
      <c r="P4954" s="63"/>
      <c r="Q4954" s="63"/>
      <c r="R4954" s="63"/>
    </row>
    <row r="4955" spans="1:18" x14ac:dyDescent="0.2">
      <c r="A4955" s="63" t="s">
        <v>4934</v>
      </c>
      <c r="B4955" s="63" t="s">
        <v>4870</v>
      </c>
      <c r="C4955" s="63" t="s">
        <v>145</v>
      </c>
      <c r="D4955" s="63" t="s">
        <v>144</v>
      </c>
      <c r="E4955" s="63" t="s">
        <v>4868</v>
      </c>
      <c r="F4955" s="63">
        <v>1</v>
      </c>
      <c r="G4955" s="63" t="s">
        <v>8643</v>
      </c>
      <c r="H4955" s="63" t="s">
        <v>19</v>
      </c>
      <c r="I4955" s="63">
        <v>8959</v>
      </c>
      <c r="J4955" s="63">
        <v>36</v>
      </c>
      <c r="K4955" s="63">
        <v>3</v>
      </c>
      <c r="L4955" s="63">
        <v>0</v>
      </c>
      <c r="M4955" s="63">
        <v>1</v>
      </c>
      <c r="N4955" s="63"/>
      <c r="O4955" s="63"/>
      <c r="P4955" s="63"/>
      <c r="Q4955" s="63"/>
      <c r="R4955" s="63"/>
    </row>
    <row r="4956" spans="1:18" x14ac:dyDescent="0.2">
      <c r="A4956" s="63" t="s">
        <v>4935</v>
      </c>
      <c r="B4956" s="63" t="s">
        <v>4867</v>
      </c>
      <c r="C4956" s="63" t="s">
        <v>149</v>
      </c>
      <c r="D4956" s="63" t="s">
        <v>148</v>
      </c>
      <c r="E4956" s="63" t="s">
        <v>4868</v>
      </c>
      <c r="F4956" s="63">
        <v>0</v>
      </c>
      <c r="G4956" s="63" t="s">
        <v>8643</v>
      </c>
      <c r="H4956" s="63" t="s">
        <v>334</v>
      </c>
      <c r="I4956" s="63">
        <v>8158</v>
      </c>
      <c r="J4956" s="63">
        <v>22</v>
      </c>
      <c r="K4956" s="63">
        <v>2</v>
      </c>
      <c r="L4956" s="63"/>
      <c r="M4956" s="63"/>
      <c r="N4956" s="63"/>
      <c r="O4956" s="63"/>
      <c r="P4956" s="63"/>
      <c r="Q4956" s="63"/>
      <c r="R4956" s="63"/>
    </row>
    <row r="4957" spans="1:18" x14ac:dyDescent="0.2">
      <c r="A4957" s="63" t="s">
        <v>4936</v>
      </c>
      <c r="B4957" s="63" t="s">
        <v>4870</v>
      </c>
      <c r="C4957" s="63" t="s">
        <v>149</v>
      </c>
      <c r="D4957" s="63" t="s">
        <v>148</v>
      </c>
      <c r="E4957" s="63" t="s">
        <v>4868</v>
      </c>
      <c r="F4957" s="63">
        <v>1</v>
      </c>
      <c r="G4957" s="63" t="s">
        <v>8643</v>
      </c>
      <c r="H4957" s="63" t="s">
        <v>19</v>
      </c>
      <c r="I4957" s="63">
        <v>8271</v>
      </c>
      <c r="J4957" s="63">
        <v>22</v>
      </c>
      <c r="K4957" s="63">
        <v>2</v>
      </c>
      <c r="L4957" s="63">
        <v>0.1</v>
      </c>
      <c r="M4957" s="63"/>
      <c r="N4957" s="63">
        <v>1</v>
      </c>
      <c r="O4957" s="63"/>
      <c r="P4957" s="63"/>
      <c r="Q4957" s="63"/>
      <c r="R4957" s="63"/>
    </row>
    <row r="4958" spans="1:18" x14ac:dyDescent="0.2">
      <c r="A4958" s="63" t="s">
        <v>4937</v>
      </c>
      <c r="B4958" s="63" t="s">
        <v>4867</v>
      </c>
      <c r="C4958" s="63" t="s">
        <v>153</v>
      </c>
      <c r="D4958" s="63" t="s">
        <v>152</v>
      </c>
      <c r="E4958" s="63" t="s">
        <v>4868</v>
      </c>
      <c r="F4958" s="63">
        <v>0</v>
      </c>
      <c r="G4958" s="63" t="s">
        <v>8643</v>
      </c>
      <c r="H4958" s="63" t="s">
        <v>334</v>
      </c>
      <c r="I4958" s="63">
        <v>7529</v>
      </c>
      <c r="J4958" s="63">
        <v>14</v>
      </c>
      <c r="K4958" s="63">
        <v>2</v>
      </c>
      <c r="L4958" s="63"/>
      <c r="M4958" s="63"/>
      <c r="N4958" s="63"/>
      <c r="O4958" s="63"/>
      <c r="P4958" s="63"/>
      <c r="Q4958" s="63"/>
      <c r="R4958" s="63"/>
    </row>
    <row r="4959" spans="1:18" x14ac:dyDescent="0.2">
      <c r="A4959" s="63" t="s">
        <v>4938</v>
      </c>
      <c r="B4959" s="63" t="s">
        <v>4870</v>
      </c>
      <c r="C4959" s="63" t="s">
        <v>153</v>
      </c>
      <c r="D4959" s="63" t="s">
        <v>152</v>
      </c>
      <c r="E4959" s="63" t="s">
        <v>4868</v>
      </c>
      <c r="F4959" s="63">
        <v>1</v>
      </c>
      <c r="G4959" s="63" t="s">
        <v>8643</v>
      </c>
      <c r="H4959" s="63" t="s">
        <v>19</v>
      </c>
      <c r="I4959" s="63">
        <v>7724</v>
      </c>
      <c r="J4959" s="63">
        <v>16</v>
      </c>
      <c r="K4959" s="63">
        <v>2</v>
      </c>
      <c r="L4959" s="63">
        <v>0.2</v>
      </c>
      <c r="M4959" s="63"/>
      <c r="N4959" s="63">
        <v>1</v>
      </c>
      <c r="O4959" s="63"/>
      <c r="P4959" s="63"/>
      <c r="Q4959" s="63"/>
      <c r="R4959" s="63"/>
    </row>
    <row r="4960" spans="1:18" x14ac:dyDescent="0.2">
      <c r="A4960" s="63" t="s">
        <v>4939</v>
      </c>
      <c r="B4960" s="63" t="s">
        <v>4867</v>
      </c>
      <c r="C4960" s="63" t="s">
        <v>157</v>
      </c>
      <c r="D4960" s="63" t="s">
        <v>156</v>
      </c>
      <c r="E4960" s="63" t="s">
        <v>4868</v>
      </c>
      <c r="F4960" s="63">
        <v>0</v>
      </c>
      <c r="G4960" s="63" t="s">
        <v>8643</v>
      </c>
      <c r="H4960" s="63" t="s">
        <v>334</v>
      </c>
      <c r="I4960" s="63">
        <v>9492</v>
      </c>
      <c r="J4960" s="63">
        <v>45</v>
      </c>
      <c r="K4960" s="63">
        <v>4</v>
      </c>
      <c r="L4960" s="63"/>
      <c r="M4960" s="63"/>
      <c r="N4960" s="63"/>
      <c r="O4960" s="63"/>
      <c r="P4960" s="63"/>
      <c r="Q4960" s="63"/>
      <c r="R4960" s="63"/>
    </row>
    <row r="4961" spans="1:18" x14ac:dyDescent="0.2">
      <c r="A4961" s="63" t="s">
        <v>4940</v>
      </c>
      <c r="B4961" s="63" t="s">
        <v>4870</v>
      </c>
      <c r="C4961" s="63" t="s">
        <v>157</v>
      </c>
      <c r="D4961" s="63" t="s">
        <v>156</v>
      </c>
      <c r="E4961" s="63" t="s">
        <v>4868</v>
      </c>
      <c r="F4961" s="63">
        <v>1</v>
      </c>
      <c r="G4961" s="63" t="s">
        <v>8643</v>
      </c>
      <c r="H4961" s="63" t="s">
        <v>19</v>
      </c>
      <c r="I4961" s="63">
        <v>9326</v>
      </c>
      <c r="J4961" s="63">
        <v>45</v>
      </c>
      <c r="K4961" s="63">
        <v>4</v>
      </c>
      <c r="L4961" s="63">
        <v>-0.1</v>
      </c>
      <c r="M4961" s="63">
        <v>1</v>
      </c>
      <c r="N4961" s="63"/>
      <c r="O4961" s="63"/>
      <c r="P4961" s="63"/>
      <c r="Q4961" s="63"/>
      <c r="R4961" s="63"/>
    </row>
    <row r="4962" spans="1:18" x14ac:dyDescent="0.2">
      <c r="A4962" s="63" t="s">
        <v>4941</v>
      </c>
      <c r="B4962" s="63" t="s">
        <v>4867</v>
      </c>
      <c r="C4962" s="63" t="s">
        <v>161</v>
      </c>
      <c r="D4962" s="63" t="s">
        <v>160</v>
      </c>
      <c r="E4962" s="63" t="s">
        <v>4868</v>
      </c>
      <c r="F4962" s="63">
        <v>0</v>
      </c>
      <c r="G4962" s="63" t="s">
        <v>8643</v>
      </c>
      <c r="H4962" s="63" t="s">
        <v>334</v>
      </c>
      <c r="I4962" s="63">
        <v>9182</v>
      </c>
      <c r="J4962" s="63">
        <v>40</v>
      </c>
      <c r="K4962" s="63">
        <v>4</v>
      </c>
      <c r="L4962" s="63"/>
      <c r="M4962" s="63"/>
      <c r="N4962" s="63"/>
      <c r="O4962" s="63"/>
      <c r="P4962" s="63"/>
      <c r="Q4962" s="63"/>
      <c r="R4962" s="63"/>
    </row>
    <row r="4963" spans="1:18" x14ac:dyDescent="0.2">
      <c r="A4963" s="63" t="s">
        <v>4942</v>
      </c>
      <c r="B4963" s="63" t="s">
        <v>4870</v>
      </c>
      <c r="C4963" s="63" t="s">
        <v>161</v>
      </c>
      <c r="D4963" s="63" t="s">
        <v>160</v>
      </c>
      <c r="E4963" s="63" t="s">
        <v>4868</v>
      </c>
      <c r="F4963" s="63">
        <v>1</v>
      </c>
      <c r="G4963" s="63" t="s">
        <v>8643</v>
      </c>
      <c r="H4963" s="63" t="s">
        <v>19</v>
      </c>
      <c r="I4963" s="63">
        <v>9229</v>
      </c>
      <c r="J4963" s="63">
        <v>44</v>
      </c>
      <c r="K4963" s="63">
        <v>4</v>
      </c>
      <c r="L4963" s="63">
        <v>0</v>
      </c>
      <c r="M4963" s="63"/>
      <c r="N4963" s="63">
        <v>1</v>
      </c>
      <c r="O4963" s="63"/>
      <c r="P4963" s="63"/>
      <c r="Q4963" s="63"/>
      <c r="R4963" s="63"/>
    </row>
    <row r="4964" spans="1:18" x14ac:dyDescent="0.2">
      <c r="A4964" s="63" t="s">
        <v>4943</v>
      </c>
      <c r="B4964" s="63" t="s">
        <v>4867</v>
      </c>
      <c r="C4964" s="63" t="s">
        <v>165</v>
      </c>
      <c r="D4964" s="63" t="s">
        <v>164</v>
      </c>
      <c r="E4964" s="63" t="s">
        <v>4868</v>
      </c>
      <c r="F4964" s="63">
        <v>0</v>
      </c>
      <c r="G4964" s="63" t="s">
        <v>8643</v>
      </c>
      <c r="H4964" s="63" t="s">
        <v>334</v>
      </c>
      <c r="I4964" s="63">
        <v>6300</v>
      </c>
      <c r="J4964" s="63">
        <v>3</v>
      </c>
      <c r="K4964" s="63">
        <v>1</v>
      </c>
      <c r="L4964" s="63"/>
      <c r="M4964" s="63"/>
      <c r="N4964" s="63"/>
      <c r="O4964" s="63"/>
      <c r="P4964" s="63"/>
      <c r="Q4964" s="63"/>
      <c r="R4964" s="63"/>
    </row>
    <row r="4965" spans="1:18" x14ac:dyDescent="0.2">
      <c r="A4965" s="63" t="s">
        <v>4944</v>
      </c>
      <c r="B4965" s="63" t="s">
        <v>4870</v>
      </c>
      <c r="C4965" s="63" t="s">
        <v>165</v>
      </c>
      <c r="D4965" s="63" t="s">
        <v>164</v>
      </c>
      <c r="E4965" s="63" t="s">
        <v>4868</v>
      </c>
      <c r="F4965" s="63">
        <v>1</v>
      </c>
      <c r="G4965" s="63" t="s">
        <v>8643</v>
      </c>
      <c r="H4965" s="63" t="s">
        <v>19</v>
      </c>
      <c r="I4965" s="63">
        <v>6510</v>
      </c>
      <c r="J4965" s="63">
        <v>3</v>
      </c>
      <c r="K4965" s="63">
        <v>1</v>
      </c>
      <c r="L4965" s="63">
        <v>0.2</v>
      </c>
      <c r="M4965" s="63"/>
      <c r="N4965" s="63">
        <v>1</v>
      </c>
      <c r="O4965" s="63"/>
      <c r="P4965" s="63"/>
      <c r="Q4965" s="63"/>
      <c r="R4965" s="63"/>
    </row>
    <row r="4966" spans="1:18" x14ac:dyDescent="0.2">
      <c r="A4966" s="63" t="s">
        <v>4945</v>
      </c>
      <c r="B4966" s="63" t="s">
        <v>4867</v>
      </c>
      <c r="C4966" s="63" t="s">
        <v>169</v>
      </c>
      <c r="D4966" s="63" t="s">
        <v>168</v>
      </c>
      <c r="E4966" s="63" t="s">
        <v>4868</v>
      </c>
      <c r="F4966" s="63">
        <v>0</v>
      </c>
      <c r="G4966" s="63" t="s">
        <v>8643</v>
      </c>
      <c r="H4966" s="63" t="s">
        <v>334</v>
      </c>
      <c r="I4966" s="63">
        <v>9391</v>
      </c>
      <c r="J4966" s="63">
        <v>44</v>
      </c>
      <c r="K4966" s="63">
        <v>4</v>
      </c>
      <c r="L4966" s="63"/>
      <c r="M4966" s="63"/>
      <c r="N4966" s="63"/>
      <c r="O4966" s="63"/>
      <c r="P4966" s="63"/>
      <c r="Q4966" s="63"/>
      <c r="R4966" s="63"/>
    </row>
    <row r="4967" spans="1:18" x14ac:dyDescent="0.2">
      <c r="A4967" s="63" t="s">
        <v>4946</v>
      </c>
      <c r="B4967" s="63" t="s">
        <v>4870</v>
      </c>
      <c r="C4967" s="63" t="s">
        <v>169</v>
      </c>
      <c r="D4967" s="63" t="s">
        <v>168</v>
      </c>
      <c r="E4967" s="63" t="s">
        <v>4868</v>
      </c>
      <c r="F4967" s="63">
        <v>1</v>
      </c>
      <c r="G4967" s="63" t="s">
        <v>8643</v>
      </c>
      <c r="H4967" s="63" t="s">
        <v>19</v>
      </c>
      <c r="I4967" s="63">
        <v>9202</v>
      </c>
      <c r="J4967" s="63">
        <v>42</v>
      </c>
      <c r="K4967" s="63">
        <v>4</v>
      </c>
      <c r="L4967" s="63">
        <v>-0.2</v>
      </c>
      <c r="M4967" s="63">
        <v>1</v>
      </c>
      <c r="N4967" s="63"/>
      <c r="O4967" s="63"/>
      <c r="P4967" s="63"/>
      <c r="Q4967" s="63"/>
      <c r="R4967" s="63"/>
    </row>
    <row r="4968" spans="1:18" x14ac:dyDescent="0.2">
      <c r="A4968" s="63" t="s">
        <v>4947</v>
      </c>
      <c r="B4968" s="63" t="s">
        <v>4867</v>
      </c>
      <c r="C4968" s="63" t="s">
        <v>173</v>
      </c>
      <c r="D4968" s="63" t="s">
        <v>172</v>
      </c>
      <c r="E4968" s="63" t="s">
        <v>4868</v>
      </c>
      <c r="F4968" s="63">
        <v>0</v>
      </c>
      <c r="G4968" s="63" t="s">
        <v>8643</v>
      </c>
      <c r="H4968" s="63" t="s">
        <v>334</v>
      </c>
      <c r="I4968" s="63">
        <v>8557</v>
      </c>
      <c r="J4968" s="63">
        <v>28</v>
      </c>
      <c r="K4968" s="63">
        <v>3</v>
      </c>
      <c r="L4968" s="63"/>
      <c r="M4968" s="63"/>
      <c r="N4968" s="63"/>
      <c r="O4968" s="63"/>
      <c r="P4968" s="63"/>
      <c r="Q4968" s="63"/>
      <c r="R4968" s="63"/>
    </row>
    <row r="4969" spans="1:18" x14ac:dyDescent="0.2">
      <c r="A4969" s="63" t="s">
        <v>4948</v>
      </c>
      <c r="B4969" s="63" t="s">
        <v>4870</v>
      </c>
      <c r="C4969" s="63" t="s">
        <v>173</v>
      </c>
      <c r="D4969" s="63" t="s">
        <v>172</v>
      </c>
      <c r="E4969" s="63" t="s">
        <v>4868</v>
      </c>
      <c r="F4969" s="63">
        <v>1</v>
      </c>
      <c r="G4969" s="63" t="s">
        <v>8643</v>
      </c>
      <c r="H4969" s="63" t="s">
        <v>19</v>
      </c>
      <c r="I4969" s="63">
        <v>8620</v>
      </c>
      <c r="J4969" s="63">
        <v>27</v>
      </c>
      <c r="K4969" s="63">
        <v>3</v>
      </c>
      <c r="L4969" s="63">
        <v>0.1</v>
      </c>
      <c r="M4969" s="63"/>
      <c r="N4969" s="63">
        <v>1</v>
      </c>
      <c r="O4969" s="63"/>
      <c r="P4969" s="63"/>
      <c r="Q4969" s="63"/>
      <c r="R4969" s="63"/>
    </row>
    <row r="4970" spans="1:18" x14ac:dyDescent="0.2">
      <c r="A4970" s="63" t="s">
        <v>4949</v>
      </c>
      <c r="B4970" s="63" t="s">
        <v>4867</v>
      </c>
      <c r="C4970" s="63" t="s">
        <v>177</v>
      </c>
      <c r="D4970" s="63" t="s">
        <v>176</v>
      </c>
      <c r="E4970" s="63" t="s">
        <v>4868</v>
      </c>
      <c r="F4970" s="63">
        <v>0</v>
      </c>
      <c r="G4970" s="63" t="s">
        <v>8643</v>
      </c>
      <c r="H4970" s="63" t="s">
        <v>334</v>
      </c>
      <c r="I4970" s="63">
        <v>8529</v>
      </c>
      <c r="J4970" s="63">
        <v>27</v>
      </c>
      <c r="K4970" s="63">
        <v>3</v>
      </c>
      <c r="L4970" s="63"/>
      <c r="M4970" s="63"/>
      <c r="N4970" s="63"/>
      <c r="O4970" s="63"/>
      <c r="P4970" s="63"/>
      <c r="Q4970" s="63"/>
      <c r="R4970" s="63"/>
    </row>
    <row r="4971" spans="1:18" x14ac:dyDescent="0.2">
      <c r="A4971" s="63" t="s">
        <v>4950</v>
      </c>
      <c r="B4971" s="63" t="s">
        <v>4870</v>
      </c>
      <c r="C4971" s="63" t="s">
        <v>177</v>
      </c>
      <c r="D4971" s="63" t="s">
        <v>176</v>
      </c>
      <c r="E4971" s="63" t="s">
        <v>4868</v>
      </c>
      <c r="F4971" s="63">
        <v>1</v>
      </c>
      <c r="G4971" s="63" t="s">
        <v>8643</v>
      </c>
      <c r="H4971" s="63" t="s">
        <v>19</v>
      </c>
      <c r="I4971" s="63">
        <v>8457</v>
      </c>
      <c r="J4971" s="63">
        <v>25</v>
      </c>
      <c r="K4971" s="63">
        <v>2</v>
      </c>
      <c r="L4971" s="63">
        <v>-0.1</v>
      </c>
      <c r="M4971" s="63">
        <v>1</v>
      </c>
      <c r="N4971" s="63"/>
      <c r="O4971" s="63"/>
      <c r="P4971" s="63"/>
      <c r="Q4971" s="63"/>
      <c r="R4971" s="63"/>
    </row>
    <row r="4972" spans="1:18" x14ac:dyDescent="0.2">
      <c r="A4972" s="63" t="s">
        <v>4951</v>
      </c>
      <c r="B4972" s="63" t="s">
        <v>4867</v>
      </c>
      <c r="C4972" s="63" t="s">
        <v>181</v>
      </c>
      <c r="D4972" s="63" t="s">
        <v>180</v>
      </c>
      <c r="E4972" s="63" t="s">
        <v>4868</v>
      </c>
      <c r="F4972" s="63">
        <v>0</v>
      </c>
      <c r="G4972" s="63" t="s">
        <v>8643</v>
      </c>
      <c r="H4972" s="63" t="s">
        <v>334</v>
      </c>
      <c r="I4972" s="63">
        <v>7204</v>
      </c>
      <c r="J4972" s="63">
        <v>10</v>
      </c>
      <c r="K4972" s="63">
        <v>1</v>
      </c>
      <c r="L4972" s="63"/>
      <c r="M4972" s="63"/>
      <c r="N4972" s="63"/>
      <c r="O4972" s="63"/>
      <c r="P4972" s="63"/>
      <c r="Q4972" s="63"/>
      <c r="R4972" s="63"/>
    </row>
    <row r="4973" spans="1:18" x14ac:dyDescent="0.2">
      <c r="A4973" s="63" t="s">
        <v>4952</v>
      </c>
      <c r="B4973" s="63" t="s">
        <v>4870</v>
      </c>
      <c r="C4973" s="63" t="s">
        <v>181</v>
      </c>
      <c r="D4973" s="63" t="s">
        <v>180</v>
      </c>
      <c r="E4973" s="63" t="s">
        <v>4868</v>
      </c>
      <c r="F4973" s="63">
        <v>1</v>
      </c>
      <c r="G4973" s="63" t="s">
        <v>8643</v>
      </c>
      <c r="H4973" s="63" t="s">
        <v>19</v>
      </c>
      <c r="I4973" s="63">
        <v>7418</v>
      </c>
      <c r="J4973" s="63">
        <v>11</v>
      </c>
      <c r="K4973" s="63">
        <v>1</v>
      </c>
      <c r="L4973" s="63">
        <v>0.2</v>
      </c>
      <c r="M4973" s="63"/>
      <c r="N4973" s="63">
        <v>1</v>
      </c>
      <c r="O4973" s="63"/>
      <c r="P4973" s="63"/>
      <c r="Q4973" s="63"/>
      <c r="R4973" s="63"/>
    </row>
    <row r="4974" spans="1:18" x14ac:dyDescent="0.2">
      <c r="A4974" s="63" t="s">
        <v>4953</v>
      </c>
      <c r="B4974" s="63" t="s">
        <v>4867</v>
      </c>
      <c r="C4974" s="63" t="s">
        <v>185</v>
      </c>
      <c r="D4974" s="63" t="s">
        <v>184</v>
      </c>
      <c r="E4974" s="63" t="s">
        <v>4868</v>
      </c>
      <c r="F4974" s="63">
        <v>0</v>
      </c>
      <c r="G4974" s="63" t="s">
        <v>8643</v>
      </c>
      <c r="H4974" s="63" t="s">
        <v>334</v>
      </c>
      <c r="I4974" s="63">
        <v>9197</v>
      </c>
      <c r="J4974" s="63">
        <v>41</v>
      </c>
      <c r="K4974" s="63">
        <v>4</v>
      </c>
      <c r="L4974" s="63"/>
      <c r="M4974" s="63"/>
      <c r="N4974" s="63"/>
      <c r="O4974" s="63"/>
      <c r="P4974" s="63"/>
      <c r="Q4974" s="63"/>
      <c r="R4974" s="63"/>
    </row>
    <row r="4975" spans="1:18" x14ac:dyDescent="0.2">
      <c r="A4975" s="63" t="s">
        <v>4954</v>
      </c>
      <c r="B4975" s="63" t="s">
        <v>4870</v>
      </c>
      <c r="C4975" s="63" t="s">
        <v>185</v>
      </c>
      <c r="D4975" s="63" t="s">
        <v>184</v>
      </c>
      <c r="E4975" s="63" t="s">
        <v>4868</v>
      </c>
      <c r="F4975" s="63">
        <v>1</v>
      </c>
      <c r="G4975" s="63" t="s">
        <v>8643</v>
      </c>
      <c r="H4975" s="63" t="s">
        <v>19</v>
      </c>
      <c r="I4975" s="63">
        <v>9019</v>
      </c>
      <c r="J4975" s="63">
        <v>39</v>
      </c>
      <c r="K4975" s="63">
        <v>4</v>
      </c>
      <c r="L4975" s="63">
        <v>-0.2</v>
      </c>
      <c r="M4975" s="63">
        <v>1</v>
      </c>
      <c r="N4975" s="63"/>
      <c r="O4975" s="63"/>
      <c r="P4975" s="63"/>
      <c r="Q4975" s="63"/>
      <c r="R4975" s="63"/>
    </row>
    <row r="4976" spans="1:18" x14ac:dyDescent="0.2">
      <c r="A4976" s="63" t="s">
        <v>4955</v>
      </c>
      <c r="B4976" s="63" t="s">
        <v>4867</v>
      </c>
      <c r="C4976" s="63" t="s">
        <v>189</v>
      </c>
      <c r="D4976" s="63" t="s">
        <v>188</v>
      </c>
      <c r="E4976" s="63" t="s">
        <v>4868</v>
      </c>
      <c r="F4976" s="63">
        <v>0</v>
      </c>
      <c r="G4976" s="63" t="s">
        <v>8643</v>
      </c>
      <c r="H4976" s="63" t="s">
        <v>334</v>
      </c>
      <c r="I4976" s="63">
        <v>10135</v>
      </c>
      <c r="J4976" s="63">
        <v>49</v>
      </c>
      <c r="K4976" s="63">
        <v>4</v>
      </c>
      <c r="L4976" s="63"/>
      <c r="M4976" s="63"/>
      <c r="N4976" s="63"/>
      <c r="O4976" s="63"/>
      <c r="P4976" s="63"/>
      <c r="Q4976" s="63"/>
      <c r="R4976" s="63"/>
    </row>
    <row r="4977" spans="1:18" x14ac:dyDescent="0.2">
      <c r="A4977" s="63" t="s">
        <v>4956</v>
      </c>
      <c r="B4977" s="63" t="s">
        <v>4870</v>
      </c>
      <c r="C4977" s="63" t="s">
        <v>189</v>
      </c>
      <c r="D4977" s="63" t="s">
        <v>188</v>
      </c>
      <c r="E4977" s="63" t="s">
        <v>4868</v>
      </c>
      <c r="F4977" s="63">
        <v>1</v>
      </c>
      <c r="G4977" s="63" t="s">
        <v>8643</v>
      </c>
      <c r="H4977" s="63" t="s">
        <v>19</v>
      </c>
      <c r="I4977" s="63">
        <v>10142</v>
      </c>
      <c r="J4977" s="63">
        <v>49</v>
      </c>
      <c r="K4977" s="63">
        <v>4</v>
      </c>
      <c r="L4977" s="63">
        <v>0</v>
      </c>
      <c r="M4977" s="63"/>
      <c r="N4977" s="63">
        <v>1</v>
      </c>
      <c r="O4977" s="63"/>
      <c r="P4977" s="63"/>
      <c r="Q4977" s="63"/>
      <c r="R4977" s="63"/>
    </row>
    <row r="4978" spans="1:18" x14ac:dyDescent="0.2">
      <c r="A4978" s="63" t="s">
        <v>4957</v>
      </c>
      <c r="B4978" s="63" t="s">
        <v>4867</v>
      </c>
      <c r="C4978" s="63" t="s">
        <v>193</v>
      </c>
      <c r="D4978" s="63" t="s">
        <v>192</v>
      </c>
      <c r="E4978" s="63" t="s">
        <v>4868</v>
      </c>
      <c r="F4978" s="63">
        <v>0</v>
      </c>
      <c r="G4978" s="63" t="s">
        <v>8643</v>
      </c>
      <c r="H4978" s="63" t="s">
        <v>334</v>
      </c>
      <c r="I4978" s="63">
        <v>8854</v>
      </c>
      <c r="J4978" s="63"/>
      <c r="K4978" s="63"/>
      <c r="L4978" s="63"/>
      <c r="M4978" s="63"/>
      <c r="N4978" s="63"/>
      <c r="O4978" s="63"/>
      <c r="P4978" s="63"/>
      <c r="Q4978" s="63"/>
      <c r="R4978" s="63"/>
    </row>
    <row r="4979" spans="1:18" x14ac:dyDescent="0.2">
      <c r="A4979" s="63" t="s">
        <v>4958</v>
      </c>
      <c r="B4979" s="63" t="s">
        <v>4870</v>
      </c>
      <c r="C4979" s="63" t="s">
        <v>193</v>
      </c>
      <c r="D4979" s="63" t="s">
        <v>192</v>
      </c>
      <c r="E4979" s="63" t="s">
        <v>4868</v>
      </c>
      <c r="F4979" s="63">
        <v>1</v>
      </c>
      <c r="G4979" s="63" t="s">
        <v>8643</v>
      </c>
      <c r="H4979" s="63" t="s">
        <v>19</v>
      </c>
      <c r="I4979" s="63">
        <v>8819</v>
      </c>
      <c r="J4979" s="63"/>
      <c r="K4979" s="63"/>
      <c r="L4979" s="63">
        <v>0</v>
      </c>
      <c r="M4979" s="63">
        <v>1</v>
      </c>
      <c r="N4979" s="63"/>
      <c r="O4979" s="63"/>
      <c r="P4979" s="63"/>
      <c r="Q4979" s="63"/>
      <c r="R4979" s="63"/>
    </row>
    <row r="4980" spans="1:18" x14ac:dyDescent="0.2">
      <c r="A4980" s="63" t="s">
        <v>4959</v>
      </c>
      <c r="B4980" s="63" t="s">
        <v>4867</v>
      </c>
      <c r="C4980" s="63" t="s">
        <v>197</v>
      </c>
      <c r="D4980" s="63" t="s">
        <v>196</v>
      </c>
      <c r="E4980" s="63" t="s">
        <v>4868</v>
      </c>
      <c r="F4980" s="63">
        <v>0</v>
      </c>
      <c r="G4980" s="63" t="s">
        <v>8643</v>
      </c>
      <c r="H4980" s="63" t="s">
        <v>334</v>
      </c>
      <c r="I4980" s="63">
        <v>8011</v>
      </c>
      <c r="J4980" s="63">
        <v>20</v>
      </c>
      <c r="K4980" s="63">
        <v>2</v>
      </c>
      <c r="L4980" s="63"/>
      <c r="M4980" s="63"/>
      <c r="N4980" s="63"/>
      <c r="O4980" s="63"/>
      <c r="P4980" s="63"/>
      <c r="Q4980" s="63"/>
      <c r="R4980" s="63"/>
    </row>
    <row r="4981" spans="1:18" x14ac:dyDescent="0.2">
      <c r="A4981" s="63" t="s">
        <v>4960</v>
      </c>
      <c r="B4981" s="63" t="s">
        <v>4870</v>
      </c>
      <c r="C4981" s="63" t="s">
        <v>197</v>
      </c>
      <c r="D4981" s="63" t="s">
        <v>196</v>
      </c>
      <c r="E4981" s="63" t="s">
        <v>4868</v>
      </c>
      <c r="F4981" s="63">
        <v>1</v>
      </c>
      <c r="G4981" s="63" t="s">
        <v>8643</v>
      </c>
      <c r="H4981" s="63" t="s">
        <v>19</v>
      </c>
      <c r="I4981" s="63">
        <v>7980</v>
      </c>
      <c r="J4981" s="63">
        <v>20</v>
      </c>
      <c r="K4981" s="63">
        <v>2</v>
      </c>
      <c r="L4981" s="63">
        <v>0</v>
      </c>
      <c r="M4981" s="63">
        <v>1</v>
      </c>
      <c r="N4981" s="63"/>
      <c r="O4981" s="63"/>
      <c r="P4981" s="63"/>
      <c r="Q4981" s="63"/>
      <c r="R4981" s="63"/>
    </row>
    <row r="4982" spans="1:18" x14ac:dyDescent="0.2">
      <c r="A4982" s="63" t="s">
        <v>4961</v>
      </c>
      <c r="B4982" s="63" t="s">
        <v>4867</v>
      </c>
      <c r="C4982" s="63" t="s">
        <v>201</v>
      </c>
      <c r="D4982" s="63" t="s">
        <v>200</v>
      </c>
      <c r="E4982" s="63" t="s">
        <v>4868</v>
      </c>
      <c r="F4982" s="63">
        <v>0</v>
      </c>
      <c r="G4982" s="63" t="s">
        <v>8643</v>
      </c>
      <c r="H4982" s="63" t="s">
        <v>334</v>
      </c>
      <c r="I4982" s="63">
        <v>6816</v>
      </c>
      <c r="J4982" s="63">
        <v>6</v>
      </c>
      <c r="K4982" s="63">
        <v>1</v>
      </c>
      <c r="L4982" s="63"/>
      <c r="M4982" s="63"/>
      <c r="N4982" s="63"/>
      <c r="O4982" s="63"/>
      <c r="P4982" s="63"/>
      <c r="Q4982" s="63"/>
      <c r="R4982" s="63"/>
    </row>
    <row r="4983" spans="1:18" x14ac:dyDescent="0.2">
      <c r="A4983" s="63" t="s">
        <v>4962</v>
      </c>
      <c r="B4983" s="63" t="s">
        <v>4870</v>
      </c>
      <c r="C4983" s="63" t="s">
        <v>201</v>
      </c>
      <c r="D4983" s="63" t="s">
        <v>200</v>
      </c>
      <c r="E4983" s="63" t="s">
        <v>4868</v>
      </c>
      <c r="F4983" s="63">
        <v>1</v>
      </c>
      <c r="G4983" s="63" t="s">
        <v>8643</v>
      </c>
      <c r="H4983" s="63" t="s">
        <v>19</v>
      </c>
      <c r="I4983" s="63">
        <v>6898</v>
      </c>
      <c r="J4983" s="63">
        <v>6</v>
      </c>
      <c r="K4983" s="63">
        <v>1</v>
      </c>
      <c r="L4983" s="63">
        <v>0.1</v>
      </c>
      <c r="M4983" s="63"/>
      <c r="N4983" s="63">
        <v>1</v>
      </c>
      <c r="O4983" s="63"/>
      <c r="P4983" s="63"/>
      <c r="Q4983" s="63"/>
      <c r="R4983" s="63"/>
    </row>
    <row r="4984" spans="1:18" x14ac:dyDescent="0.2">
      <c r="A4984" s="63" t="s">
        <v>4963</v>
      </c>
      <c r="B4984" s="63" t="s">
        <v>4867</v>
      </c>
      <c r="C4984" s="63" t="s">
        <v>205</v>
      </c>
      <c r="D4984" s="63" t="s">
        <v>204</v>
      </c>
      <c r="E4984" s="63" t="s">
        <v>4868</v>
      </c>
      <c r="F4984" s="63">
        <v>0</v>
      </c>
      <c r="G4984" s="63" t="s">
        <v>8643</v>
      </c>
      <c r="H4984" s="63" t="s">
        <v>334</v>
      </c>
      <c r="I4984" s="63">
        <v>8000</v>
      </c>
      <c r="J4984" s="63">
        <v>19</v>
      </c>
      <c r="K4984" s="63">
        <v>2</v>
      </c>
      <c r="L4984" s="63"/>
      <c r="M4984" s="63"/>
      <c r="N4984" s="63"/>
      <c r="O4984" s="63"/>
      <c r="P4984" s="63"/>
      <c r="Q4984" s="63"/>
      <c r="R4984" s="63"/>
    </row>
    <row r="4985" spans="1:18" x14ac:dyDescent="0.2">
      <c r="A4985" s="63" t="s">
        <v>4964</v>
      </c>
      <c r="B4985" s="63" t="s">
        <v>4870</v>
      </c>
      <c r="C4985" s="63" t="s">
        <v>205</v>
      </c>
      <c r="D4985" s="63" t="s">
        <v>204</v>
      </c>
      <c r="E4985" s="63" t="s">
        <v>4868</v>
      </c>
      <c r="F4985" s="63">
        <v>1</v>
      </c>
      <c r="G4985" s="63" t="s">
        <v>8643</v>
      </c>
      <c r="H4985" s="63" t="s">
        <v>19</v>
      </c>
      <c r="I4985" s="63">
        <v>7925</v>
      </c>
      <c r="J4985" s="63">
        <v>19</v>
      </c>
      <c r="K4985" s="63">
        <v>2</v>
      </c>
      <c r="L4985" s="63">
        <v>-0.1</v>
      </c>
      <c r="M4985" s="63">
        <v>1</v>
      </c>
      <c r="N4985" s="63"/>
      <c r="O4985" s="63"/>
      <c r="P4985" s="63"/>
      <c r="Q4985" s="63"/>
      <c r="R4985" s="63"/>
    </row>
    <row r="4986" spans="1:18" x14ac:dyDescent="0.2">
      <c r="A4986" s="63" t="s">
        <v>4965</v>
      </c>
      <c r="B4986" s="63" t="s">
        <v>4867</v>
      </c>
      <c r="C4986" s="63" t="s">
        <v>209</v>
      </c>
      <c r="D4986" s="63" t="s">
        <v>208</v>
      </c>
      <c r="E4986" s="63" t="s">
        <v>4868</v>
      </c>
      <c r="F4986" s="63">
        <v>0</v>
      </c>
      <c r="G4986" s="63" t="s">
        <v>8643</v>
      </c>
      <c r="H4986" s="63" t="s">
        <v>334</v>
      </c>
      <c r="I4986" s="63">
        <v>7106</v>
      </c>
      <c r="J4986" s="63">
        <v>8</v>
      </c>
      <c r="K4986" s="63">
        <v>1</v>
      </c>
      <c r="L4986" s="63"/>
      <c r="M4986" s="63"/>
      <c r="N4986" s="63"/>
      <c r="O4986" s="63"/>
      <c r="P4986" s="63"/>
      <c r="Q4986" s="63"/>
      <c r="R4986" s="63"/>
    </row>
    <row r="4987" spans="1:18" x14ac:dyDescent="0.2">
      <c r="A4987" s="63" t="s">
        <v>4966</v>
      </c>
      <c r="B4987" s="63" t="s">
        <v>4870</v>
      </c>
      <c r="C4987" s="63" t="s">
        <v>209</v>
      </c>
      <c r="D4987" s="63" t="s">
        <v>208</v>
      </c>
      <c r="E4987" s="63" t="s">
        <v>4868</v>
      </c>
      <c r="F4987" s="63">
        <v>1</v>
      </c>
      <c r="G4987" s="63" t="s">
        <v>8643</v>
      </c>
      <c r="H4987" s="63" t="s">
        <v>19</v>
      </c>
      <c r="I4987" s="63">
        <v>7125</v>
      </c>
      <c r="J4987" s="63">
        <v>8</v>
      </c>
      <c r="K4987" s="63">
        <v>1</v>
      </c>
      <c r="L4987" s="63">
        <v>0</v>
      </c>
      <c r="M4987" s="63"/>
      <c r="N4987" s="63">
        <v>1</v>
      </c>
      <c r="O4987" s="63"/>
      <c r="P4987" s="63"/>
      <c r="Q4987" s="63"/>
      <c r="R4987" s="63"/>
    </row>
    <row r="4988" spans="1:18" x14ac:dyDescent="0.2">
      <c r="A4988" s="63" t="s">
        <v>4967</v>
      </c>
      <c r="B4988" s="63" t="s">
        <v>4867</v>
      </c>
      <c r="C4988" s="63" t="s">
        <v>213</v>
      </c>
      <c r="D4988" s="63" t="s">
        <v>212</v>
      </c>
      <c r="E4988" s="63" t="s">
        <v>4868</v>
      </c>
      <c r="F4988" s="63">
        <v>0</v>
      </c>
      <c r="G4988" s="63" t="s">
        <v>8643</v>
      </c>
      <c r="H4988" s="63" t="s">
        <v>334</v>
      </c>
      <c r="I4988" s="63">
        <v>8637</v>
      </c>
      <c r="J4988" s="63">
        <v>31</v>
      </c>
      <c r="K4988" s="63">
        <v>3</v>
      </c>
      <c r="L4988" s="63"/>
      <c r="M4988" s="63"/>
      <c r="N4988" s="63"/>
      <c r="O4988" s="63"/>
      <c r="P4988" s="63"/>
      <c r="Q4988" s="63"/>
      <c r="R4988" s="63"/>
    </row>
    <row r="4989" spans="1:18" x14ac:dyDescent="0.2">
      <c r="A4989" s="63" t="s">
        <v>4968</v>
      </c>
      <c r="B4989" s="63" t="s">
        <v>4870</v>
      </c>
      <c r="C4989" s="63" t="s">
        <v>213</v>
      </c>
      <c r="D4989" s="63" t="s">
        <v>212</v>
      </c>
      <c r="E4989" s="63" t="s">
        <v>4868</v>
      </c>
      <c r="F4989" s="63">
        <v>1</v>
      </c>
      <c r="G4989" s="63" t="s">
        <v>8643</v>
      </c>
      <c r="H4989" s="63" t="s">
        <v>19</v>
      </c>
      <c r="I4989" s="63">
        <v>8521</v>
      </c>
      <c r="J4989" s="63">
        <v>26</v>
      </c>
      <c r="K4989" s="63">
        <v>3</v>
      </c>
      <c r="L4989" s="63">
        <v>-0.1</v>
      </c>
      <c r="M4989" s="63">
        <v>1</v>
      </c>
      <c r="N4989" s="63"/>
      <c r="O4989" s="63"/>
      <c r="P4989" s="63"/>
      <c r="Q4989" s="63"/>
      <c r="R4989" s="63"/>
    </row>
    <row r="4990" spans="1:18" x14ac:dyDescent="0.2">
      <c r="A4990" s="63" t="s">
        <v>4969</v>
      </c>
      <c r="B4990" s="63" t="s">
        <v>4867</v>
      </c>
      <c r="C4990" s="63" t="s">
        <v>217</v>
      </c>
      <c r="D4990" s="63" t="s">
        <v>216</v>
      </c>
      <c r="E4990" s="63" t="s">
        <v>4868</v>
      </c>
      <c r="F4990" s="63">
        <v>0</v>
      </c>
      <c r="G4990" s="63" t="s">
        <v>8643</v>
      </c>
      <c r="H4990" s="63" t="s">
        <v>334</v>
      </c>
      <c r="I4990" s="63">
        <v>7615</v>
      </c>
      <c r="J4990" s="63">
        <v>16</v>
      </c>
      <c r="K4990" s="63">
        <v>2</v>
      </c>
      <c r="L4990" s="63"/>
      <c r="M4990" s="63"/>
      <c r="N4990" s="63"/>
      <c r="O4990" s="63"/>
      <c r="P4990" s="63"/>
      <c r="Q4990" s="63"/>
      <c r="R4990" s="63"/>
    </row>
    <row r="4991" spans="1:18" x14ac:dyDescent="0.2">
      <c r="A4991" s="63" t="s">
        <v>4970</v>
      </c>
      <c r="B4991" s="63" t="s">
        <v>4870</v>
      </c>
      <c r="C4991" s="63" t="s">
        <v>217</v>
      </c>
      <c r="D4991" s="63" t="s">
        <v>216</v>
      </c>
      <c r="E4991" s="63" t="s">
        <v>4868</v>
      </c>
      <c r="F4991" s="63">
        <v>1</v>
      </c>
      <c r="G4991" s="63" t="s">
        <v>8643</v>
      </c>
      <c r="H4991" s="63" t="s">
        <v>19</v>
      </c>
      <c r="I4991" s="63">
        <v>7640</v>
      </c>
      <c r="J4991" s="63">
        <v>14</v>
      </c>
      <c r="K4991" s="63">
        <v>2</v>
      </c>
      <c r="L4991" s="63">
        <v>0</v>
      </c>
      <c r="M4991" s="63"/>
      <c r="N4991" s="63">
        <v>1</v>
      </c>
      <c r="O4991" s="63"/>
      <c r="P4991" s="63"/>
      <c r="Q4991" s="63"/>
      <c r="R4991" s="63"/>
    </row>
    <row r="4992" spans="1:18" x14ac:dyDescent="0.2">
      <c r="A4992" s="63" t="s">
        <v>4971</v>
      </c>
      <c r="B4992" s="63" t="s">
        <v>4867</v>
      </c>
      <c r="C4992" s="63" t="s">
        <v>221</v>
      </c>
      <c r="D4992" s="63" t="s">
        <v>220</v>
      </c>
      <c r="E4992" s="63" t="s">
        <v>4868</v>
      </c>
      <c r="F4992" s="63">
        <v>0</v>
      </c>
      <c r="G4992" s="63" t="s">
        <v>8643</v>
      </c>
      <c r="H4992" s="63" t="s">
        <v>334</v>
      </c>
      <c r="I4992" s="63">
        <v>6818</v>
      </c>
      <c r="J4992" s="63">
        <v>7</v>
      </c>
      <c r="K4992" s="63">
        <v>1</v>
      </c>
      <c r="L4992" s="63"/>
      <c r="M4992" s="63"/>
      <c r="N4992" s="63"/>
      <c r="O4992" s="63"/>
      <c r="P4992" s="63"/>
      <c r="Q4992" s="63"/>
      <c r="R4992" s="63"/>
    </row>
    <row r="4993" spans="1:18" x14ac:dyDescent="0.2">
      <c r="A4993" s="63" t="s">
        <v>4972</v>
      </c>
      <c r="B4993" s="63" t="s">
        <v>4870</v>
      </c>
      <c r="C4993" s="63" t="s">
        <v>221</v>
      </c>
      <c r="D4993" s="63" t="s">
        <v>220</v>
      </c>
      <c r="E4993" s="63" t="s">
        <v>4868</v>
      </c>
      <c r="F4993" s="63">
        <v>1</v>
      </c>
      <c r="G4993" s="63" t="s">
        <v>8643</v>
      </c>
      <c r="H4993" s="63" t="s">
        <v>19</v>
      </c>
      <c r="I4993" s="63">
        <v>6866</v>
      </c>
      <c r="J4993" s="63">
        <v>5</v>
      </c>
      <c r="K4993" s="63">
        <v>1</v>
      </c>
      <c r="L4993" s="63">
        <v>0</v>
      </c>
      <c r="M4993" s="63"/>
      <c r="N4993" s="63">
        <v>1</v>
      </c>
      <c r="O4993" s="63"/>
      <c r="P4993" s="63"/>
      <c r="Q4993" s="63"/>
      <c r="R4993" s="63"/>
    </row>
    <row r="4994" spans="1:18" x14ac:dyDescent="0.2">
      <c r="A4994" s="63" t="s">
        <v>8644</v>
      </c>
      <c r="B4994" s="63" t="s">
        <v>8645</v>
      </c>
      <c r="C4994" s="63" t="s">
        <v>14</v>
      </c>
      <c r="D4994" s="63" t="s">
        <v>13</v>
      </c>
      <c r="E4994" s="63" t="s">
        <v>8301</v>
      </c>
      <c r="F4994" s="63">
        <v>0</v>
      </c>
      <c r="G4994" s="63" t="s">
        <v>8646</v>
      </c>
      <c r="H4994" s="63" t="s">
        <v>18</v>
      </c>
      <c r="I4994" s="63">
        <v>3634</v>
      </c>
      <c r="J4994" s="63">
        <v>5</v>
      </c>
      <c r="K4994" s="63">
        <v>1</v>
      </c>
      <c r="L4994" s="63"/>
      <c r="M4994" s="63"/>
      <c r="N4994" s="63"/>
      <c r="O4994" s="63"/>
      <c r="P4994" s="63"/>
      <c r="Q4994" s="63"/>
      <c r="R4994" s="63"/>
    </row>
    <row r="4995" spans="1:18" x14ac:dyDescent="0.2">
      <c r="A4995" s="63" t="s">
        <v>8647</v>
      </c>
      <c r="B4995" s="63" t="s">
        <v>8648</v>
      </c>
      <c r="C4995" s="63" t="s">
        <v>14</v>
      </c>
      <c r="D4995" s="63" t="s">
        <v>13</v>
      </c>
      <c r="E4995" s="63" t="s">
        <v>8301</v>
      </c>
      <c r="F4995" s="63">
        <v>1</v>
      </c>
      <c r="G4995" s="63" t="s">
        <v>8646</v>
      </c>
      <c r="H4995" s="63" t="s">
        <v>19</v>
      </c>
      <c r="I4995" s="63">
        <v>3677</v>
      </c>
      <c r="J4995" s="63">
        <v>7</v>
      </c>
      <c r="K4995" s="63">
        <v>1</v>
      </c>
      <c r="L4995" s="63">
        <v>0.1</v>
      </c>
      <c r="M4995" s="63"/>
      <c r="N4995" s="63">
        <v>1</v>
      </c>
      <c r="O4995" s="63"/>
      <c r="P4995" s="63"/>
      <c r="Q4995" s="63"/>
      <c r="R4995" s="63"/>
    </row>
    <row r="4996" spans="1:18" x14ac:dyDescent="0.2">
      <c r="A4996" s="63" t="s">
        <v>8649</v>
      </c>
      <c r="B4996" s="63" t="s">
        <v>8645</v>
      </c>
      <c r="C4996" s="63" t="s">
        <v>22</v>
      </c>
      <c r="D4996" s="63" t="s">
        <v>21</v>
      </c>
      <c r="E4996" s="63" t="s">
        <v>8301</v>
      </c>
      <c r="F4996" s="63">
        <v>0</v>
      </c>
      <c r="G4996" s="63" t="s">
        <v>8646</v>
      </c>
      <c r="H4996" s="63" t="s">
        <v>18</v>
      </c>
      <c r="I4996" s="63">
        <v>7733</v>
      </c>
      <c r="J4996" s="63">
        <v>50</v>
      </c>
      <c r="K4996" s="63">
        <v>4</v>
      </c>
      <c r="L4996" s="63"/>
      <c r="M4996" s="63"/>
      <c r="N4996" s="63"/>
      <c r="O4996" s="63"/>
      <c r="P4996" s="63"/>
      <c r="Q4996" s="63"/>
      <c r="R4996" s="63"/>
    </row>
    <row r="4997" spans="1:18" x14ac:dyDescent="0.2">
      <c r="A4997" s="63" t="s">
        <v>8650</v>
      </c>
      <c r="B4997" s="63" t="s">
        <v>8648</v>
      </c>
      <c r="C4997" s="63" t="s">
        <v>22</v>
      </c>
      <c r="D4997" s="63" t="s">
        <v>21</v>
      </c>
      <c r="E4997" s="63" t="s">
        <v>8301</v>
      </c>
      <c r="F4997" s="63">
        <v>1</v>
      </c>
      <c r="G4997" s="63" t="s">
        <v>8646</v>
      </c>
      <c r="H4997" s="63" t="s">
        <v>19</v>
      </c>
      <c r="I4997" s="63">
        <v>7982</v>
      </c>
      <c r="J4997" s="63">
        <v>50</v>
      </c>
      <c r="K4997" s="63">
        <v>4</v>
      </c>
      <c r="L4997" s="63">
        <v>0.3</v>
      </c>
      <c r="M4997" s="63"/>
      <c r="N4997" s="63">
        <v>1</v>
      </c>
      <c r="O4997" s="63"/>
      <c r="P4997" s="63"/>
      <c r="Q4997" s="63"/>
      <c r="R4997" s="63"/>
    </row>
    <row r="4998" spans="1:18" x14ac:dyDescent="0.2">
      <c r="A4998" s="63" t="s">
        <v>8651</v>
      </c>
      <c r="B4998" s="63" t="s">
        <v>8645</v>
      </c>
      <c r="C4998" s="63" t="s">
        <v>26</v>
      </c>
      <c r="D4998" s="63" t="s">
        <v>25</v>
      </c>
      <c r="E4998" s="63" t="s">
        <v>8301</v>
      </c>
      <c r="F4998" s="63">
        <v>0</v>
      </c>
      <c r="G4998" s="63" t="s">
        <v>8646</v>
      </c>
      <c r="H4998" s="63" t="s">
        <v>18</v>
      </c>
      <c r="I4998" s="63">
        <v>4267</v>
      </c>
      <c r="J4998" s="63">
        <v>24</v>
      </c>
      <c r="K4998" s="63">
        <v>2</v>
      </c>
      <c r="L4998" s="63"/>
      <c r="M4998" s="63"/>
      <c r="N4998" s="63"/>
      <c r="O4998" s="63"/>
      <c r="P4998" s="63"/>
      <c r="Q4998" s="63"/>
      <c r="R4998" s="63"/>
    </row>
    <row r="4999" spans="1:18" x14ac:dyDescent="0.2">
      <c r="A4999" s="63" t="s">
        <v>8652</v>
      </c>
      <c r="B4999" s="63" t="s">
        <v>8648</v>
      </c>
      <c r="C4999" s="63" t="s">
        <v>26</v>
      </c>
      <c r="D4999" s="63" t="s">
        <v>25</v>
      </c>
      <c r="E4999" s="63" t="s">
        <v>8301</v>
      </c>
      <c r="F4999" s="63">
        <v>1</v>
      </c>
      <c r="G4999" s="63" t="s">
        <v>8646</v>
      </c>
      <c r="H4999" s="63" t="s">
        <v>19</v>
      </c>
      <c r="I4999" s="63">
        <v>4226</v>
      </c>
      <c r="J4999" s="63">
        <v>20</v>
      </c>
      <c r="K4999" s="63">
        <v>2</v>
      </c>
      <c r="L4999" s="63">
        <v>-0.1</v>
      </c>
      <c r="M4999" s="63">
        <v>1</v>
      </c>
      <c r="N4999" s="63"/>
      <c r="O4999" s="63"/>
      <c r="P4999" s="63"/>
      <c r="Q4999" s="63"/>
      <c r="R4999" s="63"/>
    </row>
    <row r="5000" spans="1:18" x14ac:dyDescent="0.2">
      <c r="A5000" s="63" t="s">
        <v>8653</v>
      </c>
      <c r="B5000" s="63" t="s">
        <v>8645</v>
      </c>
      <c r="C5000" s="63" t="s">
        <v>30</v>
      </c>
      <c r="D5000" s="63" t="s">
        <v>29</v>
      </c>
      <c r="E5000" s="63" t="s">
        <v>8301</v>
      </c>
      <c r="F5000" s="63">
        <v>0</v>
      </c>
      <c r="G5000" s="63" t="s">
        <v>8646</v>
      </c>
      <c r="H5000" s="63" t="s">
        <v>18</v>
      </c>
      <c r="I5000" s="63">
        <v>3030</v>
      </c>
      <c r="J5000" s="63">
        <v>1</v>
      </c>
      <c r="K5000" s="63">
        <v>1</v>
      </c>
      <c r="L5000" s="63"/>
      <c r="M5000" s="63"/>
      <c r="N5000" s="63"/>
      <c r="O5000" s="63"/>
      <c r="P5000" s="63"/>
      <c r="Q5000" s="63"/>
      <c r="R5000" s="63"/>
    </row>
    <row r="5001" spans="1:18" x14ac:dyDescent="0.2">
      <c r="A5001" s="63" t="s">
        <v>8654</v>
      </c>
      <c r="B5001" s="63" t="s">
        <v>8648</v>
      </c>
      <c r="C5001" s="63" t="s">
        <v>30</v>
      </c>
      <c r="D5001" s="63" t="s">
        <v>29</v>
      </c>
      <c r="E5001" s="63" t="s">
        <v>8301</v>
      </c>
      <c r="F5001" s="63">
        <v>1</v>
      </c>
      <c r="G5001" s="63" t="s">
        <v>8646</v>
      </c>
      <c r="H5001" s="63" t="s">
        <v>19</v>
      </c>
      <c r="I5001" s="63">
        <v>3217</v>
      </c>
      <c r="J5001" s="63">
        <v>1</v>
      </c>
      <c r="K5001" s="63">
        <v>1</v>
      </c>
      <c r="L5001" s="63">
        <v>0.2</v>
      </c>
      <c r="M5001" s="63"/>
      <c r="N5001" s="63">
        <v>1</v>
      </c>
      <c r="O5001" s="63"/>
      <c r="P5001" s="63"/>
      <c r="Q5001" s="63"/>
      <c r="R5001" s="63"/>
    </row>
    <row r="5002" spans="1:18" x14ac:dyDescent="0.2">
      <c r="A5002" s="63" t="s">
        <v>8655</v>
      </c>
      <c r="B5002" s="63" t="s">
        <v>8645</v>
      </c>
      <c r="C5002" s="63" t="s">
        <v>34</v>
      </c>
      <c r="D5002" s="63" t="s">
        <v>33</v>
      </c>
      <c r="E5002" s="63" t="s">
        <v>8301</v>
      </c>
      <c r="F5002" s="63">
        <v>0</v>
      </c>
      <c r="G5002" s="63" t="s">
        <v>8646</v>
      </c>
      <c r="H5002" s="63" t="s">
        <v>18</v>
      </c>
      <c r="I5002" s="63">
        <v>4752</v>
      </c>
      <c r="J5002" s="63">
        <v>39</v>
      </c>
      <c r="K5002" s="63">
        <v>4</v>
      </c>
      <c r="L5002" s="63"/>
      <c r="M5002" s="63"/>
      <c r="N5002" s="63"/>
      <c r="O5002" s="63"/>
      <c r="P5002" s="63"/>
      <c r="Q5002" s="63"/>
      <c r="R5002" s="63"/>
    </row>
    <row r="5003" spans="1:18" x14ac:dyDescent="0.2">
      <c r="A5003" s="63" t="s">
        <v>8656</v>
      </c>
      <c r="B5003" s="63" t="s">
        <v>8648</v>
      </c>
      <c r="C5003" s="63" t="s">
        <v>34</v>
      </c>
      <c r="D5003" s="63" t="s">
        <v>33</v>
      </c>
      <c r="E5003" s="63" t="s">
        <v>8301</v>
      </c>
      <c r="F5003" s="63">
        <v>1</v>
      </c>
      <c r="G5003" s="63" t="s">
        <v>8646</v>
      </c>
      <c r="H5003" s="63" t="s">
        <v>19</v>
      </c>
      <c r="I5003" s="63">
        <v>4616</v>
      </c>
      <c r="J5003" s="63">
        <v>35</v>
      </c>
      <c r="K5003" s="63">
        <v>3</v>
      </c>
      <c r="L5003" s="63">
        <v>-0.2</v>
      </c>
      <c r="M5003" s="63">
        <v>1</v>
      </c>
      <c r="N5003" s="63"/>
      <c r="O5003" s="63"/>
      <c r="P5003" s="63"/>
      <c r="Q5003" s="63"/>
      <c r="R5003" s="63"/>
    </row>
    <row r="5004" spans="1:18" x14ac:dyDescent="0.2">
      <c r="A5004" s="63" t="s">
        <v>8657</v>
      </c>
      <c r="B5004" s="63" t="s">
        <v>8645</v>
      </c>
      <c r="C5004" s="63" t="s">
        <v>38</v>
      </c>
      <c r="D5004" s="63" t="s">
        <v>37</v>
      </c>
      <c r="E5004" s="63" t="s">
        <v>8301</v>
      </c>
      <c r="F5004" s="63">
        <v>0</v>
      </c>
      <c r="G5004" s="63" t="s">
        <v>8646</v>
      </c>
      <c r="H5004" s="63" t="s">
        <v>18</v>
      </c>
      <c r="I5004" s="63">
        <v>4457</v>
      </c>
      <c r="J5004" s="63">
        <v>32</v>
      </c>
      <c r="K5004" s="63">
        <v>3</v>
      </c>
      <c r="L5004" s="63"/>
      <c r="M5004" s="63"/>
      <c r="N5004" s="63"/>
      <c r="O5004" s="63"/>
      <c r="P5004" s="63"/>
      <c r="Q5004" s="63"/>
      <c r="R5004" s="63"/>
    </row>
    <row r="5005" spans="1:18" x14ac:dyDescent="0.2">
      <c r="A5005" s="63" t="s">
        <v>8658</v>
      </c>
      <c r="B5005" s="63" t="s">
        <v>8648</v>
      </c>
      <c r="C5005" s="63" t="s">
        <v>38</v>
      </c>
      <c r="D5005" s="63" t="s">
        <v>37</v>
      </c>
      <c r="E5005" s="63" t="s">
        <v>8301</v>
      </c>
      <c r="F5005" s="63">
        <v>1</v>
      </c>
      <c r="G5005" s="63" t="s">
        <v>8646</v>
      </c>
      <c r="H5005" s="63" t="s">
        <v>19</v>
      </c>
      <c r="I5005" s="63">
        <v>4689</v>
      </c>
      <c r="J5005" s="63">
        <v>37</v>
      </c>
      <c r="K5005" s="63">
        <v>3</v>
      </c>
      <c r="L5005" s="63">
        <v>0.3</v>
      </c>
      <c r="M5005" s="63"/>
      <c r="N5005" s="63">
        <v>1</v>
      </c>
      <c r="O5005" s="63"/>
      <c r="P5005" s="63"/>
      <c r="Q5005" s="63"/>
      <c r="R5005" s="63"/>
    </row>
    <row r="5006" spans="1:18" x14ac:dyDescent="0.2">
      <c r="A5006" s="63" t="s">
        <v>8659</v>
      </c>
      <c r="B5006" s="63" t="s">
        <v>8645</v>
      </c>
      <c r="C5006" s="63" t="s">
        <v>42</v>
      </c>
      <c r="D5006" s="63" t="s">
        <v>41</v>
      </c>
      <c r="E5006" s="63" t="s">
        <v>8301</v>
      </c>
      <c r="F5006" s="63">
        <v>0</v>
      </c>
      <c r="G5006" s="63" t="s">
        <v>8646</v>
      </c>
      <c r="H5006" s="63" t="s">
        <v>18</v>
      </c>
      <c r="I5006" s="63">
        <v>5209</v>
      </c>
      <c r="J5006" s="63">
        <v>46</v>
      </c>
      <c r="K5006" s="63">
        <v>4</v>
      </c>
      <c r="L5006" s="63"/>
      <c r="M5006" s="63"/>
      <c r="N5006" s="63"/>
      <c r="O5006" s="63"/>
      <c r="P5006" s="63"/>
      <c r="Q5006" s="63"/>
      <c r="R5006" s="63"/>
    </row>
    <row r="5007" spans="1:18" x14ac:dyDescent="0.2">
      <c r="A5007" s="63" t="s">
        <v>8660</v>
      </c>
      <c r="B5007" s="63" t="s">
        <v>8648</v>
      </c>
      <c r="C5007" s="63" t="s">
        <v>42</v>
      </c>
      <c r="D5007" s="63" t="s">
        <v>41</v>
      </c>
      <c r="E5007" s="63" t="s">
        <v>8301</v>
      </c>
      <c r="F5007" s="63">
        <v>1</v>
      </c>
      <c r="G5007" s="63" t="s">
        <v>8646</v>
      </c>
      <c r="H5007" s="63" t="s">
        <v>19</v>
      </c>
      <c r="I5007" s="63">
        <v>5246</v>
      </c>
      <c r="J5007" s="63">
        <v>47</v>
      </c>
      <c r="K5007" s="63">
        <v>4</v>
      </c>
      <c r="L5007" s="63">
        <v>0</v>
      </c>
      <c r="M5007" s="63"/>
      <c r="N5007" s="63">
        <v>1</v>
      </c>
      <c r="O5007" s="63"/>
      <c r="P5007" s="63"/>
      <c r="Q5007" s="63"/>
      <c r="R5007" s="63"/>
    </row>
    <row r="5008" spans="1:18" x14ac:dyDescent="0.2">
      <c r="A5008" s="63" t="s">
        <v>8661</v>
      </c>
      <c r="B5008" s="63" t="s">
        <v>8645</v>
      </c>
      <c r="C5008" s="63" t="s">
        <v>46</v>
      </c>
      <c r="D5008" s="63" t="s">
        <v>45</v>
      </c>
      <c r="E5008" s="63" t="s">
        <v>8301</v>
      </c>
      <c r="F5008" s="63">
        <v>0</v>
      </c>
      <c r="G5008" s="63" t="s">
        <v>8646</v>
      </c>
      <c r="H5008" s="63" t="s">
        <v>18</v>
      </c>
      <c r="I5008" s="63">
        <v>4439</v>
      </c>
      <c r="J5008" s="63">
        <v>29</v>
      </c>
      <c r="K5008" s="63">
        <v>3</v>
      </c>
      <c r="L5008" s="63"/>
      <c r="M5008" s="63"/>
      <c r="N5008" s="63"/>
      <c r="O5008" s="63"/>
      <c r="P5008" s="63"/>
      <c r="Q5008" s="63"/>
      <c r="R5008" s="63"/>
    </row>
    <row r="5009" spans="1:18" x14ac:dyDescent="0.2">
      <c r="A5009" s="63" t="s">
        <v>8662</v>
      </c>
      <c r="B5009" s="63" t="s">
        <v>8648</v>
      </c>
      <c r="C5009" s="63" t="s">
        <v>46</v>
      </c>
      <c r="D5009" s="63" t="s">
        <v>45</v>
      </c>
      <c r="E5009" s="63" t="s">
        <v>8301</v>
      </c>
      <c r="F5009" s="63">
        <v>1</v>
      </c>
      <c r="G5009" s="63" t="s">
        <v>8646</v>
      </c>
      <c r="H5009" s="63" t="s">
        <v>19</v>
      </c>
      <c r="I5009" s="63">
        <v>4388</v>
      </c>
      <c r="J5009" s="63">
        <v>28</v>
      </c>
      <c r="K5009" s="63">
        <v>3</v>
      </c>
      <c r="L5009" s="63">
        <v>-0.1</v>
      </c>
      <c r="M5009" s="63">
        <v>1</v>
      </c>
      <c r="N5009" s="63"/>
      <c r="O5009" s="63"/>
      <c r="P5009" s="63"/>
      <c r="Q5009" s="63"/>
      <c r="R5009" s="63"/>
    </row>
    <row r="5010" spans="1:18" x14ac:dyDescent="0.2">
      <c r="A5010" s="63" t="s">
        <v>8663</v>
      </c>
      <c r="B5010" s="63" t="s">
        <v>8645</v>
      </c>
      <c r="C5010" s="63" t="s">
        <v>50</v>
      </c>
      <c r="D5010" s="63" t="s">
        <v>49</v>
      </c>
      <c r="E5010" s="63" t="s">
        <v>8301</v>
      </c>
      <c r="F5010" s="63">
        <v>0</v>
      </c>
      <c r="G5010" s="63" t="s">
        <v>8646</v>
      </c>
      <c r="H5010" s="63" t="s">
        <v>18</v>
      </c>
      <c r="I5010" s="63">
        <v>3576</v>
      </c>
      <c r="J5010" s="63">
        <v>3</v>
      </c>
      <c r="K5010" s="63">
        <v>1</v>
      </c>
      <c r="L5010" s="63"/>
      <c r="M5010" s="63"/>
      <c r="N5010" s="63"/>
      <c r="O5010" s="63"/>
      <c r="P5010" s="63"/>
      <c r="Q5010" s="63"/>
      <c r="R5010" s="63"/>
    </row>
    <row r="5011" spans="1:18" x14ac:dyDescent="0.2">
      <c r="A5011" s="63" t="s">
        <v>8664</v>
      </c>
      <c r="B5011" s="63" t="s">
        <v>8648</v>
      </c>
      <c r="C5011" s="63" t="s">
        <v>50</v>
      </c>
      <c r="D5011" s="63" t="s">
        <v>49</v>
      </c>
      <c r="E5011" s="63" t="s">
        <v>8301</v>
      </c>
      <c r="F5011" s="63">
        <v>1</v>
      </c>
      <c r="G5011" s="63" t="s">
        <v>8646</v>
      </c>
      <c r="H5011" s="63" t="s">
        <v>19</v>
      </c>
      <c r="I5011" s="63">
        <v>3630</v>
      </c>
      <c r="J5011" s="63">
        <v>5</v>
      </c>
      <c r="K5011" s="63">
        <v>1</v>
      </c>
      <c r="L5011" s="63">
        <v>0.1</v>
      </c>
      <c r="M5011" s="63"/>
      <c r="N5011" s="63">
        <v>1</v>
      </c>
      <c r="O5011" s="63"/>
      <c r="P5011" s="63"/>
      <c r="Q5011" s="63"/>
      <c r="R5011" s="63"/>
    </row>
    <row r="5012" spans="1:18" x14ac:dyDescent="0.2">
      <c r="A5012" s="63" t="s">
        <v>8665</v>
      </c>
      <c r="B5012" s="63" t="s">
        <v>8645</v>
      </c>
      <c r="C5012" s="63" t="s">
        <v>54</v>
      </c>
      <c r="D5012" s="63" t="s">
        <v>53</v>
      </c>
      <c r="E5012" s="63" t="s">
        <v>8301</v>
      </c>
      <c r="F5012" s="63">
        <v>0</v>
      </c>
      <c r="G5012" s="63" t="s">
        <v>8646</v>
      </c>
      <c r="H5012" s="63" t="s">
        <v>18</v>
      </c>
      <c r="I5012" s="63">
        <v>4459</v>
      </c>
      <c r="J5012" s="63">
        <v>33</v>
      </c>
      <c r="K5012" s="63">
        <v>3</v>
      </c>
      <c r="L5012" s="63"/>
      <c r="M5012" s="63"/>
      <c r="N5012" s="63"/>
      <c r="O5012" s="63"/>
      <c r="P5012" s="63"/>
      <c r="Q5012" s="63"/>
      <c r="R5012" s="63"/>
    </row>
    <row r="5013" spans="1:18" x14ac:dyDescent="0.2">
      <c r="A5013" s="63" t="s">
        <v>8666</v>
      </c>
      <c r="B5013" s="63" t="s">
        <v>8648</v>
      </c>
      <c r="C5013" s="63" t="s">
        <v>54</v>
      </c>
      <c r="D5013" s="63" t="s">
        <v>53</v>
      </c>
      <c r="E5013" s="63" t="s">
        <v>8301</v>
      </c>
      <c r="F5013" s="63">
        <v>1</v>
      </c>
      <c r="G5013" s="63" t="s">
        <v>8646</v>
      </c>
      <c r="H5013" s="63" t="s">
        <v>19</v>
      </c>
      <c r="I5013" s="63">
        <v>4523</v>
      </c>
      <c r="J5013" s="63">
        <v>33</v>
      </c>
      <c r="K5013" s="63">
        <v>3</v>
      </c>
      <c r="L5013" s="63">
        <v>0.1</v>
      </c>
      <c r="M5013" s="63"/>
      <c r="N5013" s="63">
        <v>1</v>
      </c>
      <c r="O5013" s="63"/>
      <c r="P5013" s="63"/>
      <c r="Q5013" s="63"/>
      <c r="R5013" s="63"/>
    </row>
    <row r="5014" spans="1:18" x14ac:dyDescent="0.2">
      <c r="A5014" s="63" t="s">
        <v>8667</v>
      </c>
      <c r="B5014" s="63" t="s">
        <v>8645</v>
      </c>
      <c r="C5014" s="63" t="s">
        <v>58</v>
      </c>
      <c r="D5014" s="63" t="s">
        <v>57</v>
      </c>
      <c r="E5014" s="63" t="s">
        <v>8301</v>
      </c>
      <c r="F5014" s="63">
        <v>0</v>
      </c>
      <c r="G5014" s="63" t="s">
        <v>8646</v>
      </c>
      <c r="H5014" s="63" t="s">
        <v>18</v>
      </c>
      <c r="I5014" s="63">
        <v>4761</v>
      </c>
      <c r="J5014" s="63">
        <v>40</v>
      </c>
      <c r="K5014" s="63">
        <v>4</v>
      </c>
      <c r="L5014" s="63"/>
      <c r="M5014" s="63"/>
      <c r="N5014" s="63"/>
      <c r="O5014" s="63"/>
      <c r="P5014" s="63"/>
      <c r="Q5014" s="63"/>
      <c r="R5014" s="63"/>
    </row>
    <row r="5015" spans="1:18" x14ac:dyDescent="0.2">
      <c r="A5015" s="63" t="s">
        <v>8668</v>
      </c>
      <c r="B5015" s="63" t="s">
        <v>8648</v>
      </c>
      <c r="C5015" s="63" t="s">
        <v>58</v>
      </c>
      <c r="D5015" s="63" t="s">
        <v>57</v>
      </c>
      <c r="E5015" s="63" t="s">
        <v>8301</v>
      </c>
      <c r="F5015" s="63">
        <v>1</v>
      </c>
      <c r="G5015" s="63" t="s">
        <v>8646</v>
      </c>
      <c r="H5015" s="63" t="s">
        <v>19</v>
      </c>
      <c r="I5015" s="63">
        <v>3310</v>
      </c>
      <c r="J5015" s="63">
        <v>2</v>
      </c>
      <c r="K5015" s="63">
        <v>1</v>
      </c>
      <c r="L5015" s="63">
        <v>-1.9</v>
      </c>
      <c r="M5015" s="63">
        <v>1</v>
      </c>
      <c r="N5015" s="63"/>
      <c r="O5015" s="63">
        <v>1</v>
      </c>
      <c r="P5015" s="63"/>
      <c r="Q5015" s="63">
        <v>1</v>
      </c>
      <c r="R5015" s="63"/>
    </row>
    <row r="5016" spans="1:18" x14ac:dyDescent="0.2">
      <c r="A5016" s="63" t="s">
        <v>8669</v>
      </c>
      <c r="B5016" s="63" t="s">
        <v>8645</v>
      </c>
      <c r="C5016" s="63" t="s">
        <v>62</v>
      </c>
      <c r="D5016" s="63" t="s">
        <v>61</v>
      </c>
      <c r="E5016" s="63" t="s">
        <v>8301</v>
      </c>
      <c r="F5016" s="63">
        <v>0</v>
      </c>
      <c r="G5016" s="63" t="s">
        <v>8646</v>
      </c>
      <c r="H5016" s="63" t="s">
        <v>18</v>
      </c>
      <c r="I5016" s="63">
        <v>3031</v>
      </c>
      <c r="J5016" s="63">
        <v>2</v>
      </c>
      <c r="K5016" s="63">
        <v>1</v>
      </c>
      <c r="L5016" s="63"/>
      <c r="M5016" s="63"/>
      <c r="N5016" s="63"/>
      <c r="O5016" s="63"/>
      <c r="P5016" s="63"/>
      <c r="Q5016" s="63"/>
      <c r="R5016" s="63"/>
    </row>
    <row r="5017" spans="1:18" x14ac:dyDescent="0.2">
      <c r="A5017" s="63" t="s">
        <v>8670</v>
      </c>
      <c r="B5017" s="63" t="s">
        <v>8648</v>
      </c>
      <c r="C5017" s="63" t="s">
        <v>62</v>
      </c>
      <c r="D5017" s="63" t="s">
        <v>61</v>
      </c>
      <c r="E5017" s="63" t="s">
        <v>8301</v>
      </c>
      <c r="F5017" s="63">
        <v>1</v>
      </c>
      <c r="G5017" s="63" t="s">
        <v>8646</v>
      </c>
      <c r="H5017" s="63" t="s">
        <v>19</v>
      </c>
      <c r="I5017" s="63">
        <v>3513</v>
      </c>
      <c r="J5017" s="63">
        <v>4</v>
      </c>
      <c r="K5017" s="63">
        <v>1</v>
      </c>
      <c r="L5017" s="63">
        <v>0.6</v>
      </c>
      <c r="M5017" s="63"/>
      <c r="N5017" s="63">
        <v>1</v>
      </c>
      <c r="O5017" s="63"/>
      <c r="P5017" s="63">
        <v>1</v>
      </c>
      <c r="Q5017" s="63"/>
      <c r="R5017" s="63"/>
    </row>
    <row r="5018" spans="1:18" x14ac:dyDescent="0.2">
      <c r="A5018" s="63" t="s">
        <v>8671</v>
      </c>
      <c r="B5018" s="63" t="s">
        <v>8645</v>
      </c>
      <c r="C5018" s="63" t="s">
        <v>1</v>
      </c>
      <c r="D5018" s="63" t="s">
        <v>65</v>
      </c>
      <c r="E5018" s="63" t="s">
        <v>8301</v>
      </c>
      <c r="F5018" s="63">
        <v>0</v>
      </c>
      <c r="G5018" s="63" t="s">
        <v>8646</v>
      </c>
      <c r="H5018" s="63" t="s">
        <v>18</v>
      </c>
      <c r="I5018" s="63">
        <v>3702</v>
      </c>
      <c r="J5018" s="63">
        <v>6</v>
      </c>
      <c r="K5018" s="63">
        <v>1</v>
      </c>
      <c r="L5018" s="63"/>
      <c r="M5018" s="63"/>
      <c r="N5018" s="63"/>
      <c r="O5018" s="63"/>
      <c r="P5018" s="63"/>
      <c r="Q5018" s="63"/>
      <c r="R5018" s="63"/>
    </row>
    <row r="5019" spans="1:18" x14ac:dyDescent="0.2">
      <c r="A5019" s="63" t="s">
        <v>8672</v>
      </c>
      <c r="B5019" s="63" t="s">
        <v>8648</v>
      </c>
      <c r="C5019" s="63" t="s">
        <v>1</v>
      </c>
      <c r="D5019" s="63" t="s">
        <v>65</v>
      </c>
      <c r="E5019" s="63" t="s">
        <v>8301</v>
      </c>
      <c r="F5019" s="63">
        <v>1</v>
      </c>
      <c r="G5019" s="63" t="s">
        <v>8646</v>
      </c>
      <c r="H5019" s="63" t="s">
        <v>19</v>
      </c>
      <c r="I5019" s="63">
        <v>3734</v>
      </c>
      <c r="J5019" s="63">
        <v>8</v>
      </c>
      <c r="K5019" s="63">
        <v>1</v>
      </c>
      <c r="L5019" s="63">
        <v>0</v>
      </c>
      <c r="M5019" s="63"/>
      <c r="N5019" s="63">
        <v>1</v>
      </c>
      <c r="O5019" s="63"/>
      <c r="P5019" s="63"/>
      <c r="Q5019" s="63"/>
      <c r="R5019" s="63"/>
    </row>
    <row r="5020" spans="1:18" x14ac:dyDescent="0.2">
      <c r="A5020" s="63" t="s">
        <v>8673</v>
      </c>
      <c r="B5020" s="63" t="s">
        <v>8645</v>
      </c>
      <c r="C5020" s="63" t="s">
        <v>69</v>
      </c>
      <c r="D5020" s="63" t="s">
        <v>68</v>
      </c>
      <c r="E5020" s="63" t="s">
        <v>8301</v>
      </c>
      <c r="F5020" s="63">
        <v>0</v>
      </c>
      <c r="G5020" s="63" t="s">
        <v>8646</v>
      </c>
      <c r="H5020" s="63" t="s">
        <v>18</v>
      </c>
      <c r="I5020" s="63">
        <v>4489</v>
      </c>
      <c r="J5020" s="63">
        <v>35</v>
      </c>
      <c r="K5020" s="63">
        <v>3</v>
      </c>
      <c r="L5020" s="63"/>
      <c r="M5020" s="63"/>
      <c r="N5020" s="63"/>
      <c r="O5020" s="63"/>
      <c r="P5020" s="63"/>
      <c r="Q5020" s="63"/>
      <c r="R5020" s="63"/>
    </row>
    <row r="5021" spans="1:18" x14ac:dyDescent="0.2">
      <c r="A5021" s="63" t="s">
        <v>8674</v>
      </c>
      <c r="B5021" s="63" t="s">
        <v>8648</v>
      </c>
      <c r="C5021" s="63" t="s">
        <v>69</v>
      </c>
      <c r="D5021" s="63" t="s">
        <v>68</v>
      </c>
      <c r="E5021" s="63" t="s">
        <v>8301</v>
      </c>
      <c r="F5021" s="63">
        <v>1</v>
      </c>
      <c r="G5021" s="63" t="s">
        <v>8646</v>
      </c>
      <c r="H5021" s="63" t="s">
        <v>19</v>
      </c>
      <c r="I5021" s="63">
        <v>4649</v>
      </c>
      <c r="J5021" s="63">
        <v>36</v>
      </c>
      <c r="K5021" s="63">
        <v>3</v>
      </c>
      <c r="L5021" s="63">
        <v>0.2</v>
      </c>
      <c r="M5021" s="63"/>
      <c r="N5021" s="63">
        <v>1</v>
      </c>
      <c r="O5021" s="63"/>
      <c r="P5021" s="63"/>
      <c r="Q5021" s="63"/>
      <c r="R5021" s="63"/>
    </row>
    <row r="5022" spans="1:18" x14ac:dyDescent="0.2">
      <c r="A5022" s="63" t="s">
        <v>8675</v>
      </c>
      <c r="B5022" s="63" t="s">
        <v>8645</v>
      </c>
      <c r="C5022" s="63" t="s">
        <v>73</v>
      </c>
      <c r="D5022" s="63" t="s">
        <v>72</v>
      </c>
      <c r="E5022" s="63" t="s">
        <v>8301</v>
      </c>
      <c r="F5022" s="63">
        <v>0</v>
      </c>
      <c r="G5022" s="63" t="s">
        <v>8646</v>
      </c>
      <c r="H5022" s="63" t="s">
        <v>18</v>
      </c>
      <c r="I5022" s="63">
        <v>4826</v>
      </c>
      <c r="J5022" s="63">
        <v>41</v>
      </c>
      <c r="K5022" s="63">
        <v>4</v>
      </c>
      <c r="L5022" s="63"/>
      <c r="M5022" s="63"/>
      <c r="N5022" s="63"/>
      <c r="O5022" s="63"/>
      <c r="P5022" s="63"/>
      <c r="Q5022" s="63"/>
      <c r="R5022" s="63"/>
    </row>
    <row r="5023" spans="1:18" x14ac:dyDescent="0.2">
      <c r="A5023" s="63" t="s">
        <v>8676</v>
      </c>
      <c r="B5023" s="63" t="s">
        <v>8648</v>
      </c>
      <c r="C5023" s="63" t="s">
        <v>73</v>
      </c>
      <c r="D5023" s="63" t="s">
        <v>72</v>
      </c>
      <c r="E5023" s="63" t="s">
        <v>8301</v>
      </c>
      <c r="F5023" s="63">
        <v>1</v>
      </c>
      <c r="G5023" s="63" t="s">
        <v>8646</v>
      </c>
      <c r="H5023" s="63" t="s">
        <v>19</v>
      </c>
      <c r="I5023" s="63">
        <v>4946</v>
      </c>
      <c r="J5023" s="63">
        <v>42</v>
      </c>
      <c r="K5023" s="63">
        <v>4</v>
      </c>
      <c r="L5023" s="63">
        <v>0.2</v>
      </c>
      <c r="M5023" s="63"/>
      <c r="N5023" s="63">
        <v>1</v>
      </c>
      <c r="O5023" s="63"/>
      <c r="P5023" s="63"/>
      <c r="Q5023" s="63"/>
      <c r="R5023" s="63"/>
    </row>
    <row r="5024" spans="1:18" x14ac:dyDescent="0.2">
      <c r="A5024" s="63" t="s">
        <v>8677</v>
      </c>
      <c r="B5024" s="63" t="s">
        <v>8645</v>
      </c>
      <c r="C5024" s="63" t="s">
        <v>77</v>
      </c>
      <c r="D5024" s="63" t="s">
        <v>76</v>
      </c>
      <c r="E5024" s="63" t="s">
        <v>8301</v>
      </c>
      <c r="F5024" s="63">
        <v>0</v>
      </c>
      <c r="G5024" s="63" t="s">
        <v>8646</v>
      </c>
      <c r="H5024" s="63" t="s">
        <v>18</v>
      </c>
      <c r="I5024" s="63">
        <v>3817</v>
      </c>
      <c r="J5024" s="63">
        <v>8</v>
      </c>
      <c r="K5024" s="63">
        <v>1</v>
      </c>
      <c r="L5024" s="63"/>
      <c r="M5024" s="63"/>
      <c r="N5024" s="63"/>
      <c r="O5024" s="63"/>
      <c r="P5024" s="63"/>
      <c r="Q5024" s="63"/>
      <c r="R5024" s="63"/>
    </row>
    <row r="5025" spans="1:18" x14ac:dyDescent="0.2">
      <c r="A5025" s="63" t="s">
        <v>8678</v>
      </c>
      <c r="B5025" s="63" t="s">
        <v>8648</v>
      </c>
      <c r="C5025" s="63" t="s">
        <v>77</v>
      </c>
      <c r="D5025" s="63" t="s">
        <v>76</v>
      </c>
      <c r="E5025" s="63" t="s">
        <v>8301</v>
      </c>
      <c r="F5025" s="63">
        <v>1</v>
      </c>
      <c r="G5025" s="63" t="s">
        <v>8646</v>
      </c>
      <c r="H5025" s="63" t="s">
        <v>19</v>
      </c>
      <c r="I5025" s="63">
        <v>4035</v>
      </c>
      <c r="J5025" s="63">
        <v>16</v>
      </c>
      <c r="K5025" s="63">
        <v>2</v>
      </c>
      <c r="L5025" s="63">
        <v>0.3</v>
      </c>
      <c r="M5025" s="63"/>
      <c r="N5025" s="63">
        <v>1</v>
      </c>
      <c r="O5025" s="63"/>
      <c r="P5025" s="63"/>
      <c r="Q5025" s="63"/>
      <c r="R5025" s="63"/>
    </row>
    <row r="5026" spans="1:18" x14ac:dyDescent="0.2">
      <c r="A5026" s="63" t="s">
        <v>8679</v>
      </c>
      <c r="B5026" s="63" t="s">
        <v>8645</v>
      </c>
      <c r="C5026" s="63" t="s">
        <v>81</v>
      </c>
      <c r="D5026" s="63" t="s">
        <v>80</v>
      </c>
      <c r="E5026" s="63" t="s">
        <v>8301</v>
      </c>
      <c r="F5026" s="63">
        <v>0</v>
      </c>
      <c r="G5026" s="63" t="s">
        <v>8646</v>
      </c>
      <c r="H5026" s="63" t="s">
        <v>18</v>
      </c>
      <c r="I5026" s="63">
        <v>3965</v>
      </c>
      <c r="J5026" s="63">
        <v>12</v>
      </c>
      <c r="K5026" s="63">
        <v>1</v>
      </c>
      <c r="L5026" s="63"/>
      <c r="M5026" s="63"/>
      <c r="N5026" s="63"/>
      <c r="O5026" s="63"/>
      <c r="P5026" s="63"/>
      <c r="Q5026" s="63"/>
      <c r="R5026" s="63"/>
    </row>
    <row r="5027" spans="1:18" x14ac:dyDescent="0.2">
      <c r="A5027" s="63" t="s">
        <v>8680</v>
      </c>
      <c r="B5027" s="63" t="s">
        <v>8648</v>
      </c>
      <c r="C5027" s="63" t="s">
        <v>81</v>
      </c>
      <c r="D5027" s="63" t="s">
        <v>80</v>
      </c>
      <c r="E5027" s="63" t="s">
        <v>8301</v>
      </c>
      <c r="F5027" s="63">
        <v>1</v>
      </c>
      <c r="G5027" s="63" t="s">
        <v>8646</v>
      </c>
      <c r="H5027" s="63" t="s">
        <v>19</v>
      </c>
      <c r="I5027" s="63">
        <v>4052</v>
      </c>
      <c r="J5027" s="63">
        <v>17</v>
      </c>
      <c r="K5027" s="63">
        <v>2</v>
      </c>
      <c r="L5027" s="63">
        <v>0.1</v>
      </c>
      <c r="M5027" s="63"/>
      <c r="N5027" s="63">
        <v>1</v>
      </c>
      <c r="O5027" s="63"/>
      <c r="P5027" s="63"/>
      <c r="Q5027" s="63"/>
      <c r="R5027" s="63"/>
    </row>
    <row r="5028" spans="1:18" x14ac:dyDescent="0.2">
      <c r="A5028" s="63" t="s">
        <v>8681</v>
      </c>
      <c r="B5028" s="63" t="s">
        <v>8645</v>
      </c>
      <c r="C5028" s="63" t="s">
        <v>85</v>
      </c>
      <c r="D5028" s="63" t="s">
        <v>84</v>
      </c>
      <c r="E5028" s="63" t="s">
        <v>8301</v>
      </c>
      <c r="F5028" s="63">
        <v>0</v>
      </c>
      <c r="G5028" s="63" t="s">
        <v>8646</v>
      </c>
      <c r="H5028" s="63" t="s">
        <v>18</v>
      </c>
      <c r="I5028" s="63">
        <v>4015</v>
      </c>
      <c r="J5028" s="63">
        <v>15</v>
      </c>
      <c r="K5028" s="63">
        <v>2</v>
      </c>
      <c r="L5028" s="63"/>
      <c r="M5028" s="63"/>
      <c r="N5028" s="63"/>
      <c r="O5028" s="63"/>
      <c r="P5028" s="63"/>
      <c r="Q5028" s="63"/>
      <c r="R5028" s="63"/>
    </row>
    <row r="5029" spans="1:18" x14ac:dyDescent="0.2">
      <c r="A5029" s="63" t="s">
        <v>8682</v>
      </c>
      <c r="B5029" s="63" t="s">
        <v>8648</v>
      </c>
      <c r="C5029" s="63" t="s">
        <v>85</v>
      </c>
      <c r="D5029" s="63" t="s">
        <v>84</v>
      </c>
      <c r="E5029" s="63" t="s">
        <v>8301</v>
      </c>
      <c r="F5029" s="63">
        <v>1</v>
      </c>
      <c r="G5029" s="63" t="s">
        <v>8646</v>
      </c>
      <c r="H5029" s="63" t="s">
        <v>19</v>
      </c>
      <c r="I5029" s="63">
        <v>4326</v>
      </c>
      <c r="J5029" s="63">
        <v>22</v>
      </c>
      <c r="K5029" s="63">
        <v>2</v>
      </c>
      <c r="L5029" s="63">
        <v>0.4</v>
      </c>
      <c r="M5029" s="63"/>
      <c r="N5029" s="63">
        <v>1</v>
      </c>
      <c r="O5029" s="63"/>
      <c r="P5029" s="63"/>
      <c r="Q5029" s="63"/>
      <c r="R5029" s="63"/>
    </row>
    <row r="5030" spans="1:18" x14ac:dyDescent="0.2">
      <c r="A5030" s="63" t="s">
        <v>8683</v>
      </c>
      <c r="B5030" s="63" t="s">
        <v>8645</v>
      </c>
      <c r="C5030" s="63" t="s">
        <v>89</v>
      </c>
      <c r="D5030" s="63" t="s">
        <v>88</v>
      </c>
      <c r="E5030" s="63" t="s">
        <v>8301</v>
      </c>
      <c r="F5030" s="63">
        <v>0</v>
      </c>
      <c r="G5030" s="63" t="s">
        <v>8646</v>
      </c>
      <c r="H5030" s="63" t="s">
        <v>18</v>
      </c>
      <c r="I5030" s="63">
        <v>3852</v>
      </c>
      <c r="J5030" s="63">
        <v>9</v>
      </c>
      <c r="K5030" s="63">
        <v>1</v>
      </c>
      <c r="L5030" s="63"/>
      <c r="M5030" s="63"/>
      <c r="N5030" s="63"/>
      <c r="O5030" s="63"/>
      <c r="P5030" s="63"/>
      <c r="Q5030" s="63"/>
      <c r="R5030" s="63"/>
    </row>
    <row r="5031" spans="1:18" x14ac:dyDescent="0.2">
      <c r="A5031" s="63" t="s">
        <v>8684</v>
      </c>
      <c r="B5031" s="63" t="s">
        <v>8648</v>
      </c>
      <c r="C5031" s="63" t="s">
        <v>89</v>
      </c>
      <c r="D5031" s="63" t="s">
        <v>88</v>
      </c>
      <c r="E5031" s="63" t="s">
        <v>8301</v>
      </c>
      <c r="F5031" s="63">
        <v>1</v>
      </c>
      <c r="G5031" s="63" t="s">
        <v>8646</v>
      </c>
      <c r="H5031" s="63" t="s">
        <v>19</v>
      </c>
      <c r="I5031" s="63">
        <v>3874</v>
      </c>
      <c r="J5031" s="63">
        <v>10</v>
      </c>
      <c r="K5031" s="63">
        <v>1</v>
      </c>
      <c r="L5031" s="63">
        <v>0</v>
      </c>
      <c r="M5031" s="63"/>
      <c r="N5031" s="63">
        <v>1</v>
      </c>
      <c r="O5031" s="63"/>
      <c r="P5031" s="63"/>
      <c r="Q5031" s="63"/>
      <c r="R5031" s="63"/>
    </row>
    <row r="5032" spans="1:18" x14ac:dyDescent="0.2">
      <c r="A5032" s="63" t="s">
        <v>8685</v>
      </c>
      <c r="B5032" s="63" t="s">
        <v>8645</v>
      </c>
      <c r="C5032" s="63" t="s">
        <v>93</v>
      </c>
      <c r="D5032" s="63" t="s">
        <v>92</v>
      </c>
      <c r="E5032" s="63" t="s">
        <v>8301</v>
      </c>
      <c r="F5032" s="63">
        <v>0</v>
      </c>
      <c r="G5032" s="63" t="s">
        <v>8646</v>
      </c>
      <c r="H5032" s="63" t="s">
        <v>18</v>
      </c>
      <c r="I5032" s="63">
        <v>4261</v>
      </c>
      <c r="J5032" s="63">
        <v>23</v>
      </c>
      <c r="K5032" s="63">
        <v>2</v>
      </c>
      <c r="L5032" s="63"/>
      <c r="M5032" s="63"/>
      <c r="N5032" s="63"/>
      <c r="O5032" s="63"/>
      <c r="P5032" s="63"/>
      <c r="Q5032" s="63"/>
      <c r="R5032" s="63"/>
    </row>
    <row r="5033" spans="1:18" x14ac:dyDescent="0.2">
      <c r="A5033" s="63" t="s">
        <v>8686</v>
      </c>
      <c r="B5033" s="63" t="s">
        <v>8648</v>
      </c>
      <c r="C5033" s="63" t="s">
        <v>93</v>
      </c>
      <c r="D5033" s="63" t="s">
        <v>92</v>
      </c>
      <c r="E5033" s="63" t="s">
        <v>8301</v>
      </c>
      <c r="F5033" s="63">
        <v>1</v>
      </c>
      <c r="G5033" s="63" t="s">
        <v>8646</v>
      </c>
      <c r="H5033" s="63" t="s">
        <v>19</v>
      </c>
      <c r="I5033" s="63">
        <v>4333</v>
      </c>
      <c r="J5033" s="63">
        <v>23</v>
      </c>
      <c r="K5033" s="63">
        <v>2</v>
      </c>
      <c r="L5033" s="63">
        <v>0.1</v>
      </c>
      <c r="M5033" s="63"/>
      <c r="N5033" s="63">
        <v>1</v>
      </c>
      <c r="O5033" s="63"/>
      <c r="P5033" s="63"/>
      <c r="Q5033" s="63"/>
      <c r="R5033" s="63"/>
    </row>
    <row r="5034" spans="1:18" x14ac:dyDescent="0.2">
      <c r="A5034" s="63" t="s">
        <v>8687</v>
      </c>
      <c r="B5034" s="63" t="s">
        <v>8645</v>
      </c>
      <c r="C5034" s="63" t="s">
        <v>97</v>
      </c>
      <c r="D5034" s="63" t="s">
        <v>96</v>
      </c>
      <c r="E5034" s="63" t="s">
        <v>8301</v>
      </c>
      <c r="F5034" s="63">
        <v>0</v>
      </c>
      <c r="G5034" s="63" t="s">
        <v>8646</v>
      </c>
      <c r="H5034" s="63" t="s">
        <v>18</v>
      </c>
      <c r="I5034" s="63">
        <v>3603</v>
      </c>
      <c r="J5034" s="63">
        <v>4</v>
      </c>
      <c r="K5034" s="63">
        <v>1</v>
      </c>
      <c r="L5034" s="63"/>
      <c r="M5034" s="63"/>
      <c r="N5034" s="63"/>
      <c r="O5034" s="63"/>
      <c r="P5034" s="63"/>
      <c r="Q5034" s="63"/>
      <c r="R5034" s="63"/>
    </row>
    <row r="5035" spans="1:18" x14ac:dyDescent="0.2">
      <c r="A5035" s="63" t="s">
        <v>8688</v>
      </c>
      <c r="B5035" s="63" t="s">
        <v>8648</v>
      </c>
      <c r="C5035" s="63" t="s">
        <v>97</v>
      </c>
      <c r="D5035" s="63" t="s">
        <v>96</v>
      </c>
      <c r="E5035" s="63" t="s">
        <v>8301</v>
      </c>
      <c r="F5035" s="63">
        <v>1</v>
      </c>
      <c r="G5035" s="63" t="s">
        <v>8646</v>
      </c>
      <c r="H5035" s="63" t="s">
        <v>19</v>
      </c>
      <c r="I5035" s="63">
        <v>3638</v>
      </c>
      <c r="J5035" s="63">
        <v>6</v>
      </c>
      <c r="K5035" s="63">
        <v>1</v>
      </c>
      <c r="L5035" s="63">
        <v>0</v>
      </c>
      <c r="M5035" s="63"/>
      <c r="N5035" s="63">
        <v>1</v>
      </c>
      <c r="O5035" s="63"/>
      <c r="P5035" s="63"/>
      <c r="Q5035" s="63"/>
      <c r="R5035" s="63"/>
    </row>
    <row r="5036" spans="1:18" x14ac:dyDescent="0.2">
      <c r="A5036" s="63" t="s">
        <v>8689</v>
      </c>
      <c r="B5036" s="63" t="s">
        <v>8645</v>
      </c>
      <c r="C5036" s="63" t="s">
        <v>101</v>
      </c>
      <c r="D5036" s="63" t="s">
        <v>100</v>
      </c>
      <c r="E5036" s="63" t="s">
        <v>8301</v>
      </c>
      <c r="F5036" s="63">
        <v>0</v>
      </c>
      <c r="G5036" s="63" t="s">
        <v>8646</v>
      </c>
      <c r="H5036" s="63" t="s">
        <v>18</v>
      </c>
      <c r="I5036" s="63">
        <v>4439</v>
      </c>
      <c r="J5036" s="63">
        <v>29</v>
      </c>
      <c r="K5036" s="63">
        <v>3</v>
      </c>
      <c r="L5036" s="63"/>
      <c r="M5036" s="63"/>
      <c r="N5036" s="63"/>
      <c r="O5036" s="63"/>
      <c r="P5036" s="63"/>
      <c r="Q5036" s="63"/>
      <c r="R5036" s="63"/>
    </row>
    <row r="5037" spans="1:18" x14ac:dyDescent="0.2">
      <c r="A5037" s="63" t="s">
        <v>8690</v>
      </c>
      <c r="B5037" s="63" t="s">
        <v>8648</v>
      </c>
      <c r="C5037" s="63" t="s">
        <v>101</v>
      </c>
      <c r="D5037" s="63" t="s">
        <v>100</v>
      </c>
      <c r="E5037" s="63" t="s">
        <v>8301</v>
      </c>
      <c r="F5037" s="63">
        <v>1</v>
      </c>
      <c r="G5037" s="63" t="s">
        <v>8646</v>
      </c>
      <c r="H5037" s="63" t="s">
        <v>19</v>
      </c>
      <c r="I5037" s="63">
        <v>4522</v>
      </c>
      <c r="J5037" s="63">
        <v>32</v>
      </c>
      <c r="K5037" s="63">
        <v>3</v>
      </c>
      <c r="L5037" s="63">
        <v>0.1</v>
      </c>
      <c r="M5037" s="63"/>
      <c r="N5037" s="63">
        <v>1</v>
      </c>
      <c r="O5037" s="63"/>
      <c r="P5037" s="63"/>
      <c r="Q5037" s="63"/>
      <c r="R5037" s="63"/>
    </row>
    <row r="5038" spans="1:18" x14ac:dyDescent="0.2">
      <c r="A5038" s="63" t="s">
        <v>8691</v>
      </c>
      <c r="B5038" s="63" t="s">
        <v>8645</v>
      </c>
      <c r="C5038" s="63" t="s">
        <v>105</v>
      </c>
      <c r="D5038" s="63" t="s">
        <v>104</v>
      </c>
      <c r="E5038" s="63" t="s">
        <v>8301</v>
      </c>
      <c r="F5038" s="63">
        <v>0</v>
      </c>
      <c r="G5038" s="63" t="s">
        <v>8646</v>
      </c>
      <c r="H5038" s="63" t="s">
        <v>18</v>
      </c>
      <c r="I5038" s="63">
        <v>3852</v>
      </c>
      <c r="J5038" s="63">
        <v>9</v>
      </c>
      <c r="K5038" s="63">
        <v>1</v>
      </c>
      <c r="L5038" s="63"/>
      <c r="M5038" s="63"/>
      <c r="N5038" s="63"/>
      <c r="O5038" s="63"/>
      <c r="P5038" s="63"/>
      <c r="Q5038" s="63"/>
      <c r="R5038" s="63"/>
    </row>
    <row r="5039" spans="1:18" x14ac:dyDescent="0.2">
      <c r="A5039" s="63" t="s">
        <v>8692</v>
      </c>
      <c r="B5039" s="63" t="s">
        <v>8648</v>
      </c>
      <c r="C5039" s="63" t="s">
        <v>105</v>
      </c>
      <c r="D5039" s="63" t="s">
        <v>104</v>
      </c>
      <c r="E5039" s="63" t="s">
        <v>8301</v>
      </c>
      <c r="F5039" s="63">
        <v>1</v>
      </c>
      <c r="G5039" s="63" t="s">
        <v>8646</v>
      </c>
      <c r="H5039" s="63" t="s">
        <v>19</v>
      </c>
      <c r="I5039" s="63">
        <v>3837</v>
      </c>
      <c r="J5039" s="63">
        <v>9</v>
      </c>
      <c r="K5039" s="63">
        <v>1</v>
      </c>
      <c r="L5039" s="63">
        <v>0</v>
      </c>
      <c r="M5039" s="63">
        <v>1</v>
      </c>
      <c r="N5039" s="63"/>
      <c r="O5039" s="63"/>
      <c r="P5039" s="63"/>
      <c r="Q5039" s="63"/>
      <c r="R5039" s="63"/>
    </row>
    <row r="5040" spans="1:18" x14ac:dyDescent="0.2">
      <c r="A5040" s="63" t="s">
        <v>8693</v>
      </c>
      <c r="B5040" s="63" t="s">
        <v>8645</v>
      </c>
      <c r="C5040" s="63" t="s">
        <v>109</v>
      </c>
      <c r="D5040" s="63" t="s">
        <v>108</v>
      </c>
      <c r="E5040" s="63" t="s">
        <v>8301</v>
      </c>
      <c r="F5040" s="63">
        <v>0</v>
      </c>
      <c r="G5040" s="63" t="s">
        <v>8646</v>
      </c>
      <c r="H5040" s="63" t="s">
        <v>18</v>
      </c>
      <c r="I5040" s="63">
        <v>4450</v>
      </c>
      <c r="J5040" s="63">
        <v>31</v>
      </c>
      <c r="K5040" s="63">
        <v>3</v>
      </c>
      <c r="L5040" s="63"/>
      <c r="M5040" s="63"/>
      <c r="N5040" s="63"/>
      <c r="O5040" s="63"/>
      <c r="P5040" s="63"/>
      <c r="Q5040" s="63"/>
      <c r="R5040" s="63"/>
    </row>
    <row r="5041" spans="1:18" x14ac:dyDescent="0.2">
      <c r="A5041" s="63" t="s">
        <v>8694</v>
      </c>
      <c r="B5041" s="63" t="s">
        <v>8648</v>
      </c>
      <c r="C5041" s="63" t="s">
        <v>109</v>
      </c>
      <c r="D5041" s="63" t="s">
        <v>108</v>
      </c>
      <c r="E5041" s="63" t="s">
        <v>8301</v>
      </c>
      <c r="F5041" s="63">
        <v>1</v>
      </c>
      <c r="G5041" s="63" t="s">
        <v>8646</v>
      </c>
      <c r="H5041" s="63" t="s">
        <v>19</v>
      </c>
      <c r="I5041" s="63">
        <v>4609</v>
      </c>
      <c r="J5041" s="63">
        <v>34</v>
      </c>
      <c r="K5041" s="63">
        <v>3</v>
      </c>
      <c r="L5041" s="63">
        <v>0.2</v>
      </c>
      <c r="M5041" s="63"/>
      <c r="N5041" s="63">
        <v>1</v>
      </c>
      <c r="O5041" s="63"/>
      <c r="P5041" s="63"/>
      <c r="Q5041" s="63"/>
      <c r="R5041" s="63"/>
    </row>
    <row r="5042" spans="1:18" x14ac:dyDescent="0.2">
      <c r="A5042" s="63" t="s">
        <v>8695</v>
      </c>
      <c r="B5042" s="63" t="s">
        <v>8645</v>
      </c>
      <c r="C5042" s="63" t="s">
        <v>113</v>
      </c>
      <c r="D5042" s="63" t="s">
        <v>112</v>
      </c>
      <c r="E5042" s="63" t="s">
        <v>8301</v>
      </c>
      <c r="F5042" s="63">
        <v>0</v>
      </c>
      <c r="G5042" s="63" t="s">
        <v>8646</v>
      </c>
      <c r="H5042" s="63" t="s">
        <v>18</v>
      </c>
      <c r="I5042" s="63">
        <v>3795</v>
      </c>
      <c r="J5042" s="63">
        <v>7</v>
      </c>
      <c r="K5042" s="63">
        <v>1</v>
      </c>
      <c r="L5042" s="63"/>
      <c r="M5042" s="63"/>
      <c r="N5042" s="63"/>
      <c r="O5042" s="63"/>
      <c r="P5042" s="63"/>
      <c r="Q5042" s="63"/>
      <c r="R5042" s="63"/>
    </row>
    <row r="5043" spans="1:18" x14ac:dyDescent="0.2">
      <c r="A5043" s="63" t="s">
        <v>8696</v>
      </c>
      <c r="B5043" s="63" t="s">
        <v>8648</v>
      </c>
      <c r="C5043" s="63" t="s">
        <v>113</v>
      </c>
      <c r="D5043" s="63" t="s">
        <v>112</v>
      </c>
      <c r="E5043" s="63" t="s">
        <v>8301</v>
      </c>
      <c r="F5043" s="63">
        <v>1</v>
      </c>
      <c r="G5043" s="63" t="s">
        <v>8646</v>
      </c>
      <c r="H5043" s="63" t="s">
        <v>19</v>
      </c>
      <c r="I5043" s="63">
        <v>3413</v>
      </c>
      <c r="J5043" s="63">
        <v>3</v>
      </c>
      <c r="K5043" s="63">
        <v>1</v>
      </c>
      <c r="L5043" s="63">
        <v>-0.5</v>
      </c>
      <c r="M5043" s="63">
        <v>1</v>
      </c>
      <c r="N5043" s="63"/>
      <c r="O5043" s="63">
        <v>1</v>
      </c>
      <c r="P5043" s="63"/>
      <c r="Q5043" s="63"/>
      <c r="R5043" s="63"/>
    </row>
    <row r="5044" spans="1:18" x14ac:dyDescent="0.2">
      <c r="A5044" s="63" t="s">
        <v>8697</v>
      </c>
      <c r="B5044" s="63" t="s">
        <v>8645</v>
      </c>
      <c r="C5044" s="63" t="s">
        <v>117</v>
      </c>
      <c r="D5044" s="63" t="s">
        <v>116</v>
      </c>
      <c r="E5044" s="63" t="s">
        <v>8301</v>
      </c>
      <c r="F5044" s="63">
        <v>0</v>
      </c>
      <c r="G5044" s="63" t="s">
        <v>8646</v>
      </c>
      <c r="H5044" s="63" t="s">
        <v>18</v>
      </c>
      <c r="I5044" s="63">
        <v>4002</v>
      </c>
      <c r="J5044" s="63">
        <v>14</v>
      </c>
      <c r="K5044" s="63">
        <v>2</v>
      </c>
      <c r="L5044" s="63"/>
      <c r="M5044" s="63"/>
      <c r="N5044" s="63"/>
      <c r="O5044" s="63"/>
      <c r="P5044" s="63"/>
      <c r="Q5044" s="63"/>
      <c r="R5044" s="63"/>
    </row>
    <row r="5045" spans="1:18" x14ac:dyDescent="0.2">
      <c r="A5045" s="63" t="s">
        <v>8698</v>
      </c>
      <c r="B5045" s="63" t="s">
        <v>8648</v>
      </c>
      <c r="C5045" s="63" t="s">
        <v>117</v>
      </c>
      <c r="D5045" s="63" t="s">
        <v>116</v>
      </c>
      <c r="E5045" s="63" t="s">
        <v>8301</v>
      </c>
      <c r="F5045" s="63">
        <v>1</v>
      </c>
      <c r="G5045" s="63" t="s">
        <v>8646</v>
      </c>
      <c r="H5045" s="63" t="s">
        <v>19</v>
      </c>
      <c r="I5045" s="63">
        <v>3933</v>
      </c>
      <c r="J5045" s="63">
        <v>13</v>
      </c>
      <c r="K5045" s="63">
        <v>2</v>
      </c>
      <c r="L5045" s="63">
        <v>-0.1</v>
      </c>
      <c r="M5045" s="63">
        <v>1</v>
      </c>
      <c r="N5045" s="63"/>
      <c r="O5045" s="63"/>
      <c r="P5045" s="63"/>
      <c r="Q5045" s="63"/>
      <c r="R5045" s="63"/>
    </row>
    <row r="5046" spans="1:18" x14ac:dyDescent="0.2">
      <c r="A5046" s="63" t="s">
        <v>8699</v>
      </c>
      <c r="B5046" s="63" t="s">
        <v>8645</v>
      </c>
      <c r="C5046" s="63" t="s">
        <v>121</v>
      </c>
      <c r="D5046" s="63" t="s">
        <v>120</v>
      </c>
      <c r="E5046" s="63" t="s">
        <v>8301</v>
      </c>
      <c r="F5046" s="63">
        <v>0</v>
      </c>
      <c r="G5046" s="63" t="s">
        <v>8646</v>
      </c>
      <c r="H5046" s="63" t="s">
        <v>18</v>
      </c>
      <c r="I5046" s="63">
        <v>4291</v>
      </c>
      <c r="J5046" s="63">
        <v>25</v>
      </c>
      <c r="K5046" s="63">
        <v>2</v>
      </c>
      <c r="L5046" s="63"/>
      <c r="M5046" s="63"/>
      <c r="N5046" s="63"/>
      <c r="O5046" s="63"/>
      <c r="P5046" s="63"/>
      <c r="Q5046" s="63"/>
      <c r="R5046" s="63"/>
    </row>
    <row r="5047" spans="1:18" x14ac:dyDescent="0.2">
      <c r="A5047" s="63" t="s">
        <v>8700</v>
      </c>
      <c r="B5047" s="63" t="s">
        <v>8648</v>
      </c>
      <c r="C5047" s="63" t="s">
        <v>121</v>
      </c>
      <c r="D5047" s="63" t="s">
        <v>120</v>
      </c>
      <c r="E5047" s="63" t="s">
        <v>8301</v>
      </c>
      <c r="F5047" s="63">
        <v>1</v>
      </c>
      <c r="G5047" s="63" t="s">
        <v>8646</v>
      </c>
      <c r="H5047" s="63" t="s">
        <v>19</v>
      </c>
      <c r="I5047" s="63">
        <v>4333</v>
      </c>
      <c r="J5047" s="63">
        <v>23</v>
      </c>
      <c r="K5047" s="63">
        <v>2</v>
      </c>
      <c r="L5047" s="63">
        <v>0.1</v>
      </c>
      <c r="M5047" s="63"/>
      <c r="N5047" s="63">
        <v>1</v>
      </c>
      <c r="O5047" s="63"/>
      <c r="P5047" s="63"/>
      <c r="Q5047" s="63"/>
      <c r="R5047" s="63"/>
    </row>
    <row r="5048" spans="1:18" x14ac:dyDescent="0.2">
      <c r="A5048" s="63" t="s">
        <v>8701</v>
      </c>
      <c r="B5048" s="63" t="s">
        <v>8645</v>
      </c>
      <c r="C5048" s="63" t="s">
        <v>125</v>
      </c>
      <c r="D5048" s="63" t="s">
        <v>124</v>
      </c>
      <c r="E5048" s="63" t="s">
        <v>8301</v>
      </c>
      <c r="F5048" s="63">
        <v>0</v>
      </c>
      <c r="G5048" s="63" t="s">
        <v>8646</v>
      </c>
      <c r="H5048" s="63" t="s">
        <v>18</v>
      </c>
      <c r="I5048" s="63">
        <v>4379</v>
      </c>
      <c r="J5048" s="63">
        <v>28</v>
      </c>
      <c r="K5048" s="63">
        <v>3</v>
      </c>
      <c r="L5048" s="63"/>
      <c r="M5048" s="63"/>
      <c r="N5048" s="63"/>
      <c r="O5048" s="63"/>
      <c r="P5048" s="63"/>
      <c r="Q5048" s="63"/>
      <c r="R5048" s="63"/>
    </row>
    <row r="5049" spans="1:18" x14ac:dyDescent="0.2">
      <c r="A5049" s="63" t="s">
        <v>8702</v>
      </c>
      <c r="B5049" s="63" t="s">
        <v>8648</v>
      </c>
      <c r="C5049" s="63" t="s">
        <v>125</v>
      </c>
      <c r="D5049" s="63" t="s">
        <v>124</v>
      </c>
      <c r="E5049" s="63" t="s">
        <v>8301</v>
      </c>
      <c r="F5049" s="63">
        <v>1</v>
      </c>
      <c r="G5049" s="63" t="s">
        <v>8646</v>
      </c>
      <c r="H5049" s="63" t="s">
        <v>19</v>
      </c>
      <c r="I5049" s="63">
        <v>4517</v>
      </c>
      <c r="J5049" s="63">
        <v>30</v>
      </c>
      <c r="K5049" s="63">
        <v>3</v>
      </c>
      <c r="L5049" s="63">
        <v>0.2</v>
      </c>
      <c r="M5049" s="63"/>
      <c r="N5049" s="63">
        <v>1</v>
      </c>
      <c r="O5049" s="63"/>
      <c r="P5049" s="63"/>
      <c r="Q5049" s="63"/>
      <c r="R5049" s="63"/>
    </row>
    <row r="5050" spans="1:18" x14ac:dyDescent="0.2">
      <c r="A5050" s="63" t="s">
        <v>8703</v>
      </c>
      <c r="B5050" s="63" t="s">
        <v>8645</v>
      </c>
      <c r="C5050" s="63" t="s">
        <v>129</v>
      </c>
      <c r="D5050" s="63" t="s">
        <v>128</v>
      </c>
      <c r="E5050" s="63" t="s">
        <v>8301</v>
      </c>
      <c r="F5050" s="63">
        <v>0</v>
      </c>
      <c r="G5050" s="63" t="s">
        <v>8646</v>
      </c>
      <c r="H5050" s="63" t="s">
        <v>18</v>
      </c>
      <c r="I5050" s="63">
        <v>4048</v>
      </c>
      <c r="J5050" s="63">
        <v>17</v>
      </c>
      <c r="K5050" s="63">
        <v>2</v>
      </c>
      <c r="L5050" s="63"/>
      <c r="M5050" s="63"/>
      <c r="N5050" s="63"/>
      <c r="O5050" s="63"/>
      <c r="P5050" s="63"/>
      <c r="Q5050" s="63"/>
      <c r="R5050" s="63"/>
    </row>
    <row r="5051" spans="1:18" x14ac:dyDescent="0.2">
      <c r="A5051" s="63" t="s">
        <v>8704</v>
      </c>
      <c r="B5051" s="63" t="s">
        <v>8648</v>
      </c>
      <c r="C5051" s="63" t="s">
        <v>129</v>
      </c>
      <c r="D5051" s="63" t="s">
        <v>128</v>
      </c>
      <c r="E5051" s="63" t="s">
        <v>8301</v>
      </c>
      <c r="F5051" s="63">
        <v>1</v>
      </c>
      <c r="G5051" s="63" t="s">
        <v>8646</v>
      </c>
      <c r="H5051" s="63" t="s">
        <v>19</v>
      </c>
      <c r="I5051" s="63">
        <v>4017</v>
      </c>
      <c r="J5051" s="63">
        <v>15</v>
      </c>
      <c r="K5051" s="63">
        <v>2</v>
      </c>
      <c r="L5051" s="63">
        <v>0</v>
      </c>
      <c r="M5051" s="63">
        <v>1</v>
      </c>
      <c r="N5051" s="63"/>
      <c r="O5051" s="63"/>
      <c r="P5051" s="63"/>
      <c r="Q5051" s="63"/>
      <c r="R5051" s="63"/>
    </row>
    <row r="5052" spans="1:18" x14ac:dyDescent="0.2">
      <c r="A5052" s="63" t="s">
        <v>8705</v>
      </c>
      <c r="B5052" s="63" t="s">
        <v>8645</v>
      </c>
      <c r="C5052" s="63" t="s">
        <v>133</v>
      </c>
      <c r="D5052" s="63" t="s">
        <v>132</v>
      </c>
      <c r="E5052" s="63" t="s">
        <v>8301</v>
      </c>
      <c r="F5052" s="63">
        <v>0</v>
      </c>
      <c r="G5052" s="63" t="s">
        <v>8646</v>
      </c>
      <c r="H5052" s="63" t="s">
        <v>18</v>
      </c>
      <c r="I5052" s="63">
        <v>5121</v>
      </c>
      <c r="J5052" s="63">
        <v>45</v>
      </c>
      <c r="K5052" s="63">
        <v>4</v>
      </c>
      <c r="L5052" s="63"/>
      <c r="M5052" s="63"/>
      <c r="N5052" s="63"/>
      <c r="O5052" s="63"/>
      <c r="P5052" s="63"/>
      <c r="Q5052" s="63"/>
      <c r="R5052" s="63"/>
    </row>
    <row r="5053" spans="1:18" x14ac:dyDescent="0.2">
      <c r="A5053" s="63" t="s">
        <v>8706</v>
      </c>
      <c r="B5053" s="63" t="s">
        <v>8648</v>
      </c>
      <c r="C5053" s="63" t="s">
        <v>133</v>
      </c>
      <c r="D5053" s="63" t="s">
        <v>132</v>
      </c>
      <c r="E5053" s="63" t="s">
        <v>8301</v>
      </c>
      <c r="F5053" s="63">
        <v>1</v>
      </c>
      <c r="G5053" s="63" t="s">
        <v>8646</v>
      </c>
      <c r="H5053" s="63" t="s">
        <v>19</v>
      </c>
      <c r="I5053" s="63">
        <v>5189</v>
      </c>
      <c r="J5053" s="63">
        <v>46</v>
      </c>
      <c r="K5053" s="63">
        <v>4</v>
      </c>
      <c r="L5053" s="63">
        <v>0.1</v>
      </c>
      <c r="M5053" s="63"/>
      <c r="N5053" s="63">
        <v>1</v>
      </c>
      <c r="O5053" s="63"/>
      <c r="P5053" s="63"/>
      <c r="Q5053" s="63"/>
      <c r="R5053" s="63"/>
    </row>
    <row r="5054" spans="1:18" x14ac:dyDescent="0.2">
      <c r="A5054" s="63" t="s">
        <v>8707</v>
      </c>
      <c r="B5054" s="63" t="s">
        <v>8645</v>
      </c>
      <c r="C5054" s="63" t="s">
        <v>137</v>
      </c>
      <c r="D5054" s="63" t="s">
        <v>136</v>
      </c>
      <c r="E5054" s="63" t="s">
        <v>8301</v>
      </c>
      <c r="F5054" s="63">
        <v>0</v>
      </c>
      <c r="G5054" s="63" t="s">
        <v>8646</v>
      </c>
      <c r="H5054" s="63" t="s">
        <v>18</v>
      </c>
      <c r="I5054" s="63">
        <v>4750</v>
      </c>
      <c r="J5054" s="63">
        <v>38</v>
      </c>
      <c r="K5054" s="63">
        <v>3</v>
      </c>
      <c r="L5054" s="63"/>
      <c r="M5054" s="63"/>
      <c r="N5054" s="63"/>
      <c r="O5054" s="63"/>
      <c r="P5054" s="63"/>
      <c r="Q5054" s="63"/>
      <c r="R5054" s="63"/>
    </row>
    <row r="5055" spans="1:18" x14ac:dyDescent="0.2">
      <c r="A5055" s="63" t="s">
        <v>8708</v>
      </c>
      <c r="B5055" s="63" t="s">
        <v>8648</v>
      </c>
      <c r="C5055" s="63" t="s">
        <v>137</v>
      </c>
      <c r="D5055" s="63" t="s">
        <v>136</v>
      </c>
      <c r="E5055" s="63" t="s">
        <v>8301</v>
      </c>
      <c r="F5055" s="63">
        <v>1</v>
      </c>
      <c r="G5055" s="63" t="s">
        <v>8646</v>
      </c>
      <c r="H5055" s="63" t="s">
        <v>19</v>
      </c>
      <c r="I5055" s="63">
        <v>4822</v>
      </c>
      <c r="J5055" s="63">
        <v>40</v>
      </c>
      <c r="K5055" s="63">
        <v>4</v>
      </c>
      <c r="L5055" s="63">
        <v>0.1</v>
      </c>
      <c r="M5055" s="63"/>
      <c r="N5055" s="63">
        <v>1</v>
      </c>
      <c r="O5055" s="63"/>
      <c r="P5055" s="63"/>
      <c r="Q5055" s="63"/>
      <c r="R5055" s="63"/>
    </row>
    <row r="5056" spans="1:18" x14ac:dyDescent="0.2">
      <c r="A5056" s="63" t="s">
        <v>8709</v>
      </c>
      <c r="B5056" s="63" t="s">
        <v>8645</v>
      </c>
      <c r="C5056" s="63" t="s">
        <v>141</v>
      </c>
      <c r="D5056" s="63" t="s">
        <v>140</v>
      </c>
      <c r="E5056" s="63" t="s">
        <v>8301</v>
      </c>
      <c r="F5056" s="63">
        <v>0</v>
      </c>
      <c r="G5056" s="63" t="s">
        <v>8646</v>
      </c>
      <c r="H5056" s="63" t="s">
        <v>18</v>
      </c>
      <c r="I5056" s="63">
        <v>3996</v>
      </c>
      <c r="J5056" s="63">
        <v>13</v>
      </c>
      <c r="K5056" s="63">
        <v>2</v>
      </c>
      <c r="L5056" s="63"/>
      <c r="M5056" s="63"/>
      <c r="N5056" s="63"/>
      <c r="O5056" s="63"/>
      <c r="P5056" s="63"/>
      <c r="Q5056" s="63"/>
      <c r="R5056" s="63"/>
    </row>
    <row r="5057" spans="1:18" x14ac:dyDescent="0.2">
      <c r="A5057" s="63" t="s">
        <v>8710</v>
      </c>
      <c r="B5057" s="63" t="s">
        <v>8648</v>
      </c>
      <c r="C5057" s="63" t="s">
        <v>141</v>
      </c>
      <c r="D5057" s="63" t="s">
        <v>140</v>
      </c>
      <c r="E5057" s="63" t="s">
        <v>8301</v>
      </c>
      <c r="F5057" s="63">
        <v>1</v>
      </c>
      <c r="G5057" s="63" t="s">
        <v>8646</v>
      </c>
      <c r="H5057" s="63" t="s">
        <v>19</v>
      </c>
      <c r="I5057" s="63">
        <v>3920</v>
      </c>
      <c r="J5057" s="63">
        <v>11</v>
      </c>
      <c r="K5057" s="63">
        <v>1</v>
      </c>
      <c r="L5057" s="63">
        <v>-0.1</v>
      </c>
      <c r="M5057" s="63">
        <v>1</v>
      </c>
      <c r="N5057" s="63"/>
      <c r="O5057" s="63"/>
      <c r="P5057" s="63"/>
      <c r="Q5057" s="63"/>
      <c r="R5057" s="63"/>
    </row>
    <row r="5058" spans="1:18" x14ac:dyDescent="0.2">
      <c r="A5058" s="63" t="s">
        <v>8711</v>
      </c>
      <c r="B5058" s="63" t="s">
        <v>8645</v>
      </c>
      <c r="C5058" s="63" t="s">
        <v>145</v>
      </c>
      <c r="D5058" s="63" t="s">
        <v>144</v>
      </c>
      <c r="E5058" s="63" t="s">
        <v>8301</v>
      </c>
      <c r="F5058" s="63">
        <v>0</v>
      </c>
      <c r="G5058" s="63" t="s">
        <v>8646</v>
      </c>
      <c r="H5058" s="63" t="s">
        <v>18</v>
      </c>
      <c r="I5058" s="63">
        <v>5057</v>
      </c>
      <c r="J5058" s="63">
        <v>44</v>
      </c>
      <c r="K5058" s="63">
        <v>4</v>
      </c>
      <c r="L5058" s="63"/>
      <c r="M5058" s="63"/>
      <c r="N5058" s="63"/>
      <c r="O5058" s="63"/>
      <c r="P5058" s="63"/>
      <c r="Q5058" s="63"/>
      <c r="R5058" s="63"/>
    </row>
    <row r="5059" spans="1:18" x14ac:dyDescent="0.2">
      <c r="A5059" s="63" t="s">
        <v>8712</v>
      </c>
      <c r="B5059" s="63" t="s">
        <v>8648</v>
      </c>
      <c r="C5059" s="63" t="s">
        <v>145</v>
      </c>
      <c r="D5059" s="63" t="s">
        <v>144</v>
      </c>
      <c r="E5059" s="63" t="s">
        <v>8301</v>
      </c>
      <c r="F5059" s="63">
        <v>1</v>
      </c>
      <c r="G5059" s="63" t="s">
        <v>8646</v>
      </c>
      <c r="H5059" s="63" t="s">
        <v>19</v>
      </c>
      <c r="I5059" s="63">
        <v>5019</v>
      </c>
      <c r="J5059" s="63">
        <v>44</v>
      </c>
      <c r="K5059" s="63">
        <v>4</v>
      </c>
      <c r="L5059" s="63">
        <v>-0.1</v>
      </c>
      <c r="M5059" s="63">
        <v>1</v>
      </c>
      <c r="N5059" s="63"/>
      <c r="O5059" s="63"/>
      <c r="P5059" s="63"/>
      <c r="Q5059" s="63"/>
      <c r="R5059" s="63"/>
    </row>
    <row r="5060" spans="1:18" x14ac:dyDescent="0.2">
      <c r="A5060" s="63" t="s">
        <v>8713</v>
      </c>
      <c r="B5060" s="63" t="s">
        <v>8645</v>
      </c>
      <c r="C5060" s="63" t="s">
        <v>149</v>
      </c>
      <c r="D5060" s="63" t="s">
        <v>148</v>
      </c>
      <c r="E5060" s="63" t="s">
        <v>8301</v>
      </c>
      <c r="F5060" s="63">
        <v>0</v>
      </c>
      <c r="G5060" s="63" t="s">
        <v>8646</v>
      </c>
      <c r="H5060" s="63" t="s">
        <v>18</v>
      </c>
      <c r="I5060" s="63">
        <v>4346</v>
      </c>
      <c r="J5060" s="63">
        <v>27</v>
      </c>
      <c r="K5060" s="63">
        <v>3</v>
      </c>
      <c r="L5060" s="63"/>
      <c r="M5060" s="63"/>
      <c r="N5060" s="63"/>
      <c r="O5060" s="63"/>
      <c r="P5060" s="63"/>
      <c r="Q5060" s="63"/>
      <c r="R5060" s="63"/>
    </row>
    <row r="5061" spans="1:18" x14ac:dyDescent="0.2">
      <c r="A5061" s="63" t="s">
        <v>8714</v>
      </c>
      <c r="B5061" s="63" t="s">
        <v>8648</v>
      </c>
      <c r="C5061" s="63" t="s">
        <v>149</v>
      </c>
      <c r="D5061" s="63" t="s">
        <v>148</v>
      </c>
      <c r="E5061" s="63" t="s">
        <v>8301</v>
      </c>
      <c r="F5061" s="63">
        <v>1</v>
      </c>
      <c r="G5061" s="63" t="s">
        <v>8646</v>
      </c>
      <c r="H5061" s="63" t="s">
        <v>19</v>
      </c>
      <c r="I5061" s="63">
        <v>4201</v>
      </c>
      <c r="J5061" s="63">
        <v>19</v>
      </c>
      <c r="K5061" s="63">
        <v>2</v>
      </c>
      <c r="L5061" s="63">
        <v>-0.2</v>
      </c>
      <c r="M5061" s="63">
        <v>1</v>
      </c>
      <c r="N5061" s="63"/>
      <c r="O5061" s="63"/>
      <c r="P5061" s="63"/>
      <c r="Q5061" s="63"/>
      <c r="R5061" s="63"/>
    </row>
    <row r="5062" spans="1:18" x14ac:dyDescent="0.2">
      <c r="A5062" s="63" t="s">
        <v>8715</v>
      </c>
      <c r="B5062" s="63" t="s">
        <v>8645</v>
      </c>
      <c r="C5062" s="63" t="s">
        <v>153</v>
      </c>
      <c r="D5062" s="63" t="s">
        <v>152</v>
      </c>
      <c r="E5062" s="63" t="s">
        <v>8301</v>
      </c>
      <c r="F5062" s="63">
        <v>0</v>
      </c>
      <c r="G5062" s="63" t="s">
        <v>8646</v>
      </c>
      <c r="H5062" s="63" t="s">
        <v>18</v>
      </c>
      <c r="I5062" s="63">
        <v>4126</v>
      </c>
      <c r="J5062" s="63">
        <v>19</v>
      </c>
      <c r="K5062" s="63">
        <v>2</v>
      </c>
      <c r="L5062" s="63"/>
      <c r="M5062" s="63"/>
      <c r="N5062" s="63"/>
      <c r="O5062" s="63"/>
      <c r="P5062" s="63"/>
      <c r="Q5062" s="63"/>
      <c r="R5062" s="63"/>
    </row>
    <row r="5063" spans="1:18" x14ac:dyDescent="0.2">
      <c r="A5063" s="63" t="s">
        <v>8716</v>
      </c>
      <c r="B5063" s="63" t="s">
        <v>8648</v>
      </c>
      <c r="C5063" s="63" t="s">
        <v>153</v>
      </c>
      <c r="D5063" s="63" t="s">
        <v>152</v>
      </c>
      <c r="E5063" s="63" t="s">
        <v>8301</v>
      </c>
      <c r="F5063" s="63">
        <v>1</v>
      </c>
      <c r="G5063" s="63" t="s">
        <v>8646</v>
      </c>
      <c r="H5063" s="63" t="s">
        <v>19</v>
      </c>
      <c r="I5063" s="63">
        <v>4438</v>
      </c>
      <c r="J5063" s="63">
        <v>29</v>
      </c>
      <c r="K5063" s="63">
        <v>3</v>
      </c>
      <c r="L5063" s="63">
        <v>0.4</v>
      </c>
      <c r="M5063" s="63"/>
      <c r="N5063" s="63">
        <v>1</v>
      </c>
      <c r="O5063" s="63"/>
      <c r="P5063" s="63"/>
      <c r="Q5063" s="63"/>
      <c r="R5063" s="63"/>
    </row>
    <row r="5064" spans="1:18" x14ac:dyDescent="0.2">
      <c r="A5064" s="63" t="s">
        <v>8717</v>
      </c>
      <c r="B5064" s="63" t="s">
        <v>8645</v>
      </c>
      <c r="C5064" s="63" t="s">
        <v>157</v>
      </c>
      <c r="D5064" s="63" t="s">
        <v>156</v>
      </c>
      <c r="E5064" s="63" t="s">
        <v>8301</v>
      </c>
      <c r="F5064" s="63">
        <v>0</v>
      </c>
      <c r="G5064" s="63" t="s">
        <v>8646</v>
      </c>
      <c r="H5064" s="63" t="s">
        <v>18</v>
      </c>
      <c r="I5064" s="63">
        <v>4235</v>
      </c>
      <c r="J5064" s="63">
        <v>21</v>
      </c>
      <c r="K5064" s="63">
        <v>2</v>
      </c>
      <c r="L5064" s="63"/>
      <c r="M5064" s="63"/>
      <c r="N5064" s="63"/>
      <c r="O5064" s="63"/>
      <c r="P5064" s="63"/>
      <c r="Q5064" s="63"/>
      <c r="R5064" s="63"/>
    </row>
    <row r="5065" spans="1:18" x14ac:dyDescent="0.2">
      <c r="A5065" s="63" t="s">
        <v>8718</v>
      </c>
      <c r="B5065" s="63" t="s">
        <v>8648</v>
      </c>
      <c r="C5065" s="63" t="s">
        <v>157</v>
      </c>
      <c r="D5065" s="63" t="s">
        <v>156</v>
      </c>
      <c r="E5065" s="63" t="s">
        <v>8301</v>
      </c>
      <c r="F5065" s="63">
        <v>1</v>
      </c>
      <c r="G5065" s="63" t="s">
        <v>8646</v>
      </c>
      <c r="H5065" s="63" t="s">
        <v>19</v>
      </c>
      <c r="I5065" s="63">
        <v>4333</v>
      </c>
      <c r="J5065" s="63">
        <v>23</v>
      </c>
      <c r="K5065" s="63">
        <v>2</v>
      </c>
      <c r="L5065" s="63">
        <v>0.1</v>
      </c>
      <c r="M5065" s="63"/>
      <c r="N5065" s="63">
        <v>1</v>
      </c>
      <c r="O5065" s="63"/>
      <c r="P5065" s="63"/>
      <c r="Q5065" s="63"/>
      <c r="R5065" s="63"/>
    </row>
    <row r="5066" spans="1:18" x14ac:dyDescent="0.2">
      <c r="A5066" s="63" t="s">
        <v>8719</v>
      </c>
      <c r="B5066" s="63" t="s">
        <v>8645</v>
      </c>
      <c r="C5066" s="63" t="s">
        <v>161</v>
      </c>
      <c r="D5066" s="63" t="s">
        <v>160</v>
      </c>
      <c r="E5066" s="63" t="s">
        <v>8301</v>
      </c>
      <c r="F5066" s="63">
        <v>0</v>
      </c>
      <c r="G5066" s="63" t="s">
        <v>8646</v>
      </c>
      <c r="H5066" s="63" t="s">
        <v>18</v>
      </c>
      <c r="I5066" s="63">
        <v>4159</v>
      </c>
      <c r="J5066" s="63">
        <v>20</v>
      </c>
      <c r="K5066" s="63">
        <v>2</v>
      </c>
      <c r="L5066" s="63"/>
      <c r="M5066" s="63"/>
      <c r="N5066" s="63"/>
      <c r="O5066" s="63"/>
      <c r="P5066" s="63"/>
      <c r="Q5066" s="63"/>
      <c r="R5066" s="63"/>
    </row>
    <row r="5067" spans="1:18" x14ac:dyDescent="0.2">
      <c r="A5067" s="63" t="s">
        <v>8720</v>
      </c>
      <c r="B5067" s="63" t="s">
        <v>8648</v>
      </c>
      <c r="C5067" s="63" t="s">
        <v>161</v>
      </c>
      <c r="D5067" s="63" t="s">
        <v>160</v>
      </c>
      <c r="E5067" s="63" t="s">
        <v>8301</v>
      </c>
      <c r="F5067" s="63">
        <v>1</v>
      </c>
      <c r="G5067" s="63" t="s">
        <v>8646</v>
      </c>
      <c r="H5067" s="63" t="s">
        <v>19</v>
      </c>
      <c r="I5067" s="63">
        <v>4230</v>
      </c>
      <c r="J5067" s="63">
        <v>21</v>
      </c>
      <c r="K5067" s="63">
        <v>2</v>
      </c>
      <c r="L5067" s="63">
        <v>0.1</v>
      </c>
      <c r="M5067" s="63"/>
      <c r="N5067" s="63">
        <v>1</v>
      </c>
      <c r="O5067" s="63"/>
      <c r="P5067" s="63"/>
      <c r="Q5067" s="63"/>
      <c r="R5067" s="63"/>
    </row>
    <row r="5068" spans="1:18" x14ac:dyDescent="0.2">
      <c r="A5068" s="63" t="s">
        <v>8721</v>
      </c>
      <c r="B5068" s="63" t="s">
        <v>8645</v>
      </c>
      <c r="C5068" s="63" t="s">
        <v>165</v>
      </c>
      <c r="D5068" s="63" t="s">
        <v>164</v>
      </c>
      <c r="E5068" s="63" t="s">
        <v>8301</v>
      </c>
      <c r="F5068" s="63">
        <v>0</v>
      </c>
      <c r="G5068" s="63" t="s">
        <v>8646</v>
      </c>
      <c r="H5068" s="63" t="s">
        <v>18</v>
      </c>
      <c r="I5068" s="63">
        <v>4469</v>
      </c>
      <c r="J5068" s="63">
        <v>34</v>
      </c>
      <c r="K5068" s="63">
        <v>3</v>
      </c>
      <c r="L5068" s="63"/>
      <c r="M5068" s="63"/>
      <c r="N5068" s="63"/>
      <c r="O5068" s="63"/>
      <c r="P5068" s="63"/>
      <c r="Q5068" s="63"/>
      <c r="R5068" s="63"/>
    </row>
    <row r="5069" spans="1:18" x14ac:dyDescent="0.2">
      <c r="A5069" s="63" t="s">
        <v>8722</v>
      </c>
      <c r="B5069" s="63" t="s">
        <v>8648</v>
      </c>
      <c r="C5069" s="63" t="s">
        <v>165</v>
      </c>
      <c r="D5069" s="63" t="s">
        <v>164</v>
      </c>
      <c r="E5069" s="63" t="s">
        <v>8301</v>
      </c>
      <c r="F5069" s="63">
        <v>1</v>
      </c>
      <c r="G5069" s="63" t="s">
        <v>8646</v>
      </c>
      <c r="H5069" s="63" t="s">
        <v>19</v>
      </c>
      <c r="I5069" s="63">
        <v>4743</v>
      </c>
      <c r="J5069" s="63">
        <v>38</v>
      </c>
      <c r="K5069" s="63">
        <v>3</v>
      </c>
      <c r="L5069" s="63">
        <v>0.4</v>
      </c>
      <c r="M5069" s="63"/>
      <c r="N5069" s="63">
        <v>1</v>
      </c>
      <c r="O5069" s="63"/>
      <c r="P5069" s="63"/>
      <c r="Q5069" s="63"/>
      <c r="R5069" s="63"/>
    </row>
    <row r="5070" spans="1:18" x14ac:dyDescent="0.2">
      <c r="A5070" s="63" t="s">
        <v>8723</v>
      </c>
      <c r="B5070" s="63" t="s">
        <v>8645</v>
      </c>
      <c r="C5070" s="63" t="s">
        <v>169</v>
      </c>
      <c r="D5070" s="63" t="s">
        <v>168</v>
      </c>
      <c r="E5070" s="63" t="s">
        <v>8301</v>
      </c>
      <c r="F5070" s="63">
        <v>0</v>
      </c>
      <c r="G5070" s="63" t="s">
        <v>8646</v>
      </c>
      <c r="H5070" s="63" t="s">
        <v>18</v>
      </c>
      <c r="I5070" s="63">
        <v>4303</v>
      </c>
      <c r="J5070" s="63">
        <v>26</v>
      </c>
      <c r="K5070" s="63">
        <v>3</v>
      </c>
      <c r="L5070" s="63"/>
      <c r="M5070" s="63"/>
      <c r="N5070" s="63"/>
      <c r="O5070" s="63"/>
      <c r="P5070" s="63"/>
      <c r="Q5070" s="63"/>
      <c r="R5070" s="63"/>
    </row>
    <row r="5071" spans="1:18" x14ac:dyDescent="0.2">
      <c r="A5071" s="63" t="s">
        <v>8724</v>
      </c>
      <c r="B5071" s="63" t="s">
        <v>8648</v>
      </c>
      <c r="C5071" s="63" t="s">
        <v>169</v>
      </c>
      <c r="D5071" s="63" t="s">
        <v>168</v>
      </c>
      <c r="E5071" s="63" t="s">
        <v>8301</v>
      </c>
      <c r="F5071" s="63">
        <v>1</v>
      </c>
      <c r="G5071" s="63" t="s">
        <v>8646</v>
      </c>
      <c r="H5071" s="63" t="s">
        <v>19</v>
      </c>
      <c r="I5071" s="63">
        <v>4520</v>
      </c>
      <c r="J5071" s="63">
        <v>31</v>
      </c>
      <c r="K5071" s="63">
        <v>3</v>
      </c>
      <c r="L5071" s="63">
        <v>0.3</v>
      </c>
      <c r="M5071" s="63"/>
      <c r="N5071" s="63">
        <v>1</v>
      </c>
      <c r="O5071" s="63"/>
      <c r="P5071" s="63"/>
      <c r="Q5071" s="63"/>
      <c r="R5071" s="63"/>
    </row>
    <row r="5072" spans="1:18" x14ac:dyDescent="0.2">
      <c r="A5072" s="63" t="s">
        <v>8725</v>
      </c>
      <c r="B5072" s="63" t="s">
        <v>8645</v>
      </c>
      <c r="C5072" s="63" t="s">
        <v>173</v>
      </c>
      <c r="D5072" s="63" t="s">
        <v>172</v>
      </c>
      <c r="E5072" s="63" t="s">
        <v>8301</v>
      </c>
      <c r="F5072" s="63">
        <v>0</v>
      </c>
      <c r="G5072" s="63" t="s">
        <v>8646</v>
      </c>
      <c r="H5072" s="63" t="s">
        <v>18</v>
      </c>
      <c r="I5072" s="63">
        <v>3869</v>
      </c>
      <c r="J5072" s="63">
        <v>11</v>
      </c>
      <c r="K5072" s="63">
        <v>1</v>
      </c>
      <c r="L5072" s="63"/>
      <c r="M5072" s="63"/>
      <c r="N5072" s="63"/>
      <c r="O5072" s="63"/>
      <c r="P5072" s="63"/>
      <c r="Q5072" s="63"/>
      <c r="R5072" s="63"/>
    </row>
    <row r="5073" spans="1:18" x14ac:dyDescent="0.2">
      <c r="A5073" s="63" t="s">
        <v>8726</v>
      </c>
      <c r="B5073" s="63" t="s">
        <v>8648</v>
      </c>
      <c r="C5073" s="63" t="s">
        <v>173</v>
      </c>
      <c r="D5073" s="63" t="s">
        <v>172</v>
      </c>
      <c r="E5073" s="63" t="s">
        <v>8301</v>
      </c>
      <c r="F5073" s="63">
        <v>1</v>
      </c>
      <c r="G5073" s="63" t="s">
        <v>8646</v>
      </c>
      <c r="H5073" s="63" t="s">
        <v>19</v>
      </c>
      <c r="I5073" s="63">
        <v>3929</v>
      </c>
      <c r="J5073" s="63">
        <v>12</v>
      </c>
      <c r="K5073" s="63">
        <v>1</v>
      </c>
      <c r="L5073" s="63">
        <v>0.1</v>
      </c>
      <c r="M5073" s="63"/>
      <c r="N5073" s="63">
        <v>1</v>
      </c>
      <c r="O5073" s="63"/>
      <c r="P5073" s="63"/>
      <c r="Q5073" s="63"/>
      <c r="R5073" s="63"/>
    </row>
    <row r="5074" spans="1:18" x14ac:dyDescent="0.2">
      <c r="A5074" s="63" t="s">
        <v>8727</v>
      </c>
      <c r="B5074" s="63" t="s">
        <v>8645</v>
      </c>
      <c r="C5074" s="63" t="s">
        <v>177</v>
      </c>
      <c r="D5074" s="63" t="s">
        <v>176</v>
      </c>
      <c r="E5074" s="63" t="s">
        <v>8301</v>
      </c>
      <c r="F5074" s="63">
        <v>0</v>
      </c>
      <c r="G5074" s="63" t="s">
        <v>8646</v>
      </c>
      <c r="H5074" s="63" t="s">
        <v>18</v>
      </c>
      <c r="I5074" s="63"/>
      <c r="J5074" s="63"/>
      <c r="K5074" s="63"/>
      <c r="L5074" s="63"/>
      <c r="M5074" s="63"/>
      <c r="N5074" s="63"/>
      <c r="O5074" s="63"/>
      <c r="P5074" s="63"/>
      <c r="Q5074" s="63"/>
      <c r="R5074" s="63"/>
    </row>
    <row r="5075" spans="1:18" x14ac:dyDescent="0.2">
      <c r="A5075" s="63" t="s">
        <v>8728</v>
      </c>
      <c r="B5075" s="63" t="s">
        <v>8648</v>
      </c>
      <c r="C5075" s="63" t="s">
        <v>177</v>
      </c>
      <c r="D5075" s="63" t="s">
        <v>176</v>
      </c>
      <c r="E5075" s="63" t="s">
        <v>8301</v>
      </c>
      <c r="F5075" s="63">
        <v>1</v>
      </c>
      <c r="G5075" s="63" t="s">
        <v>8646</v>
      </c>
      <c r="H5075" s="63" t="s">
        <v>19</v>
      </c>
      <c r="I5075" s="63"/>
      <c r="J5075" s="63"/>
      <c r="K5075" s="63"/>
      <c r="L5075" s="63"/>
      <c r="M5075" s="63"/>
      <c r="N5075" s="63"/>
      <c r="O5075" s="63"/>
      <c r="P5075" s="63"/>
      <c r="Q5075" s="63"/>
      <c r="R5075" s="63"/>
    </row>
    <row r="5076" spans="1:18" x14ac:dyDescent="0.2">
      <c r="A5076" s="63" t="s">
        <v>8729</v>
      </c>
      <c r="B5076" s="63" t="s">
        <v>8645</v>
      </c>
      <c r="C5076" s="63" t="s">
        <v>181</v>
      </c>
      <c r="D5076" s="63" t="s">
        <v>180</v>
      </c>
      <c r="E5076" s="63" t="s">
        <v>8301</v>
      </c>
      <c r="F5076" s="63">
        <v>0</v>
      </c>
      <c r="G5076" s="63" t="s">
        <v>8646</v>
      </c>
      <c r="H5076" s="63" t="s">
        <v>18</v>
      </c>
      <c r="I5076" s="63">
        <v>4741</v>
      </c>
      <c r="J5076" s="63">
        <v>37</v>
      </c>
      <c r="K5076" s="63">
        <v>3</v>
      </c>
      <c r="L5076" s="63"/>
      <c r="M5076" s="63"/>
      <c r="N5076" s="63"/>
      <c r="O5076" s="63"/>
      <c r="P5076" s="63"/>
      <c r="Q5076" s="63"/>
      <c r="R5076" s="63"/>
    </row>
    <row r="5077" spans="1:18" x14ac:dyDescent="0.2">
      <c r="A5077" s="63" t="s">
        <v>8730</v>
      </c>
      <c r="B5077" s="63" t="s">
        <v>8648</v>
      </c>
      <c r="C5077" s="63" t="s">
        <v>181</v>
      </c>
      <c r="D5077" s="63" t="s">
        <v>180</v>
      </c>
      <c r="E5077" s="63" t="s">
        <v>8301</v>
      </c>
      <c r="F5077" s="63">
        <v>1</v>
      </c>
      <c r="G5077" s="63" t="s">
        <v>8646</v>
      </c>
      <c r="H5077" s="63" t="s">
        <v>19</v>
      </c>
      <c r="I5077" s="63">
        <v>4918</v>
      </c>
      <c r="J5077" s="63">
        <v>41</v>
      </c>
      <c r="K5077" s="63">
        <v>4</v>
      </c>
      <c r="L5077" s="63">
        <v>0.2</v>
      </c>
      <c r="M5077" s="63"/>
      <c r="N5077" s="63">
        <v>1</v>
      </c>
      <c r="O5077" s="63"/>
      <c r="P5077" s="63"/>
      <c r="Q5077" s="63"/>
      <c r="R5077" s="63"/>
    </row>
    <row r="5078" spans="1:18" x14ac:dyDescent="0.2">
      <c r="A5078" s="63" t="s">
        <v>8731</v>
      </c>
      <c r="B5078" s="63" t="s">
        <v>8645</v>
      </c>
      <c r="C5078" s="63" t="s">
        <v>185</v>
      </c>
      <c r="D5078" s="63" t="s">
        <v>184</v>
      </c>
      <c r="E5078" s="63" t="s">
        <v>8301</v>
      </c>
      <c r="F5078" s="63">
        <v>0</v>
      </c>
      <c r="G5078" s="63" t="s">
        <v>8646</v>
      </c>
      <c r="H5078" s="63" t="s">
        <v>18</v>
      </c>
      <c r="I5078" s="63">
        <v>4039</v>
      </c>
      <c r="J5078" s="63">
        <v>16</v>
      </c>
      <c r="K5078" s="63">
        <v>2</v>
      </c>
      <c r="L5078" s="63"/>
      <c r="M5078" s="63"/>
      <c r="N5078" s="63"/>
      <c r="O5078" s="63"/>
      <c r="P5078" s="63"/>
      <c r="Q5078" s="63"/>
      <c r="R5078" s="63"/>
    </row>
    <row r="5079" spans="1:18" x14ac:dyDescent="0.2">
      <c r="A5079" s="63" t="s">
        <v>8732</v>
      </c>
      <c r="B5079" s="63" t="s">
        <v>8648</v>
      </c>
      <c r="C5079" s="63" t="s">
        <v>185</v>
      </c>
      <c r="D5079" s="63" t="s">
        <v>184</v>
      </c>
      <c r="E5079" s="63" t="s">
        <v>8301</v>
      </c>
      <c r="F5079" s="63">
        <v>1</v>
      </c>
      <c r="G5079" s="63" t="s">
        <v>8646</v>
      </c>
      <c r="H5079" s="63" t="s">
        <v>19</v>
      </c>
      <c r="I5079" s="63">
        <v>3969</v>
      </c>
      <c r="J5079" s="63">
        <v>14</v>
      </c>
      <c r="K5079" s="63">
        <v>2</v>
      </c>
      <c r="L5079" s="63">
        <v>-0.1</v>
      </c>
      <c r="M5079" s="63">
        <v>1</v>
      </c>
      <c r="N5079" s="63"/>
      <c r="O5079" s="63"/>
      <c r="P5079" s="63"/>
      <c r="Q5079" s="63"/>
      <c r="R5079" s="63"/>
    </row>
    <row r="5080" spans="1:18" x14ac:dyDescent="0.2">
      <c r="A5080" s="63" t="s">
        <v>8733</v>
      </c>
      <c r="B5080" s="63" t="s">
        <v>8645</v>
      </c>
      <c r="C5080" s="63" t="s">
        <v>189</v>
      </c>
      <c r="D5080" s="63" t="s">
        <v>188</v>
      </c>
      <c r="E5080" s="63" t="s">
        <v>8301</v>
      </c>
      <c r="F5080" s="63">
        <v>0</v>
      </c>
      <c r="G5080" s="63" t="s">
        <v>8646</v>
      </c>
      <c r="H5080" s="63" t="s">
        <v>18</v>
      </c>
      <c r="I5080" s="63">
        <v>4917</v>
      </c>
      <c r="J5080" s="63">
        <v>43</v>
      </c>
      <c r="K5080" s="63">
        <v>4</v>
      </c>
      <c r="L5080" s="63"/>
      <c r="M5080" s="63"/>
      <c r="N5080" s="63"/>
      <c r="O5080" s="63"/>
      <c r="P5080" s="63"/>
      <c r="Q5080" s="63"/>
      <c r="R5080" s="63"/>
    </row>
    <row r="5081" spans="1:18" x14ac:dyDescent="0.2">
      <c r="A5081" s="63" t="s">
        <v>8734</v>
      </c>
      <c r="B5081" s="63" t="s">
        <v>8648</v>
      </c>
      <c r="C5081" s="63" t="s">
        <v>189</v>
      </c>
      <c r="D5081" s="63" t="s">
        <v>188</v>
      </c>
      <c r="E5081" s="63" t="s">
        <v>8301</v>
      </c>
      <c r="F5081" s="63">
        <v>1</v>
      </c>
      <c r="G5081" s="63" t="s">
        <v>8646</v>
      </c>
      <c r="H5081" s="63" t="s">
        <v>19</v>
      </c>
      <c r="I5081" s="63">
        <v>5014</v>
      </c>
      <c r="J5081" s="63">
        <v>43</v>
      </c>
      <c r="K5081" s="63">
        <v>4</v>
      </c>
      <c r="L5081" s="63">
        <v>0.1</v>
      </c>
      <c r="M5081" s="63"/>
      <c r="N5081" s="63">
        <v>1</v>
      </c>
      <c r="O5081" s="63"/>
      <c r="P5081" s="63"/>
      <c r="Q5081" s="63"/>
      <c r="R5081" s="63"/>
    </row>
    <row r="5082" spans="1:18" x14ac:dyDescent="0.2">
      <c r="A5082" s="63" t="s">
        <v>8735</v>
      </c>
      <c r="B5082" s="63" t="s">
        <v>8645</v>
      </c>
      <c r="C5082" s="63" t="s">
        <v>193</v>
      </c>
      <c r="D5082" s="63" t="s">
        <v>192</v>
      </c>
      <c r="E5082" s="63" t="s">
        <v>8301</v>
      </c>
      <c r="F5082" s="63">
        <v>0</v>
      </c>
      <c r="G5082" s="63" t="s">
        <v>8646</v>
      </c>
      <c r="H5082" s="63" t="s">
        <v>18</v>
      </c>
      <c r="I5082" s="63">
        <v>4489</v>
      </c>
      <c r="J5082" s="63"/>
      <c r="K5082" s="63"/>
      <c r="L5082" s="63"/>
      <c r="M5082" s="63"/>
      <c r="N5082" s="63"/>
      <c r="O5082" s="63"/>
      <c r="P5082" s="63"/>
      <c r="Q5082" s="63"/>
      <c r="R5082" s="63"/>
    </row>
    <row r="5083" spans="1:18" x14ac:dyDescent="0.2">
      <c r="A5083" s="63" t="s">
        <v>8736</v>
      </c>
      <c r="B5083" s="63" t="s">
        <v>8648</v>
      </c>
      <c r="C5083" s="63" t="s">
        <v>193</v>
      </c>
      <c r="D5083" s="63" t="s">
        <v>192</v>
      </c>
      <c r="E5083" s="63" t="s">
        <v>8301</v>
      </c>
      <c r="F5083" s="63">
        <v>1</v>
      </c>
      <c r="G5083" s="63" t="s">
        <v>8646</v>
      </c>
      <c r="H5083" s="63" t="s">
        <v>19</v>
      </c>
      <c r="I5083" s="63">
        <v>4569</v>
      </c>
      <c r="J5083" s="63"/>
      <c r="K5083" s="63"/>
      <c r="L5083" s="63">
        <v>0.1</v>
      </c>
      <c r="M5083" s="63"/>
      <c r="N5083" s="63">
        <v>1</v>
      </c>
      <c r="O5083" s="63"/>
      <c r="P5083" s="63"/>
      <c r="Q5083" s="63"/>
      <c r="R5083" s="63"/>
    </row>
    <row r="5084" spans="1:18" x14ac:dyDescent="0.2">
      <c r="A5084" s="63" t="s">
        <v>8737</v>
      </c>
      <c r="B5084" s="63" t="s">
        <v>8645</v>
      </c>
      <c r="C5084" s="63" t="s">
        <v>197</v>
      </c>
      <c r="D5084" s="63" t="s">
        <v>196</v>
      </c>
      <c r="E5084" s="63" t="s">
        <v>8301</v>
      </c>
      <c r="F5084" s="63">
        <v>0</v>
      </c>
      <c r="G5084" s="63" t="s">
        <v>8646</v>
      </c>
      <c r="H5084" s="63" t="s">
        <v>18</v>
      </c>
      <c r="I5084" s="63">
        <v>4252</v>
      </c>
      <c r="J5084" s="63">
        <v>22</v>
      </c>
      <c r="K5084" s="63">
        <v>2</v>
      </c>
      <c r="L5084" s="63"/>
      <c r="M5084" s="63"/>
      <c r="N5084" s="63"/>
      <c r="O5084" s="63"/>
      <c r="P5084" s="63"/>
      <c r="Q5084" s="63"/>
      <c r="R5084" s="63"/>
    </row>
    <row r="5085" spans="1:18" x14ac:dyDescent="0.2">
      <c r="A5085" s="63" t="s">
        <v>8738</v>
      </c>
      <c r="B5085" s="63" t="s">
        <v>8648</v>
      </c>
      <c r="C5085" s="63" t="s">
        <v>197</v>
      </c>
      <c r="D5085" s="63" t="s">
        <v>196</v>
      </c>
      <c r="E5085" s="63" t="s">
        <v>8301</v>
      </c>
      <c r="F5085" s="63">
        <v>1</v>
      </c>
      <c r="G5085" s="63" t="s">
        <v>8646</v>
      </c>
      <c r="H5085" s="63" t="s">
        <v>19</v>
      </c>
      <c r="I5085" s="63">
        <v>4343</v>
      </c>
      <c r="J5085" s="63">
        <v>26</v>
      </c>
      <c r="K5085" s="63">
        <v>3</v>
      </c>
      <c r="L5085" s="63">
        <v>0.1</v>
      </c>
      <c r="M5085" s="63"/>
      <c r="N5085" s="63">
        <v>1</v>
      </c>
      <c r="O5085" s="63"/>
      <c r="P5085" s="63"/>
      <c r="Q5085" s="63"/>
      <c r="R5085" s="63"/>
    </row>
    <row r="5086" spans="1:18" x14ac:dyDescent="0.2">
      <c r="A5086" s="63" t="s">
        <v>8739</v>
      </c>
      <c r="B5086" s="63" t="s">
        <v>8645</v>
      </c>
      <c r="C5086" s="63" t="s">
        <v>201</v>
      </c>
      <c r="D5086" s="63" t="s">
        <v>200</v>
      </c>
      <c r="E5086" s="63" t="s">
        <v>8301</v>
      </c>
      <c r="F5086" s="63">
        <v>0</v>
      </c>
      <c r="G5086" s="63" t="s">
        <v>8646</v>
      </c>
      <c r="H5086" s="63" t="s">
        <v>18</v>
      </c>
      <c r="I5086" s="63">
        <v>4897</v>
      </c>
      <c r="J5086" s="63">
        <v>42</v>
      </c>
      <c r="K5086" s="63">
        <v>4</v>
      </c>
      <c r="L5086" s="63"/>
      <c r="M5086" s="63"/>
      <c r="N5086" s="63"/>
      <c r="O5086" s="63"/>
      <c r="P5086" s="63"/>
      <c r="Q5086" s="63"/>
      <c r="R5086" s="63"/>
    </row>
    <row r="5087" spans="1:18" x14ac:dyDescent="0.2">
      <c r="A5087" s="63" t="s">
        <v>8740</v>
      </c>
      <c r="B5087" s="63" t="s">
        <v>8648</v>
      </c>
      <c r="C5087" s="63" t="s">
        <v>201</v>
      </c>
      <c r="D5087" s="63" t="s">
        <v>200</v>
      </c>
      <c r="E5087" s="63" t="s">
        <v>8301</v>
      </c>
      <c r="F5087" s="63">
        <v>1</v>
      </c>
      <c r="G5087" s="63" t="s">
        <v>8646</v>
      </c>
      <c r="H5087" s="63" t="s">
        <v>19</v>
      </c>
      <c r="I5087" s="63">
        <v>4821</v>
      </c>
      <c r="J5087" s="63">
        <v>39</v>
      </c>
      <c r="K5087" s="63">
        <v>4</v>
      </c>
      <c r="L5087" s="63">
        <v>-0.1</v>
      </c>
      <c r="M5087" s="63">
        <v>1</v>
      </c>
      <c r="N5087" s="63"/>
      <c r="O5087" s="63"/>
      <c r="P5087" s="63"/>
      <c r="Q5087" s="63"/>
      <c r="R5087" s="63"/>
    </row>
    <row r="5088" spans="1:18" x14ac:dyDescent="0.2">
      <c r="A5088" s="63" t="s">
        <v>8741</v>
      </c>
      <c r="B5088" s="63" t="s">
        <v>8645</v>
      </c>
      <c r="C5088" s="63" t="s">
        <v>205</v>
      </c>
      <c r="D5088" s="63" t="s">
        <v>204</v>
      </c>
      <c r="E5088" s="63" t="s">
        <v>8301</v>
      </c>
      <c r="F5088" s="63">
        <v>0</v>
      </c>
      <c r="G5088" s="63" t="s">
        <v>8646</v>
      </c>
      <c r="H5088" s="63" t="s">
        <v>18</v>
      </c>
      <c r="I5088" s="63">
        <v>4085</v>
      </c>
      <c r="J5088" s="63">
        <v>18</v>
      </c>
      <c r="K5088" s="63">
        <v>2</v>
      </c>
      <c r="L5088" s="63"/>
      <c r="M5088" s="63"/>
      <c r="N5088" s="63"/>
      <c r="O5088" s="63"/>
      <c r="P5088" s="63"/>
      <c r="Q5088" s="63"/>
      <c r="R5088" s="63"/>
    </row>
    <row r="5089" spans="1:18" x14ac:dyDescent="0.2">
      <c r="A5089" s="63" t="s">
        <v>8742</v>
      </c>
      <c r="B5089" s="63" t="s">
        <v>8648</v>
      </c>
      <c r="C5089" s="63" t="s">
        <v>205</v>
      </c>
      <c r="D5089" s="63" t="s">
        <v>204</v>
      </c>
      <c r="E5089" s="63" t="s">
        <v>8301</v>
      </c>
      <c r="F5089" s="63">
        <v>1</v>
      </c>
      <c r="G5089" s="63" t="s">
        <v>8646</v>
      </c>
      <c r="H5089" s="63" t="s">
        <v>19</v>
      </c>
      <c r="I5089" s="63">
        <v>4142</v>
      </c>
      <c r="J5089" s="63">
        <v>18</v>
      </c>
      <c r="K5089" s="63">
        <v>2</v>
      </c>
      <c r="L5089" s="63">
        <v>0.1</v>
      </c>
      <c r="M5089" s="63"/>
      <c r="N5089" s="63">
        <v>1</v>
      </c>
      <c r="O5089" s="63"/>
      <c r="P5089" s="63"/>
      <c r="Q5089" s="63"/>
      <c r="R5089" s="63"/>
    </row>
    <row r="5090" spans="1:18" x14ac:dyDescent="0.2">
      <c r="A5090" s="63" t="s">
        <v>8743</v>
      </c>
      <c r="B5090" s="63" t="s">
        <v>8645</v>
      </c>
      <c r="C5090" s="63" t="s">
        <v>209</v>
      </c>
      <c r="D5090" s="63" t="s">
        <v>208</v>
      </c>
      <c r="E5090" s="63" t="s">
        <v>8301</v>
      </c>
      <c r="F5090" s="63">
        <v>0</v>
      </c>
      <c r="G5090" s="63" t="s">
        <v>8646</v>
      </c>
      <c r="H5090" s="63" t="s">
        <v>18</v>
      </c>
      <c r="I5090" s="63">
        <v>4524</v>
      </c>
      <c r="J5090" s="63">
        <v>36</v>
      </c>
      <c r="K5090" s="63">
        <v>3</v>
      </c>
      <c r="L5090" s="63"/>
      <c r="M5090" s="63"/>
      <c r="N5090" s="63"/>
      <c r="O5090" s="63"/>
      <c r="P5090" s="63"/>
      <c r="Q5090" s="63"/>
      <c r="R5090" s="63"/>
    </row>
    <row r="5091" spans="1:18" x14ac:dyDescent="0.2">
      <c r="A5091" s="63" t="s">
        <v>8744</v>
      </c>
      <c r="B5091" s="63" t="s">
        <v>8648</v>
      </c>
      <c r="C5091" s="63" t="s">
        <v>209</v>
      </c>
      <c r="D5091" s="63" t="s">
        <v>208</v>
      </c>
      <c r="E5091" s="63" t="s">
        <v>8301</v>
      </c>
      <c r="F5091" s="63">
        <v>1</v>
      </c>
      <c r="G5091" s="63" t="s">
        <v>8646</v>
      </c>
      <c r="H5091" s="63" t="s">
        <v>19</v>
      </c>
      <c r="I5091" s="63">
        <v>4357</v>
      </c>
      <c r="J5091" s="63">
        <v>27</v>
      </c>
      <c r="K5091" s="63">
        <v>3</v>
      </c>
      <c r="L5091" s="63">
        <v>-0.2</v>
      </c>
      <c r="M5091" s="63">
        <v>1</v>
      </c>
      <c r="N5091" s="63"/>
      <c r="O5091" s="63"/>
      <c r="P5091" s="63"/>
      <c r="Q5091" s="63"/>
      <c r="R5091" s="63"/>
    </row>
    <row r="5092" spans="1:18" x14ac:dyDescent="0.2">
      <c r="A5092" s="63" t="s">
        <v>8745</v>
      </c>
      <c r="B5092" s="63" t="s">
        <v>8645</v>
      </c>
      <c r="C5092" s="63" t="s">
        <v>213</v>
      </c>
      <c r="D5092" s="63" t="s">
        <v>212</v>
      </c>
      <c r="E5092" s="63" t="s">
        <v>8301</v>
      </c>
      <c r="F5092" s="63">
        <v>0</v>
      </c>
      <c r="G5092" s="63" t="s">
        <v>8646</v>
      </c>
      <c r="H5092" s="63" t="s">
        <v>18</v>
      </c>
      <c r="I5092" s="63">
        <v>5273</v>
      </c>
      <c r="J5092" s="63">
        <v>47</v>
      </c>
      <c r="K5092" s="63">
        <v>4</v>
      </c>
      <c r="L5092" s="63"/>
      <c r="M5092" s="63"/>
      <c r="N5092" s="63"/>
      <c r="O5092" s="63"/>
      <c r="P5092" s="63"/>
      <c r="Q5092" s="63"/>
      <c r="R5092" s="63"/>
    </row>
    <row r="5093" spans="1:18" x14ac:dyDescent="0.2">
      <c r="A5093" s="63" t="s">
        <v>8746</v>
      </c>
      <c r="B5093" s="63" t="s">
        <v>8648</v>
      </c>
      <c r="C5093" s="63" t="s">
        <v>213</v>
      </c>
      <c r="D5093" s="63" t="s">
        <v>212</v>
      </c>
      <c r="E5093" s="63" t="s">
        <v>8301</v>
      </c>
      <c r="F5093" s="63">
        <v>1</v>
      </c>
      <c r="G5093" s="63" t="s">
        <v>8646</v>
      </c>
      <c r="H5093" s="63" t="s">
        <v>19</v>
      </c>
      <c r="I5093" s="63">
        <v>5073</v>
      </c>
      <c r="J5093" s="63">
        <v>45</v>
      </c>
      <c r="K5093" s="63">
        <v>4</v>
      </c>
      <c r="L5093" s="63">
        <v>-0.3</v>
      </c>
      <c r="M5093" s="63">
        <v>1</v>
      </c>
      <c r="N5093" s="63"/>
      <c r="O5093" s="63"/>
      <c r="P5093" s="63"/>
      <c r="Q5093" s="63"/>
      <c r="R5093" s="63"/>
    </row>
    <row r="5094" spans="1:18" x14ac:dyDescent="0.2">
      <c r="A5094" s="63" t="s">
        <v>8747</v>
      </c>
      <c r="B5094" s="63" t="s">
        <v>8645</v>
      </c>
      <c r="C5094" s="63" t="s">
        <v>217</v>
      </c>
      <c r="D5094" s="63" t="s">
        <v>216</v>
      </c>
      <c r="E5094" s="63" t="s">
        <v>8301</v>
      </c>
      <c r="F5094" s="63">
        <v>0</v>
      </c>
      <c r="G5094" s="63" t="s">
        <v>8646</v>
      </c>
      <c r="H5094" s="63" t="s">
        <v>18</v>
      </c>
      <c r="I5094" s="63">
        <v>5678</v>
      </c>
      <c r="J5094" s="63">
        <v>48</v>
      </c>
      <c r="K5094" s="63">
        <v>4</v>
      </c>
      <c r="L5094" s="63"/>
      <c r="M5094" s="63"/>
      <c r="N5094" s="63"/>
      <c r="O5094" s="63"/>
      <c r="P5094" s="63"/>
      <c r="Q5094" s="63"/>
      <c r="R5094" s="63"/>
    </row>
    <row r="5095" spans="1:18" x14ac:dyDescent="0.2">
      <c r="A5095" s="63" t="s">
        <v>8748</v>
      </c>
      <c r="B5095" s="63" t="s">
        <v>8648</v>
      </c>
      <c r="C5095" s="63" t="s">
        <v>217</v>
      </c>
      <c r="D5095" s="63" t="s">
        <v>216</v>
      </c>
      <c r="E5095" s="63" t="s">
        <v>8301</v>
      </c>
      <c r="F5095" s="63">
        <v>1</v>
      </c>
      <c r="G5095" s="63" t="s">
        <v>8646</v>
      </c>
      <c r="H5095" s="63" t="s">
        <v>19</v>
      </c>
      <c r="I5095" s="63">
        <v>5785</v>
      </c>
      <c r="J5095" s="63">
        <v>49</v>
      </c>
      <c r="K5095" s="63">
        <v>4</v>
      </c>
      <c r="L5095" s="63">
        <v>0.1</v>
      </c>
      <c r="M5095" s="63"/>
      <c r="N5095" s="63">
        <v>1</v>
      </c>
      <c r="O5095" s="63"/>
      <c r="P5095" s="63"/>
      <c r="Q5095" s="63"/>
      <c r="R5095" s="63"/>
    </row>
    <row r="5096" spans="1:18" x14ac:dyDescent="0.2">
      <c r="A5096" s="63" t="s">
        <v>8749</v>
      </c>
      <c r="B5096" s="63" t="s">
        <v>8645</v>
      </c>
      <c r="C5096" s="63" t="s">
        <v>221</v>
      </c>
      <c r="D5096" s="63" t="s">
        <v>220</v>
      </c>
      <c r="E5096" s="63" t="s">
        <v>8301</v>
      </c>
      <c r="F5096" s="63">
        <v>0</v>
      </c>
      <c r="G5096" s="63" t="s">
        <v>8646</v>
      </c>
      <c r="H5096" s="63" t="s">
        <v>18</v>
      </c>
      <c r="I5096" s="63">
        <v>5724</v>
      </c>
      <c r="J5096" s="63">
        <v>49</v>
      </c>
      <c r="K5096" s="63">
        <v>4</v>
      </c>
      <c r="L5096" s="63"/>
      <c r="M5096" s="63"/>
      <c r="N5096" s="63"/>
      <c r="O5096" s="63"/>
      <c r="P5096" s="63"/>
      <c r="Q5096" s="63"/>
      <c r="R5096" s="63"/>
    </row>
    <row r="5097" spans="1:18" x14ac:dyDescent="0.2">
      <c r="A5097" s="63" t="s">
        <v>8750</v>
      </c>
      <c r="B5097" s="63" t="s">
        <v>8648</v>
      </c>
      <c r="C5097" s="63" t="s">
        <v>221</v>
      </c>
      <c r="D5097" s="63" t="s">
        <v>220</v>
      </c>
      <c r="E5097" s="63" t="s">
        <v>8301</v>
      </c>
      <c r="F5097" s="63">
        <v>1</v>
      </c>
      <c r="G5097" s="63" t="s">
        <v>8646</v>
      </c>
      <c r="H5097" s="63" t="s">
        <v>19</v>
      </c>
      <c r="I5097" s="63">
        <v>5746</v>
      </c>
      <c r="J5097" s="63">
        <v>48</v>
      </c>
      <c r="K5097" s="63">
        <v>4</v>
      </c>
      <c r="L5097" s="63">
        <v>0</v>
      </c>
      <c r="M5097" s="63"/>
      <c r="N5097" s="63">
        <v>1</v>
      </c>
      <c r="O5097" s="63"/>
      <c r="P5097" s="63"/>
      <c r="Q5097" s="63"/>
      <c r="R5097" s="63"/>
    </row>
    <row r="5098" spans="1:18" x14ac:dyDescent="0.2">
      <c r="A5098" s="63" t="s">
        <v>4973</v>
      </c>
      <c r="B5098" s="63" t="s">
        <v>4974</v>
      </c>
      <c r="C5098" s="63" t="s">
        <v>14</v>
      </c>
      <c r="D5098" s="63" t="s">
        <v>13</v>
      </c>
      <c r="E5098" s="63" t="s">
        <v>4975</v>
      </c>
      <c r="F5098" s="63">
        <v>0</v>
      </c>
      <c r="G5098" s="63" t="s">
        <v>8813</v>
      </c>
      <c r="H5098" s="63" t="s">
        <v>769</v>
      </c>
      <c r="I5098" s="63"/>
      <c r="J5098" s="63">
        <v>41</v>
      </c>
      <c r="K5098" s="63">
        <v>4</v>
      </c>
      <c r="L5098" s="63"/>
      <c r="M5098" s="63"/>
      <c r="N5098" s="63"/>
      <c r="O5098" s="63"/>
      <c r="P5098" s="63"/>
      <c r="Q5098" s="63"/>
      <c r="R5098" s="63"/>
    </row>
    <row r="5099" spans="1:18" x14ac:dyDescent="0.2">
      <c r="A5099" s="63" t="s">
        <v>4976</v>
      </c>
      <c r="B5099" s="63" t="s">
        <v>4977</v>
      </c>
      <c r="C5099" s="63" t="s">
        <v>14</v>
      </c>
      <c r="D5099" s="63" t="s">
        <v>13</v>
      </c>
      <c r="E5099" s="63" t="s">
        <v>4975</v>
      </c>
      <c r="F5099" s="63">
        <v>1</v>
      </c>
      <c r="G5099" s="63" t="s">
        <v>8813</v>
      </c>
      <c r="H5099" s="63" t="s">
        <v>772</v>
      </c>
      <c r="I5099" s="63"/>
      <c r="J5099" s="63">
        <v>41</v>
      </c>
      <c r="K5099" s="63">
        <v>4</v>
      </c>
      <c r="L5099" s="63"/>
      <c r="M5099" s="63"/>
      <c r="N5099" s="63"/>
      <c r="O5099" s="63"/>
      <c r="P5099" s="63"/>
      <c r="Q5099" s="63"/>
      <c r="R5099" s="63"/>
    </row>
    <row r="5100" spans="1:18" x14ac:dyDescent="0.2">
      <c r="A5100" s="63" t="s">
        <v>4978</v>
      </c>
      <c r="B5100" s="63" t="s">
        <v>4974</v>
      </c>
      <c r="C5100" s="63" t="s">
        <v>22</v>
      </c>
      <c r="D5100" s="63" t="s">
        <v>21</v>
      </c>
      <c r="E5100" s="63" t="s">
        <v>4975</v>
      </c>
      <c r="F5100" s="63">
        <v>0</v>
      </c>
      <c r="G5100" s="63" t="s">
        <v>8813</v>
      </c>
      <c r="H5100" s="63" t="s">
        <v>769</v>
      </c>
      <c r="I5100" s="63"/>
      <c r="J5100" s="63">
        <v>15</v>
      </c>
      <c r="K5100" s="63">
        <v>2</v>
      </c>
      <c r="L5100" s="63"/>
      <c r="M5100" s="63"/>
      <c r="N5100" s="63"/>
      <c r="O5100" s="63"/>
      <c r="P5100" s="63"/>
      <c r="Q5100" s="63"/>
      <c r="R5100" s="63"/>
    </row>
    <row r="5101" spans="1:18" x14ac:dyDescent="0.2">
      <c r="A5101" s="63" t="s">
        <v>4979</v>
      </c>
      <c r="B5101" s="63" t="s">
        <v>4977</v>
      </c>
      <c r="C5101" s="63" t="s">
        <v>22</v>
      </c>
      <c r="D5101" s="63" t="s">
        <v>21</v>
      </c>
      <c r="E5101" s="63" t="s">
        <v>4975</v>
      </c>
      <c r="F5101" s="63">
        <v>1</v>
      </c>
      <c r="G5101" s="63" t="s">
        <v>8813</v>
      </c>
      <c r="H5101" s="63" t="s">
        <v>772</v>
      </c>
      <c r="I5101" s="63"/>
      <c r="J5101" s="63">
        <v>12</v>
      </c>
      <c r="K5101" s="63">
        <v>1</v>
      </c>
      <c r="L5101" s="63"/>
      <c r="M5101" s="63"/>
      <c r="N5101" s="63"/>
      <c r="O5101" s="63"/>
      <c r="P5101" s="63"/>
      <c r="Q5101" s="63"/>
      <c r="R5101" s="63"/>
    </row>
    <row r="5102" spans="1:18" x14ac:dyDescent="0.2">
      <c r="A5102" s="63" t="s">
        <v>4980</v>
      </c>
      <c r="B5102" s="63" t="s">
        <v>4974</v>
      </c>
      <c r="C5102" s="63" t="s">
        <v>26</v>
      </c>
      <c r="D5102" s="63" t="s">
        <v>25</v>
      </c>
      <c r="E5102" s="63" t="s">
        <v>4975</v>
      </c>
      <c r="F5102" s="63">
        <v>0</v>
      </c>
      <c r="G5102" s="63" t="s">
        <v>8813</v>
      </c>
      <c r="H5102" s="63" t="s">
        <v>769</v>
      </c>
      <c r="I5102" s="63"/>
      <c r="J5102" s="63">
        <v>10</v>
      </c>
      <c r="K5102" s="63">
        <v>1</v>
      </c>
      <c r="L5102" s="63"/>
      <c r="M5102" s="63"/>
      <c r="N5102" s="63"/>
      <c r="O5102" s="63"/>
      <c r="P5102" s="63"/>
      <c r="Q5102" s="63"/>
      <c r="R5102" s="63"/>
    </row>
    <row r="5103" spans="1:18" x14ac:dyDescent="0.2">
      <c r="A5103" s="63" t="s">
        <v>4981</v>
      </c>
      <c r="B5103" s="63" t="s">
        <v>4977</v>
      </c>
      <c r="C5103" s="63" t="s">
        <v>26</v>
      </c>
      <c r="D5103" s="63" t="s">
        <v>25</v>
      </c>
      <c r="E5103" s="63" t="s">
        <v>4975</v>
      </c>
      <c r="F5103" s="63">
        <v>1</v>
      </c>
      <c r="G5103" s="63" t="s">
        <v>8813</v>
      </c>
      <c r="H5103" s="63" t="s">
        <v>772</v>
      </c>
      <c r="I5103" s="63"/>
      <c r="J5103" s="63">
        <v>7</v>
      </c>
      <c r="K5103" s="63">
        <v>1</v>
      </c>
      <c r="L5103" s="63"/>
      <c r="M5103" s="63"/>
      <c r="N5103" s="63"/>
      <c r="O5103" s="63"/>
      <c r="P5103" s="63"/>
      <c r="Q5103" s="63"/>
      <c r="R5103" s="63"/>
    </row>
    <row r="5104" spans="1:18" x14ac:dyDescent="0.2">
      <c r="A5104" s="63" t="s">
        <v>4982</v>
      </c>
      <c r="B5104" s="63" t="s">
        <v>4974</v>
      </c>
      <c r="C5104" s="63" t="s">
        <v>30</v>
      </c>
      <c r="D5104" s="63" t="s">
        <v>29</v>
      </c>
      <c r="E5104" s="63" t="s">
        <v>4975</v>
      </c>
      <c r="F5104" s="63">
        <v>0</v>
      </c>
      <c r="G5104" s="63" t="s">
        <v>8813</v>
      </c>
      <c r="H5104" s="63" t="s">
        <v>769</v>
      </c>
      <c r="I5104" s="63"/>
      <c r="J5104" s="63">
        <v>32</v>
      </c>
      <c r="K5104" s="63">
        <v>3</v>
      </c>
      <c r="L5104" s="63"/>
      <c r="M5104" s="63"/>
      <c r="N5104" s="63"/>
      <c r="O5104" s="63"/>
      <c r="P5104" s="63"/>
      <c r="Q5104" s="63"/>
      <c r="R5104" s="63"/>
    </row>
    <row r="5105" spans="1:18" x14ac:dyDescent="0.2">
      <c r="A5105" s="63" t="s">
        <v>4983</v>
      </c>
      <c r="B5105" s="63" t="s">
        <v>4977</v>
      </c>
      <c r="C5105" s="63" t="s">
        <v>30</v>
      </c>
      <c r="D5105" s="63" t="s">
        <v>29</v>
      </c>
      <c r="E5105" s="63" t="s">
        <v>4975</v>
      </c>
      <c r="F5105" s="63">
        <v>1</v>
      </c>
      <c r="G5105" s="63" t="s">
        <v>8813</v>
      </c>
      <c r="H5105" s="63" t="s">
        <v>772</v>
      </c>
      <c r="I5105" s="63"/>
      <c r="J5105" s="63">
        <v>41</v>
      </c>
      <c r="K5105" s="63">
        <v>4</v>
      </c>
      <c r="L5105" s="63"/>
      <c r="M5105" s="63"/>
      <c r="N5105" s="63"/>
      <c r="O5105" s="63"/>
      <c r="P5105" s="63"/>
      <c r="Q5105" s="63"/>
      <c r="R5105" s="63"/>
    </row>
    <row r="5106" spans="1:18" x14ac:dyDescent="0.2">
      <c r="A5106" s="63" t="s">
        <v>4984</v>
      </c>
      <c r="B5106" s="63" t="s">
        <v>4974</v>
      </c>
      <c r="C5106" s="63" t="s">
        <v>34</v>
      </c>
      <c r="D5106" s="63" t="s">
        <v>33</v>
      </c>
      <c r="E5106" s="63" t="s">
        <v>4975</v>
      </c>
      <c r="F5106" s="63">
        <v>0</v>
      </c>
      <c r="G5106" s="63" t="s">
        <v>8813</v>
      </c>
      <c r="H5106" s="63" t="s">
        <v>769</v>
      </c>
      <c r="I5106" s="63"/>
      <c r="J5106" s="63">
        <v>21</v>
      </c>
      <c r="K5106" s="63">
        <v>2</v>
      </c>
      <c r="L5106" s="63"/>
      <c r="M5106" s="63"/>
      <c r="N5106" s="63"/>
      <c r="O5106" s="63"/>
      <c r="P5106" s="63"/>
      <c r="Q5106" s="63"/>
      <c r="R5106" s="63"/>
    </row>
    <row r="5107" spans="1:18" x14ac:dyDescent="0.2">
      <c r="A5107" s="63" t="s">
        <v>4985</v>
      </c>
      <c r="B5107" s="63" t="s">
        <v>4977</v>
      </c>
      <c r="C5107" s="63" t="s">
        <v>34</v>
      </c>
      <c r="D5107" s="63" t="s">
        <v>33</v>
      </c>
      <c r="E5107" s="63" t="s">
        <v>4975</v>
      </c>
      <c r="F5107" s="63">
        <v>1</v>
      </c>
      <c r="G5107" s="63" t="s">
        <v>8813</v>
      </c>
      <c r="H5107" s="63" t="s">
        <v>772</v>
      </c>
      <c r="I5107" s="63"/>
      <c r="J5107" s="63">
        <v>14</v>
      </c>
      <c r="K5107" s="63">
        <v>2</v>
      </c>
      <c r="L5107" s="63"/>
      <c r="M5107" s="63"/>
      <c r="N5107" s="63"/>
      <c r="O5107" s="63"/>
      <c r="P5107" s="63"/>
      <c r="Q5107" s="63"/>
      <c r="R5107" s="63"/>
    </row>
    <row r="5108" spans="1:18" x14ac:dyDescent="0.2">
      <c r="A5108" s="63" t="s">
        <v>4986</v>
      </c>
      <c r="B5108" s="63" t="s">
        <v>4974</v>
      </c>
      <c r="C5108" s="63" t="s">
        <v>38</v>
      </c>
      <c r="D5108" s="63" t="s">
        <v>37</v>
      </c>
      <c r="E5108" s="63" t="s">
        <v>4975</v>
      </c>
      <c r="F5108" s="63">
        <v>0</v>
      </c>
      <c r="G5108" s="63" t="s">
        <v>8813</v>
      </c>
      <c r="H5108" s="63" t="s">
        <v>769</v>
      </c>
      <c r="I5108" s="63"/>
      <c r="J5108" s="63">
        <v>8</v>
      </c>
      <c r="K5108" s="63">
        <v>1</v>
      </c>
      <c r="L5108" s="63"/>
      <c r="M5108" s="63"/>
      <c r="N5108" s="63"/>
      <c r="O5108" s="63"/>
      <c r="P5108" s="63"/>
      <c r="Q5108" s="63"/>
      <c r="R5108" s="63"/>
    </row>
    <row r="5109" spans="1:18" x14ac:dyDescent="0.2">
      <c r="A5109" s="63" t="s">
        <v>4987</v>
      </c>
      <c r="B5109" s="63" t="s">
        <v>4977</v>
      </c>
      <c r="C5109" s="63" t="s">
        <v>38</v>
      </c>
      <c r="D5109" s="63" t="s">
        <v>37</v>
      </c>
      <c r="E5109" s="63" t="s">
        <v>4975</v>
      </c>
      <c r="F5109" s="63">
        <v>1</v>
      </c>
      <c r="G5109" s="63" t="s">
        <v>8813</v>
      </c>
      <c r="H5109" s="63" t="s">
        <v>772</v>
      </c>
      <c r="I5109" s="63"/>
      <c r="J5109" s="63">
        <v>7</v>
      </c>
      <c r="K5109" s="63">
        <v>1</v>
      </c>
      <c r="L5109" s="63"/>
      <c r="M5109" s="63"/>
      <c r="N5109" s="63"/>
      <c r="O5109" s="63"/>
      <c r="P5109" s="63"/>
      <c r="Q5109" s="63"/>
      <c r="R5109" s="63"/>
    </row>
    <row r="5110" spans="1:18" x14ac:dyDescent="0.2">
      <c r="A5110" s="63" t="s">
        <v>4988</v>
      </c>
      <c r="B5110" s="63" t="s">
        <v>4974</v>
      </c>
      <c r="C5110" s="63" t="s">
        <v>42</v>
      </c>
      <c r="D5110" s="63" t="s">
        <v>41</v>
      </c>
      <c r="E5110" s="63" t="s">
        <v>4975</v>
      </c>
      <c r="F5110" s="63">
        <v>0</v>
      </c>
      <c r="G5110" s="63" t="s">
        <v>8813</v>
      </c>
      <c r="H5110" s="63" t="s">
        <v>769</v>
      </c>
      <c r="I5110" s="63"/>
      <c r="J5110" s="63">
        <v>32</v>
      </c>
      <c r="K5110" s="63">
        <v>3</v>
      </c>
      <c r="L5110" s="63"/>
      <c r="M5110" s="63"/>
      <c r="N5110" s="63"/>
      <c r="O5110" s="63"/>
      <c r="P5110" s="63"/>
      <c r="Q5110" s="63"/>
      <c r="R5110" s="63"/>
    </row>
    <row r="5111" spans="1:18" x14ac:dyDescent="0.2">
      <c r="A5111" s="63" t="s">
        <v>4989</v>
      </c>
      <c r="B5111" s="63" t="s">
        <v>4977</v>
      </c>
      <c r="C5111" s="63" t="s">
        <v>42</v>
      </c>
      <c r="D5111" s="63" t="s">
        <v>41</v>
      </c>
      <c r="E5111" s="63" t="s">
        <v>4975</v>
      </c>
      <c r="F5111" s="63">
        <v>1</v>
      </c>
      <c r="G5111" s="63" t="s">
        <v>8813</v>
      </c>
      <c r="H5111" s="63" t="s">
        <v>772</v>
      </c>
      <c r="I5111" s="63"/>
      <c r="J5111" s="63">
        <v>39</v>
      </c>
      <c r="K5111" s="63">
        <v>4</v>
      </c>
      <c r="L5111" s="63"/>
      <c r="M5111" s="63"/>
      <c r="N5111" s="63"/>
      <c r="O5111" s="63"/>
      <c r="P5111" s="63"/>
      <c r="Q5111" s="63"/>
      <c r="R5111" s="63"/>
    </row>
    <row r="5112" spans="1:18" x14ac:dyDescent="0.2">
      <c r="A5112" s="63" t="s">
        <v>4990</v>
      </c>
      <c r="B5112" s="63" t="s">
        <v>4974</v>
      </c>
      <c r="C5112" s="63" t="s">
        <v>46</v>
      </c>
      <c r="D5112" s="63" t="s">
        <v>45</v>
      </c>
      <c r="E5112" s="63" t="s">
        <v>4975</v>
      </c>
      <c r="F5112" s="63">
        <v>0</v>
      </c>
      <c r="G5112" s="63" t="s">
        <v>8813</v>
      </c>
      <c r="H5112" s="63" t="s">
        <v>769</v>
      </c>
      <c r="I5112" s="63"/>
      <c r="J5112" s="63">
        <v>24</v>
      </c>
      <c r="K5112" s="63">
        <v>2</v>
      </c>
      <c r="L5112" s="63"/>
      <c r="M5112" s="63"/>
      <c r="N5112" s="63"/>
      <c r="O5112" s="63"/>
      <c r="P5112" s="63"/>
      <c r="Q5112" s="63"/>
      <c r="R5112" s="63"/>
    </row>
    <row r="5113" spans="1:18" x14ac:dyDescent="0.2">
      <c r="A5113" s="63" t="s">
        <v>4991</v>
      </c>
      <c r="B5113" s="63" t="s">
        <v>4977</v>
      </c>
      <c r="C5113" s="63" t="s">
        <v>46</v>
      </c>
      <c r="D5113" s="63" t="s">
        <v>45</v>
      </c>
      <c r="E5113" s="63" t="s">
        <v>4975</v>
      </c>
      <c r="F5113" s="63">
        <v>1</v>
      </c>
      <c r="G5113" s="63" t="s">
        <v>8813</v>
      </c>
      <c r="H5113" s="63" t="s">
        <v>772</v>
      </c>
      <c r="I5113" s="63"/>
      <c r="J5113" s="63">
        <v>28</v>
      </c>
      <c r="K5113" s="63">
        <v>3</v>
      </c>
      <c r="L5113" s="63"/>
      <c r="M5113" s="63"/>
      <c r="N5113" s="63"/>
      <c r="O5113" s="63"/>
      <c r="P5113" s="63"/>
      <c r="Q5113" s="63"/>
      <c r="R5113" s="63"/>
    </row>
    <row r="5114" spans="1:18" x14ac:dyDescent="0.2">
      <c r="A5114" s="63" t="s">
        <v>4992</v>
      </c>
      <c r="B5114" s="63" t="s">
        <v>4974</v>
      </c>
      <c r="C5114" s="63" t="s">
        <v>50</v>
      </c>
      <c r="D5114" s="63" t="s">
        <v>49</v>
      </c>
      <c r="E5114" s="63" t="s">
        <v>4975</v>
      </c>
      <c r="F5114" s="63">
        <v>0</v>
      </c>
      <c r="G5114" s="63" t="s">
        <v>8813</v>
      </c>
      <c r="H5114" s="63" t="s">
        <v>769</v>
      </c>
      <c r="I5114" s="63"/>
      <c r="J5114" s="63">
        <v>47</v>
      </c>
      <c r="K5114" s="63">
        <v>4</v>
      </c>
      <c r="L5114" s="63"/>
      <c r="M5114" s="63"/>
      <c r="N5114" s="63"/>
      <c r="O5114" s="63"/>
      <c r="P5114" s="63"/>
      <c r="Q5114" s="63"/>
      <c r="R5114" s="63"/>
    </row>
    <row r="5115" spans="1:18" x14ac:dyDescent="0.2">
      <c r="A5115" s="63" t="s">
        <v>4993</v>
      </c>
      <c r="B5115" s="63" t="s">
        <v>4977</v>
      </c>
      <c r="C5115" s="63" t="s">
        <v>50</v>
      </c>
      <c r="D5115" s="63" t="s">
        <v>49</v>
      </c>
      <c r="E5115" s="63" t="s">
        <v>4975</v>
      </c>
      <c r="F5115" s="63">
        <v>1</v>
      </c>
      <c r="G5115" s="63" t="s">
        <v>8813</v>
      </c>
      <c r="H5115" s="63" t="s">
        <v>772</v>
      </c>
      <c r="I5115" s="63"/>
      <c r="J5115" s="63">
        <v>32</v>
      </c>
      <c r="K5115" s="63">
        <v>3</v>
      </c>
      <c r="L5115" s="63"/>
      <c r="M5115" s="63"/>
      <c r="N5115" s="63"/>
      <c r="O5115" s="63"/>
      <c r="P5115" s="63"/>
      <c r="Q5115" s="63"/>
      <c r="R5115" s="63"/>
    </row>
    <row r="5116" spans="1:18" x14ac:dyDescent="0.2">
      <c r="A5116" s="63" t="s">
        <v>4994</v>
      </c>
      <c r="B5116" s="63" t="s">
        <v>4974</v>
      </c>
      <c r="C5116" s="63" t="s">
        <v>54</v>
      </c>
      <c r="D5116" s="63" t="s">
        <v>53</v>
      </c>
      <c r="E5116" s="63" t="s">
        <v>4975</v>
      </c>
      <c r="F5116" s="63">
        <v>0</v>
      </c>
      <c r="G5116" s="63" t="s">
        <v>8813</v>
      </c>
      <c r="H5116" s="63" t="s">
        <v>769</v>
      </c>
      <c r="I5116" s="63"/>
      <c r="J5116" s="63">
        <v>32</v>
      </c>
      <c r="K5116" s="63">
        <v>3</v>
      </c>
      <c r="L5116" s="63"/>
      <c r="M5116" s="63"/>
      <c r="N5116" s="63"/>
      <c r="O5116" s="63"/>
      <c r="P5116" s="63"/>
      <c r="Q5116" s="63"/>
      <c r="R5116" s="63"/>
    </row>
    <row r="5117" spans="1:18" x14ac:dyDescent="0.2">
      <c r="A5117" s="63" t="s">
        <v>4995</v>
      </c>
      <c r="B5117" s="63" t="s">
        <v>4977</v>
      </c>
      <c r="C5117" s="63" t="s">
        <v>54</v>
      </c>
      <c r="D5117" s="63" t="s">
        <v>53</v>
      </c>
      <c r="E5117" s="63" t="s">
        <v>4975</v>
      </c>
      <c r="F5117" s="63">
        <v>1</v>
      </c>
      <c r="G5117" s="63" t="s">
        <v>8813</v>
      </c>
      <c r="H5117" s="63" t="s">
        <v>772</v>
      </c>
      <c r="I5117" s="63"/>
      <c r="J5117" s="63">
        <v>45</v>
      </c>
      <c r="K5117" s="63">
        <v>4</v>
      </c>
      <c r="L5117" s="63"/>
      <c r="M5117" s="63"/>
      <c r="N5117" s="63"/>
      <c r="O5117" s="63"/>
      <c r="P5117" s="63"/>
      <c r="Q5117" s="63"/>
      <c r="R5117" s="63"/>
    </row>
    <row r="5118" spans="1:18" x14ac:dyDescent="0.2">
      <c r="A5118" s="63" t="s">
        <v>4996</v>
      </c>
      <c r="B5118" s="63" t="s">
        <v>4974</v>
      </c>
      <c r="C5118" s="63" t="s">
        <v>58</v>
      </c>
      <c r="D5118" s="63" t="s">
        <v>57</v>
      </c>
      <c r="E5118" s="63" t="s">
        <v>4975</v>
      </c>
      <c r="F5118" s="63">
        <v>0</v>
      </c>
      <c r="G5118" s="63" t="s">
        <v>8813</v>
      </c>
      <c r="H5118" s="63" t="s">
        <v>769</v>
      </c>
      <c r="I5118" s="63"/>
      <c r="J5118" s="63">
        <v>28</v>
      </c>
      <c r="K5118" s="63">
        <v>3</v>
      </c>
      <c r="L5118" s="63"/>
      <c r="M5118" s="63"/>
      <c r="N5118" s="63"/>
      <c r="O5118" s="63"/>
      <c r="P5118" s="63"/>
      <c r="Q5118" s="63"/>
      <c r="R5118" s="63"/>
    </row>
    <row r="5119" spans="1:18" x14ac:dyDescent="0.2">
      <c r="A5119" s="63" t="s">
        <v>4997</v>
      </c>
      <c r="B5119" s="63" t="s">
        <v>4977</v>
      </c>
      <c r="C5119" s="63" t="s">
        <v>58</v>
      </c>
      <c r="D5119" s="63" t="s">
        <v>57</v>
      </c>
      <c r="E5119" s="63" t="s">
        <v>4975</v>
      </c>
      <c r="F5119" s="63">
        <v>1</v>
      </c>
      <c r="G5119" s="63" t="s">
        <v>8813</v>
      </c>
      <c r="H5119" s="63" t="s">
        <v>772</v>
      </c>
      <c r="I5119" s="63"/>
      <c r="J5119" s="63">
        <v>23</v>
      </c>
      <c r="K5119" s="63">
        <v>2</v>
      </c>
      <c r="L5119" s="63"/>
      <c r="M5119" s="63"/>
      <c r="N5119" s="63"/>
      <c r="O5119" s="63"/>
      <c r="P5119" s="63"/>
      <c r="Q5119" s="63"/>
      <c r="R5119" s="63"/>
    </row>
    <row r="5120" spans="1:18" x14ac:dyDescent="0.2">
      <c r="A5120" s="63" t="s">
        <v>4998</v>
      </c>
      <c r="B5120" s="63" t="s">
        <v>4974</v>
      </c>
      <c r="C5120" s="63" t="s">
        <v>62</v>
      </c>
      <c r="D5120" s="63" t="s">
        <v>61</v>
      </c>
      <c r="E5120" s="63" t="s">
        <v>4975</v>
      </c>
      <c r="F5120" s="63">
        <v>0</v>
      </c>
      <c r="G5120" s="63" t="s">
        <v>8813</v>
      </c>
      <c r="H5120" s="63" t="s">
        <v>769</v>
      </c>
      <c r="I5120" s="63"/>
      <c r="J5120" s="63">
        <v>1</v>
      </c>
      <c r="K5120" s="63">
        <v>1</v>
      </c>
      <c r="L5120" s="63"/>
      <c r="M5120" s="63"/>
      <c r="N5120" s="63"/>
      <c r="O5120" s="63"/>
      <c r="P5120" s="63"/>
      <c r="Q5120" s="63"/>
      <c r="R5120" s="63"/>
    </row>
    <row r="5121" spans="1:18" x14ac:dyDescent="0.2">
      <c r="A5121" s="63" t="s">
        <v>4999</v>
      </c>
      <c r="B5121" s="63" t="s">
        <v>4977</v>
      </c>
      <c r="C5121" s="63" t="s">
        <v>62</v>
      </c>
      <c r="D5121" s="63" t="s">
        <v>61</v>
      </c>
      <c r="E5121" s="63" t="s">
        <v>4975</v>
      </c>
      <c r="F5121" s="63">
        <v>1</v>
      </c>
      <c r="G5121" s="63" t="s">
        <v>8813</v>
      </c>
      <c r="H5121" s="63" t="s">
        <v>772</v>
      </c>
      <c r="I5121" s="63"/>
      <c r="J5121" s="63">
        <v>1</v>
      </c>
      <c r="K5121" s="63">
        <v>1</v>
      </c>
      <c r="L5121" s="63"/>
      <c r="M5121" s="63"/>
      <c r="N5121" s="63"/>
      <c r="O5121" s="63"/>
      <c r="P5121" s="63"/>
      <c r="Q5121" s="63"/>
      <c r="R5121" s="63"/>
    </row>
    <row r="5122" spans="1:18" x14ac:dyDescent="0.2">
      <c r="A5122" s="63" t="s">
        <v>5000</v>
      </c>
      <c r="B5122" s="63" t="s">
        <v>4974</v>
      </c>
      <c r="C5122" s="63" t="s">
        <v>1</v>
      </c>
      <c r="D5122" s="63" t="s">
        <v>65</v>
      </c>
      <c r="E5122" s="63" t="s">
        <v>4975</v>
      </c>
      <c r="F5122" s="63">
        <v>0</v>
      </c>
      <c r="G5122" s="63" t="s">
        <v>8813</v>
      </c>
      <c r="H5122" s="63" t="s">
        <v>769</v>
      </c>
      <c r="I5122" s="63"/>
      <c r="J5122" s="63">
        <v>2</v>
      </c>
      <c r="K5122" s="63">
        <v>1</v>
      </c>
      <c r="L5122" s="63"/>
      <c r="M5122" s="63"/>
      <c r="N5122" s="63"/>
      <c r="O5122" s="63"/>
      <c r="P5122" s="63"/>
      <c r="Q5122" s="63"/>
      <c r="R5122" s="63"/>
    </row>
    <row r="5123" spans="1:18" x14ac:dyDescent="0.2">
      <c r="A5123" s="63" t="s">
        <v>5001</v>
      </c>
      <c r="B5123" s="63" t="s">
        <v>4977</v>
      </c>
      <c r="C5123" s="63" t="s">
        <v>1</v>
      </c>
      <c r="D5123" s="63" t="s">
        <v>65</v>
      </c>
      <c r="E5123" s="63" t="s">
        <v>4975</v>
      </c>
      <c r="F5123" s="63">
        <v>1</v>
      </c>
      <c r="G5123" s="63" t="s">
        <v>8813</v>
      </c>
      <c r="H5123" s="63" t="s">
        <v>772</v>
      </c>
      <c r="I5123" s="63"/>
      <c r="J5123" s="63">
        <v>2</v>
      </c>
      <c r="K5123" s="63">
        <v>1</v>
      </c>
      <c r="L5123" s="63"/>
      <c r="M5123" s="63"/>
      <c r="N5123" s="63"/>
      <c r="O5123" s="63"/>
      <c r="P5123" s="63"/>
      <c r="Q5123" s="63"/>
      <c r="R5123" s="63"/>
    </row>
    <row r="5124" spans="1:18" x14ac:dyDescent="0.2">
      <c r="A5124" s="63" t="s">
        <v>5002</v>
      </c>
      <c r="B5124" s="63" t="s">
        <v>4974</v>
      </c>
      <c r="C5124" s="63" t="s">
        <v>69</v>
      </c>
      <c r="D5124" s="63" t="s">
        <v>68</v>
      </c>
      <c r="E5124" s="63" t="s">
        <v>4975</v>
      </c>
      <c r="F5124" s="63">
        <v>0</v>
      </c>
      <c r="G5124" s="63" t="s">
        <v>8813</v>
      </c>
      <c r="H5124" s="63" t="s">
        <v>769</v>
      </c>
      <c r="I5124" s="63"/>
      <c r="J5124" s="63">
        <v>45</v>
      </c>
      <c r="K5124" s="63">
        <v>4</v>
      </c>
      <c r="L5124" s="63"/>
      <c r="M5124" s="63"/>
      <c r="N5124" s="63"/>
      <c r="O5124" s="63"/>
      <c r="P5124" s="63"/>
      <c r="Q5124" s="63"/>
      <c r="R5124" s="63"/>
    </row>
    <row r="5125" spans="1:18" x14ac:dyDescent="0.2">
      <c r="A5125" s="63" t="s">
        <v>5003</v>
      </c>
      <c r="B5125" s="63" t="s">
        <v>4977</v>
      </c>
      <c r="C5125" s="63" t="s">
        <v>69</v>
      </c>
      <c r="D5125" s="63" t="s">
        <v>68</v>
      </c>
      <c r="E5125" s="63" t="s">
        <v>4975</v>
      </c>
      <c r="F5125" s="63">
        <v>1</v>
      </c>
      <c r="G5125" s="63" t="s">
        <v>8813</v>
      </c>
      <c r="H5125" s="63" t="s">
        <v>772</v>
      </c>
      <c r="I5125" s="63"/>
      <c r="J5125" s="63">
        <v>41</v>
      </c>
      <c r="K5125" s="63">
        <v>4</v>
      </c>
      <c r="L5125" s="63"/>
      <c r="M5125" s="63"/>
      <c r="N5125" s="63"/>
      <c r="O5125" s="63"/>
      <c r="P5125" s="63"/>
      <c r="Q5125" s="63"/>
      <c r="R5125" s="63"/>
    </row>
    <row r="5126" spans="1:18" x14ac:dyDescent="0.2">
      <c r="A5126" s="63" t="s">
        <v>5004</v>
      </c>
      <c r="B5126" s="63" t="s">
        <v>4974</v>
      </c>
      <c r="C5126" s="63" t="s">
        <v>73</v>
      </c>
      <c r="D5126" s="63" t="s">
        <v>72</v>
      </c>
      <c r="E5126" s="63" t="s">
        <v>4975</v>
      </c>
      <c r="F5126" s="63">
        <v>0</v>
      </c>
      <c r="G5126" s="63" t="s">
        <v>8813</v>
      </c>
      <c r="H5126" s="63" t="s">
        <v>769</v>
      </c>
      <c r="I5126" s="63"/>
      <c r="J5126" s="63">
        <v>38</v>
      </c>
      <c r="K5126" s="63">
        <v>3</v>
      </c>
      <c r="L5126" s="63"/>
      <c r="M5126" s="63"/>
      <c r="N5126" s="63"/>
      <c r="O5126" s="63"/>
      <c r="P5126" s="63"/>
      <c r="Q5126" s="63"/>
      <c r="R5126" s="63"/>
    </row>
    <row r="5127" spans="1:18" x14ac:dyDescent="0.2">
      <c r="A5127" s="63" t="s">
        <v>5005</v>
      </c>
      <c r="B5127" s="63" t="s">
        <v>4977</v>
      </c>
      <c r="C5127" s="63" t="s">
        <v>73</v>
      </c>
      <c r="D5127" s="63" t="s">
        <v>72</v>
      </c>
      <c r="E5127" s="63" t="s">
        <v>4975</v>
      </c>
      <c r="F5127" s="63">
        <v>1</v>
      </c>
      <c r="G5127" s="63" t="s">
        <v>8813</v>
      </c>
      <c r="H5127" s="63" t="s">
        <v>772</v>
      </c>
      <c r="I5127" s="63"/>
      <c r="J5127" s="63">
        <v>36</v>
      </c>
      <c r="K5127" s="63">
        <v>3</v>
      </c>
      <c r="L5127" s="63"/>
      <c r="M5127" s="63"/>
      <c r="N5127" s="63"/>
      <c r="O5127" s="63"/>
      <c r="P5127" s="63"/>
      <c r="Q5127" s="63"/>
      <c r="R5127" s="63"/>
    </row>
    <row r="5128" spans="1:18" x14ac:dyDescent="0.2">
      <c r="A5128" s="63" t="s">
        <v>5006</v>
      </c>
      <c r="B5128" s="63" t="s">
        <v>4974</v>
      </c>
      <c r="C5128" s="63" t="s">
        <v>77</v>
      </c>
      <c r="D5128" s="63" t="s">
        <v>76</v>
      </c>
      <c r="E5128" s="63" t="s">
        <v>4975</v>
      </c>
      <c r="F5128" s="63">
        <v>0</v>
      </c>
      <c r="G5128" s="63" t="s">
        <v>8813</v>
      </c>
      <c r="H5128" s="63" t="s">
        <v>769</v>
      </c>
      <c r="I5128" s="63"/>
      <c r="J5128" s="63">
        <v>10</v>
      </c>
      <c r="K5128" s="63">
        <v>1</v>
      </c>
      <c r="L5128" s="63"/>
      <c r="M5128" s="63"/>
      <c r="N5128" s="63"/>
      <c r="O5128" s="63"/>
      <c r="P5128" s="63"/>
      <c r="Q5128" s="63"/>
      <c r="R5128" s="63"/>
    </row>
    <row r="5129" spans="1:18" x14ac:dyDescent="0.2">
      <c r="A5129" s="63" t="s">
        <v>5007</v>
      </c>
      <c r="B5129" s="63" t="s">
        <v>4977</v>
      </c>
      <c r="C5129" s="63" t="s">
        <v>77</v>
      </c>
      <c r="D5129" s="63" t="s">
        <v>76</v>
      </c>
      <c r="E5129" s="63" t="s">
        <v>4975</v>
      </c>
      <c r="F5129" s="63">
        <v>1</v>
      </c>
      <c r="G5129" s="63" t="s">
        <v>8813</v>
      </c>
      <c r="H5129" s="63" t="s">
        <v>772</v>
      </c>
      <c r="I5129" s="63"/>
      <c r="J5129" s="63">
        <v>18</v>
      </c>
      <c r="K5129" s="63">
        <v>2</v>
      </c>
      <c r="L5129" s="63"/>
      <c r="M5129" s="63"/>
      <c r="N5129" s="63"/>
      <c r="O5129" s="63"/>
      <c r="P5129" s="63"/>
      <c r="Q5129" s="63"/>
      <c r="R5129" s="63"/>
    </row>
    <row r="5130" spans="1:18" x14ac:dyDescent="0.2">
      <c r="A5130" s="63" t="s">
        <v>5008</v>
      </c>
      <c r="B5130" s="63" t="s">
        <v>4974</v>
      </c>
      <c r="C5130" s="63" t="s">
        <v>81</v>
      </c>
      <c r="D5130" s="63" t="s">
        <v>80</v>
      </c>
      <c r="E5130" s="63" t="s">
        <v>4975</v>
      </c>
      <c r="F5130" s="63">
        <v>0</v>
      </c>
      <c r="G5130" s="63" t="s">
        <v>8813</v>
      </c>
      <c r="H5130" s="63" t="s">
        <v>769</v>
      </c>
      <c r="I5130" s="63"/>
      <c r="J5130" s="63">
        <v>26</v>
      </c>
      <c r="K5130" s="63">
        <v>3</v>
      </c>
      <c r="L5130" s="63"/>
      <c r="M5130" s="63"/>
      <c r="N5130" s="63"/>
      <c r="O5130" s="63"/>
      <c r="P5130" s="63"/>
      <c r="Q5130" s="63"/>
      <c r="R5130" s="63"/>
    </row>
    <row r="5131" spans="1:18" x14ac:dyDescent="0.2">
      <c r="A5131" s="63" t="s">
        <v>5009</v>
      </c>
      <c r="B5131" s="63" t="s">
        <v>4977</v>
      </c>
      <c r="C5131" s="63" t="s">
        <v>81</v>
      </c>
      <c r="D5131" s="63" t="s">
        <v>80</v>
      </c>
      <c r="E5131" s="63" t="s">
        <v>4975</v>
      </c>
      <c r="F5131" s="63">
        <v>1</v>
      </c>
      <c r="G5131" s="63" t="s">
        <v>8813</v>
      </c>
      <c r="H5131" s="63" t="s">
        <v>772</v>
      </c>
      <c r="I5131" s="63"/>
      <c r="J5131" s="63">
        <v>30</v>
      </c>
      <c r="K5131" s="63">
        <v>3</v>
      </c>
      <c r="L5131" s="63"/>
      <c r="M5131" s="63"/>
      <c r="N5131" s="63"/>
      <c r="O5131" s="63"/>
      <c r="P5131" s="63"/>
      <c r="Q5131" s="63"/>
      <c r="R5131" s="63"/>
    </row>
    <row r="5132" spans="1:18" x14ac:dyDescent="0.2">
      <c r="A5132" s="63" t="s">
        <v>5010</v>
      </c>
      <c r="B5132" s="63" t="s">
        <v>4974</v>
      </c>
      <c r="C5132" s="63" t="s">
        <v>85</v>
      </c>
      <c r="D5132" s="63" t="s">
        <v>84</v>
      </c>
      <c r="E5132" s="63" t="s">
        <v>4975</v>
      </c>
      <c r="F5132" s="63">
        <v>0</v>
      </c>
      <c r="G5132" s="63" t="s">
        <v>8813</v>
      </c>
      <c r="H5132" s="63" t="s">
        <v>769</v>
      </c>
      <c r="I5132" s="63"/>
      <c r="J5132" s="63">
        <v>49</v>
      </c>
      <c r="K5132" s="63">
        <v>4</v>
      </c>
      <c r="L5132" s="63"/>
      <c r="M5132" s="63"/>
      <c r="N5132" s="63"/>
      <c r="O5132" s="63"/>
      <c r="P5132" s="63"/>
      <c r="Q5132" s="63"/>
      <c r="R5132" s="63"/>
    </row>
    <row r="5133" spans="1:18" x14ac:dyDescent="0.2">
      <c r="A5133" s="63" t="s">
        <v>5011</v>
      </c>
      <c r="B5133" s="63" t="s">
        <v>4977</v>
      </c>
      <c r="C5133" s="63" t="s">
        <v>85</v>
      </c>
      <c r="D5133" s="63" t="s">
        <v>84</v>
      </c>
      <c r="E5133" s="63" t="s">
        <v>4975</v>
      </c>
      <c r="F5133" s="63">
        <v>1</v>
      </c>
      <c r="G5133" s="63" t="s">
        <v>8813</v>
      </c>
      <c r="H5133" s="63" t="s">
        <v>772</v>
      </c>
      <c r="I5133" s="63"/>
      <c r="J5133" s="63">
        <v>50</v>
      </c>
      <c r="K5133" s="63">
        <v>4</v>
      </c>
      <c r="L5133" s="63"/>
      <c r="M5133" s="63"/>
      <c r="N5133" s="63"/>
      <c r="O5133" s="63"/>
      <c r="P5133" s="63"/>
      <c r="Q5133" s="63"/>
      <c r="R5133" s="63"/>
    </row>
    <row r="5134" spans="1:18" x14ac:dyDescent="0.2">
      <c r="A5134" s="63" t="s">
        <v>5012</v>
      </c>
      <c r="B5134" s="63" t="s">
        <v>4974</v>
      </c>
      <c r="C5134" s="63" t="s">
        <v>89</v>
      </c>
      <c r="D5134" s="63" t="s">
        <v>88</v>
      </c>
      <c r="E5134" s="63" t="s">
        <v>4975</v>
      </c>
      <c r="F5134" s="63">
        <v>0</v>
      </c>
      <c r="G5134" s="63" t="s">
        <v>8813</v>
      </c>
      <c r="H5134" s="63" t="s">
        <v>769</v>
      </c>
      <c r="I5134" s="63"/>
      <c r="J5134" s="63">
        <v>47</v>
      </c>
      <c r="K5134" s="63">
        <v>4</v>
      </c>
      <c r="L5134" s="63"/>
      <c r="M5134" s="63"/>
      <c r="N5134" s="63"/>
      <c r="O5134" s="63"/>
      <c r="P5134" s="63"/>
      <c r="Q5134" s="63"/>
      <c r="R5134" s="63"/>
    </row>
    <row r="5135" spans="1:18" x14ac:dyDescent="0.2">
      <c r="A5135" s="63" t="s">
        <v>5013</v>
      </c>
      <c r="B5135" s="63" t="s">
        <v>4977</v>
      </c>
      <c r="C5135" s="63" t="s">
        <v>89</v>
      </c>
      <c r="D5135" s="63" t="s">
        <v>88</v>
      </c>
      <c r="E5135" s="63" t="s">
        <v>4975</v>
      </c>
      <c r="F5135" s="63">
        <v>1</v>
      </c>
      <c r="G5135" s="63" t="s">
        <v>8813</v>
      </c>
      <c r="H5135" s="63" t="s">
        <v>772</v>
      </c>
      <c r="I5135" s="63"/>
      <c r="J5135" s="63">
        <v>48</v>
      </c>
      <c r="K5135" s="63">
        <v>4</v>
      </c>
      <c r="L5135" s="63"/>
      <c r="M5135" s="63"/>
      <c r="N5135" s="63"/>
      <c r="O5135" s="63"/>
      <c r="P5135" s="63"/>
      <c r="Q5135" s="63"/>
      <c r="R5135" s="63"/>
    </row>
    <row r="5136" spans="1:18" x14ac:dyDescent="0.2">
      <c r="A5136" s="63" t="s">
        <v>5014</v>
      </c>
      <c r="B5136" s="63" t="s">
        <v>4974</v>
      </c>
      <c r="C5136" s="63" t="s">
        <v>93</v>
      </c>
      <c r="D5136" s="63" t="s">
        <v>92</v>
      </c>
      <c r="E5136" s="63" t="s">
        <v>4975</v>
      </c>
      <c r="F5136" s="63">
        <v>0</v>
      </c>
      <c r="G5136" s="63" t="s">
        <v>8813</v>
      </c>
      <c r="H5136" s="63" t="s">
        <v>769</v>
      </c>
      <c r="I5136" s="63"/>
      <c r="J5136" s="63">
        <v>18</v>
      </c>
      <c r="K5136" s="63">
        <v>2</v>
      </c>
      <c r="L5136" s="63"/>
      <c r="M5136" s="63"/>
      <c r="N5136" s="63"/>
      <c r="O5136" s="63"/>
      <c r="P5136" s="63"/>
      <c r="Q5136" s="63"/>
      <c r="R5136" s="63"/>
    </row>
    <row r="5137" spans="1:18" x14ac:dyDescent="0.2">
      <c r="A5137" s="63" t="s">
        <v>5015</v>
      </c>
      <c r="B5137" s="63" t="s">
        <v>4977</v>
      </c>
      <c r="C5137" s="63" t="s">
        <v>93</v>
      </c>
      <c r="D5137" s="63" t="s">
        <v>92</v>
      </c>
      <c r="E5137" s="63" t="s">
        <v>4975</v>
      </c>
      <c r="F5137" s="63">
        <v>1</v>
      </c>
      <c r="G5137" s="63" t="s">
        <v>8813</v>
      </c>
      <c r="H5137" s="63" t="s">
        <v>772</v>
      </c>
      <c r="I5137" s="63"/>
      <c r="J5137" s="63">
        <v>20</v>
      </c>
      <c r="K5137" s="63">
        <v>2</v>
      </c>
      <c r="L5137" s="63"/>
      <c r="M5137" s="63"/>
      <c r="N5137" s="63"/>
      <c r="O5137" s="63"/>
      <c r="P5137" s="63"/>
      <c r="Q5137" s="63"/>
      <c r="R5137" s="63"/>
    </row>
    <row r="5138" spans="1:18" x14ac:dyDescent="0.2">
      <c r="A5138" s="63" t="s">
        <v>5016</v>
      </c>
      <c r="B5138" s="63" t="s">
        <v>4974</v>
      </c>
      <c r="C5138" s="63" t="s">
        <v>97</v>
      </c>
      <c r="D5138" s="63" t="s">
        <v>96</v>
      </c>
      <c r="E5138" s="63" t="s">
        <v>4975</v>
      </c>
      <c r="F5138" s="63">
        <v>0</v>
      </c>
      <c r="G5138" s="63" t="s">
        <v>8813</v>
      </c>
      <c r="H5138" s="63" t="s">
        <v>769</v>
      </c>
      <c r="I5138" s="63"/>
      <c r="J5138" s="63">
        <v>30</v>
      </c>
      <c r="K5138" s="63">
        <v>3</v>
      </c>
      <c r="L5138" s="63"/>
      <c r="M5138" s="63"/>
      <c r="N5138" s="63"/>
      <c r="O5138" s="63"/>
      <c r="P5138" s="63"/>
      <c r="Q5138" s="63"/>
      <c r="R5138" s="63"/>
    </row>
    <row r="5139" spans="1:18" x14ac:dyDescent="0.2">
      <c r="A5139" s="63" t="s">
        <v>5017</v>
      </c>
      <c r="B5139" s="63" t="s">
        <v>4977</v>
      </c>
      <c r="C5139" s="63" t="s">
        <v>97</v>
      </c>
      <c r="D5139" s="63" t="s">
        <v>96</v>
      </c>
      <c r="E5139" s="63" t="s">
        <v>4975</v>
      </c>
      <c r="F5139" s="63">
        <v>1</v>
      </c>
      <c r="G5139" s="63" t="s">
        <v>8813</v>
      </c>
      <c r="H5139" s="63" t="s">
        <v>772</v>
      </c>
      <c r="I5139" s="63"/>
      <c r="J5139" s="63">
        <v>28</v>
      </c>
      <c r="K5139" s="63">
        <v>3</v>
      </c>
      <c r="L5139" s="63"/>
      <c r="M5139" s="63"/>
      <c r="N5139" s="63"/>
      <c r="O5139" s="63"/>
      <c r="P5139" s="63"/>
      <c r="Q5139" s="63"/>
      <c r="R5139" s="63"/>
    </row>
    <row r="5140" spans="1:18" x14ac:dyDescent="0.2">
      <c r="A5140" s="63" t="s">
        <v>5018</v>
      </c>
      <c r="B5140" s="63" t="s">
        <v>4974</v>
      </c>
      <c r="C5140" s="63" t="s">
        <v>101</v>
      </c>
      <c r="D5140" s="63" t="s">
        <v>100</v>
      </c>
      <c r="E5140" s="63" t="s">
        <v>4975</v>
      </c>
      <c r="F5140" s="63">
        <v>0</v>
      </c>
      <c r="G5140" s="63" t="s">
        <v>8813</v>
      </c>
      <c r="H5140" s="63" t="s">
        <v>769</v>
      </c>
      <c r="I5140" s="63"/>
      <c r="J5140" s="63">
        <v>32</v>
      </c>
      <c r="K5140" s="63">
        <v>3</v>
      </c>
      <c r="L5140" s="63"/>
      <c r="M5140" s="63"/>
      <c r="N5140" s="63"/>
      <c r="O5140" s="63"/>
      <c r="P5140" s="63"/>
      <c r="Q5140" s="63"/>
      <c r="R5140" s="63"/>
    </row>
    <row r="5141" spans="1:18" x14ac:dyDescent="0.2">
      <c r="A5141" s="63" t="s">
        <v>5019</v>
      </c>
      <c r="B5141" s="63" t="s">
        <v>4977</v>
      </c>
      <c r="C5141" s="63" t="s">
        <v>101</v>
      </c>
      <c r="D5141" s="63" t="s">
        <v>100</v>
      </c>
      <c r="E5141" s="63" t="s">
        <v>4975</v>
      </c>
      <c r="F5141" s="63">
        <v>1</v>
      </c>
      <c r="G5141" s="63" t="s">
        <v>8813</v>
      </c>
      <c r="H5141" s="63" t="s">
        <v>772</v>
      </c>
      <c r="I5141" s="63"/>
      <c r="J5141" s="63">
        <v>39</v>
      </c>
      <c r="K5141" s="63">
        <v>4</v>
      </c>
      <c r="L5141" s="63"/>
      <c r="M5141" s="63"/>
      <c r="N5141" s="63"/>
      <c r="O5141" s="63"/>
      <c r="P5141" s="63"/>
      <c r="Q5141" s="63"/>
      <c r="R5141" s="63"/>
    </row>
    <row r="5142" spans="1:18" x14ac:dyDescent="0.2">
      <c r="A5142" s="63" t="s">
        <v>5020</v>
      </c>
      <c r="B5142" s="63" t="s">
        <v>4974</v>
      </c>
      <c r="C5142" s="63" t="s">
        <v>105</v>
      </c>
      <c r="D5142" s="63" t="s">
        <v>104</v>
      </c>
      <c r="E5142" s="63" t="s">
        <v>4975</v>
      </c>
      <c r="F5142" s="63">
        <v>0</v>
      </c>
      <c r="G5142" s="63" t="s">
        <v>8813</v>
      </c>
      <c r="H5142" s="63" t="s">
        <v>769</v>
      </c>
      <c r="I5142" s="63"/>
      <c r="J5142" s="63">
        <v>38</v>
      </c>
      <c r="K5142" s="63">
        <v>3</v>
      </c>
      <c r="L5142" s="63"/>
      <c r="M5142" s="63"/>
      <c r="N5142" s="63"/>
      <c r="O5142" s="63"/>
      <c r="P5142" s="63"/>
      <c r="Q5142" s="63"/>
      <c r="R5142" s="63"/>
    </row>
    <row r="5143" spans="1:18" x14ac:dyDescent="0.2">
      <c r="A5143" s="63" t="s">
        <v>5021</v>
      </c>
      <c r="B5143" s="63" t="s">
        <v>4977</v>
      </c>
      <c r="C5143" s="63" t="s">
        <v>105</v>
      </c>
      <c r="D5143" s="63" t="s">
        <v>104</v>
      </c>
      <c r="E5143" s="63" t="s">
        <v>4975</v>
      </c>
      <c r="F5143" s="63">
        <v>1</v>
      </c>
      <c r="G5143" s="63" t="s">
        <v>8813</v>
      </c>
      <c r="H5143" s="63" t="s">
        <v>772</v>
      </c>
      <c r="I5143" s="63"/>
      <c r="J5143" s="63">
        <v>41</v>
      </c>
      <c r="K5143" s="63">
        <v>4</v>
      </c>
      <c r="L5143" s="63"/>
      <c r="M5143" s="63"/>
      <c r="N5143" s="63"/>
      <c r="O5143" s="63"/>
      <c r="P5143" s="63"/>
      <c r="Q5143" s="63"/>
      <c r="R5143" s="63"/>
    </row>
    <row r="5144" spans="1:18" x14ac:dyDescent="0.2">
      <c r="A5144" s="63" t="s">
        <v>5022</v>
      </c>
      <c r="B5144" s="63" t="s">
        <v>4974</v>
      </c>
      <c r="C5144" s="63" t="s">
        <v>109</v>
      </c>
      <c r="D5144" s="63" t="s">
        <v>108</v>
      </c>
      <c r="E5144" s="63" t="s">
        <v>4975</v>
      </c>
      <c r="F5144" s="63">
        <v>0</v>
      </c>
      <c r="G5144" s="63" t="s">
        <v>8813</v>
      </c>
      <c r="H5144" s="63" t="s">
        <v>769</v>
      </c>
      <c r="I5144" s="63"/>
      <c r="J5144" s="63">
        <v>8</v>
      </c>
      <c r="K5144" s="63">
        <v>1</v>
      </c>
      <c r="L5144" s="63"/>
      <c r="M5144" s="63"/>
      <c r="N5144" s="63"/>
      <c r="O5144" s="63"/>
      <c r="P5144" s="63"/>
      <c r="Q5144" s="63"/>
      <c r="R5144" s="63"/>
    </row>
    <row r="5145" spans="1:18" x14ac:dyDescent="0.2">
      <c r="A5145" s="63" t="s">
        <v>5023</v>
      </c>
      <c r="B5145" s="63" t="s">
        <v>4977</v>
      </c>
      <c r="C5145" s="63" t="s">
        <v>109</v>
      </c>
      <c r="D5145" s="63" t="s">
        <v>108</v>
      </c>
      <c r="E5145" s="63" t="s">
        <v>4975</v>
      </c>
      <c r="F5145" s="63">
        <v>1</v>
      </c>
      <c r="G5145" s="63" t="s">
        <v>8813</v>
      </c>
      <c r="H5145" s="63" t="s">
        <v>772</v>
      </c>
      <c r="I5145" s="63"/>
      <c r="J5145" s="63">
        <v>10</v>
      </c>
      <c r="K5145" s="63">
        <v>1</v>
      </c>
      <c r="L5145" s="63"/>
      <c r="M5145" s="63"/>
      <c r="N5145" s="63"/>
      <c r="O5145" s="63"/>
      <c r="P5145" s="63"/>
      <c r="Q5145" s="63"/>
      <c r="R5145" s="63"/>
    </row>
    <row r="5146" spans="1:18" x14ac:dyDescent="0.2">
      <c r="A5146" s="63" t="s">
        <v>5024</v>
      </c>
      <c r="B5146" s="63" t="s">
        <v>4974</v>
      </c>
      <c r="C5146" s="63" t="s">
        <v>113</v>
      </c>
      <c r="D5146" s="63" t="s">
        <v>112</v>
      </c>
      <c r="E5146" s="63" t="s">
        <v>4975</v>
      </c>
      <c r="F5146" s="63">
        <v>0</v>
      </c>
      <c r="G5146" s="63" t="s">
        <v>8813</v>
      </c>
      <c r="H5146" s="63" t="s">
        <v>769</v>
      </c>
      <c r="I5146" s="63"/>
      <c r="J5146" s="63">
        <v>49</v>
      </c>
      <c r="K5146" s="63">
        <v>4</v>
      </c>
      <c r="L5146" s="63"/>
      <c r="M5146" s="63"/>
      <c r="N5146" s="63"/>
      <c r="O5146" s="63"/>
      <c r="P5146" s="63"/>
      <c r="Q5146" s="63"/>
      <c r="R5146" s="63"/>
    </row>
    <row r="5147" spans="1:18" x14ac:dyDescent="0.2">
      <c r="A5147" s="63" t="s">
        <v>5025</v>
      </c>
      <c r="B5147" s="63" t="s">
        <v>4977</v>
      </c>
      <c r="C5147" s="63" t="s">
        <v>113</v>
      </c>
      <c r="D5147" s="63" t="s">
        <v>112</v>
      </c>
      <c r="E5147" s="63" t="s">
        <v>4975</v>
      </c>
      <c r="F5147" s="63">
        <v>1</v>
      </c>
      <c r="G5147" s="63" t="s">
        <v>8813</v>
      </c>
      <c r="H5147" s="63" t="s">
        <v>772</v>
      </c>
      <c r="I5147" s="63"/>
      <c r="J5147" s="63">
        <v>51</v>
      </c>
      <c r="K5147" s="63">
        <v>4</v>
      </c>
      <c r="L5147" s="63"/>
      <c r="M5147" s="63"/>
      <c r="N5147" s="63"/>
      <c r="O5147" s="63"/>
      <c r="P5147" s="63"/>
      <c r="Q5147" s="63"/>
      <c r="R5147" s="63"/>
    </row>
    <row r="5148" spans="1:18" x14ac:dyDescent="0.2">
      <c r="A5148" s="63" t="s">
        <v>5026</v>
      </c>
      <c r="B5148" s="63" t="s">
        <v>4974</v>
      </c>
      <c r="C5148" s="63" t="s">
        <v>117</v>
      </c>
      <c r="D5148" s="63" t="s">
        <v>116</v>
      </c>
      <c r="E5148" s="63" t="s">
        <v>4975</v>
      </c>
      <c r="F5148" s="63">
        <v>0</v>
      </c>
      <c r="G5148" s="63" t="s">
        <v>8813</v>
      </c>
      <c r="H5148" s="63" t="s">
        <v>769</v>
      </c>
      <c r="I5148" s="63"/>
      <c r="J5148" s="63">
        <v>30</v>
      </c>
      <c r="K5148" s="63">
        <v>3</v>
      </c>
      <c r="L5148" s="63"/>
      <c r="M5148" s="63"/>
      <c r="N5148" s="63"/>
      <c r="O5148" s="63"/>
      <c r="P5148" s="63"/>
      <c r="Q5148" s="63"/>
      <c r="R5148" s="63"/>
    </row>
    <row r="5149" spans="1:18" x14ac:dyDescent="0.2">
      <c r="A5149" s="63" t="s">
        <v>5027</v>
      </c>
      <c r="B5149" s="63" t="s">
        <v>4977</v>
      </c>
      <c r="C5149" s="63" t="s">
        <v>117</v>
      </c>
      <c r="D5149" s="63" t="s">
        <v>116</v>
      </c>
      <c r="E5149" s="63" t="s">
        <v>4975</v>
      </c>
      <c r="F5149" s="63">
        <v>1</v>
      </c>
      <c r="G5149" s="63" t="s">
        <v>8813</v>
      </c>
      <c r="H5149" s="63" t="s">
        <v>772</v>
      </c>
      <c r="I5149" s="63"/>
      <c r="J5149" s="63">
        <v>32</v>
      </c>
      <c r="K5149" s="63">
        <v>3</v>
      </c>
      <c r="L5149" s="63"/>
      <c r="M5149" s="63"/>
      <c r="N5149" s="63"/>
      <c r="O5149" s="63"/>
      <c r="P5149" s="63"/>
      <c r="Q5149" s="63"/>
      <c r="R5149" s="63"/>
    </row>
    <row r="5150" spans="1:18" x14ac:dyDescent="0.2">
      <c r="A5150" s="63" t="s">
        <v>5028</v>
      </c>
      <c r="B5150" s="63" t="s">
        <v>4974</v>
      </c>
      <c r="C5150" s="63" t="s">
        <v>121</v>
      </c>
      <c r="D5150" s="63" t="s">
        <v>120</v>
      </c>
      <c r="E5150" s="63" t="s">
        <v>4975</v>
      </c>
      <c r="F5150" s="63">
        <v>0</v>
      </c>
      <c r="G5150" s="63" t="s">
        <v>8813</v>
      </c>
      <c r="H5150" s="63" t="s">
        <v>769</v>
      </c>
      <c r="I5150" s="63"/>
      <c r="J5150" s="63">
        <v>5</v>
      </c>
      <c r="K5150" s="63">
        <v>1</v>
      </c>
      <c r="L5150" s="63"/>
      <c r="M5150" s="63"/>
      <c r="N5150" s="63"/>
      <c r="O5150" s="63"/>
      <c r="P5150" s="63"/>
      <c r="Q5150" s="63"/>
      <c r="R5150" s="63"/>
    </row>
    <row r="5151" spans="1:18" x14ac:dyDescent="0.2">
      <c r="A5151" s="63" t="s">
        <v>5029</v>
      </c>
      <c r="B5151" s="63" t="s">
        <v>4977</v>
      </c>
      <c r="C5151" s="63" t="s">
        <v>121</v>
      </c>
      <c r="D5151" s="63" t="s">
        <v>120</v>
      </c>
      <c r="E5151" s="63" t="s">
        <v>4975</v>
      </c>
      <c r="F5151" s="63">
        <v>1</v>
      </c>
      <c r="G5151" s="63" t="s">
        <v>8813</v>
      </c>
      <c r="H5151" s="63" t="s">
        <v>772</v>
      </c>
      <c r="I5151" s="63"/>
      <c r="J5151" s="63">
        <v>5</v>
      </c>
      <c r="K5151" s="63">
        <v>1</v>
      </c>
      <c r="L5151" s="63"/>
      <c r="M5151" s="63"/>
      <c r="N5151" s="63"/>
      <c r="O5151" s="63"/>
      <c r="P5151" s="63"/>
      <c r="Q5151" s="63"/>
      <c r="R5151" s="63"/>
    </row>
    <row r="5152" spans="1:18" x14ac:dyDescent="0.2">
      <c r="A5152" s="63" t="s">
        <v>5030</v>
      </c>
      <c r="B5152" s="63" t="s">
        <v>4974</v>
      </c>
      <c r="C5152" s="63" t="s">
        <v>125</v>
      </c>
      <c r="D5152" s="63" t="s">
        <v>124</v>
      </c>
      <c r="E5152" s="63" t="s">
        <v>4975</v>
      </c>
      <c r="F5152" s="63">
        <v>0</v>
      </c>
      <c r="G5152" s="63" t="s">
        <v>8813</v>
      </c>
      <c r="H5152" s="63" t="s">
        <v>769</v>
      </c>
      <c r="I5152" s="63"/>
      <c r="J5152" s="63">
        <v>12</v>
      </c>
      <c r="K5152" s="63">
        <v>1</v>
      </c>
      <c r="L5152" s="63"/>
      <c r="M5152" s="63"/>
      <c r="N5152" s="63"/>
      <c r="O5152" s="63"/>
      <c r="P5152" s="63"/>
      <c r="Q5152" s="63"/>
      <c r="R5152" s="63"/>
    </row>
    <row r="5153" spans="1:18" x14ac:dyDescent="0.2">
      <c r="A5153" s="63" t="s">
        <v>5031</v>
      </c>
      <c r="B5153" s="63" t="s">
        <v>4977</v>
      </c>
      <c r="C5153" s="63" t="s">
        <v>125</v>
      </c>
      <c r="D5153" s="63" t="s">
        <v>124</v>
      </c>
      <c r="E5153" s="63" t="s">
        <v>4975</v>
      </c>
      <c r="F5153" s="63">
        <v>1</v>
      </c>
      <c r="G5153" s="63" t="s">
        <v>8813</v>
      </c>
      <c r="H5153" s="63" t="s">
        <v>772</v>
      </c>
      <c r="I5153" s="63"/>
      <c r="J5153" s="63">
        <v>14</v>
      </c>
      <c r="K5153" s="63">
        <v>2</v>
      </c>
      <c r="L5153" s="63"/>
      <c r="M5153" s="63"/>
      <c r="N5153" s="63"/>
      <c r="O5153" s="63"/>
      <c r="P5153" s="63"/>
      <c r="Q5153" s="63"/>
      <c r="R5153" s="63"/>
    </row>
    <row r="5154" spans="1:18" x14ac:dyDescent="0.2">
      <c r="A5154" s="63" t="s">
        <v>5032</v>
      </c>
      <c r="B5154" s="63" t="s">
        <v>4974</v>
      </c>
      <c r="C5154" s="63" t="s">
        <v>129</v>
      </c>
      <c r="D5154" s="63" t="s">
        <v>128</v>
      </c>
      <c r="E5154" s="63" t="s">
        <v>4975</v>
      </c>
      <c r="F5154" s="63">
        <v>0</v>
      </c>
      <c r="G5154" s="63" t="s">
        <v>8813</v>
      </c>
      <c r="H5154" s="63" t="s">
        <v>769</v>
      </c>
      <c r="I5154" s="63"/>
      <c r="J5154" s="63">
        <v>18</v>
      </c>
      <c r="K5154" s="63">
        <v>2</v>
      </c>
      <c r="L5154" s="63"/>
      <c r="M5154" s="63"/>
      <c r="N5154" s="63"/>
      <c r="O5154" s="63"/>
      <c r="P5154" s="63"/>
      <c r="Q5154" s="63"/>
      <c r="R5154" s="63"/>
    </row>
    <row r="5155" spans="1:18" x14ac:dyDescent="0.2">
      <c r="A5155" s="63" t="s">
        <v>5033</v>
      </c>
      <c r="B5155" s="63" t="s">
        <v>4977</v>
      </c>
      <c r="C5155" s="63" t="s">
        <v>129</v>
      </c>
      <c r="D5155" s="63" t="s">
        <v>128</v>
      </c>
      <c r="E5155" s="63" t="s">
        <v>4975</v>
      </c>
      <c r="F5155" s="63">
        <v>1</v>
      </c>
      <c r="G5155" s="63" t="s">
        <v>8813</v>
      </c>
      <c r="H5155" s="63" t="s">
        <v>772</v>
      </c>
      <c r="I5155" s="63"/>
      <c r="J5155" s="63">
        <v>19</v>
      </c>
      <c r="K5155" s="63">
        <v>2</v>
      </c>
      <c r="L5155" s="63"/>
      <c r="M5155" s="63"/>
      <c r="N5155" s="63"/>
      <c r="O5155" s="63"/>
      <c r="P5155" s="63"/>
      <c r="Q5155" s="63"/>
      <c r="R5155" s="63"/>
    </row>
    <row r="5156" spans="1:18" x14ac:dyDescent="0.2">
      <c r="A5156" s="63" t="s">
        <v>5034</v>
      </c>
      <c r="B5156" s="63" t="s">
        <v>4974</v>
      </c>
      <c r="C5156" s="63" t="s">
        <v>133</v>
      </c>
      <c r="D5156" s="63" t="s">
        <v>132</v>
      </c>
      <c r="E5156" s="63" t="s">
        <v>4975</v>
      </c>
      <c r="F5156" s="63">
        <v>0</v>
      </c>
      <c r="G5156" s="63" t="s">
        <v>8813</v>
      </c>
      <c r="H5156" s="63" t="s">
        <v>769</v>
      </c>
      <c r="I5156" s="63"/>
      <c r="J5156" s="63">
        <v>24</v>
      </c>
      <c r="K5156" s="63">
        <v>2</v>
      </c>
      <c r="L5156" s="63"/>
      <c r="M5156" s="63"/>
      <c r="N5156" s="63"/>
      <c r="O5156" s="63"/>
      <c r="P5156" s="63"/>
      <c r="Q5156" s="63"/>
      <c r="R5156" s="63"/>
    </row>
    <row r="5157" spans="1:18" x14ac:dyDescent="0.2">
      <c r="A5157" s="63" t="s">
        <v>5035</v>
      </c>
      <c r="B5157" s="63" t="s">
        <v>4977</v>
      </c>
      <c r="C5157" s="63" t="s">
        <v>133</v>
      </c>
      <c r="D5157" s="63" t="s">
        <v>132</v>
      </c>
      <c r="E5157" s="63" t="s">
        <v>4975</v>
      </c>
      <c r="F5157" s="63">
        <v>1</v>
      </c>
      <c r="G5157" s="63" t="s">
        <v>8813</v>
      </c>
      <c r="H5157" s="63" t="s">
        <v>772</v>
      </c>
      <c r="I5157" s="63"/>
      <c r="J5157" s="63">
        <v>27</v>
      </c>
      <c r="K5157" s="63">
        <v>3</v>
      </c>
      <c r="L5157" s="63"/>
      <c r="M5157" s="63"/>
      <c r="N5157" s="63"/>
      <c r="O5157" s="63"/>
      <c r="P5157" s="63"/>
      <c r="Q5157" s="63"/>
      <c r="R5157" s="63"/>
    </row>
    <row r="5158" spans="1:18" x14ac:dyDescent="0.2">
      <c r="A5158" s="63" t="s">
        <v>5036</v>
      </c>
      <c r="B5158" s="63" t="s">
        <v>4974</v>
      </c>
      <c r="C5158" s="63" t="s">
        <v>137</v>
      </c>
      <c r="D5158" s="63" t="s">
        <v>136</v>
      </c>
      <c r="E5158" s="63" t="s">
        <v>4975</v>
      </c>
      <c r="F5158" s="63">
        <v>0</v>
      </c>
      <c r="G5158" s="63" t="s">
        <v>8813</v>
      </c>
      <c r="H5158" s="63" t="s">
        <v>769</v>
      </c>
      <c r="I5158" s="63"/>
      <c r="J5158" s="63">
        <v>43</v>
      </c>
      <c r="K5158" s="63">
        <v>4</v>
      </c>
      <c r="L5158" s="63"/>
      <c r="M5158" s="63"/>
      <c r="N5158" s="63"/>
      <c r="O5158" s="63"/>
      <c r="P5158" s="63"/>
      <c r="Q5158" s="63"/>
      <c r="R5158" s="63"/>
    </row>
    <row r="5159" spans="1:18" x14ac:dyDescent="0.2">
      <c r="A5159" s="63" t="s">
        <v>5037</v>
      </c>
      <c r="B5159" s="63" t="s">
        <v>4977</v>
      </c>
      <c r="C5159" s="63" t="s">
        <v>137</v>
      </c>
      <c r="D5159" s="63" t="s">
        <v>136</v>
      </c>
      <c r="E5159" s="63" t="s">
        <v>4975</v>
      </c>
      <c r="F5159" s="63">
        <v>1</v>
      </c>
      <c r="G5159" s="63" t="s">
        <v>8813</v>
      </c>
      <c r="H5159" s="63" t="s">
        <v>772</v>
      </c>
      <c r="I5159" s="63"/>
      <c r="J5159" s="63">
        <v>45</v>
      </c>
      <c r="K5159" s="63">
        <v>4</v>
      </c>
      <c r="L5159" s="63"/>
      <c r="M5159" s="63"/>
      <c r="N5159" s="63"/>
      <c r="O5159" s="63"/>
      <c r="P5159" s="63"/>
      <c r="Q5159" s="63"/>
      <c r="R5159" s="63"/>
    </row>
    <row r="5160" spans="1:18" x14ac:dyDescent="0.2">
      <c r="A5160" s="63" t="s">
        <v>5038</v>
      </c>
      <c r="B5160" s="63" t="s">
        <v>4974</v>
      </c>
      <c r="C5160" s="63" t="s">
        <v>141</v>
      </c>
      <c r="D5160" s="63" t="s">
        <v>140</v>
      </c>
      <c r="E5160" s="63" t="s">
        <v>4975</v>
      </c>
      <c r="F5160" s="63">
        <v>0</v>
      </c>
      <c r="G5160" s="63" t="s">
        <v>8813</v>
      </c>
      <c r="H5160" s="63" t="s">
        <v>769</v>
      </c>
      <c r="I5160" s="63"/>
      <c r="J5160" s="63">
        <v>6</v>
      </c>
      <c r="K5160" s="63">
        <v>1</v>
      </c>
      <c r="L5160" s="63"/>
      <c r="M5160" s="63"/>
      <c r="N5160" s="63"/>
      <c r="O5160" s="63"/>
      <c r="P5160" s="63"/>
      <c r="Q5160" s="63"/>
      <c r="R5160" s="63"/>
    </row>
    <row r="5161" spans="1:18" x14ac:dyDescent="0.2">
      <c r="A5161" s="63" t="s">
        <v>5039</v>
      </c>
      <c r="B5161" s="63" t="s">
        <v>4977</v>
      </c>
      <c r="C5161" s="63" t="s">
        <v>141</v>
      </c>
      <c r="D5161" s="63" t="s">
        <v>140</v>
      </c>
      <c r="E5161" s="63" t="s">
        <v>4975</v>
      </c>
      <c r="F5161" s="63">
        <v>1</v>
      </c>
      <c r="G5161" s="63" t="s">
        <v>8813</v>
      </c>
      <c r="H5161" s="63" t="s">
        <v>772</v>
      </c>
      <c r="I5161" s="63"/>
      <c r="J5161" s="63">
        <v>7</v>
      </c>
      <c r="K5161" s="63">
        <v>1</v>
      </c>
      <c r="L5161" s="63"/>
      <c r="M5161" s="63"/>
      <c r="N5161" s="63"/>
      <c r="O5161" s="63"/>
      <c r="P5161" s="63"/>
      <c r="Q5161" s="63"/>
      <c r="R5161" s="63"/>
    </row>
    <row r="5162" spans="1:18" x14ac:dyDescent="0.2">
      <c r="A5162" s="63" t="s">
        <v>5040</v>
      </c>
      <c r="B5162" s="63" t="s">
        <v>4974</v>
      </c>
      <c r="C5162" s="63" t="s">
        <v>145</v>
      </c>
      <c r="D5162" s="63" t="s">
        <v>144</v>
      </c>
      <c r="E5162" s="63" t="s">
        <v>4975</v>
      </c>
      <c r="F5162" s="63">
        <v>0</v>
      </c>
      <c r="G5162" s="63" t="s">
        <v>8813</v>
      </c>
      <c r="H5162" s="63" t="s">
        <v>769</v>
      </c>
      <c r="I5162" s="63"/>
      <c r="J5162" s="63">
        <v>43</v>
      </c>
      <c r="K5162" s="63">
        <v>4</v>
      </c>
      <c r="L5162" s="63"/>
      <c r="M5162" s="63"/>
      <c r="N5162" s="63"/>
      <c r="O5162" s="63"/>
      <c r="P5162" s="63"/>
      <c r="Q5162" s="63"/>
      <c r="R5162" s="63"/>
    </row>
    <row r="5163" spans="1:18" x14ac:dyDescent="0.2">
      <c r="A5163" s="63" t="s">
        <v>5041</v>
      </c>
      <c r="B5163" s="63" t="s">
        <v>4977</v>
      </c>
      <c r="C5163" s="63" t="s">
        <v>145</v>
      </c>
      <c r="D5163" s="63" t="s">
        <v>144</v>
      </c>
      <c r="E5163" s="63" t="s">
        <v>4975</v>
      </c>
      <c r="F5163" s="63">
        <v>1</v>
      </c>
      <c r="G5163" s="63" t="s">
        <v>8813</v>
      </c>
      <c r="H5163" s="63" t="s">
        <v>772</v>
      </c>
      <c r="I5163" s="63"/>
      <c r="J5163" s="63">
        <v>32</v>
      </c>
      <c r="K5163" s="63">
        <v>3</v>
      </c>
      <c r="L5163" s="63"/>
      <c r="M5163" s="63"/>
      <c r="N5163" s="63"/>
      <c r="O5163" s="63"/>
      <c r="P5163" s="63"/>
      <c r="Q5163" s="63"/>
      <c r="R5163" s="63"/>
    </row>
    <row r="5164" spans="1:18" x14ac:dyDescent="0.2">
      <c r="A5164" s="63" t="s">
        <v>5042</v>
      </c>
      <c r="B5164" s="63" t="s">
        <v>4974</v>
      </c>
      <c r="C5164" s="63" t="s">
        <v>149</v>
      </c>
      <c r="D5164" s="63" t="s">
        <v>148</v>
      </c>
      <c r="E5164" s="63" t="s">
        <v>4975</v>
      </c>
      <c r="F5164" s="63">
        <v>0</v>
      </c>
      <c r="G5164" s="63" t="s">
        <v>8813</v>
      </c>
      <c r="H5164" s="63" t="s">
        <v>769</v>
      </c>
      <c r="I5164" s="63"/>
      <c r="J5164" s="63">
        <v>26</v>
      </c>
      <c r="K5164" s="63">
        <v>3</v>
      </c>
      <c r="L5164" s="63"/>
      <c r="M5164" s="63"/>
      <c r="N5164" s="63"/>
      <c r="O5164" s="63"/>
      <c r="P5164" s="63"/>
      <c r="Q5164" s="63"/>
      <c r="R5164" s="63"/>
    </row>
    <row r="5165" spans="1:18" x14ac:dyDescent="0.2">
      <c r="A5165" s="63" t="s">
        <v>5043</v>
      </c>
      <c r="B5165" s="63" t="s">
        <v>4977</v>
      </c>
      <c r="C5165" s="63" t="s">
        <v>149</v>
      </c>
      <c r="D5165" s="63" t="s">
        <v>148</v>
      </c>
      <c r="E5165" s="63" t="s">
        <v>4975</v>
      </c>
      <c r="F5165" s="63">
        <v>1</v>
      </c>
      <c r="G5165" s="63" t="s">
        <v>8813</v>
      </c>
      <c r="H5165" s="63" t="s">
        <v>772</v>
      </c>
      <c r="I5165" s="63"/>
      <c r="J5165" s="63">
        <v>22</v>
      </c>
      <c r="K5165" s="63">
        <v>2</v>
      </c>
      <c r="L5165" s="63"/>
      <c r="M5165" s="63"/>
      <c r="N5165" s="63"/>
      <c r="O5165" s="63"/>
      <c r="P5165" s="63"/>
      <c r="Q5165" s="63"/>
      <c r="R5165" s="63"/>
    </row>
    <row r="5166" spans="1:18" x14ac:dyDescent="0.2">
      <c r="A5166" s="63" t="s">
        <v>5044</v>
      </c>
      <c r="B5166" s="63" t="s">
        <v>4974</v>
      </c>
      <c r="C5166" s="63" t="s">
        <v>153</v>
      </c>
      <c r="D5166" s="63" t="s">
        <v>152</v>
      </c>
      <c r="E5166" s="63" t="s">
        <v>4975</v>
      </c>
      <c r="F5166" s="63">
        <v>0</v>
      </c>
      <c r="G5166" s="63" t="s">
        <v>8813</v>
      </c>
      <c r="H5166" s="63" t="s">
        <v>769</v>
      </c>
      <c r="I5166" s="63"/>
      <c r="J5166" s="63">
        <v>13</v>
      </c>
      <c r="K5166" s="63">
        <v>2</v>
      </c>
      <c r="L5166" s="63"/>
      <c r="M5166" s="63"/>
      <c r="N5166" s="63"/>
      <c r="O5166" s="63"/>
      <c r="P5166" s="63"/>
      <c r="Q5166" s="63"/>
      <c r="R5166" s="63"/>
    </row>
    <row r="5167" spans="1:18" x14ac:dyDescent="0.2">
      <c r="A5167" s="63" t="s">
        <v>5045</v>
      </c>
      <c r="B5167" s="63" t="s">
        <v>4977</v>
      </c>
      <c r="C5167" s="63" t="s">
        <v>153</v>
      </c>
      <c r="D5167" s="63" t="s">
        <v>152</v>
      </c>
      <c r="E5167" s="63" t="s">
        <v>4975</v>
      </c>
      <c r="F5167" s="63">
        <v>1</v>
      </c>
      <c r="G5167" s="63" t="s">
        <v>8813</v>
      </c>
      <c r="H5167" s="63" t="s">
        <v>772</v>
      </c>
      <c r="I5167" s="63"/>
      <c r="J5167" s="63">
        <v>14</v>
      </c>
      <c r="K5167" s="63">
        <v>2</v>
      </c>
      <c r="L5167" s="63"/>
      <c r="M5167" s="63"/>
      <c r="N5167" s="63"/>
      <c r="O5167" s="63"/>
      <c r="P5167" s="63"/>
      <c r="Q5167" s="63"/>
      <c r="R5167" s="63"/>
    </row>
    <row r="5168" spans="1:18" x14ac:dyDescent="0.2">
      <c r="A5168" s="63" t="s">
        <v>5046</v>
      </c>
      <c r="B5168" s="63" t="s">
        <v>4974</v>
      </c>
      <c r="C5168" s="63" t="s">
        <v>157</v>
      </c>
      <c r="D5168" s="63" t="s">
        <v>156</v>
      </c>
      <c r="E5168" s="63" t="s">
        <v>4975</v>
      </c>
      <c r="F5168" s="63">
        <v>0</v>
      </c>
      <c r="G5168" s="63" t="s">
        <v>8813</v>
      </c>
      <c r="H5168" s="63" t="s">
        <v>769</v>
      </c>
      <c r="I5168" s="63"/>
      <c r="J5168" s="63">
        <v>32</v>
      </c>
      <c r="K5168" s="63">
        <v>3</v>
      </c>
      <c r="L5168" s="63"/>
      <c r="M5168" s="63"/>
      <c r="N5168" s="63"/>
      <c r="O5168" s="63"/>
      <c r="P5168" s="63"/>
      <c r="Q5168" s="63"/>
      <c r="R5168" s="63"/>
    </row>
    <row r="5169" spans="1:18" x14ac:dyDescent="0.2">
      <c r="A5169" s="63" t="s">
        <v>5047</v>
      </c>
      <c r="B5169" s="63" t="s">
        <v>4977</v>
      </c>
      <c r="C5169" s="63" t="s">
        <v>157</v>
      </c>
      <c r="D5169" s="63" t="s">
        <v>156</v>
      </c>
      <c r="E5169" s="63" t="s">
        <v>4975</v>
      </c>
      <c r="F5169" s="63">
        <v>1</v>
      </c>
      <c r="G5169" s="63" t="s">
        <v>8813</v>
      </c>
      <c r="H5169" s="63" t="s">
        <v>772</v>
      </c>
      <c r="I5169" s="63"/>
      <c r="J5169" s="63">
        <v>32</v>
      </c>
      <c r="K5169" s="63">
        <v>3</v>
      </c>
      <c r="L5169" s="63"/>
      <c r="M5169" s="63"/>
      <c r="N5169" s="63"/>
      <c r="O5169" s="63"/>
      <c r="P5169" s="63"/>
      <c r="Q5169" s="63"/>
      <c r="R5169" s="63"/>
    </row>
    <row r="5170" spans="1:18" x14ac:dyDescent="0.2">
      <c r="A5170" s="63" t="s">
        <v>5048</v>
      </c>
      <c r="B5170" s="63" t="s">
        <v>4974</v>
      </c>
      <c r="C5170" s="63" t="s">
        <v>161</v>
      </c>
      <c r="D5170" s="63" t="s">
        <v>160</v>
      </c>
      <c r="E5170" s="63" t="s">
        <v>4975</v>
      </c>
      <c r="F5170" s="63">
        <v>0</v>
      </c>
      <c r="G5170" s="63" t="s">
        <v>8813</v>
      </c>
      <c r="H5170" s="63" t="s">
        <v>769</v>
      </c>
      <c r="I5170" s="63"/>
      <c r="J5170" s="63">
        <v>45</v>
      </c>
      <c r="K5170" s="63">
        <v>4</v>
      </c>
      <c r="L5170" s="63"/>
      <c r="M5170" s="63"/>
      <c r="N5170" s="63"/>
      <c r="O5170" s="63"/>
      <c r="P5170" s="63"/>
      <c r="Q5170" s="63"/>
      <c r="R5170" s="63"/>
    </row>
    <row r="5171" spans="1:18" x14ac:dyDescent="0.2">
      <c r="A5171" s="63" t="s">
        <v>5049</v>
      </c>
      <c r="B5171" s="63" t="s">
        <v>4977</v>
      </c>
      <c r="C5171" s="63" t="s">
        <v>161</v>
      </c>
      <c r="D5171" s="63" t="s">
        <v>160</v>
      </c>
      <c r="E5171" s="63" t="s">
        <v>4975</v>
      </c>
      <c r="F5171" s="63">
        <v>1</v>
      </c>
      <c r="G5171" s="63" t="s">
        <v>8813</v>
      </c>
      <c r="H5171" s="63" t="s">
        <v>772</v>
      </c>
      <c r="I5171" s="63"/>
      <c r="J5171" s="63">
        <v>45</v>
      </c>
      <c r="K5171" s="63">
        <v>4</v>
      </c>
      <c r="L5171" s="63"/>
      <c r="M5171" s="63"/>
      <c r="N5171" s="63"/>
      <c r="O5171" s="63"/>
      <c r="P5171" s="63"/>
      <c r="Q5171" s="63"/>
      <c r="R5171" s="63"/>
    </row>
    <row r="5172" spans="1:18" x14ac:dyDescent="0.2">
      <c r="A5172" s="63" t="s">
        <v>5050</v>
      </c>
      <c r="B5172" s="63" t="s">
        <v>4974</v>
      </c>
      <c r="C5172" s="63" t="s">
        <v>165</v>
      </c>
      <c r="D5172" s="63" t="s">
        <v>164</v>
      </c>
      <c r="E5172" s="63" t="s">
        <v>4975</v>
      </c>
      <c r="F5172" s="63">
        <v>0</v>
      </c>
      <c r="G5172" s="63" t="s">
        <v>8813</v>
      </c>
      <c r="H5172" s="63" t="s">
        <v>769</v>
      </c>
      <c r="I5172" s="63"/>
      <c r="J5172" s="63">
        <v>3</v>
      </c>
      <c r="K5172" s="63">
        <v>1</v>
      </c>
      <c r="L5172" s="63"/>
      <c r="M5172" s="63"/>
      <c r="N5172" s="63"/>
      <c r="O5172" s="63"/>
      <c r="P5172" s="63"/>
      <c r="Q5172" s="63"/>
      <c r="R5172" s="63"/>
    </row>
    <row r="5173" spans="1:18" x14ac:dyDescent="0.2">
      <c r="A5173" s="63" t="s">
        <v>5051</v>
      </c>
      <c r="B5173" s="63" t="s">
        <v>4977</v>
      </c>
      <c r="C5173" s="63" t="s">
        <v>165</v>
      </c>
      <c r="D5173" s="63" t="s">
        <v>164</v>
      </c>
      <c r="E5173" s="63" t="s">
        <v>4975</v>
      </c>
      <c r="F5173" s="63">
        <v>1</v>
      </c>
      <c r="G5173" s="63" t="s">
        <v>8813</v>
      </c>
      <c r="H5173" s="63" t="s">
        <v>772</v>
      </c>
      <c r="I5173" s="63"/>
      <c r="J5173" s="63">
        <v>3</v>
      </c>
      <c r="K5173" s="63">
        <v>1</v>
      </c>
      <c r="L5173" s="63"/>
      <c r="M5173" s="63"/>
      <c r="N5173" s="63"/>
      <c r="O5173" s="63"/>
      <c r="P5173" s="63"/>
      <c r="Q5173" s="63"/>
      <c r="R5173" s="63"/>
    </row>
    <row r="5174" spans="1:18" x14ac:dyDescent="0.2">
      <c r="A5174" s="63" t="s">
        <v>5052</v>
      </c>
      <c r="B5174" s="63" t="s">
        <v>4974</v>
      </c>
      <c r="C5174" s="63" t="s">
        <v>169</v>
      </c>
      <c r="D5174" s="63" t="s">
        <v>168</v>
      </c>
      <c r="E5174" s="63" t="s">
        <v>4975</v>
      </c>
      <c r="F5174" s="63">
        <v>0</v>
      </c>
      <c r="G5174" s="63" t="s">
        <v>8813</v>
      </c>
      <c r="H5174" s="63" t="s">
        <v>769</v>
      </c>
      <c r="I5174" s="63"/>
      <c r="J5174" s="63">
        <v>32</v>
      </c>
      <c r="K5174" s="63">
        <v>3</v>
      </c>
      <c r="L5174" s="63"/>
      <c r="M5174" s="63"/>
      <c r="N5174" s="63"/>
      <c r="O5174" s="63"/>
      <c r="P5174" s="63"/>
      <c r="Q5174" s="63"/>
      <c r="R5174" s="63"/>
    </row>
    <row r="5175" spans="1:18" x14ac:dyDescent="0.2">
      <c r="A5175" s="63" t="s">
        <v>5053</v>
      </c>
      <c r="B5175" s="63" t="s">
        <v>4977</v>
      </c>
      <c r="C5175" s="63" t="s">
        <v>169</v>
      </c>
      <c r="D5175" s="63" t="s">
        <v>168</v>
      </c>
      <c r="E5175" s="63" t="s">
        <v>4975</v>
      </c>
      <c r="F5175" s="63">
        <v>1</v>
      </c>
      <c r="G5175" s="63" t="s">
        <v>8813</v>
      </c>
      <c r="H5175" s="63" t="s">
        <v>772</v>
      </c>
      <c r="I5175" s="63"/>
      <c r="J5175" s="63">
        <v>30</v>
      </c>
      <c r="K5175" s="63">
        <v>3</v>
      </c>
      <c r="L5175" s="63"/>
      <c r="M5175" s="63"/>
      <c r="N5175" s="63"/>
      <c r="O5175" s="63"/>
      <c r="P5175" s="63"/>
      <c r="Q5175" s="63"/>
      <c r="R5175" s="63"/>
    </row>
    <row r="5176" spans="1:18" x14ac:dyDescent="0.2">
      <c r="A5176" s="63" t="s">
        <v>5054</v>
      </c>
      <c r="B5176" s="63" t="s">
        <v>4974</v>
      </c>
      <c r="C5176" s="63" t="s">
        <v>173</v>
      </c>
      <c r="D5176" s="63" t="s">
        <v>172</v>
      </c>
      <c r="E5176" s="63" t="s">
        <v>4975</v>
      </c>
      <c r="F5176" s="63">
        <v>0</v>
      </c>
      <c r="G5176" s="63" t="s">
        <v>8813</v>
      </c>
      <c r="H5176" s="63" t="s">
        <v>769</v>
      </c>
      <c r="I5176" s="63"/>
      <c r="J5176" s="63">
        <v>18</v>
      </c>
      <c r="K5176" s="63">
        <v>2</v>
      </c>
      <c r="L5176" s="63"/>
      <c r="M5176" s="63"/>
      <c r="N5176" s="63"/>
      <c r="O5176" s="63"/>
      <c r="P5176" s="63"/>
      <c r="Q5176" s="63"/>
      <c r="R5176" s="63"/>
    </row>
    <row r="5177" spans="1:18" x14ac:dyDescent="0.2">
      <c r="A5177" s="63" t="s">
        <v>5055</v>
      </c>
      <c r="B5177" s="63" t="s">
        <v>4977</v>
      </c>
      <c r="C5177" s="63" t="s">
        <v>173</v>
      </c>
      <c r="D5177" s="63" t="s">
        <v>172</v>
      </c>
      <c r="E5177" s="63" t="s">
        <v>4975</v>
      </c>
      <c r="F5177" s="63">
        <v>1</v>
      </c>
      <c r="G5177" s="63" t="s">
        <v>8813</v>
      </c>
      <c r="H5177" s="63" t="s">
        <v>772</v>
      </c>
      <c r="I5177" s="63"/>
      <c r="J5177" s="63">
        <v>20</v>
      </c>
      <c r="K5177" s="63">
        <v>2</v>
      </c>
      <c r="L5177" s="63"/>
      <c r="M5177" s="63"/>
      <c r="N5177" s="63"/>
      <c r="O5177" s="63"/>
      <c r="P5177" s="63"/>
      <c r="Q5177" s="63"/>
      <c r="R5177" s="63"/>
    </row>
    <row r="5178" spans="1:18" x14ac:dyDescent="0.2">
      <c r="A5178" s="63" t="s">
        <v>5056</v>
      </c>
      <c r="B5178" s="63" t="s">
        <v>4974</v>
      </c>
      <c r="C5178" s="63" t="s">
        <v>177</v>
      </c>
      <c r="D5178" s="63" t="s">
        <v>176</v>
      </c>
      <c r="E5178" s="63" t="s">
        <v>4975</v>
      </c>
      <c r="F5178" s="63">
        <v>0</v>
      </c>
      <c r="G5178" s="63" t="s">
        <v>8813</v>
      </c>
      <c r="H5178" s="63" t="s">
        <v>769</v>
      </c>
      <c r="I5178" s="63"/>
      <c r="J5178" s="63">
        <v>22</v>
      </c>
      <c r="K5178" s="63">
        <v>2</v>
      </c>
      <c r="L5178" s="63"/>
      <c r="M5178" s="63"/>
      <c r="N5178" s="63"/>
      <c r="O5178" s="63"/>
      <c r="P5178" s="63"/>
      <c r="Q5178" s="63"/>
      <c r="R5178" s="63"/>
    </row>
    <row r="5179" spans="1:18" x14ac:dyDescent="0.2">
      <c r="A5179" s="63" t="s">
        <v>5057</v>
      </c>
      <c r="B5179" s="63" t="s">
        <v>4977</v>
      </c>
      <c r="C5179" s="63" t="s">
        <v>177</v>
      </c>
      <c r="D5179" s="63" t="s">
        <v>176</v>
      </c>
      <c r="E5179" s="63" t="s">
        <v>4975</v>
      </c>
      <c r="F5179" s="63">
        <v>1</v>
      </c>
      <c r="G5179" s="63" t="s">
        <v>8813</v>
      </c>
      <c r="H5179" s="63" t="s">
        <v>772</v>
      </c>
      <c r="I5179" s="63"/>
      <c r="J5179" s="63">
        <v>23</v>
      </c>
      <c r="K5179" s="63">
        <v>2</v>
      </c>
      <c r="L5179" s="63"/>
      <c r="M5179" s="63"/>
      <c r="N5179" s="63"/>
      <c r="O5179" s="63"/>
      <c r="P5179" s="63"/>
      <c r="Q5179" s="63"/>
      <c r="R5179" s="63"/>
    </row>
    <row r="5180" spans="1:18" x14ac:dyDescent="0.2">
      <c r="A5180" s="63" t="s">
        <v>5058</v>
      </c>
      <c r="B5180" s="63" t="s">
        <v>4974</v>
      </c>
      <c r="C5180" s="63" t="s">
        <v>181</v>
      </c>
      <c r="D5180" s="63" t="s">
        <v>180</v>
      </c>
      <c r="E5180" s="63" t="s">
        <v>4975</v>
      </c>
      <c r="F5180" s="63">
        <v>0</v>
      </c>
      <c r="G5180" s="63" t="s">
        <v>8813</v>
      </c>
      <c r="H5180" s="63" t="s">
        <v>769</v>
      </c>
      <c r="I5180" s="63"/>
      <c r="J5180" s="63">
        <v>15</v>
      </c>
      <c r="K5180" s="63">
        <v>2</v>
      </c>
      <c r="L5180" s="63"/>
      <c r="M5180" s="63"/>
      <c r="N5180" s="63"/>
      <c r="O5180" s="63"/>
      <c r="P5180" s="63"/>
      <c r="Q5180" s="63"/>
      <c r="R5180" s="63"/>
    </row>
    <row r="5181" spans="1:18" x14ac:dyDescent="0.2">
      <c r="A5181" s="63" t="s">
        <v>5059</v>
      </c>
      <c r="B5181" s="63" t="s">
        <v>4977</v>
      </c>
      <c r="C5181" s="63" t="s">
        <v>181</v>
      </c>
      <c r="D5181" s="63" t="s">
        <v>180</v>
      </c>
      <c r="E5181" s="63" t="s">
        <v>4975</v>
      </c>
      <c r="F5181" s="63">
        <v>1</v>
      </c>
      <c r="G5181" s="63" t="s">
        <v>8813</v>
      </c>
      <c r="H5181" s="63" t="s">
        <v>772</v>
      </c>
      <c r="I5181" s="63"/>
      <c r="J5181" s="63">
        <v>10</v>
      </c>
      <c r="K5181" s="63">
        <v>1</v>
      </c>
      <c r="L5181" s="63"/>
      <c r="M5181" s="63"/>
      <c r="N5181" s="63"/>
      <c r="O5181" s="63"/>
      <c r="P5181" s="63"/>
      <c r="Q5181" s="63"/>
      <c r="R5181" s="63"/>
    </row>
    <row r="5182" spans="1:18" x14ac:dyDescent="0.2">
      <c r="A5182" s="63" t="s">
        <v>5060</v>
      </c>
      <c r="B5182" s="63" t="s">
        <v>4974</v>
      </c>
      <c r="C5182" s="63" t="s">
        <v>185</v>
      </c>
      <c r="D5182" s="63" t="s">
        <v>184</v>
      </c>
      <c r="E5182" s="63" t="s">
        <v>4975</v>
      </c>
      <c r="F5182" s="63">
        <v>0</v>
      </c>
      <c r="G5182" s="63" t="s">
        <v>8813</v>
      </c>
      <c r="H5182" s="63" t="s">
        <v>769</v>
      </c>
      <c r="I5182" s="63"/>
      <c r="J5182" s="63">
        <v>41</v>
      </c>
      <c r="K5182" s="63">
        <v>4</v>
      </c>
      <c r="L5182" s="63"/>
      <c r="M5182" s="63"/>
      <c r="N5182" s="63"/>
      <c r="O5182" s="63"/>
      <c r="P5182" s="63"/>
      <c r="Q5182" s="63"/>
      <c r="R5182" s="63"/>
    </row>
    <row r="5183" spans="1:18" x14ac:dyDescent="0.2">
      <c r="A5183" s="63" t="s">
        <v>5061</v>
      </c>
      <c r="B5183" s="63" t="s">
        <v>4977</v>
      </c>
      <c r="C5183" s="63" t="s">
        <v>185</v>
      </c>
      <c r="D5183" s="63" t="s">
        <v>184</v>
      </c>
      <c r="E5183" s="63" t="s">
        <v>4975</v>
      </c>
      <c r="F5183" s="63">
        <v>1</v>
      </c>
      <c r="G5183" s="63" t="s">
        <v>8813</v>
      </c>
      <c r="H5183" s="63" t="s">
        <v>772</v>
      </c>
      <c r="I5183" s="63"/>
      <c r="J5183" s="63">
        <v>36</v>
      </c>
      <c r="K5183" s="63">
        <v>3</v>
      </c>
      <c r="L5183" s="63"/>
      <c r="M5183" s="63"/>
      <c r="N5183" s="63"/>
      <c r="O5183" s="63"/>
      <c r="P5183" s="63"/>
      <c r="Q5183" s="63"/>
      <c r="R5183" s="63"/>
    </row>
    <row r="5184" spans="1:18" x14ac:dyDescent="0.2">
      <c r="A5184" s="63" t="s">
        <v>5062</v>
      </c>
      <c r="B5184" s="63" t="s">
        <v>4974</v>
      </c>
      <c r="C5184" s="63" t="s">
        <v>189</v>
      </c>
      <c r="D5184" s="63" t="s">
        <v>188</v>
      </c>
      <c r="E5184" s="63" t="s">
        <v>4975</v>
      </c>
      <c r="F5184" s="63">
        <v>0</v>
      </c>
      <c r="G5184" s="63" t="s">
        <v>8813</v>
      </c>
      <c r="H5184" s="63" t="s">
        <v>769</v>
      </c>
      <c r="I5184" s="63"/>
      <c r="J5184" s="63">
        <v>38</v>
      </c>
      <c r="K5184" s="63">
        <v>3</v>
      </c>
      <c r="L5184" s="63"/>
      <c r="M5184" s="63"/>
      <c r="N5184" s="63"/>
      <c r="O5184" s="63"/>
      <c r="P5184" s="63"/>
      <c r="Q5184" s="63"/>
      <c r="R5184" s="63"/>
    </row>
    <row r="5185" spans="1:18" x14ac:dyDescent="0.2">
      <c r="A5185" s="63" t="s">
        <v>5063</v>
      </c>
      <c r="B5185" s="63" t="s">
        <v>4977</v>
      </c>
      <c r="C5185" s="63" t="s">
        <v>189</v>
      </c>
      <c r="D5185" s="63" t="s">
        <v>188</v>
      </c>
      <c r="E5185" s="63" t="s">
        <v>4975</v>
      </c>
      <c r="F5185" s="63">
        <v>1</v>
      </c>
      <c r="G5185" s="63" t="s">
        <v>8813</v>
      </c>
      <c r="H5185" s="63" t="s">
        <v>772</v>
      </c>
      <c r="I5185" s="63"/>
      <c r="J5185" s="63">
        <v>36</v>
      </c>
      <c r="K5185" s="63">
        <v>3</v>
      </c>
      <c r="L5185" s="63"/>
      <c r="M5185" s="63"/>
      <c r="N5185" s="63"/>
      <c r="O5185" s="63"/>
      <c r="P5185" s="63"/>
      <c r="Q5185" s="63"/>
      <c r="R5185" s="63"/>
    </row>
    <row r="5186" spans="1:18" x14ac:dyDescent="0.2">
      <c r="A5186" s="63" t="s">
        <v>5064</v>
      </c>
      <c r="B5186" s="63" t="s">
        <v>4974</v>
      </c>
      <c r="C5186" s="63" t="s">
        <v>193</v>
      </c>
      <c r="D5186" s="63" t="s">
        <v>192</v>
      </c>
      <c r="E5186" s="63" t="s">
        <v>4975</v>
      </c>
      <c r="F5186" s="63">
        <v>0</v>
      </c>
      <c r="G5186" s="63" t="s">
        <v>8278</v>
      </c>
      <c r="H5186" s="63" t="s">
        <v>8278</v>
      </c>
      <c r="I5186" s="63"/>
      <c r="J5186" s="63"/>
      <c r="K5186" s="63"/>
      <c r="L5186" s="63"/>
      <c r="M5186" s="63"/>
      <c r="N5186" s="63"/>
      <c r="O5186" s="63"/>
      <c r="P5186" s="63"/>
      <c r="Q5186" s="63"/>
      <c r="R5186" s="63"/>
    </row>
    <row r="5187" spans="1:18" x14ac:dyDescent="0.2">
      <c r="A5187" s="63" t="s">
        <v>5065</v>
      </c>
      <c r="B5187" s="63" t="s">
        <v>4977</v>
      </c>
      <c r="C5187" s="63" t="s">
        <v>193</v>
      </c>
      <c r="D5187" s="63" t="s">
        <v>192</v>
      </c>
      <c r="E5187" s="63" t="s">
        <v>4975</v>
      </c>
      <c r="F5187" s="63">
        <v>1</v>
      </c>
      <c r="G5187" s="63" t="s">
        <v>8278</v>
      </c>
      <c r="H5187" s="63" t="s">
        <v>8278</v>
      </c>
      <c r="I5187" s="63"/>
      <c r="J5187" s="63"/>
      <c r="K5187" s="63"/>
      <c r="L5187" s="63"/>
      <c r="M5187" s="63"/>
      <c r="N5187" s="63"/>
      <c r="O5187" s="63"/>
      <c r="P5187" s="63"/>
      <c r="Q5187" s="63"/>
      <c r="R5187" s="63"/>
    </row>
    <row r="5188" spans="1:18" x14ac:dyDescent="0.2">
      <c r="A5188" s="63" t="s">
        <v>5066</v>
      </c>
      <c r="B5188" s="63" t="s">
        <v>4974</v>
      </c>
      <c r="C5188" s="63" t="s">
        <v>197</v>
      </c>
      <c r="D5188" s="63" t="s">
        <v>196</v>
      </c>
      <c r="E5188" s="63" t="s">
        <v>4975</v>
      </c>
      <c r="F5188" s="63">
        <v>0</v>
      </c>
      <c r="G5188" s="63" t="s">
        <v>8813</v>
      </c>
      <c r="H5188" s="63" t="s">
        <v>769</v>
      </c>
      <c r="I5188" s="63"/>
      <c r="J5188" s="63">
        <v>3</v>
      </c>
      <c r="K5188" s="63">
        <v>1</v>
      </c>
      <c r="L5188" s="63"/>
      <c r="M5188" s="63"/>
      <c r="N5188" s="63"/>
      <c r="O5188" s="63"/>
      <c r="P5188" s="63"/>
      <c r="Q5188" s="63"/>
      <c r="R5188" s="63"/>
    </row>
    <row r="5189" spans="1:18" x14ac:dyDescent="0.2">
      <c r="A5189" s="63" t="s">
        <v>5067</v>
      </c>
      <c r="B5189" s="63" t="s">
        <v>4977</v>
      </c>
      <c r="C5189" s="63" t="s">
        <v>197</v>
      </c>
      <c r="D5189" s="63" t="s">
        <v>196</v>
      </c>
      <c r="E5189" s="63" t="s">
        <v>4975</v>
      </c>
      <c r="F5189" s="63">
        <v>1</v>
      </c>
      <c r="G5189" s="63" t="s">
        <v>8813</v>
      </c>
      <c r="H5189" s="63" t="s">
        <v>772</v>
      </c>
      <c r="I5189" s="63"/>
      <c r="J5189" s="63">
        <v>3</v>
      </c>
      <c r="K5189" s="63">
        <v>1</v>
      </c>
      <c r="L5189" s="63"/>
      <c r="M5189" s="63"/>
      <c r="N5189" s="63"/>
      <c r="O5189" s="63"/>
      <c r="P5189" s="63"/>
      <c r="Q5189" s="63"/>
      <c r="R5189" s="63"/>
    </row>
    <row r="5190" spans="1:18" x14ac:dyDescent="0.2">
      <c r="A5190" s="63" t="s">
        <v>5068</v>
      </c>
      <c r="B5190" s="63" t="s">
        <v>4974</v>
      </c>
      <c r="C5190" s="63" t="s">
        <v>201</v>
      </c>
      <c r="D5190" s="63" t="s">
        <v>200</v>
      </c>
      <c r="E5190" s="63" t="s">
        <v>4975</v>
      </c>
      <c r="F5190" s="63">
        <v>0</v>
      </c>
      <c r="G5190" s="63" t="s">
        <v>8813</v>
      </c>
      <c r="H5190" s="63" t="s">
        <v>769</v>
      </c>
      <c r="I5190" s="63"/>
      <c r="J5190" s="63">
        <v>13</v>
      </c>
      <c r="K5190" s="63">
        <v>2</v>
      </c>
      <c r="L5190" s="63"/>
      <c r="M5190" s="63"/>
      <c r="N5190" s="63"/>
      <c r="O5190" s="63"/>
      <c r="P5190" s="63"/>
      <c r="Q5190" s="63"/>
      <c r="R5190" s="63"/>
    </row>
    <row r="5191" spans="1:18" x14ac:dyDescent="0.2">
      <c r="A5191" s="63" t="s">
        <v>5069</v>
      </c>
      <c r="B5191" s="63" t="s">
        <v>4977</v>
      </c>
      <c r="C5191" s="63" t="s">
        <v>201</v>
      </c>
      <c r="D5191" s="63" t="s">
        <v>200</v>
      </c>
      <c r="E5191" s="63" t="s">
        <v>4975</v>
      </c>
      <c r="F5191" s="63">
        <v>1</v>
      </c>
      <c r="G5191" s="63" t="s">
        <v>8813</v>
      </c>
      <c r="H5191" s="63" t="s">
        <v>772</v>
      </c>
      <c r="I5191" s="63"/>
      <c r="J5191" s="63">
        <v>12</v>
      </c>
      <c r="K5191" s="63">
        <v>1</v>
      </c>
      <c r="L5191" s="63"/>
      <c r="M5191" s="63"/>
      <c r="N5191" s="63"/>
      <c r="O5191" s="63"/>
      <c r="P5191" s="63"/>
      <c r="Q5191" s="63"/>
      <c r="R5191" s="63"/>
    </row>
    <row r="5192" spans="1:18" x14ac:dyDescent="0.2">
      <c r="A5192" s="63" t="s">
        <v>5070</v>
      </c>
      <c r="B5192" s="63" t="s">
        <v>4974</v>
      </c>
      <c r="C5192" s="63" t="s">
        <v>205</v>
      </c>
      <c r="D5192" s="63" t="s">
        <v>204</v>
      </c>
      <c r="E5192" s="63" t="s">
        <v>4975</v>
      </c>
      <c r="F5192" s="63">
        <v>0</v>
      </c>
      <c r="G5192" s="63" t="s">
        <v>8813</v>
      </c>
      <c r="H5192" s="63" t="s">
        <v>769</v>
      </c>
      <c r="I5192" s="63"/>
      <c r="J5192" s="63">
        <v>28</v>
      </c>
      <c r="K5192" s="63">
        <v>3</v>
      </c>
      <c r="L5192" s="63"/>
      <c r="M5192" s="63"/>
      <c r="N5192" s="63"/>
      <c r="O5192" s="63"/>
      <c r="P5192" s="63"/>
      <c r="Q5192" s="63"/>
      <c r="R5192" s="63"/>
    </row>
    <row r="5193" spans="1:18" x14ac:dyDescent="0.2">
      <c r="A5193" s="63" t="s">
        <v>5071</v>
      </c>
      <c r="B5193" s="63" t="s">
        <v>4977</v>
      </c>
      <c r="C5193" s="63" t="s">
        <v>205</v>
      </c>
      <c r="D5193" s="63" t="s">
        <v>204</v>
      </c>
      <c r="E5193" s="63" t="s">
        <v>4975</v>
      </c>
      <c r="F5193" s="63">
        <v>1</v>
      </c>
      <c r="G5193" s="63" t="s">
        <v>8813</v>
      </c>
      <c r="H5193" s="63" t="s">
        <v>772</v>
      </c>
      <c r="I5193" s="63"/>
      <c r="J5193" s="63">
        <v>23</v>
      </c>
      <c r="K5193" s="63">
        <v>2</v>
      </c>
      <c r="L5193" s="63"/>
      <c r="M5193" s="63"/>
      <c r="N5193" s="63"/>
      <c r="O5193" s="63"/>
      <c r="P5193" s="63"/>
      <c r="Q5193" s="63"/>
      <c r="R5193" s="63"/>
    </row>
    <row r="5194" spans="1:18" x14ac:dyDescent="0.2">
      <c r="A5194" s="63" t="s">
        <v>5072</v>
      </c>
      <c r="B5194" s="63" t="s">
        <v>4974</v>
      </c>
      <c r="C5194" s="63" t="s">
        <v>209</v>
      </c>
      <c r="D5194" s="63" t="s">
        <v>208</v>
      </c>
      <c r="E5194" s="63" t="s">
        <v>4975</v>
      </c>
      <c r="F5194" s="63">
        <v>0</v>
      </c>
      <c r="G5194" s="63" t="s">
        <v>8813</v>
      </c>
      <c r="H5194" s="63" t="s">
        <v>769</v>
      </c>
      <c r="I5194" s="63"/>
      <c r="J5194" s="63">
        <v>7</v>
      </c>
      <c r="K5194" s="63">
        <v>1</v>
      </c>
      <c r="L5194" s="63"/>
      <c r="M5194" s="63"/>
      <c r="N5194" s="63"/>
      <c r="O5194" s="63"/>
      <c r="P5194" s="63"/>
      <c r="Q5194" s="63"/>
      <c r="R5194" s="63"/>
    </row>
    <row r="5195" spans="1:18" x14ac:dyDescent="0.2">
      <c r="A5195" s="63" t="s">
        <v>5073</v>
      </c>
      <c r="B5195" s="63" t="s">
        <v>4977</v>
      </c>
      <c r="C5195" s="63" t="s">
        <v>209</v>
      </c>
      <c r="D5195" s="63" t="s">
        <v>208</v>
      </c>
      <c r="E5195" s="63" t="s">
        <v>4975</v>
      </c>
      <c r="F5195" s="63">
        <v>1</v>
      </c>
      <c r="G5195" s="63" t="s">
        <v>8813</v>
      </c>
      <c r="H5195" s="63" t="s">
        <v>772</v>
      </c>
      <c r="I5195" s="63"/>
      <c r="J5195" s="63">
        <v>5</v>
      </c>
      <c r="K5195" s="63">
        <v>1</v>
      </c>
      <c r="L5195" s="63"/>
      <c r="M5195" s="63"/>
      <c r="N5195" s="63"/>
      <c r="O5195" s="63"/>
      <c r="P5195" s="63"/>
      <c r="Q5195" s="63"/>
      <c r="R5195" s="63"/>
    </row>
    <row r="5196" spans="1:18" x14ac:dyDescent="0.2">
      <c r="A5196" s="63" t="s">
        <v>5074</v>
      </c>
      <c r="B5196" s="63" t="s">
        <v>4974</v>
      </c>
      <c r="C5196" s="63" t="s">
        <v>213</v>
      </c>
      <c r="D5196" s="63" t="s">
        <v>212</v>
      </c>
      <c r="E5196" s="63" t="s">
        <v>4975</v>
      </c>
      <c r="F5196" s="63">
        <v>0</v>
      </c>
      <c r="G5196" s="63" t="s">
        <v>8813</v>
      </c>
      <c r="H5196" s="63" t="s">
        <v>769</v>
      </c>
      <c r="I5196" s="63"/>
      <c r="J5196" s="63">
        <v>49</v>
      </c>
      <c r="K5196" s="63">
        <v>4</v>
      </c>
      <c r="L5196" s="63"/>
      <c r="M5196" s="63"/>
      <c r="N5196" s="63"/>
      <c r="O5196" s="63"/>
      <c r="P5196" s="63"/>
      <c r="Q5196" s="63"/>
      <c r="R5196" s="63"/>
    </row>
    <row r="5197" spans="1:18" x14ac:dyDescent="0.2">
      <c r="A5197" s="63" t="s">
        <v>5075</v>
      </c>
      <c r="B5197" s="63" t="s">
        <v>4977</v>
      </c>
      <c r="C5197" s="63" t="s">
        <v>213</v>
      </c>
      <c r="D5197" s="63" t="s">
        <v>212</v>
      </c>
      <c r="E5197" s="63" t="s">
        <v>4975</v>
      </c>
      <c r="F5197" s="63">
        <v>1</v>
      </c>
      <c r="G5197" s="63" t="s">
        <v>8813</v>
      </c>
      <c r="H5197" s="63" t="s">
        <v>772</v>
      </c>
      <c r="I5197" s="63"/>
      <c r="J5197" s="63">
        <v>48</v>
      </c>
      <c r="K5197" s="63">
        <v>4</v>
      </c>
      <c r="L5197" s="63"/>
      <c r="M5197" s="63"/>
      <c r="N5197" s="63"/>
      <c r="O5197" s="63"/>
      <c r="P5197" s="63"/>
      <c r="Q5197" s="63"/>
      <c r="R5197" s="63"/>
    </row>
    <row r="5198" spans="1:18" x14ac:dyDescent="0.2">
      <c r="A5198" s="63" t="s">
        <v>5076</v>
      </c>
      <c r="B5198" s="63" t="s">
        <v>4974</v>
      </c>
      <c r="C5198" s="63" t="s">
        <v>217</v>
      </c>
      <c r="D5198" s="63" t="s">
        <v>216</v>
      </c>
      <c r="E5198" s="63" t="s">
        <v>4975</v>
      </c>
      <c r="F5198" s="63">
        <v>0</v>
      </c>
      <c r="G5198" s="63" t="s">
        <v>8813</v>
      </c>
      <c r="H5198" s="63" t="s">
        <v>769</v>
      </c>
      <c r="I5198" s="63"/>
      <c r="J5198" s="63">
        <v>15</v>
      </c>
      <c r="K5198" s="63">
        <v>2</v>
      </c>
      <c r="L5198" s="63"/>
      <c r="M5198" s="63"/>
      <c r="N5198" s="63"/>
      <c r="O5198" s="63"/>
      <c r="P5198" s="63"/>
      <c r="Q5198" s="63"/>
      <c r="R5198" s="63"/>
    </row>
    <row r="5199" spans="1:18" x14ac:dyDescent="0.2">
      <c r="A5199" s="63" t="s">
        <v>5077</v>
      </c>
      <c r="B5199" s="63" t="s">
        <v>4977</v>
      </c>
      <c r="C5199" s="63" t="s">
        <v>217</v>
      </c>
      <c r="D5199" s="63" t="s">
        <v>216</v>
      </c>
      <c r="E5199" s="63" t="s">
        <v>4975</v>
      </c>
      <c r="F5199" s="63">
        <v>1</v>
      </c>
      <c r="G5199" s="63" t="s">
        <v>8813</v>
      </c>
      <c r="H5199" s="63" t="s">
        <v>772</v>
      </c>
      <c r="I5199" s="63"/>
      <c r="J5199" s="63">
        <v>14</v>
      </c>
      <c r="K5199" s="63">
        <v>2</v>
      </c>
      <c r="L5199" s="63"/>
      <c r="M5199" s="63"/>
      <c r="N5199" s="63"/>
      <c r="O5199" s="63"/>
      <c r="P5199" s="63"/>
      <c r="Q5199" s="63"/>
      <c r="R5199" s="63"/>
    </row>
    <row r="5200" spans="1:18" x14ac:dyDescent="0.2">
      <c r="A5200" s="63" t="s">
        <v>5078</v>
      </c>
      <c r="B5200" s="63" t="s">
        <v>4974</v>
      </c>
      <c r="C5200" s="63" t="s">
        <v>221</v>
      </c>
      <c r="D5200" s="63" t="s">
        <v>220</v>
      </c>
      <c r="E5200" s="63" t="s">
        <v>4975</v>
      </c>
      <c r="F5200" s="63">
        <v>0</v>
      </c>
      <c r="G5200" s="63" t="s">
        <v>8813</v>
      </c>
      <c r="H5200" s="63" t="s">
        <v>769</v>
      </c>
      <c r="I5200" s="63"/>
      <c r="J5200" s="63">
        <v>22</v>
      </c>
      <c r="K5200" s="63">
        <v>2</v>
      </c>
      <c r="L5200" s="63"/>
      <c r="M5200" s="63"/>
      <c r="N5200" s="63"/>
      <c r="O5200" s="63"/>
      <c r="P5200" s="63"/>
      <c r="Q5200" s="63"/>
      <c r="R5200" s="63"/>
    </row>
    <row r="5201" spans="1:18" x14ac:dyDescent="0.2">
      <c r="A5201" s="63" t="s">
        <v>5079</v>
      </c>
      <c r="B5201" s="63" t="s">
        <v>4977</v>
      </c>
      <c r="C5201" s="63" t="s">
        <v>221</v>
      </c>
      <c r="D5201" s="63" t="s">
        <v>220</v>
      </c>
      <c r="E5201" s="63" t="s">
        <v>4975</v>
      </c>
      <c r="F5201" s="63">
        <v>1</v>
      </c>
      <c r="G5201" s="63" t="s">
        <v>8813</v>
      </c>
      <c r="H5201" s="63" t="s">
        <v>772</v>
      </c>
      <c r="I5201" s="63"/>
      <c r="J5201" s="63">
        <v>23</v>
      </c>
      <c r="K5201" s="63">
        <v>2</v>
      </c>
      <c r="L5201" s="63"/>
      <c r="M5201" s="63"/>
      <c r="N5201" s="63"/>
      <c r="O5201" s="63"/>
      <c r="P5201" s="63"/>
      <c r="Q5201" s="63"/>
      <c r="R5201" s="63"/>
    </row>
    <row r="5306" spans="6:9" x14ac:dyDescent="0.2">
      <c r="F5306" s="62"/>
      <c r="I5306" s="62"/>
    </row>
    <row r="5307" spans="6:9" x14ac:dyDescent="0.2">
      <c r="F5307" s="62"/>
      <c r="I5307" s="62"/>
    </row>
    <row r="5308" spans="6:9" x14ac:dyDescent="0.2">
      <c r="F5308" s="62"/>
      <c r="I5308" s="62"/>
    </row>
    <row r="5309" spans="6:9" x14ac:dyDescent="0.2">
      <c r="F5309" s="62"/>
      <c r="I5309" s="62"/>
    </row>
    <row r="5310" spans="6:9" x14ac:dyDescent="0.2">
      <c r="F5310" s="62"/>
      <c r="I5310" s="62"/>
    </row>
    <row r="5311" spans="6:9" x14ac:dyDescent="0.2">
      <c r="F5311" s="62"/>
      <c r="I5311" s="62"/>
    </row>
    <row r="5312" spans="6:9" x14ac:dyDescent="0.2">
      <c r="F5312" s="62"/>
      <c r="I5312" s="62"/>
    </row>
    <row r="5313" spans="6:9" x14ac:dyDescent="0.2">
      <c r="F5313" s="62"/>
      <c r="I5313" s="62"/>
    </row>
    <row r="5314" spans="6:9" x14ac:dyDescent="0.2">
      <c r="F5314" s="62"/>
      <c r="I5314" s="62"/>
    </row>
    <row r="5315" spans="6:9" x14ac:dyDescent="0.2">
      <c r="F5315" s="62"/>
      <c r="I5315" s="62"/>
    </row>
    <row r="5316" spans="6:9" x14ac:dyDescent="0.2">
      <c r="F5316" s="62"/>
      <c r="I5316" s="62"/>
    </row>
    <row r="5317" spans="6:9" x14ac:dyDescent="0.2">
      <c r="F5317" s="62"/>
      <c r="I5317" s="62"/>
    </row>
    <row r="5318" spans="6:9" x14ac:dyDescent="0.2">
      <c r="F5318" s="62"/>
      <c r="I5318" s="62"/>
    </row>
    <row r="5319" spans="6:9" x14ac:dyDescent="0.2">
      <c r="F5319" s="62"/>
      <c r="I5319" s="62"/>
    </row>
    <row r="5320" spans="6:9" x14ac:dyDescent="0.2">
      <c r="F5320" s="62"/>
      <c r="I5320" s="62"/>
    </row>
    <row r="5321" spans="6:9" x14ac:dyDescent="0.2">
      <c r="F5321" s="62"/>
      <c r="I5321" s="62"/>
    </row>
    <row r="5322" spans="6:9" x14ac:dyDescent="0.2">
      <c r="F5322" s="62"/>
      <c r="I5322" s="62"/>
    </row>
    <row r="5323" spans="6:9" x14ac:dyDescent="0.2">
      <c r="F5323" s="62"/>
      <c r="I5323" s="62"/>
    </row>
    <row r="5324" spans="6:9" x14ac:dyDescent="0.2">
      <c r="F5324" s="62"/>
      <c r="I5324" s="62"/>
    </row>
    <row r="5325" spans="6:9" x14ac:dyDescent="0.2">
      <c r="F5325" s="62"/>
      <c r="I5325" s="62"/>
    </row>
    <row r="5326" spans="6:9" x14ac:dyDescent="0.2">
      <c r="F5326" s="62"/>
      <c r="I5326" s="62"/>
    </row>
    <row r="5327" spans="6:9" x14ac:dyDescent="0.2">
      <c r="F5327" s="62"/>
      <c r="I5327" s="62"/>
    </row>
    <row r="5328" spans="6:9" x14ac:dyDescent="0.2">
      <c r="F5328" s="62"/>
      <c r="I5328" s="62"/>
    </row>
    <row r="5329" spans="6:9" x14ac:dyDescent="0.2">
      <c r="F5329" s="62"/>
      <c r="I5329" s="62"/>
    </row>
    <row r="5330" spans="6:9" x14ac:dyDescent="0.2">
      <c r="F5330" s="62"/>
      <c r="I5330" s="62"/>
    </row>
    <row r="5331" spans="6:9" x14ac:dyDescent="0.2">
      <c r="F5331" s="62"/>
      <c r="I5331" s="62"/>
    </row>
    <row r="5332" spans="6:9" x14ac:dyDescent="0.2">
      <c r="F5332" s="62"/>
      <c r="I5332" s="62"/>
    </row>
    <row r="5333" spans="6:9" x14ac:dyDescent="0.2">
      <c r="F5333" s="62"/>
      <c r="I5333" s="62"/>
    </row>
    <row r="5334" spans="6:9" x14ac:dyDescent="0.2">
      <c r="F5334" s="62"/>
      <c r="I5334" s="62"/>
    </row>
    <row r="5335" spans="6:9" x14ac:dyDescent="0.2">
      <c r="F5335" s="62"/>
      <c r="I5335" s="62"/>
    </row>
    <row r="5336" spans="6:9" x14ac:dyDescent="0.2">
      <c r="F5336" s="62"/>
      <c r="I5336" s="62"/>
    </row>
    <row r="5337" spans="6:9" x14ac:dyDescent="0.2">
      <c r="F5337" s="62"/>
      <c r="I5337" s="62"/>
    </row>
    <row r="5338" spans="6:9" x14ac:dyDescent="0.2">
      <c r="F5338" s="62"/>
      <c r="I5338" s="62"/>
    </row>
    <row r="5339" spans="6:9" x14ac:dyDescent="0.2">
      <c r="F5339" s="62"/>
      <c r="I5339" s="62"/>
    </row>
    <row r="5340" spans="6:9" x14ac:dyDescent="0.2">
      <c r="F5340" s="62"/>
      <c r="I5340" s="62"/>
    </row>
    <row r="5341" spans="6:9" x14ac:dyDescent="0.2">
      <c r="F5341" s="62"/>
      <c r="I5341" s="62"/>
    </row>
    <row r="5342" spans="6:9" x14ac:dyDescent="0.2">
      <c r="F5342" s="62"/>
      <c r="I5342" s="62"/>
    </row>
    <row r="5343" spans="6:9" x14ac:dyDescent="0.2">
      <c r="F5343" s="62"/>
      <c r="I5343" s="62"/>
    </row>
    <row r="5344" spans="6:9" x14ac:dyDescent="0.2">
      <c r="F5344" s="62"/>
      <c r="I5344" s="62"/>
    </row>
    <row r="5345" spans="6:9" x14ac:dyDescent="0.2">
      <c r="F5345" s="62"/>
      <c r="I5345" s="62"/>
    </row>
    <row r="5346" spans="6:9" x14ac:dyDescent="0.2">
      <c r="F5346" s="62"/>
      <c r="I5346" s="62"/>
    </row>
    <row r="5347" spans="6:9" x14ac:dyDescent="0.2">
      <c r="F5347" s="62"/>
      <c r="I5347" s="62"/>
    </row>
    <row r="5348" spans="6:9" x14ac:dyDescent="0.2">
      <c r="F5348" s="62"/>
      <c r="I5348" s="62"/>
    </row>
    <row r="5349" spans="6:9" x14ac:dyDescent="0.2">
      <c r="F5349" s="62"/>
      <c r="I5349" s="62"/>
    </row>
    <row r="5350" spans="6:9" x14ac:dyDescent="0.2">
      <c r="F5350" s="62"/>
      <c r="I5350" s="62"/>
    </row>
    <row r="5351" spans="6:9" x14ac:dyDescent="0.2">
      <c r="F5351" s="62"/>
      <c r="I5351" s="62"/>
    </row>
    <row r="5352" spans="6:9" x14ac:dyDescent="0.2">
      <c r="F5352" s="62"/>
      <c r="I5352" s="62"/>
    </row>
    <row r="5353" spans="6:9" x14ac:dyDescent="0.2">
      <c r="F5353" s="62"/>
      <c r="I5353" s="62"/>
    </row>
    <row r="5354" spans="6:9" x14ac:dyDescent="0.2">
      <c r="F5354" s="62"/>
      <c r="I5354" s="62"/>
    </row>
    <row r="5355" spans="6:9" x14ac:dyDescent="0.2">
      <c r="F5355" s="62"/>
      <c r="I5355" s="62"/>
    </row>
    <row r="5356" spans="6:9" x14ac:dyDescent="0.2">
      <c r="F5356" s="62"/>
      <c r="I5356" s="62"/>
    </row>
    <row r="5357" spans="6:9" x14ac:dyDescent="0.2">
      <c r="F5357" s="62"/>
      <c r="I5357" s="62"/>
    </row>
    <row r="5358" spans="6:9" x14ac:dyDescent="0.2">
      <c r="F5358" s="62"/>
      <c r="I5358" s="62"/>
    </row>
    <row r="5359" spans="6:9" x14ac:dyDescent="0.2">
      <c r="F5359" s="62"/>
      <c r="I5359" s="62"/>
    </row>
    <row r="5360" spans="6:9" x14ac:dyDescent="0.2">
      <c r="F5360" s="62"/>
      <c r="I5360" s="62"/>
    </row>
    <row r="5361" spans="6:9" x14ac:dyDescent="0.2">
      <c r="F5361" s="62"/>
      <c r="I5361" s="62"/>
    </row>
    <row r="5362" spans="6:9" x14ac:dyDescent="0.2">
      <c r="F5362" s="62"/>
      <c r="I5362" s="62"/>
    </row>
    <row r="5363" spans="6:9" x14ac:dyDescent="0.2">
      <c r="F5363" s="62"/>
      <c r="I5363" s="62"/>
    </row>
    <row r="5364" spans="6:9" x14ac:dyDescent="0.2">
      <c r="F5364" s="62"/>
      <c r="I5364" s="62"/>
    </row>
    <row r="5365" spans="6:9" x14ac:dyDescent="0.2">
      <c r="F5365" s="62"/>
      <c r="I5365" s="62"/>
    </row>
    <row r="5366" spans="6:9" x14ac:dyDescent="0.2">
      <c r="F5366" s="62"/>
      <c r="I5366" s="62"/>
    </row>
    <row r="5367" spans="6:9" x14ac:dyDescent="0.2">
      <c r="F5367" s="62"/>
      <c r="I5367" s="62"/>
    </row>
    <row r="5368" spans="6:9" x14ac:dyDescent="0.2">
      <c r="F5368" s="62"/>
      <c r="I5368" s="62"/>
    </row>
    <row r="5369" spans="6:9" x14ac:dyDescent="0.2">
      <c r="F5369" s="62"/>
      <c r="I5369" s="62"/>
    </row>
    <row r="5370" spans="6:9" x14ac:dyDescent="0.2">
      <c r="F5370" s="62"/>
      <c r="I5370" s="62"/>
    </row>
    <row r="5371" spans="6:9" x14ac:dyDescent="0.2">
      <c r="F5371" s="62"/>
      <c r="I5371" s="62"/>
    </row>
    <row r="5372" spans="6:9" x14ac:dyDescent="0.2">
      <c r="F5372" s="62"/>
      <c r="I5372" s="62"/>
    </row>
    <row r="5373" spans="6:9" x14ac:dyDescent="0.2">
      <c r="F5373" s="62"/>
      <c r="I5373" s="62"/>
    </row>
    <row r="5374" spans="6:9" x14ac:dyDescent="0.2">
      <c r="F5374" s="62"/>
      <c r="I5374" s="62"/>
    </row>
    <row r="5375" spans="6:9" x14ac:dyDescent="0.2">
      <c r="F5375" s="62"/>
      <c r="I5375" s="62"/>
    </row>
    <row r="5376" spans="6:9" x14ac:dyDescent="0.2">
      <c r="F5376" s="62"/>
      <c r="I5376" s="62"/>
    </row>
    <row r="5377" spans="6:9" x14ac:dyDescent="0.2">
      <c r="F5377" s="62"/>
      <c r="I5377" s="62"/>
    </row>
    <row r="5378" spans="6:9" x14ac:dyDescent="0.2">
      <c r="F5378" s="62"/>
      <c r="I5378" s="62"/>
    </row>
    <row r="5379" spans="6:9" x14ac:dyDescent="0.2">
      <c r="F5379" s="62"/>
      <c r="I5379" s="62"/>
    </row>
    <row r="5380" spans="6:9" x14ac:dyDescent="0.2">
      <c r="F5380" s="62"/>
      <c r="I5380" s="62"/>
    </row>
    <row r="5381" spans="6:9" x14ac:dyDescent="0.2">
      <c r="F5381" s="62"/>
      <c r="I5381" s="62"/>
    </row>
    <row r="5382" spans="6:9" x14ac:dyDescent="0.2">
      <c r="F5382" s="62"/>
      <c r="I5382" s="62"/>
    </row>
    <row r="5383" spans="6:9" x14ac:dyDescent="0.2">
      <c r="F5383" s="62"/>
      <c r="I5383" s="62"/>
    </row>
    <row r="5384" spans="6:9" x14ac:dyDescent="0.2">
      <c r="F5384" s="62"/>
      <c r="I5384" s="62"/>
    </row>
    <row r="5385" spans="6:9" x14ac:dyDescent="0.2">
      <c r="F5385" s="62"/>
      <c r="I5385" s="62"/>
    </row>
    <row r="5386" spans="6:9" x14ac:dyDescent="0.2">
      <c r="F5386" s="62"/>
      <c r="I5386" s="62"/>
    </row>
    <row r="5387" spans="6:9" x14ac:dyDescent="0.2">
      <c r="F5387" s="62"/>
      <c r="I5387" s="62"/>
    </row>
    <row r="5388" spans="6:9" x14ac:dyDescent="0.2">
      <c r="F5388" s="62"/>
      <c r="I5388" s="62"/>
    </row>
    <row r="5389" spans="6:9" x14ac:dyDescent="0.2">
      <c r="F5389" s="62"/>
      <c r="I5389" s="62"/>
    </row>
    <row r="5390" spans="6:9" x14ac:dyDescent="0.2">
      <c r="F5390" s="62"/>
      <c r="I5390" s="62"/>
    </row>
    <row r="5391" spans="6:9" x14ac:dyDescent="0.2">
      <c r="F5391" s="62"/>
      <c r="I5391" s="62"/>
    </row>
    <row r="5392" spans="6:9" x14ac:dyDescent="0.2">
      <c r="F5392" s="62"/>
      <c r="I5392" s="62"/>
    </row>
    <row r="5393" spans="6:9" x14ac:dyDescent="0.2">
      <c r="F5393" s="62"/>
      <c r="I5393" s="62"/>
    </row>
    <row r="5394" spans="6:9" x14ac:dyDescent="0.2">
      <c r="F5394" s="62"/>
      <c r="I5394" s="62"/>
    </row>
    <row r="5395" spans="6:9" x14ac:dyDescent="0.2">
      <c r="F5395" s="62"/>
      <c r="I5395" s="62"/>
    </row>
    <row r="5396" spans="6:9" x14ac:dyDescent="0.2">
      <c r="F5396" s="62"/>
      <c r="I5396" s="62"/>
    </row>
    <row r="5397" spans="6:9" x14ac:dyDescent="0.2">
      <c r="F5397" s="62"/>
      <c r="I5397" s="62"/>
    </row>
    <row r="5398" spans="6:9" x14ac:dyDescent="0.2">
      <c r="F5398" s="62"/>
      <c r="I5398" s="62"/>
    </row>
    <row r="5399" spans="6:9" x14ac:dyDescent="0.2">
      <c r="F5399" s="62"/>
      <c r="I5399" s="62"/>
    </row>
    <row r="5400" spans="6:9" x14ac:dyDescent="0.2">
      <c r="F5400" s="62"/>
      <c r="I5400" s="62"/>
    </row>
    <row r="5401" spans="6:9" x14ac:dyDescent="0.2">
      <c r="F5401" s="62"/>
      <c r="I5401" s="62"/>
    </row>
    <row r="5402" spans="6:9" x14ac:dyDescent="0.2">
      <c r="F5402" s="62"/>
      <c r="I5402" s="62"/>
    </row>
    <row r="5403" spans="6:9" x14ac:dyDescent="0.2">
      <c r="F5403" s="62"/>
      <c r="I5403" s="62"/>
    </row>
    <row r="5404" spans="6:9" x14ac:dyDescent="0.2">
      <c r="F5404" s="62"/>
      <c r="I5404" s="62"/>
    </row>
    <row r="5405" spans="6:9" x14ac:dyDescent="0.2">
      <c r="F5405" s="62"/>
      <c r="I5405" s="62"/>
    </row>
    <row r="5406" spans="6:9" x14ac:dyDescent="0.2">
      <c r="F5406" s="62"/>
      <c r="I5406" s="62"/>
    </row>
    <row r="5407" spans="6:9" x14ac:dyDescent="0.2">
      <c r="F5407" s="62"/>
      <c r="I5407" s="62"/>
    </row>
    <row r="5408" spans="6:9" x14ac:dyDescent="0.2">
      <c r="F5408" s="62"/>
      <c r="I5408" s="62"/>
    </row>
    <row r="5409" spans="6:16" x14ac:dyDescent="0.2">
      <c r="F5409" s="62"/>
      <c r="I5409" s="62"/>
    </row>
    <row r="5410" spans="6:16" x14ac:dyDescent="0.2">
      <c r="F5410" s="62"/>
      <c r="I5410" s="62"/>
    </row>
    <row r="5411" spans="6:16" x14ac:dyDescent="0.2">
      <c r="F5411" s="62"/>
      <c r="I5411" s="62"/>
      <c r="L5411" s="62"/>
      <c r="N5411" s="62"/>
      <c r="P5411" s="62"/>
    </row>
    <row r="5412" spans="6:16" x14ac:dyDescent="0.2">
      <c r="F5412" s="62"/>
      <c r="I5412" s="62"/>
    </row>
    <row r="5413" spans="6:16" x14ac:dyDescent="0.2">
      <c r="F5413" s="62"/>
      <c r="I5413" s="62"/>
      <c r="L5413" s="62"/>
      <c r="M5413" s="62"/>
      <c r="O5413" s="62"/>
    </row>
    <row r="5414" spans="6:16" x14ac:dyDescent="0.2">
      <c r="F5414" s="62"/>
      <c r="I5414" s="62"/>
    </row>
    <row r="5415" spans="6:16" x14ac:dyDescent="0.2">
      <c r="F5415" s="62"/>
      <c r="I5415" s="62"/>
      <c r="L5415" s="62"/>
      <c r="N5415" s="62"/>
    </row>
    <row r="5416" spans="6:16" x14ac:dyDescent="0.2">
      <c r="F5416" s="62"/>
      <c r="I5416" s="62"/>
    </row>
    <row r="5417" spans="6:16" x14ac:dyDescent="0.2">
      <c r="F5417" s="62"/>
      <c r="I5417" s="62"/>
      <c r="L5417" s="62"/>
      <c r="N5417" s="62"/>
      <c r="P5417" s="62"/>
    </row>
    <row r="5418" spans="6:16" x14ac:dyDescent="0.2">
      <c r="F5418" s="62"/>
      <c r="I5418" s="62"/>
    </row>
    <row r="5419" spans="6:16" x14ac:dyDescent="0.2">
      <c r="F5419" s="62"/>
      <c r="I5419" s="62"/>
      <c r="L5419" s="62"/>
      <c r="N5419" s="62"/>
      <c r="P5419" s="62"/>
    </row>
    <row r="5420" spans="6:16" x14ac:dyDescent="0.2">
      <c r="F5420" s="62"/>
      <c r="I5420" s="62"/>
    </row>
    <row r="5421" spans="6:16" x14ac:dyDescent="0.2">
      <c r="F5421" s="62"/>
      <c r="I5421" s="62"/>
      <c r="L5421" s="62"/>
      <c r="N5421" s="62"/>
    </row>
    <row r="5422" spans="6:16" x14ac:dyDescent="0.2">
      <c r="F5422" s="62"/>
      <c r="I5422" s="62"/>
    </row>
    <row r="5423" spans="6:16" x14ac:dyDescent="0.2">
      <c r="F5423" s="62"/>
      <c r="I5423" s="62"/>
      <c r="L5423" s="62"/>
      <c r="N5423" s="62"/>
      <c r="P5423" s="62"/>
    </row>
    <row r="5424" spans="6:16" x14ac:dyDescent="0.2">
      <c r="F5424" s="62"/>
      <c r="I5424" s="62"/>
    </row>
    <row r="5425" spans="6:16" x14ac:dyDescent="0.2">
      <c r="F5425" s="62"/>
      <c r="I5425" s="62"/>
      <c r="L5425" s="62"/>
      <c r="N5425" s="62"/>
      <c r="P5425" s="62"/>
    </row>
    <row r="5426" spans="6:16" x14ac:dyDescent="0.2">
      <c r="F5426" s="62"/>
      <c r="I5426" s="62"/>
    </row>
    <row r="5427" spans="6:16" x14ac:dyDescent="0.2">
      <c r="F5427" s="62"/>
      <c r="I5427" s="62"/>
      <c r="L5427" s="62"/>
      <c r="N5427" s="62"/>
    </row>
    <row r="5428" spans="6:16" x14ac:dyDescent="0.2">
      <c r="F5428" s="62"/>
      <c r="I5428" s="62"/>
    </row>
    <row r="5429" spans="6:16" x14ac:dyDescent="0.2">
      <c r="F5429" s="62"/>
      <c r="I5429" s="62"/>
      <c r="L5429" s="62"/>
      <c r="N5429" s="62"/>
      <c r="P5429" s="62"/>
    </row>
    <row r="5430" spans="6:16" x14ac:dyDescent="0.2">
      <c r="F5430" s="62"/>
      <c r="I5430" s="62"/>
    </row>
    <row r="5431" spans="6:16" x14ac:dyDescent="0.2">
      <c r="F5431" s="62"/>
      <c r="I5431" s="62"/>
      <c r="L5431" s="62"/>
      <c r="N5431" s="62"/>
    </row>
    <row r="5432" spans="6:16" x14ac:dyDescent="0.2">
      <c r="F5432" s="62"/>
      <c r="I5432" s="62"/>
    </row>
    <row r="5433" spans="6:16" x14ac:dyDescent="0.2">
      <c r="F5433" s="62"/>
      <c r="I5433" s="62"/>
      <c r="L5433" s="62"/>
      <c r="N5433" s="62"/>
      <c r="P5433" s="62"/>
    </row>
    <row r="5434" spans="6:16" x14ac:dyDescent="0.2">
      <c r="F5434" s="62"/>
      <c r="I5434" s="62"/>
    </row>
    <row r="5435" spans="6:16" x14ac:dyDescent="0.2">
      <c r="F5435" s="62"/>
      <c r="I5435" s="62"/>
      <c r="L5435" s="62"/>
      <c r="M5435" s="62"/>
    </row>
    <row r="5436" spans="6:16" x14ac:dyDescent="0.2">
      <c r="F5436" s="62"/>
      <c r="I5436" s="62"/>
    </row>
    <row r="5437" spans="6:16" x14ac:dyDescent="0.2">
      <c r="F5437" s="62"/>
      <c r="I5437" s="62"/>
      <c r="L5437" s="62"/>
      <c r="N5437" s="62"/>
      <c r="P5437" s="62"/>
    </row>
    <row r="5438" spans="6:16" x14ac:dyDescent="0.2">
      <c r="F5438" s="62"/>
      <c r="I5438" s="62"/>
    </row>
    <row r="5439" spans="6:16" x14ac:dyDescent="0.2">
      <c r="F5439" s="62"/>
      <c r="I5439" s="62"/>
      <c r="L5439" s="62"/>
      <c r="M5439" s="62"/>
    </row>
    <row r="5440" spans="6:16" x14ac:dyDescent="0.2">
      <c r="F5440" s="62"/>
      <c r="I5440" s="62"/>
    </row>
    <row r="5441" spans="6:18" x14ac:dyDescent="0.2">
      <c r="F5441" s="62"/>
      <c r="I5441" s="62"/>
      <c r="L5441" s="62"/>
      <c r="N5441" s="62"/>
      <c r="P5441" s="62"/>
    </row>
    <row r="5442" spans="6:18" x14ac:dyDescent="0.2">
      <c r="F5442" s="62"/>
      <c r="I5442" s="62"/>
    </row>
    <row r="5443" spans="6:18" x14ac:dyDescent="0.2">
      <c r="F5443" s="62"/>
      <c r="I5443" s="62"/>
      <c r="L5443" s="62"/>
      <c r="M5443" s="62"/>
    </row>
    <row r="5444" spans="6:18" x14ac:dyDescent="0.2">
      <c r="F5444" s="62"/>
      <c r="I5444" s="62"/>
    </row>
    <row r="5445" spans="6:18" x14ac:dyDescent="0.2">
      <c r="F5445" s="62"/>
      <c r="I5445" s="62"/>
      <c r="L5445" s="62"/>
      <c r="N5445" s="62"/>
      <c r="P5445" s="62"/>
      <c r="R5445" s="62"/>
    </row>
    <row r="5446" spans="6:18" x14ac:dyDescent="0.2">
      <c r="F5446" s="62"/>
      <c r="I5446" s="62"/>
    </row>
    <row r="5447" spans="6:18" x14ac:dyDescent="0.2">
      <c r="F5447" s="62"/>
      <c r="I5447" s="62"/>
      <c r="L5447" s="62"/>
      <c r="N5447" s="62"/>
      <c r="P5447" s="62"/>
    </row>
    <row r="5448" spans="6:18" x14ac:dyDescent="0.2">
      <c r="F5448" s="62"/>
      <c r="I5448" s="62"/>
    </row>
    <row r="5449" spans="6:18" x14ac:dyDescent="0.2">
      <c r="F5449" s="62"/>
      <c r="I5449" s="62"/>
      <c r="L5449" s="62"/>
      <c r="N5449" s="62"/>
    </row>
    <row r="5450" spans="6:18" x14ac:dyDescent="0.2">
      <c r="F5450" s="62"/>
      <c r="I5450" s="62"/>
    </row>
    <row r="5451" spans="6:18" x14ac:dyDescent="0.2">
      <c r="F5451" s="62"/>
      <c r="I5451" s="62"/>
      <c r="L5451" s="62"/>
      <c r="N5451" s="62"/>
      <c r="P5451" s="62"/>
    </row>
    <row r="5452" spans="6:18" x14ac:dyDescent="0.2">
      <c r="F5452" s="62"/>
      <c r="I5452" s="62"/>
    </row>
    <row r="5453" spans="6:18" x14ac:dyDescent="0.2">
      <c r="F5453" s="62"/>
      <c r="I5453" s="62"/>
      <c r="L5453" s="62"/>
      <c r="N5453" s="62"/>
    </row>
    <row r="5454" spans="6:18" x14ac:dyDescent="0.2">
      <c r="F5454" s="62"/>
      <c r="I5454" s="62"/>
    </row>
    <row r="5455" spans="6:18" x14ac:dyDescent="0.2">
      <c r="F5455" s="62"/>
      <c r="I5455" s="62"/>
      <c r="L5455" s="62"/>
      <c r="N5455" s="62"/>
      <c r="P5455" s="62"/>
    </row>
    <row r="5456" spans="6:18" x14ac:dyDescent="0.2">
      <c r="F5456" s="62"/>
      <c r="I5456" s="62"/>
    </row>
    <row r="5457" spans="6:18" x14ac:dyDescent="0.2">
      <c r="F5457" s="62"/>
      <c r="I5457" s="62"/>
      <c r="L5457" s="62"/>
      <c r="N5457" s="62"/>
      <c r="P5457" s="62"/>
      <c r="R5457" s="62"/>
    </row>
    <row r="5458" spans="6:18" x14ac:dyDescent="0.2">
      <c r="F5458" s="62"/>
      <c r="I5458" s="62"/>
    </row>
    <row r="5459" spans="6:18" x14ac:dyDescent="0.2">
      <c r="F5459" s="62"/>
      <c r="I5459" s="62"/>
      <c r="L5459" s="62"/>
      <c r="N5459" s="62"/>
      <c r="P5459" s="62"/>
      <c r="R5459" s="62"/>
    </row>
    <row r="5460" spans="6:18" x14ac:dyDescent="0.2">
      <c r="F5460" s="62"/>
      <c r="I5460" s="62"/>
    </row>
    <row r="5461" spans="6:18" x14ac:dyDescent="0.2">
      <c r="F5461" s="62"/>
      <c r="I5461" s="62"/>
      <c r="L5461" s="62"/>
      <c r="N5461" s="62"/>
    </row>
    <row r="5462" spans="6:18" x14ac:dyDescent="0.2">
      <c r="F5462" s="62"/>
      <c r="I5462" s="62"/>
    </row>
    <row r="5463" spans="6:18" x14ac:dyDescent="0.2">
      <c r="F5463" s="62"/>
      <c r="I5463" s="62"/>
      <c r="L5463" s="62"/>
      <c r="N5463" s="62"/>
      <c r="P5463" s="62"/>
    </row>
    <row r="5464" spans="6:18" x14ac:dyDescent="0.2">
      <c r="F5464" s="62"/>
      <c r="I5464" s="62"/>
    </row>
    <row r="5465" spans="6:18" x14ac:dyDescent="0.2">
      <c r="F5465" s="62"/>
      <c r="I5465" s="62"/>
      <c r="L5465" s="62"/>
      <c r="N5465" s="62"/>
      <c r="P5465" s="62"/>
    </row>
    <row r="5466" spans="6:18" x14ac:dyDescent="0.2">
      <c r="F5466" s="62"/>
      <c r="I5466" s="62"/>
    </row>
    <row r="5467" spans="6:18" x14ac:dyDescent="0.2">
      <c r="F5467" s="62"/>
      <c r="I5467" s="62"/>
      <c r="L5467" s="62"/>
      <c r="N5467" s="62"/>
      <c r="P5467" s="62"/>
    </row>
    <row r="5468" spans="6:18" x14ac:dyDescent="0.2">
      <c r="F5468" s="62"/>
      <c r="I5468" s="62"/>
    </row>
    <row r="5469" spans="6:18" x14ac:dyDescent="0.2">
      <c r="F5469" s="62"/>
      <c r="I5469" s="62"/>
      <c r="L5469" s="62"/>
      <c r="N5469" s="62"/>
    </row>
    <row r="5470" spans="6:18" x14ac:dyDescent="0.2">
      <c r="F5470" s="62"/>
      <c r="I5470" s="62"/>
    </row>
    <row r="5471" spans="6:18" x14ac:dyDescent="0.2">
      <c r="F5471" s="62"/>
      <c r="I5471" s="62"/>
      <c r="L5471" s="62"/>
      <c r="N5471" s="62"/>
      <c r="P5471" s="62"/>
    </row>
    <row r="5472" spans="6:18" x14ac:dyDescent="0.2">
      <c r="F5472" s="62"/>
      <c r="I5472" s="62"/>
    </row>
    <row r="5473" spans="6:18" x14ac:dyDescent="0.2">
      <c r="F5473" s="62"/>
      <c r="I5473" s="62"/>
      <c r="L5473" s="62"/>
      <c r="N5473" s="62"/>
      <c r="P5473" s="62"/>
      <c r="R5473" s="62"/>
    </row>
    <row r="5474" spans="6:18" x14ac:dyDescent="0.2">
      <c r="F5474" s="62"/>
      <c r="I5474" s="62"/>
    </row>
    <row r="5475" spans="6:18" x14ac:dyDescent="0.2">
      <c r="F5475" s="62"/>
      <c r="I5475" s="62"/>
      <c r="L5475" s="62"/>
      <c r="N5475" s="62"/>
    </row>
    <row r="5476" spans="6:18" x14ac:dyDescent="0.2">
      <c r="F5476" s="62"/>
      <c r="I5476" s="62"/>
    </row>
    <row r="5477" spans="6:18" x14ac:dyDescent="0.2">
      <c r="F5477" s="62"/>
      <c r="I5477" s="62"/>
      <c r="L5477" s="62"/>
      <c r="N5477" s="62"/>
      <c r="P5477" s="62"/>
    </row>
    <row r="5478" spans="6:18" x14ac:dyDescent="0.2">
      <c r="F5478" s="62"/>
      <c r="I5478" s="62"/>
    </row>
    <row r="5479" spans="6:18" x14ac:dyDescent="0.2">
      <c r="F5479" s="62"/>
      <c r="I5479" s="62"/>
      <c r="L5479" s="62"/>
      <c r="N5479" s="62"/>
    </row>
    <row r="5480" spans="6:18" x14ac:dyDescent="0.2">
      <c r="F5480" s="62"/>
      <c r="I5480" s="62"/>
    </row>
    <row r="5481" spans="6:18" x14ac:dyDescent="0.2">
      <c r="F5481" s="62"/>
      <c r="I5481" s="62"/>
      <c r="L5481" s="62"/>
      <c r="N5481" s="62"/>
      <c r="P5481" s="62"/>
    </row>
    <row r="5482" spans="6:18" x14ac:dyDescent="0.2">
      <c r="F5482" s="62"/>
      <c r="I5482" s="62"/>
    </row>
    <row r="5483" spans="6:18" x14ac:dyDescent="0.2">
      <c r="F5483" s="62"/>
      <c r="I5483" s="62"/>
      <c r="L5483" s="62"/>
      <c r="N5483" s="62"/>
      <c r="P5483" s="62"/>
      <c r="R5483" s="62"/>
    </row>
    <row r="5484" spans="6:18" x14ac:dyDescent="0.2">
      <c r="F5484" s="62"/>
      <c r="I5484" s="62"/>
    </row>
    <row r="5485" spans="6:18" x14ac:dyDescent="0.2">
      <c r="F5485" s="62"/>
      <c r="I5485" s="62"/>
      <c r="L5485" s="62"/>
      <c r="N5485" s="62"/>
      <c r="P5485" s="62"/>
    </row>
    <row r="5486" spans="6:18" x14ac:dyDescent="0.2">
      <c r="F5486" s="62"/>
      <c r="I5486" s="62"/>
    </row>
    <row r="5487" spans="6:18" x14ac:dyDescent="0.2">
      <c r="F5487" s="62"/>
      <c r="I5487" s="62"/>
      <c r="L5487" s="62"/>
      <c r="N5487" s="62"/>
      <c r="P5487" s="62"/>
    </row>
    <row r="5488" spans="6:18" x14ac:dyDescent="0.2">
      <c r="F5488" s="62"/>
      <c r="I5488" s="62"/>
    </row>
    <row r="5489" spans="6:18" x14ac:dyDescent="0.2">
      <c r="F5489" s="62"/>
      <c r="I5489" s="62"/>
      <c r="L5489" s="62"/>
      <c r="N5489" s="62"/>
    </row>
    <row r="5490" spans="6:18" x14ac:dyDescent="0.2">
      <c r="F5490" s="62"/>
      <c r="I5490" s="62"/>
    </row>
    <row r="5491" spans="6:18" x14ac:dyDescent="0.2">
      <c r="F5491" s="62"/>
      <c r="I5491" s="62"/>
      <c r="L5491" s="62"/>
      <c r="N5491" s="62"/>
      <c r="P5491" s="62"/>
      <c r="R5491" s="62"/>
    </row>
    <row r="5492" spans="6:18" x14ac:dyDescent="0.2">
      <c r="F5492" s="62"/>
      <c r="I5492" s="62"/>
    </row>
    <row r="5493" spans="6:18" x14ac:dyDescent="0.2">
      <c r="F5493" s="62"/>
      <c r="I5493" s="62"/>
      <c r="L5493" s="62"/>
      <c r="M5493" s="62"/>
    </row>
    <row r="5494" spans="6:18" x14ac:dyDescent="0.2">
      <c r="F5494" s="62"/>
      <c r="I5494" s="62"/>
    </row>
    <row r="5495" spans="6:18" x14ac:dyDescent="0.2">
      <c r="F5495" s="62"/>
      <c r="I5495" s="62"/>
      <c r="L5495" s="62"/>
      <c r="N5495" s="62"/>
    </row>
    <row r="5496" spans="6:18" x14ac:dyDescent="0.2">
      <c r="F5496" s="62"/>
      <c r="I5496" s="62"/>
    </row>
    <row r="5497" spans="6:18" x14ac:dyDescent="0.2">
      <c r="F5497" s="62"/>
      <c r="I5497" s="62"/>
      <c r="L5497" s="62"/>
      <c r="N5497" s="62"/>
      <c r="P5497" s="62"/>
    </row>
    <row r="5498" spans="6:18" x14ac:dyDescent="0.2">
      <c r="F5498" s="62"/>
      <c r="I5498" s="62"/>
    </row>
    <row r="5499" spans="6:18" x14ac:dyDescent="0.2">
      <c r="F5499" s="62"/>
      <c r="I5499" s="62"/>
      <c r="L5499" s="62"/>
      <c r="N5499" s="62"/>
      <c r="P5499" s="62"/>
    </row>
    <row r="5500" spans="6:18" x14ac:dyDescent="0.2">
      <c r="F5500" s="62"/>
      <c r="I5500" s="62"/>
    </row>
    <row r="5501" spans="6:18" x14ac:dyDescent="0.2">
      <c r="F5501" s="62"/>
      <c r="I5501" s="62"/>
      <c r="L5501" s="62"/>
      <c r="N5501" s="62"/>
      <c r="P5501" s="62"/>
    </row>
    <row r="5502" spans="6:18" x14ac:dyDescent="0.2">
      <c r="F5502" s="62"/>
      <c r="I5502" s="62"/>
    </row>
    <row r="5503" spans="6:18" x14ac:dyDescent="0.2">
      <c r="F5503" s="62"/>
      <c r="I5503" s="62"/>
      <c r="L5503" s="62"/>
      <c r="N5503" s="62"/>
      <c r="P5503" s="62"/>
    </row>
    <row r="5504" spans="6:18" x14ac:dyDescent="0.2">
      <c r="F5504" s="62"/>
      <c r="I5504" s="62"/>
    </row>
    <row r="5505" spans="6:17" x14ac:dyDescent="0.2">
      <c r="F5505" s="62"/>
      <c r="I5505" s="62"/>
      <c r="L5505" s="62"/>
      <c r="N5505" s="62"/>
    </row>
    <row r="5506" spans="6:17" x14ac:dyDescent="0.2">
      <c r="F5506" s="62"/>
      <c r="I5506" s="62"/>
    </row>
    <row r="5507" spans="6:17" x14ac:dyDescent="0.2">
      <c r="F5507" s="62"/>
      <c r="I5507" s="62"/>
      <c r="L5507" s="62"/>
      <c r="N5507" s="62"/>
      <c r="P5507" s="62"/>
    </row>
    <row r="5508" spans="6:17" x14ac:dyDescent="0.2">
      <c r="F5508" s="62"/>
      <c r="I5508" s="62"/>
    </row>
    <row r="5509" spans="6:17" x14ac:dyDescent="0.2">
      <c r="F5509" s="62"/>
      <c r="I5509" s="62"/>
      <c r="L5509" s="62"/>
      <c r="N5509" s="62"/>
      <c r="P5509" s="62"/>
    </row>
    <row r="5510" spans="6:17" x14ac:dyDescent="0.2">
      <c r="F5510" s="62"/>
      <c r="I5510" s="62"/>
    </row>
    <row r="5511" spans="6:17" x14ac:dyDescent="0.2">
      <c r="F5511" s="62"/>
      <c r="I5511" s="62"/>
      <c r="L5511" s="62"/>
      <c r="N5511" s="62"/>
    </row>
    <row r="5512" spans="6:17" x14ac:dyDescent="0.2">
      <c r="F5512" s="62"/>
      <c r="I5512" s="62"/>
    </row>
    <row r="5513" spans="6:17" x14ac:dyDescent="0.2">
      <c r="F5513" s="62"/>
      <c r="I5513" s="62"/>
      <c r="L5513" s="62"/>
      <c r="M5513" s="62"/>
      <c r="O5513" s="62"/>
      <c r="Q5513" s="62"/>
    </row>
    <row r="5514" spans="6:17" x14ac:dyDescent="0.2">
      <c r="F5514" s="62"/>
      <c r="I5514" s="62"/>
    </row>
    <row r="5515" spans="6:17" x14ac:dyDescent="0.2">
      <c r="F5515" s="62"/>
      <c r="I5515" s="62"/>
      <c r="L5515" s="62"/>
      <c r="M5515" s="62"/>
    </row>
    <row r="5516" spans="6:17" x14ac:dyDescent="0.2">
      <c r="F5516" s="62"/>
      <c r="I5516" s="62"/>
    </row>
    <row r="5517" spans="6:17" x14ac:dyDescent="0.2">
      <c r="F5517" s="62"/>
      <c r="I5517" s="62"/>
      <c r="L5517" s="62"/>
      <c r="N5517" s="62"/>
    </row>
    <row r="5518" spans="6:17" x14ac:dyDescent="0.2">
      <c r="F5518" s="62"/>
      <c r="I5518" s="62"/>
    </row>
    <row r="5519" spans="6:17" x14ac:dyDescent="0.2">
      <c r="F5519" s="62"/>
      <c r="I5519" s="62"/>
      <c r="L5519" s="62"/>
      <c r="M5519" s="62"/>
    </row>
    <row r="5520" spans="6:17" x14ac:dyDescent="0.2">
      <c r="F5520" s="62"/>
      <c r="I5520" s="62"/>
    </row>
    <row r="5521" spans="6:14" x14ac:dyDescent="0.2">
      <c r="F5521" s="62"/>
      <c r="I5521" s="62"/>
      <c r="L5521" s="62"/>
      <c r="M5521" s="62"/>
    </row>
    <row r="5522" spans="6:14" x14ac:dyDescent="0.2">
      <c r="F5522" s="62"/>
      <c r="I5522" s="62"/>
    </row>
    <row r="5523" spans="6:14" x14ac:dyDescent="0.2">
      <c r="F5523" s="62"/>
      <c r="I5523" s="62"/>
      <c r="L5523" s="62"/>
      <c r="M5523" s="62"/>
    </row>
    <row r="5524" spans="6:14" x14ac:dyDescent="0.2">
      <c r="F5524" s="62"/>
      <c r="I5524" s="62"/>
    </row>
    <row r="5525" spans="6:14" x14ac:dyDescent="0.2">
      <c r="F5525" s="62"/>
      <c r="I5525" s="62"/>
      <c r="L5525" s="62"/>
      <c r="M5525" s="62"/>
    </row>
    <row r="5526" spans="6:14" x14ac:dyDescent="0.2">
      <c r="F5526" s="62"/>
      <c r="I5526" s="62"/>
    </row>
    <row r="5527" spans="6:14" x14ac:dyDescent="0.2">
      <c r="F5527" s="62"/>
      <c r="I5527" s="62"/>
      <c r="L5527" s="62"/>
      <c r="N5527" s="62"/>
    </row>
    <row r="5528" spans="6:14" x14ac:dyDescent="0.2">
      <c r="F5528" s="62"/>
      <c r="I5528" s="62"/>
    </row>
    <row r="5529" spans="6:14" x14ac:dyDescent="0.2">
      <c r="F5529" s="62"/>
      <c r="I5529" s="62"/>
      <c r="L5529" s="62"/>
      <c r="N5529" s="62"/>
    </row>
    <row r="5530" spans="6:14" x14ac:dyDescent="0.2">
      <c r="F5530" s="62"/>
      <c r="I5530" s="62"/>
    </row>
    <row r="5531" spans="6:14" x14ac:dyDescent="0.2">
      <c r="F5531" s="62"/>
      <c r="I5531" s="62"/>
      <c r="L5531" s="62"/>
      <c r="M5531" s="62"/>
    </row>
    <row r="5532" spans="6:14" x14ac:dyDescent="0.2">
      <c r="F5532" s="62"/>
      <c r="I5532" s="62"/>
    </row>
    <row r="5533" spans="6:14" x14ac:dyDescent="0.2">
      <c r="F5533" s="62"/>
      <c r="I5533" s="62"/>
      <c r="L5533" s="62"/>
      <c r="M5533" s="62"/>
    </row>
    <row r="5534" spans="6:14" x14ac:dyDescent="0.2">
      <c r="F5534" s="62"/>
      <c r="I5534" s="62"/>
    </row>
    <row r="5535" spans="6:14" x14ac:dyDescent="0.2">
      <c r="F5535" s="62"/>
      <c r="I5535" s="62"/>
      <c r="L5535" s="62"/>
      <c r="M5535" s="62"/>
    </row>
    <row r="5536" spans="6:14" x14ac:dyDescent="0.2">
      <c r="F5536" s="62"/>
      <c r="I5536" s="62"/>
    </row>
    <row r="5537" spans="6:14" x14ac:dyDescent="0.2">
      <c r="F5537" s="62"/>
      <c r="I5537" s="62"/>
      <c r="L5537" s="62"/>
      <c r="M5537" s="62"/>
    </row>
    <row r="5538" spans="6:14" x14ac:dyDescent="0.2">
      <c r="F5538" s="62"/>
      <c r="I5538" s="62"/>
    </row>
    <row r="5539" spans="6:14" x14ac:dyDescent="0.2">
      <c r="F5539" s="62"/>
      <c r="I5539" s="62"/>
      <c r="L5539" s="62"/>
      <c r="N5539" s="62"/>
    </row>
    <row r="5540" spans="6:14" x14ac:dyDescent="0.2">
      <c r="F5540" s="62"/>
      <c r="I5540" s="62"/>
    </row>
    <row r="5541" spans="6:14" x14ac:dyDescent="0.2">
      <c r="F5541" s="62"/>
      <c r="I5541" s="62"/>
      <c r="L5541" s="62"/>
      <c r="M5541" s="62"/>
    </row>
    <row r="5542" spans="6:14" x14ac:dyDescent="0.2">
      <c r="F5542" s="62"/>
      <c r="I5542" s="62"/>
    </row>
    <row r="5543" spans="6:14" x14ac:dyDescent="0.2">
      <c r="F5543" s="62"/>
      <c r="I5543" s="62"/>
      <c r="L5543" s="62"/>
      <c r="M5543" s="62"/>
    </row>
    <row r="5544" spans="6:14" x14ac:dyDescent="0.2">
      <c r="F5544" s="62"/>
      <c r="I5544" s="62"/>
    </row>
    <row r="5545" spans="6:14" x14ac:dyDescent="0.2">
      <c r="F5545" s="62"/>
      <c r="I5545" s="62"/>
      <c r="L5545" s="62"/>
      <c r="M5545" s="62"/>
    </row>
    <row r="5546" spans="6:14" x14ac:dyDescent="0.2">
      <c r="F5546" s="62"/>
      <c r="I5546" s="62"/>
    </row>
    <row r="5547" spans="6:14" x14ac:dyDescent="0.2">
      <c r="F5547" s="62"/>
      <c r="I5547" s="62"/>
      <c r="L5547" s="62"/>
      <c r="M5547" s="62"/>
    </row>
    <row r="5548" spans="6:14" x14ac:dyDescent="0.2">
      <c r="F5548" s="62"/>
      <c r="I5548" s="62"/>
    </row>
    <row r="5549" spans="6:14" x14ac:dyDescent="0.2">
      <c r="F5549" s="62"/>
      <c r="I5549" s="62"/>
      <c r="L5549" s="62"/>
      <c r="M5549" s="62"/>
    </row>
    <row r="5550" spans="6:14" x14ac:dyDescent="0.2">
      <c r="F5550" s="62"/>
      <c r="I5550" s="62"/>
    </row>
    <row r="5551" spans="6:14" x14ac:dyDescent="0.2">
      <c r="F5551" s="62"/>
      <c r="I5551" s="62"/>
      <c r="L5551" s="62"/>
      <c r="M5551" s="62"/>
    </row>
    <row r="5552" spans="6:14" x14ac:dyDescent="0.2">
      <c r="F5552" s="62"/>
      <c r="I5552" s="62"/>
    </row>
    <row r="5553" spans="6:14" x14ac:dyDescent="0.2">
      <c r="F5553" s="62"/>
      <c r="I5553" s="62"/>
      <c r="L5553" s="62"/>
      <c r="N5553" s="62"/>
    </row>
    <row r="5554" spans="6:14" x14ac:dyDescent="0.2">
      <c r="F5554" s="62"/>
      <c r="I5554" s="62"/>
    </row>
    <row r="5555" spans="6:14" x14ac:dyDescent="0.2">
      <c r="F5555" s="62"/>
      <c r="I5555" s="62"/>
      <c r="L5555" s="62"/>
      <c r="M5555" s="62"/>
    </row>
    <row r="5556" spans="6:14" x14ac:dyDescent="0.2">
      <c r="F5556" s="62"/>
      <c r="I5556" s="62"/>
    </row>
    <row r="5557" spans="6:14" x14ac:dyDescent="0.2">
      <c r="F5557" s="62"/>
      <c r="I5557" s="62"/>
      <c r="L5557" s="62"/>
      <c r="M5557" s="62"/>
    </row>
    <row r="5558" spans="6:14" x14ac:dyDescent="0.2">
      <c r="F5558" s="62"/>
      <c r="I5558" s="62"/>
    </row>
    <row r="5559" spans="6:14" x14ac:dyDescent="0.2">
      <c r="F5559" s="62"/>
      <c r="I5559" s="62"/>
      <c r="L5559" s="62"/>
      <c r="M5559" s="62"/>
    </row>
    <row r="5560" spans="6:14" x14ac:dyDescent="0.2">
      <c r="F5560" s="62"/>
      <c r="I5560" s="62"/>
    </row>
    <row r="5561" spans="6:14" x14ac:dyDescent="0.2">
      <c r="F5561" s="62"/>
      <c r="I5561" s="62"/>
      <c r="L5561" s="62"/>
      <c r="N5561" s="62"/>
    </row>
    <row r="5562" spans="6:14" x14ac:dyDescent="0.2">
      <c r="F5562" s="62"/>
      <c r="I5562" s="62"/>
    </row>
    <row r="5563" spans="6:14" x14ac:dyDescent="0.2">
      <c r="F5563" s="62"/>
      <c r="I5563" s="62"/>
      <c r="L5563" s="62"/>
      <c r="M5563" s="62"/>
    </row>
    <row r="5564" spans="6:14" x14ac:dyDescent="0.2">
      <c r="F5564" s="62"/>
      <c r="I5564" s="62"/>
    </row>
    <row r="5565" spans="6:14" x14ac:dyDescent="0.2">
      <c r="F5565" s="62"/>
      <c r="I5565" s="62"/>
      <c r="L5565" s="62"/>
      <c r="M5565" s="62"/>
    </row>
    <row r="5566" spans="6:14" x14ac:dyDescent="0.2">
      <c r="F5566" s="62"/>
      <c r="I5566" s="62"/>
    </row>
    <row r="5567" spans="6:14" x14ac:dyDescent="0.2">
      <c r="F5567" s="62"/>
      <c r="I5567" s="62"/>
      <c r="L5567" s="62"/>
      <c r="N5567" s="62"/>
    </row>
    <row r="5568" spans="6:14" x14ac:dyDescent="0.2">
      <c r="F5568" s="62"/>
      <c r="I5568" s="62"/>
    </row>
    <row r="5569" spans="6:14" x14ac:dyDescent="0.2">
      <c r="F5569" s="62"/>
      <c r="I5569" s="62"/>
      <c r="L5569" s="62"/>
      <c r="M5569" s="62"/>
    </row>
    <row r="5570" spans="6:14" x14ac:dyDescent="0.2">
      <c r="F5570" s="62"/>
      <c r="I5570" s="62"/>
    </row>
    <row r="5571" spans="6:14" x14ac:dyDescent="0.2">
      <c r="F5571" s="62"/>
      <c r="I5571" s="62"/>
      <c r="L5571" s="62"/>
      <c r="M5571" s="62"/>
    </row>
    <row r="5572" spans="6:14" x14ac:dyDescent="0.2">
      <c r="F5572" s="62"/>
      <c r="I5572" s="62"/>
    </row>
    <row r="5573" spans="6:14" x14ac:dyDescent="0.2">
      <c r="F5573" s="62"/>
      <c r="I5573" s="62"/>
      <c r="L5573" s="62"/>
      <c r="M5573" s="62"/>
    </row>
    <row r="5574" spans="6:14" x14ac:dyDescent="0.2">
      <c r="F5574" s="62"/>
      <c r="I5574" s="62"/>
    </row>
    <row r="5575" spans="6:14" x14ac:dyDescent="0.2">
      <c r="F5575" s="62"/>
      <c r="I5575" s="62"/>
      <c r="L5575" s="62"/>
      <c r="M5575" s="62"/>
    </row>
    <row r="5576" spans="6:14" x14ac:dyDescent="0.2">
      <c r="F5576" s="62"/>
      <c r="I5576" s="62"/>
    </row>
    <row r="5577" spans="6:14" x14ac:dyDescent="0.2">
      <c r="F5577" s="62"/>
      <c r="I5577" s="62"/>
      <c r="L5577" s="62"/>
      <c r="M5577" s="62"/>
    </row>
    <row r="5578" spans="6:14" x14ac:dyDescent="0.2">
      <c r="F5578" s="62"/>
      <c r="I5578" s="62"/>
    </row>
    <row r="5579" spans="6:14" x14ac:dyDescent="0.2">
      <c r="F5579" s="62"/>
      <c r="I5579" s="62"/>
      <c r="L5579" s="62"/>
      <c r="M5579" s="62"/>
    </row>
    <row r="5580" spans="6:14" x14ac:dyDescent="0.2">
      <c r="F5580" s="62"/>
      <c r="I5580" s="62"/>
    </row>
    <row r="5581" spans="6:14" x14ac:dyDescent="0.2">
      <c r="F5581" s="62"/>
      <c r="I5581" s="62"/>
      <c r="L5581" s="62"/>
      <c r="M5581" s="62"/>
    </row>
    <row r="5582" spans="6:14" x14ac:dyDescent="0.2">
      <c r="F5582" s="62"/>
      <c r="I5582" s="62"/>
    </row>
    <row r="5583" spans="6:14" x14ac:dyDescent="0.2">
      <c r="F5583" s="62"/>
      <c r="I5583" s="62"/>
      <c r="L5583" s="62"/>
      <c r="N5583" s="62"/>
    </row>
    <row r="5584" spans="6:14" x14ac:dyDescent="0.2">
      <c r="F5584" s="62"/>
      <c r="I5584" s="62"/>
    </row>
    <row r="5585" spans="6:14" x14ac:dyDescent="0.2">
      <c r="F5585" s="62"/>
      <c r="I5585" s="62"/>
      <c r="L5585" s="62"/>
      <c r="M5585" s="62"/>
    </row>
    <row r="5586" spans="6:14" x14ac:dyDescent="0.2">
      <c r="F5586" s="62"/>
      <c r="I5586" s="62"/>
    </row>
    <row r="5587" spans="6:14" x14ac:dyDescent="0.2">
      <c r="F5587" s="62"/>
      <c r="I5587" s="62"/>
      <c r="L5587" s="62"/>
      <c r="M5587" s="62"/>
    </row>
    <row r="5588" spans="6:14" x14ac:dyDescent="0.2">
      <c r="F5588" s="62"/>
      <c r="I5588" s="62"/>
    </row>
    <row r="5589" spans="6:14" x14ac:dyDescent="0.2">
      <c r="F5589" s="62"/>
      <c r="I5589" s="62"/>
      <c r="L5589" s="62"/>
      <c r="N5589" s="62"/>
    </row>
    <row r="5590" spans="6:14" x14ac:dyDescent="0.2">
      <c r="F5590" s="62"/>
      <c r="I5590" s="62"/>
    </row>
    <row r="5591" spans="6:14" x14ac:dyDescent="0.2">
      <c r="F5591" s="62"/>
      <c r="I5591" s="62"/>
      <c r="L5591" s="62"/>
      <c r="M5591" s="62"/>
    </row>
    <row r="5592" spans="6:14" x14ac:dyDescent="0.2">
      <c r="F5592" s="62"/>
      <c r="I5592" s="62"/>
    </row>
    <row r="5593" spans="6:14" x14ac:dyDescent="0.2">
      <c r="F5593" s="62"/>
      <c r="I5593" s="62"/>
      <c r="L5593" s="62"/>
      <c r="N5593" s="62"/>
    </row>
    <row r="5594" spans="6:14" x14ac:dyDescent="0.2">
      <c r="F5594" s="62"/>
      <c r="I5594" s="62"/>
    </row>
    <row r="5595" spans="6:14" x14ac:dyDescent="0.2">
      <c r="F5595" s="62"/>
      <c r="I5595" s="62"/>
      <c r="L5595" s="62"/>
      <c r="M5595" s="62"/>
    </row>
    <row r="5596" spans="6:14" x14ac:dyDescent="0.2">
      <c r="F5596" s="62"/>
      <c r="I5596" s="62"/>
    </row>
    <row r="5597" spans="6:14" x14ac:dyDescent="0.2">
      <c r="F5597" s="62"/>
      <c r="I5597" s="62"/>
      <c r="L5597" s="62"/>
      <c r="M5597" s="62"/>
    </row>
    <row r="5598" spans="6:14" x14ac:dyDescent="0.2">
      <c r="F5598" s="62"/>
      <c r="I5598" s="62"/>
    </row>
    <row r="5599" spans="6:14" x14ac:dyDescent="0.2">
      <c r="F5599" s="62"/>
      <c r="I5599" s="62"/>
      <c r="L5599" s="62"/>
      <c r="M5599" s="62"/>
    </row>
    <row r="5600" spans="6:14" x14ac:dyDescent="0.2">
      <c r="F5600" s="62"/>
      <c r="I5600" s="62"/>
    </row>
    <row r="5601" spans="6:14" x14ac:dyDescent="0.2">
      <c r="F5601" s="62"/>
      <c r="I5601" s="62"/>
      <c r="L5601" s="62"/>
      <c r="M5601" s="62"/>
    </row>
    <row r="5602" spans="6:14" x14ac:dyDescent="0.2">
      <c r="F5602" s="62"/>
      <c r="I5602" s="62"/>
    </row>
    <row r="5603" spans="6:14" x14ac:dyDescent="0.2">
      <c r="F5603" s="62"/>
      <c r="I5603" s="62"/>
      <c r="L5603" s="62"/>
      <c r="M5603" s="62"/>
    </row>
    <row r="5604" spans="6:14" x14ac:dyDescent="0.2">
      <c r="F5604" s="62"/>
      <c r="I5604" s="62"/>
    </row>
    <row r="5605" spans="6:14" x14ac:dyDescent="0.2">
      <c r="F5605" s="62"/>
      <c r="I5605" s="62"/>
      <c r="L5605" s="62"/>
      <c r="M5605" s="62"/>
    </row>
    <row r="5606" spans="6:14" x14ac:dyDescent="0.2">
      <c r="F5606" s="62"/>
      <c r="I5606" s="62"/>
    </row>
    <row r="5607" spans="6:14" x14ac:dyDescent="0.2">
      <c r="F5607" s="62"/>
      <c r="I5607" s="62"/>
      <c r="L5607" s="62"/>
      <c r="M5607" s="62"/>
    </row>
    <row r="5608" spans="6:14" x14ac:dyDescent="0.2">
      <c r="F5608" s="62"/>
      <c r="I5608" s="62"/>
    </row>
    <row r="5609" spans="6:14" x14ac:dyDescent="0.2">
      <c r="F5609" s="62"/>
      <c r="I5609" s="62"/>
      <c r="L5609" s="62"/>
      <c r="N5609" s="62"/>
    </row>
    <row r="5610" spans="6:14" x14ac:dyDescent="0.2">
      <c r="F5610" s="62"/>
      <c r="I5610" s="62"/>
    </row>
    <row r="5611" spans="6:14" x14ac:dyDescent="0.2">
      <c r="F5611" s="62"/>
      <c r="I5611" s="62"/>
      <c r="L5611" s="62"/>
      <c r="N5611" s="62"/>
    </row>
    <row r="5612" spans="6:14" x14ac:dyDescent="0.2">
      <c r="F5612" s="62"/>
      <c r="I5612" s="62"/>
    </row>
    <row r="5613" spans="6:14" x14ac:dyDescent="0.2">
      <c r="F5613" s="62"/>
      <c r="I5613" s="62"/>
      <c r="L5613" s="62"/>
      <c r="M5613" s="62"/>
    </row>
    <row r="5614" spans="6:14" x14ac:dyDescent="0.2">
      <c r="F5614" s="62"/>
      <c r="I5614" s="62"/>
    </row>
    <row r="5615" spans="6:14" x14ac:dyDescent="0.2">
      <c r="F5615" s="62"/>
      <c r="I5615" s="62"/>
      <c r="L5615" s="62"/>
      <c r="M5615" s="62"/>
    </row>
    <row r="5616" spans="6:14" x14ac:dyDescent="0.2">
      <c r="F5616" s="62"/>
      <c r="I5616" s="62"/>
    </row>
    <row r="5617" spans="6:13" x14ac:dyDescent="0.2">
      <c r="F5617" s="62"/>
      <c r="I5617" s="62"/>
      <c r="L5617" s="62"/>
      <c r="M5617" s="62"/>
    </row>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workbookViewId="0">
      <selection activeCell="E2" sqref="E2"/>
    </sheetView>
  </sheetViews>
  <sheetFormatPr baseColWidth="10" defaultColWidth="8.83203125" defaultRowHeight="15" x14ac:dyDescent="0.2"/>
  <cols>
    <col min="1" max="1" width="10" customWidth="1"/>
    <col min="2" max="2" width="13" customWidth="1"/>
    <col min="3" max="7" width="41" customWidth="1"/>
    <col min="8" max="9" width="10" customWidth="1"/>
  </cols>
  <sheetData>
    <row r="1" spans="1:13" x14ac:dyDescent="0.2">
      <c r="A1" s="63" t="s">
        <v>5342</v>
      </c>
      <c r="B1" s="63" t="s">
        <v>8283</v>
      </c>
      <c r="C1" s="63" t="s">
        <v>8753</v>
      </c>
      <c r="D1" s="63" t="s">
        <v>5094</v>
      </c>
      <c r="E1" s="63" t="s">
        <v>5343</v>
      </c>
      <c r="F1" s="63" t="s">
        <v>5095</v>
      </c>
      <c r="G1" s="63" t="s">
        <v>6</v>
      </c>
      <c r="H1" s="63" t="s">
        <v>8754</v>
      </c>
      <c r="I1" s="63" t="s">
        <v>5321</v>
      </c>
      <c r="J1" s="63" t="s">
        <v>5344</v>
      </c>
      <c r="K1" s="63" t="s">
        <v>8755</v>
      </c>
      <c r="L1" s="63" t="s">
        <v>8756</v>
      </c>
      <c r="M1" s="63" t="s">
        <v>8756</v>
      </c>
    </row>
    <row r="2" spans="1:13" x14ac:dyDescent="0.2">
      <c r="A2" s="63">
        <v>1</v>
      </c>
      <c r="B2" s="63" t="s">
        <v>5345</v>
      </c>
      <c r="C2" s="63" t="s">
        <v>8757</v>
      </c>
      <c r="D2" s="63" t="s">
        <v>5105</v>
      </c>
      <c r="E2" s="63" t="s">
        <v>5346</v>
      </c>
      <c r="F2" s="63" t="s">
        <v>5347</v>
      </c>
      <c r="G2" s="63" t="s">
        <v>8814</v>
      </c>
      <c r="H2" s="63" t="s">
        <v>8814</v>
      </c>
      <c r="I2" s="63" t="s">
        <v>8278</v>
      </c>
      <c r="J2" s="63" t="s">
        <v>5348</v>
      </c>
      <c r="K2" s="63" t="s">
        <v>8278</v>
      </c>
      <c r="L2" s="63" t="s">
        <v>5346</v>
      </c>
      <c r="M2" s="63" t="s">
        <v>5346</v>
      </c>
    </row>
    <row r="3" spans="1:13" x14ac:dyDescent="0.2">
      <c r="A3" s="63">
        <v>3</v>
      </c>
      <c r="B3" s="63" t="s">
        <v>15</v>
      </c>
      <c r="C3" s="63" t="s">
        <v>5349</v>
      </c>
      <c r="D3" s="63" t="s">
        <v>5105</v>
      </c>
      <c r="E3" s="63" t="s">
        <v>5284</v>
      </c>
      <c r="F3" s="63" t="s">
        <v>5284</v>
      </c>
      <c r="G3" s="64" t="s">
        <v>9484</v>
      </c>
      <c r="H3" s="63" t="s">
        <v>8304</v>
      </c>
      <c r="I3" s="63" t="s">
        <v>6542</v>
      </c>
      <c r="J3" s="63" t="s">
        <v>5348</v>
      </c>
      <c r="K3" s="63" t="s">
        <v>8096</v>
      </c>
      <c r="L3" s="63" t="s">
        <v>5284</v>
      </c>
      <c r="M3" s="63" t="s">
        <v>5284</v>
      </c>
    </row>
    <row r="4" spans="1:13" x14ac:dyDescent="0.2">
      <c r="A4" s="63">
        <v>4</v>
      </c>
      <c r="B4" s="63" t="s">
        <v>225</v>
      </c>
      <c r="C4" s="63" t="s">
        <v>5349</v>
      </c>
      <c r="D4" s="63" t="s">
        <v>5105</v>
      </c>
      <c r="E4" s="63" t="s">
        <v>5285</v>
      </c>
      <c r="F4" s="63" t="s">
        <v>5285</v>
      </c>
      <c r="G4" s="64" t="s">
        <v>9485</v>
      </c>
      <c r="H4" s="63" t="s">
        <v>8305</v>
      </c>
      <c r="I4" s="63" t="s">
        <v>6542</v>
      </c>
      <c r="J4" s="63" t="s">
        <v>5348</v>
      </c>
      <c r="K4" s="63" t="s">
        <v>8278</v>
      </c>
      <c r="L4" s="63" t="s">
        <v>5285</v>
      </c>
      <c r="M4" s="63" t="s">
        <v>5285</v>
      </c>
    </row>
    <row r="5" spans="1:13" x14ac:dyDescent="0.2">
      <c r="A5" s="63">
        <v>8</v>
      </c>
      <c r="B5" s="63" t="s">
        <v>332</v>
      </c>
      <c r="C5" s="63" t="s">
        <v>5349</v>
      </c>
      <c r="D5" s="63" t="s">
        <v>5105</v>
      </c>
      <c r="E5" s="63" t="s">
        <v>5115</v>
      </c>
      <c r="F5" s="63" t="s">
        <v>5115</v>
      </c>
      <c r="G5" s="64" t="s">
        <v>333</v>
      </c>
      <c r="H5" s="63" t="s">
        <v>8306</v>
      </c>
      <c r="I5" s="63" t="s">
        <v>5323</v>
      </c>
      <c r="J5" s="63" t="s">
        <v>5348</v>
      </c>
      <c r="K5" s="63" t="s">
        <v>5114</v>
      </c>
      <c r="L5" s="63" t="s">
        <v>5115</v>
      </c>
      <c r="M5" s="63" t="s">
        <v>5115</v>
      </c>
    </row>
    <row r="6" spans="1:13" x14ac:dyDescent="0.2">
      <c r="A6" s="63">
        <v>5</v>
      </c>
      <c r="B6" s="63" t="s">
        <v>441</v>
      </c>
      <c r="C6" s="63" t="s">
        <v>5349</v>
      </c>
      <c r="D6" s="63" t="s">
        <v>5105</v>
      </c>
      <c r="E6" s="63" t="s">
        <v>5111</v>
      </c>
      <c r="F6" s="63" t="s">
        <v>5286</v>
      </c>
      <c r="G6" s="64" t="s">
        <v>442</v>
      </c>
      <c r="H6" s="63" t="s">
        <v>442</v>
      </c>
      <c r="I6" s="63" t="s">
        <v>5323</v>
      </c>
      <c r="J6" s="63" t="s">
        <v>5348</v>
      </c>
      <c r="K6" s="63" t="s">
        <v>5109</v>
      </c>
      <c r="L6" s="63" t="s">
        <v>5111</v>
      </c>
      <c r="M6" s="63" t="s">
        <v>5111</v>
      </c>
    </row>
    <row r="7" spans="1:13" x14ac:dyDescent="0.2">
      <c r="A7" s="63">
        <v>6</v>
      </c>
      <c r="B7" s="63" t="s">
        <v>550</v>
      </c>
      <c r="C7" s="63" t="s">
        <v>5349</v>
      </c>
      <c r="D7" s="63" t="s">
        <v>5105</v>
      </c>
      <c r="E7" s="63" t="s">
        <v>5350</v>
      </c>
      <c r="F7" s="63" t="s">
        <v>5287</v>
      </c>
      <c r="G7" s="64" t="s">
        <v>551</v>
      </c>
      <c r="H7" s="63" t="s">
        <v>8278</v>
      </c>
      <c r="I7" s="63" t="s">
        <v>5322</v>
      </c>
      <c r="J7" s="63" t="s">
        <v>8815</v>
      </c>
      <c r="K7" s="63" t="s">
        <v>8278</v>
      </c>
      <c r="L7" s="63" t="s">
        <v>5350</v>
      </c>
      <c r="M7" s="63" t="s">
        <v>5350</v>
      </c>
    </row>
    <row r="8" spans="1:13" x14ac:dyDescent="0.2">
      <c r="A8" s="63">
        <v>9</v>
      </c>
      <c r="B8" s="63" t="s">
        <v>660</v>
      </c>
      <c r="C8" s="63" t="s">
        <v>5349</v>
      </c>
      <c r="D8" s="63" t="s">
        <v>5105</v>
      </c>
      <c r="E8" s="63" t="s">
        <v>5290</v>
      </c>
      <c r="F8" s="63" t="s">
        <v>661</v>
      </c>
      <c r="G8" s="64" t="s">
        <v>661</v>
      </c>
      <c r="H8" s="63" t="s">
        <v>661</v>
      </c>
      <c r="I8" s="63" t="s">
        <v>5323</v>
      </c>
      <c r="J8" s="63" t="s">
        <v>5348</v>
      </c>
      <c r="K8" s="63" t="s">
        <v>5112</v>
      </c>
      <c r="L8" s="63" t="s">
        <v>5290</v>
      </c>
      <c r="M8" s="63" t="s">
        <v>5290</v>
      </c>
    </row>
    <row r="9" spans="1:13" x14ac:dyDescent="0.2">
      <c r="A9" s="63">
        <v>7</v>
      </c>
      <c r="B9" s="63" t="s">
        <v>8286</v>
      </c>
      <c r="C9" s="63" t="s">
        <v>5349</v>
      </c>
      <c r="D9" s="63" t="s">
        <v>5105</v>
      </c>
      <c r="E9" s="63" t="s">
        <v>8287</v>
      </c>
      <c r="F9" s="63" t="s">
        <v>8287</v>
      </c>
      <c r="G9" s="63"/>
      <c r="H9" s="63" t="s">
        <v>8278</v>
      </c>
      <c r="I9" s="63" t="s">
        <v>5334</v>
      </c>
      <c r="J9" s="63" t="s">
        <v>5348</v>
      </c>
      <c r="K9" s="63" t="s">
        <v>8278</v>
      </c>
      <c r="L9" s="63" t="s">
        <v>8278</v>
      </c>
      <c r="M9" s="63" t="s">
        <v>8278</v>
      </c>
    </row>
    <row r="10" spans="1:13" x14ac:dyDescent="0.2">
      <c r="A10" s="63">
        <v>2</v>
      </c>
      <c r="B10" s="63" t="s">
        <v>768</v>
      </c>
      <c r="C10" s="63" t="s">
        <v>5349</v>
      </c>
      <c r="D10" s="63" t="s">
        <v>5105</v>
      </c>
      <c r="E10" s="63" t="s">
        <v>5352</v>
      </c>
      <c r="F10" s="63" t="s">
        <v>5353</v>
      </c>
      <c r="G10" s="63" t="s">
        <v>8809</v>
      </c>
      <c r="H10" s="63" t="s">
        <v>8809</v>
      </c>
      <c r="I10" s="63" t="s">
        <v>8278</v>
      </c>
      <c r="J10" s="63" t="s">
        <v>5348</v>
      </c>
      <c r="K10" s="63" t="s">
        <v>8278</v>
      </c>
      <c r="L10" s="63" t="s">
        <v>5352</v>
      </c>
      <c r="M10" s="63" t="s">
        <v>5352</v>
      </c>
    </row>
    <row r="11" spans="1:13" x14ac:dyDescent="0.2">
      <c r="A11" s="63">
        <v>98</v>
      </c>
      <c r="B11" s="63" t="s">
        <v>6540</v>
      </c>
      <c r="C11" s="63" t="s">
        <v>5349</v>
      </c>
      <c r="D11" s="63" t="s">
        <v>5105</v>
      </c>
      <c r="E11" s="63" t="s">
        <v>6543</v>
      </c>
      <c r="F11" s="63" t="s">
        <v>6543</v>
      </c>
      <c r="G11" s="63" t="s">
        <v>8278</v>
      </c>
      <c r="H11" s="63" t="s">
        <v>8278</v>
      </c>
      <c r="I11" s="63" t="s">
        <v>6542</v>
      </c>
      <c r="J11" s="63" t="s">
        <v>5348</v>
      </c>
      <c r="K11" s="63" t="s">
        <v>5102</v>
      </c>
      <c r="L11" s="63" t="s">
        <v>5284</v>
      </c>
      <c r="M11" s="63" t="s">
        <v>5284</v>
      </c>
    </row>
    <row r="12" spans="1:13" x14ac:dyDescent="0.2">
      <c r="A12" s="63">
        <v>56</v>
      </c>
      <c r="B12" s="63" t="s">
        <v>5102</v>
      </c>
      <c r="C12" s="63" t="s">
        <v>5355</v>
      </c>
      <c r="D12" s="63" t="s">
        <v>5105</v>
      </c>
      <c r="E12" s="63" t="s">
        <v>8758</v>
      </c>
      <c r="F12" s="63" t="s">
        <v>6543</v>
      </c>
      <c r="G12" s="63" t="s">
        <v>6541</v>
      </c>
      <c r="H12" s="63" t="s">
        <v>6541</v>
      </c>
      <c r="I12" s="63" t="s">
        <v>6542</v>
      </c>
      <c r="J12" s="63" t="s">
        <v>5348</v>
      </c>
      <c r="K12" s="63" t="s">
        <v>5102</v>
      </c>
      <c r="L12" s="63" t="s">
        <v>6543</v>
      </c>
      <c r="M12" s="63" t="s">
        <v>6543</v>
      </c>
    </row>
    <row r="13" spans="1:13" x14ac:dyDescent="0.2">
      <c r="A13" s="63">
        <v>57</v>
      </c>
      <c r="B13" s="63" t="s">
        <v>5109</v>
      </c>
      <c r="C13" s="63" t="s">
        <v>5355</v>
      </c>
      <c r="D13" s="63" t="s">
        <v>5105</v>
      </c>
      <c r="E13" s="63" t="s">
        <v>8759</v>
      </c>
      <c r="F13" s="63" t="s">
        <v>5111</v>
      </c>
      <c r="G13" s="63" t="s">
        <v>442</v>
      </c>
      <c r="H13" s="63" t="s">
        <v>442</v>
      </c>
      <c r="I13" s="63" t="s">
        <v>5323</v>
      </c>
      <c r="J13" s="63" t="s">
        <v>5348</v>
      </c>
      <c r="K13" s="63" t="s">
        <v>5109</v>
      </c>
      <c r="L13" s="63" t="s">
        <v>5111</v>
      </c>
      <c r="M13" s="63" t="s">
        <v>5111</v>
      </c>
    </row>
    <row r="14" spans="1:13" x14ac:dyDescent="0.2">
      <c r="A14" s="63">
        <v>58</v>
      </c>
      <c r="B14" s="63" t="s">
        <v>5112</v>
      </c>
      <c r="C14" s="63" t="s">
        <v>5355</v>
      </c>
      <c r="D14" s="63" t="s">
        <v>5105</v>
      </c>
      <c r="E14" s="63" t="s">
        <v>8760</v>
      </c>
      <c r="F14" s="63" t="s">
        <v>5113</v>
      </c>
      <c r="G14" s="63" t="s">
        <v>5113</v>
      </c>
      <c r="H14" s="63" t="s">
        <v>5113</v>
      </c>
      <c r="I14" s="63" t="s">
        <v>5323</v>
      </c>
      <c r="J14" s="63" t="s">
        <v>5348</v>
      </c>
      <c r="K14" s="63" t="s">
        <v>5112</v>
      </c>
      <c r="L14" s="63" t="s">
        <v>5290</v>
      </c>
      <c r="M14" s="63" t="s">
        <v>5290</v>
      </c>
    </row>
    <row r="15" spans="1:13" x14ac:dyDescent="0.2">
      <c r="A15" s="63">
        <v>59</v>
      </c>
      <c r="B15" s="63" t="s">
        <v>5114</v>
      </c>
      <c r="C15" s="63" t="s">
        <v>5355</v>
      </c>
      <c r="D15" s="63" t="s">
        <v>5105</v>
      </c>
      <c r="E15" s="63" t="s">
        <v>8761</v>
      </c>
      <c r="F15" s="63" t="s">
        <v>5115</v>
      </c>
      <c r="G15" s="63" t="s">
        <v>333</v>
      </c>
      <c r="H15" s="63" t="s">
        <v>333</v>
      </c>
      <c r="I15" s="63" t="s">
        <v>5323</v>
      </c>
      <c r="J15" s="63" t="s">
        <v>5348</v>
      </c>
      <c r="K15" s="63" t="s">
        <v>5114</v>
      </c>
      <c r="L15" s="63" t="s">
        <v>5115</v>
      </c>
      <c r="M15" s="63" t="s">
        <v>5115</v>
      </c>
    </row>
    <row r="16" spans="1:13" x14ac:dyDescent="0.2">
      <c r="A16" s="63">
        <v>60</v>
      </c>
      <c r="B16" s="63" t="s">
        <v>5116</v>
      </c>
      <c r="C16" s="63" t="s">
        <v>5355</v>
      </c>
      <c r="D16" s="63" t="s">
        <v>5105</v>
      </c>
      <c r="E16" s="63" t="s">
        <v>8762</v>
      </c>
      <c r="F16" s="63" t="s">
        <v>5117</v>
      </c>
      <c r="G16" s="63" t="s">
        <v>5117</v>
      </c>
      <c r="H16" s="63" t="s">
        <v>5117</v>
      </c>
      <c r="I16" s="63" t="s">
        <v>5323</v>
      </c>
      <c r="J16" s="63" t="s">
        <v>5348</v>
      </c>
      <c r="K16" s="63" t="s">
        <v>5116</v>
      </c>
      <c r="L16" s="63" t="s">
        <v>5117</v>
      </c>
      <c r="M16" s="63" t="s">
        <v>5117</v>
      </c>
    </row>
    <row r="17" spans="1:13" x14ac:dyDescent="0.2">
      <c r="A17" s="63">
        <v>61</v>
      </c>
      <c r="B17" s="63" t="s">
        <v>8803</v>
      </c>
      <c r="C17" s="63" t="s">
        <v>5355</v>
      </c>
      <c r="D17" s="63" t="s">
        <v>5105</v>
      </c>
      <c r="E17" s="63" t="s">
        <v>8816</v>
      </c>
      <c r="F17" s="63" t="s">
        <v>8817</v>
      </c>
      <c r="G17" s="63" t="s">
        <v>8818</v>
      </c>
      <c r="H17" s="63" t="s">
        <v>8818</v>
      </c>
      <c r="I17" s="63" t="s">
        <v>5323</v>
      </c>
      <c r="J17" s="63" t="s">
        <v>5348</v>
      </c>
      <c r="K17" s="63" t="s">
        <v>8803</v>
      </c>
      <c r="L17" s="63" t="s">
        <v>8290</v>
      </c>
      <c r="M17" s="63" t="s">
        <v>8290</v>
      </c>
    </row>
    <row r="18" spans="1:13" x14ac:dyDescent="0.2">
      <c r="A18" s="63">
        <v>62</v>
      </c>
      <c r="B18" s="63" t="s">
        <v>8806</v>
      </c>
      <c r="C18" s="63" t="s">
        <v>5355</v>
      </c>
      <c r="D18" s="63" t="s">
        <v>5105</v>
      </c>
      <c r="E18" s="63" t="s">
        <v>8819</v>
      </c>
      <c r="F18" s="63" t="s">
        <v>8820</v>
      </c>
      <c r="G18" s="63" t="s">
        <v>8820</v>
      </c>
      <c r="H18" s="63" t="s">
        <v>8820</v>
      </c>
      <c r="I18" s="63" t="s">
        <v>5323</v>
      </c>
      <c r="J18" s="63" t="s">
        <v>5348</v>
      </c>
      <c r="K18" s="63" t="s">
        <v>8806</v>
      </c>
      <c r="L18" s="63" t="s">
        <v>8292</v>
      </c>
      <c r="M18" s="63" t="s">
        <v>8292</v>
      </c>
    </row>
    <row r="19" spans="1:13" x14ac:dyDescent="0.2">
      <c r="A19" s="63">
        <v>63</v>
      </c>
      <c r="B19" s="63" t="s">
        <v>5119</v>
      </c>
      <c r="C19" s="63" t="s">
        <v>5355</v>
      </c>
      <c r="D19" s="63" t="s">
        <v>5105</v>
      </c>
      <c r="E19" s="63" t="s">
        <v>8763</v>
      </c>
      <c r="F19" s="63" t="s">
        <v>5120</v>
      </c>
      <c r="G19" s="63" t="s">
        <v>5120</v>
      </c>
      <c r="H19" s="63" t="s">
        <v>5120</v>
      </c>
      <c r="I19" s="63" t="s">
        <v>5325</v>
      </c>
      <c r="J19" s="63" t="s">
        <v>5348</v>
      </c>
      <c r="K19" s="63" t="s">
        <v>5119</v>
      </c>
      <c r="L19" s="63" t="s">
        <v>5120</v>
      </c>
      <c r="M19" s="63" t="s">
        <v>5120</v>
      </c>
    </row>
    <row r="20" spans="1:13" x14ac:dyDescent="0.2">
      <c r="A20" s="63">
        <v>64</v>
      </c>
      <c r="B20" s="63" t="s">
        <v>5121</v>
      </c>
      <c r="C20" s="63" t="s">
        <v>5355</v>
      </c>
      <c r="D20" s="63" t="s">
        <v>5105</v>
      </c>
      <c r="E20" s="63" t="s">
        <v>8764</v>
      </c>
      <c r="F20" s="63" t="s">
        <v>5122</v>
      </c>
      <c r="G20" s="63" t="s">
        <v>8765</v>
      </c>
      <c r="H20" s="63" t="s">
        <v>8765</v>
      </c>
      <c r="I20" s="63" t="s">
        <v>5325</v>
      </c>
      <c r="J20" s="63" t="s">
        <v>5348</v>
      </c>
      <c r="K20" s="63" t="s">
        <v>5121</v>
      </c>
      <c r="L20" s="63" t="s">
        <v>5122</v>
      </c>
      <c r="M20" s="63" t="s">
        <v>5122</v>
      </c>
    </row>
    <row r="21" spans="1:13" x14ac:dyDescent="0.2">
      <c r="A21" s="63">
        <v>65</v>
      </c>
      <c r="B21" s="63" t="s">
        <v>5124</v>
      </c>
      <c r="C21" s="63" t="s">
        <v>5355</v>
      </c>
      <c r="D21" s="63" t="s">
        <v>5105</v>
      </c>
      <c r="E21" s="63" t="s">
        <v>8766</v>
      </c>
      <c r="F21" s="63" t="s">
        <v>5125</v>
      </c>
      <c r="G21" s="63" t="s">
        <v>5125</v>
      </c>
      <c r="H21" s="63" t="s">
        <v>5125</v>
      </c>
      <c r="I21" s="63" t="s">
        <v>5326</v>
      </c>
      <c r="J21" s="63" t="s">
        <v>5348</v>
      </c>
      <c r="K21" s="63" t="s">
        <v>5124</v>
      </c>
      <c r="L21" s="63" t="s">
        <v>8767</v>
      </c>
      <c r="M21" s="63" t="s">
        <v>8767</v>
      </c>
    </row>
    <row r="22" spans="1:13" x14ac:dyDescent="0.2">
      <c r="A22" s="63">
        <v>66</v>
      </c>
      <c r="B22" s="63" t="s">
        <v>5126</v>
      </c>
      <c r="C22" s="63" t="s">
        <v>5355</v>
      </c>
      <c r="D22" s="63" t="s">
        <v>5105</v>
      </c>
      <c r="E22" s="63" t="s">
        <v>8768</v>
      </c>
      <c r="F22" s="63" t="s">
        <v>5127</v>
      </c>
      <c r="G22" s="63" t="s">
        <v>3139</v>
      </c>
      <c r="H22" s="63" t="s">
        <v>3139</v>
      </c>
      <c r="I22" s="63" t="s">
        <v>5374</v>
      </c>
      <c r="J22" s="63" t="s">
        <v>8821</v>
      </c>
      <c r="K22" s="63" t="s">
        <v>5126</v>
      </c>
      <c r="L22" s="63" t="s">
        <v>5373</v>
      </c>
      <c r="M22" s="63" t="s">
        <v>5373</v>
      </c>
    </row>
    <row r="23" spans="1:13" x14ac:dyDescent="0.2">
      <c r="A23" s="63">
        <v>67</v>
      </c>
      <c r="B23" s="63" t="s">
        <v>5128</v>
      </c>
      <c r="C23" s="63" t="s">
        <v>5355</v>
      </c>
      <c r="D23" s="63" t="s">
        <v>5105</v>
      </c>
      <c r="E23" s="63" t="s">
        <v>8769</v>
      </c>
      <c r="F23" s="63" t="s">
        <v>5129</v>
      </c>
      <c r="G23" s="63" t="s">
        <v>4004</v>
      </c>
      <c r="H23" s="63" t="s">
        <v>4004</v>
      </c>
      <c r="I23" s="63" t="s">
        <v>5382</v>
      </c>
      <c r="J23" s="63" t="s">
        <v>5378</v>
      </c>
      <c r="K23" s="63" t="s">
        <v>5128</v>
      </c>
      <c r="L23" s="63" t="s">
        <v>5129</v>
      </c>
      <c r="M23" s="63" t="s">
        <v>5129</v>
      </c>
    </row>
    <row r="24" spans="1:13" x14ac:dyDescent="0.2">
      <c r="A24" s="63">
        <v>68</v>
      </c>
      <c r="B24" s="63" t="s">
        <v>5130</v>
      </c>
      <c r="C24" s="63" t="s">
        <v>5355</v>
      </c>
      <c r="D24" s="63" t="s">
        <v>5105</v>
      </c>
      <c r="E24" s="63" t="s">
        <v>8770</v>
      </c>
      <c r="F24" s="63" t="s">
        <v>5131</v>
      </c>
      <c r="G24" s="63" t="s">
        <v>5131</v>
      </c>
      <c r="H24" s="63" t="s">
        <v>5131</v>
      </c>
      <c r="I24" s="63" t="s">
        <v>8771</v>
      </c>
      <c r="J24" s="63" t="s">
        <v>5387</v>
      </c>
      <c r="K24" s="63" t="s">
        <v>5130</v>
      </c>
      <c r="L24" s="63" t="s">
        <v>8772</v>
      </c>
      <c r="M24" s="63" t="s">
        <v>8772</v>
      </c>
    </row>
    <row r="25" spans="1:13" x14ac:dyDescent="0.2">
      <c r="A25" s="63">
        <v>69</v>
      </c>
      <c r="B25" s="63" t="s">
        <v>5132</v>
      </c>
      <c r="C25" s="63" t="s">
        <v>5355</v>
      </c>
      <c r="D25" s="63" t="s">
        <v>5105</v>
      </c>
      <c r="E25" s="63" t="s">
        <v>8773</v>
      </c>
      <c r="F25" s="63" t="s">
        <v>5133</v>
      </c>
      <c r="G25" s="63" t="s">
        <v>4436</v>
      </c>
      <c r="H25" s="63" t="s">
        <v>4436</v>
      </c>
      <c r="I25" s="63" t="s">
        <v>8771</v>
      </c>
      <c r="J25" s="63" t="s">
        <v>5387</v>
      </c>
      <c r="K25" s="63" t="s">
        <v>5132</v>
      </c>
      <c r="L25" s="63" t="s">
        <v>5388</v>
      </c>
      <c r="M25" s="63" t="s">
        <v>5388</v>
      </c>
    </row>
    <row r="26" spans="1:13" x14ac:dyDescent="0.2">
      <c r="A26" s="63">
        <v>70</v>
      </c>
      <c r="B26" s="63" t="s">
        <v>5134</v>
      </c>
      <c r="C26" s="63" t="s">
        <v>5355</v>
      </c>
      <c r="D26" s="63" t="s">
        <v>5105</v>
      </c>
      <c r="E26" s="63" t="s">
        <v>8774</v>
      </c>
      <c r="F26" s="63" t="s">
        <v>5135</v>
      </c>
      <c r="G26" s="63" t="s">
        <v>4328</v>
      </c>
      <c r="H26" s="63" t="s">
        <v>4328</v>
      </c>
      <c r="I26" s="63" t="s">
        <v>8771</v>
      </c>
      <c r="J26" s="63" t="s">
        <v>5387</v>
      </c>
      <c r="K26" s="63" t="s">
        <v>5134</v>
      </c>
      <c r="L26" s="63" t="s">
        <v>5386</v>
      </c>
      <c r="M26" s="63" t="s">
        <v>5386</v>
      </c>
    </row>
    <row r="27" spans="1:13" x14ac:dyDescent="0.2">
      <c r="A27" s="63">
        <v>71</v>
      </c>
      <c r="B27" s="63" t="s">
        <v>5148</v>
      </c>
      <c r="C27" s="63" t="s">
        <v>5355</v>
      </c>
      <c r="D27" s="63" t="s">
        <v>5105</v>
      </c>
      <c r="E27" s="63" t="s">
        <v>8775</v>
      </c>
      <c r="F27" s="63" t="s">
        <v>5149</v>
      </c>
      <c r="G27" s="63" t="s">
        <v>985</v>
      </c>
      <c r="H27" s="63" t="s">
        <v>985</v>
      </c>
      <c r="I27" s="63" t="s">
        <v>5336</v>
      </c>
      <c r="J27" s="63" t="s">
        <v>5348</v>
      </c>
      <c r="K27" s="63" t="s">
        <v>5148</v>
      </c>
      <c r="L27" s="63" t="s">
        <v>5356</v>
      </c>
      <c r="M27" s="63" t="s">
        <v>5356</v>
      </c>
    </row>
    <row r="28" spans="1:13" x14ac:dyDescent="0.2">
      <c r="A28" s="63">
        <v>72</v>
      </c>
      <c r="B28" s="63" t="s">
        <v>5150</v>
      </c>
      <c r="C28" s="63" t="s">
        <v>5355</v>
      </c>
      <c r="D28" s="63" t="s">
        <v>5105</v>
      </c>
      <c r="E28" s="63" t="s">
        <v>8776</v>
      </c>
      <c r="F28" s="63" t="s">
        <v>5151</v>
      </c>
      <c r="G28" s="63" t="s">
        <v>1094</v>
      </c>
      <c r="H28" s="63" t="s">
        <v>1094</v>
      </c>
      <c r="I28" s="63" t="s">
        <v>5338</v>
      </c>
      <c r="J28" s="63" t="s">
        <v>5348</v>
      </c>
      <c r="K28" s="63" t="s">
        <v>5150</v>
      </c>
      <c r="L28" s="63" t="s">
        <v>5151</v>
      </c>
      <c r="M28" s="63" t="s">
        <v>5151</v>
      </c>
    </row>
    <row r="29" spans="1:13" x14ac:dyDescent="0.2">
      <c r="A29" s="63">
        <v>73</v>
      </c>
      <c r="B29" s="63" t="s">
        <v>5136</v>
      </c>
      <c r="C29" s="63" t="s">
        <v>5355</v>
      </c>
      <c r="D29" s="63" t="s">
        <v>5105</v>
      </c>
      <c r="E29" s="63" t="s">
        <v>8777</v>
      </c>
      <c r="F29" s="63" t="s">
        <v>1418</v>
      </c>
      <c r="G29" s="63" t="s">
        <v>1418</v>
      </c>
      <c r="H29" s="63" t="s">
        <v>1418</v>
      </c>
      <c r="I29" s="63" t="s">
        <v>5323</v>
      </c>
      <c r="J29" s="63" t="s">
        <v>5348</v>
      </c>
      <c r="K29" s="63" t="s">
        <v>5136</v>
      </c>
      <c r="L29" s="63" t="s">
        <v>5358</v>
      </c>
      <c r="M29" s="63" t="s">
        <v>5358</v>
      </c>
    </row>
    <row r="30" spans="1:13" x14ac:dyDescent="0.2">
      <c r="A30" s="63">
        <v>74</v>
      </c>
      <c r="B30" s="63" t="s">
        <v>5137</v>
      </c>
      <c r="C30" s="63" t="s">
        <v>5355</v>
      </c>
      <c r="D30" s="63" t="s">
        <v>5105</v>
      </c>
      <c r="E30" s="63" t="s">
        <v>8778</v>
      </c>
      <c r="F30" s="63" t="s">
        <v>1202</v>
      </c>
      <c r="G30" s="63" t="s">
        <v>1202</v>
      </c>
      <c r="H30" s="63" t="s">
        <v>1202</v>
      </c>
      <c r="I30" s="63" t="s">
        <v>5323</v>
      </c>
      <c r="J30" s="63" t="s">
        <v>5348</v>
      </c>
      <c r="K30" s="63" t="s">
        <v>5137</v>
      </c>
      <c r="L30" s="63" t="s">
        <v>1202</v>
      </c>
      <c r="M30" s="63" t="s">
        <v>1202</v>
      </c>
    </row>
    <row r="31" spans="1:13" x14ac:dyDescent="0.2">
      <c r="A31" s="63">
        <v>75</v>
      </c>
      <c r="B31" s="63" t="s">
        <v>5138</v>
      </c>
      <c r="C31" s="63" t="s">
        <v>5355</v>
      </c>
      <c r="D31" s="63" t="s">
        <v>5105</v>
      </c>
      <c r="E31" s="63" t="s">
        <v>8779</v>
      </c>
      <c r="F31" s="63" t="s">
        <v>1310</v>
      </c>
      <c r="G31" s="63" t="s">
        <v>1310</v>
      </c>
      <c r="H31" s="63" t="s">
        <v>1310</v>
      </c>
      <c r="I31" s="63" t="s">
        <v>5323</v>
      </c>
      <c r="J31" s="63" t="s">
        <v>5348</v>
      </c>
      <c r="K31" s="63" t="s">
        <v>5138</v>
      </c>
      <c r="L31" s="63" t="s">
        <v>8279</v>
      </c>
      <c r="M31" s="63" t="s">
        <v>8279</v>
      </c>
    </row>
    <row r="32" spans="1:13" x14ac:dyDescent="0.2">
      <c r="A32" s="63">
        <v>76</v>
      </c>
      <c r="B32" s="63" t="s">
        <v>5139</v>
      </c>
      <c r="C32" s="63" t="s">
        <v>5355</v>
      </c>
      <c r="D32" s="63" t="s">
        <v>5105</v>
      </c>
      <c r="E32" s="63" t="s">
        <v>8780</v>
      </c>
      <c r="F32" s="63" t="s">
        <v>1633</v>
      </c>
      <c r="G32" s="63" t="s">
        <v>1633</v>
      </c>
      <c r="H32" s="63" t="s">
        <v>1633</v>
      </c>
      <c r="I32" s="63" t="s">
        <v>5323</v>
      </c>
      <c r="J32" s="63" t="s">
        <v>5348</v>
      </c>
      <c r="K32" s="63" t="s">
        <v>5139</v>
      </c>
      <c r="L32" s="63" t="s">
        <v>5359</v>
      </c>
      <c r="M32" s="63" t="s">
        <v>5359</v>
      </c>
    </row>
    <row r="33" spans="1:13" x14ac:dyDescent="0.2">
      <c r="A33" s="63">
        <v>52</v>
      </c>
      <c r="B33" s="63" t="s">
        <v>877</v>
      </c>
      <c r="C33" s="63" t="s">
        <v>5355</v>
      </c>
      <c r="D33" s="63" t="s">
        <v>8278</v>
      </c>
      <c r="E33" s="63" t="s">
        <v>5354</v>
      </c>
      <c r="F33" s="63" t="s">
        <v>5101</v>
      </c>
      <c r="G33" s="63" t="s">
        <v>8810</v>
      </c>
      <c r="H33" s="63" t="s">
        <v>8810</v>
      </c>
      <c r="I33" s="63" t="s">
        <v>8278</v>
      </c>
      <c r="J33" s="63" t="s">
        <v>5348</v>
      </c>
      <c r="K33" s="63" t="s">
        <v>877</v>
      </c>
      <c r="L33" s="63" t="s">
        <v>5354</v>
      </c>
      <c r="M33" s="63" t="s">
        <v>5354</v>
      </c>
    </row>
    <row r="34" spans="1:13" x14ac:dyDescent="0.2">
      <c r="A34" s="63">
        <v>53</v>
      </c>
      <c r="B34" s="63" t="s">
        <v>5140</v>
      </c>
      <c r="C34" s="63" t="s">
        <v>5355</v>
      </c>
      <c r="D34" s="63" t="s">
        <v>8278</v>
      </c>
      <c r="E34" s="63" t="s">
        <v>8781</v>
      </c>
      <c r="F34" s="63" t="s">
        <v>8782</v>
      </c>
      <c r="G34" s="63" t="s">
        <v>8782</v>
      </c>
      <c r="H34" s="63" t="s">
        <v>8782</v>
      </c>
      <c r="I34" s="63" t="s">
        <v>8278</v>
      </c>
      <c r="J34" s="63" t="s">
        <v>5348</v>
      </c>
      <c r="K34" s="63" t="s">
        <v>5140</v>
      </c>
      <c r="L34" s="63" t="s">
        <v>8781</v>
      </c>
      <c r="M34" s="63" t="s">
        <v>8781</v>
      </c>
    </row>
    <row r="35" spans="1:13" x14ac:dyDescent="0.2">
      <c r="A35" s="63">
        <v>54</v>
      </c>
      <c r="B35" s="63" t="s">
        <v>5152</v>
      </c>
      <c r="C35" s="63" t="s">
        <v>5355</v>
      </c>
      <c r="D35" s="63" t="s">
        <v>8278</v>
      </c>
      <c r="E35" s="63" t="s">
        <v>8783</v>
      </c>
      <c r="F35" s="63" t="s">
        <v>8784</v>
      </c>
      <c r="G35" s="63" t="s">
        <v>8784</v>
      </c>
      <c r="H35" s="63" t="s">
        <v>8784</v>
      </c>
      <c r="I35" s="63" t="s">
        <v>8278</v>
      </c>
      <c r="J35" s="63" t="s">
        <v>5348</v>
      </c>
      <c r="K35" s="63" t="s">
        <v>5152</v>
      </c>
      <c r="L35" s="63" t="s">
        <v>8783</v>
      </c>
      <c r="M35" s="63" t="s">
        <v>8783</v>
      </c>
    </row>
    <row r="36" spans="1:13" x14ac:dyDescent="0.2">
      <c r="A36" s="63">
        <v>55</v>
      </c>
      <c r="B36" s="63" t="s">
        <v>8096</v>
      </c>
      <c r="C36" s="63" t="s">
        <v>5355</v>
      </c>
      <c r="D36" s="63" t="s">
        <v>5105</v>
      </c>
      <c r="E36" s="63" t="s">
        <v>8785</v>
      </c>
      <c r="F36" s="63" t="s">
        <v>5106</v>
      </c>
      <c r="G36" s="63" t="s">
        <v>8786</v>
      </c>
      <c r="H36" s="63" t="s">
        <v>8786</v>
      </c>
      <c r="I36" s="63" t="s">
        <v>6542</v>
      </c>
      <c r="J36" s="63" t="s">
        <v>5348</v>
      </c>
      <c r="K36" s="63" t="s">
        <v>8096</v>
      </c>
      <c r="L36" s="63" t="s">
        <v>5106</v>
      </c>
      <c r="M36" s="63" t="s">
        <v>5106</v>
      </c>
    </row>
    <row r="37" spans="1:13" x14ac:dyDescent="0.2">
      <c r="A37" s="63">
        <v>41</v>
      </c>
      <c r="B37" s="63" t="s">
        <v>984</v>
      </c>
      <c r="C37" s="63" t="s">
        <v>5357</v>
      </c>
      <c r="D37" s="63" t="s">
        <v>5105</v>
      </c>
      <c r="E37" s="63" t="s">
        <v>5356</v>
      </c>
      <c r="F37" s="63" t="s">
        <v>5149</v>
      </c>
      <c r="G37" s="64" t="s">
        <v>985</v>
      </c>
      <c r="H37" s="63" t="s">
        <v>8307</v>
      </c>
      <c r="I37" s="63" t="s">
        <v>5336</v>
      </c>
      <c r="J37" s="63" t="s">
        <v>5348</v>
      </c>
      <c r="K37" s="63" t="s">
        <v>5148</v>
      </c>
      <c r="L37" s="63" t="s">
        <v>5356</v>
      </c>
      <c r="M37" s="63" t="s">
        <v>5356</v>
      </c>
    </row>
    <row r="38" spans="1:13" x14ac:dyDescent="0.2">
      <c r="A38" s="63">
        <v>46</v>
      </c>
      <c r="B38" s="63" t="s">
        <v>1093</v>
      </c>
      <c r="C38" s="63" t="s">
        <v>5357</v>
      </c>
      <c r="D38" s="63" t="s">
        <v>5105</v>
      </c>
      <c r="E38" s="63" t="s">
        <v>5151</v>
      </c>
      <c r="F38" s="63" t="s">
        <v>5151</v>
      </c>
      <c r="G38" s="64" t="s">
        <v>1094</v>
      </c>
      <c r="H38" s="63" t="s">
        <v>8308</v>
      </c>
      <c r="I38" s="63" t="s">
        <v>5338</v>
      </c>
      <c r="J38" s="63" t="s">
        <v>5348</v>
      </c>
      <c r="K38" s="63" t="s">
        <v>5150</v>
      </c>
      <c r="L38" s="63" t="s">
        <v>5151</v>
      </c>
      <c r="M38" s="63" t="s">
        <v>5151</v>
      </c>
    </row>
    <row r="39" spans="1:13" x14ac:dyDescent="0.2">
      <c r="A39" s="63">
        <v>48</v>
      </c>
      <c r="B39" s="63" t="s">
        <v>1201</v>
      </c>
      <c r="C39" s="63" t="s">
        <v>5357</v>
      </c>
      <c r="D39" s="63" t="s">
        <v>5105</v>
      </c>
      <c r="E39" s="63" t="s">
        <v>1202</v>
      </c>
      <c r="F39" s="63" t="s">
        <v>1202</v>
      </c>
      <c r="G39" s="64" t="s">
        <v>1202</v>
      </c>
      <c r="H39" s="63" t="s">
        <v>8309</v>
      </c>
      <c r="I39" s="63" t="s">
        <v>5323</v>
      </c>
      <c r="J39" s="63" t="s">
        <v>5348</v>
      </c>
      <c r="K39" s="63" t="s">
        <v>5137</v>
      </c>
      <c r="L39" s="63" t="s">
        <v>1202</v>
      </c>
      <c r="M39" s="63" t="s">
        <v>1202</v>
      </c>
    </row>
    <row r="40" spans="1:13" x14ac:dyDescent="0.2">
      <c r="A40" s="63">
        <v>49</v>
      </c>
      <c r="B40" s="63" t="s">
        <v>1309</v>
      </c>
      <c r="C40" s="63" t="s">
        <v>5357</v>
      </c>
      <c r="D40" s="63" t="s">
        <v>5105</v>
      </c>
      <c r="E40" s="63" t="s">
        <v>8279</v>
      </c>
      <c r="F40" s="63" t="s">
        <v>1310</v>
      </c>
      <c r="G40" s="64" t="s">
        <v>1310</v>
      </c>
      <c r="H40" s="63" t="s">
        <v>8310</v>
      </c>
      <c r="I40" s="63" t="s">
        <v>5323</v>
      </c>
      <c r="J40" s="63" t="s">
        <v>5348</v>
      </c>
      <c r="K40" s="63" t="s">
        <v>5138</v>
      </c>
      <c r="L40" s="63" t="s">
        <v>8279</v>
      </c>
      <c r="M40" s="63" t="s">
        <v>8279</v>
      </c>
    </row>
    <row r="41" spans="1:13" x14ac:dyDescent="0.2">
      <c r="A41" s="63">
        <v>47</v>
      </c>
      <c r="B41" s="63" t="s">
        <v>1417</v>
      </c>
      <c r="C41" s="63" t="s">
        <v>5357</v>
      </c>
      <c r="D41" s="63" t="s">
        <v>5105</v>
      </c>
      <c r="E41" s="63" t="s">
        <v>5358</v>
      </c>
      <c r="F41" s="63" t="s">
        <v>1418</v>
      </c>
      <c r="G41" s="64" t="s">
        <v>1418</v>
      </c>
      <c r="H41" s="63" t="s">
        <v>1418</v>
      </c>
      <c r="I41" s="63" t="s">
        <v>5323</v>
      </c>
      <c r="J41" s="63" t="s">
        <v>5348</v>
      </c>
      <c r="K41" s="63" t="s">
        <v>5136</v>
      </c>
      <c r="L41" s="63" t="s">
        <v>5358</v>
      </c>
      <c r="M41" s="63" t="s">
        <v>5358</v>
      </c>
    </row>
    <row r="42" spans="1:13" x14ac:dyDescent="0.2">
      <c r="A42" s="63">
        <v>45</v>
      </c>
      <c r="B42" s="63" t="s">
        <v>1525</v>
      </c>
      <c r="C42" s="63" t="s">
        <v>5357</v>
      </c>
      <c r="D42" s="63" t="s">
        <v>5105</v>
      </c>
      <c r="E42" s="63" t="s">
        <v>5312</v>
      </c>
      <c r="F42" s="63" t="s">
        <v>5312</v>
      </c>
      <c r="G42" s="64" t="s">
        <v>9486</v>
      </c>
      <c r="H42" s="63" t="s">
        <v>8311</v>
      </c>
      <c r="I42" s="63" t="s">
        <v>5338</v>
      </c>
      <c r="J42" s="63" t="s">
        <v>5348</v>
      </c>
      <c r="K42" s="63" t="s">
        <v>8278</v>
      </c>
      <c r="L42" s="63" t="s">
        <v>5312</v>
      </c>
      <c r="M42" s="63" t="s">
        <v>5312</v>
      </c>
    </row>
    <row r="43" spans="1:13" x14ac:dyDescent="0.2">
      <c r="A43" s="63">
        <v>51</v>
      </c>
      <c r="B43" s="63" t="s">
        <v>1632</v>
      </c>
      <c r="C43" s="63" t="s">
        <v>5357</v>
      </c>
      <c r="D43" s="63" t="s">
        <v>5105</v>
      </c>
      <c r="E43" s="63" t="s">
        <v>8787</v>
      </c>
      <c r="F43" s="63" t="s">
        <v>1633</v>
      </c>
      <c r="G43" s="64" t="s">
        <v>1633</v>
      </c>
      <c r="H43" s="63" t="s">
        <v>1633</v>
      </c>
      <c r="I43" s="63" t="s">
        <v>5323</v>
      </c>
      <c r="J43" s="63" t="s">
        <v>5348</v>
      </c>
      <c r="K43" s="63" t="s">
        <v>5139</v>
      </c>
      <c r="L43" s="63" t="s">
        <v>5359</v>
      </c>
      <c r="M43" s="63" t="s">
        <v>5359</v>
      </c>
    </row>
    <row r="44" spans="1:13" x14ac:dyDescent="0.2">
      <c r="A44" s="63">
        <v>43</v>
      </c>
      <c r="B44" s="63" t="s">
        <v>1740</v>
      </c>
      <c r="C44" s="63" t="s">
        <v>5357</v>
      </c>
      <c r="D44" s="63" t="s">
        <v>5105</v>
      </c>
      <c r="E44" s="63" t="s">
        <v>5310</v>
      </c>
      <c r="F44" s="63" t="s">
        <v>5310</v>
      </c>
      <c r="G44" s="64" t="s">
        <v>9487</v>
      </c>
      <c r="H44" s="63" t="s">
        <v>8312</v>
      </c>
      <c r="I44" s="63" t="s">
        <v>5338</v>
      </c>
      <c r="J44" s="63" t="s">
        <v>5348</v>
      </c>
      <c r="K44" s="63" t="s">
        <v>8278</v>
      </c>
      <c r="L44" s="63" t="s">
        <v>5310</v>
      </c>
      <c r="M44" s="63" t="s">
        <v>5310</v>
      </c>
    </row>
    <row r="45" spans="1:13" x14ac:dyDescent="0.2">
      <c r="A45" s="63">
        <v>44</v>
      </c>
      <c r="B45" s="63" t="s">
        <v>1847</v>
      </c>
      <c r="C45" s="63" t="s">
        <v>5357</v>
      </c>
      <c r="D45" s="63" t="s">
        <v>5105</v>
      </c>
      <c r="E45" s="63" t="s">
        <v>5311</v>
      </c>
      <c r="F45" s="63" t="s">
        <v>5311</v>
      </c>
      <c r="G45" s="64" t="s">
        <v>9488</v>
      </c>
      <c r="H45" s="63" t="s">
        <v>8313</v>
      </c>
      <c r="I45" s="63" t="s">
        <v>5338</v>
      </c>
      <c r="J45" s="63" t="s">
        <v>5348</v>
      </c>
      <c r="K45" s="63" t="s">
        <v>8278</v>
      </c>
      <c r="L45" s="63" t="s">
        <v>5311</v>
      </c>
      <c r="M45" s="63" t="s">
        <v>5311</v>
      </c>
    </row>
    <row r="46" spans="1:13" x14ac:dyDescent="0.2">
      <c r="A46" s="63">
        <v>50</v>
      </c>
      <c r="B46" s="63" t="s">
        <v>1954</v>
      </c>
      <c r="C46" s="63" t="s">
        <v>5357</v>
      </c>
      <c r="D46" s="63" t="s">
        <v>5105</v>
      </c>
      <c r="E46" s="63" t="s">
        <v>8094</v>
      </c>
      <c r="F46" s="63" t="s">
        <v>1955</v>
      </c>
      <c r="G46" s="64" t="s">
        <v>1955</v>
      </c>
      <c r="H46" s="63" t="s">
        <v>8752</v>
      </c>
      <c r="I46" s="63" t="s">
        <v>5325</v>
      </c>
      <c r="J46" s="63" t="s">
        <v>5348</v>
      </c>
      <c r="K46" s="63" t="s">
        <v>8278</v>
      </c>
      <c r="L46" s="63" t="s">
        <v>8094</v>
      </c>
      <c r="M46" s="63" t="s">
        <v>8094</v>
      </c>
    </row>
    <row r="47" spans="1:13" x14ac:dyDescent="0.2">
      <c r="A47" s="63">
        <v>42</v>
      </c>
      <c r="B47" s="63" t="s">
        <v>2063</v>
      </c>
      <c r="C47" s="63" t="s">
        <v>5357</v>
      </c>
      <c r="D47" s="63" t="s">
        <v>5105</v>
      </c>
      <c r="E47" s="63" t="s">
        <v>5360</v>
      </c>
      <c r="F47" s="63" t="s">
        <v>5360</v>
      </c>
      <c r="G47" s="64" t="s">
        <v>5360</v>
      </c>
      <c r="H47" s="63" t="s">
        <v>5360</v>
      </c>
      <c r="I47" s="63" t="s">
        <v>5337</v>
      </c>
      <c r="J47" s="63" t="s">
        <v>5361</v>
      </c>
      <c r="K47" s="63" t="s">
        <v>8278</v>
      </c>
      <c r="L47" s="63" t="s">
        <v>5360</v>
      </c>
      <c r="M47" s="63" t="s">
        <v>5360</v>
      </c>
    </row>
    <row r="48" spans="1:13" x14ac:dyDescent="0.2">
      <c r="A48" s="63">
        <v>40</v>
      </c>
      <c r="B48" s="63" t="s">
        <v>2170</v>
      </c>
      <c r="C48" s="63" t="s">
        <v>5357</v>
      </c>
      <c r="D48" s="63" t="s">
        <v>5105</v>
      </c>
      <c r="E48" s="63" t="s">
        <v>5362</v>
      </c>
      <c r="F48" s="63" t="s">
        <v>5335</v>
      </c>
      <c r="G48" s="63" t="s">
        <v>8811</v>
      </c>
      <c r="H48" s="63" t="s">
        <v>8811</v>
      </c>
      <c r="I48" s="63" t="s">
        <v>8278</v>
      </c>
      <c r="J48" s="63" t="s">
        <v>5348</v>
      </c>
      <c r="K48" s="63" t="s">
        <v>8278</v>
      </c>
      <c r="L48" s="63" t="s">
        <v>5362</v>
      </c>
      <c r="M48" s="63" t="s">
        <v>5362</v>
      </c>
    </row>
    <row r="49" spans="1:13" x14ac:dyDescent="0.2">
      <c r="A49" s="63"/>
      <c r="B49" s="63" t="s">
        <v>2275</v>
      </c>
      <c r="C49" s="63" t="s">
        <v>5364</v>
      </c>
      <c r="D49" s="63" t="s">
        <v>5365</v>
      </c>
      <c r="E49" s="63" t="s">
        <v>5363</v>
      </c>
      <c r="F49" s="63" t="s">
        <v>5296</v>
      </c>
      <c r="G49" s="63"/>
      <c r="H49" s="63" t="s">
        <v>8788</v>
      </c>
      <c r="I49" s="63" t="s">
        <v>5323</v>
      </c>
      <c r="J49" s="63" t="s">
        <v>5348</v>
      </c>
      <c r="K49" s="63" t="s">
        <v>5118</v>
      </c>
      <c r="L49" s="63" t="s">
        <v>5363</v>
      </c>
      <c r="M49" s="63" t="s">
        <v>5363</v>
      </c>
    </row>
    <row r="50" spans="1:13" x14ac:dyDescent="0.2">
      <c r="A50" s="63">
        <v>12</v>
      </c>
      <c r="B50" s="63" t="s">
        <v>8289</v>
      </c>
      <c r="C50" s="63" t="s">
        <v>5364</v>
      </c>
      <c r="D50" s="63" t="s">
        <v>5365</v>
      </c>
      <c r="E50" s="63" t="s">
        <v>8290</v>
      </c>
      <c r="F50" s="63" t="s">
        <v>8290</v>
      </c>
      <c r="G50" s="63" t="s">
        <v>8316</v>
      </c>
      <c r="H50" s="63" t="s">
        <v>8316</v>
      </c>
      <c r="I50" s="63" t="s">
        <v>5323</v>
      </c>
      <c r="J50" s="63" t="s">
        <v>5348</v>
      </c>
      <c r="K50" s="63" t="s">
        <v>8803</v>
      </c>
      <c r="L50" s="63" t="s">
        <v>8290</v>
      </c>
      <c r="M50" s="63" t="s">
        <v>8290</v>
      </c>
    </row>
    <row r="51" spans="1:13" x14ac:dyDescent="0.2">
      <c r="A51" s="63">
        <v>13</v>
      </c>
      <c r="B51" s="63" t="s">
        <v>8291</v>
      </c>
      <c r="C51" s="63" t="s">
        <v>5364</v>
      </c>
      <c r="D51" s="63" t="s">
        <v>5365</v>
      </c>
      <c r="E51" s="63" t="s">
        <v>8292</v>
      </c>
      <c r="F51" s="63" t="s">
        <v>8292</v>
      </c>
      <c r="G51" s="63" t="s">
        <v>8423</v>
      </c>
      <c r="H51" s="63" t="s">
        <v>8423</v>
      </c>
      <c r="I51" s="63" t="s">
        <v>5323</v>
      </c>
      <c r="J51" s="63" t="s">
        <v>5348</v>
      </c>
      <c r="K51" s="63" t="s">
        <v>8806</v>
      </c>
      <c r="L51" s="63" t="s">
        <v>8292</v>
      </c>
      <c r="M51" s="63" t="s">
        <v>8292</v>
      </c>
    </row>
    <row r="52" spans="1:13" x14ac:dyDescent="0.2">
      <c r="A52" s="63">
        <v>11</v>
      </c>
      <c r="B52" s="63" t="s">
        <v>2278</v>
      </c>
      <c r="C52" s="63" t="s">
        <v>5364</v>
      </c>
      <c r="D52" s="63" t="s">
        <v>5365</v>
      </c>
      <c r="E52" s="63" t="s">
        <v>5366</v>
      </c>
      <c r="F52" s="63" t="s">
        <v>5366</v>
      </c>
      <c r="G52" s="64" t="s">
        <v>5366</v>
      </c>
      <c r="H52" s="63" t="s">
        <v>8278</v>
      </c>
      <c r="I52" s="63" t="s">
        <v>5323</v>
      </c>
      <c r="J52" s="63" t="s">
        <v>5348</v>
      </c>
      <c r="K52" s="63" t="s">
        <v>5116</v>
      </c>
      <c r="L52" s="63" t="s">
        <v>5366</v>
      </c>
      <c r="M52" s="63" t="s">
        <v>5366</v>
      </c>
    </row>
    <row r="53" spans="1:13" x14ac:dyDescent="0.2">
      <c r="A53" s="63">
        <v>14</v>
      </c>
      <c r="B53" s="63" t="s">
        <v>2385</v>
      </c>
      <c r="C53" s="63" t="s">
        <v>5364</v>
      </c>
      <c r="D53" s="63" t="s">
        <v>5365</v>
      </c>
      <c r="E53" s="63" t="s">
        <v>5297</v>
      </c>
      <c r="F53" s="63" t="s">
        <v>5297</v>
      </c>
      <c r="G53" s="64" t="s">
        <v>5297</v>
      </c>
      <c r="H53" s="63" t="s">
        <v>8278</v>
      </c>
      <c r="I53" s="63" t="s">
        <v>5325</v>
      </c>
      <c r="J53" s="63" t="s">
        <v>5348</v>
      </c>
      <c r="K53" s="63" t="s">
        <v>5119</v>
      </c>
      <c r="L53" s="63" t="s">
        <v>5297</v>
      </c>
      <c r="M53" s="63" t="s">
        <v>5297</v>
      </c>
    </row>
    <row r="54" spans="1:13" x14ac:dyDescent="0.2">
      <c r="A54" s="63">
        <v>15</v>
      </c>
      <c r="B54" s="63" t="s">
        <v>2492</v>
      </c>
      <c r="C54" s="63" t="s">
        <v>5364</v>
      </c>
      <c r="D54" s="63" t="s">
        <v>5365</v>
      </c>
      <c r="E54" s="63" t="s">
        <v>5298</v>
      </c>
      <c r="F54" s="63" t="s">
        <v>5298</v>
      </c>
      <c r="G54" s="64" t="s">
        <v>9489</v>
      </c>
      <c r="H54" s="63" t="s">
        <v>8278</v>
      </c>
      <c r="I54" s="63" t="s">
        <v>5325</v>
      </c>
      <c r="J54" s="63" t="s">
        <v>5348</v>
      </c>
      <c r="K54" s="63" t="s">
        <v>5121</v>
      </c>
      <c r="L54" s="63" t="s">
        <v>5298</v>
      </c>
      <c r="M54" s="63" t="s">
        <v>5298</v>
      </c>
    </row>
    <row r="55" spans="1:13" x14ac:dyDescent="0.2">
      <c r="A55" s="63">
        <v>16</v>
      </c>
      <c r="B55" s="63" t="s">
        <v>2599</v>
      </c>
      <c r="C55" s="63" t="s">
        <v>5364</v>
      </c>
      <c r="D55" s="63" t="s">
        <v>5365</v>
      </c>
      <c r="E55" s="63" t="s">
        <v>5367</v>
      </c>
      <c r="F55" s="63" t="s">
        <v>5299</v>
      </c>
      <c r="G55" s="64" t="s">
        <v>9490</v>
      </c>
      <c r="H55" s="63" t="s">
        <v>8278</v>
      </c>
      <c r="I55" s="63" t="s">
        <v>5325</v>
      </c>
      <c r="J55" s="63" t="s">
        <v>5348</v>
      </c>
      <c r="K55" s="63" t="s">
        <v>8278</v>
      </c>
      <c r="L55" s="63" t="s">
        <v>5367</v>
      </c>
      <c r="M55" s="63" t="s">
        <v>5367</v>
      </c>
    </row>
    <row r="56" spans="1:13" x14ac:dyDescent="0.2">
      <c r="A56" s="63">
        <v>17</v>
      </c>
      <c r="B56" s="63" t="s">
        <v>2706</v>
      </c>
      <c r="C56" s="63" t="s">
        <v>5364</v>
      </c>
      <c r="D56" s="63" t="s">
        <v>5365</v>
      </c>
      <c r="E56" s="63" t="s">
        <v>5368</v>
      </c>
      <c r="F56" s="63" t="s">
        <v>2707</v>
      </c>
      <c r="G56" s="64" t="s">
        <v>2707</v>
      </c>
      <c r="H56" s="63" t="s">
        <v>8278</v>
      </c>
      <c r="I56" s="63" t="s">
        <v>5326</v>
      </c>
      <c r="J56" s="63" t="s">
        <v>5348</v>
      </c>
      <c r="K56" s="63" t="s">
        <v>5124</v>
      </c>
      <c r="L56" s="63" t="s">
        <v>5368</v>
      </c>
      <c r="M56" s="63" t="s">
        <v>5368</v>
      </c>
    </row>
    <row r="57" spans="1:13" x14ac:dyDescent="0.2">
      <c r="A57" s="63">
        <v>21</v>
      </c>
      <c r="B57" s="63" t="s">
        <v>2814</v>
      </c>
      <c r="C57" s="63" t="s">
        <v>5364</v>
      </c>
      <c r="D57" s="63" t="s">
        <v>5105</v>
      </c>
      <c r="E57" s="63" t="s">
        <v>8789</v>
      </c>
      <c r="F57" s="63" t="s">
        <v>2815</v>
      </c>
      <c r="G57" s="64" t="s">
        <v>2815</v>
      </c>
      <c r="H57" s="63" t="s">
        <v>2815</v>
      </c>
      <c r="I57" s="63" t="s">
        <v>5328</v>
      </c>
      <c r="J57" s="63" t="s">
        <v>5370</v>
      </c>
      <c r="K57" s="63" t="s">
        <v>8278</v>
      </c>
      <c r="L57" s="63" t="s">
        <v>5369</v>
      </c>
      <c r="M57" s="63" t="s">
        <v>5369</v>
      </c>
    </row>
    <row r="58" spans="1:13" x14ac:dyDescent="0.2">
      <c r="A58" s="63">
        <v>23</v>
      </c>
      <c r="B58" s="63" t="s">
        <v>2922</v>
      </c>
      <c r="C58" s="63" t="s">
        <v>5364</v>
      </c>
      <c r="D58" s="63" t="s">
        <v>5365</v>
      </c>
      <c r="E58" s="63" t="s">
        <v>5371</v>
      </c>
      <c r="F58" s="63" t="s">
        <v>2923</v>
      </c>
      <c r="G58" s="64" t="s">
        <v>2923</v>
      </c>
      <c r="H58" s="63" t="s">
        <v>8528</v>
      </c>
      <c r="I58" s="63" t="s">
        <v>5329</v>
      </c>
      <c r="J58" s="63" t="s">
        <v>5370</v>
      </c>
      <c r="K58" s="63" t="s">
        <v>8278</v>
      </c>
      <c r="L58" s="63" t="s">
        <v>5371</v>
      </c>
      <c r="M58" s="63" t="s">
        <v>5371</v>
      </c>
    </row>
    <row r="59" spans="1:13" x14ac:dyDescent="0.2">
      <c r="A59" s="63">
        <v>24</v>
      </c>
      <c r="B59" s="63" t="s">
        <v>3030</v>
      </c>
      <c r="C59" s="63" t="s">
        <v>5364</v>
      </c>
      <c r="D59" s="63" t="s">
        <v>5365</v>
      </c>
      <c r="E59" s="63" t="s">
        <v>5372</v>
      </c>
      <c r="F59" s="64" t="s">
        <v>8529</v>
      </c>
      <c r="G59" s="64" t="s">
        <v>8529</v>
      </c>
      <c r="H59" s="63" t="s">
        <v>8529</v>
      </c>
      <c r="I59" s="63" t="s">
        <v>5329</v>
      </c>
      <c r="J59" s="63" t="s">
        <v>5370</v>
      </c>
      <c r="K59" s="63" t="s">
        <v>8278</v>
      </c>
      <c r="L59" s="63" t="s">
        <v>5372</v>
      </c>
      <c r="M59" s="63" t="s">
        <v>5372</v>
      </c>
    </row>
    <row r="60" spans="1:13" x14ac:dyDescent="0.2">
      <c r="A60" s="63">
        <v>18</v>
      </c>
      <c r="B60" s="63" t="s">
        <v>3138</v>
      </c>
      <c r="C60" s="63" t="s">
        <v>5364</v>
      </c>
      <c r="D60" s="63" t="s">
        <v>5105</v>
      </c>
      <c r="E60" s="63" t="s">
        <v>5373</v>
      </c>
      <c r="F60" s="64" t="s">
        <v>8530</v>
      </c>
      <c r="G60" s="64" t="s">
        <v>8530</v>
      </c>
      <c r="H60" s="63" t="s">
        <v>8530</v>
      </c>
      <c r="I60" s="63" t="s">
        <v>5374</v>
      </c>
      <c r="J60" s="63" t="s">
        <v>8821</v>
      </c>
      <c r="K60" s="63" t="s">
        <v>5126</v>
      </c>
      <c r="L60" s="63" t="s">
        <v>5373</v>
      </c>
      <c r="M60" s="63" t="s">
        <v>5373</v>
      </c>
    </row>
    <row r="61" spans="1:13" x14ac:dyDescent="0.2">
      <c r="A61" s="63">
        <v>19</v>
      </c>
      <c r="B61" s="63" t="s">
        <v>3247</v>
      </c>
      <c r="C61" s="63" t="s">
        <v>5364</v>
      </c>
      <c r="D61" s="63" t="s">
        <v>5105</v>
      </c>
      <c r="E61" s="63" t="s">
        <v>5376</v>
      </c>
      <c r="F61" s="64" t="s">
        <v>8531</v>
      </c>
      <c r="G61" s="64" t="s">
        <v>8531</v>
      </c>
      <c r="H61" s="63" t="s">
        <v>8531</v>
      </c>
      <c r="I61" s="63" t="s">
        <v>5374</v>
      </c>
      <c r="J61" s="63" t="s">
        <v>8821</v>
      </c>
      <c r="K61" s="63" t="s">
        <v>8278</v>
      </c>
      <c r="L61" s="63" t="s">
        <v>5376</v>
      </c>
      <c r="M61" s="63" t="s">
        <v>5376</v>
      </c>
    </row>
    <row r="62" spans="1:13" x14ac:dyDescent="0.2">
      <c r="A62" s="63">
        <v>20</v>
      </c>
      <c r="B62" s="63" t="s">
        <v>3354</v>
      </c>
      <c r="C62" s="63" t="s">
        <v>5364</v>
      </c>
      <c r="D62" s="63" t="s">
        <v>5365</v>
      </c>
      <c r="E62" s="63" t="s">
        <v>5377</v>
      </c>
      <c r="F62" s="63" t="s">
        <v>3355</v>
      </c>
      <c r="G62" s="64" t="s">
        <v>3355</v>
      </c>
      <c r="H62" s="63" t="s">
        <v>8278</v>
      </c>
      <c r="I62" s="63" t="s">
        <v>5327</v>
      </c>
      <c r="J62" s="63" t="s">
        <v>5378</v>
      </c>
      <c r="K62" s="63" t="s">
        <v>8278</v>
      </c>
      <c r="L62" s="63" t="s">
        <v>5377</v>
      </c>
      <c r="M62" s="63" t="s">
        <v>5377</v>
      </c>
    </row>
    <row r="63" spans="1:13" x14ac:dyDescent="0.2">
      <c r="A63" s="63">
        <v>25</v>
      </c>
      <c r="B63" s="63" t="s">
        <v>3462</v>
      </c>
      <c r="C63" s="63" t="s">
        <v>5364</v>
      </c>
      <c r="D63" s="63" t="s">
        <v>5365</v>
      </c>
      <c r="E63" s="63" t="s">
        <v>5301</v>
      </c>
      <c r="F63" s="63" t="s">
        <v>5301</v>
      </c>
      <c r="G63" s="64" t="s">
        <v>3463</v>
      </c>
      <c r="H63" s="63" t="s">
        <v>3463</v>
      </c>
      <c r="I63" s="63" t="s">
        <v>5330</v>
      </c>
      <c r="J63" s="63" t="s">
        <v>5370</v>
      </c>
      <c r="K63" s="63" t="s">
        <v>8278</v>
      </c>
      <c r="L63" s="63" t="s">
        <v>5301</v>
      </c>
      <c r="M63" s="63" t="s">
        <v>5301</v>
      </c>
    </row>
    <row r="64" spans="1:13" x14ac:dyDescent="0.2">
      <c r="A64" s="63">
        <v>26</v>
      </c>
      <c r="B64" s="63" t="s">
        <v>3571</v>
      </c>
      <c r="C64" s="63" t="s">
        <v>5364</v>
      </c>
      <c r="D64" s="63" t="s">
        <v>5365</v>
      </c>
      <c r="E64" s="63" t="s">
        <v>5379</v>
      </c>
      <c r="F64" s="63" t="s">
        <v>3572</v>
      </c>
      <c r="G64" s="64" t="s">
        <v>3572</v>
      </c>
      <c r="H64" s="63" t="s">
        <v>3572</v>
      </c>
      <c r="I64" s="63" t="s">
        <v>5330</v>
      </c>
      <c r="J64" s="63" t="s">
        <v>5370</v>
      </c>
      <c r="K64" s="63" t="s">
        <v>8278</v>
      </c>
      <c r="L64" s="63" t="s">
        <v>5379</v>
      </c>
      <c r="M64" s="63" t="s">
        <v>5379</v>
      </c>
    </row>
    <row r="65" spans="1:13" x14ac:dyDescent="0.2">
      <c r="A65" s="63">
        <v>27</v>
      </c>
      <c r="B65" s="63" t="s">
        <v>3679</v>
      </c>
      <c r="C65" s="63" t="s">
        <v>5364</v>
      </c>
      <c r="D65" s="63" t="s">
        <v>5105</v>
      </c>
      <c r="E65" s="63" t="s">
        <v>3680</v>
      </c>
      <c r="F65" s="63" t="s">
        <v>3680</v>
      </c>
      <c r="G65" s="64" t="s">
        <v>3680</v>
      </c>
      <c r="H65" s="63" t="s">
        <v>3680</v>
      </c>
      <c r="I65" s="63" t="s">
        <v>5331</v>
      </c>
      <c r="J65" s="63" t="s">
        <v>5370</v>
      </c>
      <c r="K65" s="63" t="s">
        <v>8278</v>
      </c>
      <c r="L65" s="63" t="s">
        <v>3680</v>
      </c>
      <c r="M65" s="63" t="s">
        <v>3680</v>
      </c>
    </row>
    <row r="66" spans="1:13" x14ac:dyDescent="0.2">
      <c r="A66" s="63">
        <v>28</v>
      </c>
      <c r="B66" s="63" t="s">
        <v>3788</v>
      </c>
      <c r="C66" s="63" t="s">
        <v>5364</v>
      </c>
      <c r="D66" s="63" t="s">
        <v>5105</v>
      </c>
      <c r="E66" s="63" t="s">
        <v>5380</v>
      </c>
      <c r="F66" s="63" t="s">
        <v>3789</v>
      </c>
      <c r="G66" s="64" t="s">
        <v>3789</v>
      </c>
      <c r="H66" s="63" t="s">
        <v>3789</v>
      </c>
      <c r="I66" s="63" t="s">
        <v>5331</v>
      </c>
      <c r="J66" s="63" t="s">
        <v>5370</v>
      </c>
      <c r="K66" s="63" t="s">
        <v>8278</v>
      </c>
      <c r="L66" s="63" t="s">
        <v>5380</v>
      </c>
      <c r="M66" s="63" t="s">
        <v>5380</v>
      </c>
    </row>
    <row r="67" spans="1:13" x14ac:dyDescent="0.2">
      <c r="A67" s="63">
        <v>22</v>
      </c>
      <c r="B67" s="63" t="s">
        <v>8294</v>
      </c>
      <c r="C67" s="63" t="s">
        <v>5364</v>
      </c>
      <c r="D67" s="63" t="s">
        <v>5105</v>
      </c>
      <c r="E67" s="63" t="s">
        <v>8295</v>
      </c>
      <c r="F67" s="63" t="s">
        <v>8295</v>
      </c>
      <c r="G67" s="63" t="s">
        <v>8751</v>
      </c>
      <c r="H67" s="63" t="s">
        <v>8790</v>
      </c>
      <c r="I67" s="63" t="s">
        <v>8791</v>
      </c>
      <c r="J67" s="63" t="s">
        <v>8792</v>
      </c>
      <c r="K67" s="63" t="s">
        <v>8278</v>
      </c>
      <c r="L67" s="63" t="s">
        <v>8278</v>
      </c>
      <c r="M67" s="63" t="s">
        <v>8278</v>
      </c>
    </row>
    <row r="68" spans="1:13" x14ac:dyDescent="0.2">
      <c r="A68" s="63">
        <v>10</v>
      </c>
      <c r="B68" s="63" t="s">
        <v>3896</v>
      </c>
      <c r="C68" s="63" t="s">
        <v>5364</v>
      </c>
      <c r="D68" s="63" t="s">
        <v>5105</v>
      </c>
      <c r="E68" s="63" t="s">
        <v>5381</v>
      </c>
      <c r="F68" s="63" t="s">
        <v>5324</v>
      </c>
      <c r="G68" s="63" t="s">
        <v>8812</v>
      </c>
      <c r="H68" s="63" t="s">
        <v>8278</v>
      </c>
      <c r="I68" s="63" t="s">
        <v>8278</v>
      </c>
      <c r="J68" s="63" t="s">
        <v>5348</v>
      </c>
      <c r="K68" s="63" t="s">
        <v>8278</v>
      </c>
      <c r="L68" s="63" t="s">
        <v>5381</v>
      </c>
      <c r="M68" s="63" t="s">
        <v>5381</v>
      </c>
    </row>
    <row r="69" spans="1:13" x14ac:dyDescent="0.2">
      <c r="A69" s="63">
        <v>30</v>
      </c>
      <c r="B69" s="63" t="s">
        <v>4003</v>
      </c>
      <c r="C69" s="63" t="s">
        <v>5383</v>
      </c>
      <c r="D69" s="63" t="s">
        <v>5105</v>
      </c>
      <c r="E69" s="63" t="s">
        <v>5129</v>
      </c>
      <c r="F69" s="63" t="s">
        <v>5129</v>
      </c>
      <c r="G69" s="64" t="s">
        <v>4004</v>
      </c>
      <c r="H69" s="63" t="s">
        <v>8822</v>
      </c>
      <c r="I69" s="63" t="s">
        <v>5382</v>
      </c>
      <c r="J69" s="63" t="s">
        <v>5378</v>
      </c>
      <c r="K69" s="63" t="s">
        <v>5128</v>
      </c>
      <c r="L69" s="63" t="s">
        <v>5129</v>
      </c>
      <c r="M69" s="63" t="s">
        <v>5129</v>
      </c>
    </row>
    <row r="70" spans="1:13" x14ac:dyDescent="0.2">
      <c r="A70" s="63">
        <v>31</v>
      </c>
      <c r="B70" s="63" t="s">
        <v>4111</v>
      </c>
      <c r="C70" s="63" t="s">
        <v>5383</v>
      </c>
      <c r="D70" s="63" t="s">
        <v>5105</v>
      </c>
      <c r="E70" s="63" t="s">
        <v>5384</v>
      </c>
      <c r="F70" s="63" t="s">
        <v>4112</v>
      </c>
      <c r="G70" s="64" t="s">
        <v>4112</v>
      </c>
      <c r="H70" s="63" t="s">
        <v>8638</v>
      </c>
      <c r="I70" s="63" t="s">
        <v>5332</v>
      </c>
      <c r="J70" s="63" t="s">
        <v>5348</v>
      </c>
      <c r="K70" s="63" t="s">
        <v>5130</v>
      </c>
      <c r="L70" s="63" t="s">
        <v>5384</v>
      </c>
      <c r="M70" s="63" t="s">
        <v>5384</v>
      </c>
    </row>
    <row r="71" spans="1:13" x14ac:dyDescent="0.2">
      <c r="A71" s="63">
        <v>32</v>
      </c>
      <c r="B71" s="63" t="s">
        <v>4219</v>
      </c>
      <c r="C71" s="63" t="s">
        <v>5383</v>
      </c>
      <c r="D71" s="63" t="s">
        <v>5105</v>
      </c>
      <c r="E71" s="63" t="s">
        <v>5385</v>
      </c>
      <c r="F71" s="63" t="s">
        <v>4220</v>
      </c>
      <c r="G71" s="64" t="s">
        <v>4220</v>
      </c>
      <c r="H71" s="63" t="s">
        <v>8639</v>
      </c>
      <c r="I71" s="63" t="s">
        <v>5332</v>
      </c>
      <c r="J71" s="63" t="s">
        <v>5348</v>
      </c>
      <c r="K71" s="63" t="s">
        <v>8278</v>
      </c>
      <c r="L71" s="63" t="s">
        <v>5385</v>
      </c>
      <c r="M71" s="63" t="s">
        <v>5385</v>
      </c>
    </row>
    <row r="72" spans="1:13" x14ac:dyDescent="0.2">
      <c r="A72" s="63">
        <v>37</v>
      </c>
      <c r="B72" s="63" t="s">
        <v>4327</v>
      </c>
      <c r="C72" s="63" t="s">
        <v>5383</v>
      </c>
      <c r="D72" s="63" t="s">
        <v>5105</v>
      </c>
      <c r="E72" s="63" t="s">
        <v>5386</v>
      </c>
      <c r="F72" s="63" t="s">
        <v>5135</v>
      </c>
      <c r="G72" s="64" t="s">
        <v>8640</v>
      </c>
      <c r="H72" s="63" t="s">
        <v>8640</v>
      </c>
      <c r="I72" s="63" t="s">
        <v>8771</v>
      </c>
      <c r="J72" s="63" t="s">
        <v>5387</v>
      </c>
      <c r="K72" s="63" t="s">
        <v>5134</v>
      </c>
      <c r="L72" s="63" t="s">
        <v>5386</v>
      </c>
      <c r="M72" s="63" t="s">
        <v>5386</v>
      </c>
    </row>
    <row r="73" spans="1:13" x14ac:dyDescent="0.2">
      <c r="A73" s="63">
        <v>33</v>
      </c>
      <c r="B73" s="63" t="s">
        <v>4435</v>
      </c>
      <c r="C73" s="63" t="s">
        <v>5383</v>
      </c>
      <c r="D73" s="63" t="s">
        <v>5105</v>
      </c>
      <c r="E73" s="63" t="s">
        <v>5388</v>
      </c>
      <c r="F73" s="63" t="s">
        <v>5133</v>
      </c>
      <c r="G73" s="64" t="s">
        <v>4436</v>
      </c>
      <c r="H73" s="63" t="s">
        <v>4436</v>
      </c>
      <c r="I73" s="63" t="s">
        <v>5332</v>
      </c>
      <c r="J73" s="63" t="s">
        <v>5348</v>
      </c>
      <c r="K73" s="63" t="s">
        <v>5132</v>
      </c>
      <c r="L73" s="63" t="s">
        <v>5388</v>
      </c>
      <c r="M73" s="63" t="s">
        <v>5388</v>
      </c>
    </row>
    <row r="74" spans="1:13" x14ac:dyDescent="0.2">
      <c r="A74" s="63">
        <v>34</v>
      </c>
      <c r="B74" s="63" t="s">
        <v>4543</v>
      </c>
      <c r="C74" s="63" t="s">
        <v>5383</v>
      </c>
      <c r="D74" s="63" t="s">
        <v>5105</v>
      </c>
      <c r="E74" s="63" t="s">
        <v>5389</v>
      </c>
      <c r="F74" s="63" t="s">
        <v>5304</v>
      </c>
      <c r="G74" s="64" t="s">
        <v>9491</v>
      </c>
      <c r="H74" s="63" t="s">
        <v>8641</v>
      </c>
      <c r="I74" s="63" t="s">
        <v>5333</v>
      </c>
      <c r="J74" s="63" t="s">
        <v>5390</v>
      </c>
      <c r="K74" s="63" t="s">
        <v>8278</v>
      </c>
      <c r="L74" s="63" t="s">
        <v>5389</v>
      </c>
      <c r="M74" s="63" t="s">
        <v>5389</v>
      </c>
    </row>
    <row r="75" spans="1:13" x14ac:dyDescent="0.2">
      <c r="A75" s="63">
        <v>35</v>
      </c>
      <c r="B75" s="63" t="s">
        <v>4651</v>
      </c>
      <c r="C75" s="63" t="s">
        <v>5383</v>
      </c>
      <c r="D75" s="63" t="s">
        <v>5105</v>
      </c>
      <c r="E75" s="63" t="s">
        <v>5391</v>
      </c>
      <c r="F75" s="63" t="s">
        <v>4652</v>
      </c>
      <c r="G75" s="64" t="s">
        <v>4652</v>
      </c>
      <c r="H75" s="63" t="s">
        <v>8642</v>
      </c>
      <c r="I75" s="63" t="s">
        <v>5333</v>
      </c>
      <c r="J75" s="63" t="s">
        <v>5390</v>
      </c>
      <c r="K75" s="63" t="s">
        <v>8278</v>
      </c>
      <c r="L75" s="63" t="s">
        <v>5391</v>
      </c>
      <c r="M75" s="63" t="s">
        <v>5391</v>
      </c>
    </row>
    <row r="76" spans="1:13" x14ac:dyDescent="0.2">
      <c r="A76" s="63">
        <v>36</v>
      </c>
      <c r="B76" s="63" t="s">
        <v>4759</v>
      </c>
      <c r="C76" s="63" t="s">
        <v>5383</v>
      </c>
      <c r="D76" s="63" t="s">
        <v>5105</v>
      </c>
      <c r="E76" s="63" t="s">
        <v>5305</v>
      </c>
      <c r="F76" s="63" t="s">
        <v>4760</v>
      </c>
      <c r="G76" s="64" t="s">
        <v>4760</v>
      </c>
      <c r="H76" s="63" t="s">
        <v>4760</v>
      </c>
      <c r="I76" s="63" t="s">
        <v>5330</v>
      </c>
      <c r="J76" s="63" t="s">
        <v>5370</v>
      </c>
      <c r="K76" s="63" t="s">
        <v>8278</v>
      </c>
      <c r="L76" s="63" t="s">
        <v>5305</v>
      </c>
      <c r="M76" s="63" t="s">
        <v>5305</v>
      </c>
    </row>
    <row r="77" spans="1:13" x14ac:dyDescent="0.2">
      <c r="A77" s="63">
        <v>39</v>
      </c>
      <c r="B77" s="63" t="s">
        <v>4868</v>
      </c>
      <c r="C77" s="63" t="s">
        <v>5383</v>
      </c>
      <c r="D77" s="63" t="s">
        <v>5105</v>
      </c>
      <c r="E77" s="63" t="s">
        <v>5307</v>
      </c>
      <c r="F77" s="63" t="s">
        <v>5307</v>
      </c>
      <c r="G77" s="64" t="s">
        <v>8643</v>
      </c>
      <c r="H77" s="63" t="s">
        <v>8643</v>
      </c>
      <c r="I77" s="63" t="s">
        <v>5332</v>
      </c>
      <c r="J77" s="63" t="s">
        <v>5392</v>
      </c>
      <c r="K77" s="63" t="s">
        <v>8278</v>
      </c>
      <c r="L77" s="63" t="s">
        <v>5307</v>
      </c>
      <c r="M77" s="63" t="s">
        <v>5307</v>
      </c>
    </row>
    <row r="78" spans="1:13" x14ac:dyDescent="0.2">
      <c r="A78" s="63">
        <v>38</v>
      </c>
      <c r="B78" s="63" t="s">
        <v>8301</v>
      </c>
      <c r="C78" s="63" t="s">
        <v>5383</v>
      </c>
      <c r="D78" s="63" t="s">
        <v>5105</v>
      </c>
      <c r="E78" s="63" t="s">
        <v>8302</v>
      </c>
      <c r="F78" s="63" t="s">
        <v>8302</v>
      </c>
      <c r="G78" s="64" t="s">
        <v>8646</v>
      </c>
      <c r="H78" s="63" t="s">
        <v>8646</v>
      </c>
      <c r="I78" s="63" t="s">
        <v>8793</v>
      </c>
      <c r="J78" s="63" t="s">
        <v>8794</v>
      </c>
      <c r="K78" s="63" t="s">
        <v>8278</v>
      </c>
      <c r="L78" s="63" t="s">
        <v>8278</v>
      </c>
      <c r="M78" s="63" t="s">
        <v>8278</v>
      </c>
    </row>
    <row r="79" spans="1:13" x14ac:dyDescent="0.2">
      <c r="A79" s="63">
        <v>29</v>
      </c>
      <c r="B79" s="63" t="s">
        <v>4975</v>
      </c>
      <c r="C79" s="63" t="s">
        <v>5383</v>
      </c>
      <c r="D79" s="63" t="s">
        <v>5105</v>
      </c>
      <c r="E79" s="63" t="s">
        <v>5393</v>
      </c>
      <c r="F79" s="63" t="s">
        <v>5394</v>
      </c>
      <c r="G79" s="63" t="s">
        <v>8813</v>
      </c>
      <c r="H79" s="63" t="s">
        <v>8813</v>
      </c>
      <c r="I79" s="63" t="s">
        <v>8278</v>
      </c>
      <c r="J79" s="63" t="s">
        <v>5348</v>
      </c>
      <c r="K79" s="63" t="s">
        <v>8278</v>
      </c>
      <c r="L79" s="63" t="s">
        <v>5393</v>
      </c>
      <c r="M79" s="63" t="s">
        <v>5393</v>
      </c>
    </row>
  </sheetData>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7"/>
  <sheetViews>
    <sheetView workbookViewId="0">
      <selection activeCell="H24" sqref="H24"/>
    </sheetView>
  </sheetViews>
  <sheetFormatPr baseColWidth="10" defaultColWidth="8.83203125" defaultRowHeight="15" x14ac:dyDescent="0.2"/>
  <cols>
    <col min="1" max="1" width="31" customWidth="1"/>
    <col min="2" max="2" width="21" customWidth="1"/>
    <col min="3" max="3" width="7" customWidth="1"/>
    <col min="4" max="6" width="13" customWidth="1"/>
  </cols>
  <sheetData>
    <row r="1" spans="1:6" x14ac:dyDescent="0.2">
      <c r="A1" s="63" t="s">
        <v>1</v>
      </c>
      <c r="B1" s="63" t="s">
        <v>2</v>
      </c>
      <c r="C1" s="63" t="s">
        <v>5093</v>
      </c>
      <c r="D1" s="63" t="s">
        <v>5098</v>
      </c>
      <c r="E1" s="63" t="s">
        <v>5099</v>
      </c>
      <c r="F1" s="63" t="s">
        <v>5100</v>
      </c>
    </row>
    <row r="2" spans="1:6" x14ac:dyDescent="0.2">
      <c r="A2" s="63" t="s">
        <v>6354</v>
      </c>
      <c r="B2" s="63" t="s">
        <v>13</v>
      </c>
      <c r="C2" s="63" t="s">
        <v>5318</v>
      </c>
      <c r="D2" s="63">
        <v>29</v>
      </c>
      <c r="E2" s="63">
        <v>11</v>
      </c>
      <c r="F2" s="63">
        <v>11</v>
      </c>
    </row>
    <row r="3" spans="1:6" x14ac:dyDescent="0.2">
      <c r="A3" s="63" t="s">
        <v>6355</v>
      </c>
      <c r="B3" s="63" t="s">
        <v>21</v>
      </c>
      <c r="C3" s="63" t="s">
        <v>5318</v>
      </c>
      <c r="D3" s="63">
        <v>30</v>
      </c>
      <c r="E3" s="63">
        <v>12</v>
      </c>
      <c r="F3" s="63">
        <v>14</v>
      </c>
    </row>
    <row r="4" spans="1:6" x14ac:dyDescent="0.2">
      <c r="A4" s="63" t="s">
        <v>6356</v>
      </c>
      <c r="B4" s="63" t="s">
        <v>25</v>
      </c>
      <c r="C4" s="63" t="s">
        <v>5318</v>
      </c>
      <c r="D4" s="63">
        <v>31</v>
      </c>
      <c r="E4" s="63">
        <v>18</v>
      </c>
      <c r="F4" s="63">
        <v>7</v>
      </c>
    </row>
    <row r="5" spans="1:6" x14ac:dyDescent="0.2">
      <c r="A5" s="63" t="s">
        <v>6357</v>
      </c>
      <c r="B5" s="63" t="s">
        <v>29</v>
      </c>
      <c r="C5" s="63" t="s">
        <v>5318</v>
      </c>
      <c r="D5" s="63">
        <v>31</v>
      </c>
      <c r="E5" s="63">
        <v>19</v>
      </c>
      <c r="F5" s="63">
        <v>7</v>
      </c>
    </row>
    <row r="6" spans="1:6" x14ac:dyDescent="0.2">
      <c r="A6" s="63" t="s">
        <v>6358</v>
      </c>
      <c r="B6" s="63" t="s">
        <v>33</v>
      </c>
      <c r="C6" s="63" t="s">
        <v>5318</v>
      </c>
      <c r="D6" s="63">
        <v>31</v>
      </c>
      <c r="E6" s="63">
        <v>20</v>
      </c>
      <c r="F6" s="63">
        <v>6</v>
      </c>
    </row>
    <row r="7" spans="1:6" x14ac:dyDescent="0.2">
      <c r="A7" s="63" t="s">
        <v>6359</v>
      </c>
      <c r="B7" s="63" t="s">
        <v>37</v>
      </c>
      <c r="C7" s="63" t="s">
        <v>5318</v>
      </c>
      <c r="D7" s="63">
        <v>30</v>
      </c>
      <c r="E7" s="63">
        <v>17</v>
      </c>
      <c r="F7" s="63">
        <v>8</v>
      </c>
    </row>
    <row r="8" spans="1:6" x14ac:dyDescent="0.2">
      <c r="A8" s="63" t="s">
        <v>6360</v>
      </c>
      <c r="B8" s="63" t="s">
        <v>41</v>
      </c>
      <c r="C8" s="63" t="s">
        <v>5318</v>
      </c>
      <c r="D8" s="63">
        <v>30</v>
      </c>
      <c r="E8" s="63">
        <v>16</v>
      </c>
      <c r="F8" s="63">
        <v>8</v>
      </c>
    </row>
    <row r="9" spans="1:6" x14ac:dyDescent="0.2">
      <c r="A9" s="63" t="s">
        <v>6361</v>
      </c>
      <c r="B9" s="63" t="s">
        <v>45</v>
      </c>
      <c r="C9" s="63" t="s">
        <v>5318</v>
      </c>
      <c r="D9" s="63">
        <v>30</v>
      </c>
      <c r="E9" s="63">
        <v>13</v>
      </c>
      <c r="F9" s="63">
        <v>14</v>
      </c>
    </row>
    <row r="10" spans="1:6" x14ac:dyDescent="0.2">
      <c r="A10" s="63" t="s">
        <v>6362</v>
      </c>
      <c r="B10" s="63" t="s">
        <v>49</v>
      </c>
      <c r="C10" s="63" t="s">
        <v>5318</v>
      </c>
      <c r="D10" s="63">
        <v>30</v>
      </c>
      <c r="E10" s="63">
        <v>16</v>
      </c>
      <c r="F10" s="63">
        <v>10</v>
      </c>
    </row>
    <row r="11" spans="1:6" x14ac:dyDescent="0.2">
      <c r="A11" s="63" t="s">
        <v>6363</v>
      </c>
      <c r="B11" s="63" t="s">
        <v>53</v>
      </c>
      <c r="C11" s="63" t="s">
        <v>5318</v>
      </c>
      <c r="D11" s="63">
        <v>31</v>
      </c>
      <c r="E11" s="63">
        <v>15</v>
      </c>
      <c r="F11" s="63">
        <v>7</v>
      </c>
    </row>
    <row r="12" spans="1:6" x14ac:dyDescent="0.2">
      <c r="A12" s="63" t="s">
        <v>6364</v>
      </c>
      <c r="B12" s="63" t="s">
        <v>57</v>
      </c>
      <c r="C12" s="63" t="s">
        <v>5318</v>
      </c>
      <c r="D12" s="63">
        <v>31</v>
      </c>
      <c r="E12" s="63">
        <v>18</v>
      </c>
      <c r="F12" s="63">
        <v>10</v>
      </c>
    </row>
    <row r="13" spans="1:6" x14ac:dyDescent="0.2">
      <c r="A13" s="63" t="s">
        <v>6365</v>
      </c>
      <c r="B13" s="63" t="s">
        <v>61</v>
      </c>
      <c r="C13" s="63" t="s">
        <v>5318</v>
      </c>
      <c r="D13" s="63">
        <v>29</v>
      </c>
      <c r="E13" s="63">
        <v>11</v>
      </c>
      <c r="F13" s="63">
        <v>11</v>
      </c>
    </row>
    <row r="14" spans="1:6" x14ac:dyDescent="0.2">
      <c r="A14" s="63" t="s">
        <v>6366</v>
      </c>
      <c r="B14" s="63" t="s">
        <v>65</v>
      </c>
      <c r="C14" s="63" t="s">
        <v>5318</v>
      </c>
      <c r="D14" s="63">
        <v>28</v>
      </c>
      <c r="E14" s="63">
        <v>14</v>
      </c>
      <c r="F14" s="63">
        <v>10</v>
      </c>
    </row>
    <row r="15" spans="1:6" x14ac:dyDescent="0.2">
      <c r="A15" s="63" t="s">
        <v>6367</v>
      </c>
      <c r="B15" s="63" t="s">
        <v>68</v>
      </c>
      <c r="C15" s="63" t="s">
        <v>5318</v>
      </c>
      <c r="D15" s="63">
        <v>31</v>
      </c>
      <c r="E15" s="63">
        <v>15</v>
      </c>
      <c r="F15" s="63">
        <v>10</v>
      </c>
    </row>
    <row r="16" spans="1:6" x14ac:dyDescent="0.2">
      <c r="A16" s="63" t="s">
        <v>6368</v>
      </c>
      <c r="B16" s="63" t="s">
        <v>72</v>
      </c>
      <c r="C16" s="63" t="s">
        <v>5318</v>
      </c>
      <c r="D16" s="63">
        <v>30</v>
      </c>
      <c r="E16" s="63">
        <v>15</v>
      </c>
      <c r="F16" s="63">
        <v>8</v>
      </c>
    </row>
    <row r="17" spans="1:6" x14ac:dyDescent="0.2">
      <c r="A17" s="63" t="s">
        <v>6369</v>
      </c>
      <c r="B17" s="63" t="s">
        <v>76</v>
      </c>
      <c r="C17" s="63" t="s">
        <v>5318</v>
      </c>
      <c r="D17" s="63">
        <v>30</v>
      </c>
      <c r="E17" s="63">
        <v>16</v>
      </c>
      <c r="F17" s="63">
        <v>10</v>
      </c>
    </row>
    <row r="18" spans="1:6" x14ac:dyDescent="0.2">
      <c r="A18" s="63" t="s">
        <v>6370</v>
      </c>
      <c r="B18" s="63" t="s">
        <v>80</v>
      </c>
      <c r="C18" s="63" t="s">
        <v>5318</v>
      </c>
      <c r="D18" s="63">
        <v>31</v>
      </c>
      <c r="E18" s="63">
        <v>13</v>
      </c>
      <c r="F18" s="63">
        <v>8</v>
      </c>
    </row>
    <row r="19" spans="1:6" x14ac:dyDescent="0.2">
      <c r="A19" s="63" t="s">
        <v>6371</v>
      </c>
      <c r="B19" s="63" t="s">
        <v>84</v>
      </c>
      <c r="C19" s="63" t="s">
        <v>5318</v>
      </c>
      <c r="D19" s="63">
        <v>30</v>
      </c>
      <c r="E19" s="63">
        <v>17</v>
      </c>
      <c r="F19" s="63">
        <v>12</v>
      </c>
    </row>
    <row r="20" spans="1:6" x14ac:dyDescent="0.2">
      <c r="A20" s="63" t="s">
        <v>6372</v>
      </c>
      <c r="B20" s="63" t="s">
        <v>88</v>
      </c>
      <c r="C20" s="63" t="s">
        <v>5318</v>
      </c>
      <c r="D20" s="63">
        <v>29</v>
      </c>
      <c r="E20" s="63">
        <v>15</v>
      </c>
      <c r="F20" s="63">
        <v>9</v>
      </c>
    </row>
    <row r="21" spans="1:6" x14ac:dyDescent="0.2">
      <c r="A21" s="63" t="s">
        <v>6373</v>
      </c>
      <c r="B21" s="63" t="s">
        <v>92</v>
      </c>
      <c r="C21" s="63" t="s">
        <v>5318</v>
      </c>
      <c r="D21" s="63">
        <v>27</v>
      </c>
      <c r="E21" s="63">
        <v>4</v>
      </c>
      <c r="F21" s="63">
        <v>13</v>
      </c>
    </row>
    <row r="22" spans="1:6" x14ac:dyDescent="0.2">
      <c r="A22" s="63" t="s">
        <v>6374</v>
      </c>
      <c r="B22" s="63" t="s">
        <v>96</v>
      </c>
      <c r="C22" s="63" t="s">
        <v>5318</v>
      </c>
      <c r="D22" s="63">
        <v>31</v>
      </c>
      <c r="E22" s="63">
        <v>17</v>
      </c>
      <c r="F22" s="63">
        <v>10</v>
      </c>
    </row>
    <row r="23" spans="1:6" x14ac:dyDescent="0.2">
      <c r="A23" s="63" t="s">
        <v>6375</v>
      </c>
      <c r="B23" s="63" t="s">
        <v>100</v>
      </c>
      <c r="C23" s="63" t="s">
        <v>5318</v>
      </c>
      <c r="D23" s="63">
        <v>30</v>
      </c>
      <c r="E23" s="63">
        <v>14</v>
      </c>
      <c r="F23" s="63">
        <v>7</v>
      </c>
    </row>
    <row r="24" spans="1:6" x14ac:dyDescent="0.2">
      <c r="A24" s="63" t="s">
        <v>6376</v>
      </c>
      <c r="B24" s="63" t="s">
        <v>104</v>
      </c>
      <c r="C24" s="63" t="s">
        <v>5318</v>
      </c>
      <c r="D24" s="63">
        <v>31</v>
      </c>
      <c r="E24" s="63">
        <v>15</v>
      </c>
      <c r="F24" s="63">
        <v>8</v>
      </c>
    </row>
    <row r="25" spans="1:6" x14ac:dyDescent="0.2">
      <c r="A25" s="63" t="s">
        <v>6377</v>
      </c>
      <c r="B25" s="63" t="s">
        <v>108</v>
      </c>
      <c r="C25" s="63" t="s">
        <v>5318</v>
      </c>
      <c r="D25" s="63">
        <v>30</v>
      </c>
      <c r="E25" s="63">
        <v>14</v>
      </c>
      <c r="F25" s="63">
        <v>6</v>
      </c>
    </row>
    <row r="26" spans="1:6" x14ac:dyDescent="0.2">
      <c r="A26" s="63" t="s">
        <v>6378</v>
      </c>
      <c r="B26" s="63" t="s">
        <v>112</v>
      </c>
      <c r="C26" s="63" t="s">
        <v>5318</v>
      </c>
      <c r="D26" s="63">
        <v>30</v>
      </c>
      <c r="E26" s="63">
        <v>12</v>
      </c>
      <c r="F26" s="63">
        <v>10</v>
      </c>
    </row>
    <row r="27" spans="1:6" x14ac:dyDescent="0.2">
      <c r="A27" s="63" t="s">
        <v>6379</v>
      </c>
      <c r="B27" s="63" t="s">
        <v>116</v>
      </c>
      <c r="C27" s="63" t="s">
        <v>5318</v>
      </c>
      <c r="D27" s="63">
        <v>30</v>
      </c>
      <c r="E27" s="63">
        <v>14</v>
      </c>
      <c r="F27" s="63">
        <v>9</v>
      </c>
    </row>
    <row r="28" spans="1:6" x14ac:dyDescent="0.2">
      <c r="A28" s="63" t="s">
        <v>6380</v>
      </c>
      <c r="B28" s="63" t="s">
        <v>120</v>
      </c>
      <c r="C28" s="63" t="s">
        <v>5318</v>
      </c>
      <c r="D28" s="63">
        <v>30</v>
      </c>
      <c r="E28" s="63">
        <v>15</v>
      </c>
      <c r="F28" s="63">
        <v>9</v>
      </c>
    </row>
    <row r="29" spans="1:6" x14ac:dyDescent="0.2">
      <c r="A29" s="63" t="s">
        <v>6381</v>
      </c>
      <c r="B29" s="63" t="s">
        <v>124</v>
      </c>
      <c r="C29" s="63" t="s">
        <v>5318</v>
      </c>
      <c r="D29" s="63">
        <v>31</v>
      </c>
      <c r="E29" s="63">
        <v>11</v>
      </c>
      <c r="F29" s="63">
        <v>10</v>
      </c>
    </row>
    <row r="30" spans="1:6" x14ac:dyDescent="0.2">
      <c r="A30" s="63" t="s">
        <v>6382</v>
      </c>
      <c r="B30" s="63" t="s">
        <v>128</v>
      </c>
      <c r="C30" s="63" t="s">
        <v>5318</v>
      </c>
      <c r="D30" s="63">
        <v>31</v>
      </c>
      <c r="E30" s="63">
        <v>10</v>
      </c>
      <c r="F30" s="63">
        <v>15</v>
      </c>
    </row>
    <row r="31" spans="1:6" x14ac:dyDescent="0.2">
      <c r="A31" s="63" t="s">
        <v>6383</v>
      </c>
      <c r="B31" s="63" t="s">
        <v>132</v>
      </c>
      <c r="C31" s="63" t="s">
        <v>5318</v>
      </c>
      <c r="D31" s="63">
        <v>26</v>
      </c>
      <c r="E31" s="63">
        <v>16</v>
      </c>
      <c r="F31" s="63">
        <v>6</v>
      </c>
    </row>
    <row r="32" spans="1:6" x14ac:dyDescent="0.2">
      <c r="A32" s="63" t="s">
        <v>6384</v>
      </c>
      <c r="B32" s="63" t="s">
        <v>136</v>
      </c>
      <c r="C32" s="63" t="s">
        <v>5318</v>
      </c>
      <c r="D32" s="63">
        <v>31</v>
      </c>
      <c r="E32" s="63">
        <v>16</v>
      </c>
      <c r="F32" s="63">
        <v>8</v>
      </c>
    </row>
    <row r="33" spans="1:6" x14ac:dyDescent="0.2">
      <c r="A33" s="63" t="s">
        <v>6385</v>
      </c>
      <c r="B33" s="63" t="s">
        <v>140</v>
      </c>
      <c r="C33" s="63" t="s">
        <v>5318</v>
      </c>
      <c r="D33" s="63">
        <v>30</v>
      </c>
      <c r="E33" s="63">
        <v>10</v>
      </c>
      <c r="F33" s="63">
        <v>12</v>
      </c>
    </row>
    <row r="34" spans="1:6" x14ac:dyDescent="0.2">
      <c r="A34" s="63" t="s">
        <v>6386</v>
      </c>
      <c r="B34" s="63" t="s">
        <v>144</v>
      </c>
      <c r="C34" s="63" t="s">
        <v>5318</v>
      </c>
      <c r="D34" s="63">
        <v>31</v>
      </c>
      <c r="E34" s="63">
        <v>22</v>
      </c>
      <c r="F34" s="63">
        <v>6</v>
      </c>
    </row>
    <row r="35" spans="1:6" x14ac:dyDescent="0.2">
      <c r="A35" s="63" t="s">
        <v>6387</v>
      </c>
      <c r="B35" s="63" t="s">
        <v>148</v>
      </c>
      <c r="C35" s="63" t="s">
        <v>5318</v>
      </c>
      <c r="D35" s="63">
        <v>31</v>
      </c>
      <c r="E35" s="63">
        <v>18</v>
      </c>
      <c r="F35" s="63">
        <v>5</v>
      </c>
    </row>
    <row r="36" spans="1:6" x14ac:dyDescent="0.2">
      <c r="A36" s="63" t="s">
        <v>6388</v>
      </c>
      <c r="B36" s="63" t="s">
        <v>152</v>
      </c>
      <c r="C36" s="63" t="s">
        <v>5318</v>
      </c>
      <c r="D36" s="63">
        <v>29</v>
      </c>
      <c r="E36" s="63">
        <v>14</v>
      </c>
      <c r="F36" s="63">
        <v>10</v>
      </c>
    </row>
    <row r="37" spans="1:6" x14ac:dyDescent="0.2">
      <c r="A37" s="63" t="s">
        <v>6389</v>
      </c>
      <c r="B37" s="63" t="s">
        <v>156</v>
      </c>
      <c r="C37" s="63" t="s">
        <v>5318</v>
      </c>
      <c r="D37" s="63">
        <v>30</v>
      </c>
      <c r="E37" s="63">
        <v>10</v>
      </c>
      <c r="F37" s="63">
        <v>15</v>
      </c>
    </row>
    <row r="38" spans="1:6" x14ac:dyDescent="0.2">
      <c r="A38" s="63" t="s">
        <v>6390</v>
      </c>
      <c r="B38" s="63" t="s">
        <v>160</v>
      </c>
      <c r="C38" s="63" t="s">
        <v>5318</v>
      </c>
      <c r="D38" s="63">
        <v>31</v>
      </c>
      <c r="E38" s="63">
        <v>19</v>
      </c>
      <c r="F38" s="63">
        <v>6</v>
      </c>
    </row>
    <row r="39" spans="1:6" x14ac:dyDescent="0.2">
      <c r="A39" s="63" t="s">
        <v>6391</v>
      </c>
      <c r="B39" s="63" t="s">
        <v>164</v>
      </c>
      <c r="C39" s="63" t="s">
        <v>5318</v>
      </c>
      <c r="D39" s="63">
        <v>30</v>
      </c>
      <c r="E39" s="63">
        <v>18</v>
      </c>
      <c r="F39" s="63">
        <v>9</v>
      </c>
    </row>
    <row r="40" spans="1:6" x14ac:dyDescent="0.2">
      <c r="A40" s="63" t="s">
        <v>6392</v>
      </c>
      <c r="B40" s="63" t="s">
        <v>168</v>
      </c>
      <c r="C40" s="63" t="s">
        <v>5318</v>
      </c>
      <c r="D40" s="63">
        <v>30</v>
      </c>
      <c r="E40" s="63">
        <v>11</v>
      </c>
      <c r="F40" s="63">
        <v>13</v>
      </c>
    </row>
    <row r="41" spans="1:6" x14ac:dyDescent="0.2">
      <c r="A41" s="63" t="s">
        <v>6393</v>
      </c>
      <c r="B41" s="63" t="s">
        <v>172</v>
      </c>
      <c r="C41" s="63" t="s">
        <v>5318</v>
      </c>
      <c r="D41" s="63">
        <v>30</v>
      </c>
      <c r="E41" s="63">
        <v>20</v>
      </c>
      <c r="F41" s="63">
        <v>4</v>
      </c>
    </row>
    <row r="42" spans="1:6" x14ac:dyDescent="0.2">
      <c r="A42" s="63" t="s">
        <v>6394</v>
      </c>
      <c r="B42" s="63" t="s">
        <v>176</v>
      </c>
      <c r="C42" s="63" t="s">
        <v>5318</v>
      </c>
      <c r="D42" s="63">
        <v>31</v>
      </c>
      <c r="E42" s="63">
        <v>13</v>
      </c>
      <c r="F42" s="63">
        <v>10</v>
      </c>
    </row>
    <row r="43" spans="1:6" x14ac:dyDescent="0.2">
      <c r="A43" s="63" t="s">
        <v>6395</v>
      </c>
      <c r="B43" s="63" t="s">
        <v>180</v>
      </c>
      <c r="C43" s="63" t="s">
        <v>5318</v>
      </c>
      <c r="D43" s="63">
        <v>31</v>
      </c>
      <c r="E43" s="63">
        <v>14</v>
      </c>
      <c r="F43" s="63">
        <v>10</v>
      </c>
    </row>
    <row r="44" spans="1:6" x14ac:dyDescent="0.2">
      <c r="A44" s="63" t="s">
        <v>6396</v>
      </c>
      <c r="B44" s="63" t="s">
        <v>184</v>
      </c>
      <c r="C44" s="63" t="s">
        <v>5318</v>
      </c>
      <c r="D44" s="63">
        <v>28</v>
      </c>
      <c r="E44" s="63">
        <v>14</v>
      </c>
      <c r="F44" s="63">
        <v>9</v>
      </c>
    </row>
    <row r="45" spans="1:6" x14ac:dyDescent="0.2">
      <c r="A45" s="63" t="s">
        <v>6397</v>
      </c>
      <c r="B45" s="63" t="s">
        <v>188</v>
      </c>
      <c r="C45" s="63" t="s">
        <v>5318</v>
      </c>
      <c r="D45" s="63">
        <v>31</v>
      </c>
      <c r="E45" s="63">
        <v>13</v>
      </c>
      <c r="F45" s="63">
        <v>12</v>
      </c>
    </row>
    <row r="46" spans="1:6" x14ac:dyDescent="0.2">
      <c r="A46" s="63" t="s">
        <v>7879</v>
      </c>
      <c r="B46" s="63" t="s">
        <v>192</v>
      </c>
      <c r="C46" s="63" t="s">
        <v>5318</v>
      </c>
      <c r="D46" s="63">
        <v>30</v>
      </c>
      <c r="E46" s="63">
        <v>12</v>
      </c>
      <c r="F46" s="63">
        <v>5</v>
      </c>
    </row>
    <row r="47" spans="1:6" x14ac:dyDescent="0.2">
      <c r="A47" s="63" t="s">
        <v>6398</v>
      </c>
      <c r="B47" s="63" t="s">
        <v>196</v>
      </c>
      <c r="C47" s="63" t="s">
        <v>5318</v>
      </c>
      <c r="D47" s="63">
        <v>28</v>
      </c>
      <c r="E47" s="63">
        <v>11</v>
      </c>
      <c r="F47" s="63">
        <v>11</v>
      </c>
    </row>
    <row r="48" spans="1:6" x14ac:dyDescent="0.2">
      <c r="A48" s="63" t="s">
        <v>6399</v>
      </c>
      <c r="B48" s="63" t="s">
        <v>200</v>
      </c>
      <c r="C48" s="63" t="s">
        <v>5318</v>
      </c>
      <c r="D48" s="63">
        <v>24</v>
      </c>
      <c r="E48" s="63">
        <v>12</v>
      </c>
      <c r="F48" s="63">
        <v>7</v>
      </c>
    </row>
    <row r="49" spans="1:6" x14ac:dyDescent="0.2">
      <c r="A49" s="63" t="s">
        <v>6400</v>
      </c>
      <c r="B49" s="63" t="s">
        <v>204</v>
      </c>
      <c r="C49" s="63" t="s">
        <v>5318</v>
      </c>
      <c r="D49" s="63">
        <v>31</v>
      </c>
      <c r="E49" s="63">
        <v>18</v>
      </c>
      <c r="F49" s="63">
        <v>8</v>
      </c>
    </row>
    <row r="50" spans="1:6" x14ac:dyDescent="0.2">
      <c r="A50" s="63" t="s">
        <v>6401</v>
      </c>
      <c r="B50" s="63" t="s">
        <v>208</v>
      </c>
      <c r="C50" s="63" t="s">
        <v>5318</v>
      </c>
      <c r="D50" s="63">
        <v>31</v>
      </c>
      <c r="E50" s="63">
        <v>15</v>
      </c>
      <c r="F50" s="63">
        <v>10</v>
      </c>
    </row>
    <row r="51" spans="1:6" x14ac:dyDescent="0.2">
      <c r="A51" s="63" t="s">
        <v>6402</v>
      </c>
      <c r="B51" s="63" t="s">
        <v>212</v>
      </c>
      <c r="C51" s="63" t="s">
        <v>5318</v>
      </c>
      <c r="D51" s="63">
        <v>29</v>
      </c>
      <c r="E51" s="63">
        <v>14</v>
      </c>
      <c r="F51" s="63">
        <v>8</v>
      </c>
    </row>
    <row r="52" spans="1:6" x14ac:dyDescent="0.2">
      <c r="A52" s="63" t="s">
        <v>6403</v>
      </c>
      <c r="B52" s="63" t="s">
        <v>216</v>
      </c>
      <c r="C52" s="63" t="s">
        <v>5318</v>
      </c>
      <c r="D52" s="63">
        <v>30</v>
      </c>
      <c r="E52" s="63">
        <v>11</v>
      </c>
      <c r="F52" s="63">
        <v>13</v>
      </c>
    </row>
    <row r="53" spans="1:6" x14ac:dyDescent="0.2">
      <c r="A53" s="63" t="s">
        <v>6404</v>
      </c>
      <c r="B53" s="63" t="s">
        <v>220</v>
      </c>
      <c r="C53" s="63" t="s">
        <v>5318</v>
      </c>
      <c r="D53" s="63">
        <v>28</v>
      </c>
      <c r="E53" s="63">
        <v>11</v>
      </c>
      <c r="F53" s="63">
        <v>11</v>
      </c>
    </row>
    <row r="54" spans="1:6" x14ac:dyDescent="0.2">
      <c r="A54" s="63" t="s">
        <v>6405</v>
      </c>
      <c r="B54" s="63" t="s">
        <v>13</v>
      </c>
      <c r="C54" s="63" t="s">
        <v>5103</v>
      </c>
      <c r="D54" s="63">
        <v>16</v>
      </c>
      <c r="E54" s="63">
        <v>7</v>
      </c>
      <c r="F54" s="63">
        <v>4</v>
      </c>
    </row>
    <row r="55" spans="1:6" x14ac:dyDescent="0.2">
      <c r="A55" s="63" t="s">
        <v>6406</v>
      </c>
      <c r="B55" s="63" t="s">
        <v>13</v>
      </c>
      <c r="C55" s="63" t="s">
        <v>5142</v>
      </c>
      <c r="D55" s="63">
        <v>13</v>
      </c>
      <c r="E55" s="63">
        <v>4</v>
      </c>
      <c r="F55" s="63">
        <v>7</v>
      </c>
    </row>
    <row r="56" spans="1:6" x14ac:dyDescent="0.2">
      <c r="A56" s="63" t="s">
        <v>6407</v>
      </c>
      <c r="B56" s="63" t="s">
        <v>21</v>
      </c>
      <c r="C56" s="63" t="s">
        <v>5103</v>
      </c>
      <c r="D56" s="63">
        <v>16</v>
      </c>
      <c r="E56" s="63">
        <v>8</v>
      </c>
      <c r="F56" s="63">
        <v>7</v>
      </c>
    </row>
    <row r="57" spans="1:6" x14ac:dyDescent="0.2">
      <c r="A57" s="63" t="s">
        <v>6408</v>
      </c>
      <c r="B57" s="63" t="s">
        <v>21</v>
      </c>
      <c r="C57" s="63" t="s">
        <v>5142</v>
      </c>
      <c r="D57" s="63">
        <v>14</v>
      </c>
      <c r="E57" s="63">
        <v>4</v>
      </c>
      <c r="F57" s="63">
        <v>7</v>
      </c>
    </row>
    <row r="58" spans="1:6" x14ac:dyDescent="0.2">
      <c r="A58" s="63" t="s">
        <v>6409</v>
      </c>
      <c r="B58" s="63" t="s">
        <v>25</v>
      </c>
      <c r="C58" s="63" t="s">
        <v>5103</v>
      </c>
      <c r="D58" s="63">
        <v>17</v>
      </c>
      <c r="E58" s="63">
        <v>10</v>
      </c>
      <c r="F58" s="63">
        <v>5</v>
      </c>
    </row>
    <row r="59" spans="1:6" x14ac:dyDescent="0.2">
      <c r="A59" s="63" t="s">
        <v>6410</v>
      </c>
      <c r="B59" s="63" t="s">
        <v>25</v>
      </c>
      <c r="C59" s="63" t="s">
        <v>5142</v>
      </c>
      <c r="D59" s="63">
        <v>14</v>
      </c>
      <c r="E59" s="63">
        <v>8</v>
      </c>
      <c r="F59" s="63">
        <v>2</v>
      </c>
    </row>
    <row r="60" spans="1:6" x14ac:dyDescent="0.2">
      <c r="A60" s="63" t="s">
        <v>6411</v>
      </c>
      <c r="B60" s="63" t="s">
        <v>29</v>
      </c>
      <c r="C60" s="63" t="s">
        <v>5103</v>
      </c>
      <c r="D60" s="63">
        <v>17</v>
      </c>
      <c r="E60" s="63">
        <v>9</v>
      </c>
      <c r="F60" s="63">
        <v>3</v>
      </c>
    </row>
    <row r="61" spans="1:6" x14ac:dyDescent="0.2">
      <c r="A61" s="63" t="s">
        <v>6412</v>
      </c>
      <c r="B61" s="63" t="s">
        <v>29</v>
      </c>
      <c r="C61" s="63" t="s">
        <v>5142</v>
      </c>
      <c r="D61" s="63">
        <v>14</v>
      </c>
      <c r="E61" s="63">
        <v>10</v>
      </c>
      <c r="F61" s="63">
        <v>4</v>
      </c>
    </row>
    <row r="62" spans="1:6" x14ac:dyDescent="0.2">
      <c r="A62" s="63" t="s">
        <v>6413</v>
      </c>
      <c r="B62" s="63" t="s">
        <v>33</v>
      </c>
      <c r="C62" s="63" t="s">
        <v>5103</v>
      </c>
      <c r="D62" s="63">
        <v>17</v>
      </c>
      <c r="E62" s="63">
        <v>10</v>
      </c>
      <c r="F62" s="63">
        <v>3</v>
      </c>
    </row>
    <row r="63" spans="1:6" x14ac:dyDescent="0.2">
      <c r="A63" s="63" t="s">
        <v>6414</v>
      </c>
      <c r="B63" s="63" t="s">
        <v>33</v>
      </c>
      <c r="C63" s="63" t="s">
        <v>5142</v>
      </c>
      <c r="D63" s="63">
        <v>14</v>
      </c>
      <c r="E63" s="63">
        <v>10</v>
      </c>
      <c r="F63" s="63">
        <v>3</v>
      </c>
    </row>
    <row r="64" spans="1:6" x14ac:dyDescent="0.2">
      <c r="A64" s="63" t="s">
        <v>6415</v>
      </c>
      <c r="B64" s="63" t="s">
        <v>37</v>
      </c>
      <c r="C64" s="63" t="s">
        <v>5103</v>
      </c>
      <c r="D64" s="63">
        <v>17</v>
      </c>
      <c r="E64" s="63">
        <v>10</v>
      </c>
      <c r="F64" s="63">
        <v>4</v>
      </c>
    </row>
    <row r="65" spans="1:6" x14ac:dyDescent="0.2">
      <c r="A65" s="63" t="s">
        <v>6416</v>
      </c>
      <c r="B65" s="63" t="s">
        <v>37</v>
      </c>
      <c r="C65" s="63" t="s">
        <v>5142</v>
      </c>
      <c r="D65" s="63">
        <v>13</v>
      </c>
      <c r="E65" s="63">
        <v>7</v>
      </c>
      <c r="F65" s="63">
        <v>4</v>
      </c>
    </row>
    <row r="66" spans="1:6" x14ac:dyDescent="0.2">
      <c r="A66" s="63" t="s">
        <v>6417</v>
      </c>
      <c r="B66" s="63" t="s">
        <v>41</v>
      </c>
      <c r="C66" s="63" t="s">
        <v>5103</v>
      </c>
      <c r="D66" s="63">
        <v>16</v>
      </c>
      <c r="E66" s="63">
        <v>10</v>
      </c>
      <c r="F66" s="63">
        <v>3</v>
      </c>
    </row>
    <row r="67" spans="1:6" x14ac:dyDescent="0.2">
      <c r="A67" s="63" t="s">
        <v>6418</v>
      </c>
      <c r="B67" s="63" t="s">
        <v>41</v>
      </c>
      <c r="C67" s="63" t="s">
        <v>5142</v>
      </c>
      <c r="D67" s="63">
        <v>14</v>
      </c>
      <c r="E67" s="63">
        <v>6</v>
      </c>
      <c r="F67" s="63">
        <v>5</v>
      </c>
    </row>
    <row r="68" spans="1:6" x14ac:dyDescent="0.2">
      <c r="A68" s="63" t="s">
        <v>6419</v>
      </c>
      <c r="B68" s="63" t="s">
        <v>45</v>
      </c>
      <c r="C68" s="63" t="s">
        <v>5103</v>
      </c>
      <c r="D68" s="63">
        <v>16</v>
      </c>
      <c r="E68" s="63">
        <v>8</v>
      </c>
      <c r="F68" s="63">
        <v>7</v>
      </c>
    </row>
    <row r="69" spans="1:6" x14ac:dyDescent="0.2">
      <c r="A69" s="63" t="s">
        <v>6420</v>
      </c>
      <c r="B69" s="63" t="s">
        <v>45</v>
      </c>
      <c r="C69" s="63" t="s">
        <v>5142</v>
      </c>
      <c r="D69" s="63">
        <v>14</v>
      </c>
      <c r="E69" s="63">
        <v>5</v>
      </c>
      <c r="F69" s="63">
        <v>7</v>
      </c>
    </row>
    <row r="70" spans="1:6" x14ac:dyDescent="0.2">
      <c r="A70" s="63" t="s">
        <v>6421</v>
      </c>
      <c r="B70" s="63" t="s">
        <v>49</v>
      </c>
      <c r="C70" s="63" t="s">
        <v>5103</v>
      </c>
      <c r="D70" s="63">
        <v>16</v>
      </c>
      <c r="E70" s="63">
        <v>9</v>
      </c>
      <c r="F70" s="63">
        <v>4</v>
      </c>
    </row>
    <row r="71" spans="1:6" x14ac:dyDescent="0.2">
      <c r="A71" s="63" t="s">
        <v>6422</v>
      </c>
      <c r="B71" s="63" t="s">
        <v>49</v>
      </c>
      <c r="C71" s="63" t="s">
        <v>5142</v>
      </c>
      <c r="D71" s="63">
        <v>14</v>
      </c>
      <c r="E71" s="63">
        <v>7</v>
      </c>
      <c r="F71" s="63">
        <v>6</v>
      </c>
    </row>
    <row r="72" spans="1:6" x14ac:dyDescent="0.2">
      <c r="A72" s="63" t="s">
        <v>6423</v>
      </c>
      <c r="B72" s="63" t="s">
        <v>53</v>
      </c>
      <c r="C72" s="63" t="s">
        <v>5103</v>
      </c>
      <c r="D72" s="63">
        <v>17</v>
      </c>
      <c r="E72" s="63">
        <v>6</v>
      </c>
      <c r="F72" s="63">
        <v>6</v>
      </c>
    </row>
    <row r="73" spans="1:6" x14ac:dyDescent="0.2">
      <c r="A73" s="63" t="s">
        <v>6424</v>
      </c>
      <c r="B73" s="63" t="s">
        <v>53</v>
      </c>
      <c r="C73" s="63" t="s">
        <v>5142</v>
      </c>
      <c r="D73" s="63">
        <v>14</v>
      </c>
      <c r="E73" s="63">
        <v>9</v>
      </c>
      <c r="F73" s="63">
        <v>1</v>
      </c>
    </row>
    <row r="74" spans="1:6" x14ac:dyDescent="0.2">
      <c r="A74" s="63" t="s">
        <v>6425</v>
      </c>
      <c r="B74" s="63" t="s">
        <v>57</v>
      </c>
      <c r="C74" s="63" t="s">
        <v>5103</v>
      </c>
      <c r="D74" s="63">
        <v>17</v>
      </c>
      <c r="E74" s="63">
        <v>11</v>
      </c>
      <c r="F74" s="63">
        <v>4</v>
      </c>
    </row>
    <row r="75" spans="1:6" x14ac:dyDescent="0.2">
      <c r="A75" s="63" t="s">
        <v>6426</v>
      </c>
      <c r="B75" s="63" t="s">
        <v>57</v>
      </c>
      <c r="C75" s="63" t="s">
        <v>5142</v>
      </c>
      <c r="D75" s="63">
        <v>14</v>
      </c>
      <c r="E75" s="63">
        <v>7</v>
      </c>
      <c r="F75" s="63">
        <v>6</v>
      </c>
    </row>
    <row r="76" spans="1:6" x14ac:dyDescent="0.2">
      <c r="A76" s="63" t="s">
        <v>6427</v>
      </c>
      <c r="B76" s="63" t="s">
        <v>61</v>
      </c>
      <c r="C76" s="63" t="s">
        <v>5103</v>
      </c>
      <c r="D76" s="63">
        <v>16</v>
      </c>
      <c r="E76" s="63">
        <v>7</v>
      </c>
      <c r="F76" s="63">
        <v>5</v>
      </c>
    </row>
    <row r="77" spans="1:6" x14ac:dyDescent="0.2">
      <c r="A77" s="63" t="s">
        <v>6428</v>
      </c>
      <c r="B77" s="63" t="s">
        <v>61</v>
      </c>
      <c r="C77" s="63" t="s">
        <v>5142</v>
      </c>
      <c r="D77" s="63">
        <v>13</v>
      </c>
      <c r="E77" s="63">
        <v>4</v>
      </c>
      <c r="F77" s="63">
        <v>6</v>
      </c>
    </row>
    <row r="78" spans="1:6" x14ac:dyDescent="0.2">
      <c r="A78" s="63" t="s">
        <v>6429</v>
      </c>
      <c r="B78" s="63" t="s">
        <v>65</v>
      </c>
      <c r="C78" s="63" t="s">
        <v>5103</v>
      </c>
      <c r="D78" s="63">
        <v>16</v>
      </c>
      <c r="E78" s="63">
        <v>9</v>
      </c>
      <c r="F78" s="63">
        <v>4</v>
      </c>
    </row>
    <row r="79" spans="1:6" x14ac:dyDescent="0.2">
      <c r="A79" s="63" t="s">
        <v>6430</v>
      </c>
      <c r="B79" s="63" t="s">
        <v>65</v>
      </c>
      <c r="C79" s="63" t="s">
        <v>5142</v>
      </c>
      <c r="D79" s="63">
        <v>12</v>
      </c>
      <c r="E79" s="63">
        <v>5</v>
      </c>
      <c r="F79" s="63">
        <v>6</v>
      </c>
    </row>
    <row r="80" spans="1:6" x14ac:dyDescent="0.2">
      <c r="A80" s="63" t="s">
        <v>6431</v>
      </c>
      <c r="B80" s="63" t="s">
        <v>68</v>
      </c>
      <c r="C80" s="63" t="s">
        <v>5103</v>
      </c>
      <c r="D80" s="63">
        <v>17</v>
      </c>
      <c r="E80" s="63">
        <v>8</v>
      </c>
      <c r="F80" s="63">
        <v>6</v>
      </c>
    </row>
    <row r="81" spans="1:6" x14ac:dyDescent="0.2">
      <c r="A81" s="63" t="s">
        <v>6432</v>
      </c>
      <c r="B81" s="63" t="s">
        <v>68</v>
      </c>
      <c r="C81" s="63" t="s">
        <v>5142</v>
      </c>
      <c r="D81" s="63">
        <v>14</v>
      </c>
      <c r="E81" s="63">
        <v>7</v>
      </c>
      <c r="F81" s="63">
        <v>4</v>
      </c>
    </row>
    <row r="82" spans="1:6" x14ac:dyDescent="0.2">
      <c r="A82" s="63" t="s">
        <v>6433</v>
      </c>
      <c r="B82" s="63" t="s">
        <v>72</v>
      </c>
      <c r="C82" s="63" t="s">
        <v>5103</v>
      </c>
      <c r="D82" s="63">
        <v>17</v>
      </c>
      <c r="E82" s="63">
        <v>9</v>
      </c>
      <c r="F82" s="63">
        <v>4</v>
      </c>
    </row>
    <row r="83" spans="1:6" x14ac:dyDescent="0.2">
      <c r="A83" s="63" t="s">
        <v>6434</v>
      </c>
      <c r="B83" s="63" t="s">
        <v>72</v>
      </c>
      <c r="C83" s="63" t="s">
        <v>5142</v>
      </c>
      <c r="D83" s="63">
        <v>13</v>
      </c>
      <c r="E83" s="63">
        <v>6</v>
      </c>
      <c r="F83" s="63">
        <v>4</v>
      </c>
    </row>
    <row r="84" spans="1:6" x14ac:dyDescent="0.2">
      <c r="A84" s="63" t="s">
        <v>6435</v>
      </c>
      <c r="B84" s="63" t="s">
        <v>76</v>
      </c>
      <c r="C84" s="63" t="s">
        <v>5103</v>
      </c>
      <c r="D84" s="63">
        <v>17</v>
      </c>
      <c r="E84" s="63">
        <v>8</v>
      </c>
      <c r="F84" s="63">
        <v>5</v>
      </c>
    </row>
    <row r="85" spans="1:6" x14ac:dyDescent="0.2">
      <c r="A85" s="63" t="s">
        <v>6436</v>
      </c>
      <c r="B85" s="63" t="s">
        <v>76</v>
      </c>
      <c r="C85" s="63" t="s">
        <v>5142</v>
      </c>
      <c r="D85" s="63">
        <v>13</v>
      </c>
      <c r="E85" s="63">
        <v>8</v>
      </c>
      <c r="F85" s="63">
        <v>5</v>
      </c>
    </row>
    <row r="86" spans="1:6" x14ac:dyDescent="0.2">
      <c r="A86" s="63" t="s">
        <v>6437</v>
      </c>
      <c r="B86" s="63" t="s">
        <v>80</v>
      </c>
      <c r="C86" s="63" t="s">
        <v>5103</v>
      </c>
      <c r="D86" s="63">
        <v>17</v>
      </c>
      <c r="E86" s="63">
        <v>7</v>
      </c>
      <c r="F86" s="63">
        <v>4</v>
      </c>
    </row>
    <row r="87" spans="1:6" x14ac:dyDescent="0.2">
      <c r="A87" s="63" t="s">
        <v>6438</v>
      </c>
      <c r="B87" s="63" t="s">
        <v>80</v>
      </c>
      <c r="C87" s="63" t="s">
        <v>5142</v>
      </c>
      <c r="D87" s="63">
        <v>14</v>
      </c>
      <c r="E87" s="63">
        <v>6</v>
      </c>
      <c r="F87" s="63">
        <v>4</v>
      </c>
    </row>
    <row r="88" spans="1:6" x14ac:dyDescent="0.2">
      <c r="A88" s="63" t="s">
        <v>6439</v>
      </c>
      <c r="B88" s="63" t="s">
        <v>84</v>
      </c>
      <c r="C88" s="63" t="s">
        <v>5103</v>
      </c>
      <c r="D88" s="63">
        <v>17</v>
      </c>
      <c r="E88" s="63">
        <v>11</v>
      </c>
      <c r="F88" s="63">
        <v>6</v>
      </c>
    </row>
    <row r="89" spans="1:6" x14ac:dyDescent="0.2">
      <c r="A89" s="63" t="s">
        <v>6440</v>
      </c>
      <c r="B89" s="63" t="s">
        <v>84</v>
      </c>
      <c r="C89" s="63" t="s">
        <v>5142</v>
      </c>
      <c r="D89" s="63">
        <v>13</v>
      </c>
      <c r="E89" s="63">
        <v>6</v>
      </c>
      <c r="F89" s="63">
        <v>6</v>
      </c>
    </row>
    <row r="90" spans="1:6" x14ac:dyDescent="0.2">
      <c r="A90" s="63" t="s">
        <v>6441</v>
      </c>
      <c r="B90" s="63" t="s">
        <v>88</v>
      </c>
      <c r="C90" s="63" t="s">
        <v>5103</v>
      </c>
      <c r="D90" s="63">
        <v>17</v>
      </c>
      <c r="E90" s="63">
        <v>11</v>
      </c>
      <c r="F90" s="63">
        <v>3</v>
      </c>
    </row>
    <row r="91" spans="1:6" x14ac:dyDescent="0.2">
      <c r="A91" s="63" t="s">
        <v>6442</v>
      </c>
      <c r="B91" s="63" t="s">
        <v>88</v>
      </c>
      <c r="C91" s="63" t="s">
        <v>5142</v>
      </c>
      <c r="D91" s="63">
        <v>12</v>
      </c>
      <c r="E91" s="63">
        <v>4</v>
      </c>
      <c r="F91" s="63">
        <v>6</v>
      </c>
    </row>
    <row r="92" spans="1:6" x14ac:dyDescent="0.2">
      <c r="A92" s="63" t="s">
        <v>6443</v>
      </c>
      <c r="B92" s="63" t="s">
        <v>92</v>
      </c>
      <c r="C92" s="63" t="s">
        <v>5103</v>
      </c>
      <c r="D92" s="63">
        <v>16</v>
      </c>
      <c r="E92" s="63">
        <v>3</v>
      </c>
      <c r="F92" s="63">
        <v>6</v>
      </c>
    </row>
    <row r="93" spans="1:6" x14ac:dyDescent="0.2">
      <c r="A93" s="63" t="s">
        <v>6444</v>
      </c>
      <c r="B93" s="63" t="s">
        <v>92</v>
      </c>
      <c r="C93" s="63" t="s">
        <v>5142</v>
      </c>
      <c r="D93" s="63">
        <v>11</v>
      </c>
      <c r="E93" s="63">
        <v>1</v>
      </c>
      <c r="F93" s="63">
        <v>7</v>
      </c>
    </row>
    <row r="94" spans="1:6" x14ac:dyDescent="0.2">
      <c r="A94" s="63" t="s">
        <v>6445</v>
      </c>
      <c r="B94" s="63" t="s">
        <v>96</v>
      </c>
      <c r="C94" s="63" t="s">
        <v>5103</v>
      </c>
      <c r="D94" s="63">
        <v>17</v>
      </c>
      <c r="E94" s="63">
        <v>9</v>
      </c>
      <c r="F94" s="63">
        <v>5</v>
      </c>
    </row>
    <row r="95" spans="1:6" x14ac:dyDescent="0.2">
      <c r="A95" s="63" t="s">
        <v>6446</v>
      </c>
      <c r="B95" s="63" t="s">
        <v>96</v>
      </c>
      <c r="C95" s="63" t="s">
        <v>5142</v>
      </c>
      <c r="D95" s="63">
        <v>14</v>
      </c>
      <c r="E95" s="63">
        <v>8</v>
      </c>
      <c r="F95" s="63">
        <v>5</v>
      </c>
    </row>
    <row r="96" spans="1:6" x14ac:dyDescent="0.2">
      <c r="A96" s="63" t="s">
        <v>6447</v>
      </c>
      <c r="B96" s="63" t="s">
        <v>100</v>
      </c>
      <c r="C96" s="63" t="s">
        <v>5103</v>
      </c>
      <c r="D96" s="63">
        <v>17</v>
      </c>
      <c r="E96" s="63">
        <v>8</v>
      </c>
      <c r="F96" s="63">
        <v>3</v>
      </c>
    </row>
    <row r="97" spans="1:6" x14ac:dyDescent="0.2">
      <c r="A97" s="63" t="s">
        <v>6448</v>
      </c>
      <c r="B97" s="63" t="s">
        <v>100</v>
      </c>
      <c r="C97" s="63" t="s">
        <v>5142</v>
      </c>
      <c r="D97" s="63">
        <v>13</v>
      </c>
      <c r="E97" s="63">
        <v>6</v>
      </c>
      <c r="F97" s="63">
        <v>4</v>
      </c>
    </row>
    <row r="98" spans="1:6" x14ac:dyDescent="0.2">
      <c r="A98" s="63" t="s">
        <v>6449</v>
      </c>
      <c r="B98" s="63" t="s">
        <v>104</v>
      </c>
      <c r="C98" s="63" t="s">
        <v>5103</v>
      </c>
      <c r="D98" s="63">
        <v>17</v>
      </c>
      <c r="E98" s="63">
        <v>8</v>
      </c>
      <c r="F98" s="63">
        <v>5</v>
      </c>
    </row>
    <row r="99" spans="1:6" x14ac:dyDescent="0.2">
      <c r="A99" s="63" t="s">
        <v>6450</v>
      </c>
      <c r="B99" s="63" t="s">
        <v>104</v>
      </c>
      <c r="C99" s="63" t="s">
        <v>5142</v>
      </c>
      <c r="D99" s="63">
        <v>14</v>
      </c>
      <c r="E99" s="63">
        <v>7</v>
      </c>
      <c r="F99" s="63">
        <v>3</v>
      </c>
    </row>
    <row r="100" spans="1:6" x14ac:dyDescent="0.2">
      <c r="A100" s="63" t="s">
        <v>6451</v>
      </c>
      <c r="B100" s="63" t="s">
        <v>108</v>
      </c>
      <c r="C100" s="63" t="s">
        <v>5103</v>
      </c>
      <c r="D100" s="63">
        <v>17</v>
      </c>
      <c r="E100" s="63">
        <v>10</v>
      </c>
      <c r="F100" s="63">
        <v>3</v>
      </c>
    </row>
    <row r="101" spans="1:6" x14ac:dyDescent="0.2">
      <c r="A101" s="63" t="s">
        <v>6452</v>
      </c>
      <c r="B101" s="63" t="s">
        <v>108</v>
      </c>
      <c r="C101" s="63" t="s">
        <v>5142</v>
      </c>
      <c r="D101" s="63">
        <v>13</v>
      </c>
      <c r="E101" s="63">
        <v>4</v>
      </c>
      <c r="F101" s="63">
        <v>3</v>
      </c>
    </row>
    <row r="102" spans="1:6" x14ac:dyDescent="0.2">
      <c r="A102" s="63" t="s">
        <v>6453</v>
      </c>
      <c r="B102" s="63" t="s">
        <v>112</v>
      </c>
      <c r="C102" s="63" t="s">
        <v>5103</v>
      </c>
      <c r="D102" s="63">
        <v>16</v>
      </c>
      <c r="E102" s="63">
        <v>8</v>
      </c>
      <c r="F102" s="63">
        <v>1</v>
      </c>
    </row>
    <row r="103" spans="1:6" x14ac:dyDescent="0.2">
      <c r="A103" s="63" t="s">
        <v>6454</v>
      </c>
      <c r="B103" s="63" t="s">
        <v>112</v>
      </c>
      <c r="C103" s="63" t="s">
        <v>5142</v>
      </c>
      <c r="D103" s="63">
        <v>14</v>
      </c>
      <c r="E103" s="63">
        <v>4</v>
      </c>
      <c r="F103" s="63">
        <v>9</v>
      </c>
    </row>
    <row r="104" spans="1:6" x14ac:dyDescent="0.2">
      <c r="A104" s="63" t="s">
        <v>6455</v>
      </c>
      <c r="B104" s="63" t="s">
        <v>116</v>
      </c>
      <c r="C104" s="63" t="s">
        <v>5103</v>
      </c>
      <c r="D104" s="63">
        <v>17</v>
      </c>
      <c r="E104" s="63">
        <v>6</v>
      </c>
      <c r="F104" s="63">
        <v>7</v>
      </c>
    </row>
    <row r="105" spans="1:6" x14ac:dyDescent="0.2">
      <c r="A105" s="63" t="s">
        <v>6456</v>
      </c>
      <c r="B105" s="63" t="s">
        <v>116</v>
      </c>
      <c r="C105" s="63" t="s">
        <v>5142</v>
      </c>
      <c r="D105" s="63">
        <v>13</v>
      </c>
      <c r="E105" s="63">
        <v>8</v>
      </c>
      <c r="F105" s="63">
        <v>2</v>
      </c>
    </row>
    <row r="106" spans="1:6" x14ac:dyDescent="0.2">
      <c r="A106" s="63" t="s">
        <v>6457</v>
      </c>
      <c r="B106" s="63" t="s">
        <v>120</v>
      </c>
      <c r="C106" s="63" t="s">
        <v>5103</v>
      </c>
      <c r="D106" s="63">
        <v>16</v>
      </c>
      <c r="E106" s="63">
        <v>6</v>
      </c>
      <c r="F106" s="63">
        <v>4</v>
      </c>
    </row>
    <row r="107" spans="1:6" x14ac:dyDescent="0.2">
      <c r="A107" s="63" t="s">
        <v>6458</v>
      </c>
      <c r="B107" s="63" t="s">
        <v>120</v>
      </c>
      <c r="C107" s="63" t="s">
        <v>5142</v>
      </c>
      <c r="D107" s="63">
        <v>14</v>
      </c>
      <c r="E107" s="63">
        <v>9</v>
      </c>
      <c r="F107" s="63">
        <v>5</v>
      </c>
    </row>
    <row r="108" spans="1:6" x14ac:dyDescent="0.2">
      <c r="A108" s="63" t="s">
        <v>6459</v>
      </c>
      <c r="B108" s="63" t="s">
        <v>124</v>
      </c>
      <c r="C108" s="63" t="s">
        <v>5103</v>
      </c>
      <c r="D108" s="63">
        <v>17</v>
      </c>
      <c r="E108" s="63">
        <v>7</v>
      </c>
      <c r="F108" s="63">
        <v>4</v>
      </c>
    </row>
    <row r="109" spans="1:6" x14ac:dyDescent="0.2">
      <c r="A109" s="63" t="s">
        <v>6460</v>
      </c>
      <c r="B109" s="63" t="s">
        <v>124</v>
      </c>
      <c r="C109" s="63" t="s">
        <v>5142</v>
      </c>
      <c r="D109" s="63">
        <v>14</v>
      </c>
      <c r="E109" s="63">
        <v>4</v>
      </c>
      <c r="F109" s="63">
        <v>6</v>
      </c>
    </row>
    <row r="110" spans="1:6" x14ac:dyDescent="0.2">
      <c r="A110" s="63" t="s">
        <v>6461</v>
      </c>
      <c r="B110" s="63" t="s">
        <v>128</v>
      </c>
      <c r="C110" s="63" t="s">
        <v>5103</v>
      </c>
      <c r="D110" s="63">
        <v>17</v>
      </c>
      <c r="E110" s="63">
        <v>8</v>
      </c>
      <c r="F110" s="63">
        <v>5</v>
      </c>
    </row>
    <row r="111" spans="1:6" x14ac:dyDescent="0.2">
      <c r="A111" s="63" t="s">
        <v>6462</v>
      </c>
      <c r="B111" s="63" t="s">
        <v>128</v>
      </c>
      <c r="C111" s="63" t="s">
        <v>5142</v>
      </c>
      <c r="D111" s="63">
        <v>14</v>
      </c>
      <c r="E111" s="63">
        <v>2</v>
      </c>
      <c r="F111" s="63">
        <v>10</v>
      </c>
    </row>
    <row r="112" spans="1:6" x14ac:dyDescent="0.2">
      <c r="A112" s="63" t="s">
        <v>6463</v>
      </c>
      <c r="B112" s="63" t="s">
        <v>132</v>
      </c>
      <c r="C112" s="63" t="s">
        <v>5103</v>
      </c>
      <c r="D112" s="63">
        <v>16</v>
      </c>
      <c r="E112" s="63">
        <v>10</v>
      </c>
      <c r="F112" s="63">
        <v>3</v>
      </c>
    </row>
    <row r="113" spans="1:6" x14ac:dyDescent="0.2">
      <c r="A113" s="63" t="s">
        <v>6464</v>
      </c>
      <c r="B113" s="63" t="s">
        <v>132</v>
      </c>
      <c r="C113" s="63" t="s">
        <v>5142</v>
      </c>
      <c r="D113" s="63">
        <v>10</v>
      </c>
      <c r="E113" s="63">
        <v>6</v>
      </c>
      <c r="F113" s="63">
        <v>3</v>
      </c>
    </row>
    <row r="114" spans="1:6" x14ac:dyDescent="0.2">
      <c r="A114" s="63" t="s">
        <v>6465</v>
      </c>
      <c r="B114" s="63" t="s">
        <v>136</v>
      </c>
      <c r="C114" s="63" t="s">
        <v>5103</v>
      </c>
      <c r="D114" s="63">
        <v>17</v>
      </c>
      <c r="E114" s="63">
        <v>8</v>
      </c>
      <c r="F114" s="63">
        <v>6</v>
      </c>
    </row>
    <row r="115" spans="1:6" x14ac:dyDescent="0.2">
      <c r="A115" s="63" t="s">
        <v>6466</v>
      </c>
      <c r="B115" s="63" t="s">
        <v>136</v>
      </c>
      <c r="C115" s="63" t="s">
        <v>5142</v>
      </c>
      <c r="D115" s="63">
        <v>14</v>
      </c>
      <c r="E115" s="63">
        <v>8</v>
      </c>
      <c r="F115" s="63">
        <v>2</v>
      </c>
    </row>
    <row r="116" spans="1:6" x14ac:dyDescent="0.2">
      <c r="A116" s="63" t="s">
        <v>6467</v>
      </c>
      <c r="B116" s="63" t="s">
        <v>140</v>
      </c>
      <c r="C116" s="63" t="s">
        <v>5103</v>
      </c>
      <c r="D116" s="63">
        <v>16</v>
      </c>
      <c r="E116" s="63">
        <v>7</v>
      </c>
      <c r="F116" s="63">
        <v>4</v>
      </c>
    </row>
    <row r="117" spans="1:6" x14ac:dyDescent="0.2">
      <c r="A117" s="63" t="s">
        <v>6468</v>
      </c>
      <c r="B117" s="63" t="s">
        <v>140</v>
      </c>
      <c r="C117" s="63" t="s">
        <v>5142</v>
      </c>
      <c r="D117" s="63">
        <v>14</v>
      </c>
      <c r="E117" s="63">
        <v>3</v>
      </c>
      <c r="F117" s="63">
        <v>8</v>
      </c>
    </row>
    <row r="118" spans="1:6" x14ac:dyDescent="0.2">
      <c r="A118" s="63" t="s">
        <v>6469</v>
      </c>
      <c r="B118" s="63" t="s">
        <v>144</v>
      </c>
      <c r="C118" s="63" t="s">
        <v>5103</v>
      </c>
      <c r="D118" s="63">
        <v>17</v>
      </c>
      <c r="E118" s="63">
        <v>14</v>
      </c>
      <c r="F118" s="63">
        <v>2</v>
      </c>
    </row>
    <row r="119" spans="1:6" x14ac:dyDescent="0.2">
      <c r="A119" s="63" t="s">
        <v>6470</v>
      </c>
      <c r="B119" s="63" t="s">
        <v>144</v>
      </c>
      <c r="C119" s="63" t="s">
        <v>5142</v>
      </c>
      <c r="D119" s="63">
        <v>14</v>
      </c>
      <c r="E119" s="63">
        <v>8</v>
      </c>
      <c r="F119" s="63">
        <v>4</v>
      </c>
    </row>
    <row r="120" spans="1:6" x14ac:dyDescent="0.2">
      <c r="A120" s="63" t="s">
        <v>6471</v>
      </c>
      <c r="B120" s="63" t="s">
        <v>148</v>
      </c>
      <c r="C120" s="63" t="s">
        <v>5103</v>
      </c>
      <c r="D120" s="63">
        <v>17</v>
      </c>
      <c r="E120" s="63">
        <v>11</v>
      </c>
      <c r="F120" s="63">
        <v>2</v>
      </c>
    </row>
    <row r="121" spans="1:6" x14ac:dyDescent="0.2">
      <c r="A121" s="63" t="s">
        <v>6472</v>
      </c>
      <c r="B121" s="63" t="s">
        <v>148</v>
      </c>
      <c r="C121" s="63" t="s">
        <v>5142</v>
      </c>
      <c r="D121" s="63">
        <v>14</v>
      </c>
      <c r="E121" s="63">
        <v>7</v>
      </c>
      <c r="F121" s="63">
        <v>3</v>
      </c>
    </row>
    <row r="122" spans="1:6" x14ac:dyDescent="0.2">
      <c r="A122" s="63" t="s">
        <v>6473</v>
      </c>
      <c r="B122" s="63" t="s">
        <v>152</v>
      </c>
      <c r="C122" s="63" t="s">
        <v>5103</v>
      </c>
      <c r="D122" s="63">
        <v>16</v>
      </c>
      <c r="E122" s="63">
        <v>7</v>
      </c>
      <c r="F122" s="63">
        <v>5</v>
      </c>
    </row>
    <row r="123" spans="1:6" x14ac:dyDescent="0.2">
      <c r="A123" s="63" t="s">
        <v>6474</v>
      </c>
      <c r="B123" s="63" t="s">
        <v>152</v>
      </c>
      <c r="C123" s="63" t="s">
        <v>5142</v>
      </c>
      <c r="D123" s="63">
        <v>13</v>
      </c>
      <c r="E123" s="63">
        <v>7</v>
      </c>
      <c r="F123" s="63">
        <v>5</v>
      </c>
    </row>
    <row r="124" spans="1:6" x14ac:dyDescent="0.2">
      <c r="A124" s="63" t="s">
        <v>6475</v>
      </c>
      <c r="B124" s="63" t="s">
        <v>156</v>
      </c>
      <c r="C124" s="63" t="s">
        <v>5103</v>
      </c>
      <c r="D124" s="63">
        <v>17</v>
      </c>
      <c r="E124" s="63">
        <v>6</v>
      </c>
      <c r="F124" s="63">
        <v>7</v>
      </c>
    </row>
    <row r="125" spans="1:6" x14ac:dyDescent="0.2">
      <c r="A125" s="63" t="s">
        <v>6476</v>
      </c>
      <c r="B125" s="63" t="s">
        <v>156</v>
      </c>
      <c r="C125" s="63" t="s">
        <v>5142</v>
      </c>
      <c r="D125" s="63">
        <v>13</v>
      </c>
      <c r="E125" s="63">
        <v>4</v>
      </c>
      <c r="F125" s="63">
        <v>8</v>
      </c>
    </row>
    <row r="126" spans="1:6" x14ac:dyDescent="0.2">
      <c r="A126" s="63" t="s">
        <v>6477</v>
      </c>
      <c r="B126" s="63" t="s">
        <v>160</v>
      </c>
      <c r="C126" s="63" t="s">
        <v>5103</v>
      </c>
      <c r="D126" s="63">
        <v>17</v>
      </c>
      <c r="E126" s="63">
        <v>9</v>
      </c>
      <c r="F126" s="63">
        <v>3</v>
      </c>
    </row>
    <row r="127" spans="1:6" x14ac:dyDescent="0.2">
      <c r="A127" s="63" t="s">
        <v>6478</v>
      </c>
      <c r="B127" s="63" t="s">
        <v>160</v>
      </c>
      <c r="C127" s="63" t="s">
        <v>5142</v>
      </c>
      <c r="D127" s="63">
        <v>14</v>
      </c>
      <c r="E127" s="63">
        <v>10</v>
      </c>
      <c r="F127" s="63">
        <v>3</v>
      </c>
    </row>
    <row r="128" spans="1:6" x14ac:dyDescent="0.2">
      <c r="A128" s="63" t="s">
        <v>6479</v>
      </c>
      <c r="B128" s="63" t="s">
        <v>164</v>
      </c>
      <c r="C128" s="63" t="s">
        <v>5103</v>
      </c>
      <c r="D128" s="63">
        <v>17</v>
      </c>
      <c r="E128" s="63">
        <v>11</v>
      </c>
      <c r="F128" s="63">
        <v>4</v>
      </c>
    </row>
    <row r="129" spans="1:6" x14ac:dyDescent="0.2">
      <c r="A129" s="63" t="s">
        <v>6480</v>
      </c>
      <c r="B129" s="63" t="s">
        <v>164</v>
      </c>
      <c r="C129" s="63" t="s">
        <v>5142</v>
      </c>
      <c r="D129" s="63">
        <v>13</v>
      </c>
      <c r="E129" s="63">
        <v>7</v>
      </c>
      <c r="F129" s="63">
        <v>5</v>
      </c>
    </row>
    <row r="130" spans="1:6" x14ac:dyDescent="0.2">
      <c r="A130" s="63" t="s">
        <v>6481</v>
      </c>
      <c r="B130" s="63" t="s">
        <v>168</v>
      </c>
      <c r="C130" s="63" t="s">
        <v>5103</v>
      </c>
      <c r="D130" s="63">
        <v>16</v>
      </c>
      <c r="E130" s="63">
        <v>9</v>
      </c>
      <c r="F130" s="63">
        <v>4</v>
      </c>
    </row>
    <row r="131" spans="1:6" x14ac:dyDescent="0.2">
      <c r="A131" s="63" t="s">
        <v>6482</v>
      </c>
      <c r="B131" s="63" t="s">
        <v>168</v>
      </c>
      <c r="C131" s="63" t="s">
        <v>5142</v>
      </c>
      <c r="D131" s="63">
        <v>14</v>
      </c>
      <c r="E131" s="63">
        <v>2</v>
      </c>
      <c r="F131" s="63">
        <v>9</v>
      </c>
    </row>
    <row r="132" spans="1:6" x14ac:dyDescent="0.2">
      <c r="A132" s="63" t="s">
        <v>6483</v>
      </c>
      <c r="B132" s="63" t="s">
        <v>172</v>
      </c>
      <c r="C132" s="63" t="s">
        <v>5103</v>
      </c>
      <c r="D132" s="63">
        <v>16</v>
      </c>
      <c r="E132" s="63">
        <v>11</v>
      </c>
      <c r="F132" s="63">
        <v>1</v>
      </c>
    </row>
    <row r="133" spans="1:6" x14ac:dyDescent="0.2">
      <c r="A133" s="63" t="s">
        <v>6484</v>
      </c>
      <c r="B133" s="63" t="s">
        <v>172</v>
      </c>
      <c r="C133" s="63" t="s">
        <v>5142</v>
      </c>
      <c r="D133" s="63">
        <v>14</v>
      </c>
      <c r="E133" s="63">
        <v>9</v>
      </c>
      <c r="F133" s="63">
        <v>3</v>
      </c>
    </row>
    <row r="134" spans="1:6" x14ac:dyDescent="0.2">
      <c r="A134" s="63" t="s">
        <v>6485</v>
      </c>
      <c r="B134" s="63" t="s">
        <v>176</v>
      </c>
      <c r="C134" s="63" t="s">
        <v>5103</v>
      </c>
      <c r="D134" s="63">
        <v>17</v>
      </c>
      <c r="E134" s="63">
        <v>8</v>
      </c>
      <c r="F134" s="63">
        <v>4</v>
      </c>
    </row>
    <row r="135" spans="1:6" x14ac:dyDescent="0.2">
      <c r="A135" s="63" t="s">
        <v>6486</v>
      </c>
      <c r="B135" s="63" t="s">
        <v>176</v>
      </c>
      <c r="C135" s="63" t="s">
        <v>5142</v>
      </c>
      <c r="D135" s="63">
        <v>14</v>
      </c>
      <c r="E135" s="63">
        <v>5</v>
      </c>
      <c r="F135" s="63">
        <v>6</v>
      </c>
    </row>
    <row r="136" spans="1:6" x14ac:dyDescent="0.2">
      <c r="A136" s="63" t="s">
        <v>6487</v>
      </c>
      <c r="B136" s="63" t="s">
        <v>180</v>
      </c>
      <c r="C136" s="63" t="s">
        <v>5103</v>
      </c>
      <c r="D136" s="63">
        <v>17</v>
      </c>
      <c r="E136" s="63">
        <v>8</v>
      </c>
      <c r="F136" s="63">
        <v>6</v>
      </c>
    </row>
    <row r="137" spans="1:6" x14ac:dyDescent="0.2">
      <c r="A137" s="63" t="s">
        <v>6488</v>
      </c>
      <c r="B137" s="63" t="s">
        <v>180</v>
      </c>
      <c r="C137" s="63" t="s">
        <v>5142</v>
      </c>
      <c r="D137" s="63">
        <v>14</v>
      </c>
      <c r="E137" s="63">
        <v>6</v>
      </c>
      <c r="F137" s="63">
        <v>4</v>
      </c>
    </row>
    <row r="138" spans="1:6" x14ac:dyDescent="0.2">
      <c r="A138" s="63" t="s">
        <v>6489</v>
      </c>
      <c r="B138" s="63" t="s">
        <v>184</v>
      </c>
      <c r="C138" s="63" t="s">
        <v>5103</v>
      </c>
      <c r="D138" s="63">
        <v>17</v>
      </c>
      <c r="E138" s="63">
        <v>10</v>
      </c>
      <c r="F138" s="63">
        <v>3</v>
      </c>
    </row>
    <row r="139" spans="1:6" x14ac:dyDescent="0.2">
      <c r="A139" s="63" t="s">
        <v>6490</v>
      </c>
      <c r="B139" s="63" t="s">
        <v>184</v>
      </c>
      <c r="C139" s="63" t="s">
        <v>5142</v>
      </c>
      <c r="D139" s="63">
        <v>11</v>
      </c>
      <c r="E139" s="63">
        <v>4</v>
      </c>
      <c r="F139" s="63">
        <v>6</v>
      </c>
    </row>
    <row r="140" spans="1:6" x14ac:dyDescent="0.2">
      <c r="A140" s="63" t="s">
        <v>6491</v>
      </c>
      <c r="B140" s="63" t="s">
        <v>188</v>
      </c>
      <c r="C140" s="63" t="s">
        <v>5103</v>
      </c>
      <c r="D140" s="63">
        <v>17</v>
      </c>
      <c r="E140" s="63">
        <v>7</v>
      </c>
      <c r="F140" s="63">
        <v>6</v>
      </c>
    </row>
    <row r="141" spans="1:6" x14ac:dyDescent="0.2">
      <c r="A141" s="63" t="s">
        <v>6492</v>
      </c>
      <c r="B141" s="63" t="s">
        <v>188</v>
      </c>
      <c r="C141" s="63" t="s">
        <v>5142</v>
      </c>
      <c r="D141" s="63">
        <v>14</v>
      </c>
      <c r="E141" s="63">
        <v>6</v>
      </c>
      <c r="F141" s="63">
        <v>6</v>
      </c>
    </row>
    <row r="142" spans="1:6" x14ac:dyDescent="0.2">
      <c r="A142" s="63" t="s">
        <v>7880</v>
      </c>
      <c r="B142" s="63" t="s">
        <v>192</v>
      </c>
      <c r="C142" s="63" t="s">
        <v>5103</v>
      </c>
      <c r="D142" s="63">
        <v>16</v>
      </c>
      <c r="E142" s="63">
        <v>5</v>
      </c>
      <c r="F142" s="63">
        <v>3</v>
      </c>
    </row>
    <row r="143" spans="1:6" x14ac:dyDescent="0.2">
      <c r="A143" s="63" t="s">
        <v>7881</v>
      </c>
      <c r="B143" s="63" t="s">
        <v>192</v>
      </c>
      <c r="C143" s="63" t="s">
        <v>5142</v>
      </c>
      <c r="D143" s="63">
        <v>14</v>
      </c>
      <c r="E143" s="63">
        <v>7</v>
      </c>
      <c r="F143" s="63">
        <v>2</v>
      </c>
    </row>
    <row r="144" spans="1:6" x14ac:dyDescent="0.2">
      <c r="A144" s="63" t="s">
        <v>6493</v>
      </c>
      <c r="B144" s="63" t="s">
        <v>196</v>
      </c>
      <c r="C144" s="63" t="s">
        <v>5103</v>
      </c>
      <c r="D144" s="63">
        <v>17</v>
      </c>
      <c r="E144" s="63">
        <v>7</v>
      </c>
      <c r="F144" s="63">
        <v>6</v>
      </c>
    </row>
    <row r="145" spans="1:6" x14ac:dyDescent="0.2">
      <c r="A145" s="63" t="s">
        <v>6494</v>
      </c>
      <c r="B145" s="63" t="s">
        <v>196</v>
      </c>
      <c r="C145" s="63" t="s">
        <v>5142</v>
      </c>
      <c r="D145" s="63">
        <v>11</v>
      </c>
      <c r="E145" s="63">
        <v>4</v>
      </c>
      <c r="F145" s="63">
        <v>5</v>
      </c>
    </row>
    <row r="146" spans="1:6" x14ac:dyDescent="0.2">
      <c r="A146" s="63" t="s">
        <v>6495</v>
      </c>
      <c r="B146" s="63" t="s">
        <v>200</v>
      </c>
      <c r="C146" s="63" t="s">
        <v>5103</v>
      </c>
      <c r="D146" s="63">
        <v>16</v>
      </c>
      <c r="E146" s="63">
        <v>8</v>
      </c>
      <c r="F146" s="63">
        <v>4</v>
      </c>
    </row>
    <row r="147" spans="1:6" x14ac:dyDescent="0.2">
      <c r="A147" s="63" t="s">
        <v>6496</v>
      </c>
      <c r="B147" s="63" t="s">
        <v>200</v>
      </c>
      <c r="C147" s="63" t="s">
        <v>5142</v>
      </c>
      <c r="D147" s="63">
        <v>8</v>
      </c>
      <c r="E147" s="63">
        <v>4</v>
      </c>
      <c r="F147" s="63">
        <v>3</v>
      </c>
    </row>
    <row r="148" spans="1:6" x14ac:dyDescent="0.2">
      <c r="A148" s="63" t="s">
        <v>6497</v>
      </c>
      <c r="B148" s="63" t="s">
        <v>204</v>
      </c>
      <c r="C148" s="63" t="s">
        <v>5103</v>
      </c>
      <c r="D148" s="63">
        <v>17</v>
      </c>
      <c r="E148" s="63">
        <v>10</v>
      </c>
      <c r="F148" s="63">
        <v>5</v>
      </c>
    </row>
    <row r="149" spans="1:6" x14ac:dyDescent="0.2">
      <c r="A149" s="63" t="s">
        <v>6498</v>
      </c>
      <c r="B149" s="63" t="s">
        <v>204</v>
      </c>
      <c r="C149" s="63" t="s">
        <v>5142</v>
      </c>
      <c r="D149" s="63">
        <v>14</v>
      </c>
      <c r="E149" s="63">
        <v>8</v>
      </c>
      <c r="F149" s="63">
        <v>3</v>
      </c>
    </row>
    <row r="150" spans="1:6" x14ac:dyDescent="0.2">
      <c r="A150" s="63" t="s">
        <v>6499</v>
      </c>
      <c r="B150" s="63" t="s">
        <v>208</v>
      </c>
      <c r="C150" s="63" t="s">
        <v>5103</v>
      </c>
      <c r="D150" s="63">
        <v>17</v>
      </c>
      <c r="E150" s="63">
        <v>10</v>
      </c>
      <c r="F150" s="63">
        <v>3</v>
      </c>
    </row>
    <row r="151" spans="1:6" x14ac:dyDescent="0.2">
      <c r="A151" s="63" t="s">
        <v>6500</v>
      </c>
      <c r="B151" s="63" t="s">
        <v>208</v>
      </c>
      <c r="C151" s="63" t="s">
        <v>5142</v>
      </c>
      <c r="D151" s="63">
        <v>14</v>
      </c>
      <c r="E151" s="63">
        <v>5</v>
      </c>
      <c r="F151" s="63">
        <v>7</v>
      </c>
    </row>
    <row r="152" spans="1:6" x14ac:dyDescent="0.2">
      <c r="A152" s="63" t="s">
        <v>6501</v>
      </c>
      <c r="B152" s="63" t="s">
        <v>212</v>
      </c>
      <c r="C152" s="63" t="s">
        <v>5103</v>
      </c>
      <c r="D152" s="63">
        <v>17</v>
      </c>
      <c r="E152" s="63">
        <v>11</v>
      </c>
      <c r="F152" s="63">
        <v>1</v>
      </c>
    </row>
    <row r="153" spans="1:6" x14ac:dyDescent="0.2">
      <c r="A153" s="63" t="s">
        <v>6502</v>
      </c>
      <c r="B153" s="63" t="s">
        <v>212</v>
      </c>
      <c r="C153" s="63" t="s">
        <v>5142</v>
      </c>
      <c r="D153" s="63">
        <v>12</v>
      </c>
      <c r="E153" s="63">
        <v>3</v>
      </c>
      <c r="F153" s="63">
        <v>7</v>
      </c>
    </row>
    <row r="154" spans="1:6" x14ac:dyDescent="0.2">
      <c r="A154" s="63" t="s">
        <v>6503</v>
      </c>
      <c r="B154" s="63" t="s">
        <v>216</v>
      </c>
      <c r="C154" s="63" t="s">
        <v>5103</v>
      </c>
      <c r="D154" s="63">
        <v>17</v>
      </c>
      <c r="E154" s="63">
        <v>8</v>
      </c>
      <c r="F154" s="63">
        <v>5</v>
      </c>
    </row>
    <row r="155" spans="1:6" x14ac:dyDescent="0.2">
      <c r="A155" s="63" t="s">
        <v>6504</v>
      </c>
      <c r="B155" s="63" t="s">
        <v>216</v>
      </c>
      <c r="C155" s="63" t="s">
        <v>5142</v>
      </c>
      <c r="D155" s="63">
        <v>13</v>
      </c>
      <c r="E155" s="63">
        <v>3</v>
      </c>
      <c r="F155" s="63">
        <v>8</v>
      </c>
    </row>
    <row r="156" spans="1:6" x14ac:dyDescent="0.2">
      <c r="A156" s="63" t="s">
        <v>6505</v>
      </c>
      <c r="B156" s="63" t="s">
        <v>220</v>
      </c>
      <c r="C156" s="63" t="s">
        <v>5103</v>
      </c>
      <c r="D156" s="63">
        <v>16</v>
      </c>
      <c r="E156" s="63">
        <v>5</v>
      </c>
      <c r="F156" s="63">
        <v>7</v>
      </c>
    </row>
    <row r="157" spans="1:6" x14ac:dyDescent="0.2">
      <c r="A157" s="63" t="s">
        <v>6506</v>
      </c>
      <c r="B157" s="63" t="s">
        <v>220</v>
      </c>
      <c r="C157" s="63" t="s">
        <v>5142</v>
      </c>
      <c r="D157" s="63">
        <v>12</v>
      </c>
      <c r="E157" s="63">
        <v>6</v>
      </c>
      <c r="F157" s="63">
        <v>4</v>
      </c>
    </row>
  </sheetData>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05"/>
  <sheetViews>
    <sheetView topLeftCell="A1370" workbookViewId="0">
      <selection activeCell="H24" sqref="H24"/>
    </sheetView>
  </sheetViews>
  <sheetFormatPr baseColWidth="10" defaultColWidth="8.83203125" defaultRowHeight="15" x14ac:dyDescent="0.2"/>
  <cols>
    <col min="1" max="1" width="13" customWidth="1"/>
    <col min="2" max="2" width="4" customWidth="1"/>
    <col min="3" max="3" width="3" customWidth="1"/>
    <col min="4" max="4" width="21" customWidth="1"/>
    <col min="5" max="5" width="10" customWidth="1"/>
    <col min="6" max="6" width="41" customWidth="1"/>
    <col min="7" max="7" width="13" customWidth="1"/>
    <col min="8" max="8" width="10" customWidth="1"/>
    <col min="9" max="9" width="14" customWidth="1"/>
    <col min="10" max="11" width="13" customWidth="1"/>
  </cols>
  <sheetData>
    <row r="1" spans="1:11" x14ac:dyDescent="0.2">
      <c r="A1" s="64" t="s">
        <v>1</v>
      </c>
      <c r="B1" s="64" t="s">
        <v>6551</v>
      </c>
      <c r="C1" s="64" t="s">
        <v>3</v>
      </c>
      <c r="D1" s="64" t="s">
        <v>2</v>
      </c>
      <c r="E1" s="64" t="s">
        <v>4</v>
      </c>
      <c r="F1" s="64" t="s">
        <v>5343</v>
      </c>
      <c r="G1" s="64" t="s">
        <v>5080</v>
      </c>
      <c r="H1" s="64" t="s">
        <v>6552</v>
      </c>
      <c r="I1" s="64" t="s">
        <v>8</v>
      </c>
      <c r="J1" s="64" t="s">
        <v>6553</v>
      </c>
      <c r="K1" s="64" t="s">
        <v>6554</v>
      </c>
    </row>
    <row r="2" spans="1:11" x14ac:dyDescent="0.2">
      <c r="A2" s="64" t="s">
        <v>6555</v>
      </c>
      <c r="B2" s="64" t="s">
        <v>6556</v>
      </c>
      <c r="C2" s="64" t="s">
        <v>22</v>
      </c>
      <c r="D2" s="64" t="s">
        <v>21</v>
      </c>
      <c r="E2" s="64" t="s">
        <v>15</v>
      </c>
      <c r="F2" s="64" t="s">
        <v>5284</v>
      </c>
      <c r="G2" s="64">
        <v>46</v>
      </c>
      <c r="H2" s="64" t="s">
        <v>5365</v>
      </c>
      <c r="I2" s="64">
        <v>81</v>
      </c>
      <c r="J2" s="64">
        <v>96</v>
      </c>
      <c r="K2" s="64">
        <v>64351</v>
      </c>
    </row>
    <row r="3" spans="1:11" x14ac:dyDescent="0.2">
      <c r="A3" s="64" t="s">
        <v>6557</v>
      </c>
      <c r="B3" s="64" t="s">
        <v>6556</v>
      </c>
      <c r="C3" s="64" t="s">
        <v>22</v>
      </c>
      <c r="D3" s="64" t="s">
        <v>21</v>
      </c>
      <c r="E3" s="64" t="s">
        <v>225</v>
      </c>
      <c r="F3" s="64" t="s">
        <v>5285</v>
      </c>
      <c r="G3" s="64">
        <v>45</v>
      </c>
      <c r="H3" s="64" t="s">
        <v>5365</v>
      </c>
      <c r="I3" s="64">
        <v>91</v>
      </c>
      <c r="J3" s="64">
        <v>99</v>
      </c>
      <c r="K3" s="64">
        <v>15741</v>
      </c>
    </row>
    <row r="4" spans="1:11" x14ac:dyDescent="0.2">
      <c r="A4" s="64" t="s">
        <v>6558</v>
      </c>
      <c r="B4" s="64" t="s">
        <v>6556</v>
      </c>
      <c r="C4" s="64" t="s">
        <v>22</v>
      </c>
      <c r="D4" s="64" t="s">
        <v>21</v>
      </c>
      <c r="E4" s="64" t="s">
        <v>332</v>
      </c>
      <c r="F4" s="64" t="s">
        <v>5115</v>
      </c>
      <c r="G4" s="64">
        <v>27</v>
      </c>
      <c r="H4" s="64" t="s">
        <v>5105</v>
      </c>
      <c r="I4" s="64">
        <v>16</v>
      </c>
      <c r="J4" s="64">
        <v>11</v>
      </c>
      <c r="K4" s="64">
        <v>25829</v>
      </c>
    </row>
    <row r="5" spans="1:11" x14ac:dyDescent="0.2">
      <c r="A5" s="64" t="s">
        <v>6559</v>
      </c>
      <c r="B5" s="64" t="s">
        <v>6556</v>
      </c>
      <c r="C5" s="64" t="s">
        <v>22</v>
      </c>
      <c r="D5" s="64" t="s">
        <v>21</v>
      </c>
      <c r="E5" s="64" t="s">
        <v>441</v>
      </c>
      <c r="F5" s="64" t="s">
        <v>5111</v>
      </c>
      <c r="G5" s="64">
        <v>33</v>
      </c>
      <c r="H5" s="64" t="s">
        <v>5105</v>
      </c>
      <c r="I5" s="64">
        <v>14</v>
      </c>
      <c r="J5" s="64">
        <v>7</v>
      </c>
      <c r="K5" s="64">
        <v>36160</v>
      </c>
    </row>
    <row r="6" spans="1:11" x14ac:dyDescent="0.2">
      <c r="A6" s="64" t="s">
        <v>6560</v>
      </c>
      <c r="B6" s="64" t="s">
        <v>6556</v>
      </c>
      <c r="C6" s="64" t="s">
        <v>22</v>
      </c>
      <c r="D6" s="64" t="s">
        <v>21</v>
      </c>
      <c r="E6" s="64" t="s">
        <v>550</v>
      </c>
      <c r="F6" s="64" t="s">
        <v>5350</v>
      </c>
      <c r="G6" s="64">
        <v>15</v>
      </c>
      <c r="H6" s="64" t="s">
        <v>5105</v>
      </c>
      <c r="I6" s="64">
        <v>13</v>
      </c>
      <c r="J6" s="64">
        <v>10</v>
      </c>
      <c r="K6" s="64">
        <v>18773</v>
      </c>
    </row>
    <row r="7" spans="1:11" x14ac:dyDescent="0.2">
      <c r="A7" s="64" t="s">
        <v>6561</v>
      </c>
      <c r="B7" s="64" t="s">
        <v>6556</v>
      </c>
      <c r="C7" s="64" t="s">
        <v>22</v>
      </c>
      <c r="D7" s="64" t="s">
        <v>21</v>
      </c>
      <c r="E7" s="64" t="s">
        <v>984</v>
      </c>
      <c r="F7" s="64" t="s">
        <v>5356</v>
      </c>
      <c r="G7" s="64">
        <v>20</v>
      </c>
      <c r="H7" s="64" t="s">
        <v>5105</v>
      </c>
      <c r="I7" s="64">
        <v>72</v>
      </c>
      <c r="J7" s="64">
        <v>54</v>
      </c>
      <c r="K7" s="64">
        <v>123</v>
      </c>
    </row>
    <row r="8" spans="1:11" x14ac:dyDescent="0.2">
      <c r="A8" s="64" t="s">
        <v>6562</v>
      </c>
      <c r="B8" s="64" t="s">
        <v>6556</v>
      </c>
      <c r="C8" s="64" t="s">
        <v>22</v>
      </c>
      <c r="D8" s="64" t="s">
        <v>21</v>
      </c>
      <c r="E8" s="64" t="s">
        <v>1093</v>
      </c>
      <c r="F8" s="64" t="s">
        <v>5151</v>
      </c>
      <c r="G8" s="64">
        <v>21</v>
      </c>
      <c r="H8" s="64" t="s">
        <v>5105</v>
      </c>
      <c r="I8" s="64">
        <v>5.8</v>
      </c>
      <c r="J8" s="64">
        <v>4.2</v>
      </c>
      <c r="K8" s="64">
        <v>18</v>
      </c>
    </row>
    <row r="9" spans="1:11" x14ac:dyDescent="0.2">
      <c r="A9" s="64" t="s">
        <v>6563</v>
      </c>
      <c r="B9" s="64" t="s">
        <v>6556</v>
      </c>
      <c r="C9" s="64" t="s">
        <v>22</v>
      </c>
      <c r="D9" s="64" t="s">
        <v>21</v>
      </c>
      <c r="E9" s="64" t="s">
        <v>1201</v>
      </c>
      <c r="F9" s="64" t="s">
        <v>1202</v>
      </c>
      <c r="G9" s="64">
        <v>32</v>
      </c>
      <c r="H9" s="64" t="s">
        <v>5105</v>
      </c>
      <c r="I9" s="64">
        <v>19</v>
      </c>
      <c r="J9" s="64">
        <v>9</v>
      </c>
      <c r="K9" s="64">
        <v>51658</v>
      </c>
    </row>
    <row r="10" spans="1:11" x14ac:dyDescent="0.2">
      <c r="A10" s="64" t="s">
        <v>6564</v>
      </c>
      <c r="B10" s="64" t="s">
        <v>6556</v>
      </c>
      <c r="C10" s="64" t="s">
        <v>22</v>
      </c>
      <c r="D10" s="64" t="s">
        <v>21</v>
      </c>
      <c r="E10" s="64" t="s">
        <v>1309</v>
      </c>
      <c r="F10" s="64" t="s">
        <v>8279</v>
      </c>
      <c r="G10" s="64">
        <v>18</v>
      </c>
      <c r="H10" s="64" t="s">
        <v>5105</v>
      </c>
      <c r="I10" s="64">
        <v>29</v>
      </c>
      <c r="J10" s="64">
        <v>20</v>
      </c>
      <c r="K10" s="64">
        <v>39333</v>
      </c>
    </row>
    <row r="11" spans="1:11" x14ac:dyDescent="0.2">
      <c r="A11" s="64" t="s">
        <v>6565</v>
      </c>
      <c r="B11" s="64" t="s">
        <v>6556</v>
      </c>
      <c r="C11" s="64" t="s">
        <v>22</v>
      </c>
      <c r="D11" s="64" t="s">
        <v>21</v>
      </c>
      <c r="E11" s="64" t="s">
        <v>1417</v>
      </c>
      <c r="F11" s="64" t="s">
        <v>5358</v>
      </c>
      <c r="G11" s="64">
        <v>17</v>
      </c>
      <c r="H11" s="64" t="s">
        <v>5105</v>
      </c>
      <c r="I11" s="64">
        <v>24</v>
      </c>
      <c r="J11" s="64">
        <v>20</v>
      </c>
      <c r="K11" s="64">
        <v>17481</v>
      </c>
    </row>
    <row r="12" spans="1:11" x14ac:dyDescent="0.2">
      <c r="A12" s="64" t="s">
        <v>6566</v>
      </c>
      <c r="B12" s="64" t="s">
        <v>6556</v>
      </c>
      <c r="C12" s="64" t="s">
        <v>22</v>
      </c>
      <c r="D12" s="64" t="s">
        <v>21</v>
      </c>
      <c r="E12" s="64" t="s">
        <v>1525</v>
      </c>
      <c r="F12" s="64" t="s">
        <v>5312</v>
      </c>
      <c r="G12" s="64">
        <v>50</v>
      </c>
      <c r="H12" s="64" t="s">
        <v>5105</v>
      </c>
      <c r="I12" s="64">
        <v>22</v>
      </c>
      <c r="J12" s="64">
        <v>8</v>
      </c>
      <c r="K12" s="64">
        <v>100</v>
      </c>
    </row>
    <row r="13" spans="1:11" x14ac:dyDescent="0.2">
      <c r="A13" s="64" t="s">
        <v>6567</v>
      </c>
      <c r="B13" s="64" t="s">
        <v>6556</v>
      </c>
      <c r="C13" s="64" t="s">
        <v>22</v>
      </c>
      <c r="D13" s="64" t="s">
        <v>21</v>
      </c>
      <c r="E13" s="64" t="s">
        <v>1632</v>
      </c>
      <c r="F13" s="64" t="s">
        <v>8787</v>
      </c>
      <c r="G13" s="64">
        <v>17</v>
      </c>
      <c r="H13" s="64" t="s">
        <v>5105</v>
      </c>
      <c r="I13" s="64">
        <v>9</v>
      </c>
      <c r="J13" s="64">
        <v>6</v>
      </c>
      <c r="K13" s="64">
        <v>13111</v>
      </c>
    </row>
    <row r="14" spans="1:11" x14ac:dyDescent="0.2">
      <c r="A14" s="64" t="s">
        <v>6568</v>
      </c>
      <c r="B14" s="64" t="s">
        <v>6556</v>
      </c>
      <c r="C14" s="64" t="s">
        <v>22</v>
      </c>
      <c r="D14" s="64" t="s">
        <v>21</v>
      </c>
      <c r="E14" s="64" t="s">
        <v>1740</v>
      </c>
      <c r="F14" s="64" t="s">
        <v>5310</v>
      </c>
      <c r="G14" s="64">
        <v>48</v>
      </c>
      <c r="H14" s="64" t="s">
        <v>5105</v>
      </c>
      <c r="I14" s="64">
        <v>24</v>
      </c>
      <c r="J14" s="64">
        <v>14</v>
      </c>
      <c r="K14" s="64">
        <v>33</v>
      </c>
    </row>
    <row r="15" spans="1:11" x14ac:dyDescent="0.2">
      <c r="A15" s="64" t="s">
        <v>6569</v>
      </c>
      <c r="B15" s="64" t="s">
        <v>6556</v>
      </c>
      <c r="C15" s="64" t="s">
        <v>22</v>
      </c>
      <c r="D15" s="64" t="s">
        <v>21</v>
      </c>
      <c r="E15" s="64" t="s">
        <v>1847</v>
      </c>
      <c r="F15" s="64" t="s">
        <v>5311</v>
      </c>
      <c r="G15" s="64">
        <v>39</v>
      </c>
      <c r="H15" s="64" t="s">
        <v>5105</v>
      </c>
      <c r="I15" s="64">
        <v>16</v>
      </c>
      <c r="J15" s="64">
        <v>11</v>
      </c>
      <c r="K15" s="64">
        <v>35</v>
      </c>
    </row>
    <row r="16" spans="1:11" x14ac:dyDescent="0.2">
      <c r="A16" s="64" t="s">
        <v>6570</v>
      </c>
      <c r="B16" s="64" t="s">
        <v>6556</v>
      </c>
      <c r="C16" s="64" t="s">
        <v>22</v>
      </c>
      <c r="D16" s="64" t="s">
        <v>21</v>
      </c>
      <c r="E16" s="64" t="s">
        <v>1954</v>
      </c>
      <c r="F16" s="64" t="s">
        <v>8094</v>
      </c>
      <c r="G16" s="64">
        <v>21</v>
      </c>
      <c r="H16" s="64" t="s">
        <v>5105</v>
      </c>
      <c r="I16" s="64">
        <v>30</v>
      </c>
      <c r="J16" s="64">
        <v>22</v>
      </c>
      <c r="K16" s="64">
        <v>6529</v>
      </c>
    </row>
    <row r="17" spans="1:11" x14ac:dyDescent="0.2">
      <c r="A17" s="64" t="s">
        <v>9245</v>
      </c>
      <c r="B17" s="64" t="s">
        <v>6556</v>
      </c>
      <c r="C17" s="64" t="s">
        <v>22</v>
      </c>
      <c r="D17" s="64" t="s">
        <v>21</v>
      </c>
      <c r="E17" s="64" t="s">
        <v>8289</v>
      </c>
      <c r="F17" s="64" t="s">
        <v>8290</v>
      </c>
      <c r="G17" s="64">
        <v>47</v>
      </c>
      <c r="H17" s="64" t="s">
        <v>5365</v>
      </c>
      <c r="I17" s="64">
        <v>62</v>
      </c>
      <c r="J17" s="64">
        <v>77</v>
      </c>
      <c r="K17" s="64">
        <v>45463</v>
      </c>
    </row>
    <row r="18" spans="1:11" x14ac:dyDescent="0.2">
      <c r="A18" s="64" t="s">
        <v>9246</v>
      </c>
      <c r="B18" s="64" t="s">
        <v>6556</v>
      </c>
      <c r="C18" s="64" t="s">
        <v>22</v>
      </c>
      <c r="D18" s="64" t="s">
        <v>21</v>
      </c>
      <c r="E18" s="64" t="s">
        <v>8291</v>
      </c>
      <c r="F18" s="64" t="s">
        <v>8292</v>
      </c>
      <c r="G18" s="64">
        <v>44</v>
      </c>
      <c r="H18" s="64" t="s">
        <v>5365</v>
      </c>
      <c r="I18" s="64">
        <v>34</v>
      </c>
      <c r="J18" s="64">
        <v>51</v>
      </c>
      <c r="K18" s="64">
        <v>87818</v>
      </c>
    </row>
    <row r="19" spans="1:11" x14ac:dyDescent="0.2">
      <c r="A19" s="64" t="s">
        <v>6571</v>
      </c>
      <c r="B19" s="64" t="s">
        <v>6556</v>
      </c>
      <c r="C19" s="64" t="s">
        <v>22</v>
      </c>
      <c r="D19" s="64" t="s">
        <v>21</v>
      </c>
      <c r="E19" s="64" t="s">
        <v>2278</v>
      </c>
      <c r="F19" s="64" t="s">
        <v>5366</v>
      </c>
      <c r="G19" s="64">
        <v>51</v>
      </c>
      <c r="H19" s="64" t="s">
        <v>5365</v>
      </c>
      <c r="I19" s="64">
        <v>65</v>
      </c>
      <c r="J19" s="64">
        <v>89</v>
      </c>
      <c r="K19" s="64">
        <v>123979</v>
      </c>
    </row>
    <row r="20" spans="1:11" x14ac:dyDescent="0.2">
      <c r="A20" s="64" t="s">
        <v>6572</v>
      </c>
      <c r="B20" s="64" t="s">
        <v>6556</v>
      </c>
      <c r="C20" s="64" t="s">
        <v>22</v>
      </c>
      <c r="D20" s="64" t="s">
        <v>21</v>
      </c>
      <c r="E20" s="64" t="s">
        <v>2385</v>
      </c>
      <c r="F20" s="64" t="s">
        <v>5297</v>
      </c>
      <c r="G20" s="64">
        <v>42</v>
      </c>
      <c r="H20" s="64" t="s">
        <v>5365</v>
      </c>
      <c r="I20" s="64">
        <v>52</v>
      </c>
      <c r="J20" s="64">
        <v>69</v>
      </c>
      <c r="K20" s="64">
        <v>32087</v>
      </c>
    </row>
    <row r="21" spans="1:11" x14ac:dyDescent="0.2">
      <c r="A21" s="64" t="s">
        <v>6573</v>
      </c>
      <c r="B21" s="64" t="s">
        <v>6556</v>
      </c>
      <c r="C21" s="64" t="s">
        <v>22</v>
      </c>
      <c r="D21" s="64" t="s">
        <v>21</v>
      </c>
      <c r="E21" s="64" t="s">
        <v>2492</v>
      </c>
      <c r="F21" s="64" t="s">
        <v>5298</v>
      </c>
      <c r="G21" s="64">
        <v>48</v>
      </c>
      <c r="H21" s="64" t="s">
        <v>5365</v>
      </c>
      <c r="I21" s="64">
        <v>59</v>
      </c>
      <c r="J21" s="64">
        <v>81</v>
      </c>
      <c r="K21" s="64">
        <v>41524</v>
      </c>
    </row>
    <row r="22" spans="1:11" x14ac:dyDescent="0.2">
      <c r="A22" s="64" t="s">
        <v>9247</v>
      </c>
      <c r="B22" s="64" t="s">
        <v>6556</v>
      </c>
      <c r="C22" s="64" t="s">
        <v>22</v>
      </c>
      <c r="D22" s="64" t="s">
        <v>21</v>
      </c>
      <c r="E22" s="64" t="s">
        <v>2706</v>
      </c>
      <c r="F22" s="64" t="s">
        <v>5368</v>
      </c>
      <c r="G22" s="64">
        <v>49</v>
      </c>
      <c r="H22" s="64" t="s">
        <v>5365</v>
      </c>
      <c r="I22" s="64">
        <v>66</v>
      </c>
      <c r="J22" s="64">
        <v>81</v>
      </c>
      <c r="K22" s="64">
        <v>2297</v>
      </c>
    </row>
    <row r="23" spans="1:11" x14ac:dyDescent="0.2">
      <c r="A23" s="64" t="s">
        <v>6574</v>
      </c>
      <c r="B23" s="64" t="s">
        <v>6556</v>
      </c>
      <c r="C23" s="64" t="s">
        <v>22</v>
      </c>
      <c r="D23" s="64" t="s">
        <v>21</v>
      </c>
      <c r="E23" s="64" t="s">
        <v>3138</v>
      </c>
      <c r="F23" s="64" t="s">
        <v>5373</v>
      </c>
      <c r="G23" s="64">
        <v>21</v>
      </c>
      <c r="H23" s="64" t="s">
        <v>5105</v>
      </c>
      <c r="I23" s="64">
        <v>12</v>
      </c>
      <c r="J23" s="64">
        <v>7</v>
      </c>
      <c r="K23" s="64">
        <v>1041</v>
      </c>
    </row>
    <row r="24" spans="1:11" x14ac:dyDescent="0.2">
      <c r="A24" s="64" t="s">
        <v>6575</v>
      </c>
      <c r="B24" s="64" t="s">
        <v>6556</v>
      </c>
      <c r="C24" s="64" t="s">
        <v>22</v>
      </c>
      <c r="D24" s="64" t="s">
        <v>21</v>
      </c>
      <c r="E24" s="64" t="s">
        <v>4003</v>
      </c>
      <c r="F24" s="64" t="s">
        <v>5129</v>
      </c>
      <c r="G24" s="64"/>
      <c r="H24" s="64" t="s">
        <v>5105</v>
      </c>
      <c r="I24" s="64"/>
      <c r="J24" s="64">
        <v>27</v>
      </c>
      <c r="K24" s="64"/>
    </row>
    <row r="25" spans="1:11" x14ac:dyDescent="0.2">
      <c r="A25" s="64" t="s">
        <v>6576</v>
      </c>
      <c r="B25" s="64" t="s">
        <v>6556</v>
      </c>
      <c r="C25" s="64" t="s">
        <v>22</v>
      </c>
      <c r="D25" s="64" t="s">
        <v>21</v>
      </c>
      <c r="E25" s="64" t="s">
        <v>4327</v>
      </c>
      <c r="F25" s="64" t="s">
        <v>5386</v>
      </c>
      <c r="G25" s="64">
        <v>41</v>
      </c>
      <c r="H25" s="64" t="s">
        <v>5105</v>
      </c>
      <c r="I25" s="64">
        <v>204</v>
      </c>
      <c r="J25" s="64">
        <v>129</v>
      </c>
      <c r="K25" s="64">
        <v>4309</v>
      </c>
    </row>
    <row r="26" spans="1:11" x14ac:dyDescent="0.2">
      <c r="A26" s="64" t="s">
        <v>6577</v>
      </c>
      <c r="B26" s="64" t="s">
        <v>6556</v>
      </c>
      <c r="C26" s="64" t="s">
        <v>22</v>
      </c>
      <c r="D26" s="64" t="s">
        <v>21</v>
      </c>
      <c r="E26" s="64" t="s">
        <v>4435</v>
      </c>
      <c r="F26" s="64" t="s">
        <v>5388</v>
      </c>
      <c r="G26" s="64">
        <v>13</v>
      </c>
      <c r="H26" s="64" t="s">
        <v>5105</v>
      </c>
      <c r="I26" s="64">
        <v>23</v>
      </c>
      <c r="J26" s="64">
        <v>10</v>
      </c>
      <c r="K26" s="64">
        <v>145</v>
      </c>
    </row>
    <row r="27" spans="1:11" x14ac:dyDescent="0.2">
      <c r="A27" s="64" t="s">
        <v>6578</v>
      </c>
      <c r="B27" s="64" t="s">
        <v>6556</v>
      </c>
      <c r="C27" s="64" t="s">
        <v>22</v>
      </c>
      <c r="D27" s="64" t="s">
        <v>21</v>
      </c>
      <c r="E27" s="64" t="s">
        <v>4868</v>
      </c>
      <c r="F27" s="64" t="s">
        <v>5307</v>
      </c>
      <c r="G27" s="64">
        <v>2</v>
      </c>
      <c r="H27" s="64" t="s">
        <v>5105</v>
      </c>
      <c r="I27" s="64">
        <v>6110</v>
      </c>
      <c r="J27" s="64">
        <v>6350</v>
      </c>
      <c r="K27" s="64">
        <v>0</v>
      </c>
    </row>
    <row r="28" spans="1:11" x14ac:dyDescent="0.2">
      <c r="A28" s="64" t="s">
        <v>9248</v>
      </c>
      <c r="B28" s="64" t="s">
        <v>6556</v>
      </c>
      <c r="C28" s="64" t="s">
        <v>22</v>
      </c>
      <c r="D28" s="64" t="s">
        <v>21</v>
      </c>
      <c r="E28" s="64" t="s">
        <v>8301</v>
      </c>
      <c r="F28" s="64" t="s">
        <v>8302</v>
      </c>
      <c r="G28" s="64">
        <v>50</v>
      </c>
      <c r="H28" s="64" t="s">
        <v>5105</v>
      </c>
      <c r="I28" s="64">
        <v>7982</v>
      </c>
      <c r="J28" s="64">
        <v>3417</v>
      </c>
      <c r="K28" s="64">
        <v>19952259</v>
      </c>
    </row>
    <row r="29" spans="1:11" x14ac:dyDescent="0.2">
      <c r="A29" s="64" t="s">
        <v>6579</v>
      </c>
      <c r="B29" s="64" t="s">
        <v>6580</v>
      </c>
      <c r="C29" s="64" t="s">
        <v>14</v>
      </c>
      <c r="D29" s="64" t="s">
        <v>13</v>
      </c>
      <c r="E29" s="64" t="s">
        <v>15</v>
      </c>
      <c r="F29" s="64" t="s">
        <v>5284</v>
      </c>
      <c r="G29" s="64">
        <v>37</v>
      </c>
      <c r="H29" s="64" t="s">
        <v>5365</v>
      </c>
      <c r="I29" s="64">
        <v>84</v>
      </c>
      <c r="J29" s="64">
        <v>96</v>
      </c>
      <c r="K29" s="64">
        <v>354904</v>
      </c>
    </row>
    <row r="30" spans="1:11" x14ac:dyDescent="0.2">
      <c r="A30" s="64" t="s">
        <v>6581</v>
      </c>
      <c r="B30" s="64" t="s">
        <v>6580</v>
      </c>
      <c r="C30" s="64" t="s">
        <v>14</v>
      </c>
      <c r="D30" s="64" t="s">
        <v>13</v>
      </c>
      <c r="E30" s="64" t="s">
        <v>225</v>
      </c>
      <c r="F30" s="64" t="s">
        <v>5285</v>
      </c>
      <c r="G30" s="64">
        <v>3</v>
      </c>
      <c r="H30" s="64" t="s">
        <v>5365</v>
      </c>
      <c r="I30" s="64">
        <v>97</v>
      </c>
      <c r="J30" s="64">
        <v>99</v>
      </c>
      <c r="K30" s="64">
        <v>23259</v>
      </c>
    </row>
    <row r="31" spans="1:11" x14ac:dyDescent="0.2">
      <c r="A31" s="64" t="s">
        <v>6582</v>
      </c>
      <c r="B31" s="64" t="s">
        <v>6580</v>
      </c>
      <c r="C31" s="64" t="s">
        <v>14</v>
      </c>
      <c r="D31" s="64" t="s">
        <v>13</v>
      </c>
      <c r="E31" s="64" t="s">
        <v>332</v>
      </c>
      <c r="F31" s="64" t="s">
        <v>5115</v>
      </c>
      <c r="G31" s="64">
        <v>41</v>
      </c>
      <c r="H31" s="64" t="s">
        <v>5105</v>
      </c>
      <c r="I31" s="64">
        <v>18</v>
      </c>
      <c r="J31" s="64">
        <v>11</v>
      </c>
      <c r="K31" s="64">
        <v>261116</v>
      </c>
    </row>
    <row r="32" spans="1:11" x14ac:dyDescent="0.2">
      <c r="A32" s="64" t="s">
        <v>6583</v>
      </c>
      <c r="B32" s="64" t="s">
        <v>6580</v>
      </c>
      <c r="C32" s="64" t="s">
        <v>14</v>
      </c>
      <c r="D32" s="64" t="s">
        <v>13</v>
      </c>
      <c r="E32" s="64" t="s">
        <v>441</v>
      </c>
      <c r="F32" s="64" t="s">
        <v>5111</v>
      </c>
      <c r="G32" s="64">
        <v>48</v>
      </c>
      <c r="H32" s="64" t="s">
        <v>5105</v>
      </c>
      <c r="I32" s="64">
        <v>17</v>
      </c>
      <c r="J32" s="64">
        <v>7</v>
      </c>
      <c r="K32" s="64">
        <v>373024</v>
      </c>
    </row>
    <row r="33" spans="1:11" x14ac:dyDescent="0.2">
      <c r="A33" s="64" t="s">
        <v>6584</v>
      </c>
      <c r="B33" s="64" t="s">
        <v>6580</v>
      </c>
      <c r="C33" s="64" t="s">
        <v>14</v>
      </c>
      <c r="D33" s="64" t="s">
        <v>13</v>
      </c>
      <c r="E33" s="64" t="s">
        <v>550</v>
      </c>
      <c r="F33" s="64" t="s">
        <v>5350</v>
      </c>
      <c r="G33" s="64">
        <v>41</v>
      </c>
      <c r="H33" s="64" t="s">
        <v>5105</v>
      </c>
      <c r="I33" s="64">
        <v>17</v>
      </c>
      <c r="J33" s="64">
        <v>10</v>
      </c>
      <c r="K33" s="64">
        <v>288433</v>
      </c>
    </row>
    <row r="34" spans="1:11" x14ac:dyDescent="0.2">
      <c r="A34" s="64" t="s">
        <v>6585</v>
      </c>
      <c r="B34" s="64" t="s">
        <v>6580</v>
      </c>
      <c r="C34" s="64" t="s">
        <v>14</v>
      </c>
      <c r="D34" s="64" t="s">
        <v>13</v>
      </c>
      <c r="E34" s="64" t="s">
        <v>984</v>
      </c>
      <c r="F34" s="64" t="s">
        <v>5356</v>
      </c>
      <c r="G34" s="64">
        <v>45</v>
      </c>
      <c r="H34" s="64" t="s">
        <v>5105</v>
      </c>
      <c r="I34" s="64">
        <v>111</v>
      </c>
      <c r="J34" s="64">
        <v>54</v>
      </c>
      <c r="K34" s="64">
        <v>2598</v>
      </c>
    </row>
    <row r="35" spans="1:11" x14ac:dyDescent="0.2">
      <c r="A35" s="64" t="s">
        <v>6586</v>
      </c>
      <c r="B35" s="64" t="s">
        <v>6580</v>
      </c>
      <c r="C35" s="64" t="s">
        <v>14</v>
      </c>
      <c r="D35" s="64" t="s">
        <v>13</v>
      </c>
      <c r="E35" s="64" t="s">
        <v>1093</v>
      </c>
      <c r="F35" s="64" t="s">
        <v>5151</v>
      </c>
      <c r="G35" s="64">
        <v>49</v>
      </c>
      <c r="H35" s="64" t="s">
        <v>5105</v>
      </c>
      <c r="I35" s="64">
        <v>8.6</v>
      </c>
      <c r="J35" s="64">
        <v>4.2</v>
      </c>
      <c r="K35" s="64">
        <v>256</v>
      </c>
    </row>
    <row r="36" spans="1:11" x14ac:dyDescent="0.2">
      <c r="A36" s="64" t="s">
        <v>6587</v>
      </c>
      <c r="B36" s="64" t="s">
        <v>6580</v>
      </c>
      <c r="C36" s="64" t="s">
        <v>14</v>
      </c>
      <c r="D36" s="64" t="s">
        <v>13</v>
      </c>
      <c r="E36" s="64" t="s">
        <v>1201</v>
      </c>
      <c r="F36" s="64" t="s">
        <v>1202</v>
      </c>
      <c r="G36" s="64">
        <v>40</v>
      </c>
      <c r="H36" s="64" t="s">
        <v>5105</v>
      </c>
      <c r="I36" s="64">
        <v>21</v>
      </c>
      <c r="J36" s="64">
        <v>9</v>
      </c>
      <c r="K36" s="64">
        <v>447628</v>
      </c>
    </row>
    <row r="37" spans="1:11" x14ac:dyDescent="0.2">
      <c r="A37" s="64" t="s">
        <v>6588</v>
      </c>
      <c r="B37" s="64" t="s">
        <v>6580</v>
      </c>
      <c r="C37" s="64" t="s">
        <v>14</v>
      </c>
      <c r="D37" s="64" t="s">
        <v>13</v>
      </c>
      <c r="E37" s="64" t="s">
        <v>1309</v>
      </c>
      <c r="F37" s="64" t="s">
        <v>8279</v>
      </c>
      <c r="G37" s="64">
        <v>48</v>
      </c>
      <c r="H37" s="64" t="s">
        <v>5105</v>
      </c>
      <c r="I37" s="64">
        <v>37</v>
      </c>
      <c r="J37" s="64">
        <v>20</v>
      </c>
      <c r="K37" s="64">
        <v>512858</v>
      </c>
    </row>
    <row r="38" spans="1:11" x14ac:dyDescent="0.2">
      <c r="A38" s="64" t="s">
        <v>6589</v>
      </c>
      <c r="B38" s="64" t="s">
        <v>6580</v>
      </c>
      <c r="C38" s="64" t="s">
        <v>14</v>
      </c>
      <c r="D38" s="64" t="s">
        <v>13</v>
      </c>
      <c r="E38" s="64" t="s">
        <v>1417</v>
      </c>
      <c r="F38" s="64" t="s">
        <v>5358</v>
      </c>
      <c r="G38" s="64">
        <v>48</v>
      </c>
      <c r="H38" s="64" t="s">
        <v>5105</v>
      </c>
      <c r="I38" s="64">
        <v>32</v>
      </c>
      <c r="J38" s="64">
        <v>20</v>
      </c>
      <c r="K38" s="64">
        <v>362017</v>
      </c>
    </row>
    <row r="39" spans="1:11" x14ac:dyDescent="0.2">
      <c r="A39" s="64" t="s">
        <v>6590</v>
      </c>
      <c r="B39" s="64" t="s">
        <v>6580</v>
      </c>
      <c r="C39" s="64" t="s">
        <v>14</v>
      </c>
      <c r="D39" s="64" t="s">
        <v>13</v>
      </c>
      <c r="E39" s="64" t="s">
        <v>1525</v>
      </c>
      <c r="F39" s="64" t="s">
        <v>5312</v>
      </c>
      <c r="G39" s="64">
        <v>28</v>
      </c>
      <c r="H39" s="64" t="s">
        <v>5105</v>
      </c>
      <c r="I39" s="64">
        <v>15</v>
      </c>
      <c r="J39" s="64">
        <v>8</v>
      </c>
      <c r="K39" s="64">
        <v>324</v>
      </c>
    </row>
    <row r="40" spans="1:11" x14ac:dyDescent="0.2">
      <c r="A40" s="64" t="s">
        <v>6591</v>
      </c>
      <c r="B40" s="64" t="s">
        <v>6580</v>
      </c>
      <c r="C40" s="64" t="s">
        <v>14</v>
      </c>
      <c r="D40" s="64" t="s">
        <v>13</v>
      </c>
      <c r="E40" s="64" t="s">
        <v>1632</v>
      </c>
      <c r="F40" s="64" t="s">
        <v>8787</v>
      </c>
      <c r="G40" s="64">
        <v>47</v>
      </c>
      <c r="H40" s="64" t="s">
        <v>5105</v>
      </c>
      <c r="I40" s="64">
        <v>17</v>
      </c>
      <c r="J40" s="64">
        <v>6</v>
      </c>
      <c r="K40" s="64">
        <v>331849</v>
      </c>
    </row>
    <row r="41" spans="1:11" x14ac:dyDescent="0.2">
      <c r="A41" s="64" t="s">
        <v>6592</v>
      </c>
      <c r="B41" s="64" t="s">
        <v>6580</v>
      </c>
      <c r="C41" s="64" t="s">
        <v>14</v>
      </c>
      <c r="D41" s="64" t="s">
        <v>13</v>
      </c>
      <c r="E41" s="64" t="s">
        <v>1740</v>
      </c>
      <c r="F41" s="64" t="s">
        <v>5310</v>
      </c>
      <c r="G41" s="64">
        <v>27</v>
      </c>
      <c r="H41" s="64" t="s">
        <v>5105</v>
      </c>
      <c r="I41" s="64">
        <v>21</v>
      </c>
      <c r="J41" s="64">
        <v>14</v>
      </c>
      <c r="K41" s="64">
        <v>167</v>
      </c>
    </row>
    <row r="42" spans="1:11" x14ac:dyDescent="0.2">
      <c r="A42" s="64" t="s">
        <v>6593</v>
      </c>
      <c r="B42" s="64" t="s">
        <v>6580</v>
      </c>
      <c r="C42" s="64" t="s">
        <v>14</v>
      </c>
      <c r="D42" s="64" t="s">
        <v>13</v>
      </c>
      <c r="E42" s="64" t="s">
        <v>1847</v>
      </c>
      <c r="F42" s="64" t="s">
        <v>5311</v>
      </c>
      <c r="G42" s="64">
        <v>36</v>
      </c>
      <c r="H42" s="64" t="s">
        <v>5105</v>
      </c>
      <c r="I42" s="64">
        <v>16</v>
      </c>
      <c r="J42" s="64">
        <v>11</v>
      </c>
      <c r="K42" s="64">
        <v>222</v>
      </c>
    </row>
    <row r="43" spans="1:11" x14ac:dyDescent="0.2">
      <c r="A43" s="64" t="s">
        <v>6594</v>
      </c>
      <c r="B43" s="64" t="s">
        <v>6580</v>
      </c>
      <c r="C43" s="64" t="s">
        <v>14</v>
      </c>
      <c r="D43" s="64" t="s">
        <v>13</v>
      </c>
      <c r="E43" s="64" t="s">
        <v>1954</v>
      </c>
      <c r="F43" s="64" t="s">
        <v>8094</v>
      </c>
      <c r="G43" s="64">
        <v>42</v>
      </c>
      <c r="H43" s="64" t="s">
        <v>5105</v>
      </c>
      <c r="I43" s="64">
        <v>35</v>
      </c>
      <c r="J43" s="64">
        <v>22</v>
      </c>
      <c r="K43" s="64">
        <v>63698</v>
      </c>
    </row>
    <row r="44" spans="1:11" x14ac:dyDescent="0.2">
      <c r="A44" s="64" t="s">
        <v>9249</v>
      </c>
      <c r="B44" s="64" t="s">
        <v>6580</v>
      </c>
      <c r="C44" s="64" t="s">
        <v>14</v>
      </c>
      <c r="D44" s="64" t="s">
        <v>13</v>
      </c>
      <c r="E44" s="64" t="s">
        <v>8289</v>
      </c>
      <c r="F44" s="64" t="s">
        <v>8290</v>
      </c>
      <c r="G44" s="64">
        <v>28</v>
      </c>
      <c r="H44" s="64" t="s">
        <v>5365</v>
      </c>
      <c r="I44" s="64">
        <v>67</v>
      </c>
      <c r="J44" s="64">
        <v>77</v>
      </c>
      <c r="K44" s="64">
        <v>225317</v>
      </c>
    </row>
    <row r="45" spans="1:11" x14ac:dyDescent="0.2">
      <c r="A45" s="64" t="s">
        <v>9250</v>
      </c>
      <c r="B45" s="64" t="s">
        <v>6580</v>
      </c>
      <c r="C45" s="64" t="s">
        <v>14</v>
      </c>
      <c r="D45" s="64" t="s">
        <v>13</v>
      </c>
      <c r="E45" s="64" t="s">
        <v>8291</v>
      </c>
      <c r="F45" s="64" t="s">
        <v>8292</v>
      </c>
      <c r="G45" s="64">
        <v>30</v>
      </c>
      <c r="H45" s="64" t="s">
        <v>5365</v>
      </c>
      <c r="I45" s="64">
        <v>38</v>
      </c>
      <c r="J45" s="64">
        <v>51</v>
      </c>
      <c r="K45" s="64">
        <v>484931</v>
      </c>
    </row>
    <row r="46" spans="1:11" x14ac:dyDescent="0.2">
      <c r="A46" s="64" t="s">
        <v>6595</v>
      </c>
      <c r="B46" s="64" t="s">
        <v>6580</v>
      </c>
      <c r="C46" s="64" t="s">
        <v>14</v>
      </c>
      <c r="D46" s="64" t="s">
        <v>13</v>
      </c>
      <c r="E46" s="64" t="s">
        <v>2278</v>
      </c>
      <c r="F46" s="64" t="s">
        <v>5366</v>
      </c>
      <c r="G46" s="64">
        <v>24</v>
      </c>
      <c r="H46" s="64" t="s">
        <v>5365</v>
      </c>
      <c r="I46" s="64">
        <v>79</v>
      </c>
      <c r="J46" s="64">
        <v>89</v>
      </c>
      <c r="K46" s="64">
        <v>373024</v>
      </c>
    </row>
    <row r="47" spans="1:11" x14ac:dyDescent="0.2">
      <c r="A47" s="64" t="s">
        <v>6596</v>
      </c>
      <c r="B47" s="64" t="s">
        <v>6580</v>
      </c>
      <c r="C47" s="64" t="s">
        <v>14</v>
      </c>
      <c r="D47" s="64" t="s">
        <v>13</v>
      </c>
      <c r="E47" s="64" t="s">
        <v>2385</v>
      </c>
      <c r="F47" s="64" t="s">
        <v>5297</v>
      </c>
      <c r="G47" s="64">
        <v>38</v>
      </c>
      <c r="H47" s="64" t="s">
        <v>5365</v>
      </c>
      <c r="I47" s="64">
        <v>54</v>
      </c>
      <c r="J47" s="64">
        <v>69</v>
      </c>
      <c r="K47" s="64">
        <v>165549</v>
      </c>
    </row>
    <row r="48" spans="1:11" x14ac:dyDescent="0.2">
      <c r="A48" s="64" t="s">
        <v>6597</v>
      </c>
      <c r="B48" s="64" t="s">
        <v>6580</v>
      </c>
      <c r="C48" s="64" t="s">
        <v>14</v>
      </c>
      <c r="D48" s="64" t="s">
        <v>13</v>
      </c>
      <c r="E48" s="64" t="s">
        <v>2492</v>
      </c>
      <c r="F48" s="64" t="s">
        <v>5298</v>
      </c>
      <c r="G48" s="64">
        <v>18</v>
      </c>
      <c r="H48" s="64" t="s">
        <v>5365</v>
      </c>
      <c r="I48" s="64">
        <v>70</v>
      </c>
      <c r="J48" s="64">
        <v>81</v>
      </c>
      <c r="K48" s="64">
        <v>121403</v>
      </c>
    </row>
    <row r="49" spans="1:11" x14ac:dyDescent="0.2">
      <c r="A49" s="64" t="s">
        <v>9251</v>
      </c>
      <c r="B49" s="64" t="s">
        <v>6580</v>
      </c>
      <c r="C49" s="64" t="s">
        <v>14</v>
      </c>
      <c r="D49" s="64" t="s">
        <v>13</v>
      </c>
      <c r="E49" s="64" t="s">
        <v>2706</v>
      </c>
      <c r="F49" s="64" t="s">
        <v>5368</v>
      </c>
      <c r="G49" s="64">
        <v>31</v>
      </c>
      <c r="H49" s="64" t="s">
        <v>5365</v>
      </c>
      <c r="I49" s="64">
        <v>71</v>
      </c>
      <c r="J49" s="64">
        <v>81</v>
      </c>
      <c r="K49" s="64">
        <v>8404</v>
      </c>
    </row>
    <row r="50" spans="1:11" x14ac:dyDescent="0.2">
      <c r="A50" s="64" t="s">
        <v>6598</v>
      </c>
      <c r="B50" s="64" t="s">
        <v>6580</v>
      </c>
      <c r="C50" s="64" t="s">
        <v>14</v>
      </c>
      <c r="D50" s="64" t="s">
        <v>13</v>
      </c>
      <c r="E50" s="64" t="s">
        <v>3138</v>
      </c>
      <c r="F50" s="64" t="s">
        <v>5373</v>
      </c>
      <c r="G50" s="64">
        <v>48</v>
      </c>
      <c r="H50" s="64" t="s">
        <v>5105</v>
      </c>
      <c r="I50" s="64">
        <v>18</v>
      </c>
      <c r="J50" s="64">
        <v>7</v>
      </c>
      <c r="K50" s="64">
        <v>36368</v>
      </c>
    </row>
    <row r="51" spans="1:11" x14ac:dyDescent="0.2">
      <c r="A51" s="64" t="s">
        <v>6599</v>
      </c>
      <c r="B51" s="64" t="s">
        <v>6580</v>
      </c>
      <c r="C51" s="64" t="s">
        <v>14</v>
      </c>
      <c r="D51" s="64" t="s">
        <v>13</v>
      </c>
      <c r="E51" s="64" t="s">
        <v>4003</v>
      </c>
      <c r="F51" s="64" t="s">
        <v>5129</v>
      </c>
      <c r="G51" s="64"/>
      <c r="H51" s="64" t="s">
        <v>5105</v>
      </c>
      <c r="I51" s="64"/>
      <c r="J51" s="64">
        <v>27</v>
      </c>
      <c r="K51" s="64"/>
    </row>
    <row r="52" spans="1:11" x14ac:dyDescent="0.2">
      <c r="A52" s="64" t="s">
        <v>6600</v>
      </c>
      <c r="B52" s="64" t="s">
        <v>6580</v>
      </c>
      <c r="C52" s="64" t="s">
        <v>14</v>
      </c>
      <c r="D52" s="64" t="s">
        <v>13</v>
      </c>
      <c r="E52" s="64" t="s">
        <v>4327</v>
      </c>
      <c r="F52" s="64" t="s">
        <v>5386</v>
      </c>
      <c r="G52" s="64">
        <v>29</v>
      </c>
      <c r="H52" s="64" t="s">
        <v>5105</v>
      </c>
      <c r="I52" s="64">
        <v>187</v>
      </c>
      <c r="J52" s="64">
        <v>129</v>
      </c>
      <c r="K52" s="64">
        <v>29121</v>
      </c>
    </row>
    <row r="53" spans="1:11" x14ac:dyDescent="0.2">
      <c r="A53" s="64" t="s">
        <v>6601</v>
      </c>
      <c r="B53" s="64" t="s">
        <v>6580</v>
      </c>
      <c r="C53" s="64" t="s">
        <v>14</v>
      </c>
      <c r="D53" s="64" t="s">
        <v>13</v>
      </c>
      <c r="E53" s="64" t="s">
        <v>4435</v>
      </c>
      <c r="F53" s="64" t="s">
        <v>5388</v>
      </c>
      <c r="G53" s="64">
        <v>39</v>
      </c>
      <c r="H53" s="64" t="s">
        <v>5105</v>
      </c>
      <c r="I53" s="64">
        <v>33</v>
      </c>
      <c r="J53" s="64">
        <v>10</v>
      </c>
      <c r="K53" s="64">
        <v>3461</v>
      </c>
    </row>
    <row r="54" spans="1:11" x14ac:dyDescent="0.2">
      <c r="A54" s="64" t="s">
        <v>6602</v>
      </c>
      <c r="B54" s="64" t="s">
        <v>6580</v>
      </c>
      <c r="C54" s="64" t="s">
        <v>14</v>
      </c>
      <c r="D54" s="64" t="s">
        <v>13</v>
      </c>
      <c r="E54" s="64" t="s">
        <v>4868</v>
      </c>
      <c r="F54" s="64" t="s">
        <v>5307</v>
      </c>
      <c r="G54" s="64">
        <v>43</v>
      </c>
      <c r="H54" s="64" t="s">
        <v>5105</v>
      </c>
      <c r="I54" s="64">
        <v>9228</v>
      </c>
      <c r="J54" s="64">
        <v>6350</v>
      </c>
      <c r="K54" s="64">
        <v>1525066590</v>
      </c>
    </row>
    <row r="55" spans="1:11" x14ac:dyDescent="0.2">
      <c r="A55" s="64" t="s">
        <v>9252</v>
      </c>
      <c r="B55" s="64" t="s">
        <v>6580</v>
      </c>
      <c r="C55" s="64" t="s">
        <v>14</v>
      </c>
      <c r="D55" s="64" t="s">
        <v>13</v>
      </c>
      <c r="E55" s="64" t="s">
        <v>8301</v>
      </c>
      <c r="F55" s="64" t="s">
        <v>8302</v>
      </c>
      <c r="G55" s="64">
        <v>7</v>
      </c>
      <c r="H55" s="64" t="s">
        <v>5105</v>
      </c>
      <c r="I55" s="64">
        <v>3677</v>
      </c>
      <c r="J55" s="64">
        <v>3417</v>
      </c>
      <c r="K55" s="64">
        <v>7855778</v>
      </c>
    </row>
    <row r="56" spans="1:11" x14ac:dyDescent="0.2">
      <c r="A56" s="64" t="s">
        <v>6603</v>
      </c>
      <c r="B56" s="64" t="s">
        <v>6604</v>
      </c>
      <c r="C56" s="64" t="s">
        <v>30</v>
      </c>
      <c r="D56" s="64" t="s">
        <v>29</v>
      </c>
      <c r="E56" s="64" t="s">
        <v>15</v>
      </c>
      <c r="F56" s="64" t="s">
        <v>5284</v>
      </c>
      <c r="G56" s="64">
        <v>32</v>
      </c>
      <c r="H56" s="64" t="s">
        <v>5365</v>
      </c>
      <c r="I56" s="64">
        <v>86</v>
      </c>
      <c r="J56" s="64">
        <v>96</v>
      </c>
      <c r="K56" s="64">
        <v>173445</v>
      </c>
    </row>
    <row r="57" spans="1:11" x14ac:dyDescent="0.2">
      <c r="A57" s="64" t="s">
        <v>6605</v>
      </c>
      <c r="B57" s="64" t="s">
        <v>6604</v>
      </c>
      <c r="C57" s="64" t="s">
        <v>30</v>
      </c>
      <c r="D57" s="64" t="s">
        <v>29</v>
      </c>
      <c r="E57" s="64" t="s">
        <v>225</v>
      </c>
      <c r="F57" s="64" t="s">
        <v>5285</v>
      </c>
      <c r="G57" s="64">
        <v>26</v>
      </c>
      <c r="H57" s="64" t="s">
        <v>5365</v>
      </c>
      <c r="I57" s="64">
        <v>95</v>
      </c>
      <c r="J57" s="64">
        <v>99</v>
      </c>
      <c r="K57" s="64">
        <v>30504</v>
      </c>
    </row>
    <row r="58" spans="1:11" x14ac:dyDescent="0.2">
      <c r="A58" s="64" t="s">
        <v>6606</v>
      </c>
      <c r="B58" s="64" t="s">
        <v>6604</v>
      </c>
      <c r="C58" s="64" t="s">
        <v>30</v>
      </c>
      <c r="D58" s="64" t="s">
        <v>29</v>
      </c>
      <c r="E58" s="64" t="s">
        <v>332</v>
      </c>
      <c r="F58" s="64" t="s">
        <v>5115</v>
      </c>
      <c r="G58" s="64">
        <v>41</v>
      </c>
      <c r="H58" s="64" t="s">
        <v>5105</v>
      </c>
      <c r="I58" s="64">
        <v>18</v>
      </c>
      <c r="J58" s="64">
        <v>11</v>
      </c>
      <c r="K58" s="64">
        <v>156034</v>
      </c>
    </row>
    <row r="59" spans="1:11" x14ac:dyDescent="0.2">
      <c r="A59" s="64" t="s">
        <v>6607</v>
      </c>
      <c r="B59" s="64" t="s">
        <v>6604</v>
      </c>
      <c r="C59" s="64" t="s">
        <v>30</v>
      </c>
      <c r="D59" s="64" t="s">
        <v>29</v>
      </c>
      <c r="E59" s="64" t="s">
        <v>441</v>
      </c>
      <c r="F59" s="64" t="s">
        <v>5111</v>
      </c>
      <c r="G59" s="64">
        <v>43</v>
      </c>
      <c r="H59" s="64" t="s">
        <v>5105</v>
      </c>
      <c r="I59" s="64">
        <v>16</v>
      </c>
      <c r="J59" s="64">
        <v>7</v>
      </c>
      <c r="K59" s="64">
        <v>200615</v>
      </c>
    </row>
    <row r="60" spans="1:11" x14ac:dyDescent="0.2">
      <c r="A60" s="64" t="s">
        <v>6608</v>
      </c>
      <c r="B60" s="64" t="s">
        <v>6604</v>
      </c>
      <c r="C60" s="64" t="s">
        <v>30</v>
      </c>
      <c r="D60" s="64" t="s">
        <v>29</v>
      </c>
      <c r="E60" s="64" t="s">
        <v>550</v>
      </c>
      <c r="F60" s="64" t="s">
        <v>5350</v>
      </c>
      <c r="G60" s="64">
        <v>51</v>
      </c>
      <c r="H60" s="64" t="s">
        <v>5105</v>
      </c>
      <c r="I60" s="64">
        <v>19</v>
      </c>
      <c r="J60" s="64">
        <v>10</v>
      </c>
      <c r="K60" s="64">
        <v>224735</v>
      </c>
    </row>
    <row r="61" spans="1:11" x14ac:dyDescent="0.2">
      <c r="A61" s="64" t="s">
        <v>6609</v>
      </c>
      <c r="B61" s="64" t="s">
        <v>6604</v>
      </c>
      <c r="C61" s="64" t="s">
        <v>30</v>
      </c>
      <c r="D61" s="64" t="s">
        <v>29</v>
      </c>
      <c r="E61" s="64" t="s">
        <v>984</v>
      </c>
      <c r="F61" s="64" t="s">
        <v>5356</v>
      </c>
      <c r="G61" s="64">
        <v>47</v>
      </c>
      <c r="H61" s="64" t="s">
        <v>5105</v>
      </c>
      <c r="I61" s="64">
        <v>122</v>
      </c>
      <c r="J61" s="64">
        <v>54</v>
      </c>
      <c r="K61" s="64">
        <v>1855</v>
      </c>
    </row>
    <row r="62" spans="1:11" x14ac:dyDescent="0.2">
      <c r="A62" s="64" t="s">
        <v>6610</v>
      </c>
      <c r="B62" s="64" t="s">
        <v>6604</v>
      </c>
      <c r="C62" s="64" t="s">
        <v>30</v>
      </c>
      <c r="D62" s="64" t="s">
        <v>29</v>
      </c>
      <c r="E62" s="64" t="s">
        <v>1093</v>
      </c>
      <c r="F62" s="64" t="s">
        <v>5151</v>
      </c>
      <c r="G62" s="64">
        <v>48</v>
      </c>
      <c r="H62" s="64" t="s">
        <v>5105</v>
      </c>
      <c r="I62" s="64">
        <v>7.9</v>
      </c>
      <c r="J62" s="64">
        <v>4.2</v>
      </c>
      <c r="K62" s="64">
        <v>140</v>
      </c>
    </row>
    <row r="63" spans="1:11" x14ac:dyDescent="0.2">
      <c r="A63" s="64" t="s">
        <v>6611</v>
      </c>
      <c r="B63" s="64" t="s">
        <v>6604</v>
      </c>
      <c r="C63" s="64" t="s">
        <v>30</v>
      </c>
      <c r="D63" s="64" t="s">
        <v>29</v>
      </c>
      <c r="E63" s="64" t="s">
        <v>1201</v>
      </c>
      <c r="F63" s="64" t="s">
        <v>1202</v>
      </c>
      <c r="G63" s="64">
        <v>49</v>
      </c>
      <c r="H63" s="64" t="s">
        <v>5105</v>
      </c>
      <c r="I63" s="64">
        <v>25</v>
      </c>
      <c r="J63" s="64">
        <v>9</v>
      </c>
      <c r="K63" s="64">
        <v>356648</v>
      </c>
    </row>
    <row r="64" spans="1:11" x14ac:dyDescent="0.2">
      <c r="A64" s="64" t="s">
        <v>6612</v>
      </c>
      <c r="B64" s="64" t="s">
        <v>6604</v>
      </c>
      <c r="C64" s="64" t="s">
        <v>30</v>
      </c>
      <c r="D64" s="64" t="s">
        <v>29</v>
      </c>
      <c r="E64" s="64" t="s">
        <v>1309</v>
      </c>
      <c r="F64" s="64" t="s">
        <v>8279</v>
      </c>
      <c r="G64" s="64">
        <v>46</v>
      </c>
      <c r="H64" s="64" t="s">
        <v>5105</v>
      </c>
      <c r="I64" s="64">
        <v>36</v>
      </c>
      <c r="J64" s="64">
        <v>20</v>
      </c>
      <c r="K64" s="64">
        <v>283690</v>
      </c>
    </row>
    <row r="65" spans="1:11" x14ac:dyDescent="0.2">
      <c r="A65" s="64" t="s">
        <v>6613</v>
      </c>
      <c r="B65" s="64" t="s">
        <v>6604</v>
      </c>
      <c r="C65" s="64" t="s">
        <v>30</v>
      </c>
      <c r="D65" s="64" t="s">
        <v>29</v>
      </c>
      <c r="E65" s="64" t="s">
        <v>1417</v>
      </c>
      <c r="F65" s="64" t="s">
        <v>5358</v>
      </c>
      <c r="G65" s="64">
        <v>50</v>
      </c>
      <c r="H65" s="64" t="s">
        <v>5105</v>
      </c>
      <c r="I65" s="64">
        <v>33</v>
      </c>
      <c r="J65" s="64">
        <v>20</v>
      </c>
      <c r="K65" s="64">
        <v>230498</v>
      </c>
    </row>
    <row r="66" spans="1:11" x14ac:dyDescent="0.2">
      <c r="A66" s="64" t="s">
        <v>6614</v>
      </c>
      <c r="B66" s="64" t="s">
        <v>6604</v>
      </c>
      <c r="C66" s="64" t="s">
        <v>30</v>
      </c>
      <c r="D66" s="64" t="s">
        <v>29</v>
      </c>
      <c r="E66" s="64" t="s">
        <v>1525</v>
      </c>
      <c r="F66" s="64" t="s">
        <v>5312</v>
      </c>
      <c r="G66" s="64">
        <v>36</v>
      </c>
      <c r="H66" s="64" t="s">
        <v>5105</v>
      </c>
      <c r="I66" s="64">
        <v>17</v>
      </c>
      <c r="J66" s="64">
        <v>8</v>
      </c>
      <c r="K66" s="64">
        <v>281</v>
      </c>
    </row>
    <row r="67" spans="1:11" x14ac:dyDescent="0.2">
      <c r="A67" s="64" t="s">
        <v>6615</v>
      </c>
      <c r="B67" s="64" t="s">
        <v>6604</v>
      </c>
      <c r="C67" s="64" t="s">
        <v>30</v>
      </c>
      <c r="D67" s="64" t="s">
        <v>29</v>
      </c>
      <c r="E67" s="64" t="s">
        <v>1632</v>
      </c>
      <c r="F67" s="64" t="s">
        <v>8787</v>
      </c>
      <c r="G67" s="64">
        <v>47</v>
      </c>
      <c r="H67" s="64" t="s">
        <v>5105</v>
      </c>
      <c r="I67" s="64">
        <v>17</v>
      </c>
      <c r="J67" s="64">
        <v>6</v>
      </c>
      <c r="K67" s="64">
        <v>195037</v>
      </c>
    </row>
    <row r="68" spans="1:11" x14ac:dyDescent="0.2">
      <c r="A68" s="64" t="s">
        <v>6616</v>
      </c>
      <c r="B68" s="64" t="s">
        <v>6604</v>
      </c>
      <c r="C68" s="64" t="s">
        <v>30</v>
      </c>
      <c r="D68" s="64" t="s">
        <v>29</v>
      </c>
      <c r="E68" s="64" t="s">
        <v>1740</v>
      </c>
      <c r="F68" s="64" t="s">
        <v>5310</v>
      </c>
      <c r="G68" s="64">
        <v>42</v>
      </c>
      <c r="H68" s="64" t="s">
        <v>5105</v>
      </c>
      <c r="I68" s="64">
        <v>23</v>
      </c>
      <c r="J68" s="64">
        <v>14</v>
      </c>
      <c r="K68" s="64">
        <v>126</v>
      </c>
    </row>
    <row r="69" spans="1:11" x14ac:dyDescent="0.2">
      <c r="A69" s="64" t="s">
        <v>6617</v>
      </c>
      <c r="B69" s="64" t="s">
        <v>6604</v>
      </c>
      <c r="C69" s="64" t="s">
        <v>30</v>
      </c>
      <c r="D69" s="64" t="s">
        <v>29</v>
      </c>
      <c r="E69" s="64" t="s">
        <v>1847</v>
      </c>
      <c r="F69" s="64" t="s">
        <v>5311</v>
      </c>
      <c r="G69" s="64">
        <v>43</v>
      </c>
      <c r="H69" s="64" t="s">
        <v>5105</v>
      </c>
      <c r="I69" s="64">
        <v>16</v>
      </c>
      <c r="J69" s="64">
        <v>11</v>
      </c>
      <c r="K69" s="64">
        <v>159</v>
      </c>
    </row>
    <row r="70" spans="1:11" x14ac:dyDescent="0.2">
      <c r="A70" s="64" t="s">
        <v>6618</v>
      </c>
      <c r="B70" s="64" t="s">
        <v>6604</v>
      </c>
      <c r="C70" s="64" t="s">
        <v>30</v>
      </c>
      <c r="D70" s="64" t="s">
        <v>29</v>
      </c>
      <c r="E70" s="64" t="s">
        <v>1954</v>
      </c>
      <c r="F70" s="64" t="s">
        <v>8094</v>
      </c>
      <c r="G70" s="64">
        <v>37</v>
      </c>
      <c r="H70" s="64" t="s">
        <v>5105</v>
      </c>
      <c r="I70" s="64">
        <v>34</v>
      </c>
      <c r="J70" s="64">
        <v>22</v>
      </c>
      <c r="K70" s="64">
        <v>43356</v>
      </c>
    </row>
    <row r="71" spans="1:11" x14ac:dyDescent="0.2">
      <c r="A71" s="64" t="s">
        <v>9253</v>
      </c>
      <c r="B71" s="64" t="s">
        <v>6604</v>
      </c>
      <c r="C71" s="64" t="s">
        <v>30</v>
      </c>
      <c r="D71" s="64" t="s">
        <v>29</v>
      </c>
      <c r="E71" s="64" t="s">
        <v>8289</v>
      </c>
      <c r="F71" s="64" t="s">
        <v>8290</v>
      </c>
      <c r="G71" s="64">
        <v>43</v>
      </c>
      <c r="H71" s="64" t="s">
        <v>5365</v>
      </c>
      <c r="I71" s="64">
        <v>63</v>
      </c>
      <c r="J71" s="64">
        <v>77</v>
      </c>
      <c r="K71" s="64">
        <v>185233</v>
      </c>
    </row>
    <row r="72" spans="1:11" x14ac:dyDescent="0.2">
      <c r="A72" s="64" t="s">
        <v>9254</v>
      </c>
      <c r="B72" s="64" t="s">
        <v>6604</v>
      </c>
      <c r="C72" s="64" t="s">
        <v>30</v>
      </c>
      <c r="D72" s="64" t="s">
        <v>29</v>
      </c>
      <c r="E72" s="64" t="s">
        <v>8291</v>
      </c>
      <c r="F72" s="64" t="s">
        <v>8292</v>
      </c>
      <c r="G72" s="64">
        <v>25</v>
      </c>
      <c r="H72" s="64" t="s">
        <v>5365</v>
      </c>
      <c r="I72" s="64">
        <v>40</v>
      </c>
      <c r="J72" s="64">
        <v>51</v>
      </c>
      <c r="K72" s="64">
        <v>245196</v>
      </c>
    </row>
    <row r="73" spans="1:11" x14ac:dyDescent="0.2">
      <c r="A73" s="64" t="s">
        <v>6619</v>
      </c>
      <c r="B73" s="64" t="s">
        <v>6604</v>
      </c>
      <c r="C73" s="64" t="s">
        <v>30</v>
      </c>
      <c r="D73" s="64" t="s">
        <v>29</v>
      </c>
      <c r="E73" s="64" t="s">
        <v>2278</v>
      </c>
      <c r="F73" s="64" t="s">
        <v>5366</v>
      </c>
      <c r="G73" s="64">
        <v>12</v>
      </c>
      <c r="H73" s="64" t="s">
        <v>5365</v>
      </c>
      <c r="I73" s="64">
        <v>83</v>
      </c>
      <c r="J73" s="64">
        <v>89</v>
      </c>
      <c r="K73" s="64">
        <v>133743</v>
      </c>
    </row>
    <row r="74" spans="1:11" x14ac:dyDescent="0.2">
      <c r="A74" s="64" t="s">
        <v>6620</v>
      </c>
      <c r="B74" s="64" t="s">
        <v>6604</v>
      </c>
      <c r="C74" s="64" t="s">
        <v>30</v>
      </c>
      <c r="D74" s="64" t="s">
        <v>29</v>
      </c>
      <c r="E74" s="64" t="s">
        <v>2385</v>
      </c>
      <c r="F74" s="64" t="s">
        <v>5297</v>
      </c>
      <c r="G74" s="64">
        <v>35</v>
      </c>
      <c r="H74" s="64" t="s">
        <v>5365</v>
      </c>
      <c r="I74" s="64">
        <v>55</v>
      </c>
      <c r="J74" s="64">
        <v>69</v>
      </c>
      <c r="K74" s="64">
        <v>101359</v>
      </c>
    </row>
    <row r="75" spans="1:11" x14ac:dyDescent="0.2">
      <c r="A75" s="64" t="s">
        <v>6621</v>
      </c>
      <c r="B75" s="64" t="s">
        <v>6604</v>
      </c>
      <c r="C75" s="64" t="s">
        <v>30</v>
      </c>
      <c r="D75" s="64" t="s">
        <v>29</v>
      </c>
      <c r="E75" s="64" t="s">
        <v>2492</v>
      </c>
      <c r="F75" s="64" t="s">
        <v>5298</v>
      </c>
      <c r="G75" s="64">
        <v>40</v>
      </c>
      <c r="H75" s="64" t="s">
        <v>5365</v>
      </c>
      <c r="I75" s="64">
        <v>62</v>
      </c>
      <c r="J75" s="64">
        <v>81</v>
      </c>
      <c r="K75" s="64">
        <v>137558</v>
      </c>
    </row>
    <row r="76" spans="1:11" x14ac:dyDescent="0.2">
      <c r="A76" s="64" t="s">
        <v>9255</v>
      </c>
      <c r="B76" s="64" t="s">
        <v>6604</v>
      </c>
      <c r="C76" s="64" t="s">
        <v>30</v>
      </c>
      <c r="D76" s="64" t="s">
        <v>29</v>
      </c>
      <c r="E76" s="64" t="s">
        <v>2706</v>
      </c>
      <c r="F76" s="64" t="s">
        <v>5368</v>
      </c>
      <c r="G76" s="64">
        <v>46</v>
      </c>
      <c r="H76" s="64" t="s">
        <v>5365</v>
      </c>
      <c r="I76" s="64">
        <v>67</v>
      </c>
      <c r="J76" s="64">
        <v>81</v>
      </c>
      <c r="K76" s="64">
        <v>7587</v>
      </c>
    </row>
    <row r="77" spans="1:11" x14ac:dyDescent="0.2">
      <c r="A77" s="64" t="s">
        <v>6622</v>
      </c>
      <c r="B77" s="64" t="s">
        <v>6604</v>
      </c>
      <c r="C77" s="64" t="s">
        <v>30</v>
      </c>
      <c r="D77" s="64" t="s">
        <v>29</v>
      </c>
      <c r="E77" s="64" t="s">
        <v>3138</v>
      </c>
      <c r="F77" s="64" t="s">
        <v>5373</v>
      </c>
      <c r="G77" s="64">
        <v>42</v>
      </c>
      <c r="H77" s="64" t="s">
        <v>5105</v>
      </c>
      <c r="I77" s="64">
        <v>16</v>
      </c>
      <c r="J77" s="64">
        <v>7</v>
      </c>
      <c r="K77" s="64">
        <v>19030</v>
      </c>
    </row>
    <row r="78" spans="1:11" x14ac:dyDescent="0.2">
      <c r="A78" s="64" t="s">
        <v>6623</v>
      </c>
      <c r="B78" s="64" t="s">
        <v>6604</v>
      </c>
      <c r="C78" s="64" t="s">
        <v>30</v>
      </c>
      <c r="D78" s="64" t="s">
        <v>29</v>
      </c>
      <c r="E78" s="64" t="s">
        <v>4003</v>
      </c>
      <c r="F78" s="64" t="s">
        <v>5129</v>
      </c>
      <c r="G78" s="64">
        <v>7</v>
      </c>
      <c r="H78" s="64" t="s">
        <v>5105</v>
      </c>
      <c r="I78" s="64">
        <v>54</v>
      </c>
      <c r="J78" s="64">
        <v>27</v>
      </c>
      <c r="K78" s="64">
        <v>195</v>
      </c>
    </row>
    <row r="79" spans="1:11" x14ac:dyDescent="0.2">
      <c r="A79" s="64" t="s">
        <v>6624</v>
      </c>
      <c r="B79" s="64" t="s">
        <v>6604</v>
      </c>
      <c r="C79" s="64" t="s">
        <v>30</v>
      </c>
      <c r="D79" s="64" t="s">
        <v>29</v>
      </c>
      <c r="E79" s="64" t="s">
        <v>4327</v>
      </c>
      <c r="F79" s="64" t="s">
        <v>5386</v>
      </c>
      <c r="G79" s="64">
        <v>33</v>
      </c>
      <c r="H79" s="64" t="s">
        <v>5105</v>
      </c>
      <c r="I79" s="64">
        <v>189</v>
      </c>
      <c r="J79" s="64">
        <v>129</v>
      </c>
      <c r="K79" s="64">
        <v>20257</v>
      </c>
    </row>
    <row r="80" spans="1:11" x14ac:dyDescent="0.2">
      <c r="A80" s="64" t="s">
        <v>6625</v>
      </c>
      <c r="B80" s="64" t="s">
        <v>6604</v>
      </c>
      <c r="C80" s="64" t="s">
        <v>30</v>
      </c>
      <c r="D80" s="64" t="s">
        <v>29</v>
      </c>
      <c r="E80" s="64" t="s">
        <v>4435</v>
      </c>
      <c r="F80" s="64" t="s">
        <v>5388</v>
      </c>
      <c r="G80" s="64">
        <v>41</v>
      </c>
      <c r="H80" s="64" t="s">
        <v>5105</v>
      </c>
      <c r="I80" s="64">
        <v>35</v>
      </c>
      <c r="J80" s="64">
        <v>10</v>
      </c>
      <c r="K80" s="64">
        <v>2497</v>
      </c>
    </row>
    <row r="81" spans="1:11" x14ac:dyDescent="0.2">
      <c r="A81" s="64" t="s">
        <v>6626</v>
      </c>
      <c r="B81" s="64" t="s">
        <v>6604</v>
      </c>
      <c r="C81" s="64" t="s">
        <v>30</v>
      </c>
      <c r="D81" s="64" t="s">
        <v>29</v>
      </c>
      <c r="E81" s="64" t="s">
        <v>4868</v>
      </c>
      <c r="F81" s="64" t="s">
        <v>5307</v>
      </c>
      <c r="G81" s="64">
        <v>29</v>
      </c>
      <c r="H81" s="64" t="s">
        <v>5105</v>
      </c>
      <c r="I81" s="64">
        <v>8652</v>
      </c>
      <c r="J81" s="64">
        <v>6350</v>
      </c>
      <c r="K81" s="64">
        <v>815214166</v>
      </c>
    </row>
    <row r="82" spans="1:11" x14ac:dyDescent="0.2">
      <c r="A82" s="64" t="s">
        <v>9256</v>
      </c>
      <c r="B82" s="64" t="s">
        <v>6604</v>
      </c>
      <c r="C82" s="64" t="s">
        <v>30</v>
      </c>
      <c r="D82" s="64" t="s">
        <v>29</v>
      </c>
      <c r="E82" s="64" t="s">
        <v>8301</v>
      </c>
      <c r="F82" s="64" t="s">
        <v>8302</v>
      </c>
      <c r="G82" s="64">
        <v>1</v>
      </c>
      <c r="H82" s="64" t="s">
        <v>5105</v>
      </c>
      <c r="I82" s="64">
        <v>3217</v>
      </c>
      <c r="J82" s="64">
        <v>3417</v>
      </c>
      <c r="K82" s="64">
        <v>3539036</v>
      </c>
    </row>
    <row r="83" spans="1:11" x14ac:dyDescent="0.2">
      <c r="A83" s="64" t="s">
        <v>6627</v>
      </c>
      <c r="B83" s="64" t="s">
        <v>6628</v>
      </c>
      <c r="C83" s="64" t="s">
        <v>26</v>
      </c>
      <c r="D83" s="64" t="s">
        <v>25</v>
      </c>
      <c r="E83" s="64" t="s">
        <v>15</v>
      </c>
      <c r="F83" s="64" t="s">
        <v>5284</v>
      </c>
      <c r="G83" s="64">
        <v>35</v>
      </c>
      <c r="H83" s="64" t="s">
        <v>5365</v>
      </c>
      <c r="I83" s="64">
        <v>85</v>
      </c>
      <c r="J83" s="64">
        <v>96</v>
      </c>
      <c r="K83" s="64">
        <v>439550</v>
      </c>
    </row>
    <row r="84" spans="1:11" x14ac:dyDescent="0.2">
      <c r="A84" s="64" t="s">
        <v>6629</v>
      </c>
      <c r="B84" s="64" t="s">
        <v>6628</v>
      </c>
      <c r="C84" s="64" t="s">
        <v>26</v>
      </c>
      <c r="D84" s="64" t="s">
        <v>25</v>
      </c>
      <c r="E84" s="64" t="s">
        <v>225</v>
      </c>
      <c r="F84" s="64" t="s">
        <v>5285</v>
      </c>
      <c r="G84" s="64">
        <v>45</v>
      </c>
      <c r="H84" s="64" t="s">
        <v>5365</v>
      </c>
      <c r="I84" s="64">
        <v>91</v>
      </c>
      <c r="J84" s="64">
        <v>99</v>
      </c>
      <c r="K84" s="64">
        <v>136685</v>
      </c>
    </row>
    <row r="85" spans="1:11" x14ac:dyDescent="0.2">
      <c r="A85" s="64" t="s">
        <v>6630</v>
      </c>
      <c r="B85" s="64" t="s">
        <v>6628</v>
      </c>
      <c r="C85" s="64" t="s">
        <v>26</v>
      </c>
      <c r="D85" s="64" t="s">
        <v>25</v>
      </c>
      <c r="E85" s="64" t="s">
        <v>332</v>
      </c>
      <c r="F85" s="64" t="s">
        <v>5115</v>
      </c>
      <c r="G85" s="64">
        <v>41</v>
      </c>
      <c r="H85" s="64" t="s">
        <v>5105</v>
      </c>
      <c r="I85" s="64">
        <v>18</v>
      </c>
      <c r="J85" s="64">
        <v>11</v>
      </c>
      <c r="K85" s="64">
        <v>358465</v>
      </c>
    </row>
    <row r="86" spans="1:11" x14ac:dyDescent="0.2">
      <c r="A86" s="64" t="s">
        <v>6631</v>
      </c>
      <c r="B86" s="64" t="s">
        <v>6628</v>
      </c>
      <c r="C86" s="64" t="s">
        <v>26</v>
      </c>
      <c r="D86" s="64" t="s">
        <v>25</v>
      </c>
      <c r="E86" s="64" t="s">
        <v>441</v>
      </c>
      <c r="F86" s="64" t="s">
        <v>5111</v>
      </c>
      <c r="G86" s="64">
        <v>39</v>
      </c>
      <c r="H86" s="64" t="s">
        <v>5105</v>
      </c>
      <c r="I86" s="64">
        <v>15</v>
      </c>
      <c r="J86" s="64">
        <v>7</v>
      </c>
      <c r="K86" s="64">
        <v>409674</v>
      </c>
    </row>
    <row r="87" spans="1:11" x14ac:dyDescent="0.2">
      <c r="A87" s="64" t="s">
        <v>6632</v>
      </c>
      <c r="B87" s="64" t="s">
        <v>6628</v>
      </c>
      <c r="C87" s="64" t="s">
        <v>26</v>
      </c>
      <c r="D87" s="64" t="s">
        <v>25</v>
      </c>
      <c r="E87" s="64" t="s">
        <v>550</v>
      </c>
      <c r="F87" s="64" t="s">
        <v>5350</v>
      </c>
      <c r="G87" s="64">
        <v>27</v>
      </c>
      <c r="H87" s="64" t="s">
        <v>5105</v>
      </c>
      <c r="I87" s="64">
        <v>15</v>
      </c>
      <c r="J87" s="64">
        <v>10</v>
      </c>
      <c r="K87" s="64">
        <v>285224</v>
      </c>
    </row>
    <row r="88" spans="1:11" x14ac:dyDescent="0.2">
      <c r="A88" s="64" t="s">
        <v>6633</v>
      </c>
      <c r="B88" s="64" t="s">
        <v>6628</v>
      </c>
      <c r="C88" s="64" t="s">
        <v>26</v>
      </c>
      <c r="D88" s="64" t="s">
        <v>25</v>
      </c>
      <c r="E88" s="64" t="s">
        <v>984</v>
      </c>
      <c r="F88" s="64" t="s">
        <v>5356</v>
      </c>
      <c r="G88" s="64">
        <v>21</v>
      </c>
      <c r="H88" s="64" t="s">
        <v>5105</v>
      </c>
      <c r="I88" s="64">
        <v>73</v>
      </c>
      <c r="J88" s="64">
        <v>54</v>
      </c>
      <c r="K88" s="64">
        <v>1193</v>
      </c>
    </row>
    <row r="89" spans="1:11" x14ac:dyDescent="0.2">
      <c r="A89" s="64" t="s">
        <v>6634</v>
      </c>
      <c r="B89" s="64" t="s">
        <v>6628</v>
      </c>
      <c r="C89" s="64" t="s">
        <v>26</v>
      </c>
      <c r="D89" s="64" t="s">
        <v>25</v>
      </c>
      <c r="E89" s="64" t="s">
        <v>1093</v>
      </c>
      <c r="F89" s="64" t="s">
        <v>5151</v>
      </c>
      <c r="G89" s="64">
        <v>15</v>
      </c>
      <c r="H89" s="64" t="s">
        <v>5105</v>
      </c>
      <c r="I89" s="64">
        <v>5.3</v>
      </c>
      <c r="J89" s="64">
        <v>4.2</v>
      </c>
      <c r="K89" s="64">
        <v>94</v>
      </c>
    </row>
    <row r="90" spans="1:11" x14ac:dyDescent="0.2">
      <c r="A90" s="64" t="s">
        <v>6635</v>
      </c>
      <c r="B90" s="64" t="s">
        <v>6628</v>
      </c>
      <c r="C90" s="64" t="s">
        <v>26</v>
      </c>
      <c r="D90" s="64" t="s">
        <v>25</v>
      </c>
      <c r="E90" s="64" t="s">
        <v>1201</v>
      </c>
      <c r="F90" s="64" t="s">
        <v>1202</v>
      </c>
      <c r="G90" s="64">
        <v>4</v>
      </c>
      <c r="H90" s="64" t="s">
        <v>5105</v>
      </c>
      <c r="I90" s="64">
        <v>14</v>
      </c>
      <c r="J90" s="64">
        <v>9</v>
      </c>
      <c r="K90" s="64">
        <v>256046</v>
      </c>
    </row>
    <row r="91" spans="1:11" x14ac:dyDescent="0.2">
      <c r="A91" s="64" t="s">
        <v>6636</v>
      </c>
      <c r="B91" s="64" t="s">
        <v>6628</v>
      </c>
      <c r="C91" s="64" t="s">
        <v>26</v>
      </c>
      <c r="D91" s="64" t="s">
        <v>25</v>
      </c>
      <c r="E91" s="64" t="s">
        <v>1309</v>
      </c>
      <c r="F91" s="64" t="s">
        <v>8279</v>
      </c>
      <c r="G91" s="64">
        <v>22</v>
      </c>
      <c r="H91" s="64" t="s">
        <v>5105</v>
      </c>
      <c r="I91" s="64">
        <v>30</v>
      </c>
      <c r="J91" s="64">
        <v>20</v>
      </c>
      <c r="K91" s="64">
        <v>408588</v>
      </c>
    </row>
    <row r="92" spans="1:11" x14ac:dyDescent="0.2">
      <c r="A92" s="64" t="s">
        <v>6637</v>
      </c>
      <c r="B92" s="64" t="s">
        <v>6628</v>
      </c>
      <c r="C92" s="64" t="s">
        <v>26</v>
      </c>
      <c r="D92" s="64" t="s">
        <v>25</v>
      </c>
      <c r="E92" s="64" t="s">
        <v>1417</v>
      </c>
      <c r="F92" s="64" t="s">
        <v>5358</v>
      </c>
      <c r="G92" s="64">
        <v>38</v>
      </c>
      <c r="H92" s="64" t="s">
        <v>5105</v>
      </c>
      <c r="I92" s="64">
        <v>28</v>
      </c>
      <c r="J92" s="64">
        <v>20</v>
      </c>
      <c r="K92" s="64">
        <v>326870</v>
      </c>
    </row>
    <row r="93" spans="1:11" x14ac:dyDescent="0.2">
      <c r="A93" s="64" t="s">
        <v>6638</v>
      </c>
      <c r="B93" s="64" t="s">
        <v>6628</v>
      </c>
      <c r="C93" s="64" t="s">
        <v>26</v>
      </c>
      <c r="D93" s="64" t="s">
        <v>25</v>
      </c>
      <c r="E93" s="64" t="s">
        <v>1525</v>
      </c>
      <c r="F93" s="64" t="s">
        <v>5312</v>
      </c>
      <c r="G93" s="64">
        <v>39</v>
      </c>
      <c r="H93" s="64" t="s">
        <v>5105</v>
      </c>
      <c r="I93" s="64">
        <v>18</v>
      </c>
      <c r="J93" s="64">
        <v>8</v>
      </c>
      <c r="K93" s="64">
        <v>687</v>
      </c>
    </row>
    <row r="94" spans="1:11" x14ac:dyDescent="0.2">
      <c r="A94" s="64" t="s">
        <v>6639</v>
      </c>
      <c r="B94" s="64" t="s">
        <v>6628</v>
      </c>
      <c r="C94" s="64" t="s">
        <v>26</v>
      </c>
      <c r="D94" s="64" t="s">
        <v>25</v>
      </c>
      <c r="E94" s="64" t="s">
        <v>1632</v>
      </c>
      <c r="F94" s="64" t="s">
        <v>8787</v>
      </c>
      <c r="G94" s="64">
        <v>17</v>
      </c>
      <c r="H94" s="64" t="s">
        <v>5105</v>
      </c>
      <c r="I94" s="64">
        <v>9</v>
      </c>
      <c r="J94" s="64">
        <v>6</v>
      </c>
      <c r="K94" s="64">
        <v>122576</v>
      </c>
    </row>
    <row r="95" spans="1:11" x14ac:dyDescent="0.2">
      <c r="A95" s="64" t="s">
        <v>6640</v>
      </c>
      <c r="B95" s="64" t="s">
        <v>6628</v>
      </c>
      <c r="C95" s="64" t="s">
        <v>26</v>
      </c>
      <c r="D95" s="64" t="s">
        <v>25</v>
      </c>
      <c r="E95" s="64" t="s">
        <v>1740</v>
      </c>
      <c r="F95" s="64" t="s">
        <v>5310</v>
      </c>
      <c r="G95" s="64">
        <v>13</v>
      </c>
      <c r="H95" s="64" t="s">
        <v>5105</v>
      </c>
      <c r="I95" s="64">
        <v>19</v>
      </c>
      <c r="J95" s="64">
        <v>14</v>
      </c>
      <c r="K95" s="64">
        <v>169</v>
      </c>
    </row>
    <row r="96" spans="1:11" x14ac:dyDescent="0.2">
      <c r="A96" s="64" t="s">
        <v>6641</v>
      </c>
      <c r="B96" s="64" t="s">
        <v>6628</v>
      </c>
      <c r="C96" s="64" t="s">
        <v>26</v>
      </c>
      <c r="D96" s="64" t="s">
        <v>25</v>
      </c>
      <c r="E96" s="64" t="s">
        <v>1847</v>
      </c>
      <c r="F96" s="64" t="s">
        <v>5311</v>
      </c>
      <c r="G96" s="64">
        <v>13</v>
      </c>
      <c r="H96" s="64" t="s">
        <v>5105</v>
      </c>
      <c r="I96" s="64">
        <v>13</v>
      </c>
      <c r="J96" s="64">
        <v>11</v>
      </c>
      <c r="K96" s="64">
        <v>155</v>
      </c>
    </row>
    <row r="97" spans="1:11" x14ac:dyDescent="0.2">
      <c r="A97" s="64" t="s">
        <v>6642</v>
      </c>
      <c r="B97" s="64" t="s">
        <v>6628</v>
      </c>
      <c r="C97" s="64" t="s">
        <v>26</v>
      </c>
      <c r="D97" s="64" t="s">
        <v>25</v>
      </c>
      <c r="E97" s="64" t="s">
        <v>1954</v>
      </c>
      <c r="F97" s="64" t="s">
        <v>8094</v>
      </c>
      <c r="G97" s="64">
        <v>47</v>
      </c>
      <c r="H97" s="64" t="s">
        <v>5105</v>
      </c>
      <c r="I97" s="64">
        <v>37</v>
      </c>
      <c r="J97" s="64">
        <v>22</v>
      </c>
      <c r="K97" s="64">
        <v>110783</v>
      </c>
    </row>
    <row r="98" spans="1:11" x14ac:dyDescent="0.2">
      <c r="A98" s="64" t="s">
        <v>9257</v>
      </c>
      <c r="B98" s="64" t="s">
        <v>6628</v>
      </c>
      <c r="C98" s="64" t="s">
        <v>26</v>
      </c>
      <c r="D98" s="64" t="s">
        <v>25</v>
      </c>
      <c r="E98" s="64" t="s">
        <v>8289</v>
      </c>
      <c r="F98" s="64" t="s">
        <v>8290</v>
      </c>
      <c r="G98" s="64">
        <v>34</v>
      </c>
      <c r="H98" s="64" t="s">
        <v>5365</v>
      </c>
      <c r="I98" s="64">
        <v>66</v>
      </c>
      <c r="J98" s="64">
        <v>77</v>
      </c>
      <c r="K98" s="64">
        <v>327978</v>
      </c>
    </row>
    <row r="99" spans="1:11" x14ac:dyDescent="0.2">
      <c r="A99" s="64" t="s">
        <v>9258</v>
      </c>
      <c r="B99" s="64" t="s">
        <v>6628</v>
      </c>
      <c r="C99" s="64" t="s">
        <v>26</v>
      </c>
      <c r="D99" s="64" t="s">
        <v>25</v>
      </c>
      <c r="E99" s="64" t="s">
        <v>8291</v>
      </c>
      <c r="F99" s="64" t="s">
        <v>8292</v>
      </c>
      <c r="G99" s="64">
        <v>49</v>
      </c>
      <c r="H99" s="64" t="s">
        <v>5365</v>
      </c>
      <c r="I99" s="64">
        <v>32</v>
      </c>
      <c r="J99" s="64">
        <v>51</v>
      </c>
      <c r="K99" s="64">
        <v>972977</v>
      </c>
    </row>
    <row r="100" spans="1:11" x14ac:dyDescent="0.2">
      <c r="A100" s="64" t="s">
        <v>6643</v>
      </c>
      <c r="B100" s="64" t="s">
        <v>6628</v>
      </c>
      <c r="C100" s="64" t="s">
        <v>26</v>
      </c>
      <c r="D100" s="64" t="s">
        <v>25</v>
      </c>
      <c r="E100" s="64" t="s">
        <v>2278</v>
      </c>
      <c r="F100" s="64" t="s">
        <v>5366</v>
      </c>
      <c r="G100" s="64">
        <v>45</v>
      </c>
      <c r="H100" s="64" t="s">
        <v>5365</v>
      </c>
      <c r="I100" s="64">
        <v>72</v>
      </c>
      <c r="J100" s="64">
        <v>89</v>
      </c>
      <c r="K100" s="64">
        <v>870558</v>
      </c>
    </row>
    <row r="101" spans="1:11" x14ac:dyDescent="0.2">
      <c r="A101" s="64" t="s">
        <v>6644</v>
      </c>
      <c r="B101" s="64" t="s">
        <v>6628</v>
      </c>
      <c r="C101" s="64" t="s">
        <v>26</v>
      </c>
      <c r="D101" s="64" t="s">
        <v>25</v>
      </c>
      <c r="E101" s="64" t="s">
        <v>2385</v>
      </c>
      <c r="F101" s="64" t="s">
        <v>5297</v>
      </c>
      <c r="G101" s="64">
        <v>49</v>
      </c>
      <c r="H101" s="64" t="s">
        <v>5365</v>
      </c>
      <c r="I101" s="64">
        <v>46</v>
      </c>
      <c r="J101" s="64">
        <v>69</v>
      </c>
      <c r="K101" s="64">
        <v>372277</v>
      </c>
    </row>
    <row r="102" spans="1:11" x14ac:dyDescent="0.2">
      <c r="A102" s="64" t="s">
        <v>6645</v>
      </c>
      <c r="B102" s="64" t="s">
        <v>6628</v>
      </c>
      <c r="C102" s="64" t="s">
        <v>26</v>
      </c>
      <c r="D102" s="64" t="s">
        <v>25</v>
      </c>
      <c r="E102" s="64" t="s">
        <v>2492</v>
      </c>
      <c r="F102" s="64" t="s">
        <v>5298</v>
      </c>
      <c r="G102" s="64">
        <v>33</v>
      </c>
      <c r="H102" s="64" t="s">
        <v>5365</v>
      </c>
      <c r="I102" s="64">
        <v>65</v>
      </c>
      <c r="J102" s="64">
        <v>81</v>
      </c>
      <c r="K102" s="64">
        <v>258976</v>
      </c>
    </row>
    <row r="103" spans="1:11" x14ac:dyDescent="0.2">
      <c r="A103" s="64" t="s">
        <v>9259</v>
      </c>
      <c r="B103" s="64" t="s">
        <v>6628</v>
      </c>
      <c r="C103" s="64" t="s">
        <v>26</v>
      </c>
      <c r="D103" s="64" t="s">
        <v>25</v>
      </c>
      <c r="E103" s="64" t="s">
        <v>2706</v>
      </c>
      <c r="F103" s="64" t="s">
        <v>5368</v>
      </c>
      <c r="G103" s="64">
        <v>27</v>
      </c>
      <c r="H103" s="64" t="s">
        <v>5365</v>
      </c>
      <c r="I103" s="64">
        <v>72</v>
      </c>
      <c r="J103" s="64">
        <v>81</v>
      </c>
      <c r="K103" s="64">
        <v>11263</v>
      </c>
    </row>
    <row r="104" spans="1:11" x14ac:dyDescent="0.2">
      <c r="A104" s="64" t="s">
        <v>6646</v>
      </c>
      <c r="B104" s="64" t="s">
        <v>6628</v>
      </c>
      <c r="C104" s="64" t="s">
        <v>26</v>
      </c>
      <c r="D104" s="64" t="s">
        <v>25</v>
      </c>
      <c r="E104" s="64" t="s">
        <v>3138</v>
      </c>
      <c r="F104" s="64" t="s">
        <v>5373</v>
      </c>
      <c r="G104" s="64">
        <v>31</v>
      </c>
      <c r="H104" s="64" t="s">
        <v>5105</v>
      </c>
      <c r="I104" s="64">
        <v>13</v>
      </c>
      <c r="J104" s="64">
        <v>7</v>
      </c>
      <c r="K104" s="64">
        <v>17351</v>
      </c>
    </row>
    <row r="105" spans="1:11" x14ac:dyDescent="0.2">
      <c r="A105" s="64" t="s">
        <v>6647</v>
      </c>
      <c r="B105" s="64" t="s">
        <v>6628</v>
      </c>
      <c r="C105" s="64" t="s">
        <v>26</v>
      </c>
      <c r="D105" s="64" t="s">
        <v>25</v>
      </c>
      <c r="E105" s="64" t="s">
        <v>4003</v>
      </c>
      <c r="F105" s="64" t="s">
        <v>5129</v>
      </c>
      <c r="G105" s="64">
        <v>22</v>
      </c>
      <c r="H105" s="64" t="s">
        <v>5105</v>
      </c>
      <c r="I105" s="64">
        <v>91</v>
      </c>
      <c r="J105" s="64">
        <v>27</v>
      </c>
      <c r="K105" s="64">
        <v>1036</v>
      </c>
    </row>
    <row r="106" spans="1:11" x14ac:dyDescent="0.2">
      <c r="A106" s="64" t="s">
        <v>6648</v>
      </c>
      <c r="B106" s="64" t="s">
        <v>6628</v>
      </c>
      <c r="C106" s="64" t="s">
        <v>26</v>
      </c>
      <c r="D106" s="64" t="s">
        <v>25</v>
      </c>
      <c r="E106" s="64" t="s">
        <v>4327</v>
      </c>
      <c r="F106" s="64" t="s">
        <v>5386</v>
      </c>
      <c r="G106" s="64">
        <v>18</v>
      </c>
      <c r="H106" s="64" t="s">
        <v>5105</v>
      </c>
      <c r="I106" s="64">
        <v>173</v>
      </c>
      <c r="J106" s="64">
        <v>129</v>
      </c>
      <c r="K106" s="64">
        <v>22499</v>
      </c>
    </row>
    <row r="107" spans="1:11" x14ac:dyDescent="0.2">
      <c r="A107" s="64" t="s">
        <v>6649</v>
      </c>
      <c r="B107" s="64" t="s">
        <v>6628</v>
      </c>
      <c r="C107" s="64" t="s">
        <v>26</v>
      </c>
      <c r="D107" s="64" t="s">
        <v>25</v>
      </c>
      <c r="E107" s="64" t="s">
        <v>4435</v>
      </c>
      <c r="F107" s="64" t="s">
        <v>5388</v>
      </c>
      <c r="G107" s="64">
        <v>7</v>
      </c>
      <c r="H107" s="64" t="s">
        <v>5105</v>
      </c>
      <c r="I107" s="64">
        <v>19</v>
      </c>
      <c r="J107" s="64">
        <v>10</v>
      </c>
      <c r="K107" s="64">
        <v>1064</v>
      </c>
    </row>
    <row r="108" spans="1:11" x14ac:dyDescent="0.2">
      <c r="A108" s="64" t="s">
        <v>6650</v>
      </c>
      <c r="B108" s="64" t="s">
        <v>6628</v>
      </c>
      <c r="C108" s="64" t="s">
        <v>26</v>
      </c>
      <c r="D108" s="64" t="s">
        <v>25</v>
      </c>
      <c r="E108" s="64" t="s">
        <v>4868</v>
      </c>
      <c r="F108" s="64" t="s">
        <v>5307</v>
      </c>
      <c r="G108" s="64">
        <v>18</v>
      </c>
      <c r="H108" s="64" t="s">
        <v>5105</v>
      </c>
      <c r="I108" s="64">
        <v>7912</v>
      </c>
      <c r="J108" s="64">
        <v>6350</v>
      </c>
      <c r="K108" s="64">
        <v>851163478</v>
      </c>
    </row>
    <row r="109" spans="1:11" x14ac:dyDescent="0.2">
      <c r="A109" s="64" t="s">
        <v>9260</v>
      </c>
      <c r="B109" s="64" t="s">
        <v>6628</v>
      </c>
      <c r="C109" s="64" t="s">
        <v>26</v>
      </c>
      <c r="D109" s="64" t="s">
        <v>25</v>
      </c>
      <c r="E109" s="64" t="s">
        <v>8301</v>
      </c>
      <c r="F109" s="64" t="s">
        <v>8302</v>
      </c>
      <c r="G109" s="64">
        <v>20</v>
      </c>
      <c r="H109" s="64" t="s">
        <v>5105</v>
      </c>
      <c r="I109" s="64">
        <v>4226</v>
      </c>
      <c r="J109" s="64">
        <v>3417</v>
      </c>
      <c r="K109" s="64">
        <v>33071113</v>
      </c>
    </row>
    <row r="110" spans="1:11" x14ac:dyDescent="0.2">
      <c r="A110" s="64" t="s">
        <v>6651</v>
      </c>
      <c r="B110" s="64" t="s">
        <v>6652</v>
      </c>
      <c r="C110" s="64" t="s">
        <v>34</v>
      </c>
      <c r="D110" s="64" t="s">
        <v>33</v>
      </c>
      <c r="E110" s="64" t="s">
        <v>15</v>
      </c>
      <c r="F110" s="64" t="s">
        <v>5284</v>
      </c>
      <c r="G110" s="64">
        <v>25</v>
      </c>
      <c r="H110" s="64" t="s">
        <v>5365</v>
      </c>
      <c r="I110" s="64">
        <v>88</v>
      </c>
      <c r="J110" s="64">
        <v>96</v>
      </c>
      <c r="K110" s="64">
        <v>1950425</v>
      </c>
    </row>
    <row r="111" spans="1:11" x14ac:dyDescent="0.2">
      <c r="A111" s="64" t="s">
        <v>6653</v>
      </c>
      <c r="B111" s="64" t="s">
        <v>6652</v>
      </c>
      <c r="C111" s="64" t="s">
        <v>34</v>
      </c>
      <c r="D111" s="64" t="s">
        <v>33</v>
      </c>
      <c r="E111" s="64" t="s">
        <v>225</v>
      </c>
      <c r="F111" s="64" t="s">
        <v>5285</v>
      </c>
      <c r="G111" s="64">
        <v>11</v>
      </c>
      <c r="H111" s="64" t="s">
        <v>5365</v>
      </c>
      <c r="I111" s="64">
        <v>96</v>
      </c>
      <c r="J111" s="64">
        <v>99</v>
      </c>
      <c r="K111" s="64">
        <v>289734</v>
      </c>
    </row>
    <row r="112" spans="1:11" x14ac:dyDescent="0.2">
      <c r="A112" s="64" t="s">
        <v>6654</v>
      </c>
      <c r="B112" s="64" t="s">
        <v>6652</v>
      </c>
      <c r="C112" s="64" t="s">
        <v>34</v>
      </c>
      <c r="D112" s="64" t="s">
        <v>33</v>
      </c>
      <c r="E112" s="64" t="s">
        <v>332</v>
      </c>
      <c r="F112" s="64" t="s">
        <v>5115</v>
      </c>
      <c r="G112" s="64">
        <v>37</v>
      </c>
      <c r="H112" s="64" t="s">
        <v>5105</v>
      </c>
      <c r="I112" s="64">
        <v>17</v>
      </c>
      <c r="J112" s="64">
        <v>11</v>
      </c>
      <c r="K112" s="64">
        <v>1797304</v>
      </c>
    </row>
    <row r="113" spans="1:11" x14ac:dyDescent="0.2">
      <c r="A113" s="64" t="s">
        <v>6655</v>
      </c>
      <c r="B113" s="64" t="s">
        <v>6652</v>
      </c>
      <c r="C113" s="64" t="s">
        <v>34</v>
      </c>
      <c r="D113" s="64" t="s">
        <v>33</v>
      </c>
      <c r="E113" s="64" t="s">
        <v>441</v>
      </c>
      <c r="F113" s="64" t="s">
        <v>5111</v>
      </c>
      <c r="G113" s="64">
        <v>21</v>
      </c>
      <c r="H113" s="64" t="s">
        <v>5105</v>
      </c>
      <c r="I113" s="64">
        <v>12</v>
      </c>
      <c r="J113" s="64">
        <v>7</v>
      </c>
      <c r="K113" s="64">
        <v>1497754</v>
      </c>
    </row>
    <row r="114" spans="1:11" x14ac:dyDescent="0.2">
      <c r="A114" s="64" t="s">
        <v>6656</v>
      </c>
      <c r="B114" s="64" t="s">
        <v>6652</v>
      </c>
      <c r="C114" s="64" t="s">
        <v>34</v>
      </c>
      <c r="D114" s="64" t="s">
        <v>33</v>
      </c>
      <c r="E114" s="64" t="s">
        <v>550</v>
      </c>
      <c r="F114" s="64" t="s">
        <v>5350</v>
      </c>
      <c r="G114" s="64">
        <v>15</v>
      </c>
      <c r="H114" s="64" t="s">
        <v>5105</v>
      </c>
      <c r="I114" s="64">
        <v>13</v>
      </c>
      <c r="J114" s="64">
        <v>10</v>
      </c>
      <c r="K114" s="64">
        <v>1021143</v>
      </c>
    </row>
    <row r="115" spans="1:11" x14ac:dyDescent="0.2">
      <c r="A115" s="64" t="s">
        <v>6657</v>
      </c>
      <c r="B115" s="64" t="s">
        <v>6652</v>
      </c>
      <c r="C115" s="64" t="s">
        <v>34</v>
      </c>
      <c r="D115" s="64" t="s">
        <v>33</v>
      </c>
      <c r="E115" s="64" t="s">
        <v>984</v>
      </c>
      <c r="F115" s="64" t="s">
        <v>5356</v>
      </c>
      <c r="G115" s="64">
        <v>15</v>
      </c>
      <c r="H115" s="64" t="s">
        <v>5105</v>
      </c>
      <c r="I115" s="64">
        <v>71</v>
      </c>
      <c r="J115" s="64">
        <v>54</v>
      </c>
      <c r="K115" s="64">
        <v>6169</v>
      </c>
    </row>
    <row r="116" spans="1:11" x14ac:dyDescent="0.2">
      <c r="A116" s="64" t="s">
        <v>6658</v>
      </c>
      <c r="B116" s="64" t="s">
        <v>6652</v>
      </c>
      <c r="C116" s="64" t="s">
        <v>34</v>
      </c>
      <c r="D116" s="64" t="s">
        <v>33</v>
      </c>
      <c r="E116" s="64" t="s">
        <v>1093</v>
      </c>
      <c r="F116" s="64" t="s">
        <v>5151</v>
      </c>
      <c r="G116" s="64">
        <v>6</v>
      </c>
      <c r="H116" s="64" t="s">
        <v>5105</v>
      </c>
      <c r="I116" s="64">
        <v>4.8</v>
      </c>
      <c r="J116" s="64">
        <v>4.2</v>
      </c>
      <c r="K116" s="64">
        <v>297</v>
      </c>
    </row>
    <row r="117" spans="1:11" x14ac:dyDescent="0.2">
      <c r="A117" s="64" t="s">
        <v>6659</v>
      </c>
      <c r="B117" s="64" t="s">
        <v>6652</v>
      </c>
      <c r="C117" s="64" t="s">
        <v>34</v>
      </c>
      <c r="D117" s="64" t="s">
        <v>33</v>
      </c>
      <c r="E117" s="64" t="s">
        <v>1201</v>
      </c>
      <c r="F117" s="64" t="s">
        <v>1202</v>
      </c>
      <c r="G117" s="64">
        <v>2</v>
      </c>
      <c r="H117" s="64" t="s">
        <v>5105</v>
      </c>
      <c r="I117" s="64">
        <v>11</v>
      </c>
      <c r="J117" s="64">
        <v>9</v>
      </c>
      <c r="K117" s="64">
        <v>599101</v>
      </c>
    </row>
    <row r="118" spans="1:11" x14ac:dyDescent="0.2">
      <c r="A118" s="64" t="s">
        <v>6660</v>
      </c>
      <c r="B118" s="64" t="s">
        <v>6652</v>
      </c>
      <c r="C118" s="64" t="s">
        <v>34</v>
      </c>
      <c r="D118" s="64" t="s">
        <v>33</v>
      </c>
      <c r="E118" s="64" t="s">
        <v>1309</v>
      </c>
      <c r="F118" s="64" t="s">
        <v>8279</v>
      </c>
      <c r="G118" s="64">
        <v>7</v>
      </c>
      <c r="H118" s="64" t="s">
        <v>5105</v>
      </c>
      <c r="I118" s="64">
        <v>25</v>
      </c>
      <c r="J118" s="64">
        <v>20</v>
      </c>
      <c r="K118" s="64">
        <v>1243963</v>
      </c>
    </row>
    <row r="119" spans="1:11" x14ac:dyDescent="0.2">
      <c r="A119" s="64" t="s">
        <v>6661</v>
      </c>
      <c r="B119" s="64" t="s">
        <v>6652</v>
      </c>
      <c r="C119" s="64" t="s">
        <v>34</v>
      </c>
      <c r="D119" s="64" t="s">
        <v>33</v>
      </c>
      <c r="E119" s="64" t="s">
        <v>1417</v>
      </c>
      <c r="F119" s="64" t="s">
        <v>5358</v>
      </c>
      <c r="G119" s="64">
        <v>33</v>
      </c>
      <c r="H119" s="64" t="s">
        <v>5105</v>
      </c>
      <c r="I119" s="64">
        <v>27</v>
      </c>
      <c r="J119" s="64">
        <v>20</v>
      </c>
      <c r="K119" s="64">
        <v>1741548</v>
      </c>
    </row>
    <row r="120" spans="1:11" x14ac:dyDescent="0.2">
      <c r="A120" s="64" t="s">
        <v>6662</v>
      </c>
      <c r="B120" s="64" t="s">
        <v>6652</v>
      </c>
      <c r="C120" s="64" t="s">
        <v>34</v>
      </c>
      <c r="D120" s="64" t="s">
        <v>33</v>
      </c>
      <c r="E120" s="64" t="s">
        <v>1525</v>
      </c>
      <c r="F120" s="64" t="s">
        <v>5312</v>
      </c>
      <c r="G120" s="64">
        <v>8</v>
      </c>
      <c r="H120" s="64" t="s">
        <v>5105</v>
      </c>
      <c r="I120" s="64">
        <v>11</v>
      </c>
      <c r="J120" s="64">
        <v>8</v>
      </c>
      <c r="K120" s="64">
        <v>1056</v>
      </c>
    </row>
    <row r="121" spans="1:11" x14ac:dyDescent="0.2">
      <c r="A121" s="64" t="s">
        <v>6663</v>
      </c>
      <c r="B121" s="64" t="s">
        <v>6652</v>
      </c>
      <c r="C121" s="64" t="s">
        <v>34</v>
      </c>
      <c r="D121" s="64" t="s">
        <v>33</v>
      </c>
      <c r="E121" s="64" t="s">
        <v>1632</v>
      </c>
      <c r="F121" s="64" t="s">
        <v>8787</v>
      </c>
      <c r="G121" s="64">
        <v>2</v>
      </c>
      <c r="H121" s="64" t="s">
        <v>5105</v>
      </c>
      <c r="I121" s="64">
        <v>7</v>
      </c>
      <c r="J121" s="64">
        <v>6</v>
      </c>
      <c r="K121" s="64">
        <v>248793</v>
      </c>
    </row>
    <row r="122" spans="1:11" x14ac:dyDescent="0.2">
      <c r="A122" s="64" t="s">
        <v>6664</v>
      </c>
      <c r="B122" s="64" t="s">
        <v>6652</v>
      </c>
      <c r="C122" s="64" t="s">
        <v>34</v>
      </c>
      <c r="D122" s="64" t="s">
        <v>33</v>
      </c>
      <c r="E122" s="64" t="s">
        <v>1740</v>
      </c>
      <c r="F122" s="64" t="s">
        <v>5310</v>
      </c>
      <c r="G122" s="64">
        <v>21</v>
      </c>
      <c r="H122" s="64" t="s">
        <v>5105</v>
      </c>
      <c r="I122" s="64">
        <v>20</v>
      </c>
      <c r="J122" s="64">
        <v>14</v>
      </c>
      <c r="K122" s="64">
        <v>1143</v>
      </c>
    </row>
    <row r="123" spans="1:11" x14ac:dyDescent="0.2">
      <c r="A123" s="64" t="s">
        <v>6665</v>
      </c>
      <c r="B123" s="64" t="s">
        <v>6652</v>
      </c>
      <c r="C123" s="64" t="s">
        <v>34</v>
      </c>
      <c r="D123" s="64" t="s">
        <v>33</v>
      </c>
      <c r="E123" s="64" t="s">
        <v>1847</v>
      </c>
      <c r="F123" s="64" t="s">
        <v>5311</v>
      </c>
      <c r="G123" s="64">
        <v>11</v>
      </c>
      <c r="H123" s="64" t="s">
        <v>5105</v>
      </c>
      <c r="I123" s="64">
        <v>13</v>
      </c>
      <c r="J123" s="64">
        <v>11</v>
      </c>
      <c r="K123" s="64">
        <v>821</v>
      </c>
    </row>
    <row r="124" spans="1:11" x14ac:dyDescent="0.2">
      <c r="A124" s="64" t="s">
        <v>6666</v>
      </c>
      <c r="B124" s="64" t="s">
        <v>6652</v>
      </c>
      <c r="C124" s="64" t="s">
        <v>34</v>
      </c>
      <c r="D124" s="64" t="s">
        <v>33</v>
      </c>
      <c r="E124" s="64" t="s">
        <v>1954</v>
      </c>
      <c r="F124" s="64" t="s">
        <v>8094</v>
      </c>
      <c r="G124" s="64">
        <v>21</v>
      </c>
      <c r="H124" s="64" t="s">
        <v>5105</v>
      </c>
      <c r="I124" s="64">
        <v>30</v>
      </c>
      <c r="J124" s="64">
        <v>22</v>
      </c>
      <c r="K124" s="64">
        <v>339938</v>
      </c>
    </row>
    <row r="125" spans="1:11" x14ac:dyDescent="0.2">
      <c r="A125" s="64" t="s">
        <v>9261</v>
      </c>
      <c r="B125" s="64" t="s">
        <v>6652</v>
      </c>
      <c r="C125" s="64" t="s">
        <v>34</v>
      </c>
      <c r="D125" s="64" t="s">
        <v>33</v>
      </c>
      <c r="E125" s="64" t="s">
        <v>8289</v>
      </c>
      <c r="F125" s="64" t="s">
        <v>8290</v>
      </c>
      <c r="G125" s="64">
        <v>14</v>
      </c>
      <c r="H125" s="64" t="s">
        <v>5365</v>
      </c>
      <c r="I125" s="64">
        <v>70</v>
      </c>
      <c r="J125" s="64">
        <v>77</v>
      </c>
      <c r="K125" s="64">
        <v>1201011</v>
      </c>
    </row>
    <row r="126" spans="1:11" x14ac:dyDescent="0.2">
      <c r="A126" s="64" t="s">
        <v>9262</v>
      </c>
      <c r="B126" s="64" t="s">
        <v>6652</v>
      </c>
      <c r="C126" s="64" t="s">
        <v>34</v>
      </c>
      <c r="D126" s="64" t="s">
        <v>33</v>
      </c>
      <c r="E126" s="64" t="s">
        <v>8291</v>
      </c>
      <c r="F126" s="64" t="s">
        <v>8292</v>
      </c>
      <c r="G126" s="64">
        <v>42</v>
      </c>
      <c r="H126" s="64" t="s">
        <v>5365</v>
      </c>
      <c r="I126" s="64">
        <v>35</v>
      </c>
      <c r="J126" s="64">
        <v>51</v>
      </c>
      <c r="K126" s="64">
        <v>4792811</v>
      </c>
    </row>
    <row r="127" spans="1:11" x14ac:dyDescent="0.2">
      <c r="A127" s="64" t="s">
        <v>6667</v>
      </c>
      <c r="B127" s="64" t="s">
        <v>6652</v>
      </c>
      <c r="C127" s="64" t="s">
        <v>34</v>
      </c>
      <c r="D127" s="64" t="s">
        <v>33</v>
      </c>
      <c r="E127" s="64" t="s">
        <v>2278</v>
      </c>
      <c r="F127" s="64" t="s">
        <v>5366</v>
      </c>
      <c r="G127" s="64">
        <v>35</v>
      </c>
      <c r="H127" s="64" t="s">
        <v>5365</v>
      </c>
      <c r="I127" s="64">
        <v>77</v>
      </c>
      <c r="J127" s="64">
        <v>89</v>
      </c>
      <c r="K127" s="64">
        <v>3594608</v>
      </c>
    </row>
    <row r="128" spans="1:11" x14ac:dyDescent="0.2">
      <c r="A128" s="64" t="s">
        <v>6668</v>
      </c>
      <c r="B128" s="64" t="s">
        <v>6652</v>
      </c>
      <c r="C128" s="64" t="s">
        <v>34</v>
      </c>
      <c r="D128" s="64" t="s">
        <v>33</v>
      </c>
      <c r="E128" s="64" t="s">
        <v>2385</v>
      </c>
      <c r="F128" s="64" t="s">
        <v>5297</v>
      </c>
      <c r="G128" s="64">
        <v>50</v>
      </c>
      <c r="H128" s="64" t="s">
        <v>5365</v>
      </c>
      <c r="I128" s="64">
        <v>45</v>
      </c>
      <c r="J128" s="64">
        <v>69</v>
      </c>
      <c r="K128" s="64">
        <v>2198123</v>
      </c>
    </row>
    <row r="129" spans="1:11" x14ac:dyDescent="0.2">
      <c r="A129" s="64" t="s">
        <v>6669</v>
      </c>
      <c r="B129" s="64" t="s">
        <v>6652</v>
      </c>
      <c r="C129" s="64" t="s">
        <v>34</v>
      </c>
      <c r="D129" s="64" t="s">
        <v>33</v>
      </c>
      <c r="E129" s="64" t="s">
        <v>2492</v>
      </c>
      <c r="F129" s="64" t="s">
        <v>5298</v>
      </c>
      <c r="G129" s="64">
        <v>33</v>
      </c>
      <c r="H129" s="64" t="s">
        <v>5365</v>
      </c>
      <c r="I129" s="64">
        <v>65</v>
      </c>
      <c r="J129" s="64">
        <v>81</v>
      </c>
      <c r="K129" s="64">
        <v>1465415</v>
      </c>
    </row>
    <row r="130" spans="1:11" x14ac:dyDescent="0.2">
      <c r="A130" s="64" t="s">
        <v>9263</v>
      </c>
      <c r="B130" s="64" t="s">
        <v>6652</v>
      </c>
      <c r="C130" s="64" t="s">
        <v>34</v>
      </c>
      <c r="D130" s="64" t="s">
        <v>33</v>
      </c>
      <c r="E130" s="64" t="s">
        <v>2706</v>
      </c>
      <c r="F130" s="64" t="s">
        <v>5368</v>
      </c>
      <c r="G130" s="64">
        <v>15</v>
      </c>
      <c r="H130" s="64" t="s">
        <v>5365</v>
      </c>
      <c r="I130" s="64">
        <v>75</v>
      </c>
      <c r="J130" s="64">
        <v>81</v>
      </c>
      <c r="K130" s="64">
        <v>43469</v>
      </c>
    </row>
    <row r="131" spans="1:11" x14ac:dyDescent="0.2">
      <c r="A131" s="64" t="s">
        <v>6670</v>
      </c>
      <c r="B131" s="64" t="s">
        <v>6652</v>
      </c>
      <c r="C131" s="64" t="s">
        <v>34</v>
      </c>
      <c r="D131" s="64" t="s">
        <v>33</v>
      </c>
      <c r="E131" s="64" t="s">
        <v>3138</v>
      </c>
      <c r="F131" s="64" t="s">
        <v>5373</v>
      </c>
      <c r="G131" s="64">
        <v>17</v>
      </c>
      <c r="H131" s="64" t="s">
        <v>5105</v>
      </c>
      <c r="I131" s="64">
        <v>11</v>
      </c>
      <c r="J131" s="64">
        <v>7</v>
      </c>
      <c r="K131" s="64">
        <v>59410</v>
      </c>
    </row>
    <row r="132" spans="1:11" x14ac:dyDescent="0.2">
      <c r="A132" s="64" t="s">
        <v>6671</v>
      </c>
      <c r="B132" s="64" t="s">
        <v>6652</v>
      </c>
      <c r="C132" s="64" t="s">
        <v>34</v>
      </c>
      <c r="D132" s="64" t="s">
        <v>33</v>
      </c>
      <c r="E132" s="64" t="s">
        <v>4003</v>
      </c>
      <c r="F132" s="64" t="s">
        <v>5129</v>
      </c>
      <c r="G132" s="64">
        <v>19</v>
      </c>
      <c r="H132" s="64" t="s">
        <v>5105</v>
      </c>
      <c r="I132" s="64">
        <v>88</v>
      </c>
      <c r="J132" s="64">
        <v>27</v>
      </c>
      <c r="K132" s="64">
        <v>5587</v>
      </c>
    </row>
    <row r="133" spans="1:11" x14ac:dyDescent="0.2">
      <c r="A133" s="64" t="s">
        <v>6672</v>
      </c>
      <c r="B133" s="64" t="s">
        <v>6652</v>
      </c>
      <c r="C133" s="64" t="s">
        <v>34</v>
      </c>
      <c r="D133" s="64" t="s">
        <v>33</v>
      </c>
      <c r="E133" s="64" t="s">
        <v>4327</v>
      </c>
      <c r="F133" s="64" t="s">
        <v>5386</v>
      </c>
      <c r="G133" s="64">
        <v>9</v>
      </c>
      <c r="H133" s="64" t="s">
        <v>5105</v>
      </c>
      <c r="I133" s="64">
        <v>163</v>
      </c>
      <c r="J133" s="64">
        <v>129</v>
      </c>
      <c r="K133" s="64">
        <v>73665</v>
      </c>
    </row>
    <row r="134" spans="1:11" x14ac:dyDescent="0.2">
      <c r="A134" s="64" t="s">
        <v>6673</v>
      </c>
      <c r="B134" s="64" t="s">
        <v>6652</v>
      </c>
      <c r="C134" s="64" t="s">
        <v>34</v>
      </c>
      <c r="D134" s="64" t="s">
        <v>33</v>
      </c>
      <c r="E134" s="64" t="s">
        <v>4435</v>
      </c>
      <c r="F134" s="64" t="s">
        <v>5388</v>
      </c>
      <c r="G134" s="64">
        <v>7</v>
      </c>
      <c r="H134" s="64" t="s">
        <v>5105</v>
      </c>
      <c r="I134" s="64">
        <v>19</v>
      </c>
      <c r="J134" s="64">
        <v>10</v>
      </c>
      <c r="K134" s="64">
        <v>4613</v>
      </c>
    </row>
    <row r="135" spans="1:11" x14ac:dyDescent="0.2">
      <c r="A135" s="64" t="s">
        <v>6674</v>
      </c>
      <c r="B135" s="64" t="s">
        <v>6652</v>
      </c>
      <c r="C135" s="64" t="s">
        <v>34</v>
      </c>
      <c r="D135" s="64" t="s">
        <v>33</v>
      </c>
      <c r="E135" s="64" t="s">
        <v>4868</v>
      </c>
      <c r="F135" s="64" t="s">
        <v>5307</v>
      </c>
      <c r="G135" s="64">
        <v>23</v>
      </c>
      <c r="H135" s="64" t="s">
        <v>5105</v>
      </c>
      <c r="I135" s="64">
        <v>8346</v>
      </c>
      <c r="J135" s="64">
        <v>6350</v>
      </c>
      <c r="K135" s="64">
        <v>4608746036</v>
      </c>
    </row>
    <row r="136" spans="1:11" x14ac:dyDescent="0.2">
      <c r="A136" s="64" t="s">
        <v>9264</v>
      </c>
      <c r="B136" s="64" t="s">
        <v>6652</v>
      </c>
      <c r="C136" s="64" t="s">
        <v>34</v>
      </c>
      <c r="D136" s="64" t="s">
        <v>33</v>
      </c>
      <c r="E136" s="64" t="s">
        <v>8301</v>
      </c>
      <c r="F136" s="64" t="s">
        <v>8302</v>
      </c>
      <c r="G136" s="64">
        <v>35</v>
      </c>
      <c r="H136" s="64" t="s">
        <v>5105</v>
      </c>
      <c r="I136" s="64">
        <v>4616</v>
      </c>
      <c r="J136" s="64">
        <v>3417</v>
      </c>
      <c r="K136" s="64">
        <v>298401844</v>
      </c>
    </row>
    <row r="137" spans="1:11" x14ac:dyDescent="0.2">
      <c r="A137" s="64" t="s">
        <v>6675</v>
      </c>
      <c r="B137" s="64" t="s">
        <v>6676</v>
      </c>
      <c r="C137" s="64" t="s">
        <v>38</v>
      </c>
      <c r="D137" s="64" t="s">
        <v>37</v>
      </c>
      <c r="E137" s="64" t="s">
        <v>15</v>
      </c>
      <c r="F137" s="64" t="s">
        <v>5284</v>
      </c>
      <c r="G137" s="64">
        <v>23</v>
      </c>
      <c r="H137" s="64" t="s">
        <v>5365</v>
      </c>
      <c r="I137" s="64">
        <v>89</v>
      </c>
      <c r="J137" s="64">
        <v>96</v>
      </c>
      <c r="K137" s="64">
        <v>234617</v>
      </c>
    </row>
    <row r="138" spans="1:11" x14ac:dyDescent="0.2">
      <c r="A138" s="64" t="s">
        <v>6677</v>
      </c>
      <c r="B138" s="64" t="s">
        <v>6676</v>
      </c>
      <c r="C138" s="64" t="s">
        <v>38</v>
      </c>
      <c r="D138" s="64" t="s">
        <v>37</v>
      </c>
      <c r="E138" s="64" t="s">
        <v>225</v>
      </c>
      <c r="F138" s="64" t="s">
        <v>5285</v>
      </c>
      <c r="G138" s="64">
        <v>11</v>
      </c>
      <c r="H138" s="64" t="s">
        <v>5365</v>
      </c>
      <c r="I138" s="64">
        <v>96</v>
      </c>
      <c r="J138" s="64">
        <v>99</v>
      </c>
      <c r="K138" s="64">
        <v>39306</v>
      </c>
    </row>
    <row r="139" spans="1:11" x14ac:dyDescent="0.2">
      <c r="A139" s="64" t="s">
        <v>6678</v>
      </c>
      <c r="B139" s="64" t="s">
        <v>6676</v>
      </c>
      <c r="C139" s="64" t="s">
        <v>38</v>
      </c>
      <c r="D139" s="64" t="s">
        <v>37</v>
      </c>
      <c r="E139" s="64" t="s">
        <v>332</v>
      </c>
      <c r="F139" s="64" t="s">
        <v>5115</v>
      </c>
      <c r="G139" s="64">
        <v>20</v>
      </c>
      <c r="H139" s="64" t="s">
        <v>5105</v>
      </c>
      <c r="I139" s="64">
        <v>15</v>
      </c>
      <c r="J139" s="64">
        <v>11</v>
      </c>
      <c r="K139" s="64">
        <v>167223</v>
      </c>
    </row>
    <row r="140" spans="1:11" x14ac:dyDescent="0.2">
      <c r="A140" s="64" t="s">
        <v>6679</v>
      </c>
      <c r="B140" s="64" t="s">
        <v>6676</v>
      </c>
      <c r="C140" s="64" t="s">
        <v>38</v>
      </c>
      <c r="D140" s="64" t="s">
        <v>37</v>
      </c>
      <c r="E140" s="64" t="s">
        <v>441</v>
      </c>
      <c r="F140" s="64" t="s">
        <v>5111</v>
      </c>
      <c r="G140" s="64">
        <v>21</v>
      </c>
      <c r="H140" s="64" t="s">
        <v>5105</v>
      </c>
      <c r="I140" s="64">
        <v>12</v>
      </c>
      <c r="J140" s="64">
        <v>7</v>
      </c>
      <c r="K140" s="64">
        <v>209028</v>
      </c>
    </row>
    <row r="141" spans="1:11" x14ac:dyDescent="0.2">
      <c r="A141" s="64" t="s">
        <v>6680</v>
      </c>
      <c r="B141" s="64" t="s">
        <v>6676</v>
      </c>
      <c r="C141" s="64" t="s">
        <v>38</v>
      </c>
      <c r="D141" s="64" t="s">
        <v>37</v>
      </c>
      <c r="E141" s="64" t="s">
        <v>550</v>
      </c>
      <c r="F141" s="64" t="s">
        <v>5350</v>
      </c>
      <c r="G141" s="64">
        <v>20</v>
      </c>
      <c r="H141" s="64" t="s">
        <v>5105</v>
      </c>
      <c r="I141" s="64">
        <v>14</v>
      </c>
      <c r="J141" s="64">
        <v>10</v>
      </c>
      <c r="K141" s="64">
        <v>186474</v>
      </c>
    </row>
    <row r="142" spans="1:11" x14ac:dyDescent="0.2">
      <c r="A142" s="64" t="s">
        <v>6681</v>
      </c>
      <c r="B142" s="64" t="s">
        <v>6676</v>
      </c>
      <c r="C142" s="64" t="s">
        <v>38</v>
      </c>
      <c r="D142" s="64" t="s">
        <v>37</v>
      </c>
      <c r="E142" s="64" t="s">
        <v>984</v>
      </c>
      <c r="F142" s="64" t="s">
        <v>5356</v>
      </c>
      <c r="G142" s="64">
        <v>7</v>
      </c>
      <c r="H142" s="64" t="s">
        <v>5105</v>
      </c>
      <c r="I142" s="64">
        <v>62</v>
      </c>
      <c r="J142" s="64">
        <v>54</v>
      </c>
      <c r="K142" s="64">
        <v>369</v>
      </c>
    </row>
    <row r="143" spans="1:11" x14ac:dyDescent="0.2">
      <c r="A143" s="64" t="s">
        <v>6682</v>
      </c>
      <c r="B143" s="64" t="s">
        <v>6676</v>
      </c>
      <c r="C143" s="64" t="s">
        <v>38</v>
      </c>
      <c r="D143" s="64" t="s">
        <v>37</v>
      </c>
      <c r="E143" s="64" t="s">
        <v>1093</v>
      </c>
      <c r="F143" s="64" t="s">
        <v>5151</v>
      </c>
      <c r="G143" s="64">
        <v>11</v>
      </c>
      <c r="H143" s="64" t="s">
        <v>5105</v>
      </c>
      <c r="I143" s="64">
        <v>5.0999999999999996</v>
      </c>
      <c r="J143" s="64">
        <v>4.2</v>
      </c>
      <c r="K143" s="64">
        <v>59</v>
      </c>
    </row>
    <row r="144" spans="1:11" x14ac:dyDescent="0.2">
      <c r="A144" s="64" t="s">
        <v>6683</v>
      </c>
      <c r="B144" s="64" t="s">
        <v>6676</v>
      </c>
      <c r="C144" s="64" t="s">
        <v>38</v>
      </c>
      <c r="D144" s="64" t="s">
        <v>37</v>
      </c>
      <c r="E144" s="64" t="s">
        <v>1201</v>
      </c>
      <c r="F144" s="64" t="s">
        <v>1202</v>
      </c>
      <c r="G144" s="64">
        <v>15</v>
      </c>
      <c r="H144" s="64" t="s">
        <v>5105</v>
      </c>
      <c r="I144" s="64">
        <v>16</v>
      </c>
      <c r="J144" s="64">
        <v>9</v>
      </c>
      <c r="K144" s="64">
        <v>292640</v>
      </c>
    </row>
    <row r="145" spans="1:11" x14ac:dyDescent="0.2">
      <c r="A145" s="64" t="s">
        <v>6684</v>
      </c>
      <c r="B145" s="64" t="s">
        <v>6676</v>
      </c>
      <c r="C145" s="64" t="s">
        <v>38</v>
      </c>
      <c r="D145" s="64" t="s">
        <v>37</v>
      </c>
      <c r="E145" s="64" t="s">
        <v>1309</v>
      </c>
      <c r="F145" s="64" t="s">
        <v>8279</v>
      </c>
      <c r="G145" s="64">
        <v>1</v>
      </c>
      <c r="H145" s="64" t="s">
        <v>5105</v>
      </c>
      <c r="I145" s="64">
        <v>20</v>
      </c>
      <c r="J145" s="64">
        <v>20</v>
      </c>
      <c r="K145" s="64">
        <v>0</v>
      </c>
    </row>
    <row r="146" spans="1:11" x14ac:dyDescent="0.2">
      <c r="A146" s="64" t="s">
        <v>6685</v>
      </c>
      <c r="B146" s="64" t="s">
        <v>6676</v>
      </c>
      <c r="C146" s="64" t="s">
        <v>38</v>
      </c>
      <c r="D146" s="64" t="s">
        <v>37</v>
      </c>
      <c r="E146" s="64" t="s">
        <v>1417</v>
      </c>
      <c r="F146" s="64" t="s">
        <v>5358</v>
      </c>
      <c r="G146" s="64">
        <v>17</v>
      </c>
      <c r="H146" s="64" t="s">
        <v>5105</v>
      </c>
      <c r="I146" s="64">
        <v>24</v>
      </c>
      <c r="J146" s="64">
        <v>20</v>
      </c>
      <c r="K146" s="64">
        <v>136845</v>
      </c>
    </row>
    <row r="147" spans="1:11" x14ac:dyDescent="0.2">
      <c r="A147" s="64" t="s">
        <v>6686</v>
      </c>
      <c r="B147" s="64" t="s">
        <v>6676</v>
      </c>
      <c r="C147" s="64" t="s">
        <v>38</v>
      </c>
      <c r="D147" s="64" t="s">
        <v>37</v>
      </c>
      <c r="E147" s="64" t="s">
        <v>1525</v>
      </c>
      <c r="F147" s="64" t="s">
        <v>5312</v>
      </c>
      <c r="G147" s="64">
        <v>45</v>
      </c>
      <c r="H147" s="64" t="s">
        <v>5105</v>
      </c>
      <c r="I147" s="64">
        <v>20</v>
      </c>
      <c r="J147" s="64">
        <v>8</v>
      </c>
      <c r="K147" s="64">
        <v>656</v>
      </c>
    </row>
    <row r="148" spans="1:11" x14ac:dyDescent="0.2">
      <c r="A148" s="64" t="s">
        <v>6687</v>
      </c>
      <c r="B148" s="64" t="s">
        <v>6676</v>
      </c>
      <c r="C148" s="64" t="s">
        <v>38</v>
      </c>
      <c r="D148" s="64" t="s">
        <v>37</v>
      </c>
      <c r="E148" s="64" t="s">
        <v>1632</v>
      </c>
      <c r="F148" s="64" t="s">
        <v>8787</v>
      </c>
      <c r="G148" s="64">
        <v>2</v>
      </c>
      <c r="H148" s="64" t="s">
        <v>5105</v>
      </c>
      <c r="I148" s="64">
        <v>7</v>
      </c>
      <c r="J148" s="64">
        <v>6</v>
      </c>
      <c r="K148" s="64">
        <v>34211</v>
      </c>
    </row>
    <row r="149" spans="1:11" x14ac:dyDescent="0.2">
      <c r="A149" s="64" t="s">
        <v>6688</v>
      </c>
      <c r="B149" s="64" t="s">
        <v>6676</v>
      </c>
      <c r="C149" s="64" t="s">
        <v>38</v>
      </c>
      <c r="D149" s="64" t="s">
        <v>37</v>
      </c>
      <c r="E149" s="64" t="s">
        <v>1740</v>
      </c>
      <c r="F149" s="64" t="s">
        <v>5310</v>
      </c>
      <c r="G149" s="64">
        <v>10</v>
      </c>
      <c r="H149" s="64" t="s">
        <v>5105</v>
      </c>
      <c r="I149" s="64">
        <v>18</v>
      </c>
      <c r="J149" s="64">
        <v>14</v>
      </c>
      <c r="K149" s="64">
        <v>114</v>
      </c>
    </row>
    <row r="150" spans="1:11" x14ac:dyDescent="0.2">
      <c r="A150" s="64" t="s">
        <v>6689</v>
      </c>
      <c r="B150" s="64" t="s">
        <v>6676</v>
      </c>
      <c r="C150" s="64" t="s">
        <v>38</v>
      </c>
      <c r="D150" s="64" t="s">
        <v>37</v>
      </c>
      <c r="E150" s="64" t="s">
        <v>1847</v>
      </c>
      <c r="F150" s="64" t="s">
        <v>5311</v>
      </c>
      <c r="G150" s="64">
        <v>6</v>
      </c>
      <c r="H150" s="64" t="s">
        <v>5105</v>
      </c>
      <c r="I150" s="64">
        <v>12</v>
      </c>
      <c r="J150" s="64">
        <v>11</v>
      </c>
      <c r="K150" s="64">
        <v>81</v>
      </c>
    </row>
    <row r="151" spans="1:11" x14ac:dyDescent="0.2">
      <c r="A151" s="64" t="s">
        <v>6690</v>
      </c>
      <c r="B151" s="64" t="s">
        <v>6676</v>
      </c>
      <c r="C151" s="64" t="s">
        <v>38</v>
      </c>
      <c r="D151" s="64" t="s">
        <v>37</v>
      </c>
      <c r="E151" s="64" t="s">
        <v>1954</v>
      </c>
      <c r="F151" s="64" t="s">
        <v>8094</v>
      </c>
      <c r="G151" s="64">
        <v>2</v>
      </c>
      <c r="H151" s="64" t="s">
        <v>5105</v>
      </c>
      <c r="I151" s="64">
        <v>23</v>
      </c>
      <c r="J151" s="64">
        <v>22</v>
      </c>
      <c r="K151" s="64">
        <v>5759</v>
      </c>
    </row>
    <row r="152" spans="1:11" x14ac:dyDescent="0.2">
      <c r="A152" s="64" t="s">
        <v>9265</v>
      </c>
      <c r="B152" s="64" t="s">
        <v>6676</v>
      </c>
      <c r="C152" s="64" t="s">
        <v>38</v>
      </c>
      <c r="D152" s="64" t="s">
        <v>37</v>
      </c>
      <c r="E152" s="64" t="s">
        <v>8289</v>
      </c>
      <c r="F152" s="64" t="s">
        <v>8290</v>
      </c>
      <c r="G152" s="64">
        <v>23</v>
      </c>
      <c r="H152" s="64" t="s">
        <v>5365</v>
      </c>
      <c r="I152" s="64">
        <v>68</v>
      </c>
      <c r="J152" s="64">
        <v>77</v>
      </c>
      <c r="K152" s="64">
        <v>210786</v>
      </c>
    </row>
    <row r="153" spans="1:11" x14ac:dyDescent="0.2">
      <c r="A153" s="64" t="s">
        <v>9266</v>
      </c>
      <c r="B153" s="64" t="s">
        <v>6676</v>
      </c>
      <c r="C153" s="64" t="s">
        <v>38</v>
      </c>
      <c r="D153" s="64" t="s">
        <v>37</v>
      </c>
      <c r="E153" s="64" t="s">
        <v>8291</v>
      </c>
      <c r="F153" s="64" t="s">
        <v>8292</v>
      </c>
      <c r="G153" s="64">
        <v>10</v>
      </c>
      <c r="H153" s="64" t="s">
        <v>5365</v>
      </c>
      <c r="I153" s="64">
        <v>43</v>
      </c>
      <c r="J153" s="64">
        <v>51</v>
      </c>
      <c r="K153" s="64">
        <v>334446</v>
      </c>
    </row>
    <row r="154" spans="1:11" x14ac:dyDescent="0.2">
      <c r="A154" s="64" t="s">
        <v>6691</v>
      </c>
      <c r="B154" s="64" t="s">
        <v>6676</v>
      </c>
      <c r="C154" s="64" t="s">
        <v>38</v>
      </c>
      <c r="D154" s="64" t="s">
        <v>37</v>
      </c>
      <c r="E154" s="64" t="s">
        <v>2278</v>
      </c>
      <c r="F154" s="64" t="s">
        <v>5366</v>
      </c>
      <c r="G154" s="64">
        <v>39</v>
      </c>
      <c r="H154" s="64" t="s">
        <v>5365</v>
      </c>
      <c r="I154" s="64">
        <v>76</v>
      </c>
      <c r="J154" s="64">
        <v>89</v>
      </c>
      <c r="K154" s="64">
        <v>543474</v>
      </c>
    </row>
    <row r="155" spans="1:11" x14ac:dyDescent="0.2">
      <c r="A155" s="64" t="s">
        <v>6692</v>
      </c>
      <c r="B155" s="64" t="s">
        <v>6676</v>
      </c>
      <c r="C155" s="64" t="s">
        <v>38</v>
      </c>
      <c r="D155" s="64" t="s">
        <v>37</v>
      </c>
      <c r="E155" s="64" t="s">
        <v>2385</v>
      </c>
      <c r="F155" s="64" t="s">
        <v>5297</v>
      </c>
      <c r="G155" s="64">
        <v>35</v>
      </c>
      <c r="H155" s="64" t="s">
        <v>5365</v>
      </c>
      <c r="I155" s="64">
        <v>55</v>
      </c>
      <c r="J155" s="64">
        <v>69</v>
      </c>
      <c r="K155" s="64">
        <v>173702</v>
      </c>
    </row>
    <row r="156" spans="1:11" x14ac:dyDescent="0.2">
      <c r="A156" s="64" t="s">
        <v>6693</v>
      </c>
      <c r="B156" s="64" t="s">
        <v>6676</v>
      </c>
      <c r="C156" s="64" t="s">
        <v>38</v>
      </c>
      <c r="D156" s="64" t="s">
        <v>37</v>
      </c>
      <c r="E156" s="64" t="s">
        <v>2492</v>
      </c>
      <c r="F156" s="64" t="s">
        <v>5298</v>
      </c>
      <c r="G156" s="64">
        <v>18</v>
      </c>
      <c r="H156" s="64" t="s">
        <v>5365</v>
      </c>
      <c r="I156" s="64">
        <v>70</v>
      </c>
      <c r="J156" s="64">
        <v>81</v>
      </c>
      <c r="K156" s="64">
        <v>136480</v>
      </c>
    </row>
    <row r="157" spans="1:11" x14ac:dyDescent="0.2">
      <c r="A157" s="64" t="s">
        <v>9267</v>
      </c>
      <c r="B157" s="64" t="s">
        <v>6676</v>
      </c>
      <c r="C157" s="64" t="s">
        <v>38</v>
      </c>
      <c r="D157" s="64" t="s">
        <v>37</v>
      </c>
      <c r="E157" s="64" t="s">
        <v>2706</v>
      </c>
      <c r="F157" s="64" t="s">
        <v>5368</v>
      </c>
      <c r="G157" s="64">
        <v>15</v>
      </c>
      <c r="H157" s="64" t="s">
        <v>5365</v>
      </c>
      <c r="I157" s="64">
        <v>75</v>
      </c>
      <c r="J157" s="64">
        <v>81</v>
      </c>
      <c r="K157" s="64">
        <v>5731</v>
      </c>
    </row>
    <row r="158" spans="1:11" x14ac:dyDescent="0.2">
      <c r="A158" s="64" t="s">
        <v>6694</v>
      </c>
      <c r="B158" s="64" t="s">
        <v>6676</v>
      </c>
      <c r="C158" s="64" t="s">
        <v>38</v>
      </c>
      <c r="D158" s="64" t="s">
        <v>37</v>
      </c>
      <c r="E158" s="64" t="s">
        <v>3138</v>
      </c>
      <c r="F158" s="64" t="s">
        <v>5373</v>
      </c>
      <c r="G158" s="64">
        <v>21</v>
      </c>
      <c r="H158" s="64" t="s">
        <v>5105</v>
      </c>
      <c r="I158" s="64">
        <v>12</v>
      </c>
      <c r="J158" s="64">
        <v>7</v>
      </c>
      <c r="K158" s="64">
        <v>9787</v>
      </c>
    </row>
    <row r="159" spans="1:11" x14ac:dyDescent="0.2">
      <c r="A159" s="64" t="s">
        <v>6695</v>
      </c>
      <c r="B159" s="64" t="s">
        <v>6676</v>
      </c>
      <c r="C159" s="64" t="s">
        <v>38</v>
      </c>
      <c r="D159" s="64" t="s">
        <v>37</v>
      </c>
      <c r="E159" s="64" t="s">
        <v>4003</v>
      </c>
      <c r="F159" s="64" t="s">
        <v>5129</v>
      </c>
      <c r="G159" s="64">
        <v>27</v>
      </c>
      <c r="H159" s="64" t="s">
        <v>5105</v>
      </c>
      <c r="I159" s="64">
        <v>117</v>
      </c>
      <c r="J159" s="64">
        <v>27</v>
      </c>
      <c r="K159" s="64">
        <v>1117</v>
      </c>
    </row>
    <row r="160" spans="1:11" x14ac:dyDescent="0.2">
      <c r="A160" s="64" t="s">
        <v>6696</v>
      </c>
      <c r="B160" s="64" t="s">
        <v>6676</v>
      </c>
      <c r="C160" s="64" t="s">
        <v>38</v>
      </c>
      <c r="D160" s="64" t="s">
        <v>37</v>
      </c>
      <c r="E160" s="64" t="s">
        <v>4327</v>
      </c>
      <c r="F160" s="64" t="s">
        <v>5386</v>
      </c>
      <c r="G160" s="64">
        <v>16</v>
      </c>
      <c r="H160" s="64" t="s">
        <v>5105</v>
      </c>
      <c r="I160" s="64">
        <v>171</v>
      </c>
      <c r="J160" s="64">
        <v>129</v>
      </c>
      <c r="K160" s="64">
        <v>14181</v>
      </c>
    </row>
    <row r="161" spans="1:11" x14ac:dyDescent="0.2">
      <c r="A161" s="64" t="s">
        <v>6697</v>
      </c>
      <c r="B161" s="64" t="s">
        <v>6676</v>
      </c>
      <c r="C161" s="64" t="s">
        <v>38</v>
      </c>
      <c r="D161" s="64" t="s">
        <v>37</v>
      </c>
      <c r="E161" s="64" t="s">
        <v>4435</v>
      </c>
      <c r="F161" s="64" t="s">
        <v>5388</v>
      </c>
      <c r="G161" s="64">
        <v>6</v>
      </c>
      <c r="H161" s="64" t="s">
        <v>5105</v>
      </c>
      <c r="I161" s="64">
        <v>16</v>
      </c>
      <c r="J161" s="64">
        <v>10</v>
      </c>
      <c r="K161" s="64">
        <v>446</v>
      </c>
    </row>
    <row r="162" spans="1:11" x14ac:dyDescent="0.2">
      <c r="A162" s="64" t="s">
        <v>6698</v>
      </c>
      <c r="B162" s="64" t="s">
        <v>6676</v>
      </c>
      <c r="C162" s="64" t="s">
        <v>38</v>
      </c>
      <c r="D162" s="64" t="s">
        <v>37</v>
      </c>
      <c r="E162" s="64" t="s">
        <v>4868</v>
      </c>
      <c r="F162" s="64" t="s">
        <v>5307</v>
      </c>
      <c r="G162" s="64">
        <v>10</v>
      </c>
      <c r="H162" s="64" t="s">
        <v>5105</v>
      </c>
      <c r="I162" s="64">
        <v>7415</v>
      </c>
      <c r="J162" s="64">
        <v>6350</v>
      </c>
      <c r="K162" s="64">
        <v>384286080</v>
      </c>
    </row>
    <row r="163" spans="1:11" x14ac:dyDescent="0.2">
      <c r="A163" s="64" t="s">
        <v>9268</v>
      </c>
      <c r="B163" s="64" t="s">
        <v>6676</v>
      </c>
      <c r="C163" s="64" t="s">
        <v>38</v>
      </c>
      <c r="D163" s="64" t="s">
        <v>37</v>
      </c>
      <c r="E163" s="64" t="s">
        <v>8301</v>
      </c>
      <c r="F163" s="64" t="s">
        <v>8302</v>
      </c>
      <c r="G163" s="64">
        <v>37</v>
      </c>
      <c r="H163" s="64" t="s">
        <v>5105</v>
      </c>
      <c r="I163" s="64">
        <v>4689</v>
      </c>
      <c r="J163" s="64">
        <v>3417</v>
      </c>
      <c r="K163" s="64">
        <v>43530471</v>
      </c>
    </row>
    <row r="164" spans="1:11" x14ac:dyDescent="0.2">
      <c r="A164" s="64" t="s">
        <v>6699</v>
      </c>
      <c r="B164" s="64" t="s">
        <v>6700</v>
      </c>
      <c r="C164" s="64" t="s">
        <v>42</v>
      </c>
      <c r="D164" s="64" t="s">
        <v>41</v>
      </c>
      <c r="E164" s="64" t="s">
        <v>15</v>
      </c>
      <c r="F164" s="64" t="s">
        <v>5284</v>
      </c>
      <c r="G164" s="64">
        <v>8</v>
      </c>
      <c r="H164" s="64" t="s">
        <v>5365</v>
      </c>
      <c r="I164" s="64">
        <v>92</v>
      </c>
      <c r="J164" s="64">
        <v>96</v>
      </c>
      <c r="K164" s="64">
        <v>87986</v>
      </c>
    </row>
    <row r="165" spans="1:11" x14ac:dyDescent="0.2">
      <c r="A165" s="64" t="s">
        <v>6701</v>
      </c>
      <c r="B165" s="64" t="s">
        <v>6700</v>
      </c>
      <c r="C165" s="64" t="s">
        <v>42</v>
      </c>
      <c r="D165" s="64" t="s">
        <v>41</v>
      </c>
      <c r="E165" s="64" t="s">
        <v>225</v>
      </c>
      <c r="F165" s="64" t="s">
        <v>5285</v>
      </c>
      <c r="G165" s="64">
        <v>11</v>
      </c>
      <c r="H165" s="64" t="s">
        <v>5365</v>
      </c>
      <c r="I165" s="64">
        <v>96</v>
      </c>
      <c r="J165" s="64">
        <v>99</v>
      </c>
      <c r="K165" s="64">
        <v>24532</v>
      </c>
    </row>
    <row r="166" spans="1:11" x14ac:dyDescent="0.2">
      <c r="A166" s="64" t="s">
        <v>6702</v>
      </c>
      <c r="B166" s="64" t="s">
        <v>6700</v>
      </c>
      <c r="C166" s="64" t="s">
        <v>42</v>
      </c>
      <c r="D166" s="64" t="s">
        <v>41</v>
      </c>
      <c r="E166" s="64" t="s">
        <v>332</v>
      </c>
      <c r="F166" s="64" t="s">
        <v>5115</v>
      </c>
      <c r="G166" s="64">
        <v>3</v>
      </c>
      <c r="H166" s="64" t="s">
        <v>5105</v>
      </c>
      <c r="I166" s="64">
        <v>12</v>
      </c>
      <c r="J166" s="64">
        <v>11</v>
      </c>
      <c r="K166" s="64">
        <v>28004</v>
      </c>
    </row>
    <row r="167" spans="1:11" x14ac:dyDescent="0.2">
      <c r="A167" s="64" t="s">
        <v>6703</v>
      </c>
      <c r="B167" s="64" t="s">
        <v>6700</v>
      </c>
      <c r="C167" s="64" t="s">
        <v>42</v>
      </c>
      <c r="D167" s="64" t="s">
        <v>41</v>
      </c>
      <c r="E167" s="64" t="s">
        <v>441</v>
      </c>
      <c r="F167" s="64" t="s">
        <v>5111</v>
      </c>
      <c r="G167" s="64">
        <v>13</v>
      </c>
      <c r="H167" s="64" t="s">
        <v>5105</v>
      </c>
      <c r="I167" s="64">
        <v>11</v>
      </c>
      <c r="J167" s="64">
        <v>7</v>
      </c>
      <c r="K167" s="64">
        <v>112017</v>
      </c>
    </row>
    <row r="168" spans="1:11" x14ac:dyDescent="0.2">
      <c r="A168" s="64" t="s">
        <v>6704</v>
      </c>
      <c r="B168" s="64" t="s">
        <v>6700</v>
      </c>
      <c r="C168" s="64" t="s">
        <v>42</v>
      </c>
      <c r="D168" s="64" t="s">
        <v>41</v>
      </c>
      <c r="E168" s="64" t="s">
        <v>550</v>
      </c>
      <c r="F168" s="64" t="s">
        <v>5350</v>
      </c>
      <c r="G168" s="64">
        <v>6</v>
      </c>
      <c r="H168" s="64" t="s">
        <v>5105</v>
      </c>
      <c r="I168" s="64">
        <v>11</v>
      </c>
      <c r="J168" s="64">
        <v>10</v>
      </c>
      <c r="K168" s="64">
        <v>30174</v>
      </c>
    </row>
    <row r="169" spans="1:11" x14ac:dyDescent="0.2">
      <c r="A169" s="64" t="s">
        <v>6705</v>
      </c>
      <c r="B169" s="64" t="s">
        <v>6700</v>
      </c>
      <c r="C169" s="64" t="s">
        <v>42</v>
      </c>
      <c r="D169" s="64" t="s">
        <v>41</v>
      </c>
      <c r="E169" s="64" t="s">
        <v>984</v>
      </c>
      <c r="F169" s="64" t="s">
        <v>5356</v>
      </c>
      <c r="G169" s="64">
        <v>4</v>
      </c>
      <c r="H169" s="64" t="s">
        <v>5105</v>
      </c>
      <c r="I169" s="64">
        <v>60</v>
      </c>
      <c r="J169" s="64">
        <v>54</v>
      </c>
      <c r="K169" s="64">
        <v>181</v>
      </c>
    </row>
    <row r="170" spans="1:11" x14ac:dyDescent="0.2">
      <c r="A170" s="64" t="s">
        <v>6706</v>
      </c>
      <c r="B170" s="64" t="s">
        <v>6700</v>
      </c>
      <c r="C170" s="64" t="s">
        <v>42</v>
      </c>
      <c r="D170" s="64" t="s">
        <v>41</v>
      </c>
      <c r="E170" s="64" t="s">
        <v>1093</v>
      </c>
      <c r="F170" s="64" t="s">
        <v>5151</v>
      </c>
      <c r="G170" s="64">
        <v>6</v>
      </c>
      <c r="H170" s="64" t="s">
        <v>5105</v>
      </c>
      <c r="I170" s="64">
        <v>4.8</v>
      </c>
      <c r="J170" s="64">
        <v>4.2</v>
      </c>
      <c r="K170" s="64">
        <v>22</v>
      </c>
    </row>
    <row r="171" spans="1:11" x14ac:dyDescent="0.2">
      <c r="A171" s="64" t="s">
        <v>6707</v>
      </c>
      <c r="B171" s="64" t="s">
        <v>6700</v>
      </c>
      <c r="C171" s="64" t="s">
        <v>42</v>
      </c>
      <c r="D171" s="64" t="s">
        <v>41</v>
      </c>
      <c r="E171" s="64" t="s">
        <v>1201</v>
      </c>
      <c r="F171" s="64" t="s">
        <v>1202</v>
      </c>
      <c r="G171" s="64">
        <v>3</v>
      </c>
      <c r="H171" s="64" t="s">
        <v>5105</v>
      </c>
      <c r="I171" s="64">
        <v>13</v>
      </c>
      <c r="J171" s="64">
        <v>9</v>
      </c>
      <c r="K171" s="64">
        <v>112017</v>
      </c>
    </row>
    <row r="172" spans="1:11" x14ac:dyDescent="0.2">
      <c r="A172" s="64" t="s">
        <v>6708</v>
      </c>
      <c r="B172" s="64" t="s">
        <v>6700</v>
      </c>
      <c r="C172" s="64" t="s">
        <v>42</v>
      </c>
      <c r="D172" s="64" t="s">
        <v>41</v>
      </c>
      <c r="E172" s="64" t="s">
        <v>1309</v>
      </c>
      <c r="F172" s="64" t="s">
        <v>8279</v>
      </c>
      <c r="G172" s="64">
        <v>7</v>
      </c>
      <c r="H172" s="64" t="s">
        <v>5105</v>
      </c>
      <c r="I172" s="64">
        <v>25</v>
      </c>
      <c r="J172" s="64">
        <v>20</v>
      </c>
      <c r="K172" s="64">
        <v>112306</v>
      </c>
    </row>
    <row r="173" spans="1:11" x14ac:dyDescent="0.2">
      <c r="A173" s="64" t="s">
        <v>6709</v>
      </c>
      <c r="B173" s="64" t="s">
        <v>6700</v>
      </c>
      <c r="C173" s="64" t="s">
        <v>42</v>
      </c>
      <c r="D173" s="64" t="s">
        <v>41</v>
      </c>
      <c r="E173" s="64" t="s">
        <v>1417</v>
      </c>
      <c r="F173" s="64" t="s">
        <v>5358</v>
      </c>
      <c r="G173" s="64">
        <v>13</v>
      </c>
      <c r="H173" s="64" t="s">
        <v>5105</v>
      </c>
      <c r="I173" s="64">
        <v>23</v>
      </c>
      <c r="J173" s="64">
        <v>20</v>
      </c>
      <c r="K173" s="64">
        <v>67384</v>
      </c>
    </row>
    <row r="174" spans="1:11" x14ac:dyDescent="0.2">
      <c r="A174" s="64" t="s">
        <v>6710</v>
      </c>
      <c r="B174" s="64" t="s">
        <v>6700</v>
      </c>
      <c r="C174" s="64" t="s">
        <v>42</v>
      </c>
      <c r="D174" s="64" t="s">
        <v>41</v>
      </c>
      <c r="E174" s="64" t="s">
        <v>1525</v>
      </c>
      <c r="F174" s="64" t="s">
        <v>5312</v>
      </c>
      <c r="G174" s="64">
        <v>5</v>
      </c>
      <c r="H174" s="64" t="s">
        <v>5105</v>
      </c>
      <c r="I174" s="64">
        <v>10</v>
      </c>
      <c r="J174" s="64">
        <v>8</v>
      </c>
      <c r="K174" s="64">
        <v>71</v>
      </c>
    </row>
    <row r="175" spans="1:11" x14ac:dyDescent="0.2">
      <c r="A175" s="64" t="s">
        <v>6711</v>
      </c>
      <c r="B175" s="64" t="s">
        <v>6700</v>
      </c>
      <c r="C175" s="64" t="s">
        <v>42</v>
      </c>
      <c r="D175" s="64" t="s">
        <v>41</v>
      </c>
      <c r="E175" s="64" t="s">
        <v>1632</v>
      </c>
      <c r="F175" s="64" t="s">
        <v>8787</v>
      </c>
      <c r="G175" s="64">
        <v>10</v>
      </c>
      <c r="H175" s="64" t="s">
        <v>5105</v>
      </c>
      <c r="I175" s="64">
        <v>8</v>
      </c>
      <c r="J175" s="64">
        <v>6</v>
      </c>
      <c r="K175" s="64">
        <v>44922</v>
      </c>
    </row>
    <row r="176" spans="1:11" x14ac:dyDescent="0.2">
      <c r="A176" s="64" t="s">
        <v>6712</v>
      </c>
      <c r="B176" s="64" t="s">
        <v>6700</v>
      </c>
      <c r="C176" s="64" t="s">
        <v>42</v>
      </c>
      <c r="D176" s="64" t="s">
        <v>41</v>
      </c>
      <c r="E176" s="64" t="s">
        <v>1740</v>
      </c>
      <c r="F176" s="64" t="s">
        <v>5310</v>
      </c>
      <c r="G176" s="64">
        <v>6</v>
      </c>
      <c r="H176" s="64" t="s">
        <v>5105</v>
      </c>
      <c r="I176" s="64">
        <v>18</v>
      </c>
      <c r="J176" s="64">
        <v>14</v>
      </c>
      <c r="K176" s="64">
        <v>62</v>
      </c>
    </row>
    <row r="177" spans="1:11" x14ac:dyDescent="0.2">
      <c r="A177" s="64" t="s">
        <v>6713</v>
      </c>
      <c r="B177" s="64" t="s">
        <v>6700</v>
      </c>
      <c r="C177" s="64" t="s">
        <v>42</v>
      </c>
      <c r="D177" s="64" t="s">
        <v>41</v>
      </c>
      <c r="E177" s="64" t="s">
        <v>1847</v>
      </c>
      <c r="F177" s="64" t="s">
        <v>5311</v>
      </c>
      <c r="G177" s="64">
        <v>2</v>
      </c>
      <c r="H177" s="64" t="s">
        <v>5105</v>
      </c>
      <c r="I177" s="64">
        <v>12</v>
      </c>
      <c r="J177" s="64">
        <v>11</v>
      </c>
      <c r="K177" s="64">
        <v>21</v>
      </c>
    </row>
    <row r="178" spans="1:11" x14ac:dyDescent="0.2">
      <c r="A178" s="64" t="s">
        <v>6714</v>
      </c>
      <c r="B178" s="64" t="s">
        <v>6700</v>
      </c>
      <c r="C178" s="64" t="s">
        <v>42</v>
      </c>
      <c r="D178" s="64" t="s">
        <v>41</v>
      </c>
      <c r="E178" s="64" t="s">
        <v>1954</v>
      </c>
      <c r="F178" s="64" t="s">
        <v>8094</v>
      </c>
      <c r="G178" s="64">
        <v>21</v>
      </c>
      <c r="H178" s="64" t="s">
        <v>5105</v>
      </c>
      <c r="I178" s="64">
        <v>30</v>
      </c>
      <c r="J178" s="64">
        <v>22</v>
      </c>
      <c r="K178" s="64">
        <v>30103</v>
      </c>
    </row>
    <row r="179" spans="1:11" x14ac:dyDescent="0.2">
      <c r="A179" s="64" t="s">
        <v>9269</v>
      </c>
      <c r="B179" s="64" t="s">
        <v>6700</v>
      </c>
      <c r="C179" s="64" t="s">
        <v>42</v>
      </c>
      <c r="D179" s="64" t="s">
        <v>41</v>
      </c>
      <c r="E179" s="64" t="s">
        <v>8289</v>
      </c>
      <c r="F179" s="64" t="s">
        <v>8290</v>
      </c>
      <c r="G179" s="64">
        <v>2</v>
      </c>
      <c r="H179" s="64" t="s">
        <v>5365</v>
      </c>
      <c r="I179" s="64">
        <v>75</v>
      </c>
      <c r="J179" s="64">
        <v>77</v>
      </c>
      <c r="K179" s="64">
        <v>33835</v>
      </c>
    </row>
    <row r="180" spans="1:11" x14ac:dyDescent="0.2">
      <c r="A180" s="64" t="s">
        <v>9270</v>
      </c>
      <c r="B180" s="64" t="s">
        <v>6700</v>
      </c>
      <c r="C180" s="64" t="s">
        <v>42</v>
      </c>
      <c r="D180" s="64" t="s">
        <v>41</v>
      </c>
      <c r="E180" s="64" t="s">
        <v>8291</v>
      </c>
      <c r="F180" s="64" t="s">
        <v>8292</v>
      </c>
      <c r="G180" s="64">
        <v>10</v>
      </c>
      <c r="H180" s="64" t="s">
        <v>5365</v>
      </c>
      <c r="I180" s="64">
        <v>43</v>
      </c>
      <c r="J180" s="64">
        <v>51</v>
      </c>
      <c r="K180" s="64">
        <v>224033</v>
      </c>
    </row>
    <row r="181" spans="1:11" x14ac:dyDescent="0.2">
      <c r="A181" s="64" t="s">
        <v>6715</v>
      </c>
      <c r="B181" s="64" t="s">
        <v>6700</v>
      </c>
      <c r="C181" s="64" t="s">
        <v>42</v>
      </c>
      <c r="D181" s="64" t="s">
        <v>41</v>
      </c>
      <c r="E181" s="64" t="s">
        <v>2278</v>
      </c>
      <c r="F181" s="64" t="s">
        <v>5366</v>
      </c>
      <c r="G181" s="64">
        <v>7</v>
      </c>
      <c r="H181" s="64" t="s">
        <v>5365</v>
      </c>
      <c r="I181" s="64">
        <v>85</v>
      </c>
      <c r="J181" s="64">
        <v>89</v>
      </c>
      <c r="K181" s="64">
        <v>112017</v>
      </c>
    </row>
    <row r="182" spans="1:11" x14ac:dyDescent="0.2">
      <c r="A182" s="64" t="s">
        <v>6716</v>
      </c>
      <c r="B182" s="64" t="s">
        <v>6700</v>
      </c>
      <c r="C182" s="64" t="s">
        <v>42</v>
      </c>
      <c r="D182" s="64" t="s">
        <v>41</v>
      </c>
      <c r="E182" s="64" t="s">
        <v>2385</v>
      </c>
      <c r="F182" s="64" t="s">
        <v>5297</v>
      </c>
      <c r="G182" s="64">
        <v>21</v>
      </c>
      <c r="H182" s="64" t="s">
        <v>5365</v>
      </c>
      <c r="I182" s="64">
        <v>58</v>
      </c>
      <c r="J182" s="64">
        <v>69</v>
      </c>
      <c r="K182" s="64">
        <v>84841</v>
      </c>
    </row>
    <row r="183" spans="1:11" x14ac:dyDescent="0.2">
      <c r="A183" s="64" t="s">
        <v>6717</v>
      </c>
      <c r="B183" s="64" t="s">
        <v>6700</v>
      </c>
      <c r="C183" s="64" t="s">
        <v>42</v>
      </c>
      <c r="D183" s="64" t="s">
        <v>41</v>
      </c>
      <c r="E183" s="64" t="s">
        <v>2492</v>
      </c>
      <c r="F183" s="64" t="s">
        <v>5298</v>
      </c>
      <c r="G183" s="64">
        <v>2</v>
      </c>
      <c r="H183" s="64" t="s">
        <v>5365</v>
      </c>
      <c r="I183" s="64">
        <v>79</v>
      </c>
      <c r="J183" s="64">
        <v>81</v>
      </c>
      <c r="K183" s="64">
        <v>15426</v>
      </c>
    </row>
    <row r="184" spans="1:11" x14ac:dyDescent="0.2">
      <c r="A184" s="64" t="s">
        <v>9271</v>
      </c>
      <c r="B184" s="64" t="s">
        <v>6700</v>
      </c>
      <c r="C184" s="64" t="s">
        <v>42</v>
      </c>
      <c r="D184" s="64" t="s">
        <v>41</v>
      </c>
      <c r="E184" s="64" t="s">
        <v>2706</v>
      </c>
      <c r="F184" s="64" t="s">
        <v>5368</v>
      </c>
      <c r="G184" s="64">
        <v>1</v>
      </c>
      <c r="H184" s="64" t="s">
        <v>5365</v>
      </c>
      <c r="I184" s="64">
        <v>81</v>
      </c>
      <c r="J184" s="64">
        <v>81</v>
      </c>
      <c r="K184" s="64">
        <v>0</v>
      </c>
    </row>
    <row r="185" spans="1:11" x14ac:dyDescent="0.2">
      <c r="A185" s="64" t="s">
        <v>6718</v>
      </c>
      <c r="B185" s="64" t="s">
        <v>6700</v>
      </c>
      <c r="C185" s="64" t="s">
        <v>42</v>
      </c>
      <c r="D185" s="64" t="s">
        <v>41</v>
      </c>
      <c r="E185" s="64" t="s">
        <v>3138</v>
      </c>
      <c r="F185" s="64" t="s">
        <v>5373</v>
      </c>
      <c r="G185" s="64">
        <v>11</v>
      </c>
      <c r="H185" s="64" t="s">
        <v>5105</v>
      </c>
      <c r="I185" s="64">
        <v>10</v>
      </c>
      <c r="J185" s="64">
        <v>7</v>
      </c>
      <c r="K185" s="64">
        <v>7125</v>
      </c>
    </row>
    <row r="186" spans="1:11" x14ac:dyDescent="0.2">
      <c r="A186" s="64" t="s">
        <v>6719</v>
      </c>
      <c r="B186" s="64" t="s">
        <v>6700</v>
      </c>
      <c r="C186" s="64" t="s">
        <v>42</v>
      </c>
      <c r="D186" s="64" t="s">
        <v>41</v>
      </c>
      <c r="E186" s="64" t="s">
        <v>4003</v>
      </c>
      <c r="F186" s="64" t="s">
        <v>5129</v>
      </c>
      <c r="G186" s="64">
        <v>32</v>
      </c>
      <c r="H186" s="64" t="s">
        <v>5105</v>
      </c>
      <c r="I186" s="64">
        <v>126</v>
      </c>
      <c r="J186" s="64">
        <v>27</v>
      </c>
      <c r="K186" s="64">
        <v>764</v>
      </c>
    </row>
    <row r="187" spans="1:11" x14ac:dyDescent="0.2">
      <c r="A187" s="64" t="s">
        <v>6720</v>
      </c>
      <c r="B187" s="64" t="s">
        <v>6700</v>
      </c>
      <c r="C187" s="64" t="s">
        <v>42</v>
      </c>
      <c r="D187" s="64" t="s">
        <v>41</v>
      </c>
      <c r="E187" s="64" t="s">
        <v>4327</v>
      </c>
      <c r="F187" s="64" t="s">
        <v>5386</v>
      </c>
      <c r="G187" s="64">
        <v>35</v>
      </c>
      <c r="H187" s="64" t="s">
        <v>5105</v>
      </c>
      <c r="I187" s="64">
        <v>193</v>
      </c>
      <c r="J187" s="64">
        <v>129</v>
      </c>
      <c r="K187" s="64">
        <v>22035</v>
      </c>
    </row>
    <row r="188" spans="1:11" x14ac:dyDescent="0.2">
      <c r="A188" s="64" t="s">
        <v>6721</v>
      </c>
      <c r="B188" s="64" t="s">
        <v>6700</v>
      </c>
      <c r="C188" s="64" t="s">
        <v>42</v>
      </c>
      <c r="D188" s="64" t="s">
        <v>41</v>
      </c>
      <c r="E188" s="64" t="s">
        <v>4435</v>
      </c>
      <c r="F188" s="64" t="s">
        <v>5388</v>
      </c>
      <c r="G188" s="64">
        <v>39</v>
      </c>
      <c r="H188" s="64" t="s">
        <v>5105</v>
      </c>
      <c r="I188" s="64">
        <v>33</v>
      </c>
      <c r="J188" s="64">
        <v>10</v>
      </c>
      <c r="K188" s="64">
        <v>2313</v>
      </c>
    </row>
    <row r="189" spans="1:11" x14ac:dyDescent="0.2">
      <c r="A189" s="64" t="s">
        <v>6722</v>
      </c>
      <c r="B189" s="64" t="s">
        <v>6700</v>
      </c>
      <c r="C189" s="64" t="s">
        <v>42</v>
      </c>
      <c r="D189" s="64" t="s">
        <v>41</v>
      </c>
      <c r="E189" s="64" t="s">
        <v>4868</v>
      </c>
      <c r="F189" s="64" t="s">
        <v>5307</v>
      </c>
      <c r="G189" s="64">
        <v>38</v>
      </c>
      <c r="H189" s="64" t="s">
        <v>5105</v>
      </c>
      <c r="I189" s="64">
        <v>9014</v>
      </c>
      <c r="J189" s="64">
        <v>6350</v>
      </c>
      <c r="K189" s="64">
        <v>960116256</v>
      </c>
    </row>
    <row r="190" spans="1:11" x14ac:dyDescent="0.2">
      <c r="A190" s="64" t="s">
        <v>9272</v>
      </c>
      <c r="B190" s="64" t="s">
        <v>6700</v>
      </c>
      <c r="C190" s="64" t="s">
        <v>42</v>
      </c>
      <c r="D190" s="64" t="s">
        <v>41</v>
      </c>
      <c r="E190" s="64" t="s">
        <v>8301</v>
      </c>
      <c r="F190" s="64" t="s">
        <v>8302</v>
      </c>
      <c r="G190" s="64">
        <v>47</v>
      </c>
      <c r="H190" s="64" t="s">
        <v>5105</v>
      </c>
      <c r="I190" s="64">
        <v>5246</v>
      </c>
      <c r="J190" s="64">
        <v>3417</v>
      </c>
      <c r="K190" s="64">
        <v>41090556</v>
      </c>
    </row>
    <row r="191" spans="1:11" x14ac:dyDescent="0.2">
      <c r="A191" s="64" t="s">
        <v>6723</v>
      </c>
      <c r="B191" s="64" t="s">
        <v>6724</v>
      </c>
      <c r="C191" s="64" t="s">
        <v>50</v>
      </c>
      <c r="D191" s="64" t="s">
        <v>49</v>
      </c>
      <c r="E191" s="64" t="s">
        <v>15</v>
      </c>
      <c r="F191" s="64" t="s">
        <v>5284</v>
      </c>
      <c r="G191" s="64">
        <v>2</v>
      </c>
      <c r="H191" s="64" t="s">
        <v>5365</v>
      </c>
      <c r="I191" s="64">
        <v>95</v>
      </c>
      <c r="J191" s="64">
        <v>96</v>
      </c>
      <c r="K191" s="64">
        <v>4643</v>
      </c>
    </row>
    <row r="192" spans="1:11" x14ac:dyDescent="0.2">
      <c r="A192" s="64" t="s">
        <v>6725</v>
      </c>
      <c r="B192" s="64" t="s">
        <v>6724</v>
      </c>
      <c r="C192" s="64" t="s">
        <v>50</v>
      </c>
      <c r="D192" s="64" t="s">
        <v>49</v>
      </c>
      <c r="E192" s="64" t="s">
        <v>225</v>
      </c>
      <c r="F192" s="64" t="s">
        <v>5285</v>
      </c>
      <c r="G192" s="64"/>
      <c r="H192" s="64" t="s">
        <v>5365</v>
      </c>
      <c r="I192" s="64"/>
      <c r="J192" s="64">
        <v>99</v>
      </c>
      <c r="K192" s="64"/>
    </row>
    <row r="193" spans="1:11" x14ac:dyDescent="0.2">
      <c r="A193" s="64" t="s">
        <v>6726</v>
      </c>
      <c r="B193" s="64" t="s">
        <v>6724</v>
      </c>
      <c r="C193" s="64" t="s">
        <v>50</v>
      </c>
      <c r="D193" s="64" t="s">
        <v>49</v>
      </c>
      <c r="E193" s="64" t="s">
        <v>332</v>
      </c>
      <c r="F193" s="64" t="s">
        <v>5115</v>
      </c>
      <c r="G193" s="64">
        <v>27</v>
      </c>
      <c r="H193" s="64" t="s">
        <v>5105</v>
      </c>
      <c r="I193" s="64">
        <v>16</v>
      </c>
      <c r="J193" s="64">
        <v>11</v>
      </c>
      <c r="K193" s="64">
        <v>27863</v>
      </c>
    </row>
    <row r="194" spans="1:11" x14ac:dyDescent="0.2">
      <c r="A194" s="64" t="s">
        <v>6727</v>
      </c>
      <c r="B194" s="64" t="s">
        <v>6724</v>
      </c>
      <c r="C194" s="64" t="s">
        <v>50</v>
      </c>
      <c r="D194" s="64" t="s">
        <v>49</v>
      </c>
      <c r="E194" s="64" t="s">
        <v>441</v>
      </c>
      <c r="F194" s="64" t="s">
        <v>5111</v>
      </c>
      <c r="G194" s="64">
        <v>7</v>
      </c>
      <c r="H194" s="64" t="s">
        <v>5105</v>
      </c>
      <c r="I194" s="64">
        <v>9</v>
      </c>
      <c r="J194" s="64">
        <v>7</v>
      </c>
      <c r="K194" s="64">
        <v>11145</v>
      </c>
    </row>
    <row r="195" spans="1:11" x14ac:dyDescent="0.2">
      <c r="A195" s="64" t="s">
        <v>6728</v>
      </c>
      <c r="B195" s="64" t="s">
        <v>6724</v>
      </c>
      <c r="C195" s="64" t="s">
        <v>50</v>
      </c>
      <c r="D195" s="64" t="s">
        <v>49</v>
      </c>
      <c r="E195" s="64" t="s">
        <v>550</v>
      </c>
      <c r="F195" s="64" t="s">
        <v>5350</v>
      </c>
      <c r="G195" s="64">
        <v>1</v>
      </c>
      <c r="H195" s="64" t="s">
        <v>5105</v>
      </c>
      <c r="I195" s="64">
        <v>10</v>
      </c>
      <c r="J195" s="64">
        <v>10</v>
      </c>
      <c r="K195" s="64">
        <v>0</v>
      </c>
    </row>
    <row r="196" spans="1:11" x14ac:dyDescent="0.2">
      <c r="A196" s="64" t="s">
        <v>6729</v>
      </c>
      <c r="B196" s="64" t="s">
        <v>6724</v>
      </c>
      <c r="C196" s="64" t="s">
        <v>50</v>
      </c>
      <c r="D196" s="64" t="s">
        <v>49</v>
      </c>
      <c r="E196" s="64" t="s">
        <v>984</v>
      </c>
      <c r="F196" s="64" t="s">
        <v>5356</v>
      </c>
      <c r="G196" s="64">
        <v>49</v>
      </c>
      <c r="H196" s="64" t="s">
        <v>5105</v>
      </c>
      <c r="I196" s="64">
        <v>125</v>
      </c>
      <c r="J196" s="64">
        <v>54</v>
      </c>
      <c r="K196" s="64">
        <v>456</v>
      </c>
    </row>
    <row r="197" spans="1:11" x14ac:dyDescent="0.2">
      <c r="A197" s="64" t="s">
        <v>6730</v>
      </c>
      <c r="B197" s="64" t="s">
        <v>6724</v>
      </c>
      <c r="C197" s="64" t="s">
        <v>50</v>
      </c>
      <c r="D197" s="64" t="s">
        <v>49</v>
      </c>
      <c r="E197" s="64" t="s">
        <v>1093</v>
      </c>
      <c r="F197" s="64" t="s">
        <v>5151</v>
      </c>
      <c r="G197" s="64">
        <v>36</v>
      </c>
      <c r="H197" s="64" t="s">
        <v>5105</v>
      </c>
      <c r="I197" s="64">
        <v>6.7</v>
      </c>
      <c r="J197" s="64">
        <v>4.2</v>
      </c>
      <c r="K197" s="64">
        <v>23</v>
      </c>
    </row>
    <row r="198" spans="1:11" x14ac:dyDescent="0.2">
      <c r="A198" s="64" t="s">
        <v>6731</v>
      </c>
      <c r="B198" s="64" t="s">
        <v>6724</v>
      </c>
      <c r="C198" s="64" t="s">
        <v>50</v>
      </c>
      <c r="D198" s="64" t="s">
        <v>49</v>
      </c>
      <c r="E198" s="64" t="s">
        <v>1201</v>
      </c>
      <c r="F198" s="64" t="s">
        <v>1202</v>
      </c>
      <c r="G198" s="64">
        <v>15</v>
      </c>
      <c r="H198" s="64" t="s">
        <v>5105</v>
      </c>
      <c r="I198" s="64">
        <v>16</v>
      </c>
      <c r="J198" s="64">
        <v>9</v>
      </c>
      <c r="K198" s="64">
        <v>39009</v>
      </c>
    </row>
    <row r="199" spans="1:11" x14ac:dyDescent="0.2">
      <c r="A199" s="64" t="s">
        <v>6732</v>
      </c>
      <c r="B199" s="64" t="s">
        <v>6724</v>
      </c>
      <c r="C199" s="64" t="s">
        <v>50</v>
      </c>
      <c r="D199" s="64" t="s">
        <v>49</v>
      </c>
      <c r="E199" s="64" t="s">
        <v>1309</v>
      </c>
      <c r="F199" s="64" t="s">
        <v>8279</v>
      </c>
      <c r="G199" s="64">
        <v>2</v>
      </c>
      <c r="H199" s="64" t="s">
        <v>5105</v>
      </c>
      <c r="I199" s="64">
        <v>21</v>
      </c>
      <c r="J199" s="64">
        <v>20</v>
      </c>
      <c r="K199" s="64">
        <v>4700</v>
      </c>
    </row>
    <row r="200" spans="1:11" x14ac:dyDescent="0.2">
      <c r="A200" s="64" t="s">
        <v>6733</v>
      </c>
      <c r="B200" s="64" t="s">
        <v>6724</v>
      </c>
      <c r="C200" s="64" t="s">
        <v>50</v>
      </c>
      <c r="D200" s="64" t="s">
        <v>49</v>
      </c>
      <c r="E200" s="64" t="s">
        <v>1417</v>
      </c>
      <c r="F200" s="64" t="s">
        <v>5358</v>
      </c>
      <c r="G200" s="64">
        <v>3</v>
      </c>
      <c r="H200" s="64" t="s">
        <v>5105</v>
      </c>
      <c r="I200" s="64">
        <v>21</v>
      </c>
      <c r="J200" s="64">
        <v>20</v>
      </c>
      <c r="K200" s="64">
        <v>4700</v>
      </c>
    </row>
    <row r="201" spans="1:11" x14ac:dyDescent="0.2">
      <c r="A201" s="64" t="s">
        <v>6734</v>
      </c>
      <c r="B201" s="64" t="s">
        <v>6724</v>
      </c>
      <c r="C201" s="64" t="s">
        <v>50</v>
      </c>
      <c r="D201" s="64" t="s">
        <v>49</v>
      </c>
      <c r="E201" s="64" t="s">
        <v>1525</v>
      </c>
      <c r="F201" s="64" t="s">
        <v>5312</v>
      </c>
      <c r="G201" s="64">
        <v>1</v>
      </c>
      <c r="H201" s="64" t="s">
        <v>5105</v>
      </c>
      <c r="I201" s="64">
        <v>8</v>
      </c>
      <c r="J201" s="64">
        <v>8</v>
      </c>
      <c r="K201" s="64">
        <v>0</v>
      </c>
    </row>
    <row r="202" spans="1:11" x14ac:dyDescent="0.2">
      <c r="A202" s="64" t="s">
        <v>6735</v>
      </c>
      <c r="B202" s="64" t="s">
        <v>6724</v>
      </c>
      <c r="C202" s="64" t="s">
        <v>50</v>
      </c>
      <c r="D202" s="64" t="s">
        <v>49</v>
      </c>
      <c r="E202" s="64" t="s">
        <v>1632</v>
      </c>
      <c r="F202" s="64" t="s">
        <v>8787</v>
      </c>
      <c r="G202" s="64">
        <v>2</v>
      </c>
      <c r="H202" s="64" t="s">
        <v>5105</v>
      </c>
      <c r="I202" s="64">
        <v>7</v>
      </c>
      <c r="J202" s="64">
        <v>6</v>
      </c>
      <c r="K202" s="64">
        <v>4700</v>
      </c>
    </row>
    <row r="203" spans="1:11" x14ac:dyDescent="0.2">
      <c r="A203" s="64" t="s">
        <v>6736</v>
      </c>
      <c r="B203" s="64" t="s">
        <v>6724</v>
      </c>
      <c r="C203" s="64" t="s">
        <v>50</v>
      </c>
      <c r="D203" s="64" t="s">
        <v>49</v>
      </c>
      <c r="E203" s="64" t="s">
        <v>1740</v>
      </c>
      <c r="F203" s="64" t="s">
        <v>5310</v>
      </c>
      <c r="G203" s="64">
        <v>51</v>
      </c>
      <c r="H203" s="64" t="s">
        <v>5105</v>
      </c>
      <c r="I203" s="64">
        <v>29</v>
      </c>
      <c r="J203" s="64">
        <v>14</v>
      </c>
      <c r="K203" s="64">
        <v>52</v>
      </c>
    </row>
    <row r="204" spans="1:11" x14ac:dyDescent="0.2">
      <c r="A204" s="64" t="s">
        <v>6737</v>
      </c>
      <c r="B204" s="64" t="s">
        <v>6724</v>
      </c>
      <c r="C204" s="64" t="s">
        <v>50</v>
      </c>
      <c r="D204" s="64" t="s">
        <v>49</v>
      </c>
      <c r="E204" s="64" t="s">
        <v>1847</v>
      </c>
      <c r="F204" s="64" t="s">
        <v>5311</v>
      </c>
      <c r="G204" s="64">
        <v>50</v>
      </c>
      <c r="H204" s="64" t="s">
        <v>5105</v>
      </c>
      <c r="I204" s="64">
        <v>19</v>
      </c>
      <c r="J204" s="64">
        <v>11</v>
      </c>
      <c r="K204" s="64">
        <v>54</v>
      </c>
    </row>
    <row r="205" spans="1:11" x14ac:dyDescent="0.2">
      <c r="A205" s="64" t="s">
        <v>6738</v>
      </c>
      <c r="B205" s="64" t="s">
        <v>6724</v>
      </c>
      <c r="C205" s="64" t="s">
        <v>50</v>
      </c>
      <c r="D205" s="64" t="s">
        <v>49</v>
      </c>
      <c r="E205" s="64" t="s">
        <v>1954</v>
      </c>
      <c r="F205" s="64" t="s">
        <v>8094</v>
      </c>
      <c r="G205" s="64">
        <v>42</v>
      </c>
      <c r="H205" s="64" t="s">
        <v>5105</v>
      </c>
      <c r="I205" s="64">
        <v>35</v>
      </c>
      <c r="J205" s="64">
        <v>22</v>
      </c>
      <c r="K205" s="64">
        <v>5466</v>
      </c>
    </row>
    <row r="206" spans="1:11" x14ac:dyDescent="0.2">
      <c r="A206" s="64" t="s">
        <v>9273</v>
      </c>
      <c r="B206" s="64" t="s">
        <v>6724</v>
      </c>
      <c r="C206" s="64" t="s">
        <v>50</v>
      </c>
      <c r="D206" s="64" t="s">
        <v>49</v>
      </c>
      <c r="E206" s="64" t="s">
        <v>8289</v>
      </c>
      <c r="F206" s="64" t="s">
        <v>8290</v>
      </c>
      <c r="G206" s="64">
        <v>4</v>
      </c>
      <c r="H206" s="64" t="s">
        <v>5365</v>
      </c>
      <c r="I206" s="64">
        <v>73</v>
      </c>
      <c r="J206" s="64">
        <v>77</v>
      </c>
      <c r="K206" s="64">
        <v>12111</v>
      </c>
    </row>
    <row r="207" spans="1:11" x14ac:dyDescent="0.2">
      <c r="A207" s="64" t="s">
        <v>9274</v>
      </c>
      <c r="B207" s="64" t="s">
        <v>6724</v>
      </c>
      <c r="C207" s="64" t="s">
        <v>50</v>
      </c>
      <c r="D207" s="64" t="s">
        <v>49</v>
      </c>
      <c r="E207" s="64" t="s">
        <v>8291</v>
      </c>
      <c r="F207" s="64" t="s">
        <v>8292</v>
      </c>
      <c r="G207" s="64">
        <v>28</v>
      </c>
      <c r="H207" s="64" t="s">
        <v>5365</v>
      </c>
      <c r="I207" s="64">
        <v>39</v>
      </c>
      <c r="J207" s="64">
        <v>51</v>
      </c>
      <c r="K207" s="64">
        <v>66872</v>
      </c>
    </row>
    <row r="208" spans="1:11" x14ac:dyDescent="0.2">
      <c r="A208" s="64" t="s">
        <v>6739</v>
      </c>
      <c r="B208" s="64" t="s">
        <v>6724</v>
      </c>
      <c r="C208" s="64" t="s">
        <v>50</v>
      </c>
      <c r="D208" s="64" t="s">
        <v>49</v>
      </c>
      <c r="E208" s="64" t="s">
        <v>2278</v>
      </c>
      <c r="F208" s="64" t="s">
        <v>5366</v>
      </c>
      <c r="G208" s="64">
        <v>21</v>
      </c>
      <c r="H208" s="64" t="s">
        <v>5365</v>
      </c>
      <c r="I208" s="64">
        <v>80</v>
      </c>
      <c r="J208" s="64">
        <v>89</v>
      </c>
      <c r="K208" s="64">
        <v>50154</v>
      </c>
    </row>
    <row r="209" spans="1:11" x14ac:dyDescent="0.2">
      <c r="A209" s="64" t="s">
        <v>6740</v>
      </c>
      <c r="B209" s="64" t="s">
        <v>6724</v>
      </c>
      <c r="C209" s="64" t="s">
        <v>50</v>
      </c>
      <c r="D209" s="64" t="s">
        <v>49</v>
      </c>
      <c r="E209" s="64" t="s">
        <v>2385</v>
      </c>
      <c r="F209" s="64" t="s">
        <v>5297</v>
      </c>
      <c r="G209" s="64">
        <v>45</v>
      </c>
      <c r="H209" s="64" t="s">
        <v>5365</v>
      </c>
      <c r="I209" s="64">
        <v>50</v>
      </c>
      <c r="J209" s="64">
        <v>69</v>
      </c>
      <c r="K209" s="64">
        <v>22715</v>
      </c>
    </row>
    <row r="210" spans="1:11" x14ac:dyDescent="0.2">
      <c r="A210" s="64" t="s">
        <v>6741</v>
      </c>
      <c r="B210" s="64" t="s">
        <v>6724</v>
      </c>
      <c r="C210" s="64" t="s">
        <v>50</v>
      </c>
      <c r="D210" s="64" t="s">
        <v>49</v>
      </c>
      <c r="E210" s="64" t="s">
        <v>2492</v>
      </c>
      <c r="F210" s="64" t="s">
        <v>5298</v>
      </c>
      <c r="G210" s="64">
        <v>5</v>
      </c>
      <c r="H210" s="64" t="s">
        <v>5365</v>
      </c>
      <c r="I210" s="64">
        <v>77</v>
      </c>
      <c r="J210" s="64">
        <v>81</v>
      </c>
      <c r="K210" s="64">
        <v>4782</v>
      </c>
    </row>
    <row r="211" spans="1:11" x14ac:dyDescent="0.2">
      <c r="A211" s="64" t="s">
        <v>9275</v>
      </c>
      <c r="B211" s="64" t="s">
        <v>6724</v>
      </c>
      <c r="C211" s="64" t="s">
        <v>50</v>
      </c>
      <c r="D211" s="64" t="s">
        <v>49</v>
      </c>
      <c r="E211" s="64" t="s">
        <v>2706</v>
      </c>
      <c r="F211" s="64" t="s">
        <v>5368</v>
      </c>
      <c r="G211" s="64">
        <v>10</v>
      </c>
      <c r="H211" s="64" t="s">
        <v>5365</v>
      </c>
      <c r="I211" s="64">
        <v>76</v>
      </c>
      <c r="J211" s="64">
        <v>81</v>
      </c>
      <c r="K211" s="64">
        <v>620</v>
      </c>
    </row>
    <row r="212" spans="1:11" x14ac:dyDescent="0.2">
      <c r="A212" s="64" t="s">
        <v>6742</v>
      </c>
      <c r="B212" s="64" t="s">
        <v>6724</v>
      </c>
      <c r="C212" s="64" t="s">
        <v>50</v>
      </c>
      <c r="D212" s="64" t="s">
        <v>49</v>
      </c>
      <c r="E212" s="64" t="s">
        <v>3138</v>
      </c>
      <c r="F212" s="64" t="s">
        <v>5373</v>
      </c>
      <c r="G212" s="64">
        <v>21</v>
      </c>
      <c r="H212" s="64" t="s">
        <v>5105</v>
      </c>
      <c r="I212" s="64">
        <v>12</v>
      </c>
      <c r="J212" s="64">
        <v>7</v>
      </c>
      <c r="K212" s="64">
        <v>1168</v>
      </c>
    </row>
    <row r="213" spans="1:11" x14ac:dyDescent="0.2">
      <c r="A213" s="64" t="s">
        <v>6743</v>
      </c>
      <c r="B213" s="64" t="s">
        <v>6724</v>
      </c>
      <c r="C213" s="64" t="s">
        <v>50</v>
      </c>
      <c r="D213" s="64" t="s">
        <v>49</v>
      </c>
      <c r="E213" s="64" t="s">
        <v>4003</v>
      </c>
      <c r="F213" s="64" t="s">
        <v>5129</v>
      </c>
      <c r="G213" s="64"/>
      <c r="H213" s="64" t="s">
        <v>5105</v>
      </c>
      <c r="I213" s="64"/>
      <c r="J213" s="64">
        <v>27</v>
      </c>
      <c r="K213" s="64"/>
    </row>
    <row r="214" spans="1:11" x14ac:dyDescent="0.2">
      <c r="A214" s="64" t="s">
        <v>6744</v>
      </c>
      <c r="B214" s="64" t="s">
        <v>6724</v>
      </c>
      <c r="C214" s="64" t="s">
        <v>50</v>
      </c>
      <c r="D214" s="64" t="s">
        <v>49</v>
      </c>
      <c r="E214" s="64" t="s">
        <v>4327</v>
      </c>
      <c r="F214" s="64" t="s">
        <v>5386</v>
      </c>
      <c r="G214" s="64">
        <v>51</v>
      </c>
      <c r="H214" s="64" t="s">
        <v>5105</v>
      </c>
      <c r="I214" s="64">
        <v>265</v>
      </c>
      <c r="J214" s="64">
        <v>129</v>
      </c>
      <c r="K214" s="64">
        <v>6181</v>
      </c>
    </row>
    <row r="215" spans="1:11" x14ac:dyDescent="0.2">
      <c r="A215" s="64" t="s">
        <v>6745</v>
      </c>
      <c r="B215" s="64" t="s">
        <v>6724</v>
      </c>
      <c r="C215" s="64" t="s">
        <v>50</v>
      </c>
      <c r="D215" s="64" t="s">
        <v>49</v>
      </c>
      <c r="E215" s="64" t="s">
        <v>4435</v>
      </c>
      <c r="F215" s="64" t="s">
        <v>5388</v>
      </c>
      <c r="G215" s="64">
        <v>51</v>
      </c>
      <c r="H215" s="64" t="s">
        <v>5105</v>
      </c>
      <c r="I215" s="64">
        <v>43</v>
      </c>
      <c r="J215" s="64">
        <v>10</v>
      </c>
      <c r="K215" s="64">
        <v>440</v>
      </c>
    </row>
    <row r="216" spans="1:11" x14ac:dyDescent="0.2">
      <c r="A216" s="64" t="s">
        <v>6746</v>
      </c>
      <c r="B216" s="64" t="s">
        <v>6724</v>
      </c>
      <c r="C216" s="64" t="s">
        <v>50</v>
      </c>
      <c r="D216" s="64" t="s">
        <v>49</v>
      </c>
      <c r="E216" s="64" t="s">
        <v>4868</v>
      </c>
      <c r="F216" s="64" t="s">
        <v>5307</v>
      </c>
      <c r="G216" s="64">
        <v>28</v>
      </c>
      <c r="H216" s="64" t="s">
        <v>5105</v>
      </c>
      <c r="I216" s="64">
        <v>8633</v>
      </c>
      <c r="J216" s="64">
        <v>6350</v>
      </c>
      <c r="K216" s="64">
        <v>109396794</v>
      </c>
    </row>
    <row r="217" spans="1:11" x14ac:dyDescent="0.2">
      <c r="A217" s="64" t="s">
        <v>9276</v>
      </c>
      <c r="B217" s="64" t="s">
        <v>6724</v>
      </c>
      <c r="C217" s="64" t="s">
        <v>50</v>
      </c>
      <c r="D217" s="64" t="s">
        <v>49</v>
      </c>
      <c r="E217" s="64" t="s">
        <v>8301</v>
      </c>
      <c r="F217" s="64" t="s">
        <v>8302</v>
      </c>
      <c r="G217" s="64">
        <v>5</v>
      </c>
      <c r="H217" s="64" t="s">
        <v>5105</v>
      </c>
      <c r="I217" s="64">
        <v>3630</v>
      </c>
      <c r="J217" s="64">
        <v>3417</v>
      </c>
      <c r="K217" s="64">
        <v>1002984</v>
      </c>
    </row>
    <row r="218" spans="1:11" x14ac:dyDescent="0.2">
      <c r="A218" s="64" t="s">
        <v>6747</v>
      </c>
      <c r="B218" s="64" t="s">
        <v>6748</v>
      </c>
      <c r="C218" s="64" t="s">
        <v>46</v>
      </c>
      <c r="D218" s="64" t="s">
        <v>45</v>
      </c>
      <c r="E218" s="64" t="s">
        <v>15</v>
      </c>
      <c r="F218" s="64" t="s">
        <v>5284</v>
      </c>
      <c r="G218" s="64">
        <v>8</v>
      </c>
      <c r="H218" s="64" t="s">
        <v>5365</v>
      </c>
      <c r="I218" s="64">
        <v>92</v>
      </c>
      <c r="J218" s="64">
        <v>96</v>
      </c>
      <c r="K218" s="64">
        <v>23672</v>
      </c>
    </row>
    <row r="219" spans="1:11" x14ac:dyDescent="0.2">
      <c r="A219" s="64" t="s">
        <v>6749</v>
      </c>
      <c r="B219" s="64" t="s">
        <v>6748</v>
      </c>
      <c r="C219" s="64" t="s">
        <v>46</v>
      </c>
      <c r="D219" s="64" t="s">
        <v>45</v>
      </c>
      <c r="E219" s="64" t="s">
        <v>225</v>
      </c>
      <c r="F219" s="64" t="s">
        <v>5285</v>
      </c>
      <c r="G219" s="64"/>
      <c r="H219" s="64" t="s">
        <v>5365</v>
      </c>
      <c r="I219" s="64"/>
      <c r="J219" s="64">
        <v>99</v>
      </c>
      <c r="K219" s="64"/>
    </row>
    <row r="220" spans="1:11" x14ac:dyDescent="0.2">
      <c r="A220" s="64" t="s">
        <v>6750</v>
      </c>
      <c r="B220" s="64" t="s">
        <v>6748</v>
      </c>
      <c r="C220" s="64" t="s">
        <v>46</v>
      </c>
      <c r="D220" s="64" t="s">
        <v>45</v>
      </c>
      <c r="E220" s="64" t="s">
        <v>332</v>
      </c>
      <c r="F220" s="64" t="s">
        <v>5115</v>
      </c>
      <c r="G220" s="64">
        <v>12</v>
      </c>
      <c r="H220" s="64" t="s">
        <v>5105</v>
      </c>
      <c r="I220" s="64">
        <v>14</v>
      </c>
      <c r="J220" s="64">
        <v>11</v>
      </c>
      <c r="K220" s="64">
        <v>22627</v>
      </c>
    </row>
    <row r="221" spans="1:11" x14ac:dyDescent="0.2">
      <c r="A221" s="64" t="s">
        <v>6751</v>
      </c>
      <c r="B221" s="64" t="s">
        <v>6748</v>
      </c>
      <c r="C221" s="64" t="s">
        <v>46</v>
      </c>
      <c r="D221" s="64" t="s">
        <v>45</v>
      </c>
      <c r="E221" s="64" t="s">
        <v>441</v>
      </c>
      <c r="F221" s="64" t="s">
        <v>5111</v>
      </c>
      <c r="G221" s="64">
        <v>13</v>
      </c>
      <c r="H221" s="64" t="s">
        <v>5105</v>
      </c>
      <c r="I221" s="64">
        <v>11</v>
      </c>
      <c r="J221" s="64">
        <v>7</v>
      </c>
      <c r="K221" s="64">
        <v>30169</v>
      </c>
    </row>
    <row r="222" spans="1:11" x14ac:dyDescent="0.2">
      <c r="A222" s="64" t="s">
        <v>6752</v>
      </c>
      <c r="B222" s="64" t="s">
        <v>6748</v>
      </c>
      <c r="C222" s="64" t="s">
        <v>46</v>
      </c>
      <c r="D222" s="64" t="s">
        <v>45</v>
      </c>
      <c r="E222" s="64" t="s">
        <v>550</v>
      </c>
      <c r="F222" s="64" t="s">
        <v>5350</v>
      </c>
      <c r="G222" s="64">
        <v>1</v>
      </c>
      <c r="H222" s="64" t="s">
        <v>5105</v>
      </c>
      <c r="I222" s="64">
        <v>10</v>
      </c>
      <c r="J222" s="64">
        <v>10</v>
      </c>
      <c r="K222" s="64">
        <v>0</v>
      </c>
    </row>
    <row r="223" spans="1:11" x14ac:dyDescent="0.2">
      <c r="A223" s="64" t="s">
        <v>6753</v>
      </c>
      <c r="B223" s="64" t="s">
        <v>6748</v>
      </c>
      <c r="C223" s="64" t="s">
        <v>46</v>
      </c>
      <c r="D223" s="64" t="s">
        <v>45</v>
      </c>
      <c r="E223" s="64" t="s">
        <v>984</v>
      </c>
      <c r="F223" s="64" t="s">
        <v>5356</v>
      </c>
      <c r="G223" s="64">
        <v>31</v>
      </c>
      <c r="H223" s="64" t="s">
        <v>5105</v>
      </c>
      <c r="I223" s="64">
        <v>84</v>
      </c>
      <c r="J223" s="64">
        <v>54</v>
      </c>
      <c r="K223" s="64">
        <v>270</v>
      </c>
    </row>
    <row r="224" spans="1:11" x14ac:dyDescent="0.2">
      <c r="A224" s="64" t="s">
        <v>6754</v>
      </c>
      <c r="B224" s="64" t="s">
        <v>6748</v>
      </c>
      <c r="C224" s="64" t="s">
        <v>46</v>
      </c>
      <c r="D224" s="64" t="s">
        <v>45</v>
      </c>
      <c r="E224" s="64" t="s">
        <v>1093</v>
      </c>
      <c r="F224" s="64" t="s">
        <v>5151</v>
      </c>
      <c r="G224" s="64">
        <v>28</v>
      </c>
      <c r="H224" s="64" t="s">
        <v>5105</v>
      </c>
      <c r="I224" s="64">
        <v>6.4</v>
      </c>
      <c r="J224" s="64">
        <v>4.2</v>
      </c>
      <c r="K224" s="64">
        <v>24</v>
      </c>
    </row>
    <row r="225" spans="1:11" x14ac:dyDescent="0.2">
      <c r="A225" s="64" t="s">
        <v>6755</v>
      </c>
      <c r="B225" s="64" t="s">
        <v>6748</v>
      </c>
      <c r="C225" s="64" t="s">
        <v>46</v>
      </c>
      <c r="D225" s="64" t="s">
        <v>45</v>
      </c>
      <c r="E225" s="64" t="s">
        <v>1201</v>
      </c>
      <c r="F225" s="64" t="s">
        <v>1202</v>
      </c>
      <c r="G225" s="64">
        <v>21</v>
      </c>
      <c r="H225" s="64" t="s">
        <v>5105</v>
      </c>
      <c r="I225" s="64">
        <v>17</v>
      </c>
      <c r="J225" s="64">
        <v>9</v>
      </c>
      <c r="K225" s="64">
        <v>60339</v>
      </c>
    </row>
    <row r="226" spans="1:11" x14ac:dyDescent="0.2">
      <c r="A226" s="64" t="s">
        <v>6756</v>
      </c>
      <c r="B226" s="64" t="s">
        <v>6748</v>
      </c>
      <c r="C226" s="64" t="s">
        <v>46</v>
      </c>
      <c r="D226" s="64" t="s">
        <v>45</v>
      </c>
      <c r="E226" s="64" t="s">
        <v>1309</v>
      </c>
      <c r="F226" s="64" t="s">
        <v>8279</v>
      </c>
      <c r="G226" s="64">
        <v>22</v>
      </c>
      <c r="H226" s="64" t="s">
        <v>5105</v>
      </c>
      <c r="I226" s="64">
        <v>30</v>
      </c>
      <c r="J226" s="64">
        <v>20</v>
      </c>
      <c r="K226" s="64">
        <v>59802</v>
      </c>
    </row>
    <row r="227" spans="1:11" x14ac:dyDescent="0.2">
      <c r="A227" s="64" t="s">
        <v>6757</v>
      </c>
      <c r="B227" s="64" t="s">
        <v>6748</v>
      </c>
      <c r="C227" s="64" t="s">
        <v>46</v>
      </c>
      <c r="D227" s="64" t="s">
        <v>45</v>
      </c>
      <c r="E227" s="64" t="s">
        <v>1417</v>
      </c>
      <c r="F227" s="64" t="s">
        <v>5358</v>
      </c>
      <c r="G227" s="64">
        <v>27</v>
      </c>
      <c r="H227" s="64" t="s">
        <v>5105</v>
      </c>
      <c r="I227" s="64">
        <v>26</v>
      </c>
      <c r="J227" s="64">
        <v>20</v>
      </c>
      <c r="K227" s="64">
        <v>35881</v>
      </c>
    </row>
    <row r="228" spans="1:11" x14ac:dyDescent="0.2">
      <c r="A228" s="64" t="s">
        <v>6758</v>
      </c>
      <c r="B228" s="64" t="s">
        <v>6748</v>
      </c>
      <c r="C228" s="64" t="s">
        <v>46</v>
      </c>
      <c r="D228" s="64" t="s">
        <v>45</v>
      </c>
      <c r="E228" s="64" t="s">
        <v>1525</v>
      </c>
      <c r="F228" s="64" t="s">
        <v>5312</v>
      </c>
      <c r="G228" s="64">
        <v>19</v>
      </c>
      <c r="H228" s="64" t="s">
        <v>5105</v>
      </c>
      <c r="I228" s="64">
        <v>13</v>
      </c>
      <c r="J228" s="64">
        <v>8</v>
      </c>
      <c r="K228" s="64">
        <v>52</v>
      </c>
    </row>
    <row r="229" spans="1:11" x14ac:dyDescent="0.2">
      <c r="A229" s="64" t="s">
        <v>6759</v>
      </c>
      <c r="B229" s="64" t="s">
        <v>6748</v>
      </c>
      <c r="C229" s="64" t="s">
        <v>46</v>
      </c>
      <c r="D229" s="64" t="s">
        <v>45</v>
      </c>
      <c r="E229" s="64" t="s">
        <v>1632</v>
      </c>
      <c r="F229" s="64" t="s">
        <v>8787</v>
      </c>
      <c r="G229" s="64">
        <v>34</v>
      </c>
      <c r="H229" s="64" t="s">
        <v>5105</v>
      </c>
      <c r="I229" s="64">
        <v>11</v>
      </c>
      <c r="J229" s="64">
        <v>6</v>
      </c>
      <c r="K229" s="64">
        <v>29901</v>
      </c>
    </row>
    <row r="230" spans="1:11" x14ac:dyDescent="0.2">
      <c r="A230" s="64" t="s">
        <v>6760</v>
      </c>
      <c r="B230" s="64" t="s">
        <v>6748</v>
      </c>
      <c r="C230" s="64" t="s">
        <v>46</v>
      </c>
      <c r="D230" s="64" t="s">
        <v>45</v>
      </c>
      <c r="E230" s="64" t="s">
        <v>1740</v>
      </c>
      <c r="F230" s="64" t="s">
        <v>5310</v>
      </c>
      <c r="G230" s="64">
        <v>32</v>
      </c>
      <c r="H230" s="64" t="s">
        <v>5105</v>
      </c>
      <c r="I230" s="64">
        <v>21</v>
      </c>
      <c r="J230" s="64">
        <v>14</v>
      </c>
      <c r="K230" s="64">
        <v>35</v>
      </c>
    </row>
    <row r="231" spans="1:11" x14ac:dyDescent="0.2">
      <c r="A231" s="64" t="s">
        <v>6761</v>
      </c>
      <c r="B231" s="64" t="s">
        <v>6748</v>
      </c>
      <c r="C231" s="64" t="s">
        <v>46</v>
      </c>
      <c r="D231" s="64" t="s">
        <v>45</v>
      </c>
      <c r="E231" s="64" t="s">
        <v>1847</v>
      </c>
      <c r="F231" s="64" t="s">
        <v>5311</v>
      </c>
      <c r="G231" s="64">
        <v>15</v>
      </c>
      <c r="H231" s="64" t="s">
        <v>5105</v>
      </c>
      <c r="I231" s="64">
        <v>14</v>
      </c>
      <c r="J231" s="64">
        <v>11</v>
      </c>
      <c r="K231" s="64">
        <v>25</v>
      </c>
    </row>
    <row r="232" spans="1:11" x14ac:dyDescent="0.2">
      <c r="A232" s="64" t="s">
        <v>6762</v>
      </c>
      <c r="B232" s="64" t="s">
        <v>6748</v>
      </c>
      <c r="C232" s="64" t="s">
        <v>46</v>
      </c>
      <c r="D232" s="64" t="s">
        <v>45</v>
      </c>
      <c r="E232" s="64" t="s">
        <v>1954</v>
      </c>
      <c r="F232" s="64" t="s">
        <v>8094</v>
      </c>
      <c r="G232" s="64">
        <v>31</v>
      </c>
      <c r="H232" s="64" t="s">
        <v>5105</v>
      </c>
      <c r="I232" s="64">
        <v>32</v>
      </c>
      <c r="J232" s="64">
        <v>22</v>
      </c>
      <c r="K232" s="64">
        <v>8906</v>
      </c>
    </row>
    <row r="233" spans="1:11" x14ac:dyDescent="0.2">
      <c r="A233" s="64" t="s">
        <v>9277</v>
      </c>
      <c r="B233" s="64" t="s">
        <v>6748</v>
      </c>
      <c r="C233" s="64" t="s">
        <v>46</v>
      </c>
      <c r="D233" s="64" t="s">
        <v>45</v>
      </c>
      <c r="E233" s="64" t="s">
        <v>8289</v>
      </c>
      <c r="F233" s="64" t="s">
        <v>8290</v>
      </c>
      <c r="G233" s="64">
        <v>8</v>
      </c>
      <c r="H233" s="64" t="s">
        <v>5365</v>
      </c>
      <c r="I233" s="64">
        <v>72</v>
      </c>
      <c r="J233" s="64">
        <v>77</v>
      </c>
      <c r="K233" s="64">
        <v>22376</v>
      </c>
    </row>
    <row r="234" spans="1:11" x14ac:dyDescent="0.2">
      <c r="A234" s="64" t="s">
        <v>9278</v>
      </c>
      <c r="B234" s="64" t="s">
        <v>6748</v>
      </c>
      <c r="C234" s="64" t="s">
        <v>46</v>
      </c>
      <c r="D234" s="64" t="s">
        <v>45</v>
      </c>
      <c r="E234" s="64" t="s">
        <v>8291</v>
      </c>
      <c r="F234" s="64" t="s">
        <v>8292</v>
      </c>
      <c r="G234" s="64">
        <v>10</v>
      </c>
      <c r="H234" s="64" t="s">
        <v>5365</v>
      </c>
      <c r="I234" s="64">
        <v>43</v>
      </c>
      <c r="J234" s="64">
        <v>51</v>
      </c>
      <c r="K234" s="64">
        <v>60339</v>
      </c>
    </row>
    <row r="235" spans="1:11" x14ac:dyDescent="0.2">
      <c r="A235" s="64" t="s">
        <v>6763</v>
      </c>
      <c r="B235" s="64" t="s">
        <v>6748</v>
      </c>
      <c r="C235" s="64" t="s">
        <v>46</v>
      </c>
      <c r="D235" s="64" t="s">
        <v>45</v>
      </c>
      <c r="E235" s="64" t="s">
        <v>2278</v>
      </c>
      <c r="F235" s="64" t="s">
        <v>5366</v>
      </c>
      <c r="G235" s="64">
        <v>7</v>
      </c>
      <c r="H235" s="64" t="s">
        <v>5365</v>
      </c>
      <c r="I235" s="64">
        <v>85</v>
      </c>
      <c r="J235" s="64">
        <v>89</v>
      </c>
      <c r="K235" s="64">
        <v>30169</v>
      </c>
    </row>
    <row r="236" spans="1:11" x14ac:dyDescent="0.2">
      <c r="A236" s="64" t="s">
        <v>6764</v>
      </c>
      <c r="B236" s="64" t="s">
        <v>6748</v>
      </c>
      <c r="C236" s="64" t="s">
        <v>46</v>
      </c>
      <c r="D236" s="64" t="s">
        <v>45</v>
      </c>
      <c r="E236" s="64" t="s">
        <v>2385</v>
      </c>
      <c r="F236" s="64" t="s">
        <v>5297</v>
      </c>
      <c r="G236" s="64">
        <v>30</v>
      </c>
      <c r="H236" s="64" t="s">
        <v>5365</v>
      </c>
      <c r="I236" s="64">
        <v>56</v>
      </c>
      <c r="J236" s="64">
        <v>69</v>
      </c>
      <c r="K236" s="64">
        <v>26630</v>
      </c>
    </row>
    <row r="237" spans="1:11" x14ac:dyDescent="0.2">
      <c r="A237" s="64" t="s">
        <v>6765</v>
      </c>
      <c r="B237" s="64" t="s">
        <v>6748</v>
      </c>
      <c r="C237" s="64" t="s">
        <v>46</v>
      </c>
      <c r="D237" s="64" t="s">
        <v>45</v>
      </c>
      <c r="E237" s="64" t="s">
        <v>2492</v>
      </c>
      <c r="F237" s="64" t="s">
        <v>5298</v>
      </c>
      <c r="G237" s="64">
        <v>15</v>
      </c>
      <c r="H237" s="64" t="s">
        <v>5365</v>
      </c>
      <c r="I237" s="64">
        <v>72</v>
      </c>
      <c r="J237" s="64">
        <v>81</v>
      </c>
      <c r="K237" s="64">
        <v>18436</v>
      </c>
    </row>
    <row r="238" spans="1:11" x14ac:dyDescent="0.2">
      <c r="A238" s="64" t="s">
        <v>9279</v>
      </c>
      <c r="B238" s="64" t="s">
        <v>6748</v>
      </c>
      <c r="C238" s="64" t="s">
        <v>46</v>
      </c>
      <c r="D238" s="64" t="s">
        <v>45</v>
      </c>
      <c r="E238" s="64" t="s">
        <v>2706</v>
      </c>
      <c r="F238" s="64" t="s">
        <v>5368</v>
      </c>
      <c r="G238" s="64">
        <v>3</v>
      </c>
      <c r="H238" s="64" t="s">
        <v>5365</v>
      </c>
      <c r="I238" s="64">
        <v>79</v>
      </c>
      <c r="J238" s="64">
        <v>81</v>
      </c>
      <c r="K238" s="64">
        <v>314</v>
      </c>
    </row>
    <row r="239" spans="1:11" x14ac:dyDescent="0.2">
      <c r="A239" s="64" t="s">
        <v>6766</v>
      </c>
      <c r="B239" s="64" t="s">
        <v>6748</v>
      </c>
      <c r="C239" s="64" t="s">
        <v>46</v>
      </c>
      <c r="D239" s="64" t="s">
        <v>45</v>
      </c>
      <c r="E239" s="64" t="s">
        <v>3138</v>
      </c>
      <c r="F239" s="64" t="s">
        <v>5373</v>
      </c>
      <c r="G239" s="64">
        <v>17</v>
      </c>
      <c r="H239" s="64" t="s">
        <v>5105</v>
      </c>
      <c r="I239" s="64">
        <v>11</v>
      </c>
      <c r="J239" s="64">
        <v>7</v>
      </c>
      <c r="K239" s="64">
        <v>3600</v>
      </c>
    </row>
    <row r="240" spans="1:11" x14ac:dyDescent="0.2">
      <c r="A240" s="64" t="s">
        <v>6767</v>
      </c>
      <c r="B240" s="64" t="s">
        <v>6748</v>
      </c>
      <c r="C240" s="64" t="s">
        <v>46</v>
      </c>
      <c r="D240" s="64" t="s">
        <v>45</v>
      </c>
      <c r="E240" s="64" t="s">
        <v>4003</v>
      </c>
      <c r="F240" s="64" t="s">
        <v>5129</v>
      </c>
      <c r="G240" s="64"/>
      <c r="H240" s="64" t="s">
        <v>5105</v>
      </c>
      <c r="I240" s="64"/>
      <c r="J240" s="64">
        <v>27</v>
      </c>
      <c r="K240" s="64"/>
    </row>
    <row r="241" spans="1:11" x14ac:dyDescent="0.2">
      <c r="A241" s="64" t="s">
        <v>6768</v>
      </c>
      <c r="B241" s="64" t="s">
        <v>6748</v>
      </c>
      <c r="C241" s="64" t="s">
        <v>46</v>
      </c>
      <c r="D241" s="64" t="s">
        <v>45</v>
      </c>
      <c r="E241" s="64" t="s">
        <v>4327</v>
      </c>
      <c r="F241" s="64" t="s">
        <v>5386</v>
      </c>
      <c r="G241" s="64">
        <v>12</v>
      </c>
      <c r="H241" s="64" t="s">
        <v>5105</v>
      </c>
      <c r="I241" s="64">
        <v>166</v>
      </c>
      <c r="J241" s="64">
        <v>129</v>
      </c>
      <c r="K241" s="64">
        <v>4580</v>
      </c>
    </row>
    <row r="242" spans="1:11" x14ac:dyDescent="0.2">
      <c r="A242" s="64" t="s">
        <v>6769</v>
      </c>
      <c r="B242" s="64" t="s">
        <v>6748</v>
      </c>
      <c r="C242" s="64" t="s">
        <v>46</v>
      </c>
      <c r="D242" s="64" t="s">
        <v>45</v>
      </c>
      <c r="E242" s="64" t="s">
        <v>4435</v>
      </c>
      <c r="F242" s="64" t="s">
        <v>5388</v>
      </c>
      <c r="G242" s="64">
        <v>46</v>
      </c>
      <c r="H242" s="64" t="s">
        <v>5105</v>
      </c>
      <c r="I242" s="64">
        <v>38</v>
      </c>
      <c r="J242" s="64">
        <v>10</v>
      </c>
      <c r="K242" s="64">
        <v>943</v>
      </c>
    </row>
    <row r="243" spans="1:11" x14ac:dyDescent="0.2">
      <c r="A243" s="64" t="s">
        <v>6770</v>
      </c>
      <c r="B243" s="64" t="s">
        <v>6748</v>
      </c>
      <c r="C243" s="64" t="s">
        <v>46</v>
      </c>
      <c r="D243" s="64" t="s">
        <v>45</v>
      </c>
      <c r="E243" s="64" t="s">
        <v>4868</v>
      </c>
      <c r="F243" s="64" t="s">
        <v>5307</v>
      </c>
      <c r="G243" s="64">
        <v>33</v>
      </c>
      <c r="H243" s="64" t="s">
        <v>5105</v>
      </c>
      <c r="I243" s="64">
        <v>8753</v>
      </c>
      <c r="J243" s="64">
        <v>6350</v>
      </c>
      <c r="K243" s="64">
        <v>313632351</v>
      </c>
    </row>
    <row r="244" spans="1:11" x14ac:dyDescent="0.2">
      <c r="A244" s="64" t="s">
        <v>9280</v>
      </c>
      <c r="B244" s="64" t="s">
        <v>6748</v>
      </c>
      <c r="C244" s="64" t="s">
        <v>46</v>
      </c>
      <c r="D244" s="64" t="s">
        <v>45</v>
      </c>
      <c r="E244" s="64" t="s">
        <v>8301</v>
      </c>
      <c r="F244" s="64" t="s">
        <v>8302</v>
      </c>
      <c r="G244" s="64">
        <v>28</v>
      </c>
      <c r="H244" s="64" t="s">
        <v>5105</v>
      </c>
      <c r="I244" s="64">
        <v>4388</v>
      </c>
      <c r="J244" s="64">
        <v>3417</v>
      </c>
      <c r="K244" s="64">
        <v>5809157</v>
      </c>
    </row>
    <row r="245" spans="1:11" x14ac:dyDescent="0.2">
      <c r="A245" s="64" t="s">
        <v>6771</v>
      </c>
      <c r="B245" s="64" t="s">
        <v>6772</v>
      </c>
      <c r="C245" s="64" t="s">
        <v>54</v>
      </c>
      <c r="D245" s="64" t="s">
        <v>53</v>
      </c>
      <c r="E245" s="64" t="s">
        <v>15</v>
      </c>
      <c r="F245" s="64" t="s">
        <v>5284</v>
      </c>
      <c r="G245" s="64">
        <v>49</v>
      </c>
      <c r="H245" s="64" t="s">
        <v>5365</v>
      </c>
      <c r="I245" s="64">
        <v>80</v>
      </c>
      <c r="J245" s="64">
        <v>96</v>
      </c>
      <c r="K245" s="64">
        <v>1893354</v>
      </c>
    </row>
    <row r="246" spans="1:11" x14ac:dyDescent="0.2">
      <c r="A246" s="64" t="s">
        <v>6773</v>
      </c>
      <c r="B246" s="64" t="s">
        <v>6772</v>
      </c>
      <c r="C246" s="64" t="s">
        <v>54</v>
      </c>
      <c r="D246" s="64" t="s">
        <v>53</v>
      </c>
      <c r="E246" s="64" t="s">
        <v>225</v>
      </c>
      <c r="F246" s="64" t="s">
        <v>5285</v>
      </c>
      <c r="G246" s="64">
        <v>36</v>
      </c>
      <c r="H246" s="64" t="s">
        <v>5365</v>
      </c>
      <c r="I246" s="64">
        <v>93</v>
      </c>
      <c r="J246" s="64">
        <v>99</v>
      </c>
      <c r="K246" s="64">
        <v>269683</v>
      </c>
    </row>
    <row r="247" spans="1:11" x14ac:dyDescent="0.2">
      <c r="A247" s="64" t="s">
        <v>6774</v>
      </c>
      <c r="B247" s="64" t="s">
        <v>6772</v>
      </c>
      <c r="C247" s="64" t="s">
        <v>54</v>
      </c>
      <c r="D247" s="64" t="s">
        <v>53</v>
      </c>
      <c r="E247" s="64" t="s">
        <v>332</v>
      </c>
      <c r="F247" s="64" t="s">
        <v>5115</v>
      </c>
      <c r="G247" s="64">
        <v>37</v>
      </c>
      <c r="H247" s="64" t="s">
        <v>5105</v>
      </c>
      <c r="I247" s="64">
        <v>17</v>
      </c>
      <c r="J247" s="64">
        <v>11</v>
      </c>
      <c r="K247" s="64">
        <v>952114</v>
      </c>
    </row>
    <row r="248" spans="1:11" x14ac:dyDescent="0.2">
      <c r="A248" s="64" t="s">
        <v>6775</v>
      </c>
      <c r="B248" s="64" t="s">
        <v>6772</v>
      </c>
      <c r="C248" s="64" t="s">
        <v>54</v>
      </c>
      <c r="D248" s="64" t="s">
        <v>53</v>
      </c>
      <c r="E248" s="64" t="s">
        <v>441</v>
      </c>
      <c r="F248" s="64" t="s">
        <v>5111</v>
      </c>
      <c r="G248" s="64">
        <v>48</v>
      </c>
      <c r="H248" s="64" t="s">
        <v>5105</v>
      </c>
      <c r="I248" s="64">
        <v>17</v>
      </c>
      <c r="J248" s="64">
        <v>7</v>
      </c>
      <c r="K248" s="64">
        <v>1586856</v>
      </c>
    </row>
    <row r="249" spans="1:11" x14ac:dyDescent="0.2">
      <c r="A249" s="64" t="s">
        <v>6776</v>
      </c>
      <c r="B249" s="64" t="s">
        <v>6772</v>
      </c>
      <c r="C249" s="64" t="s">
        <v>54</v>
      </c>
      <c r="D249" s="64" t="s">
        <v>53</v>
      </c>
      <c r="E249" s="64" t="s">
        <v>550</v>
      </c>
      <c r="F249" s="64" t="s">
        <v>5350</v>
      </c>
      <c r="G249" s="64">
        <v>27</v>
      </c>
      <c r="H249" s="64" t="s">
        <v>5105</v>
      </c>
      <c r="I249" s="64">
        <v>15</v>
      </c>
      <c r="J249" s="64">
        <v>10</v>
      </c>
      <c r="K249" s="64">
        <v>816409</v>
      </c>
    </row>
    <row r="250" spans="1:11" x14ac:dyDescent="0.2">
      <c r="A250" s="64" t="s">
        <v>6777</v>
      </c>
      <c r="B250" s="64" t="s">
        <v>6772</v>
      </c>
      <c r="C250" s="64" t="s">
        <v>54</v>
      </c>
      <c r="D250" s="64" t="s">
        <v>53</v>
      </c>
      <c r="E250" s="64" t="s">
        <v>984</v>
      </c>
      <c r="F250" s="64" t="s">
        <v>5356</v>
      </c>
      <c r="G250" s="64">
        <v>27</v>
      </c>
      <c r="H250" s="64" t="s">
        <v>5105</v>
      </c>
      <c r="I250" s="64">
        <v>80</v>
      </c>
      <c r="J250" s="64">
        <v>54</v>
      </c>
      <c r="K250" s="64">
        <v>4840</v>
      </c>
    </row>
    <row r="251" spans="1:11" x14ac:dyDescent="0.2">
      <c r="A251" s="64" t="s">
        <v>6778</v>
      </c>
      <c r="B251" s="64" t="s">
        <v>6772</v>
      </c>
      <c r="C251" s="64" t="s">
        <v>54</v>
      </c>
      <c r="D251" s="64" t="s">
        <v>53</v>
      </c>
      <c r="E251" s="64" t="s">
        <v>1093</v>
      </c>
      <c r="F251" s="64" t="s">
        <v>5151</v>
      </c>
      <c r="G251" s="64">
        <v>25</v>
      </c>
      <c r="H251" s="64" t="s">
        <v>5105</v>
      </c>
      <c r="I251" s="64">
        <v>6.1</v>
      </c>
      <c r="J251" s="64">
        <v>4.2</v>
      </c>
      <c r="K251" s="64">
        <v>409</v>
      </c>
    </row>
    <row r="252" spans="1:11" x14ac:dyDescent="0.2">
      <c r="A252" s="64" t="s">
        <v>6779</v>
      </c>
      <c r="B252" s="64" t="s">
        <v>6772</v>
      </c>
      <c r="C252" s="64" t="s">
        <v>54</v>
      </c>
      <c r="D252" s="64" t="s">
        <v>53</v>
      </c>
      <c r="E252" s="64" t="s">
        <v>1201</v>
      </c>
      <c r="F252" s="64" t="s">
        <v>1202</v>
      </c>
      <c r="G252" s="64">
        <v>15</v>
      </c>
      <c r="H252" s="64" t="s">
        <v>5105</v>
      </c>
      <c r="I252" s="64">
        <v>16</v>
      </c>
      <c r="J252" s="64">
        <v>9</v>
      </c>
      <c r="K252" s="64">
        <v>1110799</v>
      </c>
    </row>
    <row r="253" spans="1:11" x14ac:dyDescent="0.2">
      <c r="A253" s="64" t="s">
        <v>6780</v>
      </c>
      <c r="B253" s="64" t="s">
        <v>6772</v>
      </c>
      <c r="C253" s="64" t="s">
        <v>54</v>
      </c>
      <c r="D253" s="64" t="s">
        <v>53</v>
      </c>
      <c r="E253" s="64" t="s">
        <v>1309</v>
      </c>
      <c r="F253" s="64" t="s">
        <v>8279</v>
      </c>
      <c r="G253" s="64">
        <v>15</v>
      </c>
      <c r="H253" s="64" t="s">
        <v>5105</v>
      </c>
      <c r="I253" s="64">
        <v>27</v>
      </c>
      <c r="J253" s="64">
        <v>20</v>
      </c>
      <c r="K253" s="64">
        <v>847802</v>
      </c>
    </row>
    <row r="254" spans="1:11" x14ac:dyDescent="0.2">
      <c r="A254" s="64" t="s">
        <v>6781</v>
      </c>
      <c r="B254" s="64" t="s">
        <v>6772</v>
      </c>
      <c r="C254" s="64" t="s">
        <v>54</v>
      </c>
      <c r="D254" s="64" t="s">
        <v>53</v>
      </c>
      <c r="E254" s="64" t="s">
        <v>1417</v>
      </c>
      <c r="F254" s="64" t="s">
        <v>5358</v>
      </c>
      <c r="G254" s="64">
        <v>27</v>
      </c>
      <c r="H254" s="64" t="s">
        <v>5105</v>
      </c>
      <c r="I254" s="64">
        <v>26</v>
      </c>
      <c r="J254" s="64">
        <v>20</v>
      </c>
      <c r="K254" s="64">
        <v>726687</v>
      </c>
    </row>
    <row r="255" spans="1:11" x14ac:dyDescent="0.2">
      <c r="A255" s="64" t="s">
        <v>6782</v>
      </c>
      <c r="B255" s="64" t="s">
        <v>6772</v>
      </c>
      <c r="C255" s="64" t="s">
        <v>54</v>
      </c>
      <c r="D255" s="64" t="s">
        <v>53</v>
      </c>
      <c r="E255" s="64" t="s">
        <v>1525</v>
      </c>
      <c r="F255" s="64" t="s">
        <v>5312</v>
      </c>
      <c r="G255" s="64">
        <v>24</v>
      </c>
      <c r="H255" s="64" t="s">
        <v>5105</v>
      </c>
      <c r="I255" s="64">
        <v>14</v>
      </c>
      <c r="J255" s="64">
        <v>8</v>
      </c>
      <c r="K255" s="64">
        <v>1225</v>
      </c>
    </row>
    <row r="256" spans="1:11" x14ac:dyDescent="0.2">
      <c r="A256" s="64" t="s">
        <v>6783</v>
      </c>
      <c r="B256" s="64" t="s">
        <v>6772</v>
      </c>
      <c r="C256" s="64" t="s">
        <v>54</v>
      </c>
      <c r="D256" s="64" t="s">
        <v>53</v>
      </c>
      <c r="E256" s="64" t="s">
        <v>1632</v>
      </c>
      <c r="F256" s="64" t="s">
        <v>8787</v>
      </c>
      <c r="G256" s="64">
        <v>34</v>
      </c>
      <c r="H256" s="64" t="s">
        <v>5105</v>
      </c>
      <c r="I256" s="64">
        <v>11</v>
      </c>
      <c r="J256" s="64">
        <v>6</v>
      </c>
      <c r="K256" s="64">
        <v>605573</v>
      </c>
    </row>
    <row r="257" spans="1:11" x14ac:dyDescent="0.2">
      <c r="A257" s="64" t="s">
        <v>6784</v>
      </c>
      <c r="B257" s="64" t="s">
        <v>6772</v>
      </c>
      <c r="C257" s="64" t="s">
        <v>54</v>
      </c>
      <c r="D257" s="64" t="s">
        <v>53</v>
      </c>
      <c r="E257" s="64" t="s">
        <v>1740</v>
      </c>
      <c r="F257" s="64" t="s">
        <v>5310</v>
      </c>
      <c r="G257" s="64">
        <v>19</v>
      </c>
      <c r="H257" s="64" t="s">
        <v>5105</v>
      </c>
      <c r="I257" s="64">
        <v>20</v>
      </c>
      <c r="J257" s="64">
        <v>14</v>
      </c>
      <c r="K257" s="64">
        <v>573</v>
      </c>
    </row>
    <row r="258" spans="1:11" x14ac:dyDescent="0.2">
      <c r="A258" s="64" t="s">
        <v>6785</v>
      </c>
      <c r="B258" s="64" t="s">
        <v>6772</v>
      </c>
      <c r="C258" s="64" t="s">
        <v>54</v>
      </c>
      <c r="D258" s="64" t="s">
        <v>53</v>
      </c>
      <c r="E258" s="64" t="s">
        <v>1847</v>
      </c>
      <c r="F258" s="64" t="s">
        <v>5311</v>
      </c>
      <c r="G258" s="64">
        <v>14</v>
      </c>
      <c r="H258" s="64" t="s">
        <v>5105</v>
      </c>
      <c r="I258" s="64">
        <v>13</v>
      </c>
      <c r="J258" s="64">
        <v>11</v>
      </c>
      <c r="K258" s="64">
        <v>482</v>
      </c>
    </row>
    <row r="259" spans="1:11" x14ac:dyDescent="0.2">
      <c r="A259" s="64" t="s">
        <v>6786</v>
      </c>
      <c r="B259" s="64" t="s">
        <v>6772</v>
      </c>
      <c r="C259" s="64" t="s">
        <v>54</v>
      </c>
      <c r="D259" s="64" t="s">
        <v>53</v>
      </c>
      <c r="E259" s="64" t="s">
        <v>1954</v>
      </c>
      <c r="F259" s="64" t="s">
        <v>8094</v>
      </c>
      <c r="G259" s="64">
        <v>13</v>
      </c>
      <c r="H259" s="64" t="s">
        <v>5105</v>
      </c>
      <c r="I259" s="64">
        <v>28</v>
      </c>
      <c r="J259" s="64">
        <v>22</v>
      </c>
      <c r="K259" s="64">
        <v>120216</v>
      </c>
    </row>
    <row r="260" spans="1:11" x14ac:dyDescent="0.2">
      <c r="A260" s="64" t="s">
        <v>9281</v>
      </c>
      <c r="B260" s="64" t="s">
        <v>6772</v>
      </c>
      <c r="C260" s="64" t="s">
        <v>54</v>
      </c>
      <c r="D260" s="64" t="s">
        <v>53</v>
      </c>
      <c r="E260" s="64" t="s">
        <v>8289</v>
      </c>
      <c r="F260" s="64" t="s">
        <v>8290</v>
      </c>
      <c r="G260" s="64">
        <v>28</v>
      </c>
      <c r="H260" s="64" t="s">
        <v>5365</v>
      </c>
      <c r="I260" s="64">
        <v>67</v>
      </c>
      <c r="J260" s="64">
        <v>77</v>
      </c>
      <c r="K260" s="64">
        <v>936814</v>
      </c>
    </row>
    <row r="261" spans="1:11" x14ac:dyDescent="0.2">
      <c r="A261" s="64" t="s">
        <v>9282</v>
      </c>
      <c r="B261" s="64" t="s">
        <v>6772</v>
      </c>
      <c r="C261" s="64" t="s">
        <v>54</v>
      </c>
      <c r="D261" s="64" t="s">
        <v>53</v>
      </c>
      <c r="E261" s="64" t="s">
        <v>8291</v>
      </c>
      <c r="F261" s="64" t="s">
        <v>8292</v>
      </c>
      <c r="G261" s="64">
        <v>51</v>
      </c>
      <c r="H261" s="64" t="s">
        <v>5365</v>
      </c>
      <c r="I261" s="64">
        <v>29</v>
      </c>
      <c r="J261" s="64">
        <v>51</v>
      </c>
      <c r="K261" s="64">
        <v>3491083</v>
      </c>
    </row>
    <row r="262" spans="1:11" x14ac:dyDescent="0.2">
      <c r="A262" s="64" t="s">
        <v>6787</v>
      </c>
      <c r="B262" s="64" t="s">
        <v>6772</v>
      </c>
      <c r="C262" s="64" t="s">
        <v>54</v>
      </c>
      <c r="D262" s="64" t="s">
        <v>53</v>
      </c>
      <c r="E262" s="64" t="s">
        <v>2278</v>
      </c>
      <c r="F262" s="64" t="s">
        <v>5366</v>
      </c>
      <c r="G262" s="64">
        <v>29</v>
      </c>
      <c r="H262" s="64" t="s">
        <v>5365</v>
      </c>
      <c r="I262" s="64">
        <v>78</v>
      </c>
      <c r="J262" s="64">
        <v>89</v>
      </c>
      <c r="K262" s="64">
        <v>1745542</v>
      </c>
    </row>
    <row r="263" spans="1:11" x14ac:dyDescent="0.2">
      <c r="A263" s="64" t="s">
        <v>6788</v>
      </c>
      <c r="B263" s="64" t="s">
        <v>6772</v>
      </c>
      <c r="C263" s="64" t="s">
        <v>54</v>
      </c>
      <c r="D263" s="64" t="s">
        <v>53</v>
      </c>
      <c r="E263" s="64" t="s">
        <v>2385</v>
      </c>
      <c r="F263" s="64" t="s">
        <v>5297</v>
      </c>
      <c r="G263" s="64">
        <v>45</v>
      </c>
      <c r="H263" s="64" t="s">
        <v>5365</v>
      </c>
      <c r="I263" s="64">
        <v>50</v>
      </c>
      <c r="J263" s="64">
        <v>69</v>
      </c>
      <c r="K263" s="64">
        <v>801179</v>
      </c>
    </row>
    <row r="264" spans="1:11" x14ac:dyDescent="0.2">
      <c r="A264" s="64" t="s">
        <v>6789</v>
      </c>
      <c r="B264" s="64" t="s">
        <v>6772</v>
      </c>
      <c r="C264" s="64" t="s">
        <v>54</v>
      </c>
      <c r="D264" s="64" t="s">
        <v>53</v>
      </c>
      <c r="E264" s="64" t="s">
        <v>2492</v>
      </c>
      <c r="F264" s="64" t="s">
        <v>5298</v>
      </c>
      <c r="G264" s="64">
        <v>45</v>
      </c>
      <c r="H264" s="64" t="s">
        <v>5365</v>
      </c>
      <c r="I264" s="64">
        <v>60</v>
      </c>
      <c r="J264" s="64">
        <v>81</v>
      </c>
      <c r="K264" s="64">
        <v>885513</v>
      </c>
    </row>
    <row r="265" spans="1:11" x14ac:dyDescent="0.2">
      <c r="A265" s="64" t="s">
        <v>9283</v>
      </c>
      <c r="B265" s="64" t="s">
        <v>6772</v>
      </c>
      <c r="C265" s="64" t="s">
        <v>54</v>
      </c>
      <c r="D265" s="64" t="s">
        <v>53</v>
      </c>
      <c r="E265" s="64" t="s">
        <v>2706</v>
      </c>
      <c r="F265" s="64" t="s">
        <v>5368</v>
      </c>
      <c r="G265" s="64">
        <v>46</v>
      </c>
      <c r="H265" s="64" t="s">
        <v>5365</v>
      </c>
      <c r="I265" s="64">
        <v>67</v>
      </c>
      <c r="J265" s="64">
        <v>81</v>
      </c>
      <c r="K265" s="64">
        <v>44102</v>
      </c>
    </row>
    <row r="266" spans="1:11" x14ac:dyDescent="0.2">
      <c r="A266" s="64" t="s">
        <v>6790</v>
      </c>
      <c r="B266" s="64" t="s">
        <v>6772</v>
      </c>
      <c r="C266" s="64" t="s">
        <v>54</v>
      </c>
      <c r="D266" s="64" t="s">
        <v>53</v>
      </c>
      <c r="E266" s="64" t="s">
        <v>3138</v>
      </c>
      <c r="F266" s="64" t="s">
        <v>5373</v>
      </c>
      <c r="G266" s="64">
        <v>38</v>
      </c>
      <c r="H266" s="64" t="s">
        <v>5105</v>
      </c>
      <c r="I266" s="64">
        <v>14</v>
      </c>
      <c r="J266" s="64">
        <v>7</v>
      </c>
      <c r="K266" s="64">
        <v>76510</v>
      </c>
    </row>
    <row r="267" spans="1:11" x14ac:dyDescent="0.2">
      <c r="A267" s="64" t="s">
        <v>6791</v>
      </c>
      <c r="B267" s="64" t="s">
        <v>6772</v>
      </c>
      <c r="C267" s="64" t="s">
        <v>54</v>
      </c>
      <c r="D267" s="64" t="s">
        <v>53</v>
      </c>
      <c r="E267" s="64" t="s">
        <v>4003</v>
      </c>
      <c r="F267" s="64" t="s">
        <v>5129</v>
      </c>
      <c r="G267" s="64">
        <v>39</v>
      </c>
      <c r="H267" s="64" t="s">
        <v>5105</v>
      </c>
      <c r="I267" s="64">
        <v>157</v>
      </c>
      <c r="J267" s="64">
        <v>27</v>
      </c>
      <c r="K267" s="64">
        <v>5482</v>
      </c>
    </row>
    <row r="268" spans="1:11" x14ac:dyDescent="0.2">
      <c r="A268" s="64" t="s">
        <v>6792</v>
      </c>
      <c r="B268" s="64" t="s">
        <v>6772</v>
      </c>
      <c r="C268" s="64" t="s">
        <v>54</v>
      </c>
      <c r="D268" s="64" t="s">
        <v>53</v>
      </c>
      <c r="E268" s="64" t="s">
        <v>4327</v>
      </c>
      <c r="F268" s="64" t="s">
        <v>5386</v>
      </c>
      <c r="G268" s="64">
        <v>27</v>
      </c>
      <c r="H268" s="64" t="s">
        <v>5105</v>
      </c>
      <c r="I268" s="64">
        <v>185</v>
      </c>
      <c r="J268" s="64">
        <v>129</v>
      </c>
      <c r="K268" s="64">
        <v>102982</v>
      </c>
    </row>
    <row r="269" spans="1:11" x14ac:dyDescent="0.2">
      <c r="A269" s="64" t="s">
        <v>6793</v>
      </c>
      <c r="B269" s="64" t="s">
        <v>6772</v>
      </c>
      <c r="C269" s="64" t="s">
        <v>54</v>
      </c>
      <c r="D269" s="64" t="s">
        <v>53</v>
      </c>
      <c r="E269" s="64" t="s">
        <v>4435</v>
      </c>
      <c r="F269" s="64" t="s">
        <v>5388</v>
      </c>
      <c r="G269" s="64">
        <v>31</v>
      </c>
      <c r="H269" s="64" t="s">
        <v>5105</v>
      </c>
      <c r="I269" s="64">
        <v>30</v>
      </c>
      <c r="J269" s="64">
        <v>10</v>
      </c>
      <c r="K269" s="64">
        <v>11352</v>
      </c>
    </row>
    <row r="270" spans="1:11" x14ac:dyDescent="0.2">
      <c r="A270" s="64" t="s">
        <v>6794</v>
      </c>
      <c r="B270" s="64" t="s">
        <v>6772</v>
      </c>
      <c r="C270" s="64" t="s">
        <v>54</v>
      </c>
      <c r="D270" s="64" t="s">
        <v>53</v>
      </c>
      <c r="E270" s="64" t="s">
        <v>4868</v>
      </c>
      <c r="F270" s="64" t="s">
        <v>5307</v>
      </c>
      <c r="G270" s="64">
        <v>50</v>
      </c>
      <c r="H270" s="64" t="s">
        <v>5105</v>
      </c>
      <c r="I270" s="64">
        <v>10434</v>
      </c>
      <c r="J270" s="64">
        <v>6350</v>
      </c>
      <c r="K270" s="64">
        <v>7911532968</v>
      </c>
    </row>
    <row r="271" spans="1:11" x14ac:dyDescent="0.2">
      <c r="A271" s="64" t="s">
        <v>9284</v>
      </c>
      <c r="B271" s="64" t="s">
        <v>6772</v>
      </c>
      <c r="C271" s="64" t="s">
        <v>54</v>
      </c>
      <c r="D271" s="64" t="s">
        <v>53</v>
      </c>
      <c r="E271" s="64" t="s">
        <v>8301</v>
      </c>
      <c r="F271" s="64" t="s">
        <v>8302</v>
      </c>
      <c r="G271" s="64">
        <v>33</v>
      </c>
      <c r="H271" s="64" t="s">
        <v>5105</v>
      </c>
      <c r="I271" s="64">
        <v>4523</v>
      </c>
      <c r="J271" s="64">
        <v>3417</v>
      </c>
      <c r="K271" s="64">
        <v>134001149</v>
      </c>
    </row>
    <row r="272" spans="1:11" x14ac:dyDescent="0.2">
      <c r="A272" s="64" t="s">
        <v>6795</v>
      </c>
      <c r="B272" s="64" t="s">
        <v>6796</v>
      </c>
      <c r="C272" s="64" t="s">
        <v>58</v>
      </c>
      <c r="D272" s="64" t="s">
        <v>57</v>
      </c>
      <c r="E272" s="64" t="s">
        <v>15</v>
      </c>
      <c r="F272" s="64" t="s">
        <v>5284</v>
      </c>
      <c r="G272" s="64">
        <v>46</v>
      </c>
      <c r="H272" s="64" t="s">
        <v>5365</v>
      </c>
      <c r="I272" s="64">
        <v>81</v>
      </c>
      <c r="J272" s="64">
        <v>96</v>
      </c>
      <c r="K272" s="64">
        <v>929655</v>
      </c>
    </row>
    <row r="273" spans="1:11" x14ac:dyDescent="0.2">
      <c r="A273" s="64" t="s">
        <v>6797</v>
      </c>
      <c r="B273" s="64" t="s">
        <v>6796</v>
      </c>
      <c r="C273" s="64" t="s">
        <v>58</v>
      </c>
      <c r="D273" s="64" t="s">
        <v>57</v>
      </c>
      <c r="E273" s="64" t="s">
        <v>225</v>
      </c>
      <c r="F273" s="64" t="s">
        <v>5285</v>
      </c>
      <c r="G273" s="64">
        <v>36</v>
      </c>
      <c r="H273" s="64" t="s">
        <v>5365</v>
      </c>
      <c r="I273" s="64">
        <v>93</v>
      </c>
      <c r="J273" s="64">
        <v>99</v>
      </c>
      <c r="K273" s="64">
        <v>156549</v>
      </c>
    </row>
    <row r="274" spans="1:11" x14ac:dyDescent="0.2">
      <c r="A274" s="64" t="s">
        <v>6798</v>
      </c>
      <c r="B274" s="64" t="s">
        <v>6796</v>
      </c>
      <c r="C274" s="64" t="s">
        <v>58</v>
      </c>
      <c r="D274" s="64" t="s">
        <v>57</v>
      </c>
      <c r="E274" s="64" t="s">
        <v>332</v>
      </c>
      <c r="F274" s="64" t="s">
        <v>5115</v>
      </c>
      <c r="G274" s="64">
        <v>37</v>
      </c>
      <c r="H274" s="64" t="s">
        <v>5105</v>
      </c>
      <c r="I274" s="64">
        <v>17</v>
      </c>
      <c r="J274" s="64">
        <v>11</v>
      </c>
      <c r="K274" s="64">
        <v>458648</v>
      </c>
    </row>
    <row r="275" spans="1:11" x14ac:dyDescent="0.2">
      <c r="A275" s="64" t="s">
        <v>6799</v>
      </c>
      <c r="B275" s="64" t="s">
        <v>6796</v>
      </c>
      <c r="C275" s="64" t="s">
        <v>58</v>
      </c>
      <c r="D275" s="64" t="s">
        <v>57</v>
      </c>
      <c r="E275" s="64" t="s">
        <v>441</v>
      </c>
      <c r="F275" s="64" t="s">
        <v>5111</v>
      </c>
      <c r="G275" s="64">
        <v>43</v>
      </c>
      <c r="H275" s="64" t="s">
        <v>5105</v>
      </c>
      <c r="I275" s="64">
        <v>16</v>
      </c>
      <c r="J275" s="64">
        <v>7</v>
      </c>
      <c r="K275" s="64">
        <v>687972</v>
      </c>
    </row>
    <row r="276" spans="1:11" x14ac:dyDescent="0.2">
      <c r="A276" s="64" t="s">
        <v>6800</v>
      </c>
      <c r="B276" s="64" t="s">
        <v>6796</v>
      </c>
      <c r="C276" s="64" t="s">
        <v>58</v>
      </c>
      <c r="D276" s="64" t="s">
        <v>57</v>
      </c>
      <c r="E276" s="64" t="s">
        <v>550</v>
      </c>
      <c r="F276" s="64" t="s">
        <v>5350</v>
      </c>
      <c r="G276" s="64">
        <v>27</v>
      </c>
      <c r="H276" s="64" t="s">
        <v>5105</v>
      </c>
      <c r="I276" s="64">
        <v>15</v>
      </c>
      <c r="J276" s="64">
        <v>10</v>
      </c>
      <c r="K276" s="64">
        <v>440343</v>
      </c>
    </row>
    <row r="277" spans="1:11" x14ac:dyDescent="0.2">
      <c r="A277" s="64" t="s">
        <v>6801</v>
      </c>
      <c r="B277" s="64" t="s">
        <v>6796</v>
      </c>
      <c r="C277" s="64" t="s">
        <v>58</v>
      </c>
      <c r="D277" s="64" t="s">
        <v>57</v>
      </c>
      <c r="E277" s="64" t="s">
        <v>984</v>
      </c>
      <c r="F277" s="64" t="s">
        <v>5356</v>
      </c>
      <c r="G277" s="64">
        <v>42</v>
      </c>
      <c r="H277" s="64" t="s">
        <v>5105</v>
      </c>
      <c r="I277" s="64">
        <v>103</v>
      </c>
      <c r="J277" s="64">
        <v>54</v>
      </c>
      <c r="K277" s="64">
        <v>4690</v>
      </c>
    </row>
    <row r="278" spans="1:11" x14ac:dyDescent="0.2">
      <c r="A278" s="64" t="s">
        <v>6802</v>
      </c>
      <c r="B278" s="64" t="s">
        <v>6796</v>
      </c>
      <c r="C278" s="64" t="s">
        <v>58</v>
      </c>
      <c r="D278" s="64" t="s">
        <v>57</v>
      </c>
      <c r="E278" s="64" t="s">
        <v>1093</v>
      </c>
      <c r="F278" s="64" t="s">
        <v>5151</v>
      </c>
      <c r="G278" s="64">
        <v>41</v>
      </c>
      <c r="H278" s="64" t="s">
        <v>5105</v>
      </c>
      <c r="I278" s="64">
        <v>7</v>
      </c>
      <c r="J278" s="64">
        <v>4.2</v>
      </c>
      <c r="K278" s="64">
        <v>360</v>
      </c>
    </row>
    <row r="279" spans="1:11" x14ac:dyDescent="0.2">
      <c r="A279" s="64" t="s">
        <v>6803</v>
      </c>
      <c r="B279" s="64" t="s">
        <v>6796</v>
      </c>
      <c r="C279" s="64" t="s">
        <v>58</v>
      </c>
      <c r="D279" s="64" t="s">
        <v>57</v>
      </c>
      <c r="E279" s="64" t="s">
        <v>1201</v>
      </c>
      <c r="F279" s="64" t="s">
        <v>1202</v>
      </c>
      <c r="G279" s="64">
        <v>26</v>
      </c>
      <c r="H279" s="64" t="s">
        <v>5105</v>
      </c>
      <c r="I279" s="64">
        <v>18</v>
      </c>
      <c r="J279" s="64">
        <v>9</v>
      </c>
      <c r="K279" s="64">
        <v>687972</v>
      </c>
    </row>
    <row r="280" spans="1:11" x14ac:dyDescent="0.2">
      <c r="A280" s="64" t="s">
        <v>6804</v>
      </c>
      <c r="B280" s="64" t="s">
        <v>6796</v>
      </c>
      <c r="C280" s="64" t="s">
        <v>58</v>
      </c>
      <c r="D280" s="64" t="s">
        <v>57</v>
      </c>
      <c r="E280" s="64" t="s">
        <v>1309</v>
      </c>
      <c r="F280" s="64" t="s">
        <v>8279</v>
      </c>
      <c r="G280" s="64">
        <v>30</v>
      </c>
      <c r="H280" s="64" t="s">
        <v>5105</v>
      </c>
      <c r="I280" s="64">
        <v>31</v>
      </c>
      <c r="J280" s="64">
        <v>20</v>
      </c>
      <c r="K280" s="64">
        <v>698073</v>
      </c>
    </row>
    <row r="281" spans="1:11" x14ac:dyDescent="0.2">
      <c r="A281" s="64" t="s">
        <v>6805</v>
      </c>
      <c r="B281" s="64" t="s">
        <v>6796</v>
      </c>
      <c r="C281" s="64" t="s">
        <v>58</v>
      </c>
      <c r="D281" s="64" t="s">
        <v>57</v>
      </c>
      <c r="E281" s="64" t="s">
        <v>1417</v>
      </c>
      <c r="F281" s="64" t="s">
        <v>5358</v>
      </c>
      <c r="G281" s="64">
        <v>27</v>
      </c>
      <c r="H281" s="64" t="s">
        <v>5105</v>
      </c>
      <c r="I281" s="64">
        <v>26</v>
      </c>
      <c r="J281" s="64">
        <v>20</v>
      </c>
      <c r="K281" s="64">
        <v>380767</v>
      </c>
    </row>
    <row r="282" spans="1:11" x14ac:dyDescent="0.2">
      <c r="A282" s="64" t="s">
        <v>6806</v>
      </c>
      <c r="B282" s="64" t="s">
        <v>6796</v>
      </c>
      <c r="C282" s="64" t="s">
        <v>58</v>
      </c>
      <c r="D282" s="64" t="s">
        <v>57</v>
      </c>
      <c r="E282" s="64" t="s">
        <v>1525</v>
      </c>
      <c r="F282" s="64" t="s">
        <v>5312</v>
      </c>
      <c r="G282" s="64">
        <v>13</v>
      </c>
      <c r="H282" s="64" t="s">
        <v>5105</v>
      </c>
      <c r="I282" s="64">
        <v>13</v>
      </c>
      <c r="J282" s="64">
        <v>8</v>
      </c>
      <c r="K282" s="64">
        <v>485</v>
      </c>
    </row>
    <row r="283" spans="1:11" x14ac:dyDescent="0.2">
      <c r="A283" s="64" t="s">
        <v>6807</v>
      </c>
      <c r="B283" s="64" t="s">
        <v>6796</v>
      </c>
      <c r="C283" s="64" t="s">
        <v>58</v>
      </c>
      <c r="D283" s="64" t="s">
        <v>57</v>
      </c>
      <c r="E283" s="64" t="s">
        <v>1632</v>
      </c>
      <c r="F283" s="64" t="s">
        <v>8787</v>
      </c>
      <c r="G283" s="64">
        <v>37</v>
      </c>
      <c r="H283" s="64" t="s">
        <v>5105</v>
      </c>
      <c r="I283" s="64">
        <v>12</v>
      </c>
      <c r="J283" s="64">
        <v>6</v>
      </c>
      <c r="K283" s="64">
        <v>380767</v>
      </c>
    </row>
    <row r="284" spans="1:11" x14ac:dyDescent="0.2">
      <c r="A284" s="64" t="s">
        <v>6808</v>
      </c>
      <c r="B284" s="64" t="s">
        <v>6796</v>
      </c>
      <c r="C284" s="64" t="s">
        <v>58</v>
      </c>
      <c r="D284" s="64" t="s">
        <v>57</v>
      </c>
      <c r="E284" s="64" t="s">
        <v>1740</v>
      </c>
      <c r="F284" s="64" t="s">
        <v>5310</v>
      </c>
      <c r="G284" s="64">
        <v>44</v>
      </c>
      <c r="H284" s="64" t="s">
        <v>5105</v>
      </c>
      <c r="I284" s="64">
        <v>23</v>
      </c>
      <c r="J284" s="64">
        <v>14</v>
      </c>
      <c r="K284" s="64">
        <v>445</v>
      </c>
    </row>
    <row r="285" spans="1:11" x14ac:dyDescent="0.2">
      <c r="A285" s="64" t="s">
        <v>6809</v>
      </c>
      <c r="B285" s="64" t="s">
        <v>6796</v>
      </c>
      <c r="C285" s="64" t="s">
        <v>58</v>
      </c>
      <c r="D285" s="64" t="s">
        <v>57</v>
      </c>
      <c r="E285" s="64" t="s">
        <v>1847</v>
      </c>
      <c r="F285" s="64" t="s">
        <v>5311</v>
      </c>
      <c r="G285" s="64">
        <v>38</v>
      </c>
      <c r="H285" s="64" t="s">
        <v>5105</v>
      </c>
      <c r="I285" s="64">
        <v>16</v>
      </c>
      <c r="J285" s="64">
        <v>11</v>
      </c>
      <c r="K285" s="64">
        <v>485</v>
      </c>
    </row>
    <row r="286" spans="1:11" x14ac:dyDescent="0.2">
      <c r="A286" s="64" t="s">
        <v>6810</v>
      </c>
      <c r="B286" s="64" t="s">
        <v>6796</v>
      </c>
      <c r="C286" s="64" t="s">
        <v>58</v>
      </c>
      <c r="D286" s="64" t="s">
        <v>57</v>
      </c>
      <c r="E286" s="64" t="s">
        <v>1954</v>
      </c>
      <c r="F286" s="64" t="s">
        <v>8094</v>
      </c>
      <c r="G286" s="64">
        <v>42</v>
      </c>
      <c r="H286" s="64" t="s">
        <v>5105</v>
      </c>
      <c r="I286" s="64">
        <v>35</v>
      </c>
      <c r="J286" s="64">
        <v>22</v>
      </c>
      <c r="K286" s="64">
        <v>138093</v>
      </c>
    </row>
    <row r="287" spans="1:11" x14ac:dyDescent="0.2">
      <c r="A287" s="64" t="s">
        <v>9285</v>
      </c>
      <c r="B287" s="64" t="s">
        <v>6796</v>
      </c>
      <c r="C287" s="64" t="s">
        <v>58</v>
      </c>
      <c r="D287" s="64" t="s">
        <v>57</v>
      </c>
      <c r="E287" s="64" t="s">
        <v>8289</v>
      </c>
      <c r="F287" s="64" t="s">
        <v>8290</v>
      </c>
      <c r="G287" s="64">
        <v>14</v>
      </c>
      <c r="H287" s="64" t="s">
        <v>5365</v>
      </c>
      <c r="I287" s="64">
        <v>70</v>
      </c>
      <c r="J287" s="64">
        <v>77</v>
      </c>
      <c r="K287" s="64">
        <v>319433</v>
      </c>
    </row>
    <row r="288" spans="1:11" x14ac:dyDescent="0.2">
      <c r="A288" s="64" t="s">
        <v>9286</v>
      </c>
      <c r="B288" s="64" t="s">
        <v>6796</v>
      </c>
      <c r="C288" s="64" t="s">
        <v>58</v>
      </c>
      <c r="D288" s="64" t="s">
        <v>57</v>
      </c>
      <c r="E288" s="64" t="s">
        <v>8291</v>
      </c>
      <c r="F288" s="64" t="s">
        <v>8292</v>
      </c>
      <c r="G288" s="64">
        <v>44</v>
      </c>
      <c r="H288" s="64" t="s">
        <v>5365</v>
      </c>
      <c r="I288" s="64">
        <v>34</v>
      </c>
      <c r="J288" s="64">
        <v>51</v>
      </c>
      <c r="K288" s="64">
        <v>1299503</v>
      </c>
    </row>
    <row r="289" spans="1:11" x14ac:dyDescent="0.2">
      <c r="A289" s="64" t="s">
        <v>6811</v>
      </c>
      <c r="B289" s="64" t="s">
        <v>6796</v>
      </c>
      <c r="C289" s="64" t="s">
        <v>58</v>
      </c>
      <c r="D289" s="64" t="s">
        <v>57</v>
      </c>
      <c r="E289" s="64" t="s">
        <v>2278</v>
      </c>
      <c r="F289" s="64" t="s">
        <v>5366</v>
      </c>
      <c r="G289" s="64">
        <v>45</v>
      </c>
      <c r="H289" s="64" t="s">
        <v>5365</v>
      </c>
      <c r="I289" s="64">
        <v>72</v>
      </c>
      <c r="J289" s="64">
        <v>89</v>
      </c>
      <c r="K289" s="64">
        <v>1299503</v>
      </c>
    </row>
    <row r="290" spans="1:11" x14ac:dyDescent="0.2">
      <c r="A290" s="64" t="s">
        <v>6812</v>
      </c>
      <c r="B290" s="64" t="s">
        <v>6796</v>
      </c>
      <c r="C290" s="64" t="s">
        <v>58</v>
      </c>
      <c r="D290" s="64" t="s">
        <v>57</v>
      </c>
      <c r="E290" s="64" t="s">
        <v>2385</v>
      </c>
      <c r="F290" s="64" t="s">
        <v>5297</v>
      </c>
      <c r="G290" s="64">
        <v>42</v>
      </c>
      <c r="H290" s="64" t="s">
        <v>5365</v>
      </c>
      <c r="I290" s="64">
        <v>52</v>
      </c>
      <c r="J290" s="64">
        <v>69</v>
      </c>
      <c r="K290" s="64">
        <v>418326</v>
      </c>
    </row>
    <row r="291" spans="1:11" x14ac:dyDescent="0.2">
      <c r="A291" s="64" t="s">
        <v>6813</v>
      </c>
      <c r="B291" s="64" t="s">
        <v>6796</v>
      </c>
      <c r="C291" s="64" t="s">
        <v>58</v>
      </c>
      <c r="D291" s="64" t="s">
        <v>57</v>
      </c>
      <c r="E291" s="64" t="s">
        <v>2492</v>
      </c>
      <c r="F291" s="64" t="s">
        <v>5298</v>
      </c>
      <c r="G291" s="64">
        <v>33</v>
      </c>
      <c r="H291" s="64" t="s">
        <v>5365</v>
      </c>
      <c r="I291" s="64">
        <v>65</v>
      </c>
      <c r="J291" s="64">
        <v>81</v>
      </c>
      <c r="K291" s="64">
        <v>393718</v>
      </c>
    </row>
    <row r="292" spans="1:11" x14ac:dyDescent="0.2">
      <c r="A292" s="64" t="s">
        <v>9287</v>
      </c>
      <c r="B292" s="64" t="s">
        <v>6796</v>
      </c>
      <c r="C292" s="64" t="s">
        <v>58</v>
      </c>
      <c r="D292" s="64" t="s">
        <v>57</v>
      </c>
      <c r="E292" s="64" t="s">
        <v>2706</v>
      </c>
      <c r="F292" s="64" t="s">
        <v>5368</v>
      </c>
      <c r="G292" s="64">
        <v>10</v>
      </c>
      <c r="H292" s="64" t="s">
        <v>5365</v>
      </c>
      <c r="I292" s="64">
        <v>76</v>
      </c>
      <c r="J292" s="64">
        <v>81</v>
      </c>
      <c r="K292" s="64">
        <v>9314</v>
      </c>
    </row>
    <row r="293" spans="1:11" x14ac:dyDescent="0.2">
      <c r="A293" s="64" t="s">
        <v>6814</v>
      </c>
      <c r="B293" s="64" t="s">
        <v>6796</v>
      </c>
      <c r="C293" s="64" t="s">
        <v>58</v>
      </c>
      <c r="D293" s="64" t="s">
        <v>57</v>
      </c>
      <c r="E293" s="64" t="s">
        <v>3138</v>
      </c>
      <c r="F293" s="64" t="s">
        <v>5373</v>
      </c>
      <c r="G293" s="64">
        <v>42</v>
      </c>
      <c r="H293" s="64" t="s">
        <v>5105</v>
      </c>
      <c r="I293" s="64">
        <v>16</v>
      </c>
      <c r="J293" s="64">
        <v>7</v>
      </c>
      <c r="K293" s="64">
        <v>40975</v>
      </c>
    </row>
    <row r="294" spans="1:11" x14ac:dyDescent="0.2">
      <c r="A294" s="64" t="s">
        <v>6815</v>
      </c>
      <c r="B294" s="64" t="s">
        <v>6796</v>
      </c>
      <c r="C294" s="64" t="s">
        <v>58</v>
      </c>
      <c r="D294" s="64" t="s">
        <v>57</v>
      </c>
      <c r="E294" s="64" t="s">
        <v>4003</v>
      </c>
      <c r="F294" s="64" t="s">
        <v>5129</v>
      </c>
      <c r="G294" s="64">
        <v>17</v>
      </c>
      <c r="H294" s="64" t="s">
        <v>5105</v>
      </c>
      <c r="I294" s="64">
        <v>87</v>
      </c>
      <c r="J294" s="64">
        <v>27</v>
      </c>
      <c r="K294" s="64">
        <v>1476</v>
      </c>
    </row>
    <row r="295" spans="1:11" x14ac:dyDescent="0.2">
      <c r="A295" s="64" t="s">
        <v>6816</v>
      </c>
      <c r="B295" s="64" t="s">
        <v>6796</v>
      </c>
      <c r="C295" s="64" t="s">
        <v>58</v>
      </c>
      <c r="D295" s="64" t="s">
        <v>57</v>
      </c>
      <c r="E295" s="64" t="s">
        <v>4327</v>
      </c>
      <c r="F295" s="64" t="s">
        <v>5386</v>
      </c>
      <c r="G295" s="64">
        <v>34</v>
      </c>
      <c r="H295" s="64" t="s">
        <v>5105</v>
      </c>
      <c r="I295" s="64">
        <v>192</v>
      </c>
      <c r="J295" s="64">
        <v>129</v>
      </c>
      <c r="K295" s="64">
        <v>45752</v>
      </c>
    </row>
    <row r="296" spans="1:11" x14ac:dyDescent="0.2">
      <c r="A296" s="64" t="s">
        <v>6817</v>
      </c>
      <c r="B296" s="64" t="s">
        <v>6796</v>
      </c>
      <c r="C296" s="64" t="s">
        <v>58</v>
      </c>
      <c r="D296" s="64" t="s">
        <v>57</v>
      </c>
      <c r="E296" s="64" t="s">
        <v>4435</v>
      </c>
      <c r="F296" s="64" t="s">
        <v>5388</v>
      </c>
      <c r="G296" s="64">
        <v>19</v>
      </c>
      <c r="H296" s="64" t="s">
        <v>5105</v>
      </c>
      <c r="I296" s="64">
        <v>27</v>
      </c>
      <c r="J296" s="64">
        <v>10</v>
      </c>
      <c r="K296" s="64">
        <v>3324</v>
      </c>
    </row>
    <row r="297" spans="1:11" x14ac:dyDescent="0.2">
      <c r="A297" s="64" t="s">
        <v>6818</v>
      </c>
      <c r="B297" s="64" t="s">
        <v>6796</v>
      </c>
      <c r="C297" s="64" t="s">
        <v>58</v>
      </c>
      <c r="D297" s="64" t="s">
        <v>57</v>
      </c>
      <c r="E297" s="64" t="s">
        <v>4868</v>
      </c>
      <c r="F297" s="64" t="s">
        <v>5307</v>
      </c>
      <c r="G297" s="64">
        <v>30</v>
      </c>
      <c r="H297" s="64" t="s">
        <v>5105</v>
      </c>
      <c r="I297" s="64">
        <v>8665</v>
      </c>
      <c r="J297" s="64">
        <v>6350</v>
      </c>
      <c r="K297" s="64">
        <v>1789131545</v>
      </c>
    </row>
    <row r="298" spans="1:11" x14ac:dyDescent="0.2">
      <c r="A298" s="64" t="s">
        <v>9288</v>
      </c>
      <c r="B298" s="64" t="s">
        <v>6796</v>
      </c>
      <c r="C298" s="64" t="s">
        <v>58</v>
      </c>
      <c r="D298" s="64" t="s">
        <v>57</v>
      </c>
      <c r="E298" s="64" t="s">
        <v>8301</v>
      </c>
      <c r="F298" s="64" t="s">
        <v>8302</v>
      </c>
      <c r="G298" s="64">
        <v>2</v>
      </c>
      <c r="H298" s="64" t="s">
        <v>5105</v>
      </c>
      <c r="I298" s="64">
        <v>3310</v>
      </c>
      <c r="J298" s="64">
        <v>3417</v>
      </c>
      <c r="K298" s="64">
        <v>6764964</v>
      </c>
    </row>
    <row r="299" spans="1:11" x14ac:dyDescent="0.2">
      <c r="A299" s="64" t="s">
        <v>6819</v>
      </c>
      <c r="B299" s="64" t="s">
        <v>6820</v>
      </c>
      <c r="C299" s="64" t="s">
        <v>62</v>
      </c>
      <c r="D299" s="64" t="s">
        <v>61</v>
      </c>
      <c r="E299" s="64" t="s">
        <v>15</v>
      </c>
      <c r="F299" s="64" t="s">
        <v>5284</v>
      </c>
      <c r="G299" s="64">
        <v>3</v>
      </c>
      <c r="H299" s="64" t="s">
        <v>5365</v>
      </c>
      <c r="I299" s="64">
        <v>94</v>
      </c>
      <c r="J299" s="64">
        <v>96</v>
      </c>
      <c r="K299" s="64">
        <v>16542</v>
      </c>
    </row>
    <row r="300" spans="1:11" x14ac:dyDescent="0.2">
      <c r="A300" s="64" t="s">
        <v>6821</v>
      </c>
      <c r="B300" s="64" t="s">
        <v>6820</v>
      </c>
      <c r="C300" s="64" t="s">
        <v>62</v>
      </c>
      <c r="D300" s="64" t="s">
        <v>61</v>
      </c>
      <c r="E300" s="64" t="s">
        <v>225</v>
      </c>
      <c r="F300" s="64" t="s">
        <v>5285</v>
      </c>
      <c r="G300" s="64">
        <v>2</v>
      </c>
      <c r="H300" s="64" t="s">
        <v>5365</v>
      </c>
      <c r="I300" s="64">
        <v>98</v>
      </c>
      <c r="J300" s="64">
        <v>99</v>
      </c>
      <c r="K300" s="64">
        <v>3277</v>
      </c>
    </row>
    <row r="301" spans="1:11" x14ac:dyDescent="0.2">
      <c r="A301" s="64" t="s">
        <v>6822</v>
      </c>
      <c r="B301" s="64" t="s">
        <v>6820</v>
      </c>
      <c r="C301" s="64" t="s">
        <v>62</v>
      </c>
      <c r="D301" s="64" t="s">
        <v>61</v>
      </c>
      <c r="E301" s="64" t="s">
        <v>332</v>
      </c>
      <c r="F301" s="64" t="s">
        <v>5115</v>
      </c>
      <c r="G301" s="64">
        <v>12</v>
      </c>
      <c r="H301" s="64" t="s">
        <v>5105</v>
      </c>
      <c r="I301" s="64">
        <v>14</v>
      </c>
      <c r="J301" s="64">
        <v>11</v>
      </c>
      <c r="K301" s="64">
        <v>32180</v>
      </c>
    </row>
    <row r="302" spans="1:11" x14ac:dyDescent="0.2">
      <c r="A302" s="64" t="s">
        <v>6823</v>
      </c>
      <c r="B302" s="64" t="s">
        <v>6820</v>
      </c>
      <c r="C302" s="64" t="s">
        <v>62</v>
      </c>
      <c r="D302" s="64" t="s">
        <v>61</v>
      </c>
      <c r="E302" s="64" t="s">
        <v>441</v>
      </c>
      <c r="F302" s="64" t="s">
        <v>5111</v>
      </c>
      <c r="G302" s="64">
        <v>2</v>
      </c>
      <c r="H302" s="64" t="s">
        <v>5105</v>
      </c>
      <c r="I302" s="64">
        <v>8</v>
      </c>
      <c r="J302" s="64">
        <v>7</v>
      </c>
      <c r="K302" s="64">
        <v>10727</v>
      </c>
    </row>
    <row r="303" spans="1:11" x14ac:dyDescent="0.2">
      <c r="A303" s="64" t="s">
        <v>6824</v>
      </c>
      <c r="B303" s="64" t="s">
        <v>6820</v>
      </c>
      <c r="C303" s="64" t="s">
        <v>62</v>
      </c>
      <c r="D303" s="64" t="s">
        <v>61</v>
      </c>
      <c r="E303" s="64" t="s">
        <v>550</v>
      </c>
      <c r="F303" s="64" t="s">
        <v>5350</v>
      </c>
      <c r="G303" s="64">
        <v>10</v>
      </c>
      <c r="H303" s="64" t="s">
        <v>5105</v>
      </c>
      <c r="I303" s="64">
        <v>12</v>
      </c>
      <c r="J303" s="64">
        <v>10</v>
      </c>
      <c r="K303" s="64">
        <v>23096</v>
      </c>
    </row>
    <row r="304" spans="1:11" x14ac:dyDescent="0.2">
      <c r="A304" s="64" t="s">
        <v>6825</v>
      </c>
      <c r="B304" s="64" t="s">
        <v>6820</v>
      </c>
      <c r="C304" s="64" t="s">
        <v>62</v>
      </c>
      <c r="D304" s="64" t="s">
        <v>61</v>
      </c>
      <c r="E304" s="64" t="s">
        <v>984</v>
      </c>
      <c r="F304" s="64" t="s">
        <v>5356</v>
      </c>
      <c r="G304" s="64">
        <v>24</v>
      </c>
      <c r="H304" s="64" t="s">
        <v>5105</v>
      </c>
      <c r="I304" s="64">
        <v>76</v>
      </c>
      <c r="J304" s="64">
        <v>54</v>
      </c>
      <c r="K304" s="64">
        <v>282</v>
      </c>
    </row>
    <row r="305" spans="1:11" x14ac:dyDescent="0.2">
      <c r="A305" s="64" t="s">
        <v>6826</v>
      </c>
      <c r="B305" s="64" t="s">
        <v>6820</v>
      </c>
      <c r="C305" s="64" t="s">
        <v>62</v>
      </c>
      <c r="D305" s="64" t="s">
        <v>61</v>
      </c>
      <c r="E305" s="64" t="s">
        <v>1093</v>
      </c>
      <c r="F305" s="64" t="s">
        <v>5151</v>
      </c>
      <c r="G305" s="64">
        <v>28</v>
      </c>
      <c r="H305" s="64" t="s">
        <v>5105</v>
      </c>
      <c r="I305" s="64">
        <v>6.4</v>
      </c>
      <c r="J305" s="64">
        <v>4.2</v>
      </c>
      <c r="K305" s="64">
        <v>42</v>
      </c>
    </row>
    <row r="306" spans="1:11" x14ac:dyDescent="0.2">
      <c r="A306" s="64" t="s">
        <v>6827</v>
      </c>
      <c r="B306" s="64" t="s">
        <v>6820</v>
      </c>
      <c r="C306" s="64" t="s">
        <v>62</v>
      </c>
      <c r="D306" s="64" t="s">
        <v>61</v>
      </c>
      <c r="E306" s="64" t="s">
        <v>1201</v>
      </c>
      <c r="F306" s="64" t="s">
        <v>1202</v>
      </c>
      <c r="G306" s="64">
        <v>4</v>
      </c>
      <c r="H306" s="64" t="s">
        <v>5105</v>
      </c>
      <c r="I306" s="64">
        <v>14</v>
      </c>
      <c r="J306" s="64">
        <v>9</v>
      </c>
      <c r="K306" s="64">
        <v>53634</v>
      </c>
    </row>
    <row r="307" spans="1:11" x14ac:dyDescent="0.2">
      <c r="A307" s="64" t="s">
        <v>6828</v>
      </c>
      <c r="B307" s="64" t="s">
        <v>6820</v>
      </c>
      <c r="C307" s="64" t="s">
        <v>62</v>
      </c>
      <c r="D307" s="64" t="s">
        <v>61</v>
      </c>
      <c r="E307" s="64" t="s">
        <v>1309</v>
      </c>
      <c r="F307" s="64" t="s">
        <v>8279</v>
      </c>
      <c r="G307" s="64">
        <v>3</v>
      </c>
      <c r="H307" s="64" t="s">
        <v>5105</v>
      </c>
      <c r="I307" s="64">
        <v>24</v>
      </c>
      <c r="J307" s="64">
        <v>20</v>
      </c>
      <c r="K307" s="64">
        <v>33661</v>
      </c>
    </row>
    <row r="308" spans="1:11" x14ac:dyDescent="0.2">
      <c r="A308" s="64" t="s">
        <v>6829</v>
      </c>
      <c r="B308" s="64" t="s">
        <v>6820</v>
      </c>
      <c r="C308" s="64" t="s">
        <v>62</v>
      </c>
      <c r="D308" s="64" t="s">
        <v>61</v>
      </c>
      <c r="E308" s="64" t="s">
        <v>1417</v>
      </c>
      <c r="F308" s="64" t="s">
        <v>5358</v>
      </c>
      <c r="G308" s="64">
        <v>8</v>
      </c>
      <c r="H308" s="64" t="s">
        <v>5105</v>
      </c>
      <c r="I308" s="64">
        <v>22</v>
      </c>
      <c r="J308" s="64">
        <v>20</v>
      </c>
      <c r="K308" s="64">
        <v>16830</v>
      </c>
    </row>
    <row r="309" spans="1:11" x14ac:dyDescent="0.2">
      <c r="A309" s="64" t="s">
        <v>6830</v>
      </c>
      <c r="B309" s="64" t="s">
        <v>6820</v>
      </c>
      <c r="C309" s="64" t="s">
        <v>62</v>
      </c>
      <c r="D309" s="64" t="s">
        <v>61</v>
      </c>
      <c r="E309" s="64" t="s">
        <v>1525</v>
      </c>
      <c r="F309" s="64" t="s">
        <v>5312</v>
      </c>
      <c r="G309" s="64">
        <v>23</v>
      </c>
      <c r="H309" s="64" t="s">
        <v>5105</v>
      </c>
      <c r="I309" s="64">
        <v>14</v>
      </c>
      <c r="J309" s="64">
        <v>8</v>
      </c>
      <c r="K309" s="64">
        <v>83</v>
      </c>
    </row>
    <row r="310" spans="1:11" x14ac:dyDescent="0.2">
      <c r="A310" s="64" t="s">
        <v>6831</v>
      </c>
      <c r="B310" s="64" t="s">
        <v>6820</v>
      </c>
      <c r="C310" s="64" t="s">
        <v>62</v>
      </c>
      <c r="D310" s="64" t="s">
        <v>61</v>
      </c>
      <c r="E310" s="64" t="s">
        <v>1632</v>
      </c>
      <c r="F310" s="64" t="s">
        <v>8787</v>
      </c>
      <c r="G310" s="64">
        <v>2</v>
      </c>
      <c r="H310" s="64" t="s">
        <v>5105</v>
      </c>
      <c r="I310" s="64">
        <v>7</v>
      </c>
      <c r="J310" s="64">
        <v>6</v>
      </c>
      <c r="K310" s="64">
        <v>8415</v>
      </c>
    </row>
    <row r="311" spans="1:11" x14ac:dyDescent="0.2">
      <c r="A311" s="64" t="s">
        <v>6832</v>
      </c>
      <c r="B311" s="64" t="s">
        <v>6820</v>
      </c>
      <c r="C311" s="64" t="s">
        <v>62</v>
      </c>
      <c r="D311" s="64" t="s">
        <v>61</v>
      </c>
      <c r="E311" s="64" t="s">
        <v>1740</v>
      </c>
      <c r="F311" s="64" t="s">
        <v>5310</v>
      </c>
      <c r="G311" s="64">
        <v>3</v>
      </c>
      <c r="H311" s="64" t="s">
        <v>5105</v>
      </c>
      <c r="I311" s="64">
        <v>17</v>
      </c>
      <c r="J311" s="64">
        <v>14</v>
      </c>
      <c r="K311" s="64">
        <v>18</v>
      </c>
    </row>
    <row r="312" spans="1:11" x14ac:dyDescent="0.2">
      <c r="A312" s="64" t="s">
        <v>6833</v>
      </c>
      <c r="B312" s="64" t="s">
        <v>6820</v>
      </c>
      <c r="C312" s="64" t="s">
        <v>62</v>
      </c>
      <c r="D312" s="64" t="s">
        <v>61</v>
      </c>
      <c r="E312" s="64" t="s">
        <v>1847</v>
      </c>
      <c r="F312" s="64" t="s">
        <v>5311</v>
      </c>
      <c r="G312" s="64">
        <v>21</v>
      </c>
      <c r="H312" s="64" t="s">
        <v>5105</v>
      </c>
      <c r="I312" s="64">
        <v>14</v>
      </c>
      <c r="J312" s="64">
        <v>11</v>
      </c>
      <c r="K312" s="64">
        <v>42</v>
      </c>
    </row>
    <row r="313" spans="1:11" x14ac:dyDescent="0.2">
      <c r="A313" s="64" t="s">
        <v>6834</v>
      </c>
      <c r="B313" s="64" t="s">
        <v>6820</v>
      </c>
      <c r="C313" s="64" t="s">
        <v>62</v>
      </c>
      <c r="D313" s="64" t="s">
        <v>61</v>
      </c>
      <c r="E313" s="64" t="s">
        <v>1954</v>
      </c>
      <c r="F313" s="64" t="s">
        <v>8094</v>
      </c>
      <c r="G313" s="64">
        <v>9</v>
      </c>
      <c r="H313" s="64" t="s">
        <v>5105</v>
      </c>
      <c r="I313" s="64">
        <v>27</v>
      </c>
      <c r="J313" s="64">
        <v>22</v>
      </c>
      <c r="K313" s="64">
        <v>6724</v>
      </c>
    </row>
    <row r="314" spans="1:11" x14ac:dyDescent="0.2">
      <c r="A314" s="64" t="s">
        <v>9289</v>
      </c>
      <c r="B314" s="64" t="s">
        <v>6820</v>
      </c>
      <c r="C314" s="64" t="s">
        <v>62</v>
      </c>
      <c r="D314" s="64" t="s">
        <v>61</v>
      </c>
      <c r="E314" s="64" t="s">
        <v>8289</v>
      </c>
      <c r="F314" s="64" t="s">
        <v>8290</v>
      </c>
      <c r="G314" s="64">
        <v>14</v>
      </c>
      <c r="H314" s="64" t="s">
        <v>5365</v>
      </c>
      <c r="I314" s="64">
        <v>70</v>
      </c>
      <c r="J314" s="64">
        <v>77</v>
      </c>
      <c r="K314" s="64">
        <v>42792</v>
      </c>
    </row>
    <row r="315" spans="1:11" x14ac:dyDescent="0.2">
      <c r="A315" s="64" t="s">
        <v>9290</v>
      </c>
      <c r="B315" s="64" t="s">
        <v>6820</v>
      </c>
      <c r="C315" s="64" t="s">
        <v>62</v>
      </c>
      <c r="D315" s="64" t="s">
        <v>61</v>
      </c>
      <c r="E315" s="64" t="s">
        <v>8291</v>
      </c>
      <c r="F315" s="64" t="s">
        <v>8292</v>
      </c>
      <c r="G315" s="64">
        <v>30</v>
      </c>
      <c r="H315" s="64" t="s">
        <v>5365</v>
      </c>
      <c r="I315" s="64">
        <v>38</v>
      </c>
      <c r="J315" s="64">
        <v>51</v>
      </c>
      <c r="K315" s="64">
        <v>139448</v>
      </c>
    </row>
    <row r="316" spans="1:11" x14ac:dyDescent="0.2">
      <c r="A316" s="64" t="s">
        <v>6835</v>
      </c>
      <c r="B316" s="64" t="s">
        <v>6820</v>
      </c>
      <c r="C316" s="64" t="s">
        <v>62</v>
      </c>
      <c r="D316" s="64" t="s">
        <v>61</v>
      </c>
      <c r="E316" s="64" t="s">
        <v>2278</v>
      </c>
      <c r="F316" s="64" t="s">
        <v>5366</v>
      </c>
      <c r="G316" s="64">
        <v>7</v>
      </c>
      <c r="H316" s="64" t="s">
        <v>5365</v>
      </c>
      <c r="I316" s="64">
        <v>85</v>
      </c>
      <c r="J316" s="64">
        <v>89</v>
      </c>
      <c r="K316" s="64">
        <v>42907</v>
      </c>
    </row>
    <row r="317" spans="1:11" x14ac:dyDescent="0.2">
      <c r="A317" s="64" t="s">
        <v>6836</v>
      </c>
      <c r="B317" s="64" t="s">
        <v>6820</v>
      </c>
      <c r="C317" s="64" t="s">
        <v>62</v>
      </c>
      <c r="D317" s="64" t="s">
        <v>61</v>
      </c>
      <c r="E317" s="64" t="s">
        <v>2385</v>
      </c>
      <c r="F317" s="64" t="s">
        <v>5297</v>
      </c>
      <c r="G317" s="64">
        <v>24</v>
      </c>
      <c r="H317" s="64" t="s">
        <v>5365</v>
      </c>
      <c r="I317" s="64">
        <v>57</v>
      </c>
      <c r="J317" s="64">
        <v>69</v>
      </c>
      <c r="K317" s="64">
        <v>37595</v>
      </c>
    </row>
    <row r="318" spans="1:11" x14ac:dyDescent="0.2">
      <c r="A318" s="64" t="s">
        <v>6837</v>
      </c>
      <c r="B318" s="64" t="s">
        <v>6820</v>
      </c>
      <c r="C318" s="64" t="s">
        <v>62</v>
      </c>
      <c r="D318" s="64" t="s">
        <v>61</v>
      </c>
      <c r="E318" s="64" t="s">
        <v>2492</v>
      </c>
      <c r="F318" s="64" t="s">
        <v>5298</v>
      </c>
      <c r="G318" s="64">
        <v>10</v>
      </c>
      <c r="H318" s="64" t="s">
        <v>5365</v>
      </c>
      <c r="I318" s="64">
        <v>73</v>
      </c>
      <c r="J318" s="64">
        <v>81</v>
      </c>
      <c r="K318" s="64">
        <v>25063</v>
      </c>
    </row>
    <row r="319" spans="1:11" x14ac:dyDescent="0.2">
      <c r="A319" s="64" t="s">
        <v>9291</v>
      </c>
      <c r="B319" s="64" t="s">
        <v>6820</v>
      </c>
      <c r="C319" s="64" t="s">
        <v>62</v>
      </c>
      <c r="D319" s="64" t="s">
        <v>61</v>
      </c>
      <c r="E319" s="64" t="s">
        <v>2706</v>
      </c>
      <c r="F319" s="64" t="s">
        <v>5368</v>
      </c>
      <c r="G319" s="64">
        <v>20</v>
      </c>
      <c r="H319" s="64" t="s">
        <v>5365</v>
      </c>
      <c r="I319" s="64">
        <v>74</v>
      </c>
      <c r="J319" s="64">
        <v>81</v>
      </c>
      <c r="K319" s="64">
        <v>1818</v>
      </c>
    </row>
    <row r="320" spans="1:11" x14ac:dyDescent="0.2">
      <c r="A320" s="64" t="s">
        <v>6838</v>
      </c>
      <c r="B320" s="64" t="s">
        <v>6820</v>
      </c>
      <c r="C320" s="64" t="s">
        <v>62</v>
      </c>
      <c r="D320" s="64" t="s">
        <v>61</v>
      </c>
      <c r="E320" s="64" t="s">
        <v>3138</v>
      </c>
      <c r="F320" s="64" t="s">
        <v>5373</v>
      </c>
      <c r="G320" s="64">
        <v>4</v>
      </c>
      <c r="H320" s="64" t="s">
        <v>5105</v>
      </c>
      <c r="I320" s="64">
        <v>9</v>
      </c>
      <c r="J320" s="64">
        <v>7</v>
      </c>
      <c r="K320" s="64">
        <v>956</v>
      </c>
    </row>
    <row r="321" spans="1:11" x14ac:dyDescent="0.2">
      <c r="A321" s="64" t="s">
        <v>6839</v>
      </c>
      <c r="B321" s="64" t="s">
        <v>6820</v>
      </c>
      <c r="C321" s="64" t="s">
        <v>62</v>
      </c>
      <c r="D321" s="64" t="s">
        <v>61</v>
      </c>
      <c r="E321" s="64" t="s">
        <v>4003</v>
      </c>
      <c r="F321" s="64" t="s">
        <v>5129</v>
      </c>
      <c r="G321" s="64">
        <v>11</v>
      </c>
      <c r="H321" s="64" t="s">
        <v>5105</v>
      </c>
      <c r="I321" s="64">
        <v>66</v>
      </c>
      <c r="J321" s="64">
        <v>27</v>
      </c>
      <c r="K321" s="64">
        <v>122</v>
      </c>
    </row>
    <row r="322" spans="1:11" x14ac:dyDescent="0.2">
      <c r="A322" s="64" t="s">
        <v>6840</v>
      </c>
      <c r="B322" s="64" t="s">
        <v>6820</v>
      </c>
      <c r="C322" s="64" t="s">
        <v>62</v>
      </c>
      <c r="D322" s="64" t="s">
        <v>61</v>
      </c>
      <c r="E322" s="64" t="s">
        <v>4327</v>
      </c>
      <c r="F322" s="64" t="s">
        <v>5386</v>
      </c>
      <c r="G322" s="64">
        <v>1</v>
      </c>
      <c r="H322" s="64" t="s">
        <v>5105</v>
      </c>
      <c r="I322" s="64">
        <v>129</v>
      </c>
      <c r="J322" s="64">
        <v>129</v>
      </c>
      <c r="K322" s="64">
        <v>0</v>
      </c>
    </row>
    <row r="323" spans="1:11" x14ac:dyDescent="0.2">
      <c r="A323" s="64" t="s">
        <v>6841</v>
      </c>
      <c r="B323" s="64" t="s">
        <v>6820</v>
      </c>
      <c r="C323" s="64" t="s">
        <v>62</v>
      </c>
      <c r="D323" s="64" t="s">
        <v>61</v>
      </c>
      <c r="E323" s="64" t="s">
        <v>4435</v>
      </c>
      <c r="F323" s="64" t="s">
        <v>5388</v>
      </c>
      <c r="G323" s="64">
        <v>1</v>
      </c>
      <c r="H323" s="64" t="s">
        <v>5105</v>
      </c>
      <c r="I323" s="64">
        <v>10</v>
      </c>
      <c r="J323" s="64">
        <v>10</v>
      </c>
      <c r="K323" s="64">
        <v>0</v>
      </c>
    </row>
    <row r="324" spans="1:11" x14ac:dyDescent="0.2">
      <c r="A324" s="64" t="s">
        <v>6842</v>
      </c>
      <c r="B324" s="64" t="s">
        <v>6820</v>
      </c>
      <c r="C324" s="64" t="s">
        <v>62</v>
      </c>
      <c r="D324" s="64" t="s">
        <v>61</v>
      </c>
      <c r="E324" s="64" t="s">
        <v>4868</v>
      </c>
      <c r="F324" s="64" t="s">
        <v>5307</v>
      </c>
      <c r="G324" s="64">
        <v>1</v>
      </c>
      <c r="H324" s="64" t="s">
        <v>5105</v>
      </c>
      <c r="I324" s="64">
        <v>5592</v>
      </c>
      <c r="J324" s="64">
        <v>6350</v>
      </c>
      <c r="K324" s="64">
        <v>0</v>
      </c>
    </row>
    <row r="325" spans="1:11" x14ac:dyDescent="0.2">
      <c r="A325" s="64" t="s">
        <v>9292</v>
      </c>
      <c r="B325" s="64" t="s">
        <v>6820</v>
      </c>
      <c r="C325" s="64" t="s">
        <v>62</v>
      </c>
      <c r="D325" s="64" t="s">
        <v>61</v>
      </c>
      <c r="E325" s="64" t="s">
        <v>8301</v>
      </c>
      <c r="F325" s="64" t="s">
        <v>8302</v>
      </c>
      <c r="G325" s="64">
        <v>4</v>
      </c>
      <c r="H325" s="64" t="s">
        <v>5105</v>
      </c>
      <c r="I325" s="64">
        <v>3513</v>
      </c>
      <c r="J325" s="64">
        <v>3417</v>
      </c>
      <c r="K325" s="64">
        <v>811226</v>
      </c>
    </row>
    <row r="326" spans="1:11" x14ac:dyDescent="0.2">
      <c r="A326" s="64" t="s">
        <v>6843</v>
      </c>
      <c r="B326" s="64" t="s">
        <v>6844</v>
      </c>
      <c r="C326" s="64" t="s">
        <v>77</v>
      </c>
      <c r="D326" s="64" t="s">
        <v>76</v>
      </c>
      <c r="E326" s="64" t="s">
        <v>15</v>
      </c>
      <c r="F326" s="64" t="s">
        <v>5284</v>
      </c>
      <c r="G326" s="64">
        <v>6</v>
      </c>
      <c r="H326" s="64" t="s">
        <v>5365</v>
      </c>
      <c r="I326" s="64">
        <v>93</v>
      </c>
      <c r="J326" s="64">
        <v>96</v>
      </c>
      <c r="K326" s="64">
        <v>55212</v>
      </c>
    </row>
    <row r="327" spans="1:11" x14ac:dyDescent="0.2">
      <c r="A327" s="64" t="s">
        <v>6845</v>
      </c>
      <c r="B327" s="64" t="s">
        <v>6844</v>
      </c>
      <c r="C327" s="64" t="s">
        <v>77</v>
      </c>
      <c r="D327" s="64" t="s">
        <v>76</v>
      </c>
      <c r="E327" s="64" t="s">
        <v>225</v>
      </c>
      <c r="F327" s="64" t="s">
        <v>5285</v>
      </c>
      <c r="G327" s="64">
        <v>11</v>
      </c>
      <c r="H327" s="64" t="s">
        <v>5365</v>
      </c>
      <c r="I327" s="64">
        <v>96</v>
      </c>
      <c r="J327" s="64">
        <v>99</v>
      </c>
      <c r="K327" s="64">
        <v>23205</v>
      </c>
    </row>
    <row r="328" spans="1:11" x14ac:dyDescent="0.2">
      <c r="A328" s="64" t="s">
        <v>6846</v>
      </c>
      <c r="B328" s="64" t="s">
        <v>6844</v>
      </c>
      <c r="C328" s="64" t="s">
        <v>77</v>
      </c>
      <c r="D328" s="64" t="s">
        <v>76</v>
      </c>
      <c r="E328" s="64" t="s">
        <v>332</v>
      </c>
      <c r="F328" s="64" t="s">
        <v>5115</v>
      </c>
      <c r="G328" s="64">
        <v>8</v>
      </c>
      <c r="H328" s="64" t="s">
        <v>5105</v>
      </c>
      <c r="I328" s="64">
        <v>13</v>
      </c>
      <c r="J328" s="64">
        <v>11</v>
      </c>
      <c r="K328" s="64">
        <v>47435</v>
      </c>
    </row>
    <row r="329" spans="1:11" x14ac:dyDescent="0.2">
      <c r="A329" s="64" t="s">
        <v>6847</v>
      </c>
      <c r="B329" s="64" t="s">
        <v>6844</v>
      </c>
      <c r="C329" s="64" t="s">
        <v>77</v>
      </c>
      <c r="D329" s="64" t="s">
        <v>76</v>
      </c>
      <c r="E329" s="64" t="s">
        <v>441</v>
      </c>
      <c r="F329" s="64" t="s">
        <v>5111</v>
      </c>
      <c r="G329" s="64">
        <v>1</v>
      </c>
      <c r="H329" s="64" t="s">
        <v>5105</v>
      </c>
      <c r="I329" s="64">
        <v>7</v>
      </c>
      <c r="J329" s="64">
        <v>7</v>
      </c>
      <c r="K329" s="64">
        <v>0</v>
      </c>
    </row>
    <row r="330" spans="1:11" x14ac:dyDescent="0.2">
      <c r="A330" s="64" t="s">
        <v>6848</v>
      </c>
      <c r="B330" s="64" t="s">
        <v>6844</v>
      </c>
      <c r="C330" s="64" t="s">
        <v>77</v>
      </c>
      <c r="D330" s="64" t="s">
        <v>76</v>
      </c>
      <c r="E330" s="64" t="s">
        <v>550</v>
      </c>
      <c r="F330" s="64" t="s">
        <v>5350</v>
      </c>
      <c r="G330" s="64">
        <v>10</v>
      </c>
      <c r="H330" s="64" t="s">
        <v>5105</v>
      </c>
      <c r="I330" s="64">
        <v>12</v>
      </c>
      <c r="J330" s="64">
        <v>10</v>
      </c>
      <c r="K330" s="64">
        <v>52278</v>
      </c>
    </row>
    <row r="331" spans="1:11" x14ac:dyDescent="0.2">
      <c r="A331" s="64" t="s">
        <v>6849</v>
      </c>
      <c r="B331" s="64" t="s">
        <v>6844</v>
      </c>
      <c r="C331" s="64" t="s">
        <v>77</v>
      </c>
      <c r="D331" s="64" t="s">
        <v>76</v>
      </c>
      <c r="E331" s="64" t="s">
        <v>984</v>
      </c>
      <c r="F331" s="64" t="s">
        <v>5356</v>
      </c>
      <c r="G331" s="64">
        <v>19</v>
      </c>
      <c r="H331" s="64" t="s">
        <v>5105</v>
      </c>
      <c r="I331" s="64">
        <v>72</v>
      </c>
      <c r="J331" s="64">
        <v>54</v>
      </c>
      <c r="K331" s="64">
        <v>519</v>
      </c>
    </row>
    <row r="332" spans="1:11" x14ac:dyDescent="0.2">
      <c r="A332" s="64" t="s">
        <v>6850</v>
      </c>
      <c r="B332" s="64" t="s">
        <v>6844</v>
      </c>
      <c r="C332" s="64" t="s">
        <v>77</v>
      </c>
      <c r="D332" s="64" t="s">
        <v>76</v>
      </c>
      <c r="E332" s="64" t="s">
        <v>1093</v>
      </c>
      <c r="F332" s="64" t="s">
        <v>5151</v>
      </c>
      <c r="G332" s="64">
        <v>2</v>
      </c>
      <c r="H332" s="64" t="s">
        <v>5105</v>
      </c>
      <c r="I332" s="64">
        <v>4.3</v>
      </c>
      <c r="J332" s="64">
        <v>4.2</v>
      </c>
      <c r="K332" s="64">
        <v>4</v>
      </c>
    </row>
    <row r="333" spans="1:11" x14ac:dyDescent="0.2">
      <c r="A333" s="64" t="s">
        <v>6851</v>
      </c>
      <c r="B333" s="64" t="s">
        <v>6844</v>
      </c>
      <c r="C333" s="64" t="s">
        <v>77</v>
      </c>
      <c r="D333" s="64" t="s">
        <v>76</v>
      </c>
      <c r="E333" s="64" t="s">
        <v>1201</v>
      </c>
      <c r="F333" s="64" t="s">
        <v>1202</v>
      </c>
      <c r="G333" s="64">
        <v>26</v>
      </c>
      <c r="H333" s="64" t="s">
        <v>5105</v>
      </c>
      <c r="I333" s="64">
        <v>18</v>
      </c>
      <c r="J333" s="64">
        <v>9</v>
      </c>
      <c r="K333" s="64">
        <v>213457</v>
      </c>
    </row>
    <row r="334" spans="1:11" x14ac:dyDescent="0.2">
      <c r="A334" s="64" t="s">
        <v>6852</v>
      </c>
      <c r="B334" s="64" t="s">
        <v>6844</v>
      </c>
      <c r="C334" s="64" t="s">
        <v>77</v>
      </c>
      <c r="D334" s="64" t="s">
        <v>76</v>
      </c>
      <c r="E334" s="64" t="s">
        <v>1309</v>
      </c>
      <c r="F334" s="64" t="s">
        <v>8279</v>
      </c>
      <c r="G334" s="64">
        <v>37</v>
      </c>
      <c r="H334" s="64" t="s">
        <v>5105</v>
      </c>
      <c r="I334" s="64">
        <v>32</v>
      </c>
      <c r="J334" s="64">
        <v>20</v>
      </c>
      <c r="K334" s="64">
        <v>226200</v>
      </c>
    </row>
    <row r="335" spans="1:11" x14ac:dyDescent="0.2">
      <c r="A335" s="64" t="s">
        <v>6853</v>
      </c>
      <c r="B335" s="64" t="s">
        <v>6844</v>
      </c>
      <c r="C335" s="64" t="s">
        <v>77</v>
      </c>
      <c r="D335" s="64" t="s">
        <v>76</v>
      </c>
      <c r="E335" s="64" t="s">
        <v>1417</v>
      </c>
      <c r="F335" s="64" t="s">
        <v>5358</v>
      </c>
      <c r="G335" s="64">
        <v>3</v>
      </c>
      <c r="H335" s="64" t="s">
        <v>5105</v>
      </c>
      <c r="I335" s="64">
        <v>21</v>
      </c>
      <c r="J335" s="64">
        <v>20</v>
      </c>
      <c r="K335" s="64">
        <v>18850</v>
      </c>
    </row>
    <row r="336" spans="1:11" x14ac:dyDescent="0.2">
      <c r="A336" s="64" t="s">
        <v>6854</v>
      </c>
      <c r="B336" s="64" t="s">
        <v>6844</v>
      </c>
      <c r="C336" s="64" t="s">
        <v>77</v>
      </c>
      <c r="D336" s="64" t="s">
        <v>76</v>
      </c>
      <c r="E336" s="64" t="s">
        <v>1525</v>
      </c>
      <c r="F336" s="64" t="s">
        <v>5312</v>
      </c>
      <c r="G336" s="64">
        <v>15</v>
      </c>
      <c r="H336" s="64" t="s">
        <v>5105</v>
      </c>
      <c r="I336" s="64">
        <v>13</v>
      </c>
      <c r="J336" s="64">
        <v>8</v>
      </c>
      <c r="K336" s="64">
        <v>158</v>
      </c>
    </row>
    <row r="337" spans="1:11" x14ac:dyDescent="0.2">
      <c r="A337" s="64" t="s">
        <v>6855</v>
      </c>
      <c r="B337" s="64" t="s">
        <v>6844</v>
      </c>
      <c r="C337" s="64" t="s">
        <v>77</v>
      </c>
      <c r="D337" s="64" t="s">
        <v>76</v>
      </c>
      <c r="E337" s="64" t="s">
        <v>1632</v>
      </c>
      <c r="F337" s="64" t="s">
        <v>8787</v>
      </c>
      <c r="G337" s="64">
        <v>22</v>
      </c>
      <c r="H337" s="64" t="s">
        <v>5105</v>
      </c>
      <c r="I337" s="64">
        <v>10</v>
      </c>
      <c r="J337" s="64">
        <v>6</v>
      </c>
      <c r="K337" s="64">
        <v>75400</v>
      </c>
    </row>
    <row r="338" spans="1:11" x14ac:dyDescent="0.2">
      <c r="A338" s="64" t="s">
        <v>6856</v>
      </c>
      <c r="B338" s="64" t="s">
        <v>6844</v>
      </c>
      <c r="C338" s="64" t="s">
        <v>77</v>
      </c>
      <c r="D338" s="64" t="s">
        <v>76</v>
      </c>
      <c r="E338" s="64" t="s">
        <v>1740</v>
      </c>
      <c r="F338" s="64" t="s">
        <v>5310</v>
      </c>
      <c r="G338" s="64">
        <v>16</v>
      </c>
      <c r="H338" s="64" t="s">
        <v>5105</v>
      </c>
      <c r="I338" s="64">
        <v>19</v>
      </c>
      <c r="J338" s="64">
        <v>14</v>
      </c>
      <c r="K338" s="64">
        <v>79</v>
      </c>
    </row>
    <row r="339" spans="1:11" x14ac:dyDescent="0.2">
      <c r="A339" s="64" t="s">
        <v>6857</v>
      </c>
      <c r="B339" s="64" t="s">
        <v>6844</v>
      </c>
      <c r="C339" s="64" t="s">
        <v>77</v>
      </c>
      <c r="D339" s="64" t="s">
        <v>76</v>
      </c>
      <c r="E339" s="64" t="s">
        <v>1847</v>
      </c>
      <c r="F339" s="64" t="s">
        <v>5311</v>
      </c>
      <c r="G339" s="64">
        <v>36</v>
      </c>
      <c r="H339" s="64" t="s">
        <v>5105</v>
      </c>
      <c r="I339" s="64">
        <v>16</v>
      </c>
      <c r="J339" s="64">
        <v>11</v>
      </c>
      <c r="K339" s="64">
        <v>143</v>
      </c>
    </row>
    <row r="340" spans="1:11" x14ac:dyDescent="0.2">
      <c r="A340" s="64" t="s">
        <v>6858</v>
      </c>
      <c r="B340" s="64" t="s">
        <v>6844</v>
      </c>
      <c r="C340" s="64" t="s">
        <v>77</v>
      </c>
      <c r="D340" s="64" t="s">
        <v>76</v>
      </c>
      <c r="E340" s="64" t="s">
        <v>1954</v>
      </c>
      <c r="F340" s="64" t="s">
        <v>8094</v>
      </c>
      <c r="G340" s="64">
        <v>13</v>
      </c>
      <c r="H340" s="64" t="s">
        <v>5105</v>
      </c>
      <c r="I340" s="64">
        <v>28</v>
      </c>
      <c r="J340" s="64">
        <v>22</v>
      </c>
      <c r="K340" s="64">
        <v>18225</v>
      </c>
    </row>
    <row r="341" spans="1:11" x14ac:dyDescent="0.2">
      <c r="A341" s="64" t="s">
        <v>9293</v>
      </c>
      <c r="B341" s="64" t="s">
        <v>6844</v>
      </c>
      <c r="C341" s="64" t="s">
        <v>77</v>
      </c>
      <c r="D341" s="64" t="s">
        <v>76</v>
      </c>
      <c r="E341" s="64" t="s">
        <v>8289</v>
      </c>
      <c r="F341" s="64" t="s">
        <v>8290</v>
      </c>
      <c r="G341" s="64">
        <v>14</v>
      </c>
      <c r="H341" s="64" t="s">
        <v>5365</v>
      </c>
      <c r="I341" s="64">
        <v>70</v>
      </c>
      <c r="J341" s="64">
        <v>77</v>
      </c>
      <c r="K341" s="64">
        <v>98360</v>
      </c>
    </row>
    <row r="342" spans="1:11" x14ac:dyDescent="0.2">
      <c r="A342" s="64" t="s">
        <v>9294</v>
      </c>
      <c r="B342" s="64" t="s">
        <v>6844</v>
      </c>
      <c r="C342" s="64" t="s">
        <v>77</v>
      </c>
      <c r="D342" s="64" t="s">
        <v>76</v>
      </c>
      <c r="E342" s="64" t="s">
        <v>8291</v>
      </c>
      <c r="F342" s="64" t="s">
        <v>8292</v>
      </c>
      <c r="G342" s="64">
        <v>2</v>
      </c>
      <c r="H342" s="64" t="s">
        <v>5365</v>
      </c>
      <c r="I342" s="64">
        <v>47</v>
      </c>
      <c r="J342" s="64">
        <v>51</v>
      </c>
      <c r="K342" s="64">
        <v>94870</v>
      </c>
    </row>
    <row r="343" spans="1:11" x14ac:dyDescent="0.2">
      <c r="A343" s="64" t="s">
        <v>6859</v>
      </c>
      <c r="B343" s="64" t="s">
        <v>6844</v>
      </c>
      <c r="C343" s="64" t="s">
        <v>77</v>
      </c>
      <c r="D343" s="64" t="s">
        <v>76</v>
      </c>
      <c r="E343" s="64" t="s">
        <v>2278</v>
      </c>
      <c r="F343" s="64" t="s">
        <v>5366</v>
      </c>
      <c r="G343" s="64">
        <v>18</v>
      </c>
      <c r="H343" s="64" t="s">
        <v>5365</v>
      </c>
      <c r="I343" s="64">
        <v>81</v>
      </c>
      <c r="J343" s="64">
        <v>89</v>
      </c>
      <c r="K343" s="64">
        <v>189739</v>
      </c>
    </row>
    <row r="344" spans="1:11" x14ac:dyDescent="0.2">
      <c r="A344" s="64" t="s">
        <v>6860</v>
      </c>
      <c r="B344" s="64" t="s">
        <v>6844</v>
      </c>
      <c r="C344" s="64" t="s">
        <v>77</v>
      </c>
      <c r="D344" s="64" t="s">
        <v>76</v>
      </c>
      <c r="E344" s="64" t="s">
        <v>2385</v>
      </c>
      <c r="F344" s="64" t="s">
        <v>5297</v>
      </c>
      <c r="G344" s="64">
        <v>2</v>
      </c>
      <c r="H344" s="64" t="s">
        <v>5365</v>
      </c>
      <c r="I344" s="64">
        <v>67</v>
      </c>
      <c r="J344" s="64">
        <v>69</v>
      </c>
      <c r="K344" s="64">
        <v>14578</v>
      </c>
    </row>
    <row r="345" spans="1:11" x14ac:dyDescent="0.2">
      <c r="A345" s="64" t="s">
        <v>6861</v>
      </c>
      <c r="B345" s="64" t="s">
        <v>6844</v>
      </c>
      <c r="C345" s="64" t="s">
        <v>77</v>
      </c>
      <c r="D345" s="64" t="s">
        <v>76</v>
      </c>
      <c r="E345" s="64" t="s">
        <v>2492</v>
      </c>
      <c r="F345" s="64" t="s">
        <v>5298</v>
      </c>
      <c r="G345" s="64">
        <v>18</v>
      </c>
      <c r="H345" s="64" t="s">
        <v>5365</v>
      </c>
      <c r="I345" s="64">
        <v>70</v>
      </c>
      <c r="J345" s="64">
        <v>81</v>
      </c>
      <c r="K345" s="64">
        <v>80179</v>
      </c>
    </row>
    <row r="346" spans="1:11" x14ac:dyDescent="0.2">
      <c r="A346" s="64" t="s">
        <v>9295</v>
      </c>
      <c r="B346" s="64" t="s">
        <v>6844</v>
      </c>
      <c r="C346" s="64" t="s">
        <v>77</v>
      </c>
      <c r="D346" s="64" t="s">
        <v>76</v>
      </c>
      <c r="E346" s="64" t="s">
        <v>2706</v>
      </c>
      <c r="F346" s="64" t="s">
        <v>5368</v>
      </c>
      <c r="G346" s="64">
        <v>5</v>
      </c>
      <c r="H346" s="64" t="s">
        <v>5365</v>
      </c>
      <c r="I346" s="64">
        <v>78</v>
      </c>
      <c r="J346" s="64">
        <v>81</v>
      </c>
      <c r="K346" s="64">
        <v>1658</v>
      </c>
    </row>
    <row r="347" spans="1:11" x14ac:dyDescent="0.2">
      <c r="A347" s="64" t="s">
        <v>6862</v>
      </c>
      <c r="B347" s="64" t="s">
        <v>6844</v>
      </c>
      <c r="C347" s="64" t="s">
        <v>77</v>
      </c>
      <c r="D347" s="64" t="s">
        <v>76</v>
      </c>
      <c r="E347" s="64" t="s">
        <v>3138</v>
      </c>
      <c r="F347" s="64" t="s">
        <v>5373</v>
      </c>
      <c r="G347" s="64">
        <v>4</v>
      </c>
      <c r="H347" s="64" t="s">
        <v>5105</v>
      </c>
      <c r="I347" s="64">
        <v>9</v>
      </c>
      <c r="J347" s="64">
        <v>7</v>
      </c>
      <c r="K347" s="64">
        <v>5867</v>
      </c>
    </row>
    <row r="348" spans="1:11" x14ac:dyDescent="0.2">
      <c r="A348" s="64" t="s">
        <v>6863</v>
      </c>
      <c r="B348" s="64" t="s">
        <v>6844</v>
      </c>
      <c r="C348" s="64" t="s">
        <v>77</v>
      </c>
      <c r="D348" s="64" t="s">
        <v>76</v>
      </c>
      <c r="E348" s="64" t="s">
        <v>4003</v>
      </c>
      <c r="F348" s="64" t="s">
        <v>5129</v>
      </c>
      <c r="G348" s="64">
        <v>8</v>
      </c>
      <c r="H348" s="64" t="s">
        <v>5105</v>
      </c>
      <c r="I348" s="64">
        <v>56</v>
      </c>
      <c r="J348" s="64">
        <v>27</v>
      </c>
      <c r="K348" s="64">
        <v>211</v>
      </c>
    </row>
    <row r="349" spans="1:11" x14ac:dyDescent="0.2">
      <c r="A349" s="64" t="s">
        <v>6864</v>
      </c>
      <c r="B349" s="64" t="s">
        <v>6844</v>
      </c>
      <c r="C349" s="64" t="s">
        <v>77</v>
      </c>
      <c r="D349" s="64" t="s">
        <v>76</v>
      </c>
      <c r="E349" s="64" t="s">
        <v>4327</v>
      </c>
      <c r="F349" s="64" t="s">
        <v>5386</v>
      </c>
      <c r="G349" s="64">
        <v>27</v>
      </c>
      <c r="H349" s="64" t="s">
        <v>5105</v>
      </c>
      <c r="I349" s="64">
        <v>185</v>
      </c>
      <c r="J349" s="64">
        <v>129</v>
      </c>
      <c r="K349" s="64">
        <v>21264</v>
      </c>
    </row>
    <row r="350" spans="1:11" x14ac:dyDescent="0.2">
      <c r="A350" s="64" t="s">
        <v>6865</v>
      </c>
      <c r="B350" s="64" t="s">
        <v>6844</v>
      </c>
      <c r="C350" s="64" t="s">
        <v>77</v>
      </c>
      <c r="D350" s="64" t="s">
        <v>76</v>
      </c>
      <c r="E350" s="64" t="s">
        <v>4435</v>
      </c>
      <c r="F350" s="64" t="s">
        <v>5388</v>
      </c>
      <c r="G350" s="64">
        <v>24</v>
      </c>
      <c r="H350" s="64" t="s">
        <v>5105</v>
      </c>
      <c r="I350" s="64">
        <v>28</v>
      </c>
      <c r="J350" s="64">
        <v>10</v>
      </c>
      <c r="K350" s="64">
        <v>1720</v>
      </c>
    </row>
    <row r="351" spans="1:11" x14ac:dyDescent="0.2">
      <c r="A351" s="64" t="s">
        <v>6866</v>
      </c>
      <c r="B351" s="64" t="s">
        <v>6844</v>
      </c>
      <c r="C351" s="64" t="s">
        <v>77</v>
      </c>
      <c r="D351" s="64" t="s">
        <v>76</v>
      </c>
      <c r="E351" s="64" t="s">
        <v>4868</v>
      </c>
      <c r="F351" s="64" t="s">
        <v>5307</v>
      </c>
      <c r="G351" s="64">
        <v>13</v>
      </c>
      <c r="H351" s="64" t="s">
        <v>5105</v>
      </c>
      <c r="I351" s="64">
        <v>7638</v>
      </c>
      <c r="J351" s="64">
        <v>6350</v>
      </c>
      <c r="K351" s="64">
        <v>515094384</v>
      </c>
    </row>
    <row r="352" spans="1:11" x14ac:dyDescent="0.2">
      <c r="A352" s="64" t="s">
        <v>9296</v>
      </c>
      <c r="B352" s="64" t="s">
        <v>6844</v>
      </c>
      <c r="C352" s="64" t="s">
        <v>77</v>
      </c>
      <c r="D352" s="64" t="s">
        <v>76</v>
      </c>
      <c r="E352" s="64" t="s">
        <v>8301</v>
      </c>
      <c r="F352" s="64" t="s">
        <v>8302</v>
      </c>
      <c r="G352" s="64">
        <v>16</v>
      </c>
      <c r="H352" s="64" t="s">
        <v>5105</v>
      </c>
      <c r="I352" s="64">
        <v>4035</v>
      </c>
      <c r="J352" s="64">
        <v>3417</v>
      </c>
      <c r="K352" s="64">
        <v>11656821</v>
      </c>
    </row>
    <row r="353" spans="1:11" x14ac:dyDescent="0.2">
      <c r="A353" s="64" t="s">
        <v>6867</v>
      </c>
      <c r="B353" s="64" t="s">
        <v>6868</v>
      </c>
      <c r="C353" s="64" t="s">
        <v>1</v>
      </c>
      <c r="D353" s="64" t="s">
        <v>65</v>
      </c>
      <c r="E353" s="64" t="s">
        <v>15</v>
      </c>
      <c r="F353" s="64" t="s">
        <v>5284</v>
      </c>
      <c r="G353" s="64">
        <v>43</v>
      </c>
      <c r="H353" s="64" t="s">
        <v>5365</v>
      </c>
      <c r="I353" s="64">
        <v>83</v>
      </c>
      <c r="J353" s="64">
        <v>96</v>
      </c>
      <c r="K353" s="64">
        <v>124683</v>
      </c>
    </row>
    <row r="354" spans="1:11" x14ac:dyDescent="0.2">
      <c r="A354" s="64" t="s">
        <v>6869</v>
      </c>
      <c r="B354" s="64" t="s">
        <v>6868</v>
      </c>
      <c r="C354" s="64" t="s">
        <v>1</v>
      </c>
      <c r="D354" s="64" t="s">
        <v>65</v>
      </c>
      <c r="E354" s="64" t="s">
        <v>225</v>
      </c>
      <c r="F354" s="64" t="s">
        <v>5285</v>
      </c>
      <c r="G354" s="64">
        <v>33</v>
      </c>
      <c r="H354" s="64" t="s">
        <v>5365</v>
      </c>
      <c r="I354" s="64">
        <v>94</v>
      </c>
      <c r="J354" s="64">
        <v>99</v>
      </c>
      <c r="K354" s="64">
        <v>22413</v>
      </c>
    </row>
    <row r="355" spans="1:11" x14ac:dyDescent="0.2">
      <c r="A355" s="64" t="s">
        <v>6870</v>
      </c>
      <c r="B355" s="64" t="s">
        <v>6868</v>
      </c>
      <c r="C355" s="64" t="s">
        <v>1</v>
      </c>
      <c r="D355" s="64" t="s">
        <v>65</v>
      </c>
      <c r="E355" s="64" t="s">
        <v>332</v>
      </c>
      <c r="F355" s="64" t="s">
        <v>5115</v>
      </c>
      <c r="G355" s="64">
        <v>20</v>
      </c>
      <c r="H355" s="64" t="s">
        <v>5105</v>
      </c>
      <c r="I355" s="64">
        <v>15</v>
      </c>
      <c r="J355" s="64">
        <v>11</v>
      </c>
      <c r="K355" s="64">
        <v>49319</v>
      </c>
    </row>
    <row r="356" spans="1:11" x14ac:dyDescent="0.2">
      <c r="A356" s="64" t="s">
        <v>6871</v>
      </c>
      <c r="B356" s="64" t="s">
        <v>6868</v>
      </c>
      <c r="C356" s="64" t="s">
        <v>1</v>
      </c>
      <c r="D356" s="64" t="s">
        <v>65</v>
      </c>
      <c r="E356" s="64" t="s">
        <v>441</v>
      </c>
      <c r="F356" s="64" t="s">
        <v>5111</v>
      </c>
      <c r="G356" s="64">
        <v>33</v>
      </c>
      <c r="H356" s="64" t="s">
        <v>5105</v>
      </c>
      <c r="I356" s="64">
        <v>14</v>
      </c>
      <c r="J356" s="64">
        <v>7</v>
      </c>
      <c r="K356" s="64">
        <v>86308</v>
      </c>
    </row>
    <row r="357" spans="1:11" x14ac:dyDescent="0.2">
      <c r="A357" s="64" t="s">
        <v>6872</v>
      </c>
      <c r="B357" s="64" t="s">
        <v>6868</v>
      </c>
      <c r="C357" s="64" t="s">
        <v>1</v>
      </c>
      <c r="D357" s="64" t="s">
        <v>65</v>
      </c>
      <c r="E357" s="64" t="s">
        <v>550</v>
      </c>
      <c r="F357" s="64" t="s">
        <v>5350</v>
      </c>
      <c r="G357" s="64">
        <v>45</v>
      </c>
      <c r="H357" s="64" t="s">
        <v>5105</v>
      </c>
      <c r="I357" s="64">
        <v>18</v>
      </c>
      <c r="J357" s="64">
        <v>10</v>
      </c>
      <c r="K357" s="64">
        <v>112589</v>
      </c>
    </row>
    <row r="358" spans="1:11" x14ac:dyDescent="0.2">
      <c r="A358" s="64" t="s">
        <v>6873</v>
      </c>
      <c r="B358" s="64" t="s">
        <v>6868</v>
      </c>
      <c r="C358" s="64" t="s">
        <v>1</v>
      </c>
      <c r="D358" s="64" t="s">
        <v>65</v>
      </c>
      <c r="E358" s="64" t="s">
        <v>984</v>
      </c>
      <c r="F358" s="64" t="s">
        <v>5356</v>
      </c>
      <c r="G358" s="64">
        <v>13</v>
      </c>
      <c r="H358" s="64" t="s">
        <v>5105</v>
      </c>
      <c r="I358" s="64">
        <v>68</v>
      </c>
      <c r="J358" s="64">
        <v>54</v>
      </c>
      <c r="K358" s="64">
        <v>212</v>
      </c>
    </row>
    <row r="359" spans="1:11" x14ac:dyDescent="0.2">
      <c r="A359" s="64" t="s">
        <v>6874</v>
      </c>
      <c r="B359" s="64" t="s">
        <v>6868</v>
      </c>
      <c r="C359" s="64" t="s">
        <v>1</v>
      </c>
      <c r="D359" s="64" t="s">
        <v>65</v>
      </c>
      <c r="E359" s="64" t="s">
        <v>1093</v>
      </c>
      <c r="F359" s="64" t="s">
        <v>5151</v>
      </c>
      <c r="G359" s="64">
        <v>18</v>
      </c>
      <c r="H359" s="64" t="s">
        <v>5105</v>
      </c>
      <c r="I359" s="64">
        <v>5.6</v>
      </c>
      <c r="J359" s="64">
        <v>4.2</v>
      </c>
      <c r="K359" s="64">
        <v>31</v>
      </c>
    </row>
    <row r="360" spans="1:11" x14ac:dyDescent="0.2">
      <c r="A360" s="64" t="s">
        <v>6875</v>
      </c>
      <c r="B360" s="64" t="s">
        <v>6868</v>
      </c>
      <c r="C360" s="64" t="s">
        <v>1</v>
      </c>
      <c r="D360" s="64" t="s">
        <v>65</v>
      </c>
      <c r="E360" s="64" t="s">
        <v>1201</v>
      </c>
      <c r="F360" s="64" t="s">
        <v>1202</v>
      </c>
      <c r="G360" s="64">
        <v>4</v>
      </c>
      <c r="H360" s="64" t="s">
        <v>5105</v>
      </c>
      <c r="I360" s="64">
        <v>14</v>
      </c>
      <c r="J360" s="64">
        <v>9</v>
      </c>
      <c r="K360" s="64">
        <v>61648</v>
      </c>
    </row>
    <row r="361" spans="1:11" x14ac:dyDescent="0.2">
      <c r="A361" s="64" t="s">
        <v>6876</v>
      </c>
      <c r="B361" s="64" t="s">
        <v>6868</v>
      </c>
      <c r="C361" s="64" t="s">
        <v>1</v>
      </c>
      <c r="D361" s="64" t="s">
        <v>65</v>
      </c>
      <c r="E361" s="64" t="s">
        <v>1309</v>
      </c>
      <c r="F361" s="64" t="s">
        <v>8279</v>
      </c>
      <c r="G361" s="64">
        <v>18</v>
      </c>
      <c r="H361" s="64" t="s">
        <v>5105</v>
      </c>
      <c r="I361" s="64">
        <v>29</v>
      </c>
      <c r="J361" s="64">
        <v>20</v>
      </c>
      <c r="K361" s="64">
        <v>88275</v>
      </c>
    </row>
    <row r="362" spans="1:11" x14ac:dyDescent="0.2">
      <c r="A362" s="64" t="s">
        <v>6877</v>
      </c>
      <c r="B362" s="64" t="s">
        <v>6868</v>
      </c>
      <c r="C362" s="64" t="s">
        <v>1</v>
      </c>
      <c r="D362" s="64" t="s">
        <v>65</v>
      </c>
      <c r="E362" s="64" t="s">
        <v>1417</v>
      </c>
      <c r="F362" s="64" t="s">
        <v>5358</v>
      </c>
      <c r="G362" s="64">
        <v>23</v>
      </c>
      <c r="H362" s="64" t="s">
        <v>5105</v>
      </c>
      <c r="I362" s="64">
        <v>25</v>
      </c>
      <c r="J362" s="64">
        <v>20</v>
      </c>
      <c r="K362" s="64">
        <v>49042</v>
      </c>
    </row>
    <row r="363" spans="1:11" x14ac:dyDescent="0.2">
      <c r="A363" s="64" t="s">
        <v>6878</v>
      </c>
      <c r="B363" s="64" t="s">
        <v>6868</v>
      </c>
      <c r="C363" s="64" t="s">
        <v>1</v>
      </c>
      <c r="D363" s="64" t="s">
        <v>65</v>
      </c>
      <c r="E363" s="64" t="s">
        <v>1525</v>
      </c>
      <c r="F363" s="64" t="s">
        <v>5312</v>
      </c>
      <c r="G363" s="64">
        <v>46</v>
      </c>
      <c r="H363" s="64" t="s">
        <v>5105</v>
      </c>
      <c r="I363" s="64">
        <v>20</v>
      </c>
      <c r="J363" s="64">
        <v>8</v>
      </c>
      <c r="K363" s="64">
        <v>202</v>
      </c>
    </row>
    <row r="364" spans="1:11" x14ac:dyDescent="0.2">
      <c r="A364" s="64" t="s">
        <v>6879</v>
      </c>
      <c r="B364" s="64" t="s">
        <v>6868</v>
      </c>
      <c r="C364" s="64" t="s">
        <v>1</v>
      </c>
      <c r="D364" s="64" t="s">
        <v>65</v>
      </c>
      <c r="E364" s="64" t="s">
        <v>1632</v>
      </c>
      <c r="F364" s="64" t="s">
        <v>8787</v>
      </c>
      <c r="G364" s="64">
        <v>10</v>
      </c>
      <c r="H364" s="64" t="s">
        <v>5105</v>
      </c>
      <c r="I364" s="64">
        <v>8</v>
      </c>
      <c r="J364" s="64">
        <v>6</v>
      </c>
      <c r="K364" s="64">
        <v>19617</v>
      </c>
    </row>
    <row r="365" spans="1:11" x14ac:dyDescent="0.2">
      <c r="A365" s="64" t="s">
        <v>6880</v>
      </c>
      <c r="B365" s="64" t="s">
        <v>6868</v>
      </c>
      <c r="C365" s="64" t="s">
        <v>1</v>
      </c>
      <c r="D365" s="64" t="s">
        <v>65</v>
      </c>
      <c r="E365" s="64" t="s">
        <v>1740</v>
      </c>
      <c r="F365" s="64" t="s">
        <v>5310</v>
      </c>
      <c r="G365" s="64">
        <v>23</v>
      </c>
      <c r="H365" s="64" t="s">
        <v>5105</v>
      </c>
      <c r="I365" s="64">
        <v>20</v>
      </c>
      <c r="J365" s="64">
        <v>14</v>
      </c>
      <c r="K365" s="64">
        <v>51</v>
      </c>
    </row>
    <row r="366" spans="1:11" x14ac:dyDescent="0.2">
      <c r="A366" s="64" t="s">
        <v>6881</v>
      </c>
      <c r="B366" s="64" t="s">
        <v>6868</v>
      </c>
      <c r="C366" s="64" t="s">
        <v>1</v>
      </c>
      <c r="D366" s="64" t="s">
        <v>65</v>
      </c>
      <c r="E366" s="64" t="s">
        <v>1847</v>
      </c>
      <c r="F366" s="64" t="s">
        <v>5311</v>
      </c>
      <c r="G366" s="64">
        <v>10</v>
      </c>
      <c r="H366" s="64" t="s">
        <v>5105</v>
      </c>
      <c r="I366" s="64">
        <v>13</v>
      </c>
      <c r="J366" s="64">
        <v>11</v>
      </c>
      <c r="K366" s="64">
        <v>32</v>
      </c>
    </row>
    <row r="367" spans="1:11" x14ac:dyDescent="0.2">
      <c r="A367" s="64" t="s">
        <v>6882</v>
      </c>
      <c r="B367" s="64" t="s">
        <v>6868</v>
      </c>
      <c r="C367" s="64" t="s">
        <v>1</v>
      </c>
      <c r="D367" s="64" t="s">
        <v>65</v>
      </c>
      <c r="E367" s="64" t="s">
        <v>1954</v>
      </c>
      <c r="F367" s="64" t="s">
        <v>8094</v>
      </c>
      <c r="G367" s="64">
        <v>13</v>
      </c>
      <c r="H367" s="64" t="s">
        <v>5105</v>
      </c>
      <c r="I367" s="64">
        <v>28</v>
      </c>
      <c r="J367" s="64">
        <v>22</v>
      </c>
      <c r="K367" s="64">
        <v>10813</v>
      </c>
    </row>
    <row r="368" spans="1:11" x14ac:dyDescent="0.2">
      <c r="A368" s="64" t="s">
        <v>9297</v>
      </c>
      <c r="B368" s="64" t="s">
        <v>6868</v>
      </c>
      <c r="C368" s="64" t="s">
        <v>1</v>
      </c>
      <c r="D368" s="64" t="s">
        <v>65</v>
      </c>
      <c r="E368" s="64" t="s">
        <v>8289</v>
      </c>
      <c r="F368" s="64" t="s">
        <v>8290</v>
      </c>
      <c r="G368" s="64">
        <v>49</v>
      </c>
      <c r="H368" s="64" t="s">
        <v>5365</v>
      </c>
      <c r="I368" s="64">
        <v>60</v>
      </c>
      <c r="J368" s="64">
        <v>77</v>
      </c>
      <c r="K368" s="64">
        <v>120565</v>
      </c>
    </row>
    <row r="369" spans="1:11" x14ac:dyDescent="0.2">
      <c r="A369" s="64" t="s">
        <v>9298</v>
      </c>
      <c r="B369" s="64" t="s">
        <v>6868</v>
      </c>
      <c r="C369" s="64" t="s">
        <v>1</v>
      </c>
      <c r="D369" s="64" t="s">
        <v>65</v>
      </c>
      <c r="E369" s="64" t="s">
        <v>8291</v>
      </c>
      <c r="F369" s="64" t="s">
        <v>8292</v>
      </c>
      <c r="G369" s="64">
        <v>48</v>
      </c>
      <c r="H369" s="64" t="s">
        <v>5365</v>
      </c>
      <c r="I369" s="64">
        <v>33</v>
      </c>
      <c r="J369" s="64">
        <v>51</v>
      </c>
      <c r="K369" s="64">
        <v>221934</v>
      </c>
    </row>
    <row r="370" spans="1:11" x14ac:dyDescent="0.2">
      <c r="A370" s="64" t="s">
        <v>6883</v>
      </c>
      <c r="B370" s="64" t="s">
        <v>6868</v>
      </c>
      <c r="C370" s="64" t="s">
        <v>1</v>
      </c>
      <c r="D370" s="64" t="s">
        <v>65</v>
      </c>
      <c r="E370" s="64" t="s">
        <v>2278</v>
      </c>
      <c r="F370" s="64" t="s">
        <v>5366</v>
      </c>
      <c r="G370" s="64">
        <v>43</v>
      </c>
      <c r="H370" s="64" t="s">
        <v>5365</v>
      </c>
      <c r="I370" s="64">
        <v>73</v>
      </c>
      <c r="J370" s="64">
        <v>89</v>
      </c>
      <c r="K370" s="64">
        <v>197275</v>
      </c>
    </row>
    <row r="371" spans="1:11" x14ac:dyDescent="0.2">
      <c r="A371" s="64" t="s">
        <v>6884</v>
      </c>
      <c r="B371" s="64" t="s">
        <v>6868</v>
      </c>
      <c r="C371" s="64" t="s">
        <v>1</v>
      </c>
      <c r="D371" s="64" t="s">
        <v>65</v>
      </c>
      <c r="E371" s="64" t="s">
        <v>2385</v>
      </c>
      <c r="F371" s="64" t="s">
        <v>5297</v>
      </c>
      <c r="G371" s="64">
        <v>24</v>
      </c>
      <c r="H371" s="64" t="s">
        <v>5365</v>
      </c>
      <c r="I371" s="64">
        <v>57</v>
      </c>
      <c r="J371" s="64">
        <v>69</v>
      </c>
      <c r="K371" s="64">
        <v>51183</v>
      </c>
    </row>
    <row r="372" spans="1:11" x14ac:dyDescent="0.2">
      <c r="A372" s="64" t="s">
        <v>6885</v>
      </c>
      <c r="B372" s="64" t="s">
        <v>6868</v>
      </c>
      <c r="C372" s="64" t="s">
        <v>1</v>
      </c>
      <c r="D372" s="64" t="s">
        <v>65</v>
      </c>
      <c r="E372" s="64" t="s">
        <v>2492</v>
      </c>
      <c r="F372" s="64" t="s">
        <v>5298</v>
      </c>
      <c r="G372" s="64">
        <v>48</v>
      </c>
      <c r="H372" s="64" t="s">
        <v>5365</v>
      </c>
      <c r="I372" s="64">
        <v>59</v>
      </c>
      <c r="J372" s="64">
        <v>81</v>
      </c>
      <c r="K372" s="64">
        <v>93836</v>
      </c>
    </row>
    <row r="373" spans="1:11" x14ac:dyDescent="0.2">
      <c r="A373" s="64" t="s">
        <v>9299</v>
      </c>
      <c r="B373" s="64" t="s">
        <v>6868</v>
      </c>
      <c r="C373" s="64" t="s">
        <v>1</v>
      </c>
      <c r="D373" s="64" t="s">
        <v>65</v>
      </c>
      <c r="E373" s="64" t="s">
        <v>2706</v>
      </c>
      <c r="F373" s="64" t="s">
        <v>5368</v>
      </c>
      <c r="G373" s="64">
        <v>27</v>
      </c>
      <c r="H373" s="64" t="s">
        <v>5365</v>
      </c>
      <c r="I373" s="64">
        <v>72</v>
      </c>
      <c r="J373" s="64">
        <v>81</v>
      </c>
      <c r="K373" s="64">
        <v>2765</v>
      </c>
    </row>
    <row r="374" spans="1:11" x14ac:dyDescent="0.2">
      <c r="A374" s="64" t="s">
        <v>6886</v>
      </c>
      <c r="B374" s="64" t="s">
        <v>6868</v>
      </c>
      <c r="C374" s="64" t="s">
        <v>1</v>
      </c>
      <c r="D374" s="64" t="s">
        <v>65</v>
      </c>
      <c r="E374" s="64" t="s">
        <v>3138</v>
      </c>
      <c r="F374" s="64" t="s">
        <v>5373</v>
      </c>
      <c r="G374" s="64">
        <v>31</v>
      </c>
      <c r="H374" s="64" t="s">
        <v>5105</v>
      </c>
      <c r="I374" s="64">
        <v>13</v>
      </c>
      <c r="J374" s="64">
        <v>7</v>
      </c>
      <c r="K374" s="64">
        <v>4405</v>
      </c>
    </row>
    <row r="375" spans="1:11" x14ac:dyDescent="0.2">
      <c r="A375" s="64" t="s">
        <v>6887</v>
      </c>
      <c r="B375" s="64" t="s">
        <v>6868</v>
      </c>
      <c r="C375" s="64" t="s">
        <v>1</v>
      </c>
      <c r="D375" s="64" t="s">
        <v>65</v>
      </c>
      <c r="E375" s="64" t="s">
        <v>4003</v>
      </c>
      <c r="F375" s="64" t="s">
        <v>5129</v>
      </c>
      <c r="G375" s="64"/>
      <c r="H375" s="64" t="s">
        <v>5105</v>
      </c>
      <c r="I375" s="64"/>
      <c r="J375" s="64">
        <v>27</v>
      </c>
      <c r="K375" s="64"/>
    </row>
    <row r="376" spans="1:11" x14ac:dyDescent="0.2">
      <c r="A376" s="64" t="s">
        <v>6888</v>
      </c>
      <c r="B376" s="64" t="s">
        <v>6868</v>
      </c>
      <c r="C376" s="64" t="s">
        <v>1</v>
      </c>
      <c r="D376" s="64" t="s">
        <v>65</v>
      </c>
      <c r="E376" s="64" t="s">
        <v>4327</v>
      </c>
      <c r="F376" s="64" t="s">
        <v>5386</v>
      </c>
      <c r="G376" s="64">
        <v>15</v>
      </c>
      <c r="H376" s="64" t="s">
        <v>5105</v>
      </c>
      <c r="I376" s="64">
        <v>170</v>
      </c>
      <c r="J376" s="64">
        <v>129</v>
      </c>
      <c r="K376" s="64">
        <v>5620</v>
      </c>
    </row>
    <row r="377" spans="1:11" x14ac:dyDescent="0.2">
      <c r="A377" s="64" t="s">
        <v>6889</v>
      </c>
      <c r="B377" s="64" t="s">
        <v>6868</v>
      </c>
      <c r="C377" s="64" t="s">
        <v>1</v>
      </c>
      <c r="D377" s="64" t="s">
        <v>65</v>
      </c>
      <c r="E377" s="64" t="s">
        <v>4435</v>
      </c>
      <c r="F377" s="64" t="s">
        <v>5388</v>
      </c>
      <c r="G377" s="64">
        <v>4</v>
      </c>
      <c r="H377" s="64" t="s">
        <v>5105</v>
      </c>
      <c r="I377" s="64">
        <v>15</v>
      </c>
      <c r="J377" s="64">
        <v>10</v>
      </c>
      <c r="K377" s="64">
        <v>143</v>
      </c>
    </row>
    <row r="378" spans="1:11" x14ac:dyDescent="0.2">
      <c r="A378" s="64" t="s">
        <v>6890</v>
      </c>
      <c r="B378" s="64" t="s">
        <v>6868</v>
      </c>
      <c r="C378" s="64" t="s">
        <v>1</v>
      </c>
      <c r="D378" s="64" t="s">
        <v>65</v>
      </c>
      <c r="E378" s="64" t="s">
        <v>4868</v>
      </c>
      <c r="F378" s="64" t="s">
        <v>5307</v>
      </c>
      <c r="G378" s="64">
        <v>9</v>
      </c>
      <c r="H378" s="64" t="s">
        <v>5105</v>
      </c>
      <c r="I378" s="64">
        <v>7365</v>
      </c>
      <c r="J378" s="64">
        <v>6350</v>
      </c>
      <c r="K378" s="64">
        <v>147316085</v>
      </c>
    </row>
    <row r="379" spans="1:11" x14ac:dyDescent="0.2">
      <c r="A379" s="64" t="s">
        <v>9300</v>
      </c>
      <c r="B379" s="64" t="s">
        <v>6868</v>
      </c>
      <c r="C379" s="64" t="s">
        <v>1</v>
      </c>
      <c r="D379" s="64" t="s">
        <v>65</v>
      </c>
      <c r="E379" s="64" t="s">
        <v>8301</v>
      </c>
      <c r="F379" s="64" t="s">
        <v>8302</v>
      </c>
      <c r="G379" s="64">
        <v>8</v>
      </c>
      <c r="H379" s="64" t="s">
        <v>5105</v>
      </c>
      <c r="I379" s="64">
        <v>3734</v>
      </c>
      <c r="J379" s="64">
        <v>3417</v>
      </c>
      <c r="K379" s="64">
        <v>3113161</v>
      </c>
    </row>
    <row r="380" spans="1:11" x14ac:dyDescent="0.2">
      <c r="A380" s="64" t="s">
        <v>6891</v>
      </c>
      <c r="B380" s="64" t="s">
        <v>6892</v>
      </c>
      <c r="C380" s="64" t="s">
        <v>69</v>
      </c>
      <c r="D380" s="64" t="s">
        <v>68</v>
      </c>
      <c r="E380" s="64" t="s">
        <v>15</v>
      </c>
      <c r="F380" s="64" t="s">
        <v>5284</v>
      </c>
      <c r="G380" s="64">
        <v>19</v>
      </c>
      <c r="H380" s="64" t="s">
        <v>5365</v>
      </c>
      <c r="I380" s="64">
        <v>90</v>
      </c>
      <c r="J380" s="64">
        <v>96</v>
      </c>
      <c r="K380" s="64">
        <v>461507</v>
      </c>
    </row>
    <row r="381" spans="1:11" x14ac:dyDescent="0.2">
      <c r="A381" s="64" t="s">
        <v>6893</v>
      </c>
      <c r="B381" s="64" t="s">
        <v>6892</v>
      </c>
      <c r="C381" s="64" t="s">
        <v>69</v>
      </c>
      <c r="D381" s="64" t="s">
        <v>68</v>
      </c>
      <c r="E381" s="64" t="s">
        <v>225</v>
      </c>
      <c r="F381" s="64" t="s">
        <v>5285</v>
      </c>
      <c r="G381" s="64">
        <v>3</v>
      </c>
      <c r="H381" s="64" t="s">
        <v>5365</v>
      </c>
      <c r="I381" s="64">
        <v>97</v>
      </c>
      <c r="J381" s="64">
        <v>99</v>
      </c>
      <c r="K381" s="64">
        <v>62567</v>
      </c>
    </row>
    <row r="382" spans="1:11" x14ac:dyDescent="0.2">
      <c r="A382" s="64" t="s">
        <v>6894</v>
      </c>
      <c r="B382" s="64" t="s">
        <v>6892</v>
      </c>
      <c r="C382" s="64" t="s">
        <v>69</v>
      </c>
      <c r="D382" s="64" t="s">
        <v>68</v>
      </c>
      <c r="E382" s="64" t="s">
        <v>332</v>
      </c>
      <c r="F382" s="64" t="s">
        <v>5115</v>
      </c>
      <c r="G382" s="64">
        <v>27</v>
      </c>
      <c r="H382" s="64" t="s">
        <v>5105</v>
      </c>
      <c r="I382" s="64">
        <v>16</v>
      </c>
      <c r="J382" s="64">
        <v>11</v>
      </c>
      <c r="K382" s="64">
        <v>487263</v>
      </c>
    </row>
    <row r="383" spans="1:11" x14ac:dyDescent="0.2">
      <c r="A383" s="64" t="s">
        <v>6895</v>
      </c>
      <c r="B383" s="64" t="s">
        <v>6892</v>
      </c>
      <c r="C383" s="64" t="s">
        <v>69</v>
      </c>
      <c r="D383" s="64" t="s">
        <v>68</v>
      </c>
      <c r="E383" s="64" t="s">
        <v>441</v>
      </c>
      <c r="F383" s="64" t="s">
        <v>5111</v>
      </c>
      <c r="G383" s="64">
        <v>13</v>
      </c>
      <c r="H383" s="64" t="s">
        <v>5105</v>
      </c>
      <c r="I383" s="64">
        <v>11</v>
      </c>
      <c r="J383" s="64">
        <v>7</v>
      </c>
      <c r="K383" s="64">
        <v>389810</v>
      </c>
    </row>
    <row r="384" spans="1:11" x14ac:dyDescent="0.2">
      <c r="A384" s="64" t="s">
        <v>6896</v>
      </c>
      <c r="B384" s="64" t="s">
        <v>6892</v>
      </c>
      <c r="C384" s="64" t="s">
        <v>69</v>
      </c>
      <c r="D384" s="64" t="s">
        <v>68</v>
      </c>
      <c r="E384" s="64" t="s">
        <v>550</v>
      </c>
      <c r="F384" s="64" t="s">
        <v>5350</v>
      </c>
      <c r="G384" s="64">
        <v>20</v>
      </c>
      <c r="H384" s="64" t="s">
        <v>5105</v>
      </c>
      <c r="I384" s="64">
        <v>14</v>
      </c>
      <c r="J384" s="64">
        <v>10</v>
      </c>
      <c r="K384" s="64">
        <v>432805</v>
      </c>
    </row>
    <row r="385" spans="1:11" x14ac:dyDescent="0.2">
      <c r="A385" s="64" t="s">
        <v>6897</v>
      </c>
      <c r="B385" s="64" t="s">
        <v>6892</v>
      </c>
      <c r="C385" s="64" t="s">
        <v>69</v>
      </c>
      <c r="D385" s="64" t="s">
        <v>68</v>
      </c>
      <c r="E385" s="64" t="s">
        <v>984</v>
      </c>
      <c r="F385" s="64" t="s">
        <v>5356</v>
      </c>
      <c r="G385" s="64">
        <v>32</v>
      </c>
      <c r="H385" s="64" t="s">
        <v>5105</v>
      </c>
      <c r="I385" s="64">
        <v>87</v>
      </c>
      <c r="J385" s="64">
        <v>54</v>
      </c>
      <c r="K385" s="64">
        <v>3914</v>
      </c>
    </row>
    <row r="386" spans="1:11" x14ac:dyDescent="0.2">
      <c r="A386" s="64" t="s">
        <v>6898</v>
      </c>
      <c r="B386" s="64" t="s">
        <v>6892</v>
      </c>
      <c r="C386" s="64" t="s">
        <v>69</v>
      </c>
      <c r="D386" s="64" t="s">
        <v>68</v>
      </c>
      <c r="E386" s="64" t="s">
        <v>1093</v>
      </c>
      <c r="F386" s="64" t="s">
        <v>5151</v>
      </c>
      <c r="G386" s="64">
        <v>23</v>
      </c>
      <c r="H386" s="64" t="s">
        <v>5105</v>
      </c>
      <c r="I386" s="64">
        <v>6</v>
      </c>
      <c r="J386" s="64">
        <v>4.2</v>
      </c>
      <c r="K386" s="64">
        <v>282</v>
      </c>
    </row>
    <row r="387" spans="1:11" x14ac:dyDescent="0.2">
      <c r="A387" s="64" t="s">
        <v>6899</v>
      </c>
      <c r="B387" s="64" t="s">
        <v>6892</v>
      </c>
      <c r="C387" s="64" t="s">
        <v>69</v>
      </c>
      <c r="D387" s="64" t="s">
        <v>68</v>
      </c>
      <c r="E387" s="64" t="s">
        <v>1201</v>
      </c>
      <c r="F387" s="64" t="s">
        <v>1202</v>
      </c>
      <c r="G387" s="64">
        <v>9</v>
      </c>
      <c r="H387" s="64" t="s">
        <v>5105</v>
      </c>
      <c r="I387" s="64">
        <v>15</v>
      </c>
      <c r="J387" s="64">
        <v>9</v>
      </c>
      <c r="K387" s="64">
        <v>584716</v>
      </c>
    </row>
    <row r="388" spans="1:11" x14ac:dyDescent="0.2">
      <c r="A388" s="64" t="s">
        <v>6900</v>
      </c>
      <c r="B388" s="64" t="s">
        <v>6892</v>
      </c>
      <c r="C388" s="64" t="s">
        <v>69</v>
      </c>
      <c r="D388" s="64" t="s">
        <v>68</v>
      </c>
      <c r="E388" s="64" t="s">
        <v>1309</v>
      </c>
      <c r="F388" s="64" t="s">
        <v>8279</v>
      </c>
      <c r="G388" s="64">
        <v>30</v>
      </c>
      <c r="H388" s="64" t="s">
        <v>5105</v>
      </c>
      <c r="I388" s="64">
        <v>31</v>
      </c>
      <c r="J388" s="64">
        <v>20</v>
      </c>
      <c r="K388" s="64">
        <v>864991</v>
      </c>
    </row>
    <row r="389" spans="1:11" x14ac:dyDescent="0.2">
      <c r="A389" s="64" t="s">
        <v>6901</v>
      </c>
      <c r="B389" s="64" t="s">
        <v>6892</v>
      </c>
      <c r="C389" s="64" t="s">
        <v>69</v>
      </c>
      <c r="D389" s="64" t="s">
        <v>68</v>
      </c>
      <c r="E389" s="64" t="s">
        <v>1417</v>
      </c>
      <c r="F389" s="64" t="s">
        <v>5358</v>
      </c>
      <c r="G389" s="64">
        <v>13</v>
      </c>
      <c r="H389" s="64" t="s">
        <v>5105</v>
      </c>
      <c r="I389" s="64">
        <v>23</v>
      </c>
      <c r="J389" s="64">
        <v>20</v>
      </c>
      <c r="K389" s="64">
        <v>235907</v>
      </c>
    </row>
    <row r="390" spans="1:11" x14ac:dyDescent="0.2">
      <c r="A390" s="64" t="s">
        <v>6902</v>
      </c>
      <c r="B390" s="64" t="s">
        <v>6892</v>
      </c>
      <c r="C390" s="64" t="s">
        <v>69</v>
      </c>
      <c r="D390" s="64" t="s">
        <v>68</v>
      </c>
      <c r="E390" s="64" t="s">
        <v>1525</v>
      </c>
      <c r="F390" s="64" t="s">
        <v>5312</v>
      </c>
      <c r="G390" s="64">
        <v>8</v>
      </c>
      <c r="H390" s="64" t="s">
        <v>5105</v>
      </c>
      <c r="I390" s="64">
        <v>11</v>
      </c>
      <c r="J390" s="64">
        <v>8</v>
      </c>
      <c r="K390" s="64">
        <v>343</v>
      </c>
    </row>
    <row r="391" spans="1:11" x14ac:dyDescent="0.2">
      <c r="A391" s="64" t="s">
        <v>6903</v>
      </c>
      <c r="B391" s="64" t="s">
        <v>6892</v>
      </c>
      <c r="C391" s="64" t="s">
        <v>69</v>
      </c>
      <c r="D391" s="64" t="s">
        <v>68</v>
      </c>
      <c r="E391" s="64" t="s">
        <v>1632</v>
      </c>
      <c r="F391" s="64" t="s">
        <v>8787</v>
      </c>
      <c r="G391" s="64">
        <v>10</v>
      </c>
      <c r="H391" s="64" t="s">
        <v>5105</v>
      </c>
      <c r="I391" s="64">
        <v>8</v>
      </c>
      <c r="J391" s="64">
        <v>6</v>
      </c>
      <c r="K391" s="64">
        <v>157271</v>
      </c>
    </row>
    <row r="392" spans="1:11" x14ac:dyDescent="0.2">
      <c r="A392" s="64" t="s">
        <v>6904</v>
      </c>
      <c r="B392" s="64" t="s">
        <v>6892</v>
      </c>
      <c r="C392" s="64" t="s">
        <v>69</v>
      </c>
      <c r="D392" s="64" t="s">
        <v>68</v>
      </c>
      <c r="E392" s="64" t="s">
        <v>1740</v>
      </c>
      <c r="F392" s="64" t="s">
        <v>5310</v>
      </c>
      <c r="G392" s="64">
        <v>36</v>
      </c>
      <c r="H392" s="64" t="s">
        <v>5105</v>
      </c>
      <c r="I392" s="64">
        <v>22</v>
      </c>
      <c r="J392" s="64">
        <v>14</v>
      </c>
      <c r="K392" s="64">
        <v>499</v>
      </c>
    </row>
    <row r="393" spans="1:11" x14ac:dyDescent="0.2">
      <c r="A393" s="64" t="s">
        <v>6905</v>
      </c>
      <c r="B393" s="64" t="s">
        <v>6892</v>
      </c>
      <c r="C393" s="64" t="s">
        <v>69</v>
      </c>
      <c r="D393" s="64" t="s">
        <v>68</v>
      </c>
      <c r="E393" s="64" t="s">
        <v>1847</v>
      </c>
      <c r="F393" s="64" t="s">
        <v>5311</v>
      </c>
      <c r="G393" s="64">
        <v>32</v>
      </c>
      <c r="H393" s="64" t="s">
        <v>5105</v>
      </c>
      <c r="I393" s="64">
        <v>15</v>
      </c>
      <c r="J393" s="64">
        <v>11</v>
      </c>
      <c r="K393" s="64">
        <v>521</v>
      </c>
    </row>
    <row r="394" spans="1:11" x14ac:dyDescent="0.2">
      <c r="A394" s="64" t="s">
        <v>6906</v>
      </c>
      <c r="B394" s="64" t="s">
        <v>6892</v>
      </c>
      <c r="C394" s="64" t="s">
        <v>69</v>
      </c>
      <c r="D394" s="64" t="s">
        <v>68</v>
      </c>
      <c r="E394" s="64" t="s">
        <v>1954</v>
      </c>
      <c r="F394" s="64" t="s">
        <v>8094</v>
      </c>
      <c r="G394" s="64">
        <v>37</v>
      </c>
      <c r="H394" s="64" t="s">
        <v>5105</v>
      </c>
      <c r="I394" s="64">
        <v>34</v>
      </c>
      <c r="J394" s="64">
        <v>22</v>
      </c>
      <c r="K394" s="64">
        <v>157952</v>
      </c>
    </row>
    <row r="395" spans="1:11" x14ac:dyDescent="0.2">
      <c r="A395" s="64" t="s">
        <v>9301</v>
      </c>
      <c r="B395" s="64" t="s">
        <v>6892</v>
      </c>
      <c r="C395" s="64" t="s">
        <v>69</v>
      </c>
      <c r="D395" s="64" t="s">
        <v>68</v>
      </c>
      <c r="E395" s="64" t="s">
        <v>8289</v>
      </c>
      <c r="F395" s="64" t="s">
        <v>8290</v>
      </c>
      <c r="G395" s="64">
        <v>34</v>
      </c>
      <c r="H395" s="64" t="s">
        <v>5365</v>
      </c>
      <c r="I395" s="64">
        <v>66</v>
      </c>
      <c r="J395" s="64">
        <v>77</v>
      </c>
      <c r="K395" s="64">
        <v>623944</v>
      </c>
    </row>
    <row r="396" spans="1:11" x14ac:dyDescent="0.2">
      <c r="A396" s="64" t="s">
        <v>9302</v>
      </c>
      <c r="B396" s="64" t="s">
        <v>6892</v>
      </c>
      <c r="C396" s="64" t="s">
        <v>69</v>
      </c>
      <c r="D396" s="64" t="s">
        <v>68</v>
      </c>
      <c r="E396" s="64" t="s">
        <v>8291</v>
      </c>
      <c r="F396" s="64" t="s">
        <v>8292</v>
      </c>
      <c r="G396" s="64">
        <v>42</v>
      </c>
      <c r="H396" s="64" t="s">
        <v>5365</v>
      </c>
      <c r="I396" s="64">
        <v>35</v>
      </c>
      <c r="J396" s="64">
        <v>51</v>
      </c>
      <c r="K396" s="64">
        <v>1559242</v>
      </c>
    </row>
    <row r="397" spans="1:11" x14ac:dyDescent="0.2">
      <c r="A397" s="64" t="s">
        <v>6907</v>
      </c>
      <c r="B397" s="64" t="s">
        <v>6892</v>
      </c>
      <c r="C397" s="64" t="s">
        <v>69</v>
      </c>
      <c r="D397" s="64" t="s">
        <v>68</v>
      </c>
      <c r="E397" s="64" t="s">
        <v>2278</v>
      </c>
      <c r="F397" s="64" t="s">
        <v>5366</v>
      </c>
      <c r="G397" s="64">
        <v>12</v>
      </c>
      <c r="H397" s="64" t="s">
        <v>5365</v>
      </c>
      <c r="I397" s="64">
        <v>83</v>
      </c>
      <c r="J397" s="64">
        <v>89</v>
      </c>
      <c r="K397" s="64">
        <v>584716</v>
      </c>
    </row>
    <row r="398" spans="1:11" x14ac:dyDescent="0.2">
      <c r="A398" s="64" t="s">
        <v>6908</v>
      </c>
      <c r="B398" s="64" t="s">
        <v>6892</v>
      </c>
      <c r="C398" s="64" t="s">
        <v>69</v>
      </c>
      <c r="D398" s="64" t="s">
        <v>68</v>
      </c>
      <c r="E398" s="64" t="s">
        <v>2385</v>
      </c>
      <c r="F398" s="64" t="s">
        <v>5297</v>
      </c>
      <c r="G398" s="64">
        <v>30</v>
      </c>
      <c r="H398" s="64" t="s">
        <v>5365</v>
      </c>
      <c r="I398" s="64">
        <v>56</v>
      </c>
      <c r="J398" s="64">
        <v>69</v>
      </c>
      <c r="K398" s="64">
        <v>384355</v>
      </c>
    </row>
    <row r="399" spans="1:11" x14ac:dyDescent="0.2">
      <c r="A399" s="64" t="s">
        <v>6909</v>
      </c>
      <c r="B399" s="64" t="s">
        <v>6892</v>
      </c>
      <c r="C399" s="64" t="s">
        <v>69</v>
      </c>
      <c r="D399" s="64" t="s">
        <v>68</v>
      </c>
      <c r="E399" s="64" t="s">
        <v>2492</v>
      </c>
      <c r="F399" s="64" t="s">
        <v>5298</v>
      </c>
      <c r="G399" s="64">
        <v>8</v>
      </c>
      <c r="H399" s="64" t="s">
        <v>5365</v>
      </c>
      <c r="I399" s="64">
        <v>74</v>
      </c>
      <c r="J399" s="64">
        <v>81</v>
      </c>
      <c r="K399" s="64">
        <v>206960</v>
      </c>
    </row>
    <row r="400" spans="1:11" x14ac:dyDescent="0.2">
      <c r="A400" s="64" t="s">
        <v>9303</v>
      </c>
      <c r="B400" s="64" t="s">
        <v>6892</v>
      </c>
      <c r="C400" s="64" t="s">
        <v>69</v>
      </c>
      <c r="D400" s="64" t="s">
        <v>68</v>
      </c>
      <c r="E400" s="64" t="s">
        <v>2706</v>
      </c>
      <c r="F400" s="64" t="s">
        <v>5368</v>
      </c>
      <c r="G400" s="64">
        <v>31</v>
      </c>
      <c r="H400" s="64" t="s">
        <v>5365</v>
      </c>
      <c r="I400" s="64">
        <v>71</v>
      </c>
      <c r="J400" s="64">
        <v>81</v>
      </c>
      <c r="K400" s="64">
        <v>22254</v>
      </c>
    </row>
    <row r="401" spans="1:11" x14ac:dyDescent="0.2">
      <c r="A401" s="64" t="s">
        <v>6910</v>
      </c>
      <c r="B401" s="64" t="s">
        <v>6892</v>
      </c>
      <c r="C401" s="64" t="s">
        <v>69</v>
      </c>
      <c r="D401" s="64" t="s">
        <v>68</v>
      </c>
      <c r="E401" s="64" t="s">
        <v>3138</v>
      </c>
      <c r="F401" s="64" t="s">
        <v>5373</v>
      </c>
      <c r="G401" s="64">
        <v>11</v>
      </c>
      <c r="H401" s="64" t="s">
        <v>5105</v>
      </c>
      <c r="I401" s="64">
        <v>10</v>
      </c>
      <c r="J401" s="64">
        <v>7</v>
      </c>
      <c r="K401" s="64">
        <v>24934</v>
      </c>
    </row>
    <row r="402" spans="1:11" x14ac:dyDescent="0.2">
      <c r="A402" s="64" t="s">
        <v>6911</v>
      </c>
      <c r="B402" s="64" t="s">
        <v>6892</v>
      </c>
      <c r="C402" s="64" t="s">
        <v>69</v>
      </c>
      <c r="D402" s="64" t="s">
        <v>68</v>
      </c>
      <c r="E402" s="64" t="s">
        <v>4003</v>
      </c>
      <c r="F402" s="64" t="s">
        <v>5129</v>
      </c>
      <c r="G402" s="64">
        <v>25</v>
      </c>
      <c r="H402" s="64" t="s">
        <v>5105</v>
      </c>
      <c r="I402" s="64">
        <v>110</v>
      </c>
      <c r="J402" s="64">
        <v>27</v>
      </c>
      <c r="K402" s="64">
        <v>2454</v>
      </c>
    </row>
    <row r="403" spans="1:11" x14ac:dyDescent="0.2">
      <c r="A403" s="64" t="s">
        <v>6912</v>
      </c>
      <c r="B403" s="64" t="s">
        <v>6892</v>
      </c>
      <c r="C403" s="64" t="s">
        <v>69</v>
      </c>
      <c r="D403" s="64" t="s">
        <v>68</v>
      </c>
      <c r="E403" s="64" t="s">
        <v>4327</v>
      </c>
      <c r="F403" s="64" t="s">
        <v>5386</v>
      </c>
      <c r="G403" s="64">
        <v>31</v>
      </c>
      <c r="H403" s="64" t="s">
        <v>5105</v>
      </c>
      <c r="I403" s="64">
        <v>188</v>
      </c>
      <c r="J403" s="64">
        <v>129</v>
      </c>
      <c r="K403" s="64">
        <v>70763</v>
      </c>
    </row>
    <row r="404" spans="1:11" x14ac:dyDescent="0.2">
      <c r="A404" s="64" t="s">
        <v>6913</v>
      </c>
      <c r="B404" s="64" t="s">
        <v>6892</v>
      </c>
      <c r="C404" s="64" t="s">
        <v>69</v>
      </c>
      <c r="D404" s="64" t="s">
        <v>68</v>
      </c>
      <c r="E404" s="64" t="s">
        <v>4435</v>
      </c>
      <c r="F404" s="64" t="s">
        <v>5388</v>
      </c>
      <c r="G404" s="64">
        <v>46</v>
      </c>
      <c r="H404" s="64" t="s">
        <v>5105</v>
      </c>
      <c r="I404" s="64">
        <v>38</v>
      </c>
      <c r="J404" s="64">
        <v>10</v>
      </c>
      <c r="K404" s="64">
        <v>10210</v>
      </c>
    </row>
    <row r="405" spans="1:11" x14ac:dyDescent="0.2">
      <c r="A405" s="64" t="s">
        <v>6914</v>
      </c>
      <c r="B405" s="64" t="s">
        <v>6892</v>
      </c>
      <c r="C405" s="64" t="s">
        <v>69</v>
      </c>
      <c r="D405" s="64" t="s">
        <v>68</v>
      </c>
      <c r="E405" s="64" t="s">
        <v>4868</v>
      </c>
      <c r="F405" s="64" t="s">
        <v>5307</v>
      </c>
      <c r="G405" s="64">
        <v>41</v>
      </c>
      <c r="H405" s="64" t="s">
        <v>5105</v>
      </c>
      <c r="I405" s="64">
        <v>9118</v>
      </c>
      <c r="J405" s="64">
        <v>6350</v>
      </c>
      <c r="K405" s="64">
        <v>3516782752</v>
      </c>
    </row>
    <row r="406" spans="1:11" x14ac:dyDescent="0.2">
      <c r="A406" s="64" t="s">
        <v>9304</v>
      </c>
      <c r="B406" s="64" t="s">
        <v>6892</v>
      </c>
      <c r="C406" s="64" t="s">
        <v>69</v>
      </c>
      <c r="D406" s="64" t="s">
        <v>68</v>
      </c>
      <c r="E406" s="64" t="s">
        <v>8301</v>
      </c>
      <c r="F406" s="64" t="s">
        <v>8302</v>
      </c>
      <c r="G406" s="64">
        <v>36</v>
      </c>
      <c r="H406" s="64" t="s">
        <v>5105</v>
      </c>
      <c r="I406" s="64">
        <v>4649</v>
      </c>
      <c r="J406" s="64">
        <v>3417</v>
      </c>
      <c r="K406" s="64">
        <v>96910403</v>
      </c>
    </row>
    <row r="407" spans="1:11" x14ac:dyDescent="0.2">
      <c r="A407" s="64" t="s">
        <v>6915</v>
      </c>
      <c r="B407" s="64" t="s">
        <v>6916</v>
      </c>
      <c r="C407" s="64" t="s">
        <v>73</v>
      </c>
      <c r="D407" s="64" t="s">
        <v>72</v>
      </c>
      <c r="E407" s="64" t="s">
        <v>15</v>
      </c>
      <c r="F407" s="64" t="s">
        <v>5284</v>
      </c>
      <c r="G407" s="64">
        <v>28</v>
      </c>
      <c r="H407" s="64" t="s">
        <v>5365</v>
      </c>
      <c r="I407" s="64">
        <v>87</v>
      </c>
      <c r="J407" s="64">
        <v>96</v>
      </c>
      <c r="K407" s="64">
        <v>345444</v>
      </c>
    </row>
    <row r="408" spans="1:11" x14ac:dyDescent="0.2">
      <c r="A408" s="64" t="s">
        <v>6917</v>
      </c>
      <c r="B408" s="64" t="s">
        <v>6916</v>
      </c>
      <c r="C408" s="64" t="s">
        <v>73</v>
      </c>
      <c r="D408" s="64" t="s">
        <v>72</v>
      </c>
      <c r="E408" s="64" t="s">
        <v>225</v>
      </c>
      <c r="F408" s="64" t="s">
        <v>5285</v>
      </c>
      <c r="G408" s="64">
        <v>36</v>
      </c>
      <c r="H408" s="64" t="s">
        <v>5365</v>
      </c>
      <c r="I408" s="64">
        <v>93</v>
      </c>
      <c r="J408" s="64">
        <v>99</v>
      </c>
      <c r="K408" s="64">
        <v>99827</v>
      </c>
    </row>
    <row r="409" spans="1:11" x14ac:dyDescent="0.2">
      <c r="A409" s="64" t="s">
        <v>6918</v>
      </c>
      <c r="B409" s="64" t="s">
        <v>6916</v>
      </c>
      <c r="C409" s="64" t="s">
        <v>73</v>
      </c>
      <c r="D409" s="64" t="s">
        <v>72</v>
      </c>
      <c r="E409" s="64" t="s">
        <v>332</v>
      </c>
      <c r="F409" s="64" t="s">
        <v>5115</v>
      </c>
      <c r="G409" s="64">
        <v>20</v>
      </c>
      <c r="H409" s="64" t="s">
        <v>5105</v>
      </c>
      <c r="I409" s="64">
        <v>15</v>
      </c>
      <c r="J409" s="64">
        <v>11</v>
      </c>
      <c r="K409" s="64">
        <v>196818</v>
      </c>
    </row>
    <row r="410" spans="1:11" x14ac:dyDescent="0.2">
      <c r="A410" s="64" t="s">
        <v>6919</v>
      </c>
      <c r="B410" s="64" t="s">
        <v>6916</v>
      </c>
      <c r="C410" s="64" t="s">
        <v>73</v>
      </c>
      <c r="D410" s="64" t="s">
        <v>72</v>
      </c>
      <c r="E410" s="64" t="s">
        <v>441</v>
      </c>
      <c r="F410" s="64" t="s">
        <v>5111</v>
      </c>
      <c r="G410" s="64">
        <v>33</v>
      </c>
      <c r="H410" s="64" t="s">
        <v>5105</v>
      </c>
      <c r="I410" s="64">
        <v>14</v>
      </c>
      <c r="J410" s="64">
        <v>7</v>
      </c>
      <c r="K410" s="64">
        <v>344431</v>
      </c>
    </row>
    <row r="411" spans="1:11" x14ac:dyDescent="0.2">
      <c r="A411" s="64" t="s">
        <v>6920</v>
      </c>
      <c r="B411" s="64" t="s">
        <v>6916</v>
      </c>
      <c r="C411" s="64" t="s">
        <v>73</v>
      </c>
      <c r="D411" s="64" t="s">
        <v>72</v>
      </c>
      <c r="E411" s="64" t="s">
        <v>550</v>
      </c>
      <c r="F411" s="64" t="s">
        <v>5350</v>
      </c>
      <c r="G411" s="64">
        <v>27</v>
      </c>
      <c r="H411" s="64" t="s">
        <v>5105</v>
      </c>
      <c r="I411" s="64">
        <v>15</v>
      </c>
      <c r="J411" s="64">
        <v>10</v>
      </c>
      <c r="K411" s="64">
        <v>275102</v>
      </c>
    </row>
    <row r="412" spans="1:11" x14ac:dyDescent="0.2">
      <c r="A412" s="64" t="s">
        <v>6921</v>
      </c>
      <c r="B412" s="64" t="s">
        <v>6916</v>
      </c>
      <c r="C412" s="64" t="s">
        <v>73</v>
      </c>
      <c r="D412" s="64" t="s">
        <v>72</v>
      </c>
      <c r="E412" s="64" t="s">
        <v>984</v>
      </c>
      <c r="F412" s="64" t="s">
        <v>5356</v>
      </c>
      <c r="G412" s="64">
        <v>34</v>
      </c>
      <c r="H412" s="64" t="s">
        <v>5105</v>
      </c>
      <c r="I412" s="64">
        <v>92</v>
      </c>
      <c r="J412" s="64">
        <v>54</v>
      </c>
      <c r="K412" s="64">
        <v>2285</v>
      </c>
    </row>
    <row r="413" spans="1:11" x14ac:dyDescent="0.2">
      <c r="A413" s="64" t="s">
        <v>6922</v>
      </c>
      <c r="B413" s="64" t="s">
        <v>6916</v>
      </c>
      <c r="C413" s="64" t="s">
        <v>73</v>
      </c>
      <c r="D413" s="64" t="s">
        <v>72</v>
      </c>
      <c r="E413" s="64" t="s">
        <v>1093</v>
      </c>
      <c r="F413" s="64" t="s">
        <v>5151</v>
      </c>
      <c r="G413" s="64">
        <v>45</v>
      </c>
      <c r="H413" s="64" t="s">
        <v>5105</v>
      </c>
      <c r="I413" s="64">
        <v>7.2</v>
      </c>
      <c r="J413" s="64">
        <v>4.2</v>
      </c>
      <c r="K413" s="64">
        <v>249</v>
      </c>
    </row>
    <row r="414" spans="1:11" x14ac:dyDescent="0.2">
      <c r="A414" s="64" t="s">
        <v>6923</v>
      </c>
      <c r="B414" s="64" t="s">
        <v>6916</v>
      </c>
      <c r="C414" s="64" t="s">
        <v>73</v>
      </c>
      <c r="D414" s="64" t="s">
        <v>72</v>
      </c>
      <c r="E414" s="64" t="s">
        <v>1201</v>
      </c>
      <c r="F414" s="64" t="s">
        <v>1202</v>
      </c>
      <c r="G414" s="64">
        <v>40</v>
      </c>
      <c r="H414" s="64" t="s">
        <v>5105</v>
      </c>
      <c r="I414" s="64">
        <v>21</v>
      </c>
      <c r="J414" s="64">
        <v>9</v>
      </c>
      <c r="K414" s="64">
        <v>590453</v>
      </c>
    </row>
    <row r="415" spans="1:11" x14ac:dyDescent="0.2">
      <c r="A415" s="64" t="s">
        <v>6924</v>
      </c>
      <c r="B415" s="64" t="s">
        <v>6916</v>
      </c>
      <c r="C415" s="64" t="s">
        <v>73</v>
      </c>
      <c r="D415" s="64" t="s">
        <v>72</v>
      </c>
      <c r="E415" s="64" t="s">
        <v>1309</v>
      </c>
      <c r="F415" s="64" t="s">
        <v>8279</v>
      </c>
      <c r="G415" s="64">
        <v>37</v>
      </c>
      <c r="H415" s="64" t="s">
        <v>5105</v>
      </c>
      <c r="I415" s="64">
        <v>32</v>
      </c>
      <c r="J415" s="64">
        <v>20</v>
      </c>
      <c r="K415" s="64">
        <v>469252</v>
      </c>
    </row>
    <row r="416" spans="1:11" x14ac:dyDescent="0.2">
      <c r="A416" s="64" t="s">
        <v>6925</v>
      </c>
      <c r="B416" s="64" t="s">
        <v>6916</v>
      </c>
      <c r="C416" s="64" t="s">
        <v>73</v>
      </c>
      <c r="D416" s="64" t="s">
        <v>72</v>
      </c>
      <c r="E416" s="64" t="s">
        <v>1417</v>
      </c>
      <c r="F416" s="64" t="s">
        <v>5358</v>
      </c>
      <c r="G416" s="64">
        <v>38</v>
      </c>
      <c r="H416" s="64" t="s">
        <v>5105</v>
      </c>
      <c r="I416" s="64">
        <v>28</v>
      </c>
      <c r="J416" s="64">
        <v>20</v>
      </c>
      <c r="K416" s="64">
        <v>312835</v>
      </c>
    </row>
    <row r="417" spans="1:11" x14ac:dyDescent="0.2">
      <c r="A417" s="64" t="s">
        <v>6926</v>
      </c>
      <c r="B417" s="64" t="s">
        <v>6916</v>
      </c>
      <c r="C417" s="64" t="s">
        <v>73</v>
      </c>
      <c r="D417" s="64" t="s">
        <v>72</v>
      </c>
      <c r="E417" s="64" t="s">
        <v>1525</v>
      </c>
      <c r="F417" s="64" t="s">
        <v>5312</v>
      </c>
      <c r="G417" s="64">
        <v>26</v>
      </c>
      <c r="H417" s="64" t="s">
        <v>5105</v>
      </c>
      <c r="I417" s="64">
        <v>14</v>
      </c>
      <c r="J417" s="64">
        <v>8</v>
      </c>
      <c r="K417" s="64">
        <v>423</v>
      </c>
    </row>
    <row r="418" spans="1:11" x14ac:dyDescent="0.2">
      <c r="A418" s="64" t="s">
        <v>6927</v>
      </c>
      <c r="B418" s="64" t="s">
        <v>6916</v>
      </c>
      <c r="C418" s="64" t="s">
        <v>73</v>
      </c>
      <c r="D418" s="64" t="s">
        <v>72</v>
      </c>
      <c r="E418" s="64" t="s">
        <v>1632</v>
      </c>
      <c r="F418" s="64" t="s">
        <v>8787</v>
      </c>
      <c r="G418" s="64">
        <v>42</v>
      </c>
      <c r="H418" s="64" t="s">
        <v>5105</v>
      </c>
      <c r="I418" s="64">
        <v>14</v>
      </c>
      <c r="J418" s="64">
        <v>6</v>
      </c>
      <c r="K418" s="64">
        <v>312835</v>
      </c>
    </row>
    <row r="419" spans="1:11" x14ac:dyDescent="0.2">
      <c r="A419" s="64" t="s">
        <v>6928</v>
      </c>
      <c r="B419" s="64" t="s">
        <v>6916</v>
      </c>
      <c r="C419" s="64" t="s">
        <v>73</v>
      </c>
      <c r="D419" s="64" t="s">
        <v>72</v>
      </c>
      <c r="E419" s="64" t="s">
        <v>1740</v>
      </c>
      <c r="F419" s="64" t="s">
        <v>5310</v>
      </c>
      <c r="G419" s="64">
        <v>29</v>
      </c>
      <c r="H419" s="64" t="s">
        <v>5105</v>
      </c>
      <c r="I419" s="64">
        <v>21</v>
      </c>
      <c r="J419" s="64">
        <v>14</v>
      </c>
      <c r="K419" s="64">
        <v>226</v>
      </c>
    </row>
    <row r="420" spans="1:11" x14ac:dyDescent="0.2">
      <c r="A420" s="64" t="s">
        <v>6929</v>
      </c>
      <c r="B420" s="64" t="s">
        <v>6916</v>
      </c>
      <c r="C420" s="64" t="s">
        <v>73</v>
      </c>
      <c r="D420" s="64" t="s">
        <v>72</v>
      </c>
      <c r="E420" s="64" t="s">
        <v>1847</v>
      </c>
      <c r="F420" s="64" t="s">
        <v>5311</v>
      </c>
      <c r="G420" s="64">
        <v>42</v>
      </c>
      <c r="H420" s="64" t="s">
        <v>5105</v>
      </c>
      <c r="I420" s="64">
        <v>16</v>
      </c>
      <c r="J420" s="64">
        <v>11</v>
      </c>
      <c r="K420" s="64">
        <v>345</v>
      </c>
    </row>
    <row r="421" spans="1:11" x14ac:dyDescent="0.2">
      <c r="A421" s="64" t="s">
        <v>6930</v>
      </c>
      <c r="B421" s="64" t="s">
        <v>6916</v>
      </c>
      <c r="C421" s="64" t="s">
        <v>73</v>
      </c>
      <c r="D421" s="64" t="s">
        <v>72</v>
      </c>
      <c r="E421" s="64" t="s">
        <v>1954</v>
      </c>
      <c r="F421" s="64" t="s">
        <v>8094</v>
      </c>
      <c r="G421" s="64">
        <v>27</v>
      </c>
      <c r="H421" s="64" t="s">
        <v>5105</v>
      </c>
      <c r="I421" s="64">
        <v>31</v>
      </c>
      <c r="J421" s="64">
        <v>22</v>
      </c>
      <c r="K421" s="64">
        <v>66875</v>
      </c>
    </row>
    <row r="422" spans="1:11" x14ac:dyDescent="0.2">
      <c r="A422" s="64" t="s">
        <v>9305</v>
      </c>
      <c r="B422" s="64" t="s">
        <v>6916</v>
      </c>
      <c r="C422" s="64" t="s">
        <v>73</v>
      </c>
      <c r="D422" s="64" t="s">
        <v>72</v>
      </c>
      <c r="E422" s="64" t="s">
        <v>8289</v>
      </c>
      <c r="F422" s="64" t="s">
        <v>8290</v>
      </c>
      <c r="G422" s="64">
        <v>47</v>
      </c>
      <c r="H422" s="64" t="s">
        <v>5365</v>
      </c>
      <c r="I422" s="64">
        <v>62</v>
      </c>
      <c r="J422" s="64">
        <v>77</v>
      </c>
      <c r="K422" s="64">
        <v>437350</v>
      </c>
    </row>
    <row r="423" spans="1:11" x14ac:dyDescent="0.2">
      <c r="A423" s="64" t="s">
        <v>9306</v>
      </c>
      <c r="B423" s="64" t="s">
        <v>6916</v>
      </c>
      <c r="C423" s="64" t="s">
        <v>73</v>
      </c>
      <c r="D423" s="64" t="s">
        <v>72</v>
      </c>
      <c r="E423" s="64" t="s">
        <v>8291</v>
      </c>
      <c r="F423" s="64" t="s">
        <v>8292</v>
      </c>
      <c r="G423" s="64">
        <v>39</v>
      </c>
      <c r="H423" s="64" t="s">
        <v>5365</v>
      </c>
      <c r="I423" s="64">
        <v>36</v>
      </c>
      <c r="J423" s="64">
        <v>51</v>
      </c>
      <c r="K423" s="64">
        <v>738067</v>
      </c>
    </row>
    <row r="424" spans="1:11" x14ac:dyDescent="0.2">
      <c r="A424" s="64" t="s">
        <v>6931</v>
      </c>
      <c r="B424" s="64" t="s">
        <v>6916</v>
      </c>
      <c r="C424" s="64" t="s">
        <v>73</v>
      </c>
      <c r="D424" s="64" t="s">
        <v>72</v>
      </c>
      <c r="E424" s="64" t="s">
        <v>2278</v>
      </c>
      <c r="F424" s="64" t="s">
        <v>5366</v>
      </c>
      <c r="G424" s="64">
        <v>18</v>
      </c>
      <c r="H424" s="64" t="s">
        <v>5365</v>
      </c>
      <c r="I424" s="64">
        <v>81</v>
      </c>
      <c r="J424" s="64">
        <v>89</v>
      </c>
      <c r="K424" s="64">
        <v>393636</v>
      </c>
    </row>
    <row r="425" spans="1:11" x14ac:dyDescent="0.2">
      <c r="A425" s="64" t="s">
        <v>6932</v>
      </c>
      <c r="B425" s="64" t="s">
        <v>6916</v>
      </c>
      <c r="C425" s="64" t="s">
        <v>73</v>
      </c>
      <c r="D425" s="64" t="s">
        <v>72</v>
      </c>
      <c r="E425" s="64" t="s">
        <v>2385</v>
      </c>
      <c r="F425" s="64" t="s">
        <v>5297</v>
      </c>
      <c r="G425" s="64">
        <v>21</v>
      </c>
      <c r="H425" s="64" t="s">
        <v>5365</v>
      </c>
      <c r="I425" s="64">
        <v>58</v>
      </c>
      <c r="J425" s="64">
        <v>69</v>
      </c>
      <c r="K425" s="64">
        <v>175077</v>
      </c>
    </row>
    <row r="426" spans="1:11" x14ac:dyDescent="0.2">
      <c r="A426" s="64" t="s">
        <v>6933</v>
      </c>
      <c r="B426" s="64" t="s">
        <v>6916</v>
      </c>
      <c r="C426" s="64" t="s">
        <v>73</v>
      </c>
      <c r="D426" s="64" t="s">
        <v>72</v>
      </c>
      <c r="E426" s="64" t="s">
        <v>2492</v>
      </c>
      <c r="F426" s="64" t="s">
        <v>5298</v>
      </c>
      <c r="G426" s="64">
        <v>26</v>
      </c>
      <c r="H426" s="64" t="s">
        <v>5365</v>
      </c>
      <c r="I426" s="64">
        <v>69</v>
      </c>
      <c r="J426" s="64">
        <v>81</v>
      </c>
      <c r="K426" s="64">
        <v>190993</v>
      </c>
    </row>
    <row r="427" spans="1:11" x14ac:dyDescent="0.2">
      <c r="A427" s="64" t="s">
        <v>9307</v>
      </c>
      <c r="B427" s="64" t="s">
        <v>6916</v>
      </c>
      <c r="C427" s="64" t="s">
        <v>73</v>
      </c>
      <c r="D427" s="64" t="s">
        <v>72</v>
      </c>
      <c r="E427" s="64" t="s">
        <v>2706</v>
      </c>
      <c r="F427" s="64" t="s">
        <v>5368</v>
      </c>
      <c r="G427" s="64">
        <v>15</v>
      </c>
      <c r="H427" s="64" t="s">
        <v>5365</v>
      </c>
      <c r="I427" s="64">
        <v>75</v>
      </c>
      <c r="J427" s="64">
        <v>81</v>
      </c>
      <c r="K427" s="64">
        <v>7263</v>
      </c>
    </row>
    <row r="428" spans="1:11" x14ac:dyDescent="0.2">
      <c r="A428" s="64" t="s">
        <v>6934</v>
      </c>
      <c r="B428" s="64" t="s">
        <v>6916</v>
      </c>
      <c r="C428" s="64" t="s">
        <v>73</v>
      </c>
      <c r="D428" s="64" t="s">
        <v>72</v>
      </c>
      <c r="E428" s="64" t="s">
        <v>3138</v>
      </c>
      <c r="F428" s="64" t="s">
        <v>5373</v>
      </c>
      <c r="G428" s="64">
        <v>31</v>
      </c>
      <c r="H428" s="64" t="s">
        <v>5105</v>
      </c>
      <c r="I428" s="64">
        <v>13</v>
      </c>
      <c r="J428" s="64">
        <v>7</v>
      </c>
      <c r="K428" s="64">
        <v>27296</v>
      </c>
    </row>
    <row r="429" spans="1:11" x14ac:dyDescent="0.2">
      <c r="A429" s="64" t="s">
        <v>6935</v>
      </c>
      <c r="B429" s="64" t="s">
        <v>6916</v>
      </c>
      <c r="C429" s="64" t="s">
        <v>73</v>
      </c>
      <c r="D429" s="64" t="s">
        <v>72</v>
      </c>
      <c r="E429" s="64" t="s">
        <v>4003</v>
      </c>
      <c r="F429" s="64" t="s">
        <v>5129</v>
      </c>
      <c r="G429" s="64">
        <v>15</v>
      </c>
      <c r="H429" s="64" t="s">
        <v>5105</v>
      </c>
      <c r="I429" s="64">
        <v>78</v>
      </c>
      <c r="J429" s="64">
        <v>27</v>
      </c>
      <c r="K429" s="64">
        <v>812</v>
      </c>
    </row>
    <row r="430" spans="1:11" x14ac:dyDescent="0.2">
      <c r="A430" s="64" t="s">
        <v>6936</v>
      </c>
      <c r="B430" s="64" t="s">
        <v>6916</v>
      </c>
      <c r="C430" s="64" t="s">
        <v>73</v>
      </c>
      <c r="D430" s="64" t="s">
        <v>72</v>
      </c>
      <c r="E430" s="64" t="s">
        <v>4327</v>
      </c>
      <c r="F430" s="64" t="s">
        <v>5386</v>
      </c>
      <c r="G430" s="64">
        <v>37</v>
      </c>
      <c r="H430" s="64" t="s">
        <v>5105</v>
      </c>
      <c r="I430" s="64">
        <v>195</v>
      </c>
      <c r="J430" s="64">
        <v>129</v>
      </c>
      <c r="K430" s="64">
        <v>42264</v>
      </c>
    </row>
    <row r="431" spans="1:11" x14ac:dyDescent="0.2">
      <c r="A431" s="64" t="s">
        <v>6937</v>
      </c>
      <c r="B431" s="64" t="s">
        <v>6916</v>
      </c>
      <c r="C431" s="64" t="s">
        <v>73</v>
      </c>
      <c r="D431" s="64" t="s">
        <v>72</v>
      </c>
      <c r="E431" s="64" t="s">
        <v>4435</v>
      </c>
      <c r="F431" s="64" t="s">
        <v>5388</v>
      </c>
      <c r="G431" s="64">
        <v>33</v>
      </c>
      <c r="H431" s="64" t="s">
        <v>5105</v>
      </c>
      <c r="I431" s="64">
        <v>32</v>
      </c>
      <c r="J431" s="64">
        <v>10</v>
      </c>
      <c r="K431" s="64">
        <v>4148</v>
      </c>
    </row>
    <row r="432" spans="1:11" x14ac:dyDescent="0.2">
      <c r="A432" s="64" t="s">
        <v>6938</v>
      </c>
      <c r="B432" s="64" t="s">
        <v>6916</v>
      </c>
      <c r="C432" s="64" t="s">
        <v>73</v>
      </c>
      <c r="D432" s="64" t="s">
        <v>72</v>
      </c>
      <c r="E432" s="64" t="s">
        <v>4868</v>
      </c>
      <c r="F432" s="64" t="s">
        <v>5307</v>
      </c>
      <c r="G432" s="64">
        <v>37</v>
      </c>
      <c r="H432" s="64" t="s">
        <v>5105</v>
      </c>
      <c r="I432" s="64">
        <v>8991</v>
      </c>
      <c r="J432" s="64">
        <v>6350</v>
      </c>
      <c r="K432" s="64">
        <v>1791332198</v>
      </c>
    </row>
    <row r="433" spans="1:11" x14ac:dyDescent="0.2">
      <c r="A433" s="64" t="s">
        <v>9308</v>
      </c>
      <c r="B433" s="64" t="s">
        <v>6916</v>
      </c>
      <c r="C433" s="64" t="s">
        <v>73</v>
      </c>
      <c r="D433" s="64" t="s">
        <v>72</v>
      </c>
      <c r="E433" s="64" t="s">
        <v>8301</v>
      </c>
      <c r="F433" s="64" t="s">
        <v>8302</v>
      </c>
      <c r="G433" s="64">
        <v>42</v>
      </c>
      <c r="H433" s="64" t="s">
        <v>5105</v>
      </c>
      <c r="I433" s="64">
        <v>4946</v>
      </c>
      <c r="J433" s="64">
        <v>3417</v>
      </c>
      <c r="K433" s="64">
        <v>59806193</v>
      </c>
    </row>
    <row r="434" spans="1:11" x14ac:dyDescent="0.2">
      <c r="A434" s="64" t="s">
        <v>6939</v>
      </c>
      <c r="B434" s="64" t="s">
        <v>6940</v>
      </c>
      <c r="C434" s="64" t="s">
        <v>81</v>
      </c>
      <c r="D434" s="64" t="s">
        <v>80</v>
      </c>
      <c r="E434" s="64" t="s">
        <v>15</v>
      </c>
      <c r="F434" s="64" t="s">
        <v>5284</v>
      </c>
      <c r="G434" s="64">
        <v>28</v>
      </c>
      <c r="H434" s="64" t="s">
        <v>5365</v>
      </c>
      <c r="I434" s="64">
        <v>87</v>
      </c>
      <c r="J434" s="64">
        <v>96</v>
      </c>
      <c r="K434" s="64">
        <v>150158</v>
      </c>
    </row>
    <row r="435" spans="1:11" x14ac:dyDescent="0.2">
      <c r="A435" s="64" t="s">
        <v>6941</v>
      </c>
      <c r="B435" s="64" t="s">
        <v>6940</v>
      </c>
      <c r="C435" s="64" t="s">
        <v>81</v>
      </c>
      <c r="D435" s="64" t="s">
        <v>80</v>
      </c>
      <c r="E435" s="64" t="s">
        <v>225</v>
      </c>
      <c r="F435" s="64" t="s">
        <v>5285</v>
      </c>
      <c r="G435" s="64">
        <v>26</v>
      </c>
      <c r="H435" s="64" t="s">
        <v>5365</v>
      </c>
      <c r="I435" s="64">
        <v>95</v>
      </c>
      <c r="J435" s="64">
        <v>99</v>
      </c>
      <c r="K435" s="64">
        <v>31480</v>
      </c>
    </row>
    <row r="436" spans="1:11" x14ac:dyDescent="0.2">
      <c r="A436" s="64" t="s">
        <v>6942</v>
      </c>
      <c r="B436" s="64" t="s">
        <v>6940</v>
      </c>
      <c r="C436" s="64" t="s">
        <v>81</v>
      </c>
      <c r="D436" s="64" t="s">
        <v>80</v>
      </c>
      <c r="E436" s="64" t="s">
        <v>332</v>
      </c>
      <c r="F436" s="64" t="s">
        <v>5115</v>
      </c>
      <c r="G436" s="64">
        <v>8</v>
      </c>
      <c r="H436" s="64" t="s">
        <v>5105</v>
      </c>
      <c r="I436" s="64">
        <v>13</v>
      </c>
      <c r="J436" s="64">
        <v>11</v>
      </c>
      <c r="K436" s="64">
        <v>41962</v>
      </c>
    </row>
    <row r="437" spans="1:11" x14ac:dyDescent="0.2">
      <c r="A437" s="64" t="s">
        <v>6943</v>
      </c>
      <c r="B437" s="64" t="s">
        <v>6940</v>
      </c>
      <c r="C437" s="64" t="s">
        <v>81</v>
      </c>
      <c r="D437" s="64" t="s">
        <v>80</v>
      </c>
      <c r="E437" s="64" t="s">
        <v>441</v>
      </c>
      <c r="F437" s="64" t="s">
        <v>5111</v>
      </c>
      <c r="G437" s="64">
        <v>13</v>
      </c>
      <c r="H437" s="64" t="s">
        <v>5105</v>
      </c>
      <c r="I437" s="64">
        <v>11</v>
      </c>
      <c r="J437" s="64">
        <v>7</v>
      </c>
      <c r="K437" s="64">
        <v>83925</v>
      </c>
    </row>
    <row r="438" spans="1:11" x14ac:dyDescent="0.2">
      <c r="A438" s="64" t="s">
        <v>6944</v>
      </c>
      <c r="B438" s="64" t="s">
        <v>6940</v>
      </c>
      <c r="C438" s="64" t="s">
        <v>81</v>
      </c>
      <c r="D438" s="64" t="s">
        <v>80</v>
      </c>
      <c r="E438" s="64" t="s">
        <v>550</v>
      </c>
      <c r="F438" s="64" t="s">
        <v>5350</v>
      </c>
      <c r="G438" s="64">
        <v>35</v>
      </c>
      <c r="H438" s="64" t="s">
        <v>5105</v>
      </c>
      <c r="I438" s="64">
        <v>16</v>
      </c>
      <c r="J438" s="64">
        <v>10</v>
      </c>
      <c r="K438" s="64">
        <v>147325</v>
      </c>
    </row>
    <row r="439" spans="1:11" x14ac:dyDescent="0.2">
      <c r="A439" s="64" t="s">
        <v>6945</v>
      </c>
      <c r="B439" s="64" t="s">
        <v>6940</v>
      </c>
      <c r="C439" s="64" t="s">
        <v>81</v>
      </c>
      <c r="D439" s="64" t="s">
        <v>80</v>
      </c>
      <c r="E439" s="64" t="s">
        <v>984</v>
      </c>
      <c r="F439" s="64" t="s">
        <v>5356</v>
      </c>
      <c r="G439" s="64">
        <v>26</v>
      </c>
      <c r="H439" s="64" t="s">
        <v>5105</v>
      </c>
      <c r="I439" s="64">
        <v>79</v>
      </c>
      <c r="J439" s="64">
        <v>54</v>
      </c>
      <c r="K439" s="64">
        <v>664</v>
      </c>
    </row>
    <row r="440" spans="1:11" x14ac:dyDescent="0.2">
      <c r="A440" s="64" t="s">
        <v>6946</v>
      </c>
      <c r="B440" s="64" t="s">
        <v>6940</v>
      </c>
      <c r="C440" s="64" t="s">
        <v>81</v>
      </c>
      <c r="D440" s="64" t="s">
        <v>80</v>
      </c>
      <c r="E440" s="64" t="s">
        <v>1093</v>
      </c>
      <c r="F440" s="64" t="s">
        <v>5151</v>
      </c>
      <c r="G440" s="64">
        <v>31</v>
      </c>
      <c r="H440" s="64" t="s">
        <v>5105</v>
      </c>
      <c r="I440" s="64">
        <v>6.5</v>
      </c>
      <c r="J440" s="64">
        <v>4.2</v>
      </c>
      <c r="K440" s="64">
        <v>89</v>
      </c>
    </row>
    <row r="441" spans="1:11" x14ac:dyDescent="0.2">
      <c r="A441" s="64" t="s">
        <v>6947</v>
      </c>
      <c r="B441" s="64" t="s">
        <v>6940</v>
      </c>
      <c r="C441" s="64" t="s">
        <v>81</v>
      </c>
      <c r="D441" s="64" t="s">
        <v>80</v>
      </c>
      <c r="E441" s="64" t="s">
        <v>1201</v>
      </c>
      <c r="F441" s="64" t="s">
        <v>1202</v>
      </c>
      <c r="G441" s="64">
        <v>26</v>
      </c>
      <c r="H441" s="64" t="s">
        <v>5105</v>
      </c>
      <c r="I441" s="64">
        <v>18</v>
      </c>
      <c r="J441" s="64">
        <v>9</v>
      </c>
      <c r="K441" s="64">
        <v>188831</v>
      </c>
    </row>
    <row r="442" spans="1:11" x14ac:dyDescent="0.2">
      <c r="A442" s="64" t="s">
        <v>6948</v>
      </c>
      <c r="B442" s="64" t="s">
        <v>6940</v>
      </c>
      <c r="C442" s="64" t="s">
        <v>81</v>
      </c>
      <c r="D442" s="64" t="s">
        <v>80</v>
      </c>
      <c r="E442" s="64" t="s">
        <v>1309</v>
      </c>
      <c r="F442" s="64" t="s">
        <v>8279</v>
      </c>
      <c r="G442" s="64">
        <v>43</v>
      </c>
      <c r="H442" s="64" t="s">
        <v>5105</v>
      </c>
      <c r="I442" s="64">
        <v>35</v>
      </c>
      <c r="J442" s="64">
        <v>20</v>
      </c>
      <c r="K442" s="64">
        <v>255174</v>
      </c>
    </row>
    <row r="443" spans="1:11" x14ac:dyDescent="0.2">
      <c r="A443" s="64" t="s">
        <v>6949</v>
      </c>
      <c r="B443" s="64" t="s">
        <v>6940</v>
      </c>
      <c r="C443" s="64" t="s">
        <v>81</v>
      </c>
      <c r="D443" s="64" t="s">
        <v>80</v>
      </c>
      <c r="E443" s="64" t="s">
        <v>1417</v>
      </c>
      <c r="F443" s="64" t="s">
        <v>5358</v>
      </c>
      <c r="G443" s="64">
        <v>17</v>
      </c>
      <c r="H443" s="64" t="s">
        <v>5105</v>
      </c>
      <c r="I443" s="64">
        <v>24</v>
      </c>
      <c r="J443" s="64">
        <v>20</v>
      </c>
      <c r="K443" s="64">
        <v>68046</v>
      </c>
    </row>
    <row r="444" spans="1:11" x14ac:dyDescent="0.2">
      <c r="A444" s="64" t="s">
        <v>6950</v>
      </c>
      <c r="B444" s="64" t="s">
        <v>6940</v>
      </c>
      <c r="C444" s="64" t="s">
        <v>81</v>
      </c>
      <c r="D444" s="64" t="s">
        <v>80</v>
      </c>
      <c r="E444" s="64" t="s">
        <v>1525</v>
      </c>
      <c r="F444" s="64" t="s">
        <v>5312</v>
      </c>
      <c r="G444" s="64">
        <v>31</v>
      </c>
      <c r="H444" s="64" t="s">
        <v>5105</v>
      </c>
      <c r="I444" s="64">
        <v>16</v>
      </c>
      <c r="J444" s="64">
        <v>8</v>
      </c>
      <c r="K444" s="64">
        <v>225</v>
      </c>
    </row>
    <row r="445" spans="1:11" x14ac:dyDescent="0.2">
      <c r="A445" s="64" t="s">
        <v>6951</v>
      </c>
      <c r="B445" s="64" t="s">
        <v>6940</v>
      </c>
      <c r="C445" s="64" t="s">
        <v>81</v>
      </c>
      <c r="D445" s="64" t="s">
        <v>80</v>
      </c>
      <c r="E445" s="64" t="s">
        <v>1632</v>
      </c>
      <c r="F445" s="64" t="s">
        <v>8787</v>
      </c>
      <c r="G445" s="64">
        <v>17</v>
      </c>
      <c r="H445" s="64" t="s">
        <v>5105</v>
      </c>
      <c r="I445" s="64">
        <v>9</v>
      </c>
      <c r="J445" s="64">
        <v>6</v>
      </c>
      <c r="K445" s="64">
        <v>51035</v>
      </c>
    </row>
    <row r="446" spans="1:11" x14ac:dyDescent="0.2">
      <c r="A446" s="64" t="s">
        <v>6952</v>
      </c>
      <c r="B446" s="64" t="s">
        <v>6940</v>
      </c>
      <c r="C446" s="64" t="s">
        <v>81</v>
      </c>
      <c r="D446" s="64" t="s">
        <v>80</v>
      </c>
      <c r="E446" s="64" t="s">
        <v>1740</v>
      </c>
      <c r="F446" s="64" t="s">
        <v>5310</v>
      </c>
      <c r="G446" s="64">
        <v>13</v>
      </c>
      <c r="H446" s="64" t="s">
        <v>5105</v>
      </c>
      <c r="I446" s="64">
        <v>19</v>
      </c>
      <c r="J446" s="64">
        <v>14</v>
      </c>
      <c r="K446" s="64">
        <v>71</v>
      </c>
    </row>
    <row r="447" spans="1:11" x14ac:dyDescent="0.2">
      <c r="A447" s="64" t="s">
        <v>6953</v>
      </c>
      <c r="B447" s="64" t="s">
        <v>6940</v>
      </c>
      <c r="C447" s="64" t="s">
        <v>81</v>
      </c>
      <c r="D447" s="64" t="s">
        <v>80</v>
      </c>
      <c r="E447" s="64" t="s">
        <v>1847</v>
      </c>
      <c r="F447" s="64" t="s">
        <v>5311</v>
      </c>
      <c r="G447" s="64">
        <v>33</v>
      </c>
      <c r="H447" s="64" t="s">
        <v>5105</v>
      </c>
      <c r="I447" s="64">
        <v>15</v>
      </c>
      <c r="J447" s="64">
        <v>11</v>
      </c>
      <c r="K447" s="64">
        <v>120</v>
      </c>
    </row>
    <row r="448" spans="1:11" x14ac:dyDescent="0.2">
      <c r="A448" s="64" t="s">
        <v>6954</v>
      </c>
      <c r="B448" s="64" t="s">
        <v>6940</v>
      </c>
      <c r="C448" s="64" t="s">
        <v>81</v>
      </c>
      <c r="D448" s="64" t="s">
        <v>80</v>
      </c>
      <c r="E448" s="64" t="s">
        <v>1954</v>
      </c>
      <c r="F448" s="64" t="s">
        <v>8094</v>
      </c>
      <c r="G448" s="64">
        <v>21</v>
      </c>
      <c r="H448" s="64" t="s">
        <v>5105</v>
      </c>
      <c r="I448" s="64">
        <v>30</v>
      </c>
      <c r="J448" s="64">
        <v>22</v>
      </c>
      <c r="K448" s="64">
        <v>27374</v>
      </c>
    </row>
    <row r="449" spans="1:11" x14ac:dyDescent="0.2">
      <c r="A449" s="64" t="s">
        <v>9309</v>
      </c>
      <c r="B449" s="64" t="s">
        <v>6940</v>
      </c>
      <c r="C449" s="64" t="s">
        <v>81</v>
      </c>
      <c r="D449" s="64" t="s">
        <v>80</v>
      </c>
      <c r="E449" s="64" t="s">
        <v>8289</v>
      </c>
      <c r="F449" s="64" t="s">
        <v>8290</v>
      </c>
      <c r="G449" s="64">
        <v>34</v>
      </c>
      <c r="H449" s="64" t="s">
        <v>5365</v>
      </c>
      <c r="I449" s="64">
        <v>66</v>
      </c>
      <c r="J449" s="64">
        <v>77</v>
      </c>
      <c r="K449" s="64">
        <v>134696</v>
      </c>
    </row>
    <row r="450" spans="1:11" x14ac:dyDescent="0.2">
      <c r="A450" s="64" t="s">
        <v>9310</v>
      </c>
      <c r="B450" s="64" t="s">
        <v>6940</v>
      </c>
      <c r="C450" s="64" t="s">
        <v>81</v>
      </c>
      <c r="D450" s="64" t="s">
        <v>80</v>
      </c>
      <c r="E450" s="64" t="s">
        <v>8291</v>
      </c>
      <c r="F450" s="64" t="s">
        <v>8292</v>
      </c>
      <c r="G450" s="64">
        <v>20</v>
      </c>
      <c r="H450" s="64" t="s">
        <v>5365</v>
      </c>
      <c r="I450" s="64">
        <v>41</v>
      </c>
      <c r="J450" s="64">
        <v>51</v>
      </c>
      <c r="K450" s="64">
        <v>209812</v>
      </c>
    </row>
    <row r="451" spans="1:11" x14ac:dyDescent="0.2">
      <c r="A451" s="64" t="s">
        <v>6955</v>
      </c>
      <c r="B451" s="64" t="s">
        <v>6940</v>
      </c>
      <c r="C451" s="64" t="s">
        <v>81</v>
      </c>
      <c r="D451" s="64" t="s">
        <v>80</v>
      </c>
      <c r="E451" s="64" t="s">
        <v>2278</v>
      </c>
      <c r="F451" s="64" t="s">
        <v>5366</v>
      </c>
      <c r="G451" s="64">
        <v>21</v>
      </c>
      <c r="H451" s="64" t="s">
        <v>5365</v>
      </c>
      <c r="I451" s="64">
        <v>80</v>
      </c>
      <c r="J451" s="64">
        <v>89</v>
      </c>
      <c r="K451" s="64">
        <v>188831</v>
      </c>
    </row>
    <row r="452" spans="1:11" x14ac:dyDescent="0.2">
      <c r="A452" s="64" t="s">
        <v>6956</v>
      </c>
      <c r="B452" s="64" t="s">
        <v>6940</v>
      </c>
      <c r="C452" s="64" t="s">
        <v>81</v>
      </c>
      <c r="D452" s="64" t="s">
        <v>80</v>
      </c>
      <c r="E452" s="64" t="s">
        <v>2385</v>
      </c>
      <c r="F452" s="64" t="s">
        <v>5297</v>
      </c>
      <c r="G452" s="64">
        <v>16</v>
      </c>
      <c r="H452" s="64" t="s">
        <v>5365</v>
      </c>
      <c r="I452" s="64">
        <v>59</v>
      </c>
      <c r="J452" s="64">
        <v>69</v>
      </c>
      <c r="K452" s="64">
        <v>75426</v>
      </c>
    </row>
    <row r="453" spans="1:11" x14ac:dyDescent="0.2">
      <c r="A453" s="64" t="s">
        <v>6957</v>
      </c>
      <c r="B453" s="64" t="s">
        <v>6940</v>
      </c>
      <c r="C453" s="64" t="s">
        <v>81</v>
      </c>
      <c r="D453" s="64" t="s">
        <v>80</v>
      </c>
      <c r="E453" s="64" t="s">
        <v>2492</v>
      </c>
      <c r="F453" s="64" t="s">
        <v>5298</v>
      </c>
      <c r="G453" s="64">
        <v>18</v>
      </c>
      <c r="H453" s="64" t="s">
        <v>5365</v>
      </c>
      <c r="I453" s="64">
        <v>70</v>
      </c>
      <c r="J453" s="64">
        <v>81</v>
      </c>
      <c r="K453" s="64">
        <v>82968</v>
      </c>
    </row>
    <row r="454" spans="1:11" x14ac:dyDescent="0.2">
      <c r="A454" s="64" t="s">
        <v>9311</v>
      </c>
      <c r="B454" s="64" t="s">
        <v>6940</v>
      </c>
      <c r="C454" s="64" t="s">
        <v>81</v>
      </c>
      <c r="D454" s="64" t="s">
        <v>80</v>
      </c>
      <c r="E454" s="64" t="s">
        <v>2706</v>
      </c>
      <c r="F454" s="64" t="s">
        <v>5368</v>
      </c>
      <c r="G454" s="64">
        <v>15</v>
      </c>
      <c r="H454" s="64" t="s">
        <v>5365</v>
      </c>
      <c r="I454" s="64">
        <v>75</v>
      </c>
      <c r="J454" s="64">
        <v>81</v>
      </c>
      <c r="K454" s="64">
        <v>3502</v>
      </c>
    </row>
    <row r="455" spans="1:11" x14ac:dyDescent="0.2">
      <c r="A455" s="64" t="s">
        <v>6958</v>
      </c>
      <c r="B455" s="64" t="s">
        <v>6940</v>
      </c>
      <c r="C455" s="64" t="s">
        <v>81</v>
      </c>
      <c r="D455" s="64" t="s">
        <v>80</v>
      </c>
      <c r="E455" s="64" t="s">
        <v>3138</v>
      </c>
      <c r="F455" s="64" t="s">
        <v>5373</v>
      </c>
      <c r="G455" s="64">
        <v>21</v>
      </c>
      <c r="H455" s="64" t="s">
        <v>5105</v>
      </c>
      <c r="I455" s="64">
        <v>12</v>
      </c>
      <c r="J455" s="64">
        <v>7</v>
      </c>
      <c r="K455" s="64">
        <v>10996</v>
      </c>
    </row>
    <row r="456" spans="1:11" x14ac:dyDescent="0.2">
      <c r="A456" s="64" t="s">
        <v>6959</v>
      </c>
      <c r="B456" s="64" t="s">
        <v>6940</v>
      </c>
      <c r="C456" s="64" t="s">
        <v>81</v>
      </c>
      <c r="D456" s="64" t="s">
        <v>80</v>
      </c>
      <c r="E456" s="64" t="s">
        <v>4003</v>
      </c>
      <c r="F456" s="64" t="s">
        <v>5129</v>
      </c>
      <c r="G456" s="64">
        <v>35</v>
      </c>
      <c r="H456" s="64" t="s">
        <v>5105</v>
      </c>
      <c r="I456" s="64">
        <v>128</v>
      </c>
      <c r="J456" s="64">
        <v>27</v>
      </c>
      <c r="K456" s="64">
        <v>762</v>
      </c>
    </row>
    <row r="457" spans="1:11" x14ac:dyDescent="0.2">
      <c r="A457" s="64" t="s">
        <v>6960</v>
      </c>
      <c r="B457" s="64" t="s">
        <v>6940</v>
      </c>
      <c r="C457" s="64" t="s">
        <v>81</v>
      </c>
      <c r="D457" s="64" t="s">
        <v>80</v>
      </c>
      <c r="E457" s="64" t="s">
        <v>4327</v>
      </c>
      <c r="F457" s="64" t="s">
        <v>5386</v>
      </c>
      <c r="G457" s="64">
        <v>20</v>
      </c>
      <c r="H457" s="64" t="s">
        <v>5105</v>
      </c>
      <c r="I457" s="64">
        <v>175</v>
      </c>
      <c r="J457" s="64">
        <v>129</v>
      </c>
      <c r="K457" s="64">
        <v>14540</v>
      </c>
    </row>
    <row r="458" spans="1:11" x14ac:dyDescent="0.2">
      <c r="A458" s="64" t="s">
        <v>6961</v>
      </c>
      <c r="B458" s="64" t="s">
        <v>6940</v>
      </c>
      <c r="C458" s="64" t="s">
        <v>81</v>
      </c>
      <c r="D458" s="64" t="s">
        <v>80</v>
      </c>
      <c r="E458" s="64" t="s">
        <v>4435</v>
      </c>
      <c r="F458" s="64" t="s">
        <v>5388</v>
      </c>
      <c r="G458" s="64">
        <v>33</v>
      </c>
      <c r="H458" s="64" t="s">
        <v>5105</v>
      </c>
      <c r="I458" s="64">
        <v>32</v>
      </c>
      <c r="J458" s="64">
        <v>10</v>
      </c>
      <c r="K458" s="64">
        <v>1969</v>
      </c>
    </row>
    <row r="459" spans="1:11" x14ac:dyDescent="0.2">
      <c r="A459" s="64" t="s">
        <v>6962</v>
      </c>
      <c r="B459" s="64" t="s">
        <v>6940</v>
      </c>
      <c r="C459" s="64" t="s">
        <v>81</v>
      </c>
      <c r="D459" s="64" t="s">
        <v>80</v>
      </c>
      <c r="E459" s="64" t="s">
        <v>4868</v>
      </c>
      <c r="F459" s="64" t="s">
        <v>5307</v>
      </c>
      <c r="G459" s="64">
        <v>31</v>
      </c>
      <c r="H459" s="64" t="s">
        <v>5105</v>
      </c>
      <c r="I459" s="64">
        <v>8697</v>
      </c>
      <c r="J459" s="64">
        <v>6350</v>
      </c>
      <c r="K459" s="64">
        <v>780971291</v>
      </c>
    </row>
    <row r="460" spans="1:11" x14ac:dyDescent="0.2">
      <c r="A460" s="64" t="s">
        <v>9312</v>
      </c>
      <c r="B460" s="64" t="s">
        <v>6940</v>
      </c>
      <c r="C460" s="64" t="s">
        <v>81</v>
      </c>
      <c r="D460" s="64" t="s">
        <v>80</v>
      </c>
      <c r="E460" s="64" t="s">
        <v>8301</v>
      </c>
      <c r="F460" s="64" t="s">
        <v>8302</v>
      </c>
      <c r="G460" s="64">
        <v>17</v>
      </c>
      <c r="H460" s="64" t="s">
        <v>5105</v>
      </c>
      <c r="I460" s="64">
        <v>4052</v>
      </c>
      <c r="J460" s="64">
        <v>3417</v>
      </c>
      <c r="K460" s="64">
        <v>10809164</v>
      </c>
    </row>
    <row r="461" spans="1:11" x14ac:dyDescent="0.2">
      <c r="A461" s="64" t="s">
        <v>6963</v>
      </c>
      <c r="B461" s="64" t="s">
        <v>6964</v>
      </c>
      <c r="C461" s="64" t="s">
        <v>85</v>
      </c>
      <c r="D461" s="64" t="s">
        <v>84</v>
      </c>
      <c r="E461" s="64" t="s">
        <v>15</v>
      </c>
      <c r="F461" s="64" t="s">
        <v>5284</v>
      </c>
      <c r="G461" s="64">
        <v>8</v>
      </c>
      <c r="H461" s="64" t="s">
        <v>5365</v>
      </c>
      <c r="I461" s="64">
        <v>92</v>
      </c>
      <c r="J461" s="64">
        <v>96</v>
      </c>
      <c r="K461" s="64">
        <v>103417</v>
      </c>
    </row>
    <row r="462" spans="1:11" x14ac:dyDescent="0.2">
      <c r="A462" s="64" t="s">
        <v>6965</v>
      </c>
      <c r="B462" s="64" t="s">
        <v>6964</v>
      </c>
      <c r="C462" s="64" t="s">
        <v>85</v>
      </c>
      <c r="D462" s="64" t="s">
        <v>84</v>
      </c>
      <c r="E462" s="64" t="s">
        <v>225</v>
      </c>
      <c r="F462" s="64" t="s">
        <v>5285</v>
      </c>
      <c r="G462" s="64">
        <v>11</v>
      </c>
      <c r="H462" s="64" t="s">
        <v>5365</v>
      </c>
      <c r="I462" s="64">
        <v>96</v>
      </c>
      <c r="J462" s="64">
        <v>99</v>
      </c>
      <c r="K462" s="64">
        <v>32247</v>
      </c>
    </row>
    <row r="463" spans="1:11" x14ac:dyDescent="0.2">
      <c r="A463" s="64" t="s">
        <v>6966</v>
      </c>
      <c r="B463" s="64" t="s">
        <v>6964</v>
      </c>
      <c r="C463" s="64" t="s">
        <v>85</v>
      </c>
      <c r="D463" s="64" t="s">
        <v>84</v>
      </c>
      <c r="E463" s="64" t="s">
        <v>332</v>
      </c>
      <c r="F463" s="64" t="s">
        <v>5115</v>
      </c>
      <c r="G463" s="64">
        <v>27</v>
      </c>
      <c r="H463" s="64" t="s">
        <v>5105</v>
      </c>
      <c r="I463" s="64">
        <v>16</v>
      </c>
      <c r="J463" s="64">
        <v>11</v>
      </c>
      <c r="K463" s="64">
        <v>167891</v>
      </c>
    </row>
    <row r="464" spans="1:11" x14ac:dyDescent="0.2">
      <c r="A464" s="64" t="s">
        <v>6967</v>
      </c>
      <c r="B464" s="64" t="s">
        <v>6964</v>
      </c>
      <c r="C464" s="64" t="s">
        <v>85</v>
      </c>
      <c r="D464" s="64" t="s">
        <v>84</v>
      </c>
      <c r="E464" s="64" t="s">
        <v>441</v>
      </c>
      <c r="F464" s="64" t="s">
        <v>5111</v>
      </c>
      <c r="G464" s="64">
        <v>21</v>
      </c>
      <c r="H464" s="64" t="s">
        <v>5105</v>
      </c>
      <c r="I464" s="64">
        <v>12</v>
      </c>
      <c r="J464" s="64">
        <v>7</v>
      </c>
      <c r="K464" s="64">
        <v>167891</v>
      </c>
    </row>
    <row r="465" spans="1:11" x14ac:dyDescent="0.2">
      <c r="A465" s="64" t="s">
        <v>6968</v>
      </c>
      <c r="B465" s="64" t="s">
        <v>6964</v>
      </c>
      <c r="C465" s="64" t="s">
        <v>85</v>
      </c>
      <c r="D465" s="64" t="s">
        <v>84</v>
      </c>
      <c r="E465" s="64" t="s">
        <v>550</v>
      </c>
      <c r="F465" s="64" t="s">
        <v>5350</v>
      </c>
      <c r="G465" s="64">
        <v>27</v>
      </c>
      <c r="H465" s="64" t="s">
        <v>5105</v>
      </c>
      <c r="I465" s="64">
        <v>15</v>
      </c>
      <c r="J465" s="64">
        <v>10</v>
      </c>
      <c r="K465" s="64">
        <v>183016</v>
      </c>
    </row>
    <row r="466" spans="1:11" x14ac:dyDescent="0.2">
      <c r="A466" s="64" t="s">
        <v>6969</v>
      </c>
      <c r="B466" s="64" t="s">
        <v>6964</v>
      </c>
      <c r="C466" s="64" t="s">
        <v>85</v>
      </c>
      <c r="D466" s="64" t="s">
        <v>84</v>
      </c>
      <c r="E466" s="64" t="s">
        <v>984</v>
      </c>
      <c r="F466" s="64" t="s">
        <v>5356</v>
      </c>
      <c r="G466" s="64">
        <v>44</v>
      </c>
      <c r="H466" s="64" t="s">
        <v>5105</v>
      </c>
      <c r="I466" s="64">
        <v>106</v>
      </c>
      <c r="J466" s="64">
        <v>54</v>
      </c>
      <c r="K466" s="64">
        <v>2129</v>
      </c>
    </row>
    <row r="467" spans="1:11" x14ac:dyDescent="0.2">
      <c r="A467" s="64" t="s">
        <v>6970</v>
      </c>
      <c r="B467" s="64" t="s">
        <v>6964</v>
      </c>
      <c r="C467" s="64" t="s">
        <v>85</v>
      </c>
      <c r="D467" s="64" t="s">
        <v>84</v>
      </c>
      <c r="E467" s="64" t="s">
        <v>1093</v>
      </c>
      <c r="F467" s="64" t="s">
        <v>5151</v>
      </c>
      <c r="G467" s="64">
        <v>28</v>
      </c>
      <c r="H467" s="64" t="s">
        <v>5105</v>
      </c>
      <c r="I467" s="64">
        <v>6.4</v>
      </c>
      <c r="J467" s="64">
        <v>4.2</v>
      </c>
      <c r="K467" s="64">
        <v>123</v>
      </c>
    </row>
    <row r="468" spans="1:11" x14ac:dyDescent="0.2">
      <c r="A468" s="64" t="s">
        <v>6971</v>
      </c>
      <c r="B468" s="64" t="s">
        <v>6964</v>
      </c>
      <c r="C468" s="64" t="s">
        <v>85</v>
      </c>
      <c r="D468" s="64" t="s">
        <v>84</v>
      </c>
      <c r="E468" s="64" t="s">
        <v>1201</v>
      </c>
      <c r="F468" s="64" t="s">
        <v>1202</v>
      </c>
      <c r="G468" s="64">
        <v>50</v>
      </c>
      <c r="H468" s="64" t="s">
        <v>5105</v>
      </c>
      <c r="I468" s="64">
        <v>26</v>
      </c>
      <c r="J468" s="64">
        <v>9</v>
      </c>
      <c r="K468" s="64">
        <v>570829</v>
      </c>
    </row>
    <row r="469" spans="1:11" x14ac:dyDescent="0.2">
      <c r="A469" s="64" t="s">
        <v>6972</v>
      </c>
      <c r="B469" s="64" t="s">
        <v>6964</v>
      </c>
      <c r="C469" s="64" t="s">
        <v>85</v>
      </c>
      <c r="D469" s="64" t="s">
        <v>84</v>
      </c>
      <c r="E469" s="64" t="s">
        <v>1309</v>
      </c>
      <c r="F469" s="64" t="s">
        <v>8279</v>
      </c>
      <c r="G469" s="64">
        <v>46</v>
      </c>
      <c r="H469" s="64" t="s">
        <v>5105</v>
      </c>
      <c r="I469" s="64">
        <v>36</v>
      </c>
      <c r="J469" s="64">
        <v>20</v>
      </c>
      <c r="K469" s="64">
        <v>421557</v>
      </c>
    </row>
    <row r="470" spans="1:11" x14ac:dyDescent="0.2">
      <c r="A470" s="64" t="s">
        <v>6973</v>
      </c>
      <c r="B470" s="64" t="s">
        <v>6964</v>
      </c>
      <c r="C470" s="64" t="s">
        <v>85</v>
      </c>
      <c r="D470" s="64" t="s">
        <v>84</v>
      </c>
      <c r="E470" s="64" t="s">
        <v>1417</v>
      </c>
      <c r="F470" s="64" t="s">
        <v>5358</v>
      </c>
      <c r="G470" s="64">
        <v>48</v>
      </c>
      <c r="H470" s="64" t="s">
        <v>5105</v>
      </c>
      <c r="I470" s="64">
        <v>32</v>
      </c>
      <c r="J470" s="64">
        <v>20</v>
      </c>
      <c r="K470" s="64">
        <v>316168</v>
      </c>
    </row>
    <row r="471" spans="1:11" x14ac:dyDescent="0.2">
      <c r="A471" s="64" t="s">
        <v>6974</v>
      </c>
      <c r="B471" s="64" t="s">
        <v>6964</v>
      </c>
      <c r="C471" s="64" t="s">
        <v>85</v>
      </c>
      <c r="D471" s="64" t="s">
        <v>84</v>
      </c>
      <c r="E471" s="64" t="s">
        <v>1525</v>
      </c>
      <c r="F471" s="64" t="s">
        <v>5312</v>
      </c>
      <c r="G471" s="64">
        <v>33</v>
      </c>
      <c r="H471" s="64" t="s">
        <v>5105</v>
      </c>
      <c r="I471" s="64">
        <v>16</v>
      </c>
      <c r="J471" s="64">
        <v>8</v>
      </c>
      <c r="K471" s="64">
        <v>359</v>
      </c>
    </row>
    <row r="472" spans="1:11" x14ac:dyDescent="0.2">
      <c r="A472" s="64" t="s">
        <v>6975</v>
      </c>
      <c r="B472" s="64" t="s">
        <v>6964</v>
      </c>
      <c r="C472" s="64" t="s">
        <v>85</v>
      </c>
      <c r="D472" s="64" t="s">
        <v>84</v>
      </c>
      <c r="E472" s="64" t="s">
        <v>1632</v>
      </c>
      <c r="F472" s="64" t="s">
        <v>8787</v>
      </c>
      <c r="G472" s="64">
        <v>49</v>
      </c>
      <c r="H472" s="64" t="s">
        <v>5105</v>
      </c>
      <c r="I472" s="64">
        <v>18</v>
      </c>
      <c r="J472" s="64">
        <v>6</v>
      </c>
      <c r="K472" s="64">
        <v>316168</v>
      </c>
    </row>
    <row r="473" spans="1:11" x14ac:dyDescent="0.2">
      <c r="A473" s="64" t="s">
        <v>6976</v>
      </c>
      <c r="B473" s="64" t="s">
        <v>6964</v>
      </c>
      <c r="C473" s="64" t="s">
        <v>85</v>
      </c>
      <c r="D473" s="64" t="s">
        <v>84</v>
      </c>
      <c r="E473" s="64" t="s">
        <v>1740</v>
      </c>
      <c r="F473" s="64" t="s">
        <v>5310</v>
      </c>
      <c r="G473" s="64">
        <v>27</v>
      </c>
      <c r="H473" s="64" t="s">
        <v>5105</v>
      </c>
      <c r="I473" s="64">
        <v>21</v>
      </c>
      <c r="J473" s="64">
        <v>14</v>
      </c>
      <c r="K473" s="64">
        <v>149</v>
      </c>
    </row>
    <row r="474" spans="1:11" x14ac:dyDescent="0.2">
      <c r="A474" s="64" t="s">
        <v>6977</v>
      </c>
      <c r="B474" s="64" t="s">
        <v>6964</v>
      </c>
      <c r="C474" s="64" t="s">
        <v>85</v>
      </c>
      <c r="D474" s="64" t="s">
        <v>84</v>
      </c>
      <c r="E474" s="64" t="s">
        <v>1847</v>
      </c>
      <c r="F474" s="64" t="s">
        <v>5311</v>
      </c>
      <c r="G474" s="64">
        <v>46</v>
      </c>
      <c r="H474" s="64" t="s">
        <v>5105</v>
      </c>
      <c r="I474" s="64">
        <v>17</v>
      </c>
      <c r="J474" s="64">
        <v>11</v>
      </c>
      <c r="K474" s="64">
        <v>285</v>
      </c>
    </row>
    <row r="475" spans="1:11" x14ac:dyDescent="0.2">
      <c r="A475" s="64" t="s">
        <v>6978</v>
      </c>
      <c r="B475" s="64" t="s">
        <v>6964</v>
      </c>
      <c r="C475" s="64" t="s">
        <v>85</v>
      </c>
      <c r="D475" s="64" t="s">
        <v>84</v>
      </c>
      <c r="E475" s="64" t="s">
        <v>1954</v>
      </c>
      <c r="F475" s="64" t="s">
        <v>8094</v>
      </c>
      <c r="G475" s="64">
        <v>45</v>
      </c>
      <c r="H475" s="64" t="s">
        <v>5105</v>
      </c>
      <c r="I475" s="64">
        <v>36</v>
      </c>
      <c r="J475" s="64">
        <v>22</v>
      </c>
      <c r="K475" s="64">
        <v>66059</v>
      </c>
    </row>
    <row r="476" spans="1:11" x14ac:dyDescent="0.2">
      <c r="A476" s="64" t="s">
        <v>9313</v>
      </c>
      <c r="B476" s="64" t="s">
        <v>6964</v>
      </c>
      <c r="C476" s="64" t="s">
        <v>85</v>
      </c>
      <c r="D476" s="64" t="s">
        <v>84</v>
      </c>
      <c r="E476" s="64" t="s">
        <v>8289</v>
      </c>
      <c r="F476" s="64" t="s">
        <v>8290</v>
      </c>
      <c r="G476" s="64">
        <v>28</v>
      </c>
      <c r="H476" s="64" t="s">
        <v>5365</v>
      </c>
      <c r="I476" s="64">
        <v>67</v>
      </c>
      <c r="J476" s="64">
        <v>77</v>
      </c>
      <c r="K476" s="64">
        <v>197733</v>
      </c>
    </row>
    <row r="477" spans="1:11" x14ac:dyDescent="0.2">
      <c r="A477" s="64" t="s">
        <v>9314</v>
      </c>
      <c r="B477" s="64" t="s">
        <v>6964</v>
      </c>
      <c r="C477" s="64" t="s">
        <v>85</v>
      </c>
      <c r="D477" s="64" t="s">
        <v>84</v>
      </c>
      <c r="E477" s="64" t="s">
        <v>8291</v>
      </c>
      <c r="F477" s="64" t="s">
        <v>8292</v>
      </c>
      <c r="G477" s="64">
        <v>10</v>
      </c>
      <c r="H477" s="64" t="s">
        <v>5365</v>
      </c>
      <c r="I477" s="64">
        <v>43</v>
      </c>
      <c r="J477" s="64">
        <v>51</v>
      </c>
      <c r="K477" s="64">
        <v>268626</v>
      </c>
    </row>
    <row r="478" spans="1:11" x14ac:dyDescent="0.2">
      <c r="A478" s="64" t="s">
        <v>6979</v>
      </c>
      <c r="B478" s="64" t="s">
        <v>6964</v>
      </c>
      <c r="C478" s="64" t="s">
        <v>85</v>
      </c>
      <c r="D478" s="64" t="s">
        <v>84</v>
      </c>
      <c r="E478" s="64" t="s">
        <v>2278</v>
      </c>
      <c r="F478" s="64" t="s">
        <v>5366</v>
      </c>
      <c r="G478" s="64">
        <v>12</v>
      </c>
      <c r="H478" s="64" t="s">
        <v>5365</v>
      </c>
      <c r="I478" s="64">
        <v>83</v>
      </c>
      <c r="J478" s="64">
        <v>89</v>
      </c>
      <c r="K478" s="64">
        <v>201469</v>
      </c>
    </row>
    <row r="479" spans="1:11" x14ac:dyDescent="0.2">
      <c r="A479" s="64" t="s">
        <v>6980</v>
      </c>
      <c r="B479" s="64" t="s">
        <v>6964</v>
      </c>
      <c r="C479" s="64" t="s">
        <v>85</v>
      </c>
      <c r="D479" s="64" t="s">
        <v>84</v>
      </c>
      <c r="E479" s="64" t="s">
        <v>2385</v>
      </c>
      <c r="F479" s="64" t="s">
        <v>5297</v>
      </c>
      <c r="G479" s="64">
        <v>30</v>
      </c>
      <c r="H479" s="64" t="s">
        <v>5365</v>
      </c>
      <c r="I479" s="64">
        <v>56</v>
      </c>
      <c r="J479" s="64">
        <v>69</v>
      </c>
      <c r="K479" s="64">
        <v>133326</v>
      </c>
    </row>
    <row r="480" spans="1:11" x14ac:dyDescent="0.2">
      <c r="A480" s="64" t="s">
        <v>6981</v>
      </c>
      <c r="B480" s="64" t="s">
        <v>6964</v>
      </c>
      <c r="C480" s="64" t="s">
        <v>85</v>
      </c>
      <c r="D480" s="64" t="s">
        <v>84</v>
      </c>
      <c r="E480" s="64" t="s">
        <v>2492</v>
      </c>
      <c r="F480" s="64" t="s">
        <v>5298</v>
      </c>
      <c r="G480" s="64">
        <v>27</v>
      </c>
      <c r="H480" s="64" t="s">
        <v>5365</v>
      </c>
      <c r="I480" s="64">
        <v>68</v>
      </c>
      <c r="J480" s="64">
        <v>81</v>
      </c>
      <c r="K480" s="64">
        <v>133326</v>
      </c>
    </row>
    <row r="481" spans="1:11" x14ac:dyDescent="0.2">
      <c r="A481" s="64" t="s">
        <v>9315</v>
      </c>
      <c r="B481" s="64" t="s">
        <v>6964</v>
      </c>
      <c r="C481" s="64" t="s">
        <v>85</v>
      </c>
      <c r="D481" s="64" t="s">
        <v>84</v>
      </c>
      <c r="E481" s="64" t="s">
        <v>2706</v>
      </c>
      <c r="F481" s="64" t="s">
        <v>5368</v>
      </c>
      <c r="G481" s="64">
        <v>23</v>
      </c>
      <c r="H481" s="64" t="s">
        <v>5365</v>
      </c>
      <c r="I481" s="64">
        <v>73</v>
      </c>
      <c r="J481" s="64">
        <v>81</v>
      </c>
      <c r="K481" s="64">
        <v>6264</v>
      </c>
    </row>
    <row r="482" spans="1:11" x14ac:dyDescent="0.2">
      <c r="A482" s="64" t="s">
        <v>6982</v>
      </c>
      <c r="B482" s="64" t="s">
        <v>6964</v>
      </c>
      <c r="C482" s="64" t="s">
        <v>85</v>
      </c>
      <c r="D482" s="64" t="s">
        <v>84</v>
      </c>
      <c r="E482" s="64" t="s">
        <v>3138</v>
      </c>
      <c r="F482" s="64" t="s">
        <v>5373</v>
      </c>
      <c r="G482" s="64">
        <v>46</v>
      </c>
      <c r="H482" s="64" t="s">
        <v>5105</v>
      </c>
      <c r="I482" s="64">
        <v>17</v>
      </c>
      <c r="J482" s="64">
        <v>7</v>
      </c>
      <c r="K482" s="64">
        <v>32112</v>
      </c>
    </row>
    <row r="483" spans="1:11" x14ac:dyDescent="0.2">
      <c r="A483" s="64" t="s">
        <v>6983</v>
      </c>
      <c r="B483" s="64" t="s">
        <v>6964</v>
      </c>
      <c r="C483" s="64" t="s">
        <v>85</v>
      </c>
      <c r="D483" s="64" t="s">
        <v>84</v>
      </c>
      <c r="E483" s="64" t="s">
        <v>4003</v>
      </c>
      <c r="F483" s="64" t="s">
        <v>5129</v>
      </c>
      <c r="G483" s="64">
        <v>27</v>
      </c>
      <c r="H483" s="64" t="s">
        <v>5105</v>
      </c>
      <c r="I483" s="64">
        <v>117</v>
      </c>
      <c r="J483" s="64">
        <v>27</v>
      </c>
      <c r="K483" s="64">
        <v>923</v>
      </c>
    </row>
    <row r="484" spans="1:11" x14ac:dyDescent="0.2">
      <c r="A484" s="64" t="s">
        <v>6984</v>
      </c>
      <c r="B484" s="64" t="s">
        <v>6964</v>
      </c>
      <c r="C484" s="64" t="s">
        <v>85</v>
      </c>
      <c r="D484" s="64" t="s">
        <v>84</v>
      </c>
      <c r="E484" s="64" t="s">
        <v>4327</v>
      </c>
      <c r="F484" s="64" t="s">
        <v>5386</v>
      </c>
      <c r="G484" s="64">
        <v>47</v>
      </c>
      <c r="H484" s="64" t="s">
        <v>5105</v>
      </c>
      <c r="I484" s="64">
        <v>223</v>
      </c>
      <c r="J484" s="64">
        <v>129</v>
      </c>
      <c r="K484" s="64">
        <v>39733</v>
      </c>
    </row>
    <row r="485" spans="1:11" x14ac:dyDescent="0.2">
      <c r="A485" s="64" t="s">
        <v>6985</v>
      </c>
      <c r="B485" s="64" t="s">
        <v>6964</v>
      </c>
      <c r="C485" s="64" t="s">
        <v>85</v>
      </c>
      <c r="D485" s="64" t="s">
        <v>84</v>
      </c>
      <c r="E485" s="64" t="s">
        <v>4435</v>
      </c>
      <c r="F485" s="64" t="s">
        <v>5388</v>
      </c>
      <c r="G485" s="64">
        <v>45</v>
      </c>
      <c r="H485" s="64" t="s">
        <v>5105</v>
      </c>
      <c r="I485" s="64">
        <v>37</v>
      </c>
      <c r="J485" s="64">
        <v>10</v>
      </c>
      <c r="K485" s="64">
        <v>3673</v>
      </c>
    </row>
    <row r="486" spans="1:11" x14ac:dyDescent="0.2">
      <c r="A486" s="64" t="s">
        <v>6986</v>
      </c>
      <c r="B486" s="64" t="s">
        <v>6964</v>
      </c>
      <c r="C486" s="64" t="s">
        <v>85</v>
      </c>
      <c r="D486" s="64" t="s">
        <v>84</v>
      </c>
      <c r="E486" s="64" t="s">
        <v>4868</v>
      </c>
      <c r="F486" s="64" t="s">
        <v>5307</v>
      </c>
      <c r="G486" s="64">
        <v>40</v>
      </c>
      <c r="H486" s="64" t="s">
        <v>5105</v>
      </c>
      <c r="I486" s="64">
        <v>9075</v>
      </c>
      <c r="J486" s="64">
        <v>6350</v>
      </c>
      <c r="K486" s="64">
        <v>1211447800</v>
      </c>
    </row>
    <row r="487" spans="1:11" x14ac:dyDescent="0.2">
      <c r="A487" s="64" t="s">
        <v>9316</v>
      </c>
      <c r="B487" s="64" t="s">
        <v>6964</v>
      </c>
      <c r="C487" s="64" t="s">
        <v>85</v>
      </c>
      <c r="D487" s="64" t="s">
        <v>84</v>
      </c>
      <c r="E487" s="64" t="s">
        <v>8301</v>
      </c>
      <c r="F487" s="64" t="s">
        <v>8302</v>
      </c>
      <c r="G487" s="64">
        <v>22</v>
      </c>
      <c r="H487" s="64" t="s">
        <v>5105</v>
      </c>
      <c r="I487" s="64">
        <v>4326</v>
      </c>
      <c r="J487" s="64">
        <v>3417</v>
      </c>
      <c r="K487" s="64">
        <v>23960244</v>
      </c>
    </row>
    <row r="488" spans="1:11" x14ac:dyDescent="0.2">
      <c r="A488" s="64" t="s">
        <v>6987</v>
      </c>
      <c r="B488" s="64" t="s">
        <v>6988</v>
      </c>
      <c r="C488" s="64" t="s">
        <v>89</v>
      </c>
      <c r="D488" s="64" t="s">
        <v>88</v>
      </c>
      <c r="E488" s="64" t="s">
        <v>15</v>
      </c>
      <c r="F488" s="64" t="s">
        <v>5284</v>
      </c>
      <c r="G488" s="64">
        <v>45</v>
      </c>
      <c r="H488" s="64" t="s">
        <v>5365</v>
      </c>
      <c r="I488" s="64">
        <v>82</v>
      </c>
      <c r="J488" s="64">
        <v>96</v>
      </c>
      <c r="K488" s="64">
        <v>391956</v>
      </c>
    </row>
    <row r="489" spans="1:11" x14ac:dyDescent="0.2">
      <c r="A489" s="64" t="s">
        <v>6989</v>
      </c>
      <c r="B489" s="64" t="s">
        <v>6988</v>
      </c>
      <c r="C489" s="64" t="s">
        <v>89</v>
      </c>
      <c r="D489" s="64" t="s">
        <v>88</v>
      </c>
      <c r="E489" s="64" t="s">
        <v>225</v>
      </c>
      <c r="F489" s="64" t="s">
        <v>5285</v>
      </c>
      <c r="G489" s="64">
        <v>11</v>
      </c>
      <c r="H489" s="64" t="s">
        <v>5365</v>
      </c>
      <c r="I489" s="64">
        <v>96</v>
      </c>
      <c r="J489" s="64">
        <v>99</v>
      </c>
      <c r="K489" s="64">
        <v>36175</v>
      </c>
    </row>
    <row r="490" spans="1:11" x14ac:dyDescent="0.2">
      <c r="A490" s="64" t="s">
        <v>6990</v>
      </c>
      <c r="B490" s="64" t="s">
        <v>6988</v>
      </c>
      <c r="C490" s="64" t="s">
        <v>89</v>
      </c>
      <c r="D490" s="64" t="s">
        <v>88</v>
      </c>
      <c r="E490" s="64" t="s">
        <v>332</v>
      </c>
      <c r="F490" s="64" t="s">
        <v>5115</v>
      </c>
      <c r="G490" s="64">
        <v>48</v>
      </c>
      <c r="H490" s="64" t="s">
        <v>5105</v>
      </c>
      <c r="I490" s="64">
        <v>20</v>
      </c>
      <c r="J490" s="64">
        <v>11</v>
      </c>
      <c r="K490" s="64">
        <v>312558</v>
      </c>
    </row>
    <row r="491" spans="1:11" x14ac:dyDescent="0.2">
      <c r="A491" s="64" t="s">
        <v>6991</v>
      </c>
      <c r="B491" s="64" t="s">
        <v>6988</v>
      </c>
      <c r="C491" s="64" t="s">
        <v>89</v>
      </c>
      <c r="D491" s="64" t="s">
        <v>88</v>
      </c>
      <c r="E491" s="64" t="s">
        <v>441</v>
      </c>
      <c r="F491" s="64" t="s">
        <v>5111</v>
      </c>
      <c r="G491" s="64">
        <v>43</v>
      </c>
      <c r="H491" s="64" t="s">
        <v>5105</v>
      </c>
      <c r="I491" s="64">
        <v>16</v>
      </c>
      <c r="J491" s="64">
        <v>7</v>
      </c>
      <c r="K491" s="64">
        <v>312558</v>
      </c>
    </row>
    <row r="492" spans="1:11" x14ac:dyDescent="0.2">
      <c r="A492" s="64" t="s">
        <v>6992</v>
      </c>
      <c r="B492" s="64" t="s">
        <v>6988</v>
      </c>
      <c r="C492" s="64" t="s">
        <v>89</v>
      </c>
      <c r="D492" s="64" t="s">
        <v>88</v>
      </c>
      <c r="E492" s="64" t="s">
        <v>550</v>
      </c>
      <c r="F492" s="64" t="s">
        <v>5350</v>
      </c>
      <c r="G492" s="64">
        <v>45</v>
      </c>
      <c r="H492" s="64" t="s">
        <v>5105</v>
      </c>
      <c r="I492" s="64">
        <v>18</v>
      </c>
      <c r="J492" s="64">
        <v>10</v>
      </c>
      <c r="K492" s="64">
        <v>320441</v>
      </c>
    </row>
    <row r="493" spans="1:11" x14ac:dyDescent="0.2">
      <c r="A493" s="64" t="s">
        <v>6993</v>
      </c>
      <c r="B493" s="64" t="s">
        <v>6988</v>
      </c>
      <c r="C493" s="64" t="s">
        <v>89</v>
      </c>
      <c r="D493" s="64" t="s">
        <v>88</v>
      </c>
      <c r="E493" s="64" t="s">
        <v>984</v>
      </c>
      <c r="F493" s="64" t="s">
        <v>5356</v>
      </c>
      <c r="G493" s="64">
        <v>50</v>
      </c>
      <c r="H493" s="64" t="s">
        <v>5105</v>
      </c>
      <c r="I493" s="64">
        <v>127</v>
      </c>
      <c r="J493" s="64">
        <v>54</v>
      </c>
      <c r="K493" s="64">
        <v>3162</v>
      </c>
    </row>
    <row r="494" spans="1:11" x14ac:dyDescent="0.2">
      <c r="A494" s="64" t="s">
        <v>6994</v>
      </c>
      <c r="B494" s="64" t="s">
        <v>6988</v>
      </c>
      <c r="C494" s="64" t="s">
        <v>89</v>
      </c>
      <c r="D494" s="64" t="s">
        <v>88</v>
      </c>
      <c r="E494" s="64" t="s">
        <v>1093</v>
      </c>
      <c r="F494" s="64" t="s">
        <v>5151</v>
      </c>
      <c r="G494" s="64">
        <v>50</v>
      </c>
      <c r="H494" s="64" t="s">
        <v>5105</v>
      </c>
      <c r="I494" s="64">
        <v>8.6999999999999993</v>
      </c>
      <c r="J494" s="64">
        <v>4.2</v>
      </c>
      <c r="K494" s="64">
        <v>284</v>
      </c>
    </row>
    <row r="495" spans="1:11" x14ac:dyDescent="0.2">
      <c r="A495" s="64" t="s">
        <v>6995</v>
      </c>
      <c r="B495" s="64" t="s">
        <v>6988</v>
      </c>
      <c r="C495" s="64" t="s">
        <v>89</v>
      </c>
      <c r="D495" s="64" t="s">
        <v>88</v>
      </c>
      <c r="E495" s="64" t="s">
        <v>1201</v>
      </c>
      <c r="F495" s="64" t="s">
        <v>1202</v>
      </c>
      <c r="G495" s="64">
        <v>43</v>
      </c>
      <c r="H495" s="64" t="s">
        <v>5105</v>
      </c>
      <c r="I495" s="64">
        <v>22</v>
      </c>
      <c r="J495" s="64">
        <v>9</v>
      </c>
      <c r="K495" s="64">
        <v>451473</v>
      </c>
    </row>
    <row r="496" spans="1:11" x14ac:dyDescent="0.2">
      <c r="A496" s="64" t="s">
        <v>6996</v>
      </c>
      <c r="B496" s="64" t="s">
        <v>6988</v>
      </c>
      <c r="C496" s="64" t="s">
        <v>89</v>
      </c>
      <c r="D496" s="64" t="s">
        <v>88</v>
      </c>
      <c r="E496" s="64" t="s">
        <v>1309</v>
      </c>
      <c r="F496" s="64" t="s">
        <v>8279</v>
      </c>
      <c r="G496" s="64">
        <v>48</v>
      </c>
      <c r="H496" s="64" t="s">
        <v>5105</v>
      </c>
      <c r="I496" s="64">
        <v>37</v>
      </c>
      <c r="J496" s="64">
        <v>20</v>
      </c>
      <c r="K496" s="64">
        <v>488602</v>
      </c>
    </row>
    <row r="497" spans="1:11" x14ac:dyDescent="0.2">
      <c r="A497" s="64" t="s">
        <v>6997</v>
      </c>
      <c r="B497" s="64" t="s">
        <v>6988</v>
      </c>
      <c r="C497" s="64" t="s">
        <v>89</v>
      </c>
      <c r="D497" s="64" t="s">
        <v>88</v>
      </c>
      <c r="E497" s="64" t="s">
        <v>1417</v>
      </c>
      <c r="F497" s="64" t="s">
        <v>5358</v>
      </c>
      <c r="G497" s="64">
        <v>42</v>
      </c>
      <c r="H497" s="64" t="s">
        <v>5105</v>
      </c>
      <c r="I497" s="64">
        <v>29</v>
      </c>
      <c r="J497" s="64">
        <v>20</v>
      </c>
      <c r="K497" s="64">
        <v>258672</v>
      </c>
    </row>
    <row r="498" spans="1:11" x14ac:dyDescent="0.2">
      <c r="A498" s="64" t="s">
        <v>6998</v>
      </c>
      <c r="B498" s="64" t="s">
        <v>6988</v>
      </c>
      <c r="C498" s="64" t="s">
        <v>89</v>
      </c>
      <c r="D498" s="64" t="s">
        <v>88</v>
      </c>
      <c r="E498" s="64" t="s">
        <v>1525</v>
      </c>
      <c r="F498" s="64" t="s">
        <v>5312</v>
      </c>
      <c r="G498" s="64">
        <v>26</v>
      </c>
      <c r="H498" s="64" t="s">
        <v>5105</v>
      </c>
      <c r="I498" s="64">
        <v>14</v>
      </c>
      <c r="J498" s="64">
        <v>8</v>
      </c>
      <c r="K498" s="64">
        <v>299</v>
      </c>
    </row>
    <row r="499" spans="1:11" x14ac:dyDescent="0.2">
      <c r="A499" s="64" t="s">
        <v>6999</v>
      </c>
      <c r="B499" s="64" t="s">
        <v>6988</v>
      </c>
      <c r="C499" s="64" t="s">
        <v>89</v>
      </c>
      <c r="D499" s="64" t="s">
        <v>88</v>
      </c>
      <c r="E499" s="64" t="s">
        <v>1632</v>
      </c>
      <c r="F499" s="64" t="s">
        <v>8787</v>
      </c>
      <c r="G499" s="64">
        <v>42</v>
      </c>
      <c r="H499" s="64" t="s">
        <v>5105</v>
      </c>
      <c r="I499" s="64">
        <v>14</v>
      </c>
      <c r="J499" s="64">
        <v>6</v>
      </c>
      <c r="K499" s="64">
        <v>229930</v>
      </c>
    </row>
    <row r="500" spans="1:11" x14ac:dyDescent="0.2">
      <c r="A500" s="64" t="s">
        <v>7000</v>
      </c>
      <c r="B500" s="64" t="s">
        <v>6988</v>
      </c>
      <c r="C500" s="64" t="s">
        <v>89</v>
      </c>
      <c r="D500" s="64" t="s">
        <v>88</v>
      </c>
      <c r="E500" s="64" t="s">
        <v>1740</v>
      </c>
      <c r="F500" s="64" t="s">
        <v>5310</v>
      </c>
      <c r="G500" s="64">
        <v>50</v>
      </c>
      <c r="H500" s="64" t="s">
        <v>5105</v>
      </c>
      <c r="I500" s="64">
        <v>24</v>
      </c>
      <c r="J500" s="64">
        <v>14</v>
      </c>
      <c r="K500" s="64">
        <v>238</v>
      </c>
    </row>
    <row r="501" spans="1:11" x14ac:dyDescent="0.2">
      <c r="A501" s="64" t="s">
        <v>7001</v>
      </c>
      <c r="B501" s="64" t="s">
        <v>6988</v>
      </c>
      <c r="C501" s="64" t="s">
        <v>89</v>
      </c>
      <c r="D501" s="64" t="s">
        <v>88</v>
      </c>
      <c r="E501" s="64" t="s">
        <v>1847</v>
      </c>
      <c r="F501" s="64" t="s">
        <v>5311</v>
      </c>
      <c r="G501" s="64">
        <v>48</v>
      </c>
      <c r="H501" s="64" t="s">
        <v>5105</v>
      </c>
      <c r="I501" s="64">
        <v>18</v>
      </c>
      <c r="J501" s="64">
        <v>11</v>
      </c>
      <c r="K501" s="64">
        <v>332</v>
      </c>
    </row>
    <row r="502" spans="1:11" x14ac:dyDescent="0.2">
      <c r="A502" s="64" t="s">
        <v>7002</v>
      </c>
      <c r="B502" s="64" t="s">
        <v>6988</v>
      </c>
      <c r="C502" s="64" t="s">
        <v>89</v>
      </c>
      <c r="D502" s="64" t="s">
        <v>88</v>
      </c>
      <c r="E502" s="64" t="s">
        <v>1954</v>
      </c>
      <c r="F502" s="64" t="s">
        <v>8094</v>
      </c>
      <c r="G502" s="64">
        <v>50</v>
      </c>
      <c r="H502" s="64" t="s">
        <v>5105</v>
      </c>
      <c r="I502" s="64">
        <v>40</v>
      </c>
      <c r="J502" s="64">
        <v>22</v>
      </c>
      <c r="K502" s="64">
        <v>85226</v>
      </c>
    </row>
    <row r="503" spans="1:11" x14ac:dyDescent="0.2">
      <c r="A503" s="64" t="s">
        <v>9317</v>
      </c>
      <c r="B503" s="64" t="s">
        <v>6988</v>
      </c>
      <c r="C503" s="64" t="s">
        <v>89</v>
      </c>
      <c r="D503" s="64" t="s">
        <v>88</v>
      </c>
      <c r="E503" s="64" t="s">
        <v>8289</v>
      </c>
      <c r="F503" s="64" t="s">
        <v>8290</v>
      </c>
      <c r="G503" s="64">
        <v>28</v>
      </c>
      <c r="H503" s="64" t="s">
        <v>5365</v>
      </c>
      <c r="I503" s="64">
        <v>67</v>
      </c>
      <c r="J503" s="64">
        <v>77</v>
      </c>
      <c r="K503" s="64">
        <v>204292</v>
      </c>
    </row>
    <row r="504" spans="1:11" x14ac:dyDescent="0.2">
      <c r="A504" s="64" t="s">
        <v>9318</v>
      </c>
      <c r="B504" s="64" t="s">
        <v>6988</v>
      </c>
      <c r="C504" s="64" t="s">
        <v>89</v>
      </c>
      <c r="D504" s="64" t="s">
        <v>88</v>
      </c>
      <c r="E504" s="64" t="s">
        <v>8291</v>
      </c>
      <c r="F504" s="64" t="s">
        <v>8292</v>
      </c>
      <c r="G504" s="64">
        <v>36</v>
      </c>
      <c r="H504" s="64" t="s">
        <v>5365</v>
      </c>
      <c r="I504" s="64">
        <v>37</v>
      </c>
      <c r="J504" s="64">
        <v>51</v>
      </c>
      <c r="K504" s="64">
        <v>486201</v>
      </c>
    </row>
    <row r="505" spans="1:11" x14ac:dyDescent="0.2">
      <c r="A505" s="64" t="s">
        <v>7003</v>
      </c>
      <c r="B505" s="64" t="s">
        <v>6988</v>
      </c>
      <c r="C505" s="64" t="s">
        <v>89</v>
      </c>
      <c r="D505" s="64" t="s">
        <v>88</v>
      </c>
      <c r="E505" s="64" t="s">
        <v>2278</v>
      </c>
      <c r="F505" s="64" t="s">
        <v>5366</v>
      </c>
      <c r="G505" s="64">
        <v>35</v>
      </c>
      <c r="H505" s="64" t="s">
        <v>5365</v>
      </c>
      <c r="I505" s="64">
        <v>77</v>
      </c>
      <c r="J505" s="64">
        <v>89</v>
      </c>
      <c r="K505" s="64">
        <v>416744</v>
      </c>
    </row>
    <row r="506" spans="1:11" x14ac:dyDescent="0.2">
      <c r="A506" s="64" t="s">
        <v>7004</v>
      </c>
      <c r="B506" s="64" t="s">
        <v>6988</v>
      </c>
      <c r="C506" s="64" t="s">
        <v>89</v>
      </c>
      <c r="D506" s="64" t="s">
        <v>88</v>
      </c>
      <c r="E506" s="64" t="s">
        <v>2385</v>
      </c>
      <c r="F506" s="64" t="s">
        <v>5297</v>
      </c>
      <c r="G506" s="64">
        <v>30</v>
      </c>
      <c r="H506" s="64" t="s">
        <v>5365</v>
      </c>
      <c r="I506" s="64">
        <v>56</v>
      </c>
      <c r="J506" s="64">
        <v>69</v>
      </c>
      <c r="K506" s="64">
        <v>147079</v>
      </c>
    </row>
    <row r="507" spans="1:11" x14ac:dyDescent="0.2">
      <c r="A507" s="64" t="s">
        <v>7005</v>
      </c>
      <c r="B507" s="64" t="s">
        <v>6988</v>
      </c>
      <c r="C507" s="64" t="s">
        <v>89</v>
      </c>
      <c r="D507" s="64" t="s">
        <v>88</v>
      </c>
      <c r="E507" s="64" t="s">
        <v>2492</v>
      </c>
      <c r="F507" s="64" t="s">
        <v>5298</v>
      </c>
      <c r="G507" s="64">
        <v>31</v>
      </c>
      <c r="H507" s="64" t="s">
        <v>5365</v>
      </c>
      <c r="I507" s="64">
        <v>67</v>
      </c>
      <c r="J507" s="64">
        <v>81</v>
      </c>
      <c r="K507" s="64">
        <v>158393</v>
      </c>
    </row>
    <row r="508" spans="1:11" x14ac:dyDescent="0.2">
      <c r="A508" s="64" t="s">
        <v>9319</v>
      </c>
      <c r="B508" s="64" t="s">
        <v>6988</v>
      </c>
      <c r="C508" s="64" t="s">
        <v>89</v>
      </c>
      <c r="D508" s="64" t="s">
        <v>88</v>
      </c>
      <c r="E508" s="64" t="s">
        <v>2706</v>
      </c>
      <c r="F508" s="64" t="s">
        <v>5368</v>
      </c>
      <c r="G508" s="64">
        <v>31</v>
      </c>
      <c r="H508" s="64" t="s">
        <v>5365</v>
      </c>
      <c r="I508" s="64">
        <v>71</v>
      </c>
      <c r="J508" s="64">
        <v>81</v>
      </c>
      <c r="K508" s="64">
        <v>8867</v>
      </c>
    </row>
    <row r="509" spans="1:11" x14ac:dyDescent="0.2">
      <c r="A509" s="64" t="s">
        <v>7006</v>
      </c>
      <c r="B509" s="64" t="s">
        <v>6988</v>
      </c>
      <c r="C509" s="64" t="s">
        <v>89</v>
      </c>
      <c r="D509" s="64" t="s">
        <v>88</v>
      </c>
      <c r="E509" s="64" t="s">
        <v>3138</v>
      </c>
      <c r="F509" s="64" t="s">
        <v>5373</v>
      </c>
      <c r="G509" s="64">
        <v>51</v>
      </c>
      <c r="H509" s="64" t="s">
        <v>5105</v>
      </c>
      <c r="I509" s="64">
        <v>21</v>
      </c>
      <c r="J509" s="64">
        <v>7</v>
      </c>
      <c r="K509" s="64">
        <v>32578</v>
      </c>
    </row>
    <row r="510" spans="1:11" x14ac:dyDescent="0.2">
      <c r="A510" s="64" t="s">
        <v>7007</v>
      </c>
      <c r="B510" s="64" t="s">
        <v>6988</v>
      </c>
      <c r="C510" s="64" t="s">
        <v>89</v>
      </c>
      <c r="D510" s="64" t="s">
        <v>88</v>
      </c>
      <c r="E510" s="64" t="s">
        <v>4003</v>
      </c>
      <c r="F510" s="64" t="s">
        <v>5129</v>
      </c>
      <c r="G510" s="64">
        <v>37</v>
      </c>
      <c r="H510" s="64" t="s">
        <v>5105</v>
      </c>
      <c r="I510" s="64">
        <v>145</v>
      </c>
      <c r="J510" s="64">
        <v>27</v>
      </c>
      <c r="K510" s="64">
        <v>1335</v>
      </c>
    </row>
    <row r="511" spans="1:11" x14ac:dyDescent="0.2">
      <c r="A511" s="64" t="s">
        <v>7008</v>
      </c>
      <c r="B511" s="64" t="s">
        <v>6988</v>
      </c>
      <c r="C511" s="64" t="s">
        <v>89</v>
      </c>
      <c r="D511" s="64" t="s">
        <v>88</v>
      </c>
      <c r="E511" s="64" t="s">
        <v>4327</v>
      </c>
      <c r="F511" s="64" t="s">
        <v>5386</v>
      </c>
      <c r="G511" s="64">
        <v>49</v>
      </c>
      <c r="H511" s="64" t="s">
        <v>5105</v>
      </c>
      <c r="I511" s="64">
        <v>228</v>
      </c>
      <c r="J511" s="64">
        <v>129</v>
      </c>
      <c r="K511" s="64">
        <v>36930</v>
      </c>
    </row>
    <row r="512" spans="1:11" x14ac:dyDescent="0.2">
      <c r="A512" s="64" t="s">
        <v>7009</v>
      </c>
      <c r="B512" s="64" t="s">
        <v>6988</v>
      </c>
      <c r="C512" s="64" t="s">
        <v>89</v>
      </c>
      <c r="D512" s="64" t="s">
        <v>88</v>
      </c>
      <c r="E512" s="64" t="s">
        <v>4435</v>
      </c>
      <c r="F512" s="64" t="s">
        <v>5388</v>
      </c>
      <c r="G512" s="64">
        <v>33</v>
      </c>
      <c r="H512" s="64" t="s">
        <v>5105</v>
      </c>
      <c r="I512" s="64">
        <v>32</v>
      </c>
      <c r="J512" s="64">
        <v>10</v>
      </c>
      <c r="K512" s="64">
        <v>2610</v>
      </c>
    </row>
    <row r="513" spans="1:11" x14ac:dyDescent="0.2">
      <c r="A513" s="64" t="s">
        <v>7010</v>
      </c>
      <c r="B513" s="64" t="s">
        <v>6988</v>
      </c>
      <c r="C513" s="64" t="s">
        <v>89</v>
      </c>
      <c r="D513" s="64" t="s">
        <v>88</v>
      </c>
      <c r="E513" s="64" t="s">
        <v>4868</v>
      </c>
      <c r="F513" s="64" t="s">
        <v>5307</v>
      </c>
      <c r="G513" s="64">
        <v>51</v>
      </c>
      <c r="H513" s="64" t="s">
        <v>5105</v>
      </c>
      <c r="I513" s="64">
        <v>10616</v>
      </c>
      <c r="J513" s="64">
        <v>6350</v>
      </c>
      <c r="K513" s="64">
        <v>1687053690</v>
      </c>
    </row>
    <row r="514" spans="1:11" x14ac:dyDescent="0.2">
      <c r="A514" s="64" t="s">
        <v>9320</v>
      </c>
      <c r="B514" s="64" t="s">
        <v>6988</v>
      </c>
      <c r="C514" s="64" t="s">
        <v>89</v>
      </c>
      <c r="D514" s="64" t="s">
        <v>88</v>
      </c>
      <c r="E514" s="64" t="s">
        <v>8301</v>
      </c>
      <c r="F514" s="64" t="s">
        <v>8302</v>
      </c>
      <c r="G514" s="64">
        <v>10</v>
      </c>
      <c r="H514" s="64" t="s">
        <v>5105</v>
      </c>
      <c r="I514" s="64">
        <v>3874</v>
      </c>
      <c r="J514" s="64">
        <v>3417</v>
      </c>
      <c r="K514" s="64">
        <v>13146261</v>
      </c>
    </row>
    <row r="515" spans="1:11" x14ac:dyDescent="0.2">
      <c r="A515" s="64" t="s">
        <v>7011</v>
      </c>
      <c r="B515" s="64" t="s">
        <v>7012</v>
      </c>
      <c r="C515" s="64" t="s">
        <v>101</v>
      </c>
      <c r="D515" s="64" t="s">
        <v>100</v>
      </c>
      <c r="E515" s="64" t="s">
        <v>15</v>
      </c>
      <c r="F515" s="64" t="s">
        <v>5284</v>
      </c>
      <c r="G515" s="64">
        <v>1</v>
      </c>
      <c r="H515" s="64" t="s">
        <v>5365</v>
      </c>
      <c r="I515" s="64">
        <v>96</v>
      </c>
      <c r="J515" s="64">
        <v>96</v>
      </c>
      <c r="K515" s="64">
        <v>0</v>
      </c>
    </row>
    <row r="516" spans="1:11" x14ac:dyDescent="0.2">
      <c r="A516" s="64" t="s">
        <v>7013</v>
      </c>
      <c r="B516" s="64" t="s">
        <v>7012</v>
      </c>
      <c r="C516" s="64" t="s">
        <v>101</v>
      </c>
      <c r="D516" s="64" t="s">
        <v>100</v>
      </c>
      <c r="E516" s="64" t="s">
        <v>225</v>
      </c>
      <c r="F516" s="64" t="s">
        <v>5285</v>
      </c>
      <c r="G516" s="64">
        <v>1</v>
      </c>
      <c r="H516" s="64" t="s">
        <v>5365</v>
      </c>
      <c r="I516" s="64">
        <v>99</v>
      </c>
      <c r="J516" s="64">
        <v>99</v>
      </c>
      <c r="K516" s="64">
        <v>0</v>
      </c>
    </row>
    <row r="517" spans="1:11" x14ac:dyDescent="0.2">
      <c r="A517" s="64" t="s">
        <v>7014</v>
      </c>
      <c r="B517" s="64" t="s">
        <v>7012</v>
      </c>
      <c r="C517" s="64" t="s">
        <v>101</v>
      </c>
      <c r="D517" s="64" t="s">
        <v>100</v>
      </c>
      <c r="E517" s="64" t="s">
        <v>332</v>
      </c>
      <c r="F517" s="64" t="s">
        <v>5115</v>
      </c>
      <c r="G517" s="64">
        <v>3</v>
      </c>
      <c r="H517" s="64" t="s">
        <v>5105</v>
      </c>
      <c r="I517" s="64">
        <v>12</v>
      </c>
      <c r="J517" s="64">
        <v>11</v>
      </c>
      <c r="K517" s="64">
        <v>54137</v>
      </c>
    </row>
    <row r="518" spans="1:11" x14ac:dyDescent="0.2">
      <c r="A518" s="64" t="s">
        <v>7015</v>
      </c>
      <c r="B518" s="64" t="s">
        <v>7012</v>
      </c>
      <c r="C518" s="64" t="s">
        <v>101</v>
      </c>
      <c r="D518" s="64" t="s">
        <v>100</v>
      </c>
      <c r="E518" s="64" t="s">
        <v>441</v>
      </c>
      <c r="F518" s="64" t="s">
        <v>5111</v>
      </c>
      <c r="G518" s="64">
        <v>7</v>
      </c>
      <c r="H518" s="64" t="s">
        <v>5105</v>
      </c>
      <c r="I518" s="64">
        <v>9</v>
      </c>
      <c r="J518" s="64">
        <v>7</v>
      </c>
      <c r="K518" s="64">
        <v>108274</v>
      </c>
    </row>
    <row r="519" spans="1:11" x14ac:dyDescent="0.2">
      <c r="A519" s="64" t="s">
        <v>7016</v>
      </c>
      <c r="B519" s="64" t="s">
        <v>7012</v>
      </c>
      <c r="C519" s="64" t="s">
        <v>101</v>
      </c>
      <c r="D519" s="64" t="s">
        <v>100</v>
      </c>
      <c r="E519" s="64" t="s">
        <v>550</v>
      </c>
      <c r="F519" s="64" t="s">
        <v>5350</v>
      </c>
      <c r="G519" s="64">
        <v>6</v>
      </c>
      <c r="H519" s="64" t="s">
        <v>5105</v>
      </c>
      <c r="I519" s="64">
        <v>11</v>
      </c>
      <c r="J519" s="64">
        <v>10</v>
      </c>
      <c r="K519" s="64">
        <v>57542</v>
      </c>
    </row>
    <row r="520" spans="1:11" x14ac:dyDescent="0.2">
      <c r="A520" s="64" t="s">
        <v>7017</v>
      </c>
      <c r="B520" s="64" t="s">
        <v>7012</v>
      </c>
      <c r="C520" s="64" t="s">
        <v>101</v>
      </c>
      <c r="D520" s="64" t="s">
        <v>100</v>
      </c>
      <c r="E520" s="64" t="s">
        <v>984</v>
      </c>
      <c r="F520" s="64" t="s">
        <v>5356</v>
      </c>
      <c r="G520" s="64">
        <v>5</v>
      </c>
      <c r="H520" s="64" t="s">
        <v>5105</v>
      </c>
      <c r="I520" s="64">
        <v>60</v>
      </c>
      <c r="J520" s="64">
        <v>54</v>
      </c>
      <c r="K520" s="64">
        <v>384</v>
      </c>
    </row>
    <row r="521" spans="1:11" x14ac:dyDescent="0.2">
      <c r="A521" s="64" t="s">
        <v>7018</v>
      </c>
      <c r="B521" s="64" t="s">
        <v>7012</v>
      </c>
      <c r="C521" s="64" t="s">
        <v>101</v>
      </c>
      <c r="D521" s="64" t="s">
        <v>100</v>
      </c>
      <c r="E521" s="64" t="s">
        <v>1093</v>
      </c>
      <c r="F521" s="64" t="s">
        <v>5151</v>
      </c>
      <c r="G521" s="64">
        <v>1</v>
      </c>
      <c r="H521" s="64" t="s">
        <v>5105</v>
      </c>
      <c r="I521" s="64">
        <v>4.2</v>
      </c>
      <c r="J521" s="64">
        <v>4.2</v>
      </c>
      <c r="K521" s="64">
        <v>0</v>
      </c>
    </row>
    <row r="522" spans="1:11" x14ac:dyDescent="0.2">
      <c r="A522" s="64" t="s">
        <v>7019</v>
      </c>
      <c r="B522" s="64" t="s">
        <v>7012</v>
      </c>
      <c r="C522" s="64" t="s">
        <v>101</v>
      </c>
      <c r="D522" s="64" t="s">
        <v>100</v>
      </c>
      <c r="E522" s="64" t="s">
        <v>1201</v>
      </c>
      <c r="F522" s="64" t="s">
        <v>1202</v>
      </c>
      <c r="G522" s="64">
        <v>4</v>
      </c>
      <c r="H522" s="64" t="s">
        <v>5105</v>
      </c>
      <c r="I522" s="64">
        <v>14</v>
      </c>
      <c r="J522" s="64">
        <v>9</v>
      </c>
      <c r="K522" s="64">
        <v>270685</v>
      </c>
    </row>
    <row r="523" spans="1:11" x14ac:dyDescent="0.2">
      <c r="A523" s="64" t="s">
        <v>7020</v>
      </c>
      <c r="B523" s="64" t="s">
        <v>7012</v>
      </c>
      <c r="C523" s="64" t="s">
        <v>101</v>
      </c>
      <c r="D523" s="64" t="s">
        <v>100</v>
      </c>
      <c r="E523" s="64" t="s">
        <v>1309</v>
      </c>
      <c r="F523" s="64" t="s">
        <v>8279</v>
      </c>
      <c r="G523" s="64">
        <v>3</v>
      </c>
      <c r="H523" s="64" t="s">
        <v>5105</v>
      </c>
      <c r="I523" s="64">
        <v>24</v>
      </c>
      <c r="J523" s="64">
        <v>20</v>
      </c>
      <c r="K523" s="64">
        <v>175287</v>
      </c>
    </row>
    <row r="524" spans="1:11" x14ac:dyDescent="0.2">
      <c r="A524" s="64" t="s">
        <v>7021</v>
      </c>
      <c r="B524" s="64" t="s">
        <v>7012</v>
      </c>
      <c r="C524" s="64" t="s">
        <v>101</v>
      </c>
      <c r="D524" s="64" t="s">
        <v>100</v>
      </c>
      <c r="E524" s="64" t="s">
        <v>1417</v>
      </c>
      <c r="F524" s="64" t="s">
        <v>5358</v>
      </c>
      <c r="G524" s="64">
        <v>17</v>
      </c>
      <c r="H524" s="64" t="s">
        <v>5105</v>
      </c>
      <c r="I524" s="64">
        <v>24</v>
      </c>
      <c r="J524" s="64">
        <v>20</v>
      </c>
      <c r="K524" s="64">
        <v>175287</v>
      </c>
    </row>
    <row r="525" spans="1:11" x14ac:dyDescent="0.2">
      <c r="A525" s="64" t="s">
        <v>7022</v>
      </c>
      <c r="B525" s="64" t="s">
        <v>7012</v>
      </c>
      <c r="C525" s="64" t="s">
        <v>101</v>
      </c>
      <c r="D525" s="64" t="s">
        <v>100</v>
      </c>
      <c r="E525" s="64" t="s">
        <v>1525</v>
      </c>
      <c r="F525" s="64" t="s">
        <v>5312</v>
      </c>
      <c r="G525" s="64">
        <v>3</v>
      </c>
      <c r="H525" s="64" t="s">
        <v>5105</v>
      </c>
      <c r="I525" s="64">
        <v>8</v>
      </c>
      <c r="J525" s="64">
        <v>8</v>
      </c>
      <c r="K525" s="64">
        <v>27</v>
      </c>
    </row>
    <row r="526" spans="1:11" x14ac:dyDescent="0.2">
      <c r="A526" s="64" t="s">
        <v>7023</v>
      </c>
      <c r="B526" s="64" t="s">
        <v>7012</v>
      </c>
      <c r="C526" s="64" t="s">
        <v>101</v>
      </c>
      <c r="D526" s="64" t="s">
        <v>100</v>
      </c>
      <c r="E526" s="64" t="s">
        <v>1632</v>
      </c>
      <c r="F526" s="64" t="s">
        <v>8787</v>
      </c>
      <c r="G526" s="64">
        <v>22</v>
      </c>
      <c r="H526" s="64" t="s">
        <v>5105</v>
      </c>
      <c r="I526" s="64">
        <v>10</v>
      </c>
      <c r="J526" s="64">
        <v>6</v>
      </c>
      <c r="K526" s="64">
        <v>175287</v>
      </c>
    </row>
    <row r="527" spans="1:11" x14ac:dyDescent="0.2">
      <c r="A527" s="64" t="s">
        <v>7024</v>
      </c>
      <c r="B527" s="64" t="s">
        <v>7012</v>
      </c>
      <c r="C527" s="64" t="s">
        <v>101</v>
      </c>
      <c r="D527" s="64" t="s">
        <v>100</v>
      </c>
      <c r="E527" s="64" t="s">
        <v>1740</v>
      </c>
      <c r="F527" s="64" t="s">
        <v>5310</v>
      </c>
      <c r="G527" s="64">
        <v>7</v>
      </c>
      <c r="H527" s="64" t="s">
        <v>5105</v>
      </c>
      <c r="I527" s="64">
        <v>18</v>
      </c>
      <c r="J527" s="64">
        <v>14</v>
      </c>
      <c r="K527" s="64">
        <v>129</v>
      </c>
    </row>
    <row r="528" spans="1:11" x14ac:dyDescent="0.2">
      <c r="A528" s="64" t="s">
        <v>7025</v>
      </c>
      <c r="B528" s="64" t="s">
        <v>7012</v>
      </c>
      <c r="C528" s="64" t="s">
        <v>101</v>
      </c>
      <c r="D528" s="64" t="s">
        <v>100</v>
      </c>
      <c r="E528" s="64" t="s">
        <v>1847</v>
      </c>
      <c r="F528" s="64" t="s">
        <v>5311</v>
      </c>
      <c r="G528" s="64">
        <v>7</v>
      </c>
      <c r="H528" s="64" t="s">
        <v>5105</v>
      </c>
      <c r="I528" s="64">
        <v>13</v>
      </c>
      <c r="J528" s="64">
        <v>11</v>
      </c>
      <c r="K528" s="64">
        <v>115</v>
      </c>
    </row>
    <row r="529" spans="1:11" x14ac:dyDescent="0.2">
      <c r="A529" s="64" t="s">
        <v>7026</v>
      </c>
      <c r="B529" s="64" t="s">
        <v>7012</v>
      </c>
      <c r="C529" s="64" t="s">
        <v>101</v>
      </c>
      <c r="D529" s="64" t="s">
        <v>100</v>
      </c>
      <c r="E529" s="64" t="s">
        <v>1954</v>
      </c>
      <c r="F529" s="64" t="s">
        <v>8094</v>
      </c>
      <c r="G529" s="64">
        <v>27</v>
      </c>
      <c r="H529" s="64" t="s">
        <v>5105</v>
      </c>
      <c r="I529" s="64">
        <v>31</v>
      </c>
      <c r="J529" s="64">
        <v>22</v>
      </c>
      <c r="K529" s="64">
        <v>58120</v>
      </c>
    </row>
    <row r="530" spans="1:11" x14ac:dyDescent="0.2">
      <c r="A530" s="64" t="s">
        <v>9321</v>
      </c>
      <c r="B530" s="64" t="s">
        <v>7012</v>
      </c>
      <c r="C530" s="64" t="s">
        <v>101</v>
      </c>
      <c r="D530" s="64" t="s">
        <v>100</v>
      </c>
      <c r="E530" s="64" t="s">
        <v>8289</v>
      </c>
      <c r="F530" s="64" t="s">
        <v>8290</v>
      </c>
      <c r="G530" s="64">
        <v>1</v>
      </c>
      <c r="H530" s="64" t="s">
        <v>5365</v>
      </c>
      <c r="I530" s="64">
        <v>77</v>
      </c>
      <c r="J530" s="64">
        <v>77</v>
      </c>
      <c r="K530" s="64">
        <v>0</v>
      </c>
    </row>
    <row r="531" spans="1:11" x14ac:dyDescent="0.2">
      <c r="A531" s="64" t="s">
        <v>9322</v>
      </c>
      <c r="B531" s="64" t="s">
        <v>7012</v>
      </c>
      <c r="C531" s="64" t="s">
        <v>101</v>
      </c>
      <c r="D531" s="64" t="s">
        <v>100</v>
      </c>
      <c r="E531" s="64" t="s">
        <v>8291</v>
      </c>
      <c r="F531" s="64" t="s">
        <v>8292</v>
      </c>
      <c r="G531" s="64">
        <v>15</v>
      </c>
      <c r="H531" s="64" t="s">
        <v>5365</v>
      </c>
      <c r="I531" s="64">
        <v>42</v>
      </c>
      <c r="J531" s="64">
        <v>51</v>
      </c>
      <c r="K531" s="64">
        <v>487233</v>
      </c>
    </row>
    <row r="532" spans="1:11" x14ac:dyDescent="0.2">
      <c r="A532" s="64" t="s">
        <v>7027</v>
      </c>
      <c r="B532" s="64" t="s">
        <v>7012</v>
      </c>
      <c r="C532" s="64" t="s">
        <v>101</v>
      </c>
      <c r="D532" s="64" t="s">
        <v>100</v>
      </c>
      <c r="E532" s="64" t="s">
        <v>2278</v>
      </c>
      <c r="F532" s="64" t="s">
        <v>5366</v>
      </c>
      <c r="G532" s="64">
        <v>1</v>
      </c>
      <c r="H532" s="64" t="s">
        <v>5365</v>
      </c>
      <c r="I532" s="64">
        <v>89</v>
      </c>
      <c r="J532" s="64">
        <v>89</v>
      </c>
      <c r="K532" s="64">
        <v>0</v>
      </c>
    </row>
    <row r="533" spans="1:11" x14ac:dyDescent="0.2">
      <c r="A533" s="64" t="s">
        <v>7028</v>
      </c>
      <c r="B533" s="64" t="s">
        <v>7012</v>
      </c>
      <c r="C533" s="64" t="s">
        <v>101</v>
      </c>
      <c r="D533" s="64" t="s">
        <v>100</v>
      </c>
      <c r="E533" s="64" t="s">
        <v>2385</v>
      </c>
      <c r="F533" s="64" t="s">
        <v>5297</v>
      </c>
      <c r="G533" s="64">
        <v>6</v>
      </c>
      <c r="H533" s="64" t="s">
        <v>5365</v>
      </c>
      <c r="I533" s="64">
        <v>63</v>
      </c>
      <c r="J533" s="64">
        <v>69</v>
      </c>
      <c r="K533" s="64">
        <v>82318</v>
      </c>
    </row>
    <row r="534" spans="1:11" x14ac:dyDescent="0.2">
      <c r="A534" s="64" t="s">
        <v>7029</v>
      </c>
      <c r="B534" s="64" t="s">
        <v>7012</v>
      </c>
      <c r="C534" s="64" t="s">
        <v>101</v>
      </c>
      <c r="D534" s="64" t="s">
        <v>100</v>
      </c>
      <c r="E534" s="64" t="s">
        <v>2492</v>
      </c>
      <c r="F534" s="64" t="s">
        <v>5298</v>
      </c>
      <c r="G534" s="64">
        <v>2</v>
      </c>
      <c r="H534" s="64" t="s">
        <v>5365</v>
      </c>
      <c r="I534" s="64">
        <v>79</v>
      </c>
      <c r="J534" s="64">
        <v>81</v>
      </c>
      <c r="K534" s="64">
        <v>27439</v>
      </c>
    </row>
    <row r="535" spans="1:11" x14ac:dyDescent="0.2">
      <c r="A535" s="64" t="s">
        <v>9323</v>
      </c>
      <c r="B535" s="64" t="s">
        <v>7012</v>
      </c>
      <c r="C535" s="64" t="s">
        <v>101</v>
      </c>
      <c r="D535" s="64" t="s">
        <v>100</v>
      </c>
      <c r="E535" s="64" t="s">
        <v>2706</v>
      </c>
      <c r="F535" s="64" t="s">
        <v>5368</v>
      </c>
      <c r="G535" s="64">
        <v>3</v>
      </c>
      <c r="H535" s="64" t="s">
        <v>5365</v>
      </c>
      <c r="I535" s="64">
        <v>79</v>
      </c>
      <c r="J535" s="64">
        <v>81</v>
      </c>
      <c r="K535" s="64">
        <v>2059</v>
      </c>
    </row>
    <row r="536" spans="1:11" x14ac:dyDescent="0.2">
      <c r="A536" s="64" t="s">
        <v>7030</v>
      </c>
      <c r="B536" s="64" t="s">
        <v>7012</v>
      </c>
      <c r="C536" s="64" t="s">
        <v>101</v>
      </c>
      <c r="D536" s="64" t="s">
        <v>100</v>
      </c>
      <c r="E536" s="64" t="s">
        <v>3138</v>
      </c>
      <c r="F536" s="64" t="s">
        <v>5373</v>
      </c>
      <c r="G536" s="64">
        <v>4</v>
      </c>
      <c r="H536" s="64" t="s">
        <v>5105</v>
      </c>
      <c r="I536" s="64">
        <v>9</v>
      </c>
      <c r="J536" s="64">
        <v>7</v>
      </c>
      <c r="K536" s="64">
        <v>7859</v>
      </c>
    </row>
    <row r="537" spans="1:11" x14ac:dyDescent="0.2">
      <c r="A537" s="64" t="s">
        <v>7031</v>
      </c>
      <c r="B537" s="64" t="s">
        <v>7012</v>
      </c>
      <c r="C537" s="64" t="s">
        <v>101</v>
      </c>
      <c r="D537" s="64" t="s">
        <v>100</v>
      </c>
      <c r="E537" s="64" t="s">
        <v>4003</v>
      </c>
      <c r="F537" s="64" t="s">
        <v>5129</v>
      </c>
      <c r="G537" s="64">
        <v>32</v>
      </c>
      <c r="H537" s="64" t="s">
        <v>5105</v>
      </c>
      <c r="I537" s="64">
        <v>126</v>
      </c>
      <c r="J537" s="64">
        <v>27</v>
      </c>
      <c r="K537" s="64">
        <v>1358</v>
      </c>
    </row>
    <row r="538" spans="1:11" x14ac:dyDescent="0.2">
      <c r="A538" s="64" t="s">
        <v>7032</v>
      </c>
      <c r="B538" s="64" t="s">
        <v>7012</v>
      </c>
      <c r="C538" s="64" t="s">
        <v>101</v>
      </c>
      <c r="D538" s="64" t="s">
        <v>100</v>
      </c>
      <c r="E538" s="64" t="s">
        <v>4327</v>
      </c>
      <c r="F538" s="64" t="s">
        <v>5386</v>
      </c>
      <c r="G538" s="64">
        <v>37</v>
      </c>
      <c r="H538" s="64" t="s">
        <v>5105</v>
      </c>
      <c r="I538" s="64">
        <v>195</v>
      </c>
      <c r="J538" s="64">
        <v>129</v>
      </c>
      <c r="K538" s="64">
        <v>43556</v>
      </c>
    </row>
    <row r="539" spans="1:11" x14ac:dyDescent="0.2">
      <c r="A539" s="64" t="s">
        <v>7033</v>
      </c>
      <c r="B539" s="64" t="s">
        <v>7012</v>
      </c>
      <c r="C539" s="64" t="s">
        <v>101</v>
      </c>
      <c r="D539" s="64" t="s">
        <v>100</v>
      </c>
      <c r="E539" s="64" t="s">
        <v>4435</v>
      </c>
      <c r="F539" s="64" t="s">
        <v>5388</v>
      </c>
      <c r="G539" s="64">
        <v>41</v>
      </c>
      <c r="H539" s="64" t="s">
        <v>5105</v>
      </c>
      <c r="I539" s="64">
        <v>35</v>
      </c>
      <c r="J539" s="64">
        <v>10</v>
      </c>
      <c r="K539" s="64">
        <v>4855</v>
      </c>
    </row>
    <row r="540" spans="1:11" x14ac:dyDescent="0.2">
      <c r="A540" s="64" t="s">
        <v>7034</v>
      </c>
      <c r="B540" s="64" t="s">
        <v>7012</v>
      </c>
      <c r="C540" s="64" t="s">
        <v>101</v>
      </c>
      <c r="D540" s="64" t="s">
        <v>100</v>
      </c>
      <c r="E540" s="64" t="s">
        <v>4868</v>
      </c>
      <c r="F540" s="64" t="s">
        <v>5307</v>
      </c>
      <c r="G540" s="64">
        <v>35</v>
      </c>
      <c r="H540" s="64" t="s">
        <v>5105</v>
      </c>
      <c r="I540" s="64">
        <v>8892</v>
      </c>
      <c r="J540" s="64">
        <v>6350</v>
      </c>
      <c r="K540" s="64">
        <v>1756799078</v>
      </c>
    </row>
    <row r="541" spans="1:11" x14ac:dyDescent="0.2">
      <c r="A541" s="64" t="s">
        <v>9324</v>
      </c>
      <c r="B541" s="64" t="s">
        <v>7012</v>
      </c>
      <c r="C541" s="64" t="s">
        <v>101</v>
      </c>
      <c r="D541" s="64" t="s">
        <v>100</v>
      </c>
      <c r="E541" s="64" t="s">
        <v>8301</v>
      </c>
      <c r="F541" s="64" t="s">
        <v>8302</v>
      </c>
      <c r="G541" s="64">
        <v>32</v>
      </c>
      <c r="H541" s="64" t="s">
        <v>5105</v>
      </c>
      <c r="I541" s="64">
        <v>4522</v>
      </c>
      <c r="J541" s="64">
        <v>3417</v>
      </c>
      <c r="K541" s="64">
        <v>48440684</v>
      </c>
    </row>
    <row r="542" spans="1:11" x14ac:dyDescent="0.2">
      <c r="A542" s="64" t="s">
        <v>7035</v>
      </c>
      <c r="B542" s="64" t="s">
        <v>7036</v>
      </c>
      <c r="C542" s="64" t="s">
        <v>97</v>
      </c>
      <c r="D542" s="64" t="s">
        <v>96</v>
      </c>
      <c r="E542" s="64" t="s">
        <v>15</v>
      </c>
      <c r="F542" s="64" t="s">
        <v>5284</v>
      </c>
      <c r="G542" s="64">
        <v>13</v>
      </c>
      <c r="H542" s="64" t="s">
        <v>5365</v>
      </c>
      <c r="I542" s="64">
        <v>91</v>
      </c>
      <c r="J542" s="64">
        <v>96</v>
      </c>
      <c r="K542" s="64">
        <v>184394</v>
      </c>
    </row>
    <row r="543" spans="1:11" x14ac:dyDescent="0.2">
      <c r="A543" s="64" t="s">
        <v>7037</v>
      </c>
      <c r="B543" s="64" t="s">
        <v>7036</v>
      </c>
      <c r="C543" s="64" t="s">
        <v>97</v>
      </c>
      <c r="D543" s="64" t="s">
        <v>96</v>
      </c>
      <c r="E543" s="64" t="s">
        <v>225</v>
      </c>
      <c r="F543" s="64" t="s">
        <v>5285</v>
      </c>
      <c r="G543" s="64">
        <v>11</v>
      </c>
      <c r="H543" s="64" t="s">
        <v>5365</v>
      </c>
      <c r="I543" s="64">
        <v>96</v>
      </c>
      <c r="J543" s="64">
        <v>99</v>
      </c>
      <c r="K543" s="64">
        <v>43077</v>
      </c>
    </row>
    <row r="544" spans="1:11" x14ac:dyDescent="0.2">
      <c r="A544" s="64" t="s">
        <v>7038</v>
      </c>
      <c r="B544" s="64" t="s">
        <v>7036</v>
      </c>
      <c r="C544" s="64" t="s">
        <v>97</v>
      </c>
      <c r="D544" s="64" t="s">
        <v>96</v>
      </c>
      <c r="E544" s="64" t="s">
        <v>332</v>
      </c>
      <c r="F544" s="64" t="s">
        <v>5115</v>
      </c>
      <c r="G544" s="64">
        <v>20</v>
      </c>
      <c r="H544" s="64" t="s">
        <v>5105</v>
      </c>
      <c r="I544" s="64">
        <v>15</v>
      </c>
      <c r="J544" s="64">
        <v>11</v>
      </c>
      <c r="K544" s="64">
        <v>180876</v>
      </c>
    </row>
    <row r="545" spans="1:11" x14ac:dyDescent="0.2">
      <c r="A545" s="64" t="s">
        <v>7039</v>
      </c>
      <c r="B545" s="64" t="s">
        <v>7036</v>
      </c>
      <c r="C545" s="64" t="s">
        <v>97</v>
      </c>
      <c r="D545" s="64" t="s">
        <v>96</v>
      </c>
      <c r="E545" s="64" t="s">
        <v>441</v>
      </c>
      <c r="F545" s="64" t="s">
        <v>5111</v>
      </c>
      <c r="G545" s="64">
        <v>13</v>
      </c>
      <c r="H545" s="64" t="s">
        <v>5105</v>
      </c>
      <c r="I545" s="64">
        <v>11</v>
      </c>
      <c r="J545" s="64">
        <v>7</v>
      </c>
      <c r="K545" s="64">
        <v>180876</v>
      </c>
    </row>
    <row r="546" spans="1:11" x14ac:dyDescent="0.2">
      <c r="A546" s="64" t="s">
        <v>7040</v>
      </c>
      <c r="B546" s="64" t="s">
        <v>7036</v>
      </c>
      <c r="C546" s="64" t="s">
        <v>97</v>
      </c>
      <c r="D546" s="64" t="s">
        <v>96</v>
      </c>
      <c r="E546" s="64" t="s">
        <v>550</v>
      </c>
      <c r="F546" s="64" t="s">
        <v>5350</v>
      </c>
      <c r="G546" s="64">
        <v>1</v>
      </c>
      <c r="H546" s="64" t="s">
        <v>5105</v>
      </c>
      <c r="I546" s="64">
        <v>10</v>
      </c>
      <c r="J546" s="64">
        <v>10</v>
      </c>
      <c r="K546" s="64">
        <v>0</v>
      </c>
    </row>
    <row r="547" spans="1:11" x14ac:dyDescent="0.2">
      <c r="A547" s="64" t="s">
        <v>7041</v>
      </c>
      <c r="B547" s="64" t="s">
        <v>7036</v>
      </c>
      <c r="C547" s="64" t="s">
        <v>97</v>
      </c>
      <c r="D547" s="64" t="s">
        <v>96</v>
      </c>
      <c r="E547" s="64" t="s">
        <v>984</v>
      </c>
      <c r="F547" s="64" t="s">
        <v>5356</v>
      </c>
      <c r="G547" s="64">
        <v>33</v>
      </c>
      <c r="H547" s="64" t="s">
        <v>5105</v>
      </c>
      <c r="I547" s="64">
        <v>90</v>
      </c>
      <c r="J547" s="64">
        <v>54</v>
      </c>
      <c r="K547" s="64">
        <v>2011</v>
      </c>
    </row>
    <row r="548" spans="1:11" x14ac:dyDescent="0.2">
      <c r="A548" s="64" t="s">
        <v>7042</v>
      </c>
      <c r="B548" s="64" t="s">
        <v>7036</v>
      </c>
      <c r="C548" s="64" t="s">
        <v>97</v>
      </c>
      <c r="D548" s="64" t="s">
        <v>96</v>
      </c>
      <c r="E548" s="64" t="s">
        <v>1093</v>
      </c>
      <c r="F548" s="64" t="s">
        <v>5151</v>
      </c>
      <c r="G548" s="64">
        <v>35</v>
      </c>
      <c r="H548" s="64" t="s">
        <v>5105</v>
      </c>
      <c r="I548" s="64">
        <v>6.6</v>
      </c>
      <c r="J548" s="64">
        <v>4.2</v>
      </c>
      <c r="K548" s="64">
        <v>173</v>
      </c>
    </row>
    <row r="549" spans="1:11" x14ac:dyDescent="0.2">
      <c r="A549" s="64" t="s">
        <v>7043</v>
      </c>
      <c r="B549" s="64" t="s">
        <v>7036</v>
      </c>
      <c r="C549" s="64" t="s">
        <v>97</v>
      </c>
      <c r="D549" s="64" t="s">
        <v>96</v>
      </c>
      <c r="E549" s="64" t="s">
        <v>1201</v>
      </c>
      <c r="F549" s="64" t="s">
        <v>1202</v>
      </c>
      <c r="G549" s="64">
        <v>9</v>
      </c>
      <c r="H549" s="64" t="s">
        <v>5105</v>
      </c>
      <c r="I549" s="64">
        <v>15</v>
      </c>
      <c r="J549" s="64">
        <v>9</v>
      </c>
      <c r="K549" s="64">
        <v>271314</v>
      </c>
    </row>
    <row r="550" spans="1:11" x14ac:dyDescent="0.2">
      <c r="A550" s="64" t="s">
        <v>7044</v>
      </c>
      <c r="B550" s="64" t="s">
        <v>7036</v>
      </c>
      <c r="C550" s="64" t="s">
        <v>97</v>
      </c>
      <c r="D550" s="64" t="s">
        <v>96</v>
      </c>
      <c r="E550" s="64" t="s">
        <v>1309</v>
      </c>
      <c r="F550" s="64" t="s">
        <v>8279</v>
      </c>
      <c r="G550" s="64">
        <v>18</v>
      </c>
      <c r="H550" s="64" t="s">
        <v>5105</v>
      </c>
      <c r="I550" s="64">
        <v>29</v>
      </c>
      <c r="J550" s="64">
        <v>20</v>
      </c>
      <c r="K550" s="64">
        <v>337068</v>
      </c>
    </row>
    <row r="551" spans="1:11" x14ac:dyDescent="0.2">
      <c r="A551" s="64" t="s">
        <v>7045</v>
      </c>
      <c r="B551" s="64" t="s">
        <v>7036</v>
      </c>
      <c r="C551" s="64" t="s">
        <v>97</v>
      </c>
      <c r="D551" s="64" t="s">
        <v>96</v>
      </c>
      <c r="E551" s="64" t="s">
        <v>1417</v>
      </c>
      <c r="F551" s="64" t="s">
        <v>5358</v>
      </c>
      <c r="G551" s="64">
        <v>3</v>
      </c>
      <c r="H551" s="64" t="s">
        <v>5105</v>
      </c>
      <c r="I551" s="64">
        <v>21</v>
      </c>
      <c r="J551" s="64">
        <v>20</v>
      </c>
      <c r="K551" s="64">
        <v>37452</v>
      </c>
    </row>
    <row r="552" spans="1:11" x14ac:dyDescent="0.2">
      <c r="A552" s="64" t="s">
        <v>7046</v>
      </c>
      <c r="B552" s="64" t="s">
        <v>7036</v>
      </c>
      <c r="C552" s="64" t="s">
        <v>97</v>
      </c>
      <c r="D552" s="64" t="s">
        <v>96</v>
      </c>
      <c r="E552" s="64" t="s">
        <v>1525</v>
      </c>
      <c r="F552" s="64" t="s">
        <v>5312</v>
      </c>
      <c r="G552" s="64">
        <v>5</v>
      </c>
      <c r="H552" s="64" t="s">
        <v>5105</v>
      </c>
      <c r="I552" s="64">
        <v>10</v>
      </c>
      <c r="J552" s="64">
        <v>8</v>
      </c>
      <c r="K552" s="64">
        <v>118</v>
      </c>
    </row>
    <row r="553" spans="1:11" x14ac:dyDescent="0.2">
      <c r="A553" s="64" t="s">
        <v>7047</v>
      </c>
      <c r="B553" s="64" t="s">
        <v>7036</v>
      </c>
      <c r="C553" s="64" t="s">
        <v>97</v>
      </c>
      <c r="D553" s="64" t="s">
        <v>96</v>
      </c>
      <c r="E553" s="64" t="s">
        <v>1632</v>
      </c>
      <c r="F553" s="64" t="s">
        <v>8787</v>
      </c>
      <c r="G553" s="64">
        <v>17</v>
      </c>
      <c r="H553" s="64" t="s">
        <v>5105</v>
      </c>
      <c r="I553" s="64">
        <v>9</v>
      </c>
      <c r="J553" s="64">
        <v>6</v>
      </c>
      <c r="K553" s="64">
        <v>112356</v>
      </c>
    </row>
    <row r="554" spans="1:11" x14ac:dyDescent="0.2">
      <c r="A554" s="64" t="s">
        <v>7048</v>
      </c>
      <c r="B554" s="64" t="s">
        <v>7036</v>
      </c>
      <c r="C554" s="64" t="s">
        <v>97</v>
      </c>
      <c r="D554" s="64" t="s">
        <v>96</v>
      </c>
      <c r="E554" s="64" t="s">
        <v>1740</v>
      </c>
      <c r="F554" s="64" t="s">
        <v>5310</v>
      </c>
      <c r="G554" s="64">
        <v>46</v>
      </c>
      <c r="H554" s="64" t="s">
        <v>5105</v>
      </c>
      <c r="I554" s="64">
        <v>23</v>
      </c>
      <c r="J554" s="64">
        <v>14</v>
      </c>
      <c r="K554" s="64">
        <v>268</v>
      </c>
    </row>
    <row r="555" spans="1:11" x14ac:dyDescent="0.2">
      <c r="A555" s="64" t="s">
        <v>7049</v>
      </c>
      <c r="B555" s="64" t="s">
        <v>7036</v>
      </c>
      <c r="C555" s="64" t="s">
        <v>97</v>
      </c>
      <c r="D555" s="64" t="s">
        <v>96</v>
      </c>
      <c r="E555" s="64" t="s">
        <v>1847</v>
      </c>
      <c r="F555" s="64" t="s">
        <v>5311</v>
      </c>
      <c r="G555" s="64">
        <v>26</v>
      </c>
      <c r="H555" s="64" t="s">
        <v>5105</v>
      </c>
      <c r="I555" s="64">
        <v>15</v>
      </c>
      <c r="J555" s="64">
        <v>11</v>
      </c>
      <c r="K555" s="64">
        <v>218</v>
      </c>
    </row>
    <row r="556" spans="1:11" x14ac:dyDescent="0.2">
      <c r="A556" s="64" t="s">
        <v>7050</v>
      </c>
      <c r="B556" s="64" t="s">
        <v>7036</v>
      </c>
      <c r="C556" s="64" t="s">
        <v>97</v>
      </c>
      <c r="D556" s="64" t="s">
        <v>96</v>
      </c>
      <c r="E556" s="64" t="s">
        <v>1954</v>
      </c>
      <c r="F556" s="64" t="s">
        <v>8094</v>
      </c>
      <c r="G556" s="64">
        <v>31</v>
      </c>
      <c r="H556" s="64" t="s">
        <v>5105</v>
      </c>
      <c r="I556" s="64">
        <v>32</v>
      </c>
      <c r="J556" s="64">
        <v>22</v>
      </c>
      <c r="K556" s="64">
        <v>61878</v>
      </c>
    </row>
    <row r="557" spans="1:11" x14ac:dyDescent="0.2">
      <c r="A557" s="64" t="s">
        <v>9325</v>
      </c>
      <c r="B557" s="64" t="s">
        <v>7036</v>
      </c>
      <c r="C557" s="64" t="s">
        <v>97</v>
      </c>
      <c r="D557" s="64" t="s">
        <v>96</v>
      </c>
      <c r="E557" s="64" t="s">
        <v>8289</v>
      </c>
      <c r="F557" s="64" t="s">
        <v>8290</v>
      </c>
      <c r="G557" s="64">
        <v>4</v>
      </c>
      <c r="H557" s="64" t="s">
        <v>5365</v>
      </c>
      <c r="I557" s="64">
        <v>73</v>
      </c>
      <c r="J557" s="64">
        <v>77</v>
      </c>
      <c r="K557" s="64">
        <v>110144</v>
      </c>
    </row>
    <row r="558" spans="1:11" x14ac:dyDescent="0.2">
      <c r="A558" s="64" t="s">
        <v>9326</v>
      </c>
      <c r="B558" s="64" t="s">
        <v>7036</v>
      </c>
      <c r="C558" s="64" t="s">
        <v>97</v>
      </c>
      <c r="D558" s="64" t="s">
        <v>96</v>
      </c>
      <c r="E558" s="64" t="s">
        <v>8291</v>
      </c>
      <c r="F558" s="64" t="s">
        <v>8292</v>
      </c>
      <c r="G558" s="64">
        <v>20</v>
      </c>
      <c r="H558" s="64" t="s">
        <v>5365</v>
      </c>
      <c r="I558" s="64">
        <v>41</v>
      </c>
      <c r="J558" s="64">
        <v>51</v>
      </c>
      <c r="K558" s="64">
        <v>452189</v>
      </c>
    </row>
    <row r="559" spans="1:11" x14ac:dyDescent="0.2">
      <c r="A559" s="64" t="s">
        <v>7051</v>
      </c>
      <c r="B559" s="64" t="s">
        <v>7036</v>
      </c>
      <c r="C559" s="64" t="s">
        <v>97</v>
      </c>
      <c r="D559" s="64" t="s">
        <v>96</v>
      </c>
      <c r="E559" s="64" t="s">
        <v>2278</v>
      </c>
      <c r="F559" s="64" t="s">
        <v>5366</v>
      </c>
      <c r="G559" s="64">
        <v>7</v>
      </c>
      <c r="H559" s="64" t="s">
        <v>5365</v>
      </c>
      <c r="I559" s="64">
        <v>85</v>
      </c>
      <c r="J559" s="64">
        <v>89</v>
      </c>
      <c r="K559" s="64">
        <v>180876</v>
      </c>
    </row>
    <row r="560" spans="1:11" x14ac:dyDescent="0.2">
      <c r="A560" s="64" t="s">
        <v>7052</v>
      </c>
      <c r="B560" s="64" t="s">
        <v>7036</v>
      </c>
      <c r="C560" s="64" t="s">
        <v>97</v>
      </c>
      <c r="D560" s="64" t="s">
        <v>96</v>
      </c>
      <c r="E560" s="64" t="s">
        <v>2385</v>
      </c>
      <c r="F560" s="64" t="s">
        <v>5297</v>
      </c>
      <c r="G560" s="64">
        <v>24</v>
      </c>
      <c r="H560" s="64" t="s">
        <v>5365</v>
      </c>
      <c r="I560" s="64">
        <v>57</v>
      </c>
      <c r="J560" s="64">
        <v>69</v>
      </c>
      <c r="K560" s="64">
        <v>165430</v>
      </c>
    </row>
    <row r="561" spans="1:11" x14ac:dyDescent="0.2">
      <c r="A561" s="64" t="s">
        <v>7053</v>
      </c>
      <c r="B561" s="64" t="s">
        <v>7036</v>
      </c>
      <c r="C561" s="64" t="s">
        <v>97</v>
      </c>
      <c r="D561" s="64" t="s">
        <v>96</v>
      </c>
      <c r="E561" s="64" t="s">
        <v>2492</v>
      </c>
      <c r="F561" s="64" t="s">
        <v>5298</v>
      </c>
      <c r="G561" s="64">
        <v>10</v>
      </c>
      <c r="H561" s="64" t="s">
        <v>5365</v>
      </c>
      <c r="I561" s="64">
        <v>73</v>
      </c>
      <c r="J561" s="64">
        <v>81</v>
      </c>
      <c r="K561" s="64">
        <v>110286</v>
      </c>
    </row>
    <row r="562" spans="1:11" x14ac:dyDescent="0.2">
      <c r="A562" s="64" t="s">
        <v>9327</v>
      </c>
      <c r="B562" s="64" t="s">
        <v>7036</v>
      </c>
      <c r="C562" s="64" t="s">
        <v>97</v>
      </c>
      <c r="D562" s="64" t="s">
        <v>96</v>
      </c>
      <c r="E562" s="64" t="s">
        <v>2706</v>
      </c>
      <c r="F562" s="64" t="s">
        <v>5368</v>
      </c>
      <c r="G562" s="64">
        <v>6</v>
      </c>
      <c r="H562" s="64" t="s">
        <v>5365</v>
      </c>
      <c r="I562" s="64">
        <v>77</v>
      </c>
      <c r="J562" s="64">
        <v>81</v>
      </c>
      <c r="K562" s="64">
        <v>4219</v>
      </c>
    </row>
    <row r="563" spans="1:11" x14ac:dyDescent="0.2">
      <c r="A563" s="64" t="s">
        <v>7054</v>
      </c>
      <c r="B563" s="64" t="s">
        <v>7036</v>
      </c>
      <c r="C563" s="64" t="s">
        <v>97</v>
      </c>
      <c r="D563" s="64" t="s">
        <v>96</v>
      </c>
      <c r="E563" s="64" t="s">
        <v>3138</v>
      </c>
      <c r="F563" s="64" t="s">
        <v>5373</v>
      </c>
      <c r="G563" s="64">
        <v>21</v>
      </c>
      <c r="H563" s="64" t="s">
        <v>5105</v>
      </c>
      <c r="I563" s="64">
        <v>12</v>
      </c>
      <c r="J563" s="64">
        <v>7</v>
      </c>
      <c r="K563" s="64">
        <v>17106</v>
      </c>
    </row>
    <row r="564" spans="1:11" x14ac:dyDescent="0.2">
      <c r="A564" s="64" t="s">
        <v>7055</v>
      </c>
      <c r="B564" s="64" t="s">
        <v>7036</v>
      </c>
      <c r="C564" s="64" t="s">
        <v>97</v>
      </c>
      <c r="D564" s="64" t="s">
        <v>96</v>
      </c>
      <c r="E564" s="64" t="s">
        <v>4003</v>
      </c>
      <c r="F564" s="64" t="s">
        <v>5129</v>
      </c>
      <c r="G564" s="64">
        <v>29</v>
      </c>
      <c r="H564" s="64" t="s">
        <v>5105</v>
      </c>
      <c r="I564" s="64">
        <v>123</v>
      </c>
      <c r="J564" s="64">
        <v>27</v>
      </c>
      <c r="K564" s="64">
        <v>1323</v>
      </c>
    </row>
    <row r="565" spans="1:11" x14ac:dyDescent="0.2">
      <c r="A565" s="64" t="s">
        <v>7056</v>
      </c>
      <c r="B565" s="64" t="s">
        <v>7036</v>
      </c>
      <c r="C565" s="64" t="s">
        <v>97</v>
      </c>
      <c r="D565" s="64" t="s">
        <v>96</v>
      </c>
      <c r="E565" s="64" t="s">
        <v>4327</v>
      </c>
      <c r="F565" s="64" t="s">
        <v>5386</v>
      </c>
      <c r="G565" s="64">
        <v>29</v>
      </c>
      <c r="H565" s="64" t="s">
        <v>5105</v>
      </c>
      <c r="I565" s="64">
        <v>187</v>
      </c>
      <c r="J565" s="64">
        <v>129</v>
      </c>
      <c r="K565" s="64">
        <v>34864</v>
      </c>
    </row>
    <row r="566" spans="1:11" x14ac:dyDescent="0.2">
      <c r="A566" s="64" t="s">
        <v>7057</v>
      </c>
      <c r="B566" s="64" t="s">
        <v>7036</v>
      </c>
      <c r="C566" s="64" t="s">
        <v>97</v>
      </c>
      <c r="D566" s="64" t="s">
        <v>96</v>
      </c>
      <c r="E566" s="64" t="s">
        <v>4435</v>
      </c>
      <c r="F566" s="64" t="s">
        <v>5388</v>
      </c>
      <c r="G566" s="64">
        <v>48</v>
      </c>
      <c r="H566" s="64" t="s">
        <v>5105</v>
      </c>
      <c r="I566" s="64">
        <v>40</v>
      </c>
      <c r="J566" s="64">
        <v>10</v>
      </c>
      <c r="K566" s="64">
        <v>5009</v>
      </c>
    </row>
    <row r="567" spans="1:11" x14ac:dyDescent="0.2">
      <c r="A567" s="64" t="s">
        <v>7058</v>
      </c>
      <c r="B567" s="64" t="s">
        <v>7036</v>
      </c>
      <c r="C567" s="64" t="s">
        <v>97</v>
      </c>
      <c r="D567" s="64" t="s">
        <v>96</v>
      </c>
      <c r="E567" s="64" t="s">
        <v>4868</v>
      </c>
      <c r="F567" s="64" t="s">
        <v>5307</v>
      </c>
      <c r="G567" s="64">
        <v>34</v>
      </c>
      <c r="H567" s="64" t="s">
        <v>5105</v>
      </c>
      <c r="I567" s="64">
        <v>8772</v>
      </c>
      <c r="J567" s="64">
        <v>6350</v>
      </c>
      <c r="K567" s="64">
        <v>1537526774</v>
      </c>
    </row>
    <row r="568" spans="1:11" x14ac:dyDescent="0.2">
      <c r="A568" s="64" t="s">
        <v>9328</v>
      </c>
      <c r="B568" s="64" t="s">
        <v>7036</v>
      </c>
      <c r="C568" s="64" t="s">
        <v>97</v>
      </c>
      <c r="D568" s="64" t="s">
        <v>96</v>
      </c>
      <c r="E568" s="64" t="s">
        <v>8301</v>
      </c>
      <c r="F568" s="64" t="s">
        <v>8302</v>
      </c>
      <c r="G568" s="64">
        <v>6</v>
      </c>
      <c r="H568" s="64" t="s">
        <v>5105</v>
      </c>
      <c r="I568" s="64">
        <v>3638</v>
      </c>
      <c r="J568" s="64">
        <v>3417</v>
      </c>
      <c r="K568" s="64">
        <v>8291868</v>
      </c>
    </row>
    <row r="569" spans="1:11" x14ac:dyDescent="0.2">
      <c r="A569" s="64" t="s">
        <v>7059</v>
      </c>
      <c r="B569" s="64" t="s">
        <v>7060</v>
      </c>
      <c r="C569" s="64" t="s">
        <v>93</v>
      </c>
      <c r="D569" s="64" t="s">
        <v>92</v>
      </c>
      <c r="E569" s="64" t="s">
        <v>15</v>
      </c>
      <c r="F569" s="64" t="s">
        <v>5284</v>
      </c>
      <c r="G569" s="64">
        <v>25</v>
      </c>
      <c r="H569" s="64" t="s">
        <v>5365</v>
      </c>
      <c r="I569" s="64">
        <v>88</v>
      </c>
      <c r="J569" s="64">
        <v>96</v>
      </c>
      <c r="K569" s="64">
        <v>63951</v>
      </c>
    </row>
    <row r="570" spans="1:11" x14ac:dyDescent="0.2">
      <c r="A570" s="64" t="s">
        <v>7061</v>
      </c>
      <c r="B570" s="64" t="s">
        <v>7060</v>
      </c>
      <c r="C570" s="64" t="s">
        <v>93</v>
      </c>
      <c r="D570" s="64" t="s">
        <v>92</v>
      </c>
      <c r="E570" s="64" t="s">
        <v>225</v>
      </c>
      <c r="F570" s="64" t="s">
        <v>5285</v>
      </c>
      <c r="G570" s="64">
        <v>33</v>
      </c>
      <c r="H570" s="64" t="s">
        <v>5365</v>
      </c>
      <c r="I570" s="64">
        <v>94</v>
      </c>
      <c r="J570" s="64">
        <v>99</v>
      </c>
      <c r="K570" s="64">
        <v>13357</v>
      </c>
    </row>
    <row r="571" spans="1:11" x14ac:dyDescent="0.2">
      <c r="A571" s="64" t="s">
        <v>7062</v>
      </c>
      <c r="B571" s="64" t="s">
        <v>7060</v>
      </c>
      <c r="C571" s="64" t="s">
        <v>93</v>
      </c>
      <c r="D571" s="64" t="s">
        <v>92</v>
      </c>
      <c r="E571" s="64" t="s">
        <v>332</v>
      </c>
      <c r="F571" s="64" t="s">
        <v>5115</v>
      </c>
      <c r="G571" s="64">
        <v>8</v>
      </c>
      <c r="H571" s="64" t="s">
        <v>5105</v>
      </c>
      <c r="I571" s="64">
        <v>13</v>
      </c>
      <c r="J571" s="64">
        <v>11</v>
      </c>
      <c r="K571" s="64">
        <v>21736</v>
      </c>
    </row>
    <row r="572" spans="1:11" x14ac:dyDescent="0.2">
      <c r="A572" s="64" t="s">
        <v>7063</v>
      </c>
      <c r="B572" s="64" t="s">
        <v>7060</v>
      </c>
      <c r="C572" s="64" t="s">
        <v>93</v>
      </c>
      <c r="D572" s="64" t="s">
        <v>92</v>
      </c>
      <c r="E572" s="64" t="s">
        <v>441</v>
      </c>
      <c r="F572" s="64" t="s">
        <v>5111</v>
      </c>
      <c r="G572" s="64">
        <v>7</v>
      </c>
      <c r="H572" s="64" t="s">
        <v>5105</v>
      </c>
      <c r="I572" s="64">
        <v>9</v>
      </c>
      <c r="J572" s="64">
        <v>7</v>
      </c>
      <c r="K572" s="64">
        <v>21736</v>
      </c>
    </row>
    <row r="573" spans="1:11" x14ac:dyDescent="0.2">
      <c r="A573" s="64" t="s">
        <v>7064</v>
      </c>
      <c r="B573" s="64" t="s">
        <v>7060</v>
      </c>
      <c r="C573" s="64" t="s">
        <v>93</v>
      </c>
      <c r="D573" s="64" t="s">
        <v>92</v>
      </c>
      <c r="E573" s="64" t="s">
        <v>550</v>
      </c>
      <c r="F573" s="64" t="s">
        <v>5350</v>
      </c>
      <c r="G573" s="64">
        <v>35</v>
      </c>
      <c r="H573" s="64" t="s">
        <v>5105</v>
      </c>
      <c r="I573" s="64">
        <v>16</v>
      </c>
      <c r="J573" s="64">
        <v>10</v>
      </c>
      <c r="K573" s="64">
        <v>63991</v>
      </c>
    </row>
    <row r="574" spans="1:11" x14ac:dyDescent="0.2">
      <c r="A574" s="64" t="s">
        <v>7065</v>
      </c>
      <c r="B574" s="64" t="s">
        <v>7060</v>
      </c>
      <c r="C574" s="64" t="s">
        <v>93</v>
      </c>
      <c r="D574" s="64" t="s">
        <v>92</v>
      </c>
      <c r="E574" s="64" t="s">
        <v>984</v>
      </c>
      <c r="F574" s="64" t="s">
        <v>5356</v>
      </c>
      <c r="G574" s="64">
        <v>10</v>
      </c>
      <c r="H574" s="64" t="s">
        <v>5105</v>
      </c>
      <c r="I574" s="64">
        <v>65</v>
      </c>
      <c r="J574" s="64">
        <v>54</v>
      </c>
      <c r="K574" s="64">
        <v>127</v>
      </c>
    </row>
    <row r="575" spans="1:11" x14ac:dyDescent="0.2">
      <c r="A575" s="64" t="s">
        <v>7066</v>
      </c>
      <c r="B575" s="64" t="s">
        <v>7060</v>
      </c>
      <c r="C575" s="64" t="s">
        <v>93</v>
      </c>
      <c r="D575" s="64" t="s">
        <v>92</v>
      </c>
      <c r="E575" s="64" t="s">
        <v>1093</v>
      </c>
      <c r="F575" s="64" t="s">
        <v>5151</v>
      </c>
      <c r="G575" s="64">
        <v>43</v>
      </c>
      <c r="H575" s="64" t="s">
        <v>5105</v>
      </c>
      <c r="I575" s="64">
        <v>7.1</v>
      </c>
      <c r="J575" s="64">
        <v>4.2</v>
      </c>
      <c r="K575" s="64">
        <v>37</v>
      </c>
    </row>
    <row r="576" spans="1:11" x14ac:dyDescent="0.2">
      <c r="A576" s="64" t="s">
        <v>7067</v>
      </c>
      <c r="B576" s="64" t="s">
        <v>7060</v>
      </c>
      <c r="C576" s="64" t="s">
        <v>93</v>
      </c>
      <c r="D576" s="64" t="s">
        <v>92</v>
      </c>
      <c r="E576" s="64" t="s">
        <v>1201</v>
      </c>
      <c r="F576" s="64" t="s">
        <v>1202</v>
      </c>
      <c r="G576" s="64">
        <v>32</v>
      </c>
      <c r="H576" s="64" t="s">
        <v>5105</v>
      </c>
      <c r="I576" s="64">
        <v>19</v>
      </c>
      <c r="J576" s="64">
        <v>9</v>
      </c>
      <c r="K576" s="64">
        <v>108679</v>
      </c>
    </row>
    <row r="577" spans="1:11" x14ac:dyDescent="0.2">
      <c r="A577" s="64" t="s">
        <v>7068</v>
      </c>
      <c r="B577" s="64" t="s">
        <v>7060</v>
      </c>
      <c r="C577" s="64" t="s">
        <v>93</v>
      </c>
      <c r="D577" s="64" t="s">
        <v>92</v>
      </c>
      <c r="E577" s="64" t="s">
        <v>1309</v>
      </c>
      <c r="F577" s="64" t="s">
        <v>8279</v>
      </c>
      <c r="G577" s="64">
        <v>22</v>
      </c>
      <c r="H577" s="64" t="s">
        <v>5105</v>
      </c>
      <c r="I577" s="64">
        <v>30</v>
      </c>
      <c r="J577" s="64">
        <v>20</v>
      </c>
      <c r="K577" s="64">
        <v>81143</v>
      </c>
    </row>
    <row r="578" spans="1:11" x14ac:dyDescent="0.2">
      <c r="A578" s="64" t="s">
        <v>7069</v>
      </c>
      <c r="B578" s="64" t="s">
        <v>7060</v>
      </c>
      <c r="C578" s="64" t="s">
        <v>93</v>
      </c>
      <c r="D578" s="64" t="s">
        <v>92</v>
      </c>
      <c r="E578" s="64" t="s">
        <v>1417</v>
      </c>
      <c r="F578" s="64" t="s">
        <v>5358</v>
      </c>
      <c r="G578" s="64">
        <v>33</v>
      </c>
      <c r="H578" s="64" t="s">
        <v>5105</v>
      </c>
      <c r="I578" s="64">
        <v>27</v>
      </c>
      <c r="J578" s="64">
        <v>20</v>
      </c>
      <c r="K578" s="64">
        <v>56800</v>
      </c>
    </row>
    <row r="579" spans="1:11" x14ac:dyDescent="0.2">
      <c r="A579" s="64" t="s">
        <v>7070</v>
      </c>
      <c r="B579" s="64" t="s">
        <v>7060</v>
      </c>
      <c r="C579" s="64" t="s">
        <v>93</v>
      </c>
      <c r="D579" s="64" t="s">
        <v>92</v>
      </c>
      <c r="E579" s="64" t="s">
        <v>1525</v>
      </c>
      <c r="F579" s="64" t="s">
        <v>5312</v>
      </c>
      <c r="G579" s="64">
        <v>31</v>
      </c>
      <c r="H579" s="64" t="s">
        <v>5105</v>
      </c>
      <c r="I579" s="64">
        <v>16</v>
      </c>
      <c r="J579" s="64">
        <v>8</v>
      </c>
      <c r="K579" s="64">
        <v>106</v>
      </c>
    </row>
    <row r="580" spans="1:11" x14ac:dyDescent="0.2">
      <c r="A580" s="64" t="s">
        <v>7071</v>
      </c>
      <c r="B580" s="64" t="s">
        <v>7060</v>
      </c>
      <c r="C580" s="64" t="s">
        <v>93</v>
      </c>
      <c r="D580" s="64" t="s">
        <v>92</v>
      </c>
      <c r="E580" s="64" t="s">
        <v>1632</v>
      </c>
      <c r="F580" s="64" t="s">
        <v>8787</v>
      </c>
      <c r="G580" s="64">
        <v>38</v>
      </c>
      <c r="H580" s="64" t="s">
        <v>5105</v>
      </c>
      <c r="I580" s="64">
        <v>13</v>
      </c>
      <c r="J580" s="64">
        <v>6</v>
      </c>
      <c r="K580" s="64">
        <v>56800</v>
      </c>
    </row>
    <row r="581" spans="1:11" x14ac:dyDescent="0.2">
      <c r="A581" s="64" t="s">
        <v>7072</v>
      </c>
      <c r="B581" s="64" t="s">
        <v>7060</v>
      </c>
      <c r="C581" s="64" t="s">
        <v>93</v>
      </c>
      <c r="D581" s="64" t="s">
        <v>92</v>
      </c>
      <c r="E581" s="64" t="s">
        <v>1740</v>
      </c>
      <c r="F581" s="64" t="s">
        <v>5310</v>
      </c>
      <c r="G581" s="64">
        <v>4</v>
      </c>
      <c r="H581" s="64" t="s">
        <v>5105</v>
      </c>
      <c r="I581" s="64">
        <v>17</v>
      </c>
      <c r="J581" s="64">
        <v>14</v>
      </c>
      <c r="K581" s="64">
        <v>17</v>
      </c>
    </row>
    <row r="582" spans="1:11" x14ac:dyDescent="0.2">
      <c r="A582" s="64" t="s">
        <v>7073</v>
      </c>
      <c r="B582" s="64" t="s">
        <v>7060</v>
      </c>
      <c r="C582" s="64" t="s">
        <v>93</v>
      </c>
      <c r="D582" s="64" t="s">
        <v>92</v>
      </c>
      <c r="E582" s="64" t="s">
        <v>1847</v>
      </c>
      <c r="F582" s="64" t="s">
        <v>5311</v>
      </c>
      <c r="G582" s="64">
        <v>4</v>
      </c>
      <c r="H582" s="64" t="s">
        <v>5105</v>
      </c>
      <c r="I582" s="64">
        <v>12</v>
      </c>
      <c r="J582" s="64">
        <v>11</v>
      </c>
      <c r="K582" s="64">
        <v>13</v>
      </c>
    </row>
    <row r="583" spans="1:11" x14ac:dyDescent="0.2">
      <c r="A583" s="64" t="s">
        <v>7074</v>
      </c>
      <c r="B583" s="64" t="s">
        <v>7060</v>
      </c>
      <c r="C583" s="64" t="s">
        <v>93</v>
      </c>
      <c r="D583" s="64" t="s">
        <v>92</v>
      </c>
      <c r="E583" s="64" t="s">
        <v>1954</v>
      </c>
      <c r="F583" s="64" t="s">
        <v>8094</v>
      </c>
      <c r="G583" s="64">
        <v>21</v>
      </c>
      <c r="H583" s="64" t="s">
        <v>5105</v>
      </c>
      <c r="I583" s="64">
        <v>30</v>
      </c>
      <c r="J583" s="64">
        <v>22</v>
      </c>
      <c r="K583" s="64">
        <v>10019</v>
      </c>
    </row>
    <row r="584" spans="1:11" x14ac:dyDescent="0.2">
      <c r="A584" s="64" t="s">
        <v>9329</v>
      </c>
      <c r="B584" s="64" t="s">
        <v>7060</v>
      </c>
      <c r="C584" s="64" t="s">
        <v>93</v>
      </c>
      <c r="D584" s="64" t="s">
        <v>92</v>
      </c>
      <c r="E584" s="64" t="s">
        <v>8289</v>
      </c>
      <c r="F584" s="64" t="s">
        <v>8290</v>
      </c>
      <c r="G584" s="64">
        <v>4</v>
      </c>
      <c r="H584" s="64" t="s">
        <v>5365</v>
      </c>
      <c r="I584" s="64">
        <v>73</v>
      </c>
      <c r="J584" s="64">
        <v>77</v>
      </c>
      <c r="K584" s="64">
        <v>27016</v>
      </c>
    </row>
    <row r="585" spans="1:11" x14ac:dyDescent="0.2">
      <c r="A585" s="64" t="s">
        <v>9330</v>
      </c>
      <c r="B585" s="64" t="s">
        <v>7060</v>
      </c>
      <c r="C585" s="64" t="s">
        <v>93</v>
      </c>
      <c r="D585" s="64" t="s">
        <v>92</v>
      </c>
      <c r="E585" s="64" t="s">
        <v>8291</v>
      </c>
      <c r="F585" s="64" t="s">
        <v>8292</v>
      </c>
      <c r="G585" s="64">
        <v>20</v>
      </c>
      <c r="H585" s="64" t="s">
        <v>5365</v>
      </c>
      <c r="I585" s="64">
        <v>41</v>
      </c>
      <c r="J585" s="64">
        <v>51</v>
      </c>
      <c r="K585" s="64">
        <v>108679</v>
      </c>
    </row>
    <row r="586" spans="1:11" x14ac:dyDescent="0.2">
      <c r="A586" s="64" t="s">
        <v>7075</v>
      </c>
      <c r="B586" s="64" t="s">
        <v>7060</v>
      </c>
      <c r="C586" s="64" t="s">
        <v>93</v>
      </c>
      <c r="D586" s="64" t="s">
        <v>92</v>
      </c>
      <c r="E586" s="64" t="s">
        <v>2278</v>
      </c>
      <c r="F586" s="64" t="s">
        <v>5366</v>
      </c>
      <c r="G586" s="64">
        <v>2</v>
      </c>
      <c r="H586" s="64" t="s">
        <v>5365</v>
      </c>
      <c r="I586" s="64">
        <v>88</v>
      </c>
      <c r="J586" s="64">
        <v>89</v>
      </c>
      <c r="K586" s="64">
        <v>10868</v>
      </c>
    </row>
    <row r="587" spans="1:11" x14ac:dyDescent="0.2">
      <c r="A587" s="64" t="s">
        <v>7076</v>
      </c>
      <c r="B587" s="64" t="s">
        <v>7060</v>
      </c>
      <c r="C587" s="64" t="s">
        <v>93</v>
      </c>
      <c r="D587" s="64" t="s">
        <v>92</v>
      </c>
      <c r="E587" s="64" t="s">
        <v>2385</v>
      </c>
      <c r="F587" s="64" t="s">
        <v>5297</v>
      </c>
      <c r="G587" s="64">
        <v>6</v>
      </c>
      <c r="H587" s="64" t="s">
        <v>5365</v>
      </c>
      <c r="I587" s="64">
        <v>63</v>
      </c>
      <c r="J587" s="64">
        <v>69</v>
      </c>
      <c r="K587" s="64">
        <v>15306</v>
      </c>
    </row>
    <row r="588" spans="1:11" x14ac:dyDescent="0.2">
      <c r="A588" s="64" t="s">
        <v>7077</v>
      </c>
      <c r="B588" s="64" t="s">
        <v>7060</v>
      </c>
      <c r="C588" s="64" t="s">
        <v>93</v>
      </c>
      <c r="D588" s="64" t="s">
        <v>92</v>
      </c>
      <c r="E588" s="64" t="s">
        <v>2492</v>
      </c>
      <c r="F588" s="64" t="s">
        <v>5298</v>
      </c>
      <c r="G588" s="64">
        <v>10</v>
      </c>
      <c r="H588" s="64" t="s">
        <v>5365</v>
      </c>
      <c r="I588" s="64">
        <v>73</v>
      </c>
      <c r="J588" s="64">
        <v>81</v>
      </c>
      <c r="K588" s="64">
        <v>20408</v>
      </c>
    </row>
    <row r="589" spans="1:11" x14ac:dyDescent="0.2">
      <c r="A589" s="64" t="s">
        <v>9331</v>
      </c>
      <c r="B589" s="64" t="s">
        <v>7060</v>
      </c>
      <c r="C589" s="64" t="s">
        <v>93</v>
      </c>
      <c r="D589" s="64" t="s">
        <v>92</v>
      </c>
      <c r="E589" s="64" t="s">
        <v>2706</v>
      </c>
      <c r="F589" s="64" t="s">
        <v>5368</v>
      </c>
      <c r="G589" s="64">
        <v>27</v>
      </c>
      <c r="H589" s="64" t="s">
        <v>5365</v>
      </c>
      <c r="I589" s="64">
        <v>72</v>
      </c>
      <c r="J589" s="64">
        <v>81</v>
      </c>
      <c r="K589" s="64">
        <v>1675</v>
      </c>
    </row>
    <row r="590" spans="1:11" x14ac:dyDescent="0.2">
      <c r="A590" s="64" t="s">
        <v>7078</v>
      </c>
      <c r="B590" s="64" t="s">
        <v>7060</v>
      </c>
      <c r="C590" s="64" t="s">
        <v>93</v>
      </c>
      <c r="D590" s="64" t="s">
        <v>92</v>
      </c>
      <c r="E590" s="64" t="s">
        <v>3138</v>
      </c>
      <c r="F590" s="64" t="s">
        <v>5373</v>
      </c>
      <c r="G590" s="64">
        <v>21</v>
      </c>
      <c r="H590" s="64" t="s">
        <v>5105</v>
      </c>
      <c r="I590" s="64">
        <v>12</v>
      </c>
      <c r="J590" s="64">
        <v>7</v>
      </c>
      <c r="K590" s="64">
        <v>5105</v>
      </c>
    </row>
    <row r="591" spans="1:11" x14ac:dyDescent="0.2">
      <c r="A591" s="64" t="s">
        <v>7079</v>
      </c>
      <c r="B591" s="64" t="s">
        <v>7060</v>
      </c>
      <c r="C591" s="64" t="s">
        <v>93</v>
      </c>
      <c r="D591" s="64" t="s">
        <v>92</v>
      </c>
      <c r="E591" s="64" t="s">
        <v>4003</v>
      </c>
      <c r="F591" s="64" t="s">
        <v>5129</v>
      </c>
      <c r="G591" s="64"/>
      <c r="H591" s="64" t="s">
        <v>5105</v>
      </c>
      <c r="I591" s="64"/>
      <c r="J591" s="64">
        <v>27</v>
      </c>
      <c r="K591" s="64"/>
    </row>
    <row r="592" spans="1:11" x14ac:dyDescent="0.2">
      <c r="A592" s="64" t="s">
        <v>7080</v>
      </c>
      <c r="B592" s="64" t="s">
        <v>7060</v>
      </c>
      <c r="C592" s="64" t="s">
        <v>93</v>
      </c>
      <c r="D592" s="64" t="s">
        <v>92</v>
      </c>
      <c r="E592" s="64" t="s">
        <v>4327</v>
      </c>
      <c r="F592" s="64" t="s">
        <v>5386</v>
      </c>
      <c r="G592" s="64">
        <v>46</v>
      </c>
      <c r="H592" s="64" t="s">
        <v>5105</v>
      </c>
      <c r="I592" s="64">
        <v>219</v>
      </c>
      <c r="J592" s="64">
        <v>129</v>
      </c>
      <c r="K592" s="64">
        <v>14971</v>
      </c>
    </row>
    <row r="593" spans="1:11" x14ac:dyDescent="0.2">
      <c r="A593" s="64" t="s">
        <v>7081</v>
      </c>
      <c r="B593" s="64" t="s">
        <v>7060</v>
      </c>
      <c r="C593" s="64" t="s">
        <v>93</v>
      </c>
      <c r="D593" s="64" t="s">
        <v>92</v>
      </c>
      <c r="E593" s="64" t="s">
        <v>4435</v>
      </c>
      <c r="F593" s="64" t="s">
        <v>5388</v>
      </c>
      <c r="G593" s="64">
        <v>19</v>
      </c>
      <c r="H593" s="64" t="s">
        <v>5105</v>
      </c>
      <c r="I593" s="64">
        <v>27</v>
      </c>
      <c r="J593" s="64">
        <v>10</v>
      </c>
      <c r="K593" s="64">
        <v>715</v>
      </c>
    </row>
    <row r="594" spans="1:11" x14ac:dyDescent="0.2">
      <c r="A594" s="64" t="s">
        <v>7082</v>
      </c>
      <c r="B594" s="64" t="s">
        <v>7060</v>
      </c>
      <c r="C594" s="64" t="s">
        <v>93</v>
      </c>
      <c r="D594" s="64" t="s">
        <v>92</v>
      </c>
      <c r="E594" s="64" t="s">
        <v>4868</v>
      </c>
      <c r="F594" s="64" t="s">
        <v>5307</v>
      </c>
      <c r="G594" s="64">
        <v>17</v>
      </c>
      <c r="H594" s="64" t="s">
        <v>5105</v>
      </c>
      <c r="I594" s="64">
        <v>7769</v>
      </c>
      <c r="J594" s="64">
        <v>6350</v>
      </c>
      <c r="K594" s="64">
        <v>246529965</v>
      </c>
    </row>
    <row r="595" spans="1:11" x14ac:dyDescent="0.2">
      <c r="A595" s="64" t="s">
        <v>9332</v>
      </c>
      <c r="B595" s="64" t="s">
        <v>7060</v>
      </c>
      <c r="C595" s="64" t="s">
        <v>93</v>
      </c>
      <c r="D595" s="64" t="s">
        <v>92</v>
      </c>
      <c r="E595" s="64" t="s">
        <v>8301</v>
      </c>
      <c r="F595" s="64" t="s">
        <v>8302</v>
      </c>
      <c r="G595" s="64">
        <v>23</v>
      </c>
      <c r="H595" s="64" t="s">
        <v>5105</v>
      </c>
      <c r="I595" s="64">
        <v>4333</v>
      </c>
      <c r="J595" s="64">
        <v>3417</v>
      </c>
      <c r="K595" s="64">
        <v>7435908</v>
      </c>
    </row>
    <row r="596" spans="1:11" x14ac:dyDescent="0.2">
      <c r="A596" s="64" t="s">
        <v>7083</v>
      </c>
      <c r="B596" s="64" t="s">
        <v>7084</v>
      </c>
      <c r="C596" s="64" t="s">
        <v>105</v>
      </c>
      <c r="D596" s="64" t="s">
        <v>104</v>
      </c>
      <c r="E596" s="64" t="s">
        <v>15</v>
      </c>
      <c r="F596" s="64" t="s">
        <v>5284</v>
      </c>
      <c r="G596" s="64">
        <v>13</v>
      </c>
      <c r="H596" s="64" t="s">
        <v>5365</v>
      </c>
      <c r="I596" s="64">
        <v>91</v>
      </c>
      <c r="J596" s="64">
        <v>96</v>
      </c>
      <c r="K596" s="64">
        <v>297478</v>
      </c>
    </row>
    <row r="597" spans="1:11" x14ac:dyDescent="0.2">
      <c r="A597" s="64" t="s">
        <v>7085</v>
      </c>
      <c r="B597" s="64" t="s">
        <v>7084</v>
      </c>
      <c r="C597" s="64" t="s">
        <v>105</v>
      </c>
      <c r="D597" s="64" t="s">
        <v>104</v>
      </c>
      <c r="E597" s="64" t="s">
        <v>225</v>
      </c>
      <c r="F597" s="64" t="s">
        <v>5285</v>
      </c>
      <c r="G597" s="64">
        <v>3</v>
      </c>
      <c r="H597" s="64" t="s">
        <v>5365</v>
      </c>
      <c r="I597" s="64">
        <v>97</v>
      </c>
      <c r="J597" s="64">
        <v>99</v>
      </c>
      <c r="K597" s="64">
        <v>45128</v>
      </c>
    </row>
    <row r="598" spans="1:11" x14ac:dyDescent="0.2">
      <c r="A598" s="64" t="s">
        <v>7086</v>
      </c>
      <c r="B598" s="64" t="s">
        <v>7084</v>
      </c>
      <c r="C598" s="64" t="s">
        <v>105</v>
      </c>
      <c r="D598" s="64" t="s">
        <v>104</v>
      </c>
      <c r="E598" s="64" t="s">
        <v>332</v>
      </c>
      <c r="F598" s="64" t="s">
        <v>5115</v>
      </c>
      <c r="G598" s="64">
        <v>12</v>
      </c>
      <c r="H598" s="64" t="s">
        <v>5105</v>
      </c>
      <c r="I598" s="64">
        <v>14</v>
      </c>
      <c r="J598" s="64">
        <v>11</v>
      </c>
      <c r="K598" s="64">
        <v>231179</v>
      </c>
    </row>
    <row r="599" spans="1:11" x14ac:dyDescent="0.2">
      <c r="A599" s="64" t="s">
        <v>7087</v>
      </c>
      <c r="B599" s="64" t="s">
        <v>7084</v>
      </c>
      <c r="C599" s="64" t="s">
        <v>105</v>
      </c>
      <c r="D599" s="64" t="s">
        <v>104</v>
      </c>
      <c r="E599" s="64" t="s">
        <v>441</v>
      </c>
      <c r="F599" s="64" t="s">
        <v>5111</v>
      </c>
      <c r="G599" s="64">
        <v>30</v>
      </c>
      <c r="H599" s="64" t="s">
        <v>5105</v>
      </c>
      <c r="I599" s="64">
        <v>13</v>
      </c>
      <c r="J599" s="64">
        <v>7</v>
      </c>
      <c r="K599" s="64">
        <v>462358</v>
      </c>
    </row>
    <row r="600" spans="1:11" x14ac:dyDescent="0.2">
      <c r="A600" s="64" t="s">
        <v>7088</v>
      </c>
      <c r="B600" s="64" t="s">
        <v>7084</v>
      </c>
      <c r="C600" s="64" t="s">
        <v>105</v>
      </c>
      <c r="D600" s="64" t="s">
        <v>104</v>
      </c>
      <c r="E600" s="64" t="s">
        <v>550</v>
      </c>
      <c r="F600" s="64" t="s">
        <v>5350</v>
      </c>
      <c r="G600" s="64">
        <v>15</v>
      </c>
      <c r="H600" s="64" t="s">
        <v>5105</v>
      </c>
      <c r="I600" s="64">
        <v>13</v>
      </c>
      <c r="J600" s="64">
        <v>10</v>
      </c>
      <c r="K600" s="64">
        <v>246179</v>
      </c>
    </row>
    <row r="601" spans="1:11" x14ac:dyDescent="0.2">
      <c r="A601" s="64" t="s">
        <v>7089</v>
      </c>
      <c r="B601" s="64" t="s">
        <v>7084</v>
      </c>
      <c r="C601" s="64" t="s">
        <v>105</v>
      </c>
      <c r="D601" s="64" t="s">
        <v>104</v>
      </c>
      <c r="E601" s="64" t="s">
        <v>984</v>
      </c>
      <c r="F601" s="64" t="s">
        <v>5356</v>
      </c>
      <c r="G601" s="64">
        <v>35</v>
      </c>
      <c r="H601" s="64" t="s">
        <v>5105</v>
      </c>
      <c r="I601" s="64">
        <v>92</v>
      </c>
      <c r="J601" s="64">
        <v>54</v>
      </c>
      <c r="K601" s="64">
        <v>3512</v>
      </c>
    </row>
    <row r="602" spans="1:11" x14ac:dyDescent="0.2">
      <c r="A602" s="64" t="s">
        <v>7090</v>
      </c>
      <c r="B602" s="64" t="s">
        <v>7084</v>
      </c>
      <c r="C602" s="64" t="s">
        <v>105</v>
      </c>
      <c r="D602" s="64" t="s">
        <v>104</v>
      </c>
      <c r="E602" s="64" t="s">
        <v>1093</v>
      </c>
      <c r="F602" s="64" t="s">
        <v>5151</v>
      </c>
      <c r="G602" s="64">
        <v>43</v>
      </c>
      <c r="H602" s="64" t="s">
        <v>5105</v>
      </c>
      <c r="I602" s="64">
        <v>7.1</v>
      </c>
      <c r="J602" s="64">
        <v>4.2</v>
      </c>
      <c r="K602" s="64">
        <v>329</v>
      </c>
    </row>
    <row r="603" spans="1:11" x14ac:dyDescent="0.2">
      <c r="A603" s="64" t="s">
        <v>7091</v>
      </c>
      <c r="B603" s="64" t="s">
        <v>7084</v>
      </c>
      <c r="C603" s="64" t="s">
        <v>105</v>
      </c>
      <c r="D603" s="64" t="s">
        <v>104</v>
      </c>
      <c r="E603" s="64" t="s">
        <v>1201</v>
      </c>
      <c r="F603" s="64" t="s">
        <v>1202</v>
      </c>
      <c r="G603" s="64">
        <v>40</v>
      </c>
      <c r="H603" s="64" t="s">
        <v>5105</v>
      </c>
      <c r="I603" s="64">
        <v>21</v>
      </c>
      <c r="J603" s="64">
        <v>9</v>
      </c>
      <c r="K603" s="64">
        <v>924715</v>
      </c>
    </row>
    <row r="604" spans="1:11" x14ac:dyDescent="0.2">
      <c r="A604" s="64" t="s">
        <v>7092</v>
      </c>
      <c r="B604" s="64" t="s">
        <v>7084</v>
      </c>
      <c r="C604" s="64" t="s">
        <v>105</v>
      </c>
      <c r="D604" s="64" t="s">
        <v>104</v>
      </c>
      <c r="E604" s="64" t="s">
        <v>1309</v>
      </c>
      <c r="F604" s="64" t="s">
        <v>8279</v>
      </c>
      <c r="G604" s="64">
        <v>37</v>
      </c>
      <c r="H604" s="64" t="s">
        <v>5105</v>
      </c>
      <c r="I604" s="64">
        <v>32</v>
      </c>
      <c r="J604" s="64">
        <v>20</v>
      </c>
      <c r="K604" s="64">
        <v>725984</v>
      </c>
    </row>
    <row r="605" spans="1:11" x14ac:dyDescent="0.2">
      <c r="A605" s="64" t="s">
        <v>7093</v>
      </c>
      <c r="B605" s="64" t="s">
        <v>7084</v>
      </c>
      <c r="C605" s="64" t="s">
        <v>105</v>
      </c>
      <c r="D605" s="64" t="s">
        <v>104</v>
      </c>
      <c r="E605" s="64" t="s">
        <v>1417</v>
      </c>
      <c r="F605" s="64" t="s">
        <v>5358</v>
      </c>
      <c r="G605" s="64">
        <v>33</v>
      </c>
      <c r="H605" s="64" t="s">
        <v>5105</v>
      </c>
      <c r="I605" s="64">
        <v>27</v>
      </c>
      <c r="J605" s="64">
        <v>20</v>
      </c>
      <c r="K605" s="64">
        <v>423490</v>
      </c>
    </row>
    <row r="606" spans="1:11" x14ac:dyDescent="0.2">
      <c r="A606" s="64" t="s">
        <v>7094</v>
      </c>
      <c r="B606" s="64" t="s">
        <v>7084</v>
      </c>
      <c r="C606" s="64" t="s">
        <v>105</v>
      </c>
      <c r="D606" s="64" t="s">
        <v>104</v>
      </c>
      <c r="E606" s="64" t="s">
        <v>1525</v>
      </c>
      <c r="F606" s="64" t="s">
        <v>5312</v>
      </c>
      <c r="G606" s="64">
        <v>20</v>
      </c>
      <c r="H606" s="64" t="s">
        <v>5105</v>
      </c>
      <c r="I606" s="64">
        <v>13</v>
      </c>
      <c r="J606" s="64">
        <v>8</v>
      </c>
      <c r="K606" s="64">
        <v>542</v>
      </c>
    </row>
    <row r="607" spans="1:11" x14ac:dyDescent="0.2">
      <c r="A607" s="64" t="s">
        <v>7095</v>
      </c>
      <c r="B607" s="64" t="s">
        <v>7084</v>
      </c>
      <c r="C607" s="64" t="s">
        <v>105</v>
      </c>
      <c r="D607" s="64" t="s">
        <v>104</v>
      </c>
      <c r="E607" s="64" t="s">
        <v>1632</v>
      </c>
      <c r="F607" s="64" t="s">
        <v>8787</v>
      </c>
      <c r="G607" s="64">
        <v>22</v>
      </c>
      <c r="H607" s="64" t="s">
        <v>5105</v>
      </c>
      <c r="I607" s="64">
        <v>10</v>
      </c>
      <c r="J607" s="64">
        <v>6</v>
      </c>
      <c r="K607" s="64">
        <v>241995</v>
      </c>
    </row>
    <row r="608" spans="1:11" x14ac:dyDescent="0.2">
      <c r="A608" s="64" t="s">
        <v>7096</v>
      </c>
      <c r="B608" s="64" t="s">
        <v>7084</v>
      </c>
      <c r="C608" s="64" t="s">
        <v>105</v>
      </c>
      <c r="D608" s="64" t="s">
        <v>104</v>
      </c>
      <c r="E608" s="64" t="s">
        <v>1740</v>
      </c>
      <c r="F608" s="64" t="s">
        <v>5310</v>
      </c>
      <c r="G608" s="64">
        <v>40</v>
      </c>
      <c r="H608" s="64" t="s">
        <v>5105</v>
      </c>
      <c r="I608" s="64">
        <v>22</v>
      </c>
      <c r="J608" s="64">
        <v>14</v>
      </c>
      <c r="K608" s="64">
        <v>411</v>
      </c>
    </row>
    <row r="609" spans="1:11" x14ac:dyDescent="0.2">
      <c r="A609" s="64" t="s">
        <v>7097</v>
      </c>
      <c r="B609" s="64" t="s">
        <v>7084</v>
      </c>
      <c r="C609" s="64" t="s">
        <v>105</v>
      </c>
      <c r="D609" s="64" t="s">
        <v>104</v>
      </c>
      <c r="E609" s="64" t="s">
        <v>1847</v>
      </c>
      <c r="F609" s="64" t="s">
        <v>5311</v>
      </c>
      <c r="G609" s="64">
        <v>26</v>
      </c>
      <c r="H609" s="64" t="s">
        <v>5105</v>
      </c>
      <c r="I609" s="64">
        <v>15</v>
      </c>
      <c r="J609" s="64">
        <v>11</v>
      </c>
      <c r="K609" s="64">
        <v>365</v>
      </c>
    </row>
    <row r="610" spans="1:11" x14ac:dyDescent="0.2">
      <c r="A610" s="64" t="s">
        <v>7098</v>
      </c>
      <c r="B610" s="64" t="s">
        <v>7084</v>
      </c>
      <c r="C610" s="64" t="s">
        <v>105</v>
      </c>
      <c r="D610" s="64" t="s">
        <v>104</v>
      </c>
      <c r="E610" s="64" t="s">
        <v>1954</v>
      </c>
      <c r="F610" s="64" t="s">
        <v>8094</v>
      </c>
      <c r="G610" s="64">
        <v>34</v>
      </c>
      <c r="H610" s="64" t="s">
        <v>5105</v>
      </c>
      <c r="I610" s="64">
        <v>33</v>
      </c>
      <c r="J610" s="64">
        <v>22</v>
      </c>
      <c r="K610" s="64">
        <v>105199</v>
      </c>
    </row>
    <row r="611" spans="1:11" x14ac:dyDescent="0.2">
      <c r="A611" s="64" t="s">
        <v>9333</v>
      </c>
      <c r="B611" s="64" t="s">
        <v>7084</v>
      </c>
      <c r="C611" s="64" t="s">
        <v>105</v>
      </c>
      <c r="D611" s="64" t="s">
        <v>104</v>
      </c>
      <c r="E611" s="64" t="s">
        <v>8289</v>
      </c>
      <c r="F611" s="64" t="s">
        <v>8290</v>
      </c>
      <c r="G611" s="64">
        <v>12</v>
      </c>
      <c r="H611" s="64" t="s">
        <v>5365</v>
      </c>
      <c r="I611" s="64">
        <v>71</v>
      </c>
      <c r="J611" s="64">
        <v>77</v>
      </c>
      <c r="K611" s="64">
        <v>272204</v>
      </c>
    </row>
    <row r="612" spans="1:11" x14ac:dyDescent="0.2">
      <c r="A612" s="64" t="s">
        <v>9334</v>
      </c>
      <c r="B612" s="64" t="s">
        <v>7084</v>
      </c>
      <c r="C612" s="64" t="s">
        <v>105</v>
      </c>
      <c r="D612" s="64" t="s">
        <v>104</v>
      </c>
      <c r="E612" s="64" t="s">
        <v>8291</v>
      </c>
      <c r="F612" s="64" t="s">
        <v>8292</v>
      </c>
      <c r="G612" s="64">
        <v>44</v>
      </c>
      <c r="H612" s="64" t="s">
        <v>5365</v>
      </c>
      <c r="I612" s="64">
        <v>34</v>
      </c>
      <c r="J612" s="64">
        <v>51</v>
      </c>
      <c r="K612" s="64">
        <v>1310014</v>
      </c>
    </row>
    <row r="613" spans="1:11" x14ac:dyDescent="0.2">
      <c r="A613" s="64" t="s">
        <v>7099</v>
      </c>
      <c r="B613" s="64" t="s">
        <v>7084</v>
      </c>
      <c r="C613" s="64" t="s">
        <v>105</v>
      </c>
      <c r="D613" s="64" t="s">
        <v>104</v>
      </c>
      <c r="E613" s="64" t="s">
        <v>2278</v>
      </c>
      <c r="F613" s="64" t="s">
        <v>5366</v>
      </c>
      <c r="G613" s="64">
        <v>7</v>
      </c>
      <c r="H613" s="64" t="s">
        <v>5365</v>
      </c>
      <c r="I613" s="64">
        <v>85</v>
      </c>
      <c r="J613" s="64">
        <v>89</v>
      </c>
      <c r="K613" s="64">
        <v>308238</v>
      </c>
    </row>
    <row r="614" spans="1:11" x14ac:dyDescent="0.2">
      <c r="A614" s="64" t="s">
        <v>7100</v>
      </c>
      <c r="B614" s="64" t="s">
        <v>7084</v>
      </c>
      <c r="C614" s="64" t="s">
        <v>105</v>
      </c>
      <c r="D614" s="64" t="s">
        <v>104</v>
      </c>
      <c r="E614" s="64" t="s">
        <v>2385</v>
      </c>
      <c r="F614" s="64" t="s">
        <v>5297</v>
      </c>
      <c r="G614" s="64">
        <v>16</v>
      </c>
      <c r="H614" s="64" t="s">
        <v>5365</v>
      </c>
      <c r="I614" s="64">
        <v>59</v>
      </c>
      <c r="J614" s="64">
        <v>69</v>
      </c>
      <c r="K614" s="64">
        <v>215610</v>
      </c>
    </row>
    <row r="615" spans="1:11" x14ac:dyDescent="0.2">
      <c r="A615" s="64" t="s">
        <v>7101</v>
      </c>
      <c r="B615" s="64" t="s">
        <v>7084</v>
      </c>
      <c r="C615" s="64" t="s">
        <v>105</v>
      </c>
      <c r="D615" s="64" t="s">
        <v>104</v>
      </c>
      <c r="E615" s="64" t="s">
        <v>2492</v>
      </c>
      <c r="F615" s="64" t="s">
        <v>5298</v>
      </c>
      <c r="G615" s="64">
        <v>27</v>
      </c>
      <c r="H615" s="64" t="s">
        <v>5365</v>
      </c>
      <c r="I615" s="64">
        <v>68</v>
      </c>
      <c r="J615" s="64">
        <v>81</v>
      </c>
      <c r="K615" s="64">
        <v>280293</v>
      </c>
    </row>
    <row r="616" spans="1:11" x14ac:dyDescent="0.2">
      <c r="A616" s="64" t="s">
        <v>9335</v>
      </c>
      <c r="B616" s="64" t="s">
        <v>7084</v>
      </c>
      <c r="C616" s="64" t="s">
        <v>105</v>
      </c>
      <c r="D616" s="64" t="s">
        <v>104</v>
      </c>
      <c r="E616" s="64" t="s">
        <v>2706</v>
      </c>
      <c r="F616" s="64" t="s">
        <v>5368</v>
      </c>
      <c r="G616" s="64">
        <v>41</v>
      </c>
      <c r="H616" s="64" t="s">
        <v>5365</v>
      </c>
      <c r="I616" s="64">
        <v>68</v>
      </c>
      <c r="J616" s="64">
        <v>81</v>
      </c>
      <c r="K616" s="64">
        <v>21061</v>
      </c>
    </row>
    <row r="617" spans="1:11" x14ac:dyDescent="0.2">
      <c r="A617" s="64" t="s">
        <v>7102</v>
      </c>
      <c r="B617" s="64" t="s">
        <v>7084</v>
      </c>
      <c r="C617" s="64" t="s">
        <v>105</v>
      </c>
      <c r="D617" s="64" t="s">
        <v>104</v>
      </c>
      <c r="E617" s="64" t="s">
        <v>3138</v>
      </c>
      <c r="F617" s="64" t="s">
        <v>5373</v>
      </c>
      <c r="G617" s="64">
        <v>21</v>
      </c>
      <c r="H617" s="64" t="s">
        <v>5105</v>
      </c>
      <c r="I617" s="64">
        <v>12</v>
      </c>
      <c r="J617" s="64">
        <v>7</v>
      </c>
      <c r="K617" s="64">
        <v>40789</v>
      </c>
    </row>
    <row r="618" spans="1:11" x14ac:dyDescent="0.2">
      <c r="A618" s="64" t="s">
        <v>7103</v>
      </c>
      <c r="B618" s="64" t="s">
        <v>7084</v>
      </c>
      <c r="C618" s="64" t="s">
        <v>105</v>
      </c>
      <c r="D618" s="64" t="s">
        <v>104</v>
      </c>
      <c r="E618" s="64" t="s">
        <v>4003</v>
      </c>
      <c r="F618" s="64" t="s">
        <v>5129</v>
      </c>
      <c r="G618" s="64">
        <v>19</v>
      </c>
      <c r="H618" s="64" t="s">
        <v>5105</v>
      </c>
      <c r="I618" s="64">
        <v>88</v>
      </c>
      <c r="J618" s="64">
        <v>27</v>
      </c>
      <c r="K618" s="64">
        <v>1315</v>
      </c>
    </row>
    <row r="619" spans="1:11" x14ac:dyDescent="0.2">
      <c r="A619" s="64" t="s">
        <v>7104</v>
      </c>
      <c r="B619" s="64" t="s">
        <v>7084</v>
      </c>
      <c r="C619" s="64" t="s">
        <v>105</v>
      </c>
      <c r="D619" s="64" t="s">
        <v>104</v>
      </c>
      <c r="E619" s="64" t="s">
        <v>4327</v>
      </c>
      <c r="F619" s="64" t="s">
        <v>5386</v>
      </c>
      <c r="G619" s="64">
        <v>43</v>
      </c>
      <c r="H619" s="64" t="s">
        <v>5105</v>
      </c>
      <c r="I619" s="64">
        <v>213</v>
      </c>
      <c r="J619" s="64">
        <v>129</v>
      </c>
      <c r="K619" s="64">
        <v>76619</v>
      </c>
    </row>
    <row r="620" spans="1:11" x14ac:dyDescent="0.2">
      <c r="A620" s="64" t="s">
        <v>7105</v>
      </c>
      <c r="B620" s="64" t="s">
        <v>7084</v>
      </c>
      <c r="C620" s="64" t="s">
        <v>105</v>
      </c>
      <c r="D620" s="64" t="s">
        <v>104</v>
      </c>
      <c r="E620" s="64" t="s">
        <v>4435</v>
      </c>
      <c r="F620" s="64" t="s">
        <v>5388</v>
      </c>
      <c r="G620" s="64">
        <v>44</v>
      </c>
      <c r="H620" s="64" t="s">
        <v>5105</v>
      </c>
      <c r="I620" s="64">
        <v>36</v>
      </c>
      <c r="J620" s="64">
        <v>10</v>
      </c>
      <c r="K620" s="64">
        <v>7855</v>
      </c>
    </row>
    <row r="621" spans="1:11" x14ac:dyDescent="0.2">
      <c r="A621" s="64" t="s">
        <v>7106</v>
      </c>
      <c r="B621" s="64" t="s">
        <v>7084</v>
      </c>
      <c r="C621" s="64" t="s">
        <v>105</v>
      </c>
      <c r="D621" s="64" t="s">
        <v>104</v>
      </c>
      <c r="E621" s="64" t="s">
        <v>4868</v>
      </c>
      <c r="F621" s="64" t="s">
        <v>5307</v>
      </c>
      <c r="G621" s="64">
        <v>46</v>
      </c>
      <c r="H621" s="64" t="s">
        <v>5105</v>
      </c>
      <c r="I621" s="64">
        <v>9551</v>
      </c>
      <c r="J621" s="64">
        <v>6350</v>
      </c>
      <c r="K621" s="64">
        <v>3079813341</v>
      </c>
    </row>
    <row r="622" spans="1:11" x14ac:dyDescent="0.2">
      <c r="A622" s="64" t="s">
        <v>9336</v>
      </c>
      <c r="B622" s="64" t="s">
        <v>7084</v>
      </c>
      <c r="C622" s="64" t="s">
        <v>105</v>
      </c>
      <c r="D622" s="64" t="s">
        <v>104</v>
      </c>
      <c r="E622" s="64" t="s">
        <v>8301</v>
      </c>
      <c r="F622" s="64" t="s">
        <v>8302</v>
      </c>
      <c r="G622" s="64">
        <v>9</v>
      </c>
      <c r="H622" s="64" t="s">
        <v>5105</v>
      </c>
      <c r="I622" s="64">
        <v>3837</v>
      </c>
      <c r="J622" s="64">
        <v>3417</v>
      </c>
      <c r="K622" s="64">
        <v>25433628</v>
      </c>
    </row>
    <row r="623" spans="1:11" x14ac:dyDescent="0.2">
      <c r="A623" s="64" t="s">
        <v>7107</v>
      </c>
      <c r="B623" s="64" t="s">
        <v>7108</v>
      </c>
      <c r="C623" s="64" t="s">
        <v>109</v>
      </c>
      <c r="D623" s="64" t="s">
        <v>108</v>
      </c>
      <c r="E623" s="64" t="s">
        <v>15</v>
      </c>
      <c r="F623" s="64" t="s">
        <v>5284</v>
      </c>
      <c r="G623" s="64">
        <v>3</v>
      </c>
      <c r="H623" s="64" t="s">
        <v>5365</v>
      </c>
      <c r="I623" s="64">
        <v>94</v>
      </c>
      <c r="J623" s="64">
        <v>96</v>
      </c>
      <c r="K623" s="64">
        <v>63791</v>
      </c>
    </row>
    <row r="624" spans="1:11" x14ac:dyDescent="0.2">
      <c r="A624" s="64" t="s">
        <v>7109</v>
      </c>
      <c r="B624" s="64" t="s">
        <v>7108</v>
      </c>
      <c r="C624" s="64" t="s">
        <v>109</v>
      </c>
      <c r="D624" s="64" t="s">
        <v>108</v>
      </c>
      <c r="E624" s="64" t="s">
        <v>225</v>
      </c>
      <c r="F624" s="64" t="s">
        <v>5285</v>
      </c>
      <c r="G624" s="64">
        <v>3</v>
      </c>
      <c r="H624" s="64" t="s">
        <v>5365</v>
      </c>
      <c r="I624" s="64">
        <v>97</v>
      </c>
      <c r="J624" s="64">
        <v>99</v>
      </c>
      <c r="K624" s="64">
        <v>27657</v>
      </c>
    </row>
    <row r="625" spans="1:11" x14ac:dyDescent="0.2">
      <c r="A625" s="64" t="s">
        <v>7110</v>
      </c>
      <c r="B625" s="64" t="s">
        <v>7108</v>
      </c>
      <c r="C625" s="64" t="s">
        <v>109</v>
      </c>
      <c r="D625" s="64" t="s">
        <v>108</v>
      </c>
      <c r="E625" s="64" t="s">
        <v>332</v>
      </c>
      <c r="F625" s="64" t="s">
        <v>5115</v>
      </c>
      <c r="G625" s="64">
        <v>8</v>
      </c>
      <c r="H625" s="64" t="s">
        <v>5105</v>
      </c>
      <c r="I625" s="64">
        <v>13</v>
      </c>
      <c r="J625" s="64">
        <v>11</v>
      </c>
      <c r="K625" s="64">
        <v>83016</v>
      </c>
    </row>
    <row r="626" spans="1:11" x14ac:dyDescent="0.2">
      <c r="A626" s="64" t="s">
        <v>7111</v>
      </c>
      <c r="B626" s="64" t="s">
        <v>7108</v>
      </c>
      <c r="C626" s="64" t="s">
        <v>109</v>
      </c>
      <c r="D626" s="64" t="s">
        <v>108</v>
      </c>
      <c r="E626" s="64" t="s">
        <v>441</v>
      </c>
      <c r="F626" s="64" t="s">
        <v>5111</v>
      </c>
      <c r="G626" s="64">
        <v>2</v>
      </c>
      <c r="H626" s="64" t="s">
        <v>5105</v>
      </c>
      <c r="I626" s="64">
        <v>8</v>
      </c>
      <c r="J626" s="64">
        <v>7</v>
      </c>
      <c r="K626" s="64">
        <v>41508</v>
      </c>
    </row>
    <row r="627" spans="1:11" x14ac:dyDescent="0.2">
      <c r="A627" s="64" t="s">
        <v>7112</v>
      </c>
      <c r="B627" s="64" t="s">
        <v>7108</v>
      </c>
      <c r="C627" s="64" t="s">
        <v>109</v>
      </c>
      <c r="D627" s="64" t="s">
        <v>108</v>
      </c>
      <c r="E627" s="64" t="s">
        <v>550</v>
      </c>
      <c r="F627" s="64" t="s">
        <v>5350</v>
      </c>
      <c r="G627" s="64">
        <v>1</v>
      </c>
      <c r="H627" s="64" t="s">
        <v>5105</v>
      </c>
      <c r="I627" s="64">
        <v>10</v>
      </c>
      <c r="J627" s="64">
        <v>10</v>
      </c>
      <c r="K627" s="64">
        <v>0</v>
      </c>
    </row>
    <row r="628" spans="1:11" x14ac:dyDescent="0.2">
      <c r="A628" s="64" t="s">
        <v>7113</v>
      </c>
      <c r="B628" s="64" t="s">
        <v>7108</v>
      </c>
      <c r="C628" s="64" t="s">
        <v>109</v>
      </c>
      <c r="D628" s="64" t="s">
        <v>108</v>
      </c>
      <c r="E628" s="64" t="s">
        <v>984</v>
      </c>
      <c r="F628" s="64" t="s">
        <v>5356</v>
      </c>
      <c r="G628" s="64">
        <v>1</v>
      </c>
      <c r="H628" s="64" t="s">
        <v>5105</v>
      </c>
      <c r="I628" s="64">
        <v>54</v>
      </c>
      <c r="J628" s="64">
        <v>54</v>
      </c>
      <c r="K628" s="64">
        <v>0</v>
      </c>
    </row>
    <row r="629" spans="1:11" x14ac:dyDescent="0.2">
      <c r="A629" s="64" t="s">
        <v>7114</v>
      </c>
      <c r="B629" s="64" t="s">
        <v>7108</v>
      </c>
      <c r="C629" s="64" t="s">
        <v>109</v>
      </c>
      <c r="D629" s="64" t="s">
        <v>108</v>
      </c>
      <c r="E629" s="64" t="s">
        <v>1093</v>
      </c>
      <c r="F629" s="64" t="s">
        <v>5151</v>
      </c>
      <c r="G629" s="64">
        <v>11</v>
      </c>
      <c r="H629" s="64" t="s">
        <v>5105</v>
      </c>
      <c r="I629" s="64">
        <v>5.0999999999999996</v>
      </c>
      <c r="J629" s="64">
        <v>4.2</v>
      </c>
      <c r="K629" s="64">
        <v>62</v>
      </c>
    </row>
    <row r="630" spans="1:11" x14ac:dyDescent="0.2">
      <c r="A630" s="64" t="s">
        <v>7115</v>
      </c>
      <c r="B630" s="64" t="s">
        <v>7108</v>
      </c>
      <c r="C630" s="64" t="s">
        <v>109</v>
      </c>
      <c r="D630" s="64" t="s">
        <v>108</v>
      </c>
      <c r="E630" s="64" t="s">
        <v>1201</v>
      </c>
      <c r="F630" s="64" t="s">
        <v>1202</v>
      </c>
      <c r="G630" s="64">
        <v>15</v>
      </c>
      <c r="H630" s="64" t="s">
        <v>5105</v>
      </c>
      <c r="I630" s="64">
        <v>16</v>
      </c>
      <c r="J630" s="64">
        <v>9</v>
      </c>
      <c r="K630" s="64">
        <v>290557</v>
      </c>
    </row>
    <row r="631" spans="1:11" x14ac:dyDescent="0.2">
      <c r="A631" s="64" t="s">
        <v>7116</v>
      </c>
      <c r="B631" s="64" t="s">
        <v>7108</v>
      </c>
      <c r="C631" s="64" t="s">
        <v>109</v>
      </c>
      <c r="D631" s="64" t="s">
        <v>108</v>
      </c>
      <c r="E631" s="64" t="s">
        <v>1309</v>
      </c>
      <c r="F631" s="64" t="s">
        <v>8279</v>
      </c>
      <c r="G631" s="64">
        <v>12</v>
      </c>
      <c r="H631" s="64" t="s">
        <v>5105</v>
      </c>
      <c r="I631" s="64">
        <v>26</v>
      </c>
      <c r="J631" s="64">
        <v>20</v>
      </c>
      <c r="K631" s="64">
        <v>195612</v>
      </c>
    </row>
    <row r="632" spans="1:11" x14ac:dyDescent="0.2">
      <c r="A632" s="64" t="s">
        <v>7117</v>
      </c>
      <c r="B632" s="64" t="s">
        <v>7108</v>
      </c>
      <c r="C632" s="64" t="s">
        <v>109</v>
      </c>
      <c r="D632" s="64" t="s">
        <v>108</v>
      </c>
      <c r="E632" s="64" t="s">
        <v>1417</v>
      </c>
      <c r="F632" s="64" t="s">
        <v>5358</v>
      </c>
      <c r="G632" s="64">
        <v>1</v>
      </c>
      <c r="H632" s="64" t="s">
        <v>5105</v>
      </c>
      <c r="I632" s="64">
        <v>20</v>
      </c>
      <c r="J632" s="64">
        <v>20</v>
      </c>
      <c r="K632" s="64">
        <v>0</v>
      </c>
    </row>
    <row r="633" spans="1:11" x14ac:dyDescent="0.2">
      <c r="A633" s="64" t="s">
        <v>7118</v>
      </c>
      <c r="B633" s="64" t="s">
        <v>7108</v>
      </c>
      <c r="C633" s="64" t="s">
        <v>109</v>
      </c>
      <c r="D633" s="64" t="s">
        <v>108</v>
      </c>
      <c r="E633" s="64" t="s">
        <v>1525</v>
      </c>
      <c r="F633" s="64" t="s">
        <v>5312</v>
      </c>
      <c r="G633" s="64">
        <v>10</v>
      </c>
      <c r="H633" s="64" t="s">
        <v>5105</v>
      </c>
      <c r="I633" s="64">
        <v>12</v>
      </c>
      <c r="J633" s="64">
        <v>8</v>
      </c>
      <c r="K633" s="64">
        <v>240</v>
      </c>
    </row>
    <row r="634" spans="1:11" x14ac:dyDescent="0.2">
      <c r="A634" s="64" t="s">
        <v>7119</v>
      </c>
      <c r="B634" s="64" t="s">
        <v>7108</v>
      </c>
      <c r="C634" s="64" t="s">
        <v>109</v>
      </c>
      <c r="D634" s="64" t="s">
        <v>108</v>
      </c>
      <c r="E634" s="64" t="s">
        <v>1632</v>
      </c>
      <c r="F634" s="64" t="s">
        <v>8787</v>
      </c>
      <c r="G634" s="64">
        <v>2</v>
      </c>
      <c r="H634" s="64" t="s">
        <v>5105</v>
      </c>
      <c r="I634" s="64">
        <v>7</v>
      </c>
      <c r="J634" s="64">
        <v>6</v>
      </c>
      <c r="K634" s="64">
        <v>32602</v>
      </c>
    </row>
    <row r="635" spans="1:11" x14ac:dyDescent="0.2">
      <c r="A635" s="64" t="s">
        <v>7120</v>
      </c>
      <c r="B635" s="64" t="s">
        <v>7108</v>
      </c>
      <c r="C635" s="64" t="s">
        <v>109</v>
      </c>
      <c r="D635" s="64" t="s">
        <v>108</v>
      </c>
      <c r="E635" s="64" t="s">
        <v>1740</v>
      </c>
      <c r="F635" s="64" t="s">
        <v>5310</v>
      </c>
      <c r="G635" s="64">
        <v>5</v>
      </c>
      <c r="H635" s="64" t="s">
        <v>5105</v>
      </c>
      <c r="I635" s="64">
        <v>17</v>
      </c>
      <c r="J635" s="64">
        <v>14</v>
      </c>
      <c r="K635" s="64">
        <v>80</v>
      </c>
    </row>
    <row r="636" spans="1:11" x14ac:dyDescent="0.2">
      <c r="A636" s="64" t="s">
        <v>7121</v>
      </c>
      <c r="B636" s="64" t="s">
        <v>7108</v>
      </c>
      <c r="C636" s="64" t="s">
        <v>109</v>
      </c>
      <c r="D636" s="64" t="s">
        <v>108</v>
      </c>
      <c r="E636" s="64" t="s">
        <v>1847</v>
      </c>
      <c r="F636" s="64" t="s">
        <v>5311</v>
      </c>
      <c r="G636" s="64">
        <v>8</v>
      </c>
      <c r="H636" s="64" t="s">
        <v>5105</v>
      </c>
      <c r="I636" s="64">
        <v>13</v>
      </c>
      <c r="J636" s="64">
        <v>11</v>
      </c>
      <c r="K636" s="64">
        <v>98</v>
      </c>
    </row>
    <row r="637" spans="1:11" x14ac:dyDescent="0.2">
      <c r="A637" s="64" t="s">
        <v>7122</v>
      </c>
      <c r="B637" s="64" t="s">
        <v>7108</v>
      </c>
      <c r="C637" s="64" t="s">
        <v>109</v>
      </c>
      <c r="D637" s="64" t="s">
        <v>108</v>
      </c>
      <c r="E637" s="64" t="s">
        <v>1954</v>
      </c>
      <c r="F637" s="64" t="s">
        <v>8094</v>
      </c>
      <c r="G637" s="64">
        <v>9</v>
      </c>
      <c r="H637" s="64" t="s">
        <v>5105</v>
      </c>
      <c r="I637" s="64">
        <v>27</v>
      </c>
      <c r="J637" s="64">
        <v>22</v>
      </c>
      <c r="K637" s="64">
        <v>31277</v>
      </c>
    </row>
    <row r="638" spans="1:11" x14ac:dyDescent="0.2">
      <c r="A638" s="64" t="s">
        <v>9337</v>
      </c>
      <c r="B638" s="64" t="s">
        <v>7108</v>
      </c>
      <c r="C638" s="64" t="s">
        <v>109</v>
      </c>
      <c r="D638" s="64" t="s">
        <v>108</v>
      </c>
      <c r="E638" s="64" t="s">
        <v>8289</v>
      </c>
      <c r="F638" s="64" t="s">
        <v>8290</v>
      </c>
      <c r="G638" s="64">
        <v>8</v>
      </c>
      <c r="H638" s="64" t="s">
        <v>5365</v>
      </c>
      <c r="I638" s="64">
        <v>72</v>
      </c>
      <c r="J638" s="64">
        <v>77</v>
      </c>
      <c r="K638" s="64">
        <v>124686</v>
      </c>
    </row>
    <row r="639" spans="1:11" x14ac:dyDescent="0.2">
      <c r="A639" s="64" t="s">
        <v>9338</v>
      </c>
      <c r="B639" s="64" t="s">
        <v>7108</v>
      </c>
      <c r="C639" s="64" t="s">
        <v>109</v>
      </c>
      <c r="D639" s="64" t="s">
        <v>108</v>
      </c>
      <c r="E639" s="64" t="s">
        <v>8291</v>
      </c>
      <c r="F639" s="64" t="s">
        <v>8292</v>
      </c>
      <c r="G639" s="64">
        <v>4</v>
      </c>
      <c r="H639" s="64" t="s">
        <v>5365</v>
      </c>
      <c r="I639" s="64">
        <v>45</v>
      </c>
      <c r="J639" s="64">
        <v>51</v>
      </c>
      <c r="K639" s="64">
        <v>249049</v>
      </c>
    </row>
    <row r="640" spans="1:11" x14ac:dyDescent="0.2">
      <c r="A640" s="64" t="s">
        <v>7123</v>
      </c>
      <c r="B640" s="64" t="s">
        <v>7108</v>
      </c>
      <c r="C640" s="64" t="s">
        <v>109</v>
      </c>
      <c r="D640" s="64" t="s">
        <v>108</v>
      </c>
      <c r="E640" s="64" t="s">
        <v>2278</v>
      </c>
      <c r="F640" s="64" t="s">
        <v>5366</v>
      </c>
      <c r="G640" s="64">
        <v>35</v>
      </c>
      <c r="H640" s="64" t="s">
        <v>5365</v>
      </c>
      <c r="I640" s="64">
        <v>77</v>
      </c>
      <c r="J640" s="64">
        <v>89</v>
      </c>
      <c r="K640" s="64">
        <v>498098</v>
      </c>
    </row>
    <row r="641" spans="1:11" x14ac:dyDescent="0.2">
      <c r="A641" s="64" t="s">
        <v>7124</v>
      </c>
      <c r="B641" s="64" t="s">
        <v>7108</v>
      </c>
      <c r="C641" s="64" t="s">
        <v>109</v>
      </c>
      <c r="D641" s="64" t="s">
        <v>108</v>
      </c>
      <c r="E641" s="64" t="s">
        <v>2385</v>
      </c>
      <c r="F641" s="64" t="s">
        <v>5297</v>
      </c>
      <c r="G641" s="64">
        <v>11</v>
      </c>
      <c r="H641" s="64" t="s">
        <v>5365</v>
      </c>
      <c r="I641" s="64">
        <v>61</v>
      </c>
      <c r="J641" s="64">
        <v>69</v>
      </c>
      <c r="K641" s="64">
        <v>104974</v>
      </c>
    </row>
    <row r="642" spans="1:11" x14ac:dyDescent="0.2">
      <c r="A642" s="64" t="s">
        <v>7125</v>
      </c>
      <c r="B642" s="64" t="s">
        <v>7108</v>
      </c>
      <c r="C642" s="64" t="s">
        <v>109</v>
      </c>
      <c r="D642" s="64" t="s">
        <v>108</v>
      </c>
      <c r="E642" s="64" t="s">
        <v>2492</v>
      </c>
      <c r="F642" s="64" t="s">
        <v>5298</v>
      </c>
      <c r="G642" s="64">
        <v>45</v>
      </c>
      <c r="H642" s="64" t="s">
        <v>5365</v>
      </c>
      <c r="I642" s="64">
        <v>60</v>
      </c>
      <c r="J642" s="64">
        <v>81</v>
      </c>
      <c r="K642" s="64">
        <v>275558</v>
      </c>
    </row>
    <row r="643" spans="1:11" x14ac:dyDescent="0.2">
      <c r="A643" s="64" t="s">
        <v>9339</v>
      </c>
      <c r="B643" s="64" t="s">
        <v>7108</v>
      </c>
      <c r="C643" s="64" t="s">
        <v>109</v>
      </c>
      <c r="D643" s="64" t="s">
        <v>108</v>
      </c>
      <c r="E643" s="64" t="s">
        <v>2706</v>
      </c>
      <c r="F643" s="64" t="s">
        <v>5368</v>
      </c>
      <c r="G643" s="64">
        <v>23</v>
      </c>
      <c r="H643" s="64" t="s">
        <v>5365</v>
      </c>
      <c r="I643" s="64">
        <v>73</v>
      </c>
      <c r="J643" s="64">
        <v>81</v>
      </c>
      <c r="K643" s="64">
        <v>8071</v>
      </c>
    </row>
    <row r="644" spans="1:11" x14ac:dyDescent="0.2">
      <c r="A644" s="64" t="s">
        <v>7126</v>
      </c>
      <c r="B644" s="64" t="s">
        <v>7108</v>
      </c>
      <c r="C644" s="64" t="s">
        <v>109</v>
      </c>
      <c r="D644" s="64" t="s">
        <v>108</v>
      </c>
      <c r="E644" s="64" t="s">
        <v>3138</v>
      </c>
      <c r="F644" s="64" t="s">
        <v>5373</v>
      </c>
      <c r="G644" s="64">
        <v>1</v>
      </c>
      <c r="H644" s="64" t="s">
        <v>5105</v>
      </c>
      <c r="I644" s="64">
        <v>7</v>
      </c>
      <c r="J644" s="64">
        <v>7</v>
      </c>
      <c r="K644" s="64">
        <v>0</v>
      </c>
    </row>
    <row r="645" spans="1:11" x14ac:dyDescent="0.2">
      <c r="A645" s="64" t="s">
        <v>7127</v>
      </c>
      <c r="B645" s="64" t="s">
        <v>7108</v>
      </c>
      <c r="C645" s="64" t="s">
        <v>109</v>
      </c>
      <c r="D645" s="64" t="s">
        <v>108</v>
      </c>
      <c r="E645" s="64" t="s">
        <v>4003</v>
      </c>
      <c r="F645" s="64" t="s">
        <v>5129</v>
      </c>
      <c r="G645" s="64">
        <v>9</v>
      </c>
      <c r="H645" s="64" t="s">
        <v>5105</v>
      </c>
      <c r="I645" s="64">
        <v>57</v>
      </c>
      <c r="J645" s="64">
        <v>27</v>
      </c>
      <c r="K645" s="64">
        <v>394</v>
      </c>
    </row>
    <row r="646" spans="1:11" x14ac:dyDescent="0.2">
      <c r="A646" s="64" t="s">
        <v>7128</v>
      </c>
      <c r="B646" s="64" t="s">
        <v>7108</v>
      </c>
      <c r="C646" s="64" t="s">
        <v>109</v>
      </c>
      <c r="D646" s="64" t="s">
        <v>108</v>
      </c>
      <c r="E646" s="64" t="s">
        <v>4327</v>
      </c>
      <c r="F646" s="64" t="s">
        <v>5386</v>
      </c>
      <c r="G646" s="64">
        <v>20</v>
      </c>
      <c r="H646" s="64" t="s">
        <v>5105</v>
      </c>
      <c r="I646" s="64">
        <v>175</v>
      </c>
      <c r="J646" s="64">
        <v>129</v>
      </c>
      <c r="K646" s="64">
        <v>12330</v>
      </c>
    </row>
    <row r="647" spans="1:11" x14ac:dyDescent="0.2">
      <c r="A647" s="64" t="s">
        <v>7129</v>
      </c>
      <c r="B647" s="64" t="s">
        <v>7108</v>
      </c>
      <c r="C647" s="64" t="s">
        <v>109</v>
      </c>
      <c r="D647" s="64" t="s">
        <v>108</v>
      </c>
      <c r="E647" s="64" t="s">
        <v>4435</v>
      </c>
      <c r="F647" s="64" t="s">
        <v>5388</v>
      </c>
      <c r="G647" s="64">
        <v>2</v>
      </c>
      <c r="H647" s="64" t="s">
        <v>5105</v>
      </c>
      <c r="I647" s="64">
        <v>14</v>
      </c>
      <c r="J647" s="64">
        <v>10</v>
      </c>
      <c r="K647" s="64">
        <v>277</v>
      </c>
    </row>
    <row r="648" spans="1:11" x14ac:dyDescent="0.2">
      <c r="A648" s="64" t="s">
        <v>7130</v>
      </c>
      <c r="B648" s="64" t="s">
        <v>7108</v>
      </c>
      <c r="C648" s="64" t="s">
        <v>109</v>
      </c>
      <c r="D648" s="64" t="s">
        <v>108</v>
      </c>
      <c r="E648" s="64" t="s">
        <v>4868</v>
      </c>
      <c r="F648" s="64" t="s">
        <v>5307</v>
      </c>
      <c r="G648" s="64">
        <v>12</v>
      </c>
      <c r="H648" s="64" t="s">
        <v>5105</v>
      </c>
      <c r="I648" s="64">
        <v>7497</v>
      </c>
      <c r="J648" s="64">
        <v>6350</v>
      </c>
      <c r="K648" s="64">
        <v>324978363</v>
      </c>
    </row>
    <row r="649" spans="1:11" x14ac:dyDescent="0.2">
      <c r="A649" s="64" t="s">
        <v>9340</v>
      </c>
      <c r="B649" s="64" t="s">
        <v>7108</v>
      </c>
      <c r="C649" s="64" t="s">
        <v>109</v>
      </c>
      <c r="D649" s="64" t="s">
        <v>108</v>
      </c>
      <c r="E649" s="64" t="s">
        <v>8301</v>
      </c>
      <c r="F649" s="64" t="s">
        <v>8302</v>
      </c>
      <c r="G649" s="64">
        <v>34</v>
      </c>
      <c r="H649" s="64" t="s">
        <v>5105</v>
      </c>
      <c r="I649" s="64">
        <v>4609</v>
      </c>
      <c r="J649" s="64">
        <v>3417</v>
      </c>
      <c r="K649" s="64">
        <v>38874601</v>
      </c>
    </row>
    <row r="650" spans="1:11" x14ac:dyDescent="0.2">
      <c r="A650" s="64" t="s">
        <v>7131</v>
      </c>
      <c r="B650" s="64" t="s">
        <v>7132</v>
      </c>
      <c r="C650" s="64" t="s">
        <v>117</v>
      </c>
      <c r="D650" s="64" t="s">
        <v>116</v>
      </c>
      <c r="E650" s="64" t="s">
        <v>15</v>
      </c>
      <c r="F650" s="64" t="s">
        <v>5284</v>
      </c>
      <c r="G650" s="64">
        <v>28</v>
      </c>
      <c r="H650" s="64" t="s">
        <v>5365</v>
      </c>
      <c r="I650" s="64">
        <v>87</v>
      </c>
      <c r="J650" s="64">
        <v>96</v>
      </c>
      <c r="K650" s="64">
        <v>318280</v>
      </c>
    </row>
    <row r="651" spans="1:11" x14ac:dyDescent="0.2">
      <c r="A651" s="64" t="s">
        <v>7133</v>
      </c>
      <c r="B651" s="64" t="s">
        <v>7132</v>
      </c>
      <c r="C651" s="64" t="s">
        <v>117</v>
      </c>
      <c r="D651" s="64" t="s">
        <v>116</v>
      </c>
      <c r="E651" s="64" t="s">
        <v>225</v>
      </c>
      <c r="F651" s="64" t="s">
        <v>5285</v>
      </c>
      <c r="G651" s="64">
        <v>33</v>
      </c>
      <c r="H651" s="64" t="s">
        <v>5365</v>
      </c>
      <c r="I651" s="64">
        <v>94</v>
      </c>
      <c r="J651" s="64">
        <v>99</v>
      </c>
      <c r="K651" s="64">
        <v>75262</v>
      </c>
    </row>
    <row r="652" spans="1:11" x14ac:dyDescent="0.2">
      <c r="A652" s="64" t="s">
        <v>7134</v>
      </c>
      <c r="B652" s="64" t="s">
        <v>7132</v>
      </c>
      <c r="C652" s="64" t="s">
        <v>117</v>
      </c>
      <c r="D652" s="64" t="s">
        <v>116</v>
      </c>
      <c r="E652" s="64" t="s">
        <v>332</v>
      </c>
      <c r="F652" s="64" t="s">
        <v>5115</v>
      </c>
      <c r="G652" s="64">
        <v>27</v>
      </c>
      <c r="H652" s="64" t="s">
        <v>5105</v>
      </c>
      <c r="I652" s="64">
        <v>16</v>
      </c>
      <c r="J652" s="64">
        <v>11</v>
      </c>
      <c r="K652" s="64">
        <v>227615</v>
      </c>
    </row>
    <row r="653" spans="1:11" x14ac:dyDescent="0.2">
      <c r="A653" s="64" t="s">
        <v>7135</v>
      </c>
      <c r="B653" s="64" t="s">
        <v>7132</v>
      </c>
      <c r="C653" s="64" t="s">
        <v>117</v>
      </c>
      <c r="D653" s="64" t="s">
        <v>116</v>
      </c>
      <c r="E653" s="64" t="s">
        <v>441</v>
      </c>
      <c r="F653" s="64" t="s">
        <v>5111</v>
      </c>
      <c r="G653" s="64">
        <v>33</v>
      </c>
      <c r="H653" s="64" t="s">
        <v>5105</v>
      </c>
      <c r="I653" s="64">
        <v>14</v>
      </c>
      <c r="J653" s="64">
        <v>7</v>
      </c>
      <c r="K653" s="64">
        <v>318660</v>
      </c>
    </row>
    <row r="654" spans="1:11" x14ac:dyDescent="0.2">
      <c r="A654" s="64" t="s">
        <v>7136</v>
      </c>
      <c r="B654" s="64" t="s">
        <v>7132</v>
      </c>
      <c r="C654" s="64" t="s">
        <v>117</v>
      </c>
      <c r="D654" s="64" t="s">
        <v>116</v>
      </c>
      <c r="E654" s="64" t="s">
        <v>550</v>
      </c>
      <c r="F654" s="64" t="s">
        <v>5350</v>
      </c>
      <c r="G654" s="64">
        <v>15</v>
      </c>
      <c r="H654" s="64" t="s">
        <v>5105</v>
      </c>
      <c r="I654" s="64">
        <v>13</v>
      </c>
      <c r="J654" s="64">
        <v>10</v>
      </c>
      <c r="K654" s="64">
        <v>151251</v>
      </c>
    </row>
    <row r="655" spans="1:11" x14ac:dyDescent="0.2">
      <c r="A655" s="64" t="s">
        <v>7137</v>
      </c>
      <c r="B655" s="64" t="s">
        <v>7132</v>
      </c>
      <c r="C655" s="64" t="s">
        <v>117</v>
      </c>
      <c r="D655" s="64" t="s">
        <v>116</v>
      </c>
      <c r="E655" s="64" t="s">
        <v>984</v>
      </c>
      <c r="F655" s="64" t="s">
        <v>5356</v>
      </c>
      <c r="G655" s="64">
        <v>40</v>
      </c>
      <c r="H655" s="64" t="s">
        <v>5105</v>
      </c>
      <c r="I655" s="64">
        <v>95</v>
      </c>
      <c r="J655" s="64">
        <v>54</v>
      </c>
      <c r="K655" s="64">
        <v>2324</v>
      </c>
    </row>
    <row r="656" spans="1:11" x14ac:dyDescent="0.2">
      <c r="A656" s="64" t="s">
        <v>7138</v>
      </c>
      <c r="B656" s="64" t="s">
        <v>7132</v>
      </c>
      <c r="C656" s="64" t="s">
        <v>117</v>
      </c>
      <c r="D656" s="64" t="s">
        <v>116</v>
      </c>
      <c r="E656" s="64" t="s">
        <v>1093</v>
      </c>
      <c r="F656" s="64" t="s">
        <v>5151</v>
      </c>
      <c r="G656" s="64">
        <v>31</v>
      </c>
      <c r="H656" s="64" t="s">
        <v>5105</v>
      </c>
      <c r="I656" s="64">
        <v>6.5</v>
      </c>
      <c r="J656" s="64">
        <v>4.2</v>
      </c>
      <c r="K656" s="64">
        <v>173</v>
      </c>
    </row>
    <row r="657" spans="1:11" x14ac:dyDescent="0.2">
      <c r="A657" s="64" t="s">
        <v>7139</v>
      </c>
      <c r="B657" s="64" t="s">
        <v>7132</v>
      </c>
      <c r="C657" s="64" t="s">
        <v>117</v>
      </c>
      <c r="D657" s="64" t="s">
        <v>116</v>
      </c>
      <c r="E657" s="64" t="s">
        <v>1201</v>
      </c>
      <c r="F657" s="64" t="s">
        <v>1202</v>
      </c>
      <c r="G657" s="64">
        <v>43</v>
      </c>
      <c r="H657" s="64" t="s">
        <v>5105</v>
      </c>
      <c r="I657" s="64">
        <v>22</v>
      </c>
      <c r="J657" s="64">
        <v>9</v>
      </c>
      <c r="K657" s="64">
        <v>591798</v>
      </c>
    </row>
    <row r="658" spans="1:11" x14ac:dyDescent="0.2">
      <c r="A658" s="64" t="s">
        <v>7140</v>
      </c>
      <c r="B658" s="64" t="s">
        <v>7132</v>
      </c>
      <c r="C658" s="64" t="s">
        <v>117</v>
      </c>
      <c r="D658" s="64" t="s">
        <v>116</v>
      </c>
      <c r="E658" s="64" t="s">
        <v>1309</v>
      </c>
      <c r="F658" s="64" t="s">
        <v>8279</v>
      </c>
      <c r="G658" s="64">
        <v>40</v>
      </c>
      <c r="H658" s="64" t="s">
        <v>5105</v>
      </c>
      <c r="I658" s="64">
        <v>33</v>
      </c>
      <c r="J658" s="64">
        <v>20</v>
      </c>
      <c r="K658" s="64">
        <v>472063</v>
      </c>
    </row>
    <row r="659" spans="1:11" x14ac:dyDescent="0.2">
      <c r="A659" s="64" t="s">
        <v>7141</v>
      </c>
      <c r="B659" s="64" t="s">
        <v>7132</v>
      </c>
      <c r="C659" s="64" t="s">
        <v>117</v>
      </c>
      <c r="D659" s="64" t="s">
        <v>116</v>
      </c>
      <c r="E659" s="64" t="s">
        <v>1417</v>
      </c>
      <c r="F659" s="64" t="s">
        <v>5358</v>
      </c>
      <c r="G659" s="64">
        <v>38</v>
      </c>
      <c r="H659" s="64" t="s">
        <v>5105</v>
      </c>
      <c r="I659" s="64">
        <v>28</v>
      </c>
      <c r="J659" s="64">
        <v>20</v>
      </c>
      <c r="K659" s="64">
        <v>290500</v>
      </c>
    </row>
    <row r="660" spans="1:11" x14ac:dyDescent="0.2">
      <c r="A660" s="64" t="s">
        <v>7142</v>
      </c>
      <c r="B660" s="64" t="s">
        <v>7132</v>
      </c>
      <c r="C660" s="64" t="s">
        <v>117</v>
      </c>
      <c r="D660" s="64" t="s">
        <v>116</v>
      </c>
      <c r="E660" s="64" t="s">
        <v>1525</v>
      </c>
      <c r="F660" s="64" t="s">
        <v>5312</v>
      </c>
      <c r="G660" s="64">
        <v>34</v>
      </c>
      <c r="H660" s="64" t="s">
        <v>5105</v>
      </c>
      <c r="I660" s="64">
        <v>16</v>
      </c>
      <c r="J660" s="64">
        <v>8</v>
      </c>
      <c r="K660" s="64">
        <v>507</v>
      </c>
    </row>
    <row r="661" spans="1:11" x14ac:dyDescent="0.2">
      <c r="A661" s="64" t="s">
        <v>7143</v>
      </c>
      <c r="B661" s="64" t="s">
        <v>7132</v>
      </c>
      <c r="C661" s="64" t="s">
        <v>117</v>
      </c>
      <c r="D661" s="64" t="s">
        <v>116</v>
      </c>
      <c r="E661" s="64" t="s">
        <v>1632</v>
      </c>
      <c r="F661" s="64" t="s">
        <v>8787</v>
      </c>
      <c r="G661" s="64">
        <v>38</v>
      </c>
      <c r="H661" s="64" t="s">
        <v>5105</v>
      </c>
      <c r="I661" s="64">
        <v>13</v>
      </c>
      <c r="J661" s="64">
        <v>6</v>
      </c>
      <c r="K661" s="64">
        <v>254188</v>
      </c>
    </row>
    <row r="662" spans="1:11" x14ac:dyDescent="0.2">
      <c r="A662" s="64" t="s">
        <v>7144</v>
      </c>
      <c r="B662" s="64" t="s">
        <v>7132</v>
      </c>
      <c r="C662" s="64" t="s">
        <v>117</v>
      </c>
      <c r="D662" s="64" t="s">
        <v>116</v>
      </c>
      <c r="E662" s="64" t="s">
        <v>1740</v>
      </c>
      <c r="F662" s="64" t="s">
        <v>5310</v>
      </c>
      <c r="G662" s="64">
        <v>39</v>
      </c>
      <c r="H662" s="64" t="s">
        <v>5105</v>
      </c>
      <c r="I662" s="64">
        <v>22</v>
      </c>
      <c r="J662" s="64">
        <v>14</v>
      </c>
      <c r="K662" s="64">
        <v>242</v>
      </c>
    </row>
    <row r="663" spans="1:11" x14ac:dyDescent="0.2">
      <c r="A663" s="64" t="s">
        <v>7145</v>
      </c>
      <c r="B663" s="64" t="s">
        <v>7132</v>
      </c>
      <c r="C663" s="64" t="s">
        <v>117</v>
      </c>
      <c r="D663" s="64" t="s">
        <v>116</v>
      </c>
      <c r="E663" s="64" t="s">
        <v>1847</v>
      </c>
      <c r="F663" s="64" t="s">
        <v>5311</v>
      </c>
      <c r="G663" s="64">
        <v>29</v>
      </c>
      <c r="H663" s="64" t="s">
        <v>5105</v>
      </c>
      <c r="I663" s="64">
        <v>15</v>
      </c>
      <c r="J663" s="64">
        <v>11</v>
      </c>
      <c r="K663" s="64">
        <v>227</v>
      </c>
    </row>
    <row r="664" spans="1:11" x14ac:dyDescent="0.2">
      <c r="A664" s="64" t="s">
        <v>7146</v>
      </c>
      <c r="B664" s="64" t="s">
        <v>7132</v>
      </c>
      <c r="C664" s="64" t="s">
        <v>117</v>
      </c>
      <c r="D664" s="64" t="s">
        <v>116</v>
      </c>
      <c r="E664" s="64" t="s">
        <v>1954</v>
      </c>
      <c r="F664" s="64" t="s">
        <v>8094</v>
      </c>
      <c r="G664" s="64">
        <v>13</v>
      </c>
      <c r="H664" s="64" t="s">
        <v>5105</v>
      </c>
      <c r="I664" s="64">
        <v>28</v>
      </c>
      <c r="J664" s="64">
        <v>22</v>
      </c>
      <c r="K664" s="64">
        <v>36232</v>
      </c>
    </row>
    <row r="665" spans="1:11" x14ac:dyDescent="0.2">
      <c r="A665" s="64" t="s">
        <v>9341</v>
      </c>
      <c r="B665" s="64" t="s">
        <v>7132</v>
      </c>
      <c r="C665" s="64" t="s">
        <v>117</v>
      </c>
      <c r="D665" s="64" t="s">
        <v>116</v>
      </c>
      <c r="E665" s="64" t="s">
        <v>8289</v>
      </c>
      <c r="F665" s="64" t="s">
        <v>8290</v>
      </c>
      <c r="G665" s="64">
        <v>40</v>
      </c>
      <c r="H665" s="64" t="s">
        <v>5365</v>
      </c>
      <c r="I665" s="64">
        <v>64</v>
      </c>
      <c r="J665" s="64">
        <v>77</v>
      </c>
      <c r="K665" s="64">
        <v>351998</v>
      </c>
    </row>
    <row r="666" spans="1:11" x14ac:dyDescent="0.2">
      <c r="A666" s="64" t="s">
        <v>9342</v>
      </c>
      <c r="B666" s="64" t="s">
        <v>7132</v>
      </c>
      <c r="C666" s="64" t="s">
        <v>117</v>
      </c>
      <c r="D666" s="64" t="s">
        <v>116</v>
      </c>
      <c r="E666" s="64" t="s">
        <v>8291</v>
      </c>
      <c r="F666" s="64" t="s">
        <v>8292</v>
      </c>
      <c r="G666" s="64">
        <v>10</v>
      </c>
      <c r="H666" s="64" t="s">
        <v>5365</v>
      </c>
      <c r="I666" s="64">
        <v>43</v>
      </c>
      <c r="J666" s="64">
        <v>51</v>
      </c>
      <c r="K666" s="64">
        <v>364183</v>
      </c>
    </row>
    <row r="667" spans="1:11" x14ac:dyDescent="0.2">
      <c r="A667" s="64" t="s">
        <v>7147</v>
      </c>
      <c r="B667" s="64" t="s">
        <v>7132</v>
      </c>
      <c r="C667" s="64" t="s">
        <v>117</v>
      </c>
      <c r="D667" s="64" t="s">
        <v>116</v>
      </c>
      <c r="E667" s="64" t="s">
        <v>2278</v>
      </c>
      <c r="F667" s="64" t="s">
        <v>5366</v>
      </c>
      <c r="G667" s="64">
        <v>29</v>
      </c>
      <c r="H667" s="64" t="s">
        <v>5365</v>
      </c>
      <c r="I667" s="64">
        <v>78</v>
      </c>
      <c r="J667" s="64">
        <v>89</v>
      </c>
      <c r="K667" s="64">
        <v>500752</v>
      </c>
    </row>
    <row r="668" spans="1:11" x14ac:dyDescent="0.2">
      <c r="A668" s="64" t="s">
        <v>7148</v>
      </c>
      <c r="B668" s="64" t="s">
        <v>7132</v>
      </c>
      <c r="C668" s="64" t="s">
        <v>117</v>
      </c>
      <c r="D668" s="64" t="s">
        <v>116</v>
      </c>
      <c r="E668" s="64" t="s">
        <v>2385</v>
      </c>
      <c r="F668" s="64" t="s">
        <v>5297</v>
      </c>
      <c r="G668" s="64">
        <v>8</v>
      </c>
      <c r="H668" s="64" t="s">
        <v>5365</v>
      </c>
      <c r="I668" s="64">
        <v>62</v>
      </c>
      <c r="J668" s="64">
        <v>69</v>
      </c>
      <c r="K668" s="64">
        <v>98730</v>
      </c>
    </row>
    <row r="669" spans="1:11" x14ac:dyDescent="0.2">
      <c r="A669" s="64" t="s">
        <v>7149</v>
      </c>
      <c r="B669" s="64" t="s">
        <v>7132</v>
      </c>
      <c r="C669" s="64" t="s">
        <v>117</v>
      </c>
      <c r="D669" s="64" t="s">
        <v>116</v>
      </c>
      <c r="E669" s="64" t="s">
        <v>2492</v>
      </c>
      <c r="F669" s="64" t="s">
        <v>5298</v>
      </c>
      <c r="G669" s="64">
        <v>33</v>
      </c>
      <c r="H669" s="64" t="s">
        <v>5365</v>
      </c>
      <c r="I669" s="64">
        <v>65</v>
      </c>
      <c r="J669" s="64">
        <v>81</v>
      </c>
      <c r="K669" s="64">
        <v>225669</v>
      </c>
    </row>
    <row r="670" spans="1:11" x14ac:dyDescent="0.2">
      <c r="A670" s="64" t="s">
        <v>9343</v>
      </c>
      <c r="B670" s="64" t="s">
        <v>7132</v>
      </c>
      <c r="C670" s="64" t="s">
        <v>117</v>
      </c>
      <c r="D670" s="64" t="s">
        <v>116</v>
      </c>
      <c r="E670" s="64" t="s">
        <v>2706</v>
      </c>
      <c r="F670" s="64" t="s">
        <v>5368</v>
      </c>
      <c r="G670" s="64">
        <v>31</v>
      </c>
      <c r="H670" s="64" t="s">
        <v>5365</v>
      </c>
      <c r="I670" s="64">
        <v>71</v>
      </c>
      <c r="J670" s="64">
        <v>81</v>
      </c>
      <c r="K670" s="64">
        <v>10668</v>
      </c>
    </row>
    <row r="671" spans="1:11" x14ac:dyDescent="0.2">
      <c r="A671" s="64" t="s">
        <v>7150</v>
      </c>
      <c r="B671" s="64" t="s">
        <v>7132</v>
      </c>
      <c r="C671" s="64" t="s">
        <v>117</v>
      </c>
      <c r="D671" s="64" t="s">
        <v>116</v>
      </c>
      <c r="E671" s="64" t="s">
        <v>3138</v>
      </c>
      <c r="F671" s="64" t="s">
        <v>5373</v>
      </c>
      <c r="G671" s="64">
        <v>38</v>
      </c>
      <c r="H671" s="64" t="s">
        <v>5105</v>
      </c>
      <c r="I671" s="64">
        <v>14</v>
      </c>
      <c r="J671" s="64">
        <v>7</v>
      </c>
      <c r="K671" s="64">
        <v>26876</v>
      </c>
    </row>
    <row r="672" spans="1:11" x14ac:dyDescent="0.2">
      <c r="A672" s="64" t="s">
        <v>7151</v>
      </c>
      <c r="B672" s="64" t="s">
        <v>7132</v>
      </c>
      <c r="C672" s="64" t="s">
        <v>117</v>
      </c>
      <c r="D672" s="64" t="s">
        <v>116</v>
      </c>
      <c r="E672" s="64" t="s">
        <v>4003</v>
      </c>
      <c r="F672" s="64" t="s">
        <v>5129</v>
      </c>
      <c r="G672" s="64">
        <v>34</v>
      </c>
      <c r="H672" s="64" t="s">
        <v>5105</v>
      </c>
      <c r="I672" s="64">
        <v>127</v>
      </c>
      <c r="J672" s="64">
        <v>27</v>
      </c>
      <c r="K672" s="64">
        <v>1410</v>
      </c>
    </row>
    <row r="673" spans="1:11" x14ac:dyDescent="0.2">
      <c r="A673" s="64" t="s">
        <v>7152</v>
      </c>
      <c r="B673" s="64" t="s">
        <v>7132</v>
      </c>
      <c r="C673" s="64" t="s">
        <v>117</v>
      </c>
      <c r="D673" s="64" t="s">
        <v>116</v>
      </c>
      <c r="E673" s="64" t="s">
        <v>4327</v>
      </c>
      <c r="F673" s="64" t="s">
        <v>5386</v>
      </c>
      <c r="G673" s="64">
        <v>39</v>
      </c>
      <c r="H673" s="64" t="s">
        <v>5105</v>
      </c>
      <c r="I673" s="64">
        <v>199</v>
      </c>
      <c r="J673" s="64">
        <v>129</v>
      </c>
      <c r="K673" s="64">
        <v>40701</v>
      </c>
    </row>
    <row r="674" spans="1:11" x14ac:dyDescent="0.2">
      <c r="A674" s="64" t="s">
        <v>7153</v>
      </c>
      <c r="B674" s="64" t="s">
        <v>7132</v>
      </c>
      <c r="C674" s="64" t="s">
        <v>117</v>
      </c>
      <c r="D674" s="64" t="s">
        <v>116</v>
      </c>
      <c r="E674" s="64" t="s">
        <v>4435</v>
      </c>
      <c r="F674" s="64" t="s">
        <v>5388</v>
      </c>
      <c r="G674" s="64">
        <v>33</v>
      </c>
      <c r="H674" s="64" t="s">
        <v>5105</v>
      </c>
      <c r="I674" s="64">
        <v>32</v>
      </c>
      <c r="J674" s="64">
        <v>10</v>
      </c>
      <c r="K674" s="64">
        <v>3806</v>
      </c>
    </row>
    <row r="675" spans="1:11" x14ac:dyDescent="0.2">
      <c r="A675" s="64" t="s">
        <v>7154</v>
      </c>
      <c r="B675" s="64" t="s">
        <v>7132</v>
      </c>
      <c r="C675" s="64" t="s">
        <v>117</v>
      </c>
      <c r="D675" s="64" t="s">
        <v>116</v>
      </c>
      <c r="E675" s="64" t="s">
        <v>4868</v>
      </c>
      <c r="F675" s="64" t="s">
        <v>5307</v>
      </c>
      <c r="G675" s="64">
        <v>32</v>
      </c>
      <c r="H675" s="64" t="s">
        <v>5105</v>
      </c>
      <c r="I675" s="64">
        <v>8735</v>
      </c>
      <c r="J675" s="64">
        <v>6350</v>
      </c>
      <c r="K675" s="64">
        <v>1463001930</v>
      </c>
    </row>
    <row r="676" spans="1:11" x14ac:dyDescent="0.2">
      <c r="A676" s="64" t="s">
        <v>9344</v>
      </c>
      <c r="B676" s="64" t="s">
        <v>7132</v>
      </c>
      <c r="C676" s="64" t="s">
        <v>117</v>
      </c>
      <c r="D676" s="64" t="s">
        <v>116</v>
      </c>
      <c r="E676" s="64" t="s">
        <v>8301</v>
      </c>
      <c r="F676" s="64" t="s">
        <v>8302</v>
      </c>
      <c r="G676" s="64">
        <v>13</v>
      </c>
      <c r="H676" s="64" t="s">
        <v>5105</v>
      </c>
      <c r="I676" s="64">
        <v>3933</v>
      </c>
      <c r="J676" s="64">
        <v>3417</v>
      </c>
      <c r="K676" s="64">
        <v>18751796</v>
      </c>
    </row>
    <row r="677" spans="1:11" x14ac:dyDescent="0.2">
      <c r="A677" s="64" t="s">
        <v>7155</v>
      </c>
      <c r="B677" s="64" t="s">
        <v>7156</v>
      </c>
      <c r="C677" s="64" t="s">
        <v>113</v>
      </c>
      <c r="D677" s="64" t="s">
        <v>112</v>
      </c>
      <c r="E677" s="64" t="s">
        <v>15</v>
      </c>
      <c r="F677" s="64" t="s">
        <v>5284</v>
      </c>
      <c r="G677" s="64">
        <v>46</v>
      </c>
      <c r="H677" s="64" t="s">
        <v>5365</v>
      </c>
      <c r="I677" s="64">
        <v>81</v>
      </c>
      <c r="J677" s="64">
        <v>96</v>
      </c>
      <c r="K677" s="64">
        <v>262555</v>
      </c>
    </row>
    <row r="678" spans="1:11" x14ac:dyDescent="0.2">
      <c r="A678" s="64" t="s">
        <v>7157</v>
      </c>
      <c r="B678" s="64" t="s">
        <v>7156</v>
      </c>
      <c r="C678" s="64" t="s">
        <v>113</v>
      </c>
      <c r="D678" s="64" t="s">
        <v>112</v>
      </c>
      <c r="E678" s="64" t="s">
        <v>225</v>
      </c>
      <c r="F678" s="64" t="s">
        <v>5285</v>
      </c>
      <c r="G678" s="64">
        <v>26</v>
      </c>
      <c r="H678" s="64" t="s">
        <v>5365</v>
      </c>
      <c r="I678" s="64">
        <v>95</v>
      </c>
      <c r="J678" s="64">
        <v>99</v>
      </c>
      <c r="K678" s="64">
        <v>30940</v>
      </c>
    </row>
    <row r="679" spans="1:11" x14ac:dyDescent="0.2">
      <c r="A679" s="64" t="s">
        <v>7158</v>
      </c>
      <c r="B679" s="64" t="s">
        <v>7156</v>
      </c>
      <c r="C679" s="64" t="s">
        <v>113</v>
      </c>
      <c r="D679" s="64" t="s">
        <v>112</v>
      </c>
      <c r="E679" s="64" t="s">
        <v>332</v>
      </c>
      <c r="F679" s="64" t="s">
        <v>5115</v>
      </c>
      <c r="G679" s="64">
        <v>48</v>
      </c>
      <c r="H679" s="64" t="s">
        <v>5105</v>
      </c>
      <c r="I679" s="64">
        <v>20</v>
      </c>
      <c r="J679" s="64">
        <v>11</v>
      </c>
      <c r="K679" s="64">
        <v>199224</v>
      </c>
    </row>
    <row r="680" spans="1:11" x14ac:dyDescent="0.2">
      <c r="A680" s="64" t="s">
        <v>7159</v>
      </c>
      <c r="B680" s="64" t="s">
        <v>7156</v>
      </c>
      <c r="C680" s="64" t="s">
        <v>113</v>
      </c>
      <c r="D680" s="64" t="s">
        <v>112</v>
      </c>
      <c r="E680" s="64" t="s">
        <v>441</v>
      </c>
      <c r="F680" s="64" t="s">
        <v>5111</v>
      </c>
      <c r="G680" s="64">
        <v>51</v>
      </c>
      <c r="H680" s="64" t="s">
        <v>5105</v>
      </c>
      <c r="I680" s="64">
        <v>19</v>
      </c>
      <c r="J680" s="64">
        <v>7</v>
      </c>
      <c r="K680" s="64">
        <v>265632</v>
      </c>
    </row>
    <row r="681" spans="1:11" x14ac:dyDescent="0.2">
      <c r="A681" s="64" t="s">
        <v>7160</v>
      </c>
      <c r="B681" s="64" t="s">
        <v>7156</v>
      </c>
      <c r="C681" s="64" t="s">
        <v>113</v>
      </c>
      <c r="D681" s="64" t="s">
        <v>112</v>
      </c>
      <c r="E681" s="64" t="s">
        <v>550</v>
      </c>
      <c r="F681" s="64" t="s">
        <v>5350</v>
      </c>
      <c r="G681" s="64">
        <v>45</v>
      </c>
      <c r="H681" s="64" t="s">
        <v>5105</v>
      </c>
      <c r="I681" s="64">
        <v>18</v>
      </c>
      <c r="J681" s="64">
        <v>10</v>
      </c>
      <c r="K681" s="64">
        <v>201910</v>
      </c>
    </row>
    <row r="682" spans="1:11" x14ac:dyDescent="0.2">
      <c r="A682" s="64" t="s">
        <v>7161</v>
      </c>
      <c r="B682" s="64" t="s">
        <v>7156</v>
      </c>
      <c r="C682" s="64" t="s">
        <v>113</v>
      </c>
      <c r="D682" s="64" t="s">
        <v>112</v>
      </c>
      <c r="E682" s="64" t="s">
        <v>984</v>
      </c>
      <c r="F682" s="64" t="s">
        <v>5356</v>
      </c>
      <c r="G682" s="64">
        <v>51</v>
      </c>
      <c r="H682" s="64" t="s">
        <v>5105</v>
      </c>
      <c r="I682" s="64">
        <v>141</v>
      </c>
      <c r="J682" s="64">
        <v>54</v>
      </c>
      <c r="K682" s="64">
        <v>2416</v>
      </c>
    </row>
    <row r="683" spans="1:11" x14ac:dyDescent="0.2">
      <c r="A683" s="64" t="s">
        <v>7162</v>
      </c>
      <c r="B683" s="64" t="s">
        <v>7156</v>
      </c>
      <c r="C683" s="64" t="s">
        <v>113</v>
      </c>
      <c r="D683" s="64" t="s">
        <v>112</v>
      </c>
      <c r="E683" s="64" t="s">
        <v>1093</v>
      </c>
      <c r="F683" s="64" t="s">
        <v>5151</v>
      </c>
      <c r="G683" s="64">
        <v>51</v>
      </c>
      <c r="H683" s="64" t="s">
        <v>5105</v>
      </c>
      <c r="I683" s="64">
        <v>9.6</v>
      </c>
      <c r="J683" s="64">
        <v>4.2</v>
      </c>
      <c r="K683" s="64">
        <v>209</v>
      </c>
    </row>
    <row r="684" spans="1:11" x14ac:dyDescent="0.2">
      <c r="A684" s="64" t="s">
        <v>7163</v>
      </c>
      <c r="B684" s="64" t="s">
        <v>7156</v>
      </c>
      <c r="C684" s="64" t="s">
        <v>113</v>
      </c>
      <c r="D684" s="64" t="s">
        <v>112</v>
      </c>
      <c r="E684" s="64" t="s">
        <v>1201</v>
      </c>
      <c r="F684" s="64" t="s">
        <v>1202</v>
      </c>
      <c r="G684" s="64">
        <v>43</v>
      </c>
      <c r="H684" s="64" t="s">
        <v>5105</v>
      </c>
      <c r="I684" s="64">
        <v>22</v>
      </c>
      <c r="J684" s="64">
        <v>9</v>
      </c>
      <c r="K684" s="64">
        <v>287768</v>
      </c>
    </row>
    <row r="685" spans="1:11" x14ac:dyDescent="0.2">
      <c r="A685" s="64" t="s">
        <v>7164</v>
      </c>
      <c r="B685" s="64" t="s">
        <v>7156</v>
      </c>
      <c r="C685" s="64" t="s">
        <v>113</v>
      </c>
      <c r="D685" s="64" t="s">
        <v>112</v>
      </c>
      <c r="E685" s="64" t="s">
        <v>1309</v>
      </c>
      <c r="F685" s="64" t="s">
        <v>8279</v>
      </c>
      <c r="G685" s="64">
        <v>48</v>
      </c>
      <c r="H685" s="64" t="s">
        <v>5105</v>
      </c>
      <c r="I685" s="64">
        <v>37</v>
      </c>
      <c r="J685" s="64">
        <v>20</v>
      </c>
      <c r="K685" s="64">
        <v>304108</v>
      </c>
    </row>
    <row r="686" spans="1:11" x14ac:dyDescent="0.2">
      <c r="A686" s="64" t="s">
        <v>7165</v>
      </c>
      <c r="B686" s="64" t="s">
        <v>7156</v>
      </c>
      <c r="C686" s="64" t="s">
        <v>113</v>
      </c>
      <c r="D686" s="64" t="s">
        <v>112</v>
      </c>
      <c r="E686" s="64" t="s">
        <v>1417</v>
      </c>
      <c r="F686" s="64" t="s">
        <v>5358</v>
      </c>
      <c r="G686" s="64">
        <v>46</v>
      </c>
      <c r="H686" s="64" t="s">
        <v>5105</v>
      </c>
      <c r="I686" s="64">
        <v>31</v>
      </c>
      <c r="J686" s="64">
        <v>20</v>
      </c>
      <c r="K686" s="64">
        <v>196775</v>
      </c>
    </row>
    <row r="687" spans="1:11" x14ac:dyDescent="0.2">
      <c r="A687" s="64" t="s">
        <v>7166</v>
      </c>
      <c r="B687" s="64" t="s">
        <v>7156</v>
      </c>
      <c r="C687" s="64" t="s">
        <v>113</v>
      </c>
      <c r="D687" s="64" t="s">
        <v>112</v>
      </c>
      <c r="E687" s="64" t="s">
        <v>1525</v>
      </c>
      <c r="F687" s="64" t="s">
        <v>5312</v>
      </c>
      <c r="G687" s="64">
        <v>12</v>
      </c>
      <c r="H687" s="64" t="s">
        <v>5105</v>
      </c>
      <c r="I687" s="64">
        <v>13</v>
      </c>
      <c r="J687" s="64">
        <v>8</v>
      </c>
      <c r="K687" s="64">
        <v>139</v>
      </c>
    </row>
    <row r="688" spans="1:11" x14ac:dyDescent="0.2">
      <c r="A688" s="64" t="s">
        <v>7167</v>
      </c>
      <c r="B688" s="64" t="s">
        <v>7156</v>
      </c>
      <c r="C688" s="64" t="s">
        <v>113</v>
      </c>
      <c r="D688" s="64" t="s">
        <v>112</v>
      </c>
      <c r="E688" s="64" t="s">
        <v>1632</v>
      </c>
      <c r="F688" s="64" t="s">
        <v>8787</v>
      </c>
      <c r="G688" s="64">
        <v>50</v>
      </c>
      <c r="H688" s="64" t="s">
        <v>5105</v>
      </c>
      <c r="I688" s="64">
        <v>19</v>
      </c>
      <c r="J688" s="64">
        <v>6</v>
      </c>
      <c r="K688" s="64">
        <v>232553</v>
      </c>
    </row>
    <row r="689" spans="1:11" x14ac:dyDescent="0.2">
      <c r="A689" s="64" t="s">
        <v>7168</v>
      </c>
      <c r="B689" s="64" t="s">
        <v>7156</v>
      </c>
      <c r="C689" s="64" t="s">
        <v>113</v>
      </c>
      <c r="D689" s="64" t="s">
        <v>112</v>
      </c>
      <c r="E689" s="64" t="s">
        <v>1740</v>
      </c>
      <c r="F689" s="64" t="s">
        <v>5310</v>
      </c>
      <c r="G689" s="64">
        <v>48</v>
      </c>
      <c r="H689" s="64" t="s">
        <v>5105</v>
      </c>
      <c r="I689" s="64">
        <v>24</v>
      </c>
      <c r="J689" s="64">
        <v>14</v>
      </c>
      <c r="K689" s="64">
        <v>147</v>
      </c>
    </row>
    <row r="690" spans="1:11" x14ac:dyDescent="0.2">
      <c r="A690" s="64" t="s">
        <v>7169</v>
      </c>
      <c r="B690" s="64" t="s">
        <v>7156</v>
      </c>
      <c r="C690" s="64" t="s">
        <v>113</v>
      </c>
      <c r="D690" s="64" t="s">
        <v>112</v>
      </c>
      <c r="E690" s="64" t="s">
        <v>1847</v>
      </c>
      <c r="F690" s="64" t="s">
        <v>5311</v>
      </c>
      <c r="G690" s="64">
        <v>51</v>
      </c>
      <c r="H690" s="64" t="s">
        <v>5105</v>
      </c>
      <c r="I690" s="64">
        <v>19</v>
      </c>
      <c r="J690" s="64">
        <v>11</v>
      </c>
      <c r="K690" s="64">
        <v>248</v>
      </c>
    </row>
    <row r="691" spans="1:11" x14ac:dyDescent="0.2">
      <c r="A691" s="64" t="s">
        <v>7170</v>
      </c>
      <c r="B691" s="64" t="s">
        <v>7156</v>
      </c>
      <c r="C691" s="64" t="s">
        <v>113</v>
      </c>
      <c r="D691" s="64" t="s">
        <v>112</v>
      </c>
      <c r="E691" s="64" t="s">
        <v>1954</v>
      </c>
      <c r="F691" s="64" t="s">
        <v>8094</v>
      </c>
      <c r="G691" s="64">
        <v>50</v>
      </c>
      <c r="H691" s="64" t="s">
        <v>5105</v>
      </c>
      <c r="I691" s="64">
        <v>40</v>
      </c>
      <c r="J691" s="64">
        <v>22</v>
      </c>
      <c r="K691" s="64">
        <v>62201</v>
      </c>
    </row>
    <row r="692" spans="1:11" x14ac:dyDescent="0.2">
      <c r="A692" s="64" t="s">
        <v>9345</v>
      </c>
      <c r="B692" s="64" t="s">
        <v>7156</v>
      </c>
      <c r="C692" s="64" t="s">
        <v>113</v>
      </c>
      <c r="D692" s="64" t="s">
        <v>112</v>
      </c>
      <c r="E692" s="64" t="s">
        <v>8289</v>
      </c>
      <c r="F692" s="64" t="s">
        <v>8290</v>
      </c>
      <c r="G692" s="64">
        <v>40</v>
      </c>
      <c r="H692" s="64" t="s">
        <v>5365</v>
      </c>
      <c r="I692" s="64">
        <v>64</v>
      </c>
      <c r="J692" s="64">
        <v>77</v>
      </c>
      <c r="K692" s="64">
        <v>170825</v>
      </c>
    </row>
    <row r="693" spans="1:11" x14ac:dyDescent="0.2">
      <c r="A693" s="64" t="s">
        <v>9346</v>
      </c>
      <c r="B693" s="64" t="s">
        <v>7156</v>
      </c>
      <c r="C693" s="64" t="s">
        <v>113</v>
      </c>
      <c r="D693" s="64" t="s">
        <v>112</v>
      </c>
      <c r="E693" s="64" t="s">
        <v>8291</v>
      </c>
      <c r="F693" s="64" t="s">
        <v>8292</v>
      </c>
      <c r="G693" s="64">
        <v>30</v>
      </c>
      <c r="H693" s="64" t="s">
        <v>5365</v>
      </c>
      <c r="I693" s="64">
        <v>38</v>
      </c>
      <c r="J693" s="64">
        <v>51</v>
      </c>
      <c r="K693" s="64">
        <v>287768</v>
      </c>
    </row>
    <row r="694" spans="1:11" x14ac:dyDescent="0.2">
      <c r="A694" s="64" t="s">
        <v>7171</v>
      </c>
      <c r="B694" s="64" t="s">
        <v>7156</v>
      </c>
      <c r="C694" s="64" t="s">
        <v>113</v>
      </c>
      <c r="D694" s="64" t="s">
        <v>112</v>
      </c>
      <c r="E694" s="64" t="s">
        <v>2278</v>
      </c>
      <c r="F694" s="64" t="s">
        <v>5366</v>
      </c>
      <c r="G694" s="64">
        <v>29</v>
      </c>
      <c r="H694" s="64" t="s">
        <v>5365</v>
      </c>
      <c r="I694" s="64">
        <v>78</v>
      </c>
      <c r="J694" s="64">
        <v>89</v>
      </c>
      <c r="K694" s="64">
        <v>243496</v>
      </c>
    </row>
    <row r="695" spans="1:11" x14ac:dyDescent="0.2">
      <c r="A695" s="64" t="s">
        <v>7172</v>
      </c>
      <c r="B695" s="64" t="s">
        <v>7156</v>
      </c>
      <c r="C695" s="64" t="s">
        <v>113</v>
      </c>
      <c r="D695" s="64" t="s">
        <v>112</v>
      </c>
      <c r="E695" s="64" t="s">
        <v>2385</v>
      </c>
      <c r="F695" s="64" t="s">
        <v>5297</v>
      </c>
      <c r="G695" s="64">
        <v>47</v>
      </c>
      <c r="H695" s="64" t="s">
        <v>5365</v>
      </c>
      <c r="I695" s="64">
        <v>49</v>
      </c>
      <c r="J695" s="64">
        <v>69</v>
      </c>
      <c r="K695" s="64">
        <v>147002</v>
      </c>
    </row>
    <row r="696" spans="1:11" x14ac:dyDescent="0.2">
      <c r="A696" s="64" t="s">
        <v>7173</v>
      </c>
      <c r="B696" s="64" t="s">
        <v>7156</v>
      </c>
      <c r="C696" s="64" t="s">
        <v>113</v>
      </c>
      <c r="D696" s="64" t="s">
        <v>112</v>
      </c>
      <c r="E696" s="64" t="s">
        <v>2492</v>
      </c>
      <c r="F696" s="64" t="s">
        <v>5298</v>
      </c>
      <c r="G696" s="64">
        <v>45</v>
      </c>
      <c r="H696" s="64" t="s">
        <v>5365</v>
      </c>
      <c r="I696" s="64">
        <v>60</v>
      </c>
      <c r="J696" s="64">
        <v>81</v>
      </c>
      <c r="K696" s="64">
        <v>154353</v>
      </c>
    </row>
    <row r="697" spans="1:11" x14ac:dyDescent="0.2">
      <c r="A697" s="64" t="s">
        <v>9347</v>
      </c>
      <c r="B697" s="64" t="s">
        <v>7156</v>
      </c>
      <c r="C697" s="64" t="s">
        <v>113</v>
      </c>
      <c r="D697" s="64" t="s">
        <v>112</v>
      </c>
      <c r="E697" s="64" t="s">
        <v>2706</v>
      </c>
      <c r="F697" s="64" t="s">
        <v>5368</v>
      </c>
      <c r="G697" s="64">
        <v>31</v>
      </c>
      <c r="H697" s="64" t="s">
        <v>5365</v>
      </c>
      <c r="I697" s="64">
        <v>71</v>
      </c>
      <c r="J697" s="64">
        <v>81</v>
      </c>
      <c r="K697" s="64">
        <v>5424</v>
      </c>
    </row>
    <row r="698" spans="1:11" x14ac:dyDescent="0.2">
      <c r="A698" s="64" t="s">
        <v>7174</v>
      </c>
      <c r="B698" s="64" t="s">
        <v>7156</v>
      </c>
      <c r="C698" s="64" t="s">
        <v>113</v>
      </c>
      <c r="D698" s="64" t="s">
        <v>112</v>
      </c>
      <c r="E698" s="64" t="s">
        <v>3138</v>
      </c>
      <c r="F698" s="64" t="s">
        <v>5373</v>
      </c>
      <c r="G698" s="64">
        <v>50</v>
      </c>
      <c r="H698" s="64" t="s">
        <v>5105</v>
      </c>
      <c r="I698" s="64">
        <v>19</v>
      </c>
      <c r="J698" s="64">
        <v>7</v>
      </c>
      <c r="K698" s="64">
        <v>26196</v>
      </c>
    </row>
    <row r="699" spans="1:11" x14ac:dyDescent="0.2">
      <c r="A699" s="64" t="s">
        <v>7175</v>
      </c>
      <c r="B699" s="64" t="s">
        <v>7156</v>
      </c>
      <c r="C699" s="64" t="s">
        <v>113</v>
      </c>
      <c r="D699" s="64" t="s">
        <v>112</v>
      </c>
      <c r="E699" s="64" t="s">
        <v>4003</v>
      </c>
      <c r="F699" s="64" t="s">
        <v>5129</v>
      </c>
      <c r="G699" s="64"/>
      <c r="H699" s="64" t="s">
        <v>5105</v>
      </c>
      <c r="I699" s="64"/>
      <c r="J699" s="64">
        <v>27</v>
      </c>
      <c r="K699" s="64"/>
    </row>
    <row r="700" spans="1:11" x14ac:dyDescent="0.2">
      <c r="A700" s="64" t="s">
        <v>7176</v>
      </c>
      <c r="B700" s="64" t="s">
        <v>7156</v>
      </c>
      <c r="C700" s="64" t="s">
        <v>113</v>
      </c>
      <c r="D700" s="64" t="s">
        <v>112</v>
      </c>
      <c r="E700" s="64" t="s">
        <v>4327</v>
      </c>
      <c r="F700" s="64" t="s">
        <v>5386</v>
      </c>
      <c r="G700" s="64">
        <v>48</v>
      </c>
      <c r="H700" s="64" t="s">
        <v>5105</v>
      </c>
      <c r="I700" s="64">
        <v>226</v>
      </c>
      <c r="J700" s="64">
        <v>129</v>
      </c>
      <c r="K700" s="64">
        <v>32150</v>
      </c>
    </row>
    <row r="701" spans="1:11" x14ac:dyDescent="0.2">
      <c r="A701" s="64" t="s">
        <v>7177</v>
      </c>
      <c r="B701" s="64" t="s">
        <v>7156</v>
      </c>
      <c r="C701" s="64" t="s">
        <v>113</v>
      </c>
      <c r="D701" s="64" t="s">
        <v>112</v>
      </c>
      <c r="E701" s="64" t="s">
        <v>4435</v>
      </c>
      <c r="F701" s="64" t="s">
        <v>5388</v>
      </c>
      <c r="G701" s="64">
        <v>50</v>
      </c>
      <c r="H701" s="64" t="s">
        <v>5105</v>
      </c>
      <c r="I701" s="64">
        <v>41</v>
      </c>
      <c r="J701" s="64">
        <v>10</v>
      </c>
      <c r="K701" s="64">
        <v>3221</v>
      </c>
    </row>
    <row r="702" spans="1:11" x14ac:dyDescent="0.2">
      <c r="A702" s="64" t="s">
        <v>7178</v>
      </c>
      <c r="B702" s="64" t="s">
        <v>7156</v>
      </c>
      <c r="C702" s="64" t="s">
        <v>113</v>
      </c>
      <c r="D702" s="64" t="s">
        <v>112</v>
      </c>
      <c r="E702" s="64" t="s">
        <v>4868</v>
      </c>
      <c r="F702" s="64" t="s">
        <v>5307</v>
      </c>
      <c r="G702" s="64">
        <v>48</v>
      </c>
      <c r="H702" s="64" t="s">
        <v>5105</v>
      </c>
      <c r="I702" s="64">
        <v>9885</v>
      </c>
      <c r="J702" s="64">
        <v>6350</v>
      </c>
      <c r="K702" s="64">
        <v>1236624305</v>
      </c>
    </row>
    <row r="703" spans="1:11" x14ac:dyDescent="0.2">
      <c r="A703" s="64" t="s">
        <v>9348</v>
      </c>
      <c r="B703" s="64" t="s">
        <v>7156</v>
      </c>
      <c r="C703" s="64" t="s">
        <v>113</v>
      </c>
      <c r="D703" s="64" t="s">
        <v>112</v>
      </c>
      <c r="E703" s="64" t="s">
        <v>8301</v>
      </c>
      <c r="F703" s="64" t="s">
        <v>8302</v>
      </c>
      <c r="G703" s="64">
        <v>3</v>
      </c>
      <c r="H703" s="64" t="s">
        <v>5105</v>
      </c>
      <c r="I703" s="64">
        <v>3413</v>
      </c>
      <c r="J703" s="64">
        <v>3417</v>
      </c>
      <c r="K703" s="64">
        <v>64399</v>
      </c>
    </row>
    <row r="704" spans="1:11" x14ac:dyDescent="0.2">
      <c r="A704" s="64" t="s">
        <v>7179</v>
      </c>
      <c r="B704" s="64" t="s">
        <v>7180</v>
      </c>
      <c r="C704" s="64" t="s">
        <v>121</v>
      </c>
      <c r="D704" s="64" t="s">
        <v>120</v>
      </c>
      <c r="E704" s="64" t="s">
        <v>15</v>
      </c>
      <c r="F704" s="64" t="s">
        <v>5284</v>
      </c>
      <c r="G704" s="64">
        <v>37</v>
      </c>
      <c r="H704" s="64" t="s">
        <v>5365</v>
      </c>
      <c r="I704" s="64">
        <v>84</v>
      </c>
      <c r="J704" s="64">
        <v>96</v>
      </c>
      <c r="K704" s="64">
        <v>71424</v>
      </c>
    </row>
    <row r="705" spans="1:11" x14ac:dyDescent="0.2">
      <c r="A705" s="64" t="s">
        <v>7181</v>
      </c>
      <c r="B705" s="64" t="s">
        <v>7180</v>
      </c>
      <c r="C705" s="64" t="s">
        <v>121</v>
      </c>
      <c r="D705" s="64" t="s">
        <v>120</v>
      </c>
      <c r="E705" s="64" t="s">
        <v>225</v>
      </c>
      <c r="F705" s="64" t="s">
        <v>5285</v>
      </c>
      <c r="G705" s="64">
        <v>36</v>
      </c>
      <c r="H705" s="64" t="s">
        <v>5365</v>
      </c>
      <c r="I705" s="64">
        <v>93</v>
      </c>
      <c r="J705" s="64">
        <v>99</v>
      </c>
      <c r="K705" s="64">
        <v>14412</v>
      </c>
    </row>
    <row r="706" spans="1:11" x14ac:dyDescent="0.2">
      <c r="A706" s="64" t="s">
        <v>7182</v>
      </c>
      <c r="B706" s="64" t="s">
        <v>7180</v>
      </c>
      <c r="C706" s="64" t="s">
        <v>121</v>
      </c>
      <c r="D706" s="64" t="s">
        <v>120</v>
      </c>
      <c r="E706" s="64" t="s">
        <v>332</v>
      </c>
      <c r="F706" s="64" t="s">
        <v>5115</v>
      </c>
      <c r="G706" s="64">
        <v>27</v>
      </c>
      <c r="H706" s="64" t="s">
        <v>5105</v>
      </c>
      <c r="I706" s="64">
        <v>16</v>
      </c>
      <c r="J706" s="64">
        <v>11</v>
      </c>
      <c r="K706" s="64">
        <v>39581</v>
      </c>
    </row>
    <row r="707" spans="1:11" x14ac:dyDescent="0.2">
      <c r="A707" s="64" t="s">
        <v>7183</v>
      </c>
      <c r="B707" s="64" t="s">
        <v>7180</v>
      </c>
      <c r="C707" s="64" t="s">
        <v>121</v>
      </c>
      <c r="D707" s="64" t="s">
        <v>120</v>
      </c>
      <c r="E707" s="64" t="s">
        <v>441</v>
      </c>
      <c r="F707" s="64" t="s">
        <v>5111</v>
      </c>
      <c r="G707" s="64">
        <v>13</v>
      </c>
      <c r="H707" s="64" t="s">
        <v>5105</v>
      </c>
      <c r="I707" s="64">
        <v>11</v>
      </c>
      <c r="J707" s="64">
        <v>7</v>
      </c>
      <c r="K707" s="64">
        <v>31665</v>
      </c>
    </row>
    <row r="708" spans="1:11" x14ac:dyDescent="0.2">
      <c r="A708" s="64" t="s">
        <v>7184</v>
      </c>
      <c r="B708" s="64" t="s">
        <v>7180</v>
      </c>
      <c r="C708" s="64" t="s">
        <v>121</v>
      </c>
      <c r="D708" s="64" t="s">
        <v>120</v>
      </c>
      <c r="E708" s="64" t="s">
        <v>550</v>
      </c>
      <c r="F708" s="64" t="s">
        <v>5350</v>
      </c>
      <c r="G708" s="64">
        <v>45</v>
      </c>
      <c r="H708" s="64" t="s">
        <v>5105</v>
      </c>
      <c r="I708" s="64">
        <v>18</v>
      </c>
      <c r="J708" s="64">
        <v>10</v>
      </c>
      <c r="K708" s="64">
        <v>66833</v>
      </c>
    </row>
    <row r="709" spans="1:11" x14ac:dyDescent="0.2">
      <c r="A709" s="64" t="s">
        <v>7185</v>
      </c>
      <c r="B709" s="64" t="s">
        <v>7180</v>
      </c>
      <c r="C709" s="64" t="s">
        <v>121</v>
      </c>
      <c r="D709" s="64" t="s">
        <v>120</v>
      </c>
      <c r="E709" s="64" t="s">
        <v>984</v>
      </c>
      <c r="F709" s="64" t="s">
        <v>5356</v>
      </c>
      <c r="G709" s="64">
        <v>18</v>
      </c>
      <c r="H709" s="64" t="s">
        <v>5105</v>
      </c>
      <c r="I709" s="64">
        <v>72</v>
      </c>
      <c r="J709" s="64">
        <v>54</v>
      </c>
      <c r="K709" s="64">
        <v>165</v>
      </c>
    </row>
    <row r="710" spans="1:11" x14ac:dyDescent="0.2">
      <c r="A710" s="64" t="s">
        <v>7186</v>
      </c>
      <c r="B710" s="64" t="s">
        <v>7180</v>
      </c>
      <c r="C710" s="64" t="s">
        <v>121</v>
      </c>
      <c r="D710" s="64" t="s">
        <v>120</v>
      </c>
      <c r="E710" s="64" t="s">
        <v>1093</v>
      </c>
      <c r="F710" s="64" t="s">
        <v>5151</v>
      </c>
      <c r="G710" s="64">
        <v>18</v>
      </c>
      <c r="H710" s="64" t="s">
        <v>5105</v>
      </c>
      <c r="I710" s="64">
        <v>5.6</v>
      </c>
      <c r="J710" s="64">
        <v>4.2</v>
      </c>
      <c r="K710" s="64">
        <v>17</v>
      </c>
    </row>
    <row r="711" spans="1:11" x14ac:dyDescent="0.2">
      <c r="A711" s="64" t="s">
        <v>7187</v>
      </c>
      <c r="B711" s="64" t="s">
        <v>7180</v>
      </c>
      <c r="C711" s="64" t="s">
        <v>121</v>
      </c>
      <c r="D711" s="64" t="s">
        <v>120</v>
      </c>
      <c r="E711" s="64" t="s">
        <v>1201</v>
      </c>
      <c r="F711" s="64" t="s">
        <v>1202</v>
      </c>
      <c r="G711" s="64">
        <v>32</v>
      </c>
      <c r="H711" s="64" t="s">
        <v>5105</v>
      </c>
      <c r="I711" s="64">
        <v>19</v>
      </c>
      <c r="J711" s="64">
        <v>9</v>
      </c>
      <c r="K711" s="64">
        <v>79163</v>
      </c>
    </row>
    <row r="712" spans="1:11" x14ac:dyDescent="0.2">
      <c r="A712" s="64" t="s">
        <v>7188</v>
      </c>
      <c r="B712" s="64" t="s">
        <v>7180</v>
      </c>
      <c r="C712" s="64" t="s">
        <v>121</v>
      </c>
      <c r="D712" s="64" t="s">
        <v>120</v>
      </c>
      <c r="E712" s="64" t="s">
        <v>1309</v>
      </c>
      <c r="F712" s="64" t="s">
        <v>8279</v>
      </c>
      <c r="G712" s="64">
        <v>3</v>
      </c>
      <c r="H712" s="64" t="s">
        <v>5105</v>
      </c>
      <c r="I712" s="64">
        <v>24</v>
      </c>
      <c r="J712" s="64">
        <v>20</v>
      </c>
      <c r="K712" s="64">
        <v>24359</v>
      </c>
    </row>
    <row r="713" spans="1:11" x14ac:dyDescent="0.2">
      <c r="A713" s="64" t="s">
        <v>7189</v>
      </c>
      <c r="B713" s="64" t="s">
        <v>7180</v>
      </c>
      <c r="C713" s="64" t="s">
        <v>121</v>
      </c>
      <c r="D713" s="64" t="s">
        <v>120</v>
      </c>
      <c r="E713" s="64" t="s">
        <v>1417</v>
      </c>
      <c r="F713" s="64" t="s">
        <v>5358</v>
      </c>
      <c r="G713" s="64">
        <v>27</v>
      </c>
      <c r="H713" s="64" t="s">
        <v>5105</v>
      </c>
      <c r="I713" s="64">
        <v>26</v>
      </c>
      <c r="J713" s="64">
        <v>20</v>
      </c>
      <c r="K713" s="64">
        <v>36539</v>
      </c>
    </row>
    <row r="714" spans="1:11" x14ac:dyDescent="0.2">
      <c r="A714" s="64" t="s">
        <v>7190</v>
      </c>
      <c r="B714" s="64" t="s">
        <v>7180</v>
      </c>
      <c r="C714" s="64" t="s">
        <v>121</v>
      </c>
      <c r="D714" s="64" t="s">
        <v>120</v>
      </c>
      <c r="E714" s="64" t="s">
        <v>1525</v>
      </c>
      <c r="F714" s="64" t="s">
        <v>5312</v>
      </c>
      <c r="G714" s="64">
        <v>51</v>
      </c>
      <c r="H714" s="64" t="s">
        <v>5105</v>
      </c>
      <c r="I714" s="64">
        <v>24</v>
      </c>
      <c r="J714" s="64">
        <v>8</v>
      </c>
      <c r="K714" s="64">
        <v>164</v>
      </c>
    </row>
    <row r="715" spans="1:11" x14ac:dyDescent="0.2">
      <c r="A715" s="64" t="s">
        <v>7191</v>
      </c>
      <c r="B715" s="64" t="s">
        <v>7180</v>
      </c>
      <c r="C715" s="64" t="s">
        <v>121</v>
      </c>
      <c r="D715" s="64" t="s">
        <v>120</v>
      </c>
      <c r="E715" s="64" t="s">
        <v>1632</v>
      </c>
      <c r="F715" s="64" t="s">
        <v>8787</v>
      </c>
      <c r="G715" s="64">
        <v>34</v>
      </c>
      <c r="H715" s="64" t="s">
        <v>5105</v>
      </c>
      <c r="I715" s="64">
        <v>11</v>
      </c>
      <c r="J715" s="64">
        <v>6</v>
      </c>
      <c r="K715" s="64">
        <v>30449</v>
      </c>
    </row>
    <row r="716" spans="1:11" x14ac:dyDescent="0.2">
      <c r="A716" s="64" t="s">
        <v>7192</v>
      </c>
      <c r="B716" s="64" t="s">
        <v>7180</v>
      </c>
      <c r="C716" s="64" t="s">
        <v>121</v>
      </c>
      <c r="D716" s="64" t="s">
        <v>120</v>
      </c>
      <c r="E716" s="64" t="s">
        <v>1740</v>
      </c>
      <c r="F716" s="64" t="s">
        <v>5310</v>
      </c>
      <c r="G716" s="64">
        <v>16</v>
      </c>
      <c r="H716" s="64" t="s">
        <v>5105</v>
      </c>
      <c r="I716" s="64">
        <v>19</v>
      </c>
      <c r="J716" s="64">
        <v>14</v>
      </c>
      <c r="K716" s="64">
        <v>26</v>
      </c>
    </row>
    <row r="717" spans="1:11" x14ac:dyDescent="0.2">
      <c r="A717" s="64" t="s">
        <v>7193</v>
      </c>
      <c r="B717" s="64" t="s">
        <v>7180</v>
      </c>
      <c r="C717" s="64" t="s">
        <v>121</v>
      </c>
      <c r="D717" s="64" t="s">
        <v>120</v>
      </c>
      <c r="E717" s="64" t="s">
        <v>1847</v>
      </c>
      <c r="F717" s="64" t="s">
        <v>5311</v>
      </c>
      <c r="G717" s="64">
        <v>26</v>
      </c>
      <c r="H717" s="64" t="s">
        <v>5105</v>
      </c>
      <c r="I717" s="64">
        <v>15</v>
      </c>
      <c r="J717" s="64">
        <v>11</v>
      </c>
      <c r="K717" s="64">
        <v>38</v>
      </c>
    </row>
    <row r="718" spans="1:11" x14ac:dyDescent="0.2">
      <c r="A718" s="64" t="s">
        <v>7194</v>
      </c>
      <c r="B718" s="64" t="s">
        <v>7180</v>
      </c>
      <c r="C718" s="64" t="s">
        <v>121</v>
      </c>
      <c r="D718" s="64" t="s">
        <v>120</v>
      </c>
      <c r="E718" s="64" t="s">
        <v>1954</v>
      </c>
      <c r="F718" s="64" t="s">
        <v>8094</v>
      </c>
      <c r="G718" s="64">
        <v>18</v>
      </c>
      <c r="H718" s="64" t="s">
        <v>5105</v>
      </c>
      <c r="I718" s="64">
        <v>29</v>
      </c>
      <c r="J718" s="64">
        <v>22</v>
      </c>
      <c r="K718" s="64">
        <v>6628</v>
      </c>
    </row>
    <row r="719" spans="1:11" x14ac:dyDescent="0.2">
      <c r="A719" s="64" t="s">
        <v>9349</v>
      </c>
      <c r="B719" s="64" t="s">
        <v>7180</v>
      </c>
      <c r="C719" s="64" t="s">
        <v>121</v>
      </c>
      <c r="D719" s="64" t="s">
        <v>120</v>
      </c>
      <c r="E719" s="64" t="s">
        <v>8289</v>
      </c>
      <c r="F719" s="64" t="s">
        <v>8290</v>
      </c>
      <c r="G719" s="64">
        <v>43</v>
      </c>
      <c r="H719" s="64" t="s">
        <v>5365</v>
      </c>
      <c r="I719" s="64">
        <v>63</v>
      </c>
      <c r="J719" s="64">
        <v>77</v>
      </c>
      <c r="K719" s="64">
        <v>64376</v>
      </c>
    </row>
    <row r="720" spans="1:11" x14ac:dyDescent="0.2">
      <c r="A720" s="64" t="s">
        <v>9350</v>
      </c>
      <c r="B720" s="64" t="s">
        <v>7180</v>
      </c>
      <c r="C720" s="64" t="s">
        <v>121</v>
      </c>
      <c r="D720" s="64" t="s">
        <v>120</v>
      </c>
      <c r="E720" s="64" t="s">
        <v>8291</v>
      </c>
      <c r="F720" s="64" t="s">
        <v>8292</v>
      </c>
      <c r="G720" s="64">
        <v>28</v>
      </c>
      <c r="H720" s="64" t="s">
        <v>5365</v>
      </c>
      <c r="I720" s="64">
        <v>39</v>
      </c>
      <c r="J720" s="64">
        <v>51</v>
      </c>
      <c r="K720" s="64">
        <v>94995</v>
      </c>
    </row>
    <row r="721" spans="1:11" x14ac:dyDescent="0.2">
      <c r="A721" s="64" t="s">
        <v>7195</v>
      </c>
      <c r="B721" s="64" t="s">
        <v>7180</v>
      </c>
      <c r="C721" s="64" t="s">
        <v>121</v>
      </c>
      <c r="D721" s="64" t="s">
        <v>120</v>
      </c>
      <c r="E721" s="64" t="s">
        <v>2278</v>
      </c>
      <c r="F721" s="64" t="s">
        <v>5366</v>
      </c>
      <c r="G721" s="64">
        <v>41</v>
      </c>
      <c r="H721" s="64" t="s">
        <v>5365</v>
      </c>
      <c r="I721" s="64">
        <v>74</v>
      </c>
      <c r="J721" s="64">
        <v>89</v>
      </c>
      <c r="K721" s="64">
        <v>118744</v>
      </c>
    </row>
    <row r="722" spans="1:11" x14ac:dyDescent="0.2">
      <c r="A722" s="64" t="s">
        <v>7196</v>
      </c>
      <c r="B722" s="64" t="s">
        <v>7180</v>
      </c>
      <c r="C722" s="64" t="s">
        <v>121</v>
      </c>
      <c r="D722" s="64" t="s">
        <v>120</v>
      </c>
      <c r="E722" s="64" t="s">
        <v>2385</v>
      </c>
      <c r="F722" s="64" t="s">
        <v>5297</v>
      </c>
      <c r="G722" s="64">
        <v>21</v>
      </c>
      <c r="H722" s="64" t="s">
        <v>5365</v>
      </c>
      <c r="I722" s="64">
        <v>58</v>
      </c>
      <c r="J722" s="64">
        <v>69</v>
      </c>
      <c r="K722" s="64">
        <v>24907</v>
      </c>
    </row>
    <row r="723" spans="1:11" x14ac:dyDescent="0.2">
      <c r="A723" s="64" t="s">
        <v>7197</v>
      </c>
      <c r="B723" s="64" t="s">
        <v>7180</v>
      </c>
      <c r="C723" s="64" t="s">
        <v>121</v>
      </c>
      <c r="D723" s="64" t="s">
        <v>120</v>
      </c>
      <c r="E723" s="64" t="s">
        <v>2492</v>
      </c>
      <c r="F723" s="64" t="s">
        <v>5298</v>
      </c>
      <c r="G723" s="64">
        <v>42</v>
      </c>
      <c r="H723" s="64" t="s">
        <v>5365</v>
      </c>
      <c r="I723" s="64">
        <v>61</v>
      </c>
      <c r="J723" s="64">
        <v>81</v>
      </c>
      <c r="K723" s="64">
        <v>45285</v>
      </c>
    </row>
    <row r="724" spans="1:11" x14ac:dyDescent="0.2">
      <c r="A724" s="64" t="s">
        <v>9351</v>
      </c>
      <c r="B724" s="64" t="s">
        <v>7180</v>
      </c>
      <c r="C724" s="64" t="s">
        <v>121</v>
      </c>
      <c r="D724" s="64" t="s">
        <v>120</v>
      </c>
      <c r="E724" s="64" t="s">
        <v>2706</v>
      </c>
      <c r="F724" s="64" t="s">
        <v>5368</v>
      </c>
      <c r="G724" s="64">
        <v>41</v>
      </c>
      <c r="H724" s="64" t="s">
        <v>5365</v>
      </c>
      <c r="I724" s="64">
        <v>68</v>
      </c>
      <c r="J724" s="64">
        <v>81</v>
      </c>
      <c r="K724" s="64">
        <v>2223</v>
      </c>
    </row>
    <row r="725" spans="1:11" x14ac:dyDescent="0.2">
      <c r="A725" s="64" t="s">
        <v>7198</v>
      </c>
      <c r="B725" s="64" t="s">
        <v>7180</v>
      </c>
      <c r="C725" s="64" t="s">
        <v>121</v>
      </c>
      <c r="D725" s="64" t="s">
        <v>120</v>
      </c>
      <c r="E725" s="64" t="s">
        <v>3138</v>
      </c>
      <c r="F725" s="64" t="s">
        <v>5373</v>
      </c>
      <c r="G725" s="64">
        <v>11</v>
      </c>
      <c r="H725" s="64" t="s">
        <v>5105</v>
      </c>
      <c r="I725" s="64">
        <v>10</v>
      </c>
      <c r="J725" s="64">
        <v>7</v>
      </c>
      <c r="K725" s="64">
        <v>2060</v>
      </c>
    </row>
    <row r="726" spans="1:11" x14ac:dyDescent="0.2">
      <c r="A726" s="64" t="s">
        <v>7199</v>
      </c>
      <c r="B726" s="64" t="s">
        <v>7180</v>
      </c>
      <c r="C726" s="64" t="s">
        <v>121</v>
      </c>
      <c r="D726" s="64" t="s">
        <v>120</v>
      </c>
      <c r="E726" s="64" t="s">
        <v>4003</v>
      </c>
      <c r="F726" s="64" t="s">
        <v>5129</v>
      </c>
      <c r="G726" s="64">
        <v>6</v>
      </c>
      <c r="H726" s="64" t="s">
        <v>5105</v>
      </c>
      <c r="I726" s="64">
        <v>53</v>
      </c>
      <c r="J726" s="64">
        <v>27</v>
      </c>
      <c r="K726" s="64">
        <v>59</v>
      </c>
    </row>
    <row r="727" spans="1:11" x14ac:dyDescent="0.2">
      <c r="A727" s="64" t="s">
        <v>7200</v>
      </c>
      <c r="B727" s="64" t="s">
        <v>7180</v>
      </c>
      <c r="C727" s="64" t="s">
        <v>121</v>
      </c>
      <c r="D727" s="64" t="s">
        <v>120</v>
      </c>
      <c r="E727" s="64" t="s">
        <v>4327</v>
      </c>
      <c r="F727" s="64" t="s">
        <v>5386</v>
      </c>
      <c r="G727" s="64">
        <v>7</v>
      </c>
      <c r="H727" s="64" t="s">
        <v>5105</v>
      </c>
      <c r="I727" s="64">
        <v>162</v>
      </c>
      <c r="J727" s="64">
        <v>129</v>
      </c>
      <c r="K727" s="64">
        <v>4126</v>
      </c>
    </row>
    <row r="728" spans="1:11" x14ac:dyDescent="0.2">
      <c r="A728" s="64" t="s">
        <v>7201</v>
      </c>
      <c r="B728" s="64" t="s">
        <v>7180</v>
      </c>
      <c r="C728" s="64" t="s">
        <v>121</v>
      </c>
      <c r="D728" s="64" t="s">
        <v>120</v>
      </c>
      <c r="E728" s="64" t="s">
        <v>4435</v>
      </c>
      <c r="F728" s="64" t="s">
        <v>5388</v>
      </c>
      <c r="G728" s="64">
        <v>11</v>
      </c>
      <c r="H728" s="64" t="s">
        <v>5105</v>
      </c>
      <c r="I728" s="64">
        <v>21</v>
      </c>
      <c r="J728" s="64">
        <v>10</v>
      </c>
      <c r="K728" s="64">
        <v>301</v>
      </c>
    </row>
    <row r="729" spans="1:11" x14ac:dyDescent="0.2">
      <c r="A729" s="64" t="s">
        <v>7202</v>
      </c>
      <c r="B729" s="64" t="s">
        <v>7180</v>
      </c>
      <c r="C729" s="64" t="s">
        <v>121</v>
      </c>
      <c r="D729" s="64" t="s">
        <v>120</v>
      </c>
      <c r="E729" s="64" t="s">
        <v>4868</v>
      </c>
      <c r="F729" s="64" t="s">
        <v>5307</v>
      </c>
      <c r="G729" s="64">
        <v>4</v>
      </c>
      <c r="H729" s="64" t="s">
        <v>5105</v>
      </c>
      <c r="I729" s="64">
        <v>6672</v>
      </c>
      <c r="J729" s="64">
        <v>6350</v>
      </c>
      <c r="K729" s="64">
        <v>0</v>
      </c>
    </row>
    <row r="730" spans="1:11" x14ac:dyDescent="0.2">
      <c r="A730" s="64" t="s">
        <v>9352</v>
      </c>
      <c r="B730" s="64" t="s">
        <v>7180</v>
      </c>
      <c r="C730" s="64" t="s">
        <v>121</v>
      </c>
      <c r="D730" s="64" t="s">
        <v>120</v>
      </c>
      <c r="E730" s="64" t="s">
        <v>8301</v>
      </c>
      <c r="F730" s="64" t="s">
        <v>8302</v>
      </c>
      <c r="G730" s="64">
        <v>23</v>
      </c>
      <c r="H730" s="64" t="s">
        <v>5105</v>
      </c>
      <c r="I730" s="64">
        <v>4333</v>
      </c>
      <c r="J730" s="64">
        <v>3417</v>
      </c>
      <c r="K730" s="64">
        <v>5580739</v>
      </c>
    </row>
    <row r="731" spans="1:11" x14ac:dyDescent="0.2">
      <c r="A731" s="64" t="s">
        <v>7203</v>
      </c>
      <c r="B731" s="64" t="s">
        <v>7204</v>
      </c>
      <c r="C731" s="64" t="s">
        <v>149</v>
      </c>
      <c r="D731" s="64" t="s">
        <v>148</v>
      </c>
      <c r="E731" s="64" t="s">
        <v>15</v>
      </c>
      <c r="F731" s="64" t="s">
        <v>5284</v>
      </c>
      <c r="G731" s="64">
        <v>37</v>
      </c>
      <c r="H731" s="64" t="s">
        <v>5365</v>
      </c>
      <c r="I731" s="64">
        <v>84</v>
      </c>
      <c r="J731" s="64">
        <v>96</v>
      </c>
      <c r="K731" s="64">
        <v>731561</v>
      </c>
    </row>
    <row r="732" spans="1:11" x14ac:dyDescent="0.2">
      <c r="A732" s="64" t="s">
        <v>7205</v>
      </c>
      <c r="B732" s="64" t="s">
        <v>7204</v>
      </c>
      <c r="C732" s="64" t="s">
        <v>149</v>
      </c>
      <c r="D732" s="64" t="s">
        <v>148</v>
      </c>
      <c r="E732" s="64" t="s">
        <v>225</v>
      </c>
      <c r="F732" s="64" t="s">
        <v>5285</v>
      </c>
      <c r="G732" s="64">
        <v>26</v>
      </c>
      <c r="H732" s="64" t="s">
        <v>5365</v>
      </c>
      <c r="I732" s="64">
        <v>95</v>
      </c>
      <c r="J732" s="64">
        <v>99</v>
      </c>
      <c r="K732" s="64">
        <v>96779</v>
      </c>
    </row>
    <row r="733" spans="1:11" x14ac:dyDescent="0.2">
      <c r="A733" s="64" t="s">
        <v>7206</v>
      </c>
      <c r="B733" s="64" t="s">
        <v>7204</v>
      </c>
      <c r="C733" s="64" t="s">
        <v>149</v>
      </c>
      <c r="D733" s="64" t="s">
        <v>148</v>
      </c>
      <c r="E733" s="64" t="s">
        <v>332</v>
      </c>
      <c r="F733" s="64" t="s">
        <v>5115</v>
      </c>
      <c r="G733" s="64">
        <v>12</v>
      </c>
      <c r="H733" s="64" t="s">
        <v>5105</v>
      </c>
      <c r="I733" s="64">
        <v>14</v>
      </c>
      <c r="J733" s="64">
        <v>11</v>
      </c>
      <c r="K733" s="64">
        <v>227577</v>
      </c>
    </row>
    <row r="734" spans="1:11" x14ac:dyDescent="0.2">
      <c r="A734" s="64" t="s">
        <v>7207</v>
      </c>
      <c r="B734" s="64" t="s">
        <v>7204</v>
      </c>
      <c r="C734" s="64" t="s">
        <v>149</v>
      </c>
      <c r="D734" s="64" t="s">
        <v>148</v>
      </c>
      <c r="E734" s="64" t="s">
        <v>441</v>
      </c>
      <c r="F734" s="64" t="s">
        <v>5111</v>
      </c>
      <c r="G734" s="64">
        <v>39</v>
      </c>
      <c r="H734" s="64" t="s">
        <v>5105</v>
      </c>
      <c r="I734" s="64">
        <v>15</v>
      </c>
      <c r="J734" s="64">
        <v>7</v>
      </c>
      <c r="K734" s="64">
        <v>606871</v>
      </c>
    </row>
    <row r="735" spans="1:11" x14ac:dyDescent="0.2">
      <c r="A735" s="64" t="s">
        <v>7208</v>
      </c>
      <c r="B735" s="64" t="s">
        <v>7204</v>
      </c>
      <c r="C735" s="64" t="s">
        <v>149</v>
      </c>
      <c r="D735" s="64" t="s">
        <v>148</v>
      </c>
      <c r="E735" s="64" t="s">
        <v>550</v>
      </c>
      <c r="F735" s="64" t="s">
        <v>5350</v>
      </c>
      <c r="G735" s="64">
        <v>41</v>
      </c>
      <c r="H735" s="64" t="s">
        <v>5105</v>
      </c>
      <c r="I735" s="64">
        <v>17</v>
      </c>
      <c r="J735" s="64">
        <v>10</v>
      </c>
      <c r="K735" s="64">
        <v>596108</v>
      </c>
    </row>
    <row r="736" spans="1:11" x14ac:dyDescent="0.2">
      <c r="A736" s="64" t="s">
        <v>7209</v>
      </c>
      <c r="B736" s="64" t="s">
        <v>7204</v>
      </c>
      <c r="C736" s="64" t="s">
        <v>149</v>
      </c>
      <c r="D736" s="64" t="s">
        <v>148</v>
      </c>
      <c r="E736" s="64" t="s">
        <v>984</v>
      </c>
      <c r="F736" s="64" t="s">
        <v>5356</v>
      </c>
      <c r="G736" s="64">
        <v>36</v>
      </c>
      <c r="H736" s="64" t="s">
        <v>5105</v>
      </c>
      <c r="I736" s="64">
        <v>92</v>
      </c>
      <c r="J736" s="64">
        <v>54</v>
      </c>
      <c r="K736" s="64">
        <v>3579</v>
      </c>
    </row>
    <row r="737" spans="1:11" x14ac:dyDescent="0.2">
      <c r="A737" s="64" t="s">
        <v>7210</v>
      </c>
      <c r="B737" s="64" t="s">
        <v>7204</v>
      </c>
      <c r="C737" s="64" t="s">
        <v>149</v>
      </c>
      <c r="D737" s="64" t="s">
        <v>148</v>
      </c>
      <c r="E737" s="64" t="s">
        <v>1093</v>
      </c>
      <c r="F737" s="64" t="s">
        <v>5151</v>
      </c>
      <c r="G737" s="64">
        <v>41</v>
      </c>
      <c r="H737" s="64" t="s">
        <v>5105</v>
      </c>
      <c r="I737" s="64">
        <v>7</v>
      </c>
      <c r="J737" s="64">
        <v>4.2</v>
      </c>
      <c r="K737" s="64">
        <v>333</v>
      </c>
    </row>
    <row r="738" spans="1:11" x14ac:dyDescent="0.2">
      <c r="A738" s="64" t="s">
        <v>7211</v>
      </c>
      <c r="B738" s="64" t="s">
        <v>7204</v>
      </c>
      <c r="C738" s="64" t="s">
        <v>149</v>
      </c>
      <c r="D738" s="64" t="s">
        <v>148</v>
      </c>
      <c r="E738" s="64" t="s">
        <v>1201</v>
      </c>
      <c r="F738" s="64" t="s">
        <v>1202</v>
      </c>
      <c r="G738" s="64">
        <v>32</v>
      </c>
      <c r="H738" s="64" t="s">
        <v>5105</v>
      </c>
      <c r="I738" s="64">
        <v>19</v>
      </c>
      <c r="J738" s="64">
        <v>9</v>
      </c>
      <c r="K738" s="64">
        <v>758589</v>
      </c>
    </row>
    <row r="739" spans="1:11" x14ac:dyDescent="0.2">
      <c r="A739" s="64" t="s">
        <v>7212</v>
      </c>
      <c r="B739" s="64" t="s">
        <v>7204</v>
      </c>
      <c r="C739" s="64" t="s">
        <v>149</v>
      </c>
      <c r="D739" s="64" t="s">
        <v>148</v>
      </c>
      <c r="E739" s="64" t="s">
        <v>1309</v>
      </c>
      <c r="F739" s="64" t="s">
        <v>8279</v>
      </c>
      <c r="G739" s="64">
        <v>30</v>
      </c>
      <c r="H739" s="64" t="s">
        <v>5105</v>
      </c>
      <c r="I739" s="64">
        <v>31</v>
      </c>
      <c r="J739" s="64">
        <v>20</v>
      </c>
      <c r="K739" s="64">
        <v>681963</v>
      </c>
    </row>
    <row r="740" spans="1:11" x14ac:dyDescent="0.2">
      <c r="A740" s="64" t="s">
        <v>7213</v>
      </c>
      <c r="B740" s="64" t="s">
        <v>7204</v>
      </c>
      <c r="C740" s="64" t="s">
        <v>149</v>
      </c>
      <c r="D740" s="64" t="s">
        <v>148</v>
      </c>
      <c r="E740" s="64" t="s">
        <v>1417</v>
      </c>
      <c r="F740" s="64" t="s">
        <v>5358</v>
      </c>
      <c r="G740" s="64">
        <v>27</v>
      </c>
      <c r="H740" s="64" t="s">
        <v>5105</v>
      </c>
      <c r="I740" s="64">
        <v>26</v>
      </c>
      <c r="J740" s="64">
        <v>20</v>
      </c>
      <c r="K740" s="64">
        <v>371980</v>
      </c>
    </row>
    <row r="741" spans="1:11" x14ac:dyDescent="0.2">
      <c r="A741" s="64" t="s">
        <v>7214</v>
      </c>
      <c r="B741" s="64" t="s">
        <v>7204</v>
      </c>
      <c r="C741" s="64" t="s">
        <v>149</v>
      </c>
      <c r="D741" s="64" t="s">
        <v>148</v>
      </c>
      <c r="E741" s="64" t="s">
        <v>1525</v>
      </c>
      <c r="F741" s="64" t="s">
        <v>5312</v>
      </c>
      <c r="G741" s="64">
        <v>17</v>
      </c>
      <c r="H741" s="64" t="s">
        <v>5105</v>
      </c>
      <c r="I741" s="64">
        <v>13</v>
      </c>
      <c r="J741" s="64">
        <v>8</v>
      </c>
      <c r="K741" s="64">
        <v>515</v>
      </c>
    </row>
    <row r="742" spans="1:11" x14ac:dyDescent="0.2">
      <c r="A742" s="64" t="s">
        <v>7215</v>
      </c>
      <c r="B742" s="64" t="s">
        <v>7204</v>
      </c>
      <c r="C742" s="64" t="s">
        <v>149</v>
      </c>
      <c r="D742" s="64" t="s">
        <v>148</v>
      </c>
      <c r="E742" s="64" t="s">
        <v>1632</v>
      </c>
      <c r="F742" s="64" t="s">
        <v>8787</v>
      </c>
      <c r="G742" s="64">
        <v>38</v>
      </c>
      <c r="H742" s="64" t="s">
        <v>5105</v>
      </c>
      <c r="I742" s="64">
        <v>13</v>
      </c>
      <c r="J742" s="64">
        <v>6</v>
      </c>
      <c r="K742" s="64">
        <v>433977</v>
      </c>
    </row>
    <row r="743" spans="1:11" x14ac:dyDescent="0.2">
      <c r="A743" s="64" t="s">
        <v>7216</v>
      </c>
      <c r="B743" s="64" t="s">
        <v>7204</v>
      </c>
      <c r="C743" s="64" t="s">
        <v>149</v>
      </c>
      <c r="D743" s="64" t="s">
        <v>148</v>
      </c>
      <c r="E743" s="64" t="s">
        <v>1740</v>
      </c>
      <c r="F743" s="64" t="s">
        <v>5310</v>
      </c>
      <c r="G743" s="64">
        <v>29</v>
      </c>
      <c r="H743" s="64" t="s">
        <v>5105</v>
      </c>
      <c r="I743" s="64">
        <v>21</v>
      </c>
      <c r="J743" s="64">
        <v>14</v>
      </c>
      <c r="K743" s="64">
        <v>349</v>
      </c>
    </row>
    <row r="744" spans="1:11" x14ac:dyDescent="0.2">
      <c r="A744" s="64" t="s">
        <v>7217</v>
      </c>
      <c r="B744" s="64" t="s">
        <v>7204</v>
      </c>
      <c r="C744" s="64" t="s">
        <v>149</v>
      </c>
      <c r="D744" s="64" t="s">
        <v>148</v>
      </c>
      <c r="E744" s="64" t="s">
        <v>1847</v>
      </c>
      <c r="F744" s="64" t="s">
        <v>5311</v>
      </c>
      <c r="G744" s="64">
        <v>25</v>
      </c>
      <c r="H744" s="64" t="s">
        <v>5105</v>
      </c>
      <c r="I744" s="64">
        <v>14</v>
      </c>
      <c r="J744" s="64">
        <v>11</v>
      </c>
      <c r="K744" s="64">
        <v>347</v>
      </c>
    </row>
    <row r="745" spans="1:11" x14ac:dyDescent="0.2">
      <c r="A745" s="64" t="s">
        <v>7218</v>
      </c>
      <c r="B745" s="64" t="s">
        <v>7204</v>
      </c>
      <c r="C745" s="64" t="s">
        <v>149</v>
      </c>
      <c r="D745" s="64" t="s">
        <v>148</v>
      </c>
      <c r="E745" s="64" t="s">
        <v>1954</v>
      </c>
      <c r="F745" s="64" t="s">
        <v>8094</v>
      </c>
      <c r="G745" s="64">
        <v>27</v>
      </c>
      <c r="H745" s="64" t="s">
        <v>5105</v>
      </c>
      <c r="I745" s="64">
        <v>31</v>
      </c>
      <c r="J745" s="64">
        <v>22</v>
      </c>
      <c r="K745" s="64">
        <v>94262</v>
      </c>
    </row>
    <row r="746" spans="1:11" x14ac:dyDescent="0.2">
      <c r="A746" s="64" t="s">
        <v>9353</v>
      </c>
      <c r="B746" s="64" t="s">
        <v>7204</v>
      </c>
      <c r="C746" s="64" t="s">
        <v>149</v>
      </c>
      <c r="D746" s="64" t="s">
        <v>148</v>
      </c>
      <c r="E746" s="64" t="s">
        <v>8289</v>
      </c>
      <c r="F746" s="64" t="s">
        <v>8290</v>
      </c>
      <c r="G746" s="64">
        <v>8</v>
      </c>
      <c r="H746" s="64" t="s">
        <v>5365</v>
      </c>
      <c r="I746" s="64">
        <v>72</v>
      </c>
      <c r="J746" s="64">
        <v>77</v>
      </c>
      <c r="K746" s="64">
        <v>225897</v>
      </c>
    </row>
    <row r="747" spans="1:11" x14ac:dyDescent="0.2">
      <c r="A747" s="64" t="s">
        <v>9354</v>
      </c>
      <c r="B747" s="64" t="s">
        <v>7204</v>
      </c>
      <c r="C747" s="64" t="s">
        <v>149</v>
      </c>
      <c r="D747" s="64" t="s">
        <v>148</v>
      </c>
      <c r="E747" s="64" t="s">
        <v>8291</v>
      </c>
      <c r="F747" s="64" t="s">
        <v>8292</v>
      </c>
      <c r="G747" s="64">
        <v>4</v>
      </c>
      <c r="H747" s="64" t="s">
        <v>5365</v>
      </c>
      <c r="I747" s="64">
        <v>45</v>
      </c>
      <c r="J747" s="64">
        <v>51</v>
      </c>
      <c r="K747" s="64">
        <v>455154</v>
      </c>
    </row>
    <row r="748" spans="1:11" x14ac:dyDescent="0.2">
      <c r="A748" s="64" t="s">
        <v>7219</v>
      </c>
      <c r="B748" s="64" t="s">
        <v>7204</v>
      </c>
      <c r="C748" s="64" t="s">
        <v>149</v>
      </c>
      <c r="D748" s="64" t="s">
        <v>148</v>
      </c>
      <c r="E748" s="64" t="s">
        <v>2278</v>
      </c>
      <c r="F748" s="64" t="s">
        <v>5366</v>
      </c>
      <c r="G748" s="64">
        <v>29</v>
      </c>
      <c r="H748" s="64" t="s">
        <v>5365</v>
      </c>
      <c r="I748" s="64">
        <v>78</v>
      </c>
      <c r="J748" s="64">
        <v>89</v>
      </c>
      <c r="K748" s="64">
        <v>834448</v>
      </c>
    </row>
    <row r="749" spans="1:11" x14ac:dyDescent="0.2">
      <c r="A749" s="64" t="s">
        <v>7220</v>
      </c>
      <c r="B749" s="64" t="s">
        <v>7204</v>
      </c>
      <c r="C749" s="64" t="s">
        <v>149</v>
      </c>
      <c r="D749" s="64" t="s">
        <v>148</v>
      </c>
      <c r="E749" s="64" t="s">
        <v>2385</v>
      </c>
      <c r="F749" s="64" t="s">
        <v>5297</v>
      </c>
      <c r="G749" s="64">
        <v>35</v>
      </c>
      <c r="H749" s="64" t="s">
        <v>5365</v>
      </c>
      <c r="I749" s="64">
        <v>55</v>
      </c>
      <c r="J749" s="64">
        <v>69</v>
      </c>
      <c r="K749" s="64">
        <v>324262</v>
      </c>
    </row>
    <row r="750" spans="1:11" x14ac:dyDescent="0.2">
      <c r="A750" s="64" t="s">
        <v>7221</v>
      </c>
      <c r="B750" s="64" t="s">
        <v>7204</v>
      </c>
      <c r="C750" s="64" t="s">
        <v>149</v>
      </c>
      <c r="D750" s="64" t="s">
        <v>148</v>
      </c>
      <c r="E750" s="64" t="s">
        <v>2492</v>
      </c>
      <c r="F750" s="64" t="s">
        <v>5298</v>
      </c>
      <c r="G750" s="64">
        <v>31</v>
      </c>
      <c r="H750" s="64" t="s">
        <v>5365</v>
      </c>
      <c r="I750" s="64">
        <v>67</v>
      </c>
      <c r="J750" s="64">
        <v>81</v>
      </c>
      <c r="K750" s="64">
        <v>324262</v>
      </c>
    </row>
    <row r="751" spans="1:11" x14ac:dyDescent="0.2">
      <c r="A751" s="64" t="s">
        <v>9355</v>
      </c>
      <c r="B751" s="64" t="s">
        <v>7204</v>
      </c>
      <c r="C751" s="64" t="s">
        <v>149</v>
      </c>
      <c r="D751" s="64" t="s">
        <v>148</v>
      </c>
      <c r="E751" s="64" t="s">
        <v>2706</v>
      </c>
      <c r="F751" s="64" t="s">
        <v>5368</v>
      </c>
      <c r="G751" s="64">
        <v>10</v>
      </c>
      <c r="H751" s="64" t="s">
        <v>5365</v>
      </c>
      <c r="I751" s="64">
        <v>76</v>
      </c>
      <c r="J751" s="64">
        <v>81</v>
      </c>
      <c r="K751" s="64">
        <v>8690</v>
      </c>
    </row>
    <row r="752" spans="1:11" x14ac:dyDescent="0.2">
      <c r="A752" s="64" t="s">
        <v>7222</v>
      </c>
      <c r="B752" s="64" t="s">
        <v>7204</v>
      </c>
      <c r="C752" s="64" t="s">
        <v>149</v>
      </c>
      <c r="D752" s="64" t="s">
        <v>148</v>
      </c>
      <c r="E752" s="64" t="s">
        <v>3138</v>
      </c>
      <c r="F752" s="64" t="s">
        <v>5373</v>
      </c>
      <c r="G752" s="64">
        <v>41</v>
      </c>
      <c r="H752" s="64" t="s">
        <v>5105</v>
      </c>
      <c r="I752" s="64">
        <v>15</v>
      </c>
      <c r="J752" s="64">
        <v>7</v>
      </c>
      <c r="K752" s="64">
        <v>46667</v>
      </c>
    </row>
    <row r="753" spans="1:11" x14ac:dyDescent="0.2">
      <c r="A753" s="64" t="s">
        <v>7223</v>
      </c>
      <c r="B753" s="64" t="s">
        <v>7204</v>
      </c>
      <c r="C753" s="64" t="s">
        <v>149</v>
      </c>
      <c r="D753" s="64" t="s">
        <v>148</v>
      </c>
      <c r="E753" s="64" t="s">
        <v>4003</v>
      </c>
      <c r="F753" s="64" t="s">
        <v>5129</v>
      </c>
      <c r="G753" s="64">
        <v>26</v>
      </c>
      <c r="H753" s="64" t="s">
        <v>5105</v>
      </c>
      <c r="I753" s="64">
        <v>112</v>
      </c>
      <c r="J753" s="64">
        <v>27</v>
      </c>
      <c r="K753" s="64">
        <v>1969</v>
      </c>
    </row>
    <row r="754" spans="1:11" x14ac:dyDescent="0.2">
      <c r="A754" s="64" t="s">
        <v>7224</v>
      </c>
      <c r="B754" s="64" t="s">
        <v>7204</v>
      </c>
      <c r="C754" s="64" t="s">
        <v>149</v>
      </c>
      <c r="D754" s="64" t="s">
        <v>148</v>
      </c>
      <c r="E754" s="64" t="s">
        <v>4327</v>
      </c>
      <c r="F754" s="64" t="s">
        <v>5386</v>
      </c>
      <c r="G754" s="64">
        <v>42</v>
      </c>
      <c r="H754" s="64" t="s">
        <v>5105</v>
      </c>
      <c r="I754" s="64">
        <v>205</v>
      </c>
      <c r="J754" s="64">
        <v>129</v>
      </c>
      <c r="K754" s="64">
        <v>67527</v>
      </c>
    </row>
    <row r="755" spans="1:11" x14ac:dyDescent="0.2">
      <c r="A755" s="64" t="s">
        <v>7225</v>
      </c>
      <c r="B755" s="64" t="s">
        <v>7204</v>
      </c>
      <c r="C755" s="64" t="s">
        <v>149</v>
      </c>
      <c r="D755" s="64" t="s">
        <v>148</v>
      </c>
      <c r="E755" s="64" t="s">
        <v>4435</v>
      </c>
      <c r="F755" s="64" t="s">
        <v>5388</v>
      </c>
      <c r="G755" s="64">
        <v>19</v>
      </c>
      <c r="H755" s="64" t="s">
        <v>5105</v>
      </c>
      <c r="I755" s="64">
        <v>27</v>
      </c>
      <c r="J755" s="64">
        <v>10</v>
      </c>
      <c r="K755" s="64">
        <v>4033</v>
      </c>
    </row>
    <row r="756" spans="1:11" x14ac:dyDescent="0.2">
      <c r="A756" s="64" t="s">
        <v>7226</v>
      </c>
      <c r="B756" s="64" t="s">
        <v>7204</v>
      </c>
      <c r="C756" s="64" t="s">
        <v>149</v>
      </c>
      <c r="D756" s="64" t="s">
        <v>148</v>
      </c>
      <c r="E756" s="64" t="s">
        <v>4868</v>
      </c>
      <c r="F756" s="64" t="s">
        <v>5307</v>
      </c>
      <c r="G756" s="64">
        <v>22</v>
      </c>
      <c r="H756" s="64" t="s">
        <v>5105</v>
      </c>
      <c r="I756" s="64">
        <v>8271</v>
      </c>
      <c r="J756" s="64">
        <v>6350</v>
      </c>
      <c r="K756" s="64">
        <v>1801429276</v>
      </c>
    </row>
    <row r="757" spans="1:11" x14ac:dyDescent="0.2">
      <c r="A757" s="64" t="s">
        <v>9356</v>
      </c>
      <c r="B757" s="64" t="s">
        <v>7204</v>
      </c>
      <c r="C757" s="64" t="s">
        <v>149</v>
      </c>
      <c r="D757" s="64" t="s">
        <v>148</v>
      </c>
      <c r="E757" s="64" t="s">
        <v>8301</v>
      </c>
      <c r="F757" s="64" t="s">
        <v>8302</v>
      </c>
      <c r="G757" s="64">
        <v>19</v>
      </c>
      <c r="H757" s="64" t="s">
        <v>5105</v>
      </c>
      <c r="I757" s="64">
        <v>4201</v>
      </c>
      <c r="J757" s="64">
        <v>3417</v>
      </c>
      <c r="K757" s="64">
        <v>48630188</v>
      </c>
    </row>
    <row r="758" spans="1:11" x14ac:dyDescent="0.2">
      <c r="A758" s="64" t="s">
        <v>7227</v>
      </c>
      <c r="B758" s="64" t="s">
        <v>7228</v>
      </c>
      <c r="C758" s="64" t="s">
        <v>153</v>
      </c>
      <c r="D758" s="64" t="s">
        <v>152</v>
      </c>
      <c r="E758" s="64" t="s">
        <v>15</v>
      </c>
      <c r="F758" s="64" t="s">
        <v>5284</v>
      </c>
      <c r="G758" s="64">
        <v>13</v>
      </c>
      <c r="H758" s="64" t="s">
        <v>5365</v>
      </c>
      <c r="I758" s="64">
        <v>91</v>
      </c>
      <c r="J758" s="64">
        <v>96</v>
      </c>
      <c r="K758" s="64">
        <v>23328</v>
      </c>
    </row>
    <row r="759" spans="1:11" x14ac:dyDescent="0.2">
      <c r="A759" s="64" t="s">
        <v>7229</v>
      </c>
      <c r="B759" s="64" t="s">
        <v>7228</v>
      </c>
      <c r="C759" s="64" t="s">
        <v>153</v>
      </c>
      <c r="D759" s="64" t="s">
        <v>152</v>
      </c>
      <c r="E759" s="64" t="s">
        <v>225</v>
      </c>
      <c r="F759" s="64" t="s">
        <v>5285</v>
      </c>
      <c r="G759" s="64">
        <v>45</v>
      </c>
      <c r="H759" s="64" t="s">
        <v>5365</v>
      </c>
      <c r="I759" s="64">
        <v>91</v>
      </c>
      <c r="J759" s="64">
        <v>99</v>
      </c>
      <c r="K759" s="64">
        <v>14820</v>
      </c>
    </row>
    <row r="760" spans="1:11" x14ac:dyDescent="0.2">
      <c r="A760" s="64" t="s">
        <v>7230</v>
      </c>
      <c r="B760" s="64" t="s">
        <v>7228</v>
      </c>
      <c r="C760" s="64" t="s">
        <v>153</v>
      </c>
      <c r="D760" s="64" t="s">
        <v>152</v>
      </c>
      <c r="E760" s="64" t="s">
        <v>332</v>
      </c>
      <c r="F760" s="64" t="s">
        <v>5115</v>
      </c>
      <c r="G760" s="64">
        <v>27</v>
      </c>
      <c r="H760" s="64" t="s">
        <v>5105</v>
      </c>
      <c r="I760" s="64">
        <v>16</v>
      </c>
      <c r="J760" s="64">
        <v>11</v>
      </c>
      <c r="K760" s="64">
        <v>29312</v>
      </c>
    </row>
    <row r="761" spans="1:11" x14ac:dyDescent="0.2">
      <c r="A761" s="64" t="s">
        <v>7231</v>
      </c>
      <c r="B761" s="64" t="s">
        <v>7228</v>
      </c>
      <c r="C761" s="64" t="s">
        <v>153</v>
      </c>
      <c r="D761" s="64" t="s">
        <v>152</v>
      </c>
      <c r="E761" s="64" t="s">
        <v>441</v>
      </c>
      <c r="F761" s="64" t="s">
        <v>5111</v>
      </c>
      <c r="G761" s="64">
        <v>2</v>
      </c>
      <c r="H761" s="64" t="s">
        <v>5105</v>
      </c>
      <c r="I761" s="64">
        <v>8</v>
      </c>
      <c r="J761" s="64">
        <v>7</v>
      </c>
      <c r="K761" s="64">
        <v>5862</v>
      </c>
    </row>
    <row r="762" spans="1:11" x14ac:dyDescent="0.2">
      <c r="A762" s="64" t="s">
        <v>7232</v>
      </c>
      <c r="B762" s="64" t="s">
        <v>7228</v>
      </c>
      <c r="C762" s="64" t="s">
        <v>153</v>
      </c>
      <c r="D762" s="64" t="s">
        <v>152</v>
      </c>
      <c r="E762" s="64" t="s">
        <v>550</v>
      </c>
      <c r="F762" s="64" t="s">
        <v>5350</v>
      </c>
      <c r="G762" s="64">
        <v>27</v>
      </c>
      <c r="H762" s="64" t="s">
        <v>5105</v>
      </c>
      <c r="I762" s="64">
        <v>15</v>
      </c>
      <c r="J762" s="64">
        <v>10</v>
      </c>
      <c r="K762" s="64">
        <v>32591</v>
      </c>
    </row>
    <row r="763" spans="1:11" x14ac:dyDescent="0.2">
      <c r="A763" s="64" t="s">
        <v>7233</v>
      </c>
      <c r="B763" s="64" t="s">
        <v>7228</v>
      </c>
      <c r="C763" s="64" t="s">
        <v>153</v>
      </c>
      <c r="D763" s="64" t="s">
        <v>152</v>
      </c>
      <c r="E763" s="64" t="s">
        <v>984</v>
      </c>
      <c r="F763" s="64" t="s">
        <v>5356</v>
      </c>
      <c r="G763" s="64">
        <v>16</v>
      </c>
      <c r="H763" s="64" t="s">
        <v>5105</v>
      </c>
      <c r="I763" s="64">
        <v>71</v>
      </c>
      <c r="J763" s="64">
        <v>54</v>
      </c>
      <c r="K763" s="64">
        <v>121</v>
      </c>
    </row>
    <row r="764" spans="1:11" x14ac:dyDescent="0.2">
      <c r="A764" s="64" t="s">
        <v>7234</v>
      </c>
      <c r="B764" s="64" t="s">
        <v>7228</v>
      </c>
      <c r="C764" s="64" t="s">
        <v>153</v>
      </c>
      <c r="D764" s="64" t="s">
        <v>152</v>
      </c>
      <c r="E764" s="64" t="s">
        <v>1093</v>
      </c>
      <c r="F764" s="64" t="s">
        <v>5151</v>
      </c>
      <c r="G764" s="64">
        <v>23</v>
      </c>
      <c r="H764" s="64" t="s">
        <v>5105</v>
      </c>
      <c r="I764" s="64">
        <v>6</v>
      </c>
      <c r="J764" s="64">
        <v>4.2</v>
      </c>
      <c r="K764" s="64">
        <v>19</v>
      </c>
    </row>
    <row r="765" spans="1:11" x14ac:dyDescent="0.2">
      <c r="A765" s="64" t="s">
        <v>7235</v>
      </c>
      <c r="B765" s="64" t="s">
        <v>7228</v>
      </c>
      <c r="C765" s="64" t="s">
        <v>153</v>
      </c>
      <c r="D765" s="64" t="s">
        <v>152</v>
      </c>
      <c r="E765" s="64" t="s">
        <v>1201</v>
      </c>
      <c r="F765" s="64" t="s">
        <v>1202</v>
      </c>
      <c r="G765" s="64">
        <v>32</v>
      </c>
      <c r="H765" s="64" t="s">
        <v>5105</v>
      </c>
      <c r="I765" s="64">
        <v>19</v>
      </c>
      <c r="J765" s="64">
        <v>9</v>
      </c>
      <c r="K765" s="64">
        <v>58624</v>
      </c>
    </row>
    <row r="766" spans="1:11" x14ac:dyDescent="0.2">
      <c r="A766" s="64" t="s">
        <v>7236</v>
      </c>
      <c r="B766" s="64" t="s">
        <v>7228</v>
      </c>
      <c r="C766" s="64" t="s">
        <v>153</v>
      </c>
      <c r="D766" s="64" t="s">
        <v>152</v>
      </c>
      <c r="E766" s="64" t="s">
        <v>1309</v>
      </c>
      <c r="F766" s="64" t="s">
        <v>8279</v>
      </c>
      <c r="G766" s="64">
        <v>30</v>
      </c>
      <c r="H766" s="64" t="s">
        <v>5105</v>
      </c>
      <c r="I766" s="64">
        <v>31</v>
      </c>
      <c r="J766" s="64">
        <v>20</v>
      </c>
      <c r="K766" s="64">
        <v>52208</v>
      </c>
    </row>
    <row r="767" spans="1:11" x14ac:dyDescent="0.2">
      <c r="A767" s="64" t="s">
        <v>7237</v>
      </c>
      <c r="B767" s="64" t="s">
        <v>7228</v>
      </c>
      <c r="C767" s="64" t="s">
        <v>153</v>
      </c>
      <c r="D767" s="64" t="s">
        <v>152</v>
      </c>
      <c r="E767" s="64" t="s">
        <v>1417</v>
      </c>
      <c r="F767" s="64" t="s">
        <v>5358</v>
      </c>
      <c r="G767" s="64">
        <v>1</v>
      </c>
      <c r="H767" s="64" t="s">
        <v>5105</v>
      </c>
      <c r="I767" s="64">
        <v>20</v>
      </c>
      <c r="J767" s="64">
        <v>20</v>
      </c>
      <c r="K767" s="64">
        <v>0</v>
      </c>
    </row>
    <row r="768" spans="1:11" x14ac:dyDescent="0.2">
      <c r="A768" s="64" t="s">
        <v>7238</v>
      </c>
      <c r="B768" s="64" t="s">
        <v>7228</v>
      </c>
      <c r="C768" s="64" t="s">
        <v>153</v>
      </c>
      <c r="D768" s="64" t="s">
        <v>152</v>
      </c>
      <c r="E768" s="64" t="s">
        <v>1525</v>
      </c>
      <c r="F768" s="64" t="s">
        <v>5312</v>
      </c>
      <c r="G768" s="64">
        <v>37</v>
      </c>
      <c r="H768" s="64" t="s">
        <v>5105</v>
      </c>
      <c r="I768" s="64">
        <v>18</v>
      </c>
      <c r="J768" s="64">
        <v>8</v>
      </c>
      <c r="K768" s="64">
        <v>76</v>
      </c>
    </row>
    <row r="769" spans="1:11" x14ac:dyDescent="0.2">
      <c r="A769" s="64" t="s">
        <v>7239</v>
      </c>
      <c r="B769" s="64" t="s">
        <v>7228</v>
      </c>
      <c r="C769" s="64" t="s">
        <v>153</v>
      </c>
      <c r="D769" s="64" t="s">
        <v>152</v>
      </c>
      <c r="E769" s="64" t="s">
        <v>1632</v>
      </c>
      <c r="F769" s="64" t="s">
        <v>8787</v>
      </c>
      <c r="G769" s="64">
        <v>2</v>
      </c>
      <c r="H769" s="64" t="s">
        <v>5105</v>
      </c>
      <c r="I769" s="64">
        <v>7</v>
      </c>
      <c r="J769" s="64">
        <v>6</v>
      </c>
      <c r="K769" s="64">
        <v>4746</v>
      </c>
    </row>
    <row r="770" spans="1:11" x14ac:dyDescent="0.2">
      <c r="A770" s="64" t="s">
        <v>7240</v>
      </c>
      <c r="B770" s="64" t="s">
        <v>7228</v>
      </c>
      <c r="C770" s="64" t="s">
        <v>153</v>
      </c>
      <c r="D770" s="64" t="s">
        <v>152</v>
      </c>
      <c r="E770" s="64" t="s">
        <v>1740</v>
      </c>
      <c r="F770" s="64" t="s">
        <v>5310</v>
      </c>
      <c r="G770" s="64">
        <v>1</v>
      </c>
      <c r="H770" s="64" t="s">
        <v>5105</v>
      </c>
      <c r="I770" s="64">
        <v>14</v>
      </c>
      <c r="J770" s="64">
        <v>14</v>
      </c>
      <c r="K770" s="64">
        <v>0</v>
      </c>
    </row>
    <row r="771" spans="1:11" x14ac:dyDescent="0.2">
      <c r="A771" s="64" t="s">
        <v>7241</v>
      </c>
      <c r="B771" s="64" t="s">
        <v>7228</v>
      </c>
      <c r="C771" s="64" t="s">
        <v>153</v>
      </c>
      <c r="D771" s="64" t="s">
        <v>152</v>
      </c>
      <c r="E771" s="64" t="s">
        <v>1847</v>
      </c>
      <c r="F771" s="64" t="s">
        <v>5311</v>
      </c>
      <c r="G771" s="64">
        <v>31</v>
      </c>
      <c r="H771" s="64" t="s">
        <v>5105</v>
      </c>
      <c r="I771" s="64">
        <v>15</v>
      </c>
      <c r="J771" s="64">
        <v>11</v>
      </c>
      <c r="K771" s="64">
        <v>31</v>
      </c>
    </row>
    <row r="772" spans="1:11" x14ac:dyDescent="0.2">
      <c r="A772" s="64" t="s">
        <v>7242</v>
      </c>
      <c r="B772" s="64" t="s">
        <v>7228</v>
      </c>
      <c r="C772" s="64" t="s">
        <v>153</v>
      </c>
      <c r="D772" s="64" t="s">
        <v>152</v>
      </c>
      <c r="E772" s="64" t="s">
        <v>1954</v>
      </c>
      <c r="F772" s="64" t="s">
        <v>8094</v>
      </c>
      <c r="G772" s="64">
        <v>45</v>
      </c>
      <c r="H772" s="64" t="s">
        <v>5105</v>
      </c>
      <c r="I772" s="64">
        <v>36</v>
      </c>
      <c r="J772" s="64">
        <v>22</v>
      </c>
      <c r="K772" s="64">
        <v>10193</v>
      </c>
    </row>
    <row r="773" spans="1:11" x14ac:dyDescent="0.2">
      <c r="A773" s="64" t="s">
        <v>9357</v>
      </c>
      <c r="B773" s="64" t="s">
        <v>7228</v>
      </c>
      <c r="C773" s="64" t="s">
        <v>153</v>
      </c>
      <c r="D773" s="64" t="s">
        <v>152</v>
      </c>
      <c r="E773" s="64" t="s">
        <v>8289</v>
      </c>
      <c r="F773" s="64" t="s">
        <v>8290</v>
      </c>
      <c r="G773" s="64">
        <v>34</v>
      </c>
      <c r="H773" s="64" t="s">
        <v>5365</v>
      </c>
      <c r="I773" s="64">
        <v>66</v>
      </c>
      <c r="J773" s="64">
        <v>77</v>
      </c>
      <c r="K773" s="64">
        <v>33530</v>
      </c>
    </row>
    <row r="774" spans="1:11" x14ac:dyDescent="0.2">
      <c r="A774" s="64" t="s">
        <v>9358</v>
      </c>
      <c r="B774" s="64" t="s">
        <v>7228</v>
      </c>
      <c r="C774" s="64" t="s">
        <v>153</v>
      </c>
      <c r="D774" s="64" t="s">
        <v>152</v>
      </c>
      <c r="E774" s="64" t="s">
        <v>8291</v>
      </c>
      <c r="F774" s="64" t="s">
        <v>8292</v>
      </c>
      <c r="G774" s="64">
        <v>15</v>
      </c>
      <c r="H774" s="64" t="s">
        <v>5365</v>
      </c>
      <c r="I774" s="64">
        <v>42</v>
      </c>
      <c r="J774" s="64">
        <v>51</v>
      </c>
      <c r="K774" s="64">
        <v>52761</v>
      </c>
    </row>
    <row r="775" spans="1:11" x14ac:dyDescent="0.2">
      <c r="A775" s="64" t="s">
        <v>7243</v>
      </c>
      <c r="B775" s="64" t="s">
        <v>7228</v>
      </c>
      <c r="C775" s="64" t="s">
        <v>153</v>
      </c>
      <c r="D775" s="64" t="s">
        <v>152</v>
      </c>
      <c r="E775" s="64" t="s">
        <v>2278</v>
      </c>
      <c r="F775" s="64" t="s">
        <v>5366</v>
      </c>
      <c r="G775" s="64">
        <v>43</v>
      </c>
      <c r="H775" s="64" t="s">
        <v>5365</v>
      </c>
      <c r="I775" s="64">
        <v>73</v>
      </c>
      <c r="J775" s="64">
        <v>89</v>
      </c>
      <c r="K775" s="64">
        <v>93798</v>
      </c>
    </row>
    <row r="776" spans="1:11" x14ac:dyDescent="0.2">
      <c r="A776" s="64" t="s">
        <v>7244</v>
      </c>
      <c r="B776" s="64" t="s">
        <v>7228</v>
      </c>
      <c r="C776" s="64" t="s">
        <v>153</v>
      </c>
      <c r="D776" s="64" t="s">
        <v>152</v>
      </c>
      <c r="E776" s="64" t="s">
        <v>2385</v>
      </c>
      <c r="F776" s="64" t="s">
        <v>5297</v>
      </c>
      <c r="G776" s="64">
        <v>8</v>
      </c>
      <c r="H776" s="64" t="s">
        <v>5365</v>
      </c>
      <c r="I776" s="64">
        <v>62</v>
      </c>
      <c r="J776" s="64">
        <v>69</v>
      </c>
      <c r="K776" s="64">
        <v>12404</v>
      </c>
    </row>
    <row r="777" spans="1:11" x14ac:dyDescent="0.2">
      <c r="A777" s="64" t="s">
        <v>7245</v>
      </c>
      <c r="B777" s="64" t="s">
        <v>7228</v>
      </c>
      <c r="C777" s="64" t="s">
        <v>153</v>
      </c>
      <c r="D777" s="64" t="s">
        <v>152</v>
      </c>
      <c r="E777" s="64" t="s">
        <v>2492</v>
      </c>
      <c r="F777" s="64" t="s">
        <v>5298</v>
      </c>
      <c r="G777" s="64">
        <v>42</v>
      </c>
      <c r="H777" s="64" t="s">
        <v>5365</v>
      </c>
      <c r="I777" s="64">
        <v>61</v>
      </c>
      <c r="J777" s="64">
        <v>81</v>
      </c>
      <c r="K777" s="64">
        <v>35439</v>
      </c>
    </row>
    <row r="778" spans="1:11" x14ac:dyDescent="0.2">
      <c r="A778" s="64" t="s">
        <v>9359</v>
      </c>
      <c r="B778" s="64" t="s">
        <v>7228</v>
      </c>
      <c r="C778" s="64" t="s">
        <v>153</v>
      </c>
      <c r="D778" s="64" t="s">
        <v>152</v>
      </c>
      <c r="E778" s="64" t="s">
        <v>2706</v>
      </c>
      <c r="F778" s="64" t="s">
        <v>5368</v>
      </c>
      <c r="G778" s="64">
        <v>2</v>
      </c>
      <c r="H778" s="64" t="s">
        <v>5365</v>
      </c>
      <c r="I778" s="64">
        <v>80</v>
      </c>
      <c r="J778" s="64">
        <v>81</v>
      </c>
      <c r="K778" s="64">
        <v>153</v>
      </c>
    </row>
    <row r="779" spans="1:11" x14ac:dyDescent="0.2">
      <c r="A779" s="64" t="s">
        <v>7246</v>
      </c>
      <c r="B779" s="64" t="s">
        <v>7228</v>
      </c>
      <c r="C779" s="64" t="s">
        <v>153</v>
      </c>
      <c r="D779" s="64" t="s">
        <v>152</v>
      </c>
      <c r="E779" s="64" t="s">
        <v>3138</v>
      </c>
      <c r="F779" s="64" t="s">
        <v>5373</v>
      </c>
      <c r="G779" s="64">
        <v>2</v>
      </c>
      <c r="H779" s="64" t="s">
        <v>5105</v>
      </c>
      <c r="I779" s="64">
        <v>8</v>
      </c>
      <c r="J779" s="64">
        <v>7</v>
      </c>
      <c r="K779" s="64">
        <v>661</v>
      </c>
    </row>
    <row r="780" spans="1:11" x14ac:dyDescent="0.2">
      <c r="A780" s="64" t="s">
        <v>7247</v>
      </c>
      <c r="B780" s="64" t="s">
        <v>7228</v>
      </c>
      <c r="C780" s="64" t="s">
        <v>153</v>
      </c>
      <c r="D780" s="64" t="s">
        <v>152</v>
      </c>
      <c r="E780" s="64" t="s">
        <v>4003</v>
      </c>
      <c r="F780" s="64" t="s">
        <v>5129</v>
      </c>
      <c r="G780" s="64">
        <v>5</v>
      </c>
      <c r="H780" s="64" t="s">
        <v>5105</v>
      </c>
      <c r="I780" s="64">
        <v>48</v>
      </c>
      <c r="J780" s="64">
        <v>27</v>
      </c>
      <c r="K780" s="64">
        <v>37</v>
      </c>
    </row>
    <row r="781" spans="1:11" x14ac:dyDescent="0.2">
      <c r="A781" s="64" t="s">
        <v>7248</v>
      </c>
      <c r="B781" s="64" t="s">
        <v>7228</v>
      </c>
      <c r="C781" s="64" t="s">
        <v>153</v>
      </c>
      <c r="D781" s="64" t="s">
        <v>152</v>
      </c>
      <c r="E781" s="64" t="s">
        <v>4327</v>
      </c>
      <c r="F781" s="64" t="s">
        <v>5386</v>
      </c>
      <c r="G781" s="64">
        <v>17</v>
      </c>
      <c r="H781" s="64" t="s">
        <v>5105</v>
      </c>
      <c r="I781" s="64">
        <v>172</v>
      </c>
      <c r="J781" s="64">
        <v>129</v>
      </c>
      <c r="K781" s="64">
        <v>3321</v>
      </c>
    </row>
    <row r="782" spans="1:11" x14ac:dyDescent="0.2">
      <c r="A782" s="64" t="s">
        <v>7249</v>
      </c>
      <c r="B782" s="64" t="s">
        <v>7228</v>
      </c>
      <c r="C782" s="64" t="s">
        <v>153</v>
      </c>
      <c r="D782" s="64" t="s">
        <v>152</v>
      </c>
      <c r="E782" s="64" t="s">
        <v>4435</v>
      </c>
      <c r="F782" s="64" t="s">
        <v>5388</v>
      </c>
      <c r="G782" s="64">
        <v>24</v>
      </c>
      <c r="H782" s="64" t="s">
        <v>5105</v>
      </c>
      <c r="I782" s="64">
        <v>28</v>
      </c>
      <c r="J782" s="64">
        <v>10</v>
      </c>
      <c r="K782" s="64">
        <v>348</v>
      </c>
    </row>
    <row r="783" spans="1:11" x14ac:dyDescent="0.2">
      <c r="A783" s="64" t="s">
        <v>7250</v>
      </c>
      <c r="B783" s="64" t="s">
        <v>7228</v>
      </c>
      <c r="C783" s="64" t="s">
        <v>153</v>
      </c>
      <c r="D783" s="64" t="s">
        <v>152</v>
      </c>
      <c r="E783" s="64" t="s">
        <v>4868</v>
      </c>
      <c r="F783" s="64" t="s">
        <v>5307</v>
      </c>
      <c r="G783" s="64">
        <v>16</v>
      </c>
      <c r="H783" s="64" t="s">
        <v>5105</v>
      </c>
      <c r="I783" s="64">
        <v>7724</v>
      </c>
      <c r="J783" s="64">
        <v>6350</v>
      </c>
      <c r="K783" s="64">
        <v>111744672</v>
      </c>
    </row>
    <row r="784" spans="1:11" x14ac:dyDescent="0.2">
      <c r="A784" s="64" t="s">
        <v>9360</v>
      </c>
      <c r="B784" s="64" t="s">
        <v>7228</v>
      </c>
      <c r="C784" s="64" t="s">
        <v>153</v>
      </c>
      <c r="D784" s="64" t="s">
        <v>152</v>
      </c>
      <c r="E784" s="64" t="s">
        <v>8301</v>
      </c>
      <c r="F784" s="64" t="s">
        <v>8302</v>
      </c>
      <c r="G784" s="64">
        <v>29</v>
      </c>
      <c r="H784" s="64" t="s">
        <v>5105</v>
      </c>
      <c r="I784" s="64">
        <v>4438</v>
      </c>
      <c r="J784" s="64">
        <v>3417</v>
      </c>
      <c r="K784" s="64">
        <v>4847779</v>
      </c>
    </row>
    <row r="785" spans="1:11" x14ac:dyDescent="0.2">
      <c r="A785" s="64" t="s">
        <v>7251</v>
      </c>
      <c r="B785" s="64" t="s">
        <v>7252</v>
      </c>
      <c r="C785" s="64" t="s">
        <v>125</v>
      </c>
      <c r="D785" s="64" t="s">
        <v>124</v>
      </c>
      <c r="E785" s="64" t="s">
        <v>15</v>
      </c>
      <c r="F785" s="64" t="s">
        <v>5284</v>
      </c>
      <c r="G785" s="64">
        <v>23</v>
      </c>
      <c r="H785" s="64" t="s">
        <v>5365</v>
      </c>
      <c r="I785" s="64">
        <v>89</v>
      </c>
      <c r="J785" s="64">
        <v>96</v>
      </c>
      <c r="K785" s="64">
        <v>75046</v>
      </c>
    </row>
    <row r="786" spans="1:11" x14ac:dyDescent="0.2">
      <c r="A786" s="64" t="s">
        <v>7253</v>
      </c>
      <c r="B786" s="64" t="s">
        <v>7252</v>
      </c>
      <c r="C786" s="64" t="s">
        <v>125</v>
      </c>
      <c r="D786" s="64" t="s">
        <v>124</v>
      </c>
      <c r="E786" s="64" t="s">
        <v>225</v>
      </c>
      <c r="F786" s="64" t="s">
        <v>5285</v>
      </c>
      <c r="G786" s="64">
        <v>26</v>
      </c>
      <c r="H786" s="64" t="s">
        <v>5365</v>
      </c>
      <c r="I786" s="64">
        <v>95</v>
      </c>
      <c r="J786" s="64">
        <v>99</v>
      </c>
      <c r="K786" s="64">
        <v>20798</v>
      </c>
    </row>
    <row r="787" spans="1:11" x14ac:dyDescent="0.2">
      <c r="A787" s="64" t="s">
        <v>7254</v>
      </c>
      <c r="B787" s="64" t="s">
        <v>7252</v>
      </c>
      <c r="C787" s="64" t="s">
        <v>125</v>
      </c>
      <c r="D787" s="64" t="s">
        <v>124</v>
      </c>
      <c r="E787" s="64" t="s">
        <v>332</v>
      </c>
      <c r="F787" s="64" t="s">
        <v>5115</v>
      </c>
      <c r="G787" s="64">
        <v>27</v>
      </c>
      <c r="H787" s="64" t="s">
        <v>5105</v>
      </c>
      <c r="I787" s="64">
        <v>16</v>
      </c>
      <c r="J787" s="64">
        <v>11</v>
      </c>
      <c r="K787" s="64">
        <v>68948</v>
      </c>
    </row>
    <row r="788" spans="1:11" x14ac:dyDescent="0.2">
      <c r="A788" s="64" t="s">
        <v>7255</v>
      </c>
      <c r="B788" s="64" t="s">
        <v>7252</v>
      </c>
      <c r="C788" s="64" t="s">
        <v>125</v>
      </c>
      <c r="D788" s="64" t="s">
        <v>124</v>
      </c>
      <c r="E788" s="64" t="s">
        <v>441</v>
      </c>
      <c r="F788" s="64" t="s">
        <v>5111</v>
      </c>
      <c r="G788" s="64">
        <v>21</v>
      </c>
      <c r="H788" s="64" t="s">
        <v>5105</v>
      </c>
      <c r="I788" s="64">
        <v>12</v>
      </c>
      <c r="J788" s="64">
        <v>7</v>
      </c>
      <c r="K788" s="64">
        <v>68948</v>
      </c>
    </row>
    <row r="789" spans="1:11" x14ac:dyDescent="0.2">
      <c r="A789" s="64" t="s">
        <v>7256</v>
      </c>
      <c r="B789" s="64" t="s">
        <v>7252</v>
      </c>
      <c r="C789" s="64" t="s">
        <v>125</v>
      </c>
      <c r="D789" s="64" t="s">
        <v>124</v>
      </c>
      <c r="E789" s="64" t="s">
        <v>550</v>
      </c>
      <c r="F789" s="64" t="s">
        <v>5350</v>
      </c>
      <c r="G789" s="64">
        <v>15</v>
      </c>
      <c r="H789" s="64" t="s">
        <v>5105</v>
      </c>
      <c r="I789" s="64">
        <v>13</v>
      </c>
      <c r="J789" s="64">
        <v>10</v>
      </c>
      <c r="K789" s="64">
        <v>47761</v>
      </c>
    </row>
    <row r="790" spans="1:11" x14ac:dyDescent="0.2">
      <c r="A790" s="64" t="s">
        <v>7257</v>
      </c>
      <c r="B790" s="64" t="s">
        <v>7252</v>
      </c>
      <c r="C790" s="64" t="s">
        <v>125</v>
      </c>
      <c r="D790" s="64" t="s">
        <v>124</v>
      </c>
      <c r="E790" s="64" t="s">
        <v>984</v>
      </c>
      <c r="F790" s="64" t="s">
        <v>5356</v>
      </c>
      <c r="G790" s="64">
        <v>12</v>
      </c>
      <c r="H790" s="64" t="s">
        <v>5105</v>
      </c>
      <c r="I790" s="64">
        <v>67</v>
      </c>
      <c r="J790" s="64">
        <v>54</v>
      </c>
      <c r="K790" s="64">
        <v>220</v>
      </c>
    </row>
    <row r="791" spans="1:11" x14ac:dyDescent="0.2">
      <c r="A791" s="64" t="s">
        <v>7258</v>
      </c>
      <c r="B791" s="64" t="s">
        <v>7252</v>
      </c>
      <c r="C791" s="64" t="s">
        <v>125</v>
      </c>
      <c r="D791" s="64" t="s">
        <v>124</v>
      </c>
      <c r="E791" s="64" t="s">
        <v>1093</v>
      </c>
      <c r="F791" s="64" t="s">
        <v>5151</v>
      </c>
      <c r="G791" s="64">
        <v>13</v>
      </c>
      <c r="H791" s="64" t="s">
        <v>5105</v>
      </c>
      <c r="I791" s="64">
        <v>5.2</v>
      </c>
      <c r="J791" s="64">
        <v>4.2</v>
      </c>
      <c r="K791" s="64">
        <v>26</v>
      </c>
    </row>
    <row r="792" spans="1:11" x14ac:dyDescent="0.2">
      <c r="A792" s="64" t="s">
        <v>7259</v>
      </c>
      <c r="B792" s="64" t="s">
        <v>7252</v>
      </c>
      <c r="C792" s="64" t="s">
        <v>125</v>
      </c>
      <c r="D792" s="64" t="s">
        <v>124</v>
      </c>
      <c r="E792" s="64" t="s">
        <v>1201</v>
      </c>
      <c r="F792" s="64" t="s">
        <v>1202</v>
      </c>
      <c r="G792" s="64">
        <v>21</v>
      </c>
      <c r="H792" s="64" t="s">
        <v>5105</v>
      </c>
      <c r="I792" s="64">
        <v>17</v>
      </c>
      <c r="J792" s="64">
        <v>9</v>
      </c>
      <c r="K792" s="64">
        <v>110316</v>
      </c>
    </row>
    <row r="793" spans="1:11" x14ac:dyDescent="0.2">
      <c r="A793" s="64" t="s">
        <v>7260</v>
      </c>
      <c r="B793" s="64" t="s">
        <v>7252</v>
      </c>
      <c r="C793" s="64" t="s">
        <v>125</v>
      </c>
      <c r="D793" s="64" t="s">
        <v>124</v>
      </c>
      <c r="E793" s="64" t="s">
        <v>1309</v>
      </c>
      <c r="F793" s="64" t="s">
        <v>8279</v>
      </c>
      <c r="G793" s="64">
        <v>30</v>
      </c>
      <c r="H793" s="64" t="s">
        <v>5105</v>
      </c>
      <c r="I793" s="64">
        <v>31</v>
      </c>
      <c r="J793" s="64">
        <v>20</v>
      </c>
      <c r="K793" s="64">
        <v>122225</v>
      </c>
    </row>
    <row r="794" spans="1:11" x14ac:dyDescent="0.2">
      <c r="A794" s="64" t="s">
        <v>7261</v>
      </c>
      <c r="B794" s="64" t="s">
        <v>7252</v>
      </c>
      <c r="C794" s="64" t="s">
        <v>125</v>
      </c>
      <c r="D794" s="64" t="s">
        <v>124</v>
      </c>
      <c r="E794" s="64" t="s">
        <v>1417</v>
      </c>
      <c r="F794" s="64" t="s">
        <v>5358</v>
      </c>
      <c r="G794" s="64">
        <v>3</v>
      </c>
      <c r="H794" s="64" t="s">
        <v>5105</v>
      </c>
      <c r="I794" s="64">
        <v>21</v>
      </c>
      <c r="J794" s="64">
        <v>20</v>
      </c>
      <c r="K794" s="64">
        <v>11111</v>
      </c>
    </row>
    <row r="795" spans="1:11" x14ac:dyDescent="0.2">
      <c r="A795" s="64" t="s">
        <v>7262</v>
      </c>
      <c r="B795" s="64" t="s">
        <v>7252</v>
      </c>
      <c r="C795" s="64" t="s">
        <v>125</v>
      </c>
      <c r="D795" s="64" t="s">
        <v>124</v>
      </c>
      <c r="E795" s="64" t="s">
        <v>1525</v>
      </c>
      <c r="F795" s="64" t="s">
        <v>5312</v>
      </c>
      <c r="G795" s="64">
        <v>22</v>
      </c>
      <c r="H795" s="64" t="s">
        <v>5105</v>
      </c>
      <c r="I795" s="64">
        <v>13</v>
      </c>
      <c r="J795" s="64">
        <v>8</v>
      </c>
      <c r="K795" s="64">
        <v>104</v>
      </c>
    </row>
    <row r="796" spans="1:11" x14ac:dyDescent="0.2">
      <c r="A796" s="64" t="s">
        <v>7263</v>
      </c>
      <c r="B796" s="64" t="s">
        <v>7252</v>
      </c>
      <c r="C796" s="64" t="s">
        <v>125</v>
      </c>
      <c r="D796" s="64" t="s">
        <v>124</v>
      </c>
      <c r="E796" s="64" t="s">
        <v>1632</v>
      </c>
      <c r="F796" s="64" t="s">
        <v>8787</v>
      </c>
      <c r="G796" s="64">
        <v>10</v>
      </c>
      <c r="H796" s="64" t="s">
        <v>5105</v>
      </c>
      <c r="I796" s="64">
        <v>8</v>
      </c>
      <c r="J796" s="64">
        <v>6</v>
      </c>
      <c r="K796" s="64">
        <v>22223</v>
      </c>
    </row>
    <row r="797" spans="1:11" x14ac:dyDescent="0.2">
      <c r="A797" s="64" t="s">
        <v>7264</v>
      </c>
      <c r="B797" s="64" t="s">
        <v>7252</v>
      </c>
      <c r="C797" s="64" t="s">
        <v>125</v>
      </c>
      <c r="D797" s="64" t="s">
        <v>124</v>
      </c>
      <c r="E797" s="64" t="s">
        <v>1740</v>
      </c>
      <c r="F797" s="64" t="s">
        <v>5310</v>
      </c>
      <c r="G797" s="64">
        <v>33</v>
      </c>
      <c r="H797" s="64" t="s">
        <v>5105</v>
      </c>
      <c r="I797" s="64">
        <v>22</v>
      </c>
      <c r="J797" s="64">
        <v>14</v>
      </c>
      <c r="K797" s="64">
        <v>70</v>
      </c>
    </row>
    <row r="798" spans="1:11" x14ac:dyDescent="0.2">
      <c r="A798" s="64" t="s">
        <v>7265</v>
      </c>
      <c r="B798" s="64" t="s">
        <v>7252</v>
      </c>
      <c r="C798" s="64" t="s">
        <v>125</v>
      </c>
      <c r="D798" s="64" t="s">
        <v>124</v>
      </c>
      <c r="E798" s="64" t="s">
        <v>1847</v>
      </c>
      <c r="F798" s="64" t="s">
        <v>5311</v>
      </c>
      <c r="G798" s="64">
        <v>41</v>
      </c>
      <c r="H798" s="64" t="s">
        <v>5105</v>
      </c>
      <c r="I798" s="64">
        <v>16</v>
      </c>
      <c r="J798" s="64">
        <v>11</v>
      </c>
      <c r="K798" s="64">
        <v>97</v>
      </c>
    </row>
    <row r="799" spans="1:11" x14ac:dyDescent="0.2">
      <c r="A799" s="64" t="s">
        <v>7266</v>
      </c>
      <c r="B799" s="64" t="s">
        <v>7252</v>
      </c>
      <c r="C799" s="64" t="s">
        <v>125</v>
      </c>
      <c r="D799" s="64" t="s">
        <v>124</v>
      </c>
      <c r="E799" s="64" t="s">
        <v>1954</v>
      </c>
      <c r="F799" s="64" t="s">
        <v>8094</v>
      </c>
      <c r="G799" s="64">
        <v>18</v>
      </c>
      <c r="H799" s="64" t="s">
        <v>5105</v>
      </c>
      <c r="I799" s="64">
        <v>29</v>
      </c>
      <c r="J799" s="64">
        <v>22</v>
      </c>
      <c r="K799" s="64">
        <v>15923</v>
      </c>
    </row>
    <row r="800" spans="1:11" x14ac:dyDescent="0.2">
      <c r="A800" s="64" t="s">
        <v>9361</v>
      </c>
      <c r="B800" s="64" t="s">
        <v>7252</v>
      </c>
      <c r="C800" s="64" t="s">
        <v>125</v>
      </c>
      <c r="D800" s="64" t="s">
        <v>124</v>
      </c>
      <c r="E800" s="64" t="s">
        <v>8289</v>
      </c>
      <c r="F800" s="64" t="s">
        <v>8290</v>
      </c>
      <c r="G800" s="64">
        <v>28</v>
      </c>
      <c r="H800" s="64" t="s">
        <v>5365</v>
      </c>
      <c r="I800" s="64">
        <v>67</v>
      </c>
      <c r="J800" s="64">
        <v>77</v>
      </c>
      <c r="K800" s="64">
        <v>82371</v>
      </c>
    </row>
    <row r="801" spans="1:11" x14ac:dyDescent="0.2">
      <c r="A801" s="64" t="s">
        <v>9362</v>
      </c>
      <c r="B801" s="64" t="s">
        <v>7252</v>
      </c>
      <c r="C801" s="64" t="s">
        <v>125</v>
      </c>
      <c r="D801" s="64" t="s">
        <v>124</v>
      </c>
      <c r="E801" s="64" t="s">
        <v>8291</v>
      </c>
      <c r="F801" s="64" t="s">
        <v>8292</v>
      </c>
      <c r="G801" s="64">
        <v>4</v>
      </c>
      <c r="H801" s="64" t="s">
        <v>5365</v>
      </c>
      <c r="I801" s="64">
        <v>45</v>
      </c>
      <c r="J801" s="64">
        <v>51</v>
      </c>
      <c r="K801" s="64">
        <v>82737</v>
      </c>
    </row>
    <row r="802" spans="1:11" x14ac:dyDescent="0.2">
      <c r="A802" s="64" t="s">
        <v>7267</v>
      </c>
      <c r="B802" s="64" t="s">
        <v>7252</v>
      </c>
      <c r="C802" s="64" t="s">
        <v>125</v>
      </c>
      <c r="D802" s="64" t="s">
        <v>124</v>
      </c>
      <c r="E802" s="64" t="s">
        <v>2278</v>
      </c>
      <c r="F802" s="64" t="s">
        <v>5366</v>
      </c>
      <c r="G802" s="64">
        <v>21</v>
      </c>
      <c r="H802" s="64" t="s">
        <v>5365</v>
      </c>
      <c r="I802" s="64">
        <v>80</v>
      </c>
      <c r="J802" s="64">
        <v>89</v>
      </c>
      <c r="K802" s="64">
        <v>124106</v>
      </c>
    </row>
    <row r="803" spans="1:11" x14ac:dyDescent="0.2">
      <c r="A803" s="64" t="s">
        <v>7268</v>
      </c>
      <c r="B803" s="64" t="s">
        <v>7252</v>
      </c>
      <c r="C803" s="64" t="s">
        <v>125</v>
      </c>
      <c r="D803" s="64" t="s">
        <v>124</v>
      </c>
      <c r="E803" s="64" t="s">
        <v>2385</v>
      </c>
      <c r="F803" s="64" t="s">
        <v>5297</v>
      </c>
      <c r="G803" s="64">
        <v>11</v>
      </c>
      <c r="H803" s="64" t="s">
        <v>5365</v>
      </c>
      <c r="I803" s="64">
        <v>61</v>
      </c>
      <c r="J803" s="64">
        <v>69</v>
      </c>
      <c r="K803" s="64">
        <v>38471</v>
      </c>
    </row>
    <row r="804" spans="1:11" x14ac:dyDescent="0.2">
      <c r="A804" s="64" t="s">
        <v>7269</v>
      </c>
      <c r="B804" s="64" t="s">
        <v>7252</v>
      </c>
      <c r="C804" s="64" t="s">
        <v>125</v>
      </c>
      <c r="D804" s="64" t="s">
        <v>124</v>
      </c>
      <c r="E804" s="64" t="s">
        <v>2492</v>
      </c>
      <c r="F804" s="64" t="s">
        <v>5298</v>
      </c>
      <c r="G804" s="64">
        <v>18</v>
      </c>
      <c r="H804" s="64" t="s">
        <v>5365</v>
      </c>
      <c r="I804" s="64">
        <v>70</v>
      </c>
      <c r="J804" s="64">
        <v>81</v>
      </c>
      <c r="K804" s="64">
        <v>52898</v>
      </c>
    </row>
    <row r="805" spans="1:11" x14ac:dyDescent="0.2">
      <c r="A805" s="64" t="s">
        <v>9363</v>
      </c>
      <c r="B805" s="64" t="s">
        <v>7252</v>
      </c>
      <c r="C805" s="64" t="s">
        <v>125</v>
      </c>
      <c r="D805" s="64" t="s">
        <v>124</v>
      </c>
      <c r="E805" s="64" t="s">
        <v>2706</v>
      </c>
      <c r="F805" s="64" t="s">
        <v>5368</v>
      </c>
      <c r="G805" s="64">
        <v>20</v>
      </c>
      <c r="H805" s="64" t="s">
        <v>5365</v>
      </c>
      <c r="I805" s="64">
        <v>74</v>
      </c>
      <c r="J805" s="64">
        <v>81</v>
      </c>
      <c r="K805" s="64">
        <v>2637</v>
      </c>
    </row>
    <row r="806" spans="1:11" x14ac:dyDescent="0.2">
      <c r="A806" s="64" t="s">
        <v>7270</v>
      </c>
      <c r="B806" s="64" t="s">
        <v>7252</v>
      </c>
      <c r="C806" s="64" t="s">
        <v>125</v>
      </c>
      <c r="D806" s="64" t="s">
        <v>124</v>
      </c>
      <c r="E806" s="64" t="s">
        <v>3138</v>
      </c>
      <c r="F806" s="64" t="s">
        <v>5373</v>
      </c>
      <c r="G806" s="64">
        <v>11</v>
      </c>
      <c r="H806" s="64" t="s">
        <v>5105</v>
      </c>
      <c r="I806" s="64">
        <v>10</v>
      </c>
      <c r="J806" s="64">
        <v>7</v>
      </c>
      <c r="K806" s="64">
        <v>4564</v>
      </c>
    </row>
    <row r="807" spans="1:11" x14ac:dyDescent="0.2">
      <c r="A807" s="64" t="s">
        <v>7271</v>
      </c>
      <c r="B807" s="64" t="s">
        <v>7252</v>
      </c>
      <c r="C807" s="64" t="s">
        <v>125</v>
      </c>
      <c r="D807" s="64" t="s">
        <v>124</v>
      </c>
      <c r="E807" s="64" t="s">
        <v>4003</v>
      </c>
      <c r="F807" s="64" t="s">
        <v>5129</v>
      </c>
      <c r="G807" s="64">
        <v>3</v>
      </c>
      <c r="H807" s="64" t="s">
        <v>5105</v>
      </c>
      <c r="I807" s="64">
        <v>43</v>
      </c>
      <c r="J807" s="64">
        <v>27</v>
      </c>
      <c r="K807" s="64">
        <v>77</v>
      </c>
    </row>
    <row r="808" spans="1:11" x14ac:dyDescent="0.2">
      <c r="A808" s="64" t="s">
        <v>7272</v>
      </c>
      <c r="B808" s="64" t="s">
        <v>7252</v>
      </c>
      <c r="C808" s="64" t="s">
        <v>125</v>
      </c>
      <c r="D808" s="64" t="s">
        <v>124</v>
      </c>
      <c r="E808" s="64" t="s">
        <v>4327</v>
      </c>
      <c r="F808" s="64" t="s">
        <v>5386</v>
      </c>
      <c r="G808" s="64">
        <v>4</v>
      </c>
      <c r="H808" s="64" t="s">
        <v>5105</v>
      </c>
      <c r="I808" s="64">
        <v>150</v>
      </c>
      <c r="J808" s="64">
        <v>129</v>
      </c>
      <c r="K808" s="64">
        <v>4436</v>
      </c>
    </row>
    <row r="809" spans="1:11" x14ac:dyDescent="0.2">
      <c r="A809" s="64" t="s">
        <v>7273</v>
      </c>
      <c r="B809" s="64" t="s">
        <v>7252</v>
      </c>
      <c r="C809" s="64" t="s">
        <v>125</v>
      </c>
      <c r="D809" s="64" t="s">
        <v>124</v>
      </c>
      <c r="E809" s="64" t="s">
        <v>4435</v>
      </c>
      <c r="F809" s="64" t="s">
        <v>5388</v>
      </c>
      <c r="G809" s="64">
        <v>24</v>
      </c>
      <c r="H809" s="64" t="s">
        <v>5105</v>
      </c>
      <c r="I809" s="64">
        <v>28</v>
      </c>
      <c r="J809" s="64">
        <v>10</v>
      </c>
      <c r="K809" s="64">
        <v>956</v>
      </c>
    </row>
    <row r="810" spans="1:11" x14ac:dyDescent="0.2">
      <c r="A810" s="64" t="s">
        <v>7274</v>
      </c>
      <c r="B810" s="64" t="s">
        <v>7252</v>
      </c>
      <c r="C810" s="64" t="s">
        <v>125</v>
      </c>
      <c r="D810" s="64" t="s">
        <v>124</v>
      </c>
      <c r="E810" s="64" t="s">
        <v>4868</v>
      </c>
      <c r="F810" s="64" t="s">
        <v>5307</v>
      </c>
      <c r="G810" s="64">
        <v>21</v>
      </c>
      <c r="H810" s="64" t="s">
        <v>5105</v>
      </c>
      <c r="I810" s="64">
        <v>8172</v>
      </c>
      <c r="J810" s="64">
        <v>6350</v>
      </c>
      <c r="K810" s="64">
        <v>404695352</v>
      </c>
    </row>
    <row r="811" spans="1:11" x14ac:dyDescent="0.2">
      <c r="A811" s="64" t="s">
        <v>9364</v>
      </c>
      <c r="B811" s="64" t="s">
        <v>7252</v>
      </c>
      <c r="C811" s="64" t="s">
        <v>125</v>
      </c>
      <c r="D811" s="64" t="s">
        <v>124</v>
      </c>
      <c r="E811" s="64" t="s">
        <v>8301</v>
      </c>
      <c r="F811" s="64" t="s">
        <v>8302</v>
      </c>
      <c r="G811" s="64">
        <v>30</v>
      </c>
      <c r="H811" s="64" t="s">
        <v>5105</v>
      </c>
      <c r="I811" s="64">
        <v>4517</v>
      </c>
      <c r="J811" s="64">
        <v>3417</v>
      </c>
      <c r="K811" s="64">
        <v>12226985</v>
      </c>
    </row>
    <row r="812" spans="1:11" x14ac:dyDescent="0.2">
      <c r="A812" s="64" t="s">
        <v>7275</v>
      </c>
      <c r="B812" s="64" t="s">
        <v>7276</v>
      </c>
      <c r="C812" s="64" t="s">
        <v>133</v>
      </c>
      <c r="D812" s="64" t="s">
        <v>132</v>
      </c>
      <c r="E812" s="64" t="s">
        <v>15</v>
      </c>
      <c r="F812" s="64" t="s">
        <v>5284</v>
      </c>
      <c r="G812" s="64">
        <v>19</v>
      </c>
      <c r="H812" s="64" t="s">
        <v>5365</v>
      </c>
      <c r="I812" s="64">
        <v>90</v>
      </c>
      <c r="J812" s="64">
        <v>96</v>
      </c>
      <c r="K812" s="64">
        <v>47979</v>
      </c>
    </row>
    <row r="813" spans="1:11" x14ac:dyDescent="0.2">
      <c r="A813" s="64" t="s">
        <v>7277</v>
      </c>
      <c r="B813" s="64" t="s">
        <v>7276</v>
      </c>
      <c r="C813" s="64" t="s">
        <v>133</v>
      </c>
      <c r="D813" s="64" t="s">
        <v>132</v>
      </c>
      <c r="E813" s="64" t="s">
        <v>225</v>
      </c>
      <c r="F813" s="64" t="s">
        <v>5285</v>
      </c>
      <c r="G813" s="64">
        <v>11</v>
      </c>
      <c r="H813" s="64" t="s">
        <v>5365</v>
      </c>
      <c r="I813" s="64">
        <v>96</v>
      </c>
      <c r="J813" s="64">
        <v>99</v>
      </c>
      <c r="K813" s="64">
        <v>8592</v>
      </c>
    </row>
    <row r="814" spans="1:11" x14ac:dyDescent="0.2">
      <c r="A814" s="64" t="s">
        <v>7278</v>
      </c>
      <c r="B814" s="64" t="s">
        <v>7276</v>
      </c>
      <c r="C814" s="64" t="s">
        <v>133</v>
      </c>
      <c r="D814" s="64" t="s">
        <v>132</v>
      </c>
      <c r="E814" s="64" t="s">
        <v>332</v>
      </c>
      <c r="F814" s="64" t="s">
        <v>5115</v>
      </c>
      <c r="G814" s="64">
        <v>3</v>
      </c>
      <c r="H814" s="64" t="s">
        <v>5105</v>
      </c>
      <c r="I814" s="64">
        <v>12</v>
      </c>
      <c r="J814" s="64">
        <v>11</v>
      </c>
      <c r="K814" s="64">
        <v>10269</v>
      </c>
    </row>
    <row r="815" spans="1:11" x14ac:dyDescent="0.2">
      <c r="A815" s="64" t="s">
        <v>7279</v>
      </c>
      <c r="B815" s="64" t="s">
        <v>7276</v>
      </c>
      <c r="C815" s="64" t="s">
        <v>133</v>
      </c>
      <c r="D815" s="64" t="s">
        <v>132</v>
      </c>
      <c r="E815" s="64" t="s">
        <v>441</v>
      </c>
      <c r="F815" s="64" t="s">
        <v>5111</v>
      </c>
      <c r="G815" s="64">
        <v>7</v>
      </c>
      <c r="H815" s="64" t="s">
        <v>5105</v>
      </c>
      <c r="I815" s="64">
        <v>9</v>
      </c>
      <c r="J815" s="64">
        <v>7</v>
      </c>
      <c r="K815" s="64">
        <v>20538</v>
      </c>
    </row>
    <row r="816" spans="1:11" x14ac:dyDescent="0.2">
      <c r="A816" s="64" t="s">
        <v>7280</v>
      </c>
      <c r="B816" s="64" t="s">
        <v>7276</v>
      </c>
      <c r="C816" s="64" t="s">
        <v>133</v>
      </c>
      <c r="D816" s="64" t="s">
        <v>132</v>
      </c>
      <c r="E816" s="64" t="s">
        <v>550</v>
      </c>
      <c r="F816" s="64" t="s">
        <v>5350</v>
      </c>
      <c r="G816" s="64">
        <v>10</v>
      </c>
      <c r="H816" s="64" t="s">
        <v>5105</v>
      </c>
      <c r="I816" s="64">
        <v>12</v>
      </c>
      <c r="J816" s="64">
        <v>10</v>
      </c>
      <c r="K816" s="64">
        <v>21721</v>
      </c>
    </row>
    <row r="817" spans="1:11" x14ac:dyDescent="0.2">
      <c r="A817" s="64" t="s">
        <v>7281</v>
      </c>
      <c r="B817" s="64" t="s">
        <v>7276</v>
      </c>
      <c r="C817" s="64" t="s">
        <v>133</v>
      </c>
      <c r="D817" s="64" t="s">
        <v>132</v>
      </c>
      <c r="E817" s="64" t="s">
        <v>984</v>
      </c>
      <c r="F817" s="64" t="s">
        <v>5356</v>
      </c>
      <c r="G817" s="64">
        <v>3</v>
      </c>
      <c r="H817" s="64" t="s">
        <v>5105</v>
      </c>
      <c r="I817" s="64">
        <v>59</v>
      </c>
      <c r="J817" s="64">
        <v>54</v>
      </c>
      <c r="K817" s="64">
        <v>51</v>
      </c>
    </row>
    <row r="818" spans="1:11" x14ac:dyDescent="0.2">
      <c r="A818" s="64" t="s">
        <v>7282</v>
      </c>
      <c r="B818" s="64" t="s">
        <v>7276</v>
      </c>
      <c r="C818" s="64" t="s">
        <v>133</v>
      </c>
      <c r="D818" s="64" t="s">
        <v>132</v>
      </c>
      <c r="E818" s="64" t="s">
        <v>1093</v>
      </c>
      <c r="F818" s="64" t="s">
        <v>5151</v>
      </c>
      <c r="G818" s="64">
        <v>18</v>
      </c>
      <c r="H818" s="64" t="s">
        <v>5105</v>
      </c>
      <c r="I818" s="64">
        <v>5.6</v>
      </c>
      <c r="J818" s="64">
        <v>4.2</v>
      </c>
      <c r="K818" s="64">
        <v>17</v>
      </c>
    </row>
    <row r="819" spans="1:11" x14ac:dyDescent="0.2">
      <c r="A819" s="64" t="s">
        <v>7283</v>
      </c>
      <c r="B819" s="64" t="s">
        <v>7276</v>
      </c>
      <c r="C819" s="64" t="s">
        <v>133</v>
      </c>
      <c r="D819" s="64" t="s">
        <v>132</v>
      </c>
      <c r="E819" s="64" t="s">
        <v>1201</v>
      </c>
      <c r="F819" s="64" t="s">
        <v>1202</v>
      </c>
      <c r="G819" s="64">
        <v>15</v>
      </c>
      <c r="H819" s="64" t="s">
        <v>5105</v>
      </c>
      <c r="I819" s="64">
        <v>16</v>
      </c>
      <c r="J819" s="64">
        <v>9</v>
      </c>
      <c r="K819" s="64">
        <v>71884</v>
      </c>
    </row>
    <row r="820" spans="1:11" x14ac:dyDescent="0.2">
      <c r="A820" s="64" t="s">
        <v>7284</v>
      </c>
      <c r="B820" s="64" t="s">
        <v>7276</v>
      </c>
      <c r="C820" s="64" t="s">
        <v>133</v>
      </c>
      <c r="D820" s="64" t="s">
        <v>132</v>
      </c>
      <c r="E820" s="64" t="s">
        <v>1309</v>
      </c>
      <c r="F820" s="64" t="s">
        <v>8279</v>
      </c>
      <c r="G820" s="64">
        <v>12</v>
      </c>
      <c r="H820" s="64" t="s">
        <v>5105</v>
      </c>
      <c r="I820" s="64">
        <v>26</v>
      </c>
      <c r="J820" s="64">
        <v>20</v>
      </c>
      <c r="K820" s="64">
        <v>49208</v>
      </c>
    </row>
    <row r="821" spans="1:11" x14ac:dyDescent="0.2">
      <c r="A821" s="64" t="s">
        <v>7285</v>
      </c>
      <c r="B821" s="64" t="s">
        <v>7276</v>
      </c>
      <c r="C821" s="64" t="s">
        <v>133</v>
      </c>
      <c r="D821" s="64" t="s">
        <v>132</v>
      </c>
      <c r="E821" s="64" t="s">
        <v>1417</v>
      </c>
      <c r="F821" s="64" t="s">
        <v>5358</v>
      </c>
      <c r="G821" s="64">
        <v>8</v>
      </c>
      <c r="H821" s="64" t="s">
        <v>5105</v>
      </c>
      <c r="I821" s="64">
        <v>22</v>
      </c>
      <c r="J821" s="64">
        <v>20</v>
      </c>
      <c r="K821" s="64">
        <v>16403</v>
      </c>
    </row>
    <row r="822" spans="1:11" x14ac:dyDescent="0.2">
      <c r="A822" s="64" t="s">
        <v>7286</v>
      </c>
      <c r="B822" s="64" t="s">
        <v>7276</v>
      </c>
      <c r="C822" s="64" t="s">
        <v>133</v>
      </c>
      <c r="D822" s="64" t="s">
        <v>132</v>
      </c>
      <c r="E822" s="64" t="s">
        <v>1525</v>
      </c>
      <c r="F822" s="64" t="s">
        <v>5312</v>
      </c>
      <c r="G822" s="64">
        <v>37</v>
      </c>
      <c r="H822" s="64" t="s">
        <v>5105</v>
      </c>
      <c r="I822" s="64">
        <v>18</v>
      </c>
      <c r="J822" s="64">
        <v>8</v>
      </c>
      <c r="K822" s="64">
        <v>129</v>
      </c>
    </row>
    <row r="823" spans="1:11" x14ac:dyDescent="0.2">
      <c r="A823" s="64" t="s">
        <v>7287</v>
      </c>
      <c r="B823" s="64" t="s">
        <v>7276</v>
      </c>
      <c r="C823" s="64" t="s">
        <v>133</v>
      </c>
      <c r="D823" s="64" t="s">
        <v>132</v>
      </c>
      <c r="E823" s="64" t="s">
        <v>1632</v>
      </c>
      <c r="F823" s="64" t="s">
        <v>8787</v>
      </c>
      <c r="G823" s="64">
        <v>22</v>
      </c>
      <c r="H823" s="64" t="s">
        <v>5105</v>
      </c>
      <c r="I823" s="64">
        <v>10</v>
      </c>
      <c r="J823" s="64">
        <v>6</v>
      </c>
      <c r="K823" s="64">
        <v>32805</v>
      </c>
    </row>
    <row r="824" spans="1:11" x14ac:dyDescent="0.2">
      <c r="A824" s="64" t="s">
        <v>7288</v>
      </c>
      <c r="B824" s="64" t="s">
        <v>7276</v>
      </c>
      <c r="C824" s="64" t="s">
        <v>133</v>
      </c>
      <c r="D824" s="64" t="s">
        <v>132</v>
      </c>
      <c r="E824" s="64" t="s">
        <v>1740</v>
      </c>
      <c r="F824" s="64" t="s">
        <v>5310</v>
      </c>
      <c r="G824" s="64">
        <v>31</v>
      </c>
      <c r="H824" s="64" t="s">
        <v>5105</v>
      </c>
      <c r="I824" s="64">
        <v>21</v>
      </c>
      <c r="J824" s="64">
        <v>14</v>
      </c>
      <c r="K824" s="64">
        <v>47</v>
      </c>
    </row>
    <row r="825" spans="1:11" x14ac:dyDescent="0.2">
      <c r="A825" s="64" t="s">
        <v>7289</v>
      </c>
      <c r="B825" s="64" t="s">
        <v>7276</v>
      </c>
      <c r="C825" s="64" t="s">
        <v>133</v>
      </c>
      <c r="D825" s="64" t="s">
        <v>132</v>
      </c>
      <c r="E825" s="64" t="s">
        <v>1847</v>
      </c>
      <c r="F825" s="64" t="s">
        <v>5311</v>
      </c>
      <c r="G825" s="64">
        <v>8</v>
      </c>
      <c r="H825" s="64" t="s">
        <v>5105</v>
      </c>
      <c r="I825" s="64">
        <v>13</v>
      </c>
      <c r="J825" s="64">
        <v>11</v>
      </c>
      <c r="K825" s="64">
        <v>23</v>
      </c>
    </row>
    <row r="826" spans="1:11" x14ac:dyDescent="0.2">
      <c r="A826" s="64" t="s">
        <v>7290</v>
      </c>
      <c r="B826" s="64" t="s">
        <v>7276</v>
      </c>
      <c r="C826" s="64" t="s">
        <v>133</v>
      </c>
      <c r="D826" s="64" t="s">
        <v>132</v>
      </c>
      <c r="E826" s="64" t="s">
        <v>1954</v>
      </c>
      <c r="F826" s="64" t="s">
        <v>8094</v>
      </c>
      <c r="G826" s="64">
        <v>5</v>
      </c>
      <c r="H826" s="64" t="s">
        <v>5105</v>
      </c>
      <c r="I826" s="64">
        <v>26</v>
      </c>
      <c r="J826" s="64">
        <v>22</v>
      </c>
      <c r="K826" s="64">
        <v>5656</v>
      </c>
    </row>
    <row r="827" spans="1:11" x14ac:dyDescent="0.2">
      <c r="A827" s="64" t="s">
        <v>9365</v>
      </c>
      <c r="B827" s="64" t="s">
        <v>7276</v>
      </c>
      <c r="C827" s="64" t="s">
        <v>133</v>
      </c>
      <c r="D827" s="64" t="s">
        <v>132</v>
      </c>
      <c r="E827" s="64" t="s">
        <v>8289</v>
      </c>
      <c r="F827" s="64" t="s">
        <v>8290</v>
      </c>
      <c r="G827" s="64">
        <v>8</v>
      </c>
      <c r="H827" s="64" t="s">
        <v>5365</v>
      </c>
      <c r="I827" s="64">
        <v>72</v>
      </c>
      <c r="J827" s="64">
        <v>77</v>
      </c>
      <c r="K827" s="64">
        <v>31606</v>
      </c>
    </row>
    <row r="828" spans="1:11" x14ac:dyDescent="0.2">
      <c r="A828" s="64" t="s">
        <v>9366</v>
      </c>
      <c r="B828" s="64" t="s">
        <v>7276</v>
      </c>
      <c r="C828" s="64" t="s">
        <v>133</v>
      </c>
      <c r="D828" s="64" t="s">
        <v>132</v>
      </c>
      <c r="E828" s="64" t="s">
        <v>8291</v>
      </c>
      <c r="F828" s="64" t="s">
        <v>8292</v>
      </c>
      <c r="G828" s="64">
        <v>7</v>
      </c>
      <c r="H828" s="64" t="s">
        <v>5365</v>
      </c>
      <c r="I828" s="64">
        <v>44</v>
      </c>
      <c r="J828" s="64">
        <v>51</v>
      </c>
      <c r="K828" s="64">
        <v>71884</v>
      </c>
    </row>
    <row r="829" spans="1:11" x14ac:dyDescent="0.2">
      <c r="A829" s="64" t="s">
        <v>7291</v>
      </c>
      <c r="B829" s="64" t="s">
        <v>7276</v>
      </c>
      <c r="C829" s="64" t="s">
        <v>133</v>
      </c>
      <c r="D829" s="64" t="s">
        <v>132</v>
      </c>
      <c r="E829" s="64" t="s">
        <v>2278</v>
      </c>
      <c r="F829" s="64" t="s">
        <v>5366</v>
      </c>
      <c r="G829" s="64">
        <v>2</v>
      </c>
      <c r="H829" s="64" t="s">
        <v>5365</v>
      </c>
      <c r="I829" s="64">
        <v>88</v>
      </c>
      <c r="J829" s="64">
        <v>89</v>
      </c>
      <c r="K829" s="64">
        <v>10269</v>
      </c>
    </row>
    <row r="830" spans="1:11" x14ac:dyDescent="0.2">
      <c r="A830" s="64" t="s">
        <v>7292</v>
      </c>
      <c r="B830" s="64" t="s">
        <v>7276</v>
      </c>
      <c r="C830" s="64" t="s">
        <v>133</v>
      </c>
      <c r="D830" s="64" t="s">
        <v>132</v>
      </c>
      <c r="E830" s="64" t="s">
        <v>2385</v>
      </c>
      <c r="F830" s="64" t="s">
        <v>5297</v>
      </c>
      <c r="G830" s="64">
        <v>2</v>
      </c>
      <c r="H830" s="64" t="s">
        <v>5365</v>
      </c>
      <c r="I830" s="64">
        <v>67</v>
      </c>
      <c r="J830" s="64">
        <v>69</v>
      </c>
      <c r="K830" s="64">
        <v>5318</v>
      </c>
    </row>
    <row r="831" spans="1:11" x14ac:dyDescent="0.2">
      <c r="A831" s="64" t="s">
        <v>7293</v>
      </c>
      <c r="B831" s="64" t="s">
        <v>7276</v>
      </c>
      <c r="C831" s="64" t="s">
        <v>133</v>
      </c>
      <c r="D831" s="64" t="s">
        <v>132</v>
      </c>
      <c r="E831" s="64" t="s">
        <v>2492</v>
      </c>
      <c r="F831" s="64" t="s">
        <v>5298</v>
      </c>
      <c r="G831" s="64">
        <v>2</v>
      </c>
      <c r="H831" s="64" t="s">
        <v>5365</v>
      </c>
      <c r="I831" s="64">
        <v>79</v>
      </c>
      <c r="J831" s="64">
        <v>81</v>
      </c>
      <c r="K831" s="64">
        <v>5318</v>
      </c>
    </row>
    <row r="832" spans="1:11" x14ac:dyDescent="0.2">
      <c r="A832" s="64" t="s">
        <v>9367</v>
      </c>
      <c r="B832" s="64" t="s">
        <v>7276</v>
      </c>
      <c r="C832" s="64" t="s">
        <v>133</v>
      </c>
      <c r="D832" s="64" t="s">
        <v>132</v>
      </c>
      <c r="E832" s="64" t="s">
        <v>2706</v>
      </c>
      <c r="F832" s="64" t="s">
        <v>5368</v>
      </c>
      <c r="G832" s="64">
        <v>20</v>
      </c>
      <c r="H832" s="64" t="s">
        <v>5365</v>
      </c>
      <c r="I832" s="64">
        <v>74</v>
      </c>
      <c r="J832" s="64">
        <v>81</v>
      </c>
      <c r="K832" s="64">
        <v>1338</v>
      </c>
    </row>
    <row r="833" spans="1:11" x14ac:dyDescent="0.2">
      <c r="A833" s="64" t="s">
        <v>7294</v>
      </c>
      <c r="B833" s="64" t="s">
        <v>7276</v>
      </c>
      <c r="C833" s="64" t="s">
        <v>133</v>
      </c>
      <c r="D833" s="64" t="s">
        <v>132</v>
      </c>
      <c r="E833" s="64" t="s">
        <v>3138</v>
      </c>
      <c r="F833" s="64" t="s">
        <v>5373</v>
      </c>
      <c r="G833" s="64">
        <v>17</v>
      </c>
      <c r="H833" s="64" t="s">
        <v>5105</v>
      </c>
      <c r="I833" s="64">
        <v>11</v>
      </c>
      <c r="J833" s="64">
        <v>7</v>
      </c>
      <c r="K833" s="64">
        <v>3990</v>
      </c>
    </row>
    <row r="834" spans="1:11" x14ac:dyDescent="0.2">
      <c r="A834" s="64" t="s">
        <v>7295</v>
      </c>
      <c r="B834" s="64" t="s">
        <v>7276</v>
      </c>
      <c r="C834" s="64" t="s">
        <v>133</v>
      </c>
      <c r="D834" s="64" t="s">
        <v>132</v>
      </c>
      <c r="E834" s="64" t="s">
        <v>4003</v>
      </c>
      <c r="F834" s="64" t="s">
        <v>5129</v>
      </c>
      <c r="G834" s="64"/>
      <c r="H834" s="64" t="s">
        <v>5105</v>
      </c>
      <c r="I834" s="64"/>
      <c r="J834" s="64">
        <v>27</v>
      </c>
      <c r="K834" s="64"/>
    </row>
    <row r="835" spans="1:11" x14ac:dyDescent="0.2">
      <c r="A835" s="64" t="s">
        <v>7296</v>
      </c>
      <c r="B835" s="64" t="s">
        <v>7276</v>
      </c>
      <c r="C835" s="64" t="s">
        <v>133</v>
      </c>
      <c r="D835" s="64" t="s">
        <v>132</v>
      </c>
      <c r="E835" s="64" t="s">
        <v>4327</v>
      </c>
      <c r="F835" s="64" t="s">
        <v>5386</v>
      </c>
      <c r="G835" s="64">
        <v>23</v>
      </c>
      <c r="H835" s="64" t="s">
        <v>5105</v>
      </c>
      <c r="I835" s="64">
        <v>180</v>
      </c>
      <c r="J835" s="64">
        <v>129</v>
      </c>
      <c r="K835" s="64">
        <v>8992</v>
      </c>
    </row>
    <row r="836" spans="1:11" x14ac:dyDescent="0.2">
      <c r="A836" s="64" t="s">
        <v>7297</v>
      </c>
      <c r="B836" s="64" t="s">
        <v>7276</v>
      </c>
      <c r="C836" s="64" t="s">
        <v>133</v>
      </c>
      <c r="D836" s="64" t="s">
        <v>132</v>
      </c>
      <c r="E836" s="64" t="s">
        <v>4435</v>
      </c>
      <c r="F836" s="64" t="s">
        <v>5388</v>
      </c>
      <c r="G836" s="64">
        <v>32</v>
      </c>
      <c r="H836" s="64" t="s">
        <v>5105</v>
      </c>
      <c r="I836" s="64">
        <v>31</v>
      </c>
      <c r="J836" s="64">
        <v>10</v>
      </c>
      <c r="K836" s="64">
        <v>889</v>
      </c>
    </row>
    <row r="837" spans="1:11" x14ac:dyDescent="0.2">
      <c r="A837" s="64" t="s">
        <v>7298</v>
      </c>
      <c r="B837" s="64" t="s">
        <v>7276</v>
      </c>
      <c r="C837" s="64" t="s">
        <v>133</v>
      </c>
      <c r="D837" s="64" t="s">
        <v>132</v>
      </c>
      <c r="E837" s="64" t="s">
        <v>4868</v>
      </c>
      <c r="F837" s="64" t="s">
        <v>5307</v>
      </c>
      <c r="G837" s="64">
        <v>15</v>
      </c>
      <c r="H837" s="64" t="s">
        <v>5105</v>
      </c>
      <c r="I837" s="64">
        <v>7686</v>
      </c>
      <c r="J837" s="64">
        <v>6350</v>
      </c>
      <c r="K837" s="64">
        <v>244882120</v>
      </c>
    </row>
    <row r="838" spans="1:11" x14ac:dyDescent="0.2">
      <c r="A838" s="64" t="s">
        <v>9368</v>
      </c>
      <c r="B838" s="64" t="s">
        <v>7276</v>
      </c>
      <c r="C838" s="64" t="s">
        <v>133</v>
      </c>
      <c r="D838" s="64" t="s">
        <v>132</v>
      </c>
      <c r="E838" s="64" t="s">
        <v>8301</v>
      </c>
      <c r="F838" s="64" t="s">
        <v>8302</v>
      </c>
      <c r="G838" s="64">
        <v>46</v>
      </c>
      <c r="H838" s="64" t="s">
        <v>5105</v>
      </c>
      <c r="I838" s="64">
        <v>5189</v>
      </c>
      <c r="J838" s="64">
        <v>3417</v>
      </c>
      <c r="K838" s="64">
        <v>14536108</v>
      </c>
    </row>
    <row r="839" spans="1:11" x14ac:dyDescent="0.2">
      <c r="A839" s="64" t="s">
        <v>7299</v>
      </c>
      <c r="B839" s="64" t="s">
        <v>7300</v>
      </c>
      <c r="C839" s="64" t="s">
        <v>137</v>
      </c>
      <c r="D839" s="64" t="s">
        <v>136</v>
      </c>
      <c r="E839" s="64" t="s">
        <v>15</v>
      </c>
      <c r="F839" s="64" t="s">
        <v>5284</v>
      </c>
      <c r="G839" s="64">
        <v>25</v>
      </c>
      <c r="H839" s="64" t="s">
        <v>5365</v>
      </c>
      <c r="I839" s="64">
        <v>88</v>
      </c>
      <c r="J839" s="64">
        <v>96</v>
      </c>
      <c r="K839" s="64">
        <v>440260</v>
      </c>
    </row>
    <row r="840" spans="1:11" x14ac:dyDescent="0.2">
      <c r="A840" s="64" t="s">
        <v>7301</v>
      </c>
      <c r="B840" s="64" t="s">
        <v>7300</v>
      </c>
      <c r="C840" s="64" t="s">
        <v>137</v>
      </c>
      <c r="D840" s="64" t="s">
        <v>136</v>
      </c>
      <c r="E840" s="64" t="s">
        <v>225</v>
      </c>
      <c r="F840" s="64" t="s">
        <v>5285</v>
      </c>
      <c r="G840" s="64">
        <v>11</v>
      </c>
      <c r="H840" s="64" t="s">
        <v>5365</v>
      </c>
      <c r="I840" s="64">
        <v>96</v>
      </c>
      <c r="J840" s="64">
        <v>99</v>
      </c>
      <c r="K840" s="64">
        <v>63450</v>
      </c>
    </row>
    <row r="841" spans="1:11" x14ac:dyDescent="0.2">
      <c r="A841" s="64" t="s">
        <v>7302</v>
      </c>
      <c r="B841" s="64" t="s">
        <v>7300</v>
      </c>
      <c r="C841" s="64" t="s">
        <v>137</v>
      </c>
      <c r="D841" s="64" t="s">
        <v>136</v>
      </c>
      <c r="E841" s="64" t="s">
        <v>332</v>
      </c>
      <c r="F841" s="64" t="s">
        <v>5115</v>
      </c>
      <c r="G841" s="64">
        <v>27</v>
      </c>
      <c r="H841" s="64" t="s">
        <v>5105</v>
      </c>
      <c r="I841" s="64">
        <v>16</v>
      </c>
      <c r="J841" s="64">
        <v>11</v>
      </c>
      <c r="K841" s="64">
        <v>347525</v>
      </c>
    </row>
    <row r="842" spans="1:11" x14ac:dyDescent="0.2">
      <c r="A842" s="64" t="s">
        <v>7303</v>
      </c>
      <c r="B842" s="64" t="s">
        <v>7300</v>
      </c>
      <c r="C842" s="64" t="s">
        <v>137</v>
      </c>
      <c r="D842" s="64" t="s">
        <v>136</v>
      </c>
      <c r="E842" s="64" t="s">
        <v>441</v>
      </c>
      <c r="F842" s="64" t="s">
        <v>5111</v>
      </c>
      <c r="G842" s="64">
        <v>21</v>
      </c>
      <c r="H842" s="64" t="s">
        <v>5105</v>
      </c>
      <c r="I842" s="64">
        <v>12</v>
      </c>
      <c r="J842" s="64">
        <v>7</v>
      </c>
      <c r="K842" s="64">
        <v>347525</v>
      </c>
    </row>
    <row r="843" spans="1:11" x14ac:dyDescent="0.2">
      <c r="A843" s="64" t="s">
        <v>7304</v>
      </c>
      <c r="B843" s="64" t="s">
        <v>7300</v>
      </c>
      <c r="C843" s="64" t="s">
        <v>137</v>
      </c>
      <c r="D843" s="64" t="s">
        <v>136</v>
      </c>
      <c r="E843" s="64" t="s">
        <v>550</v>
      </c>
      <c r="F843" s="64" t="s">
        <v>5350</v>
      </c>
      <c r="G843" s="64">
        <v>10</v>
      </c>
      <c r="H843" s="64" t="s">
        <v>5105</v>
      </c>
      <c r="I843" s="64">
        <v>12</v>
      </c>
      <c r="J843" s="64">
        <v>10</v>
      </c>
      <c r="K843" s="64">
        <v>152365</v>
      </c>
    </row>
    <row r="844" spans="1:11" x14ac:dyDescent="0.2">
      <c r="A844" s="64" t="s">
        <v>7305</v>
      </c>
      <c r="B844" s="64" t="s">
        <v>7300</v>
      </c>
      <c r="C844" s="64" t="s">
        <v>137</v>
      </c>
      <c r="D844" s="64" t="s">
        <v>136</v>
      </c>
      <c r="E844" s="64" t="s">
        <v>984</v>
      </c>
      <c r="F844" s="64" t="s">
        <v>5356</v>
      </c>
      <c r="G844" s="64">
        <v>23</v>
      </c>
      <c r="H844" s="64" t="s">
        <v>5105</v>
      </c>
      <c r="I844" s="64">
        <v>74</v>
      </c>
      <c r="J844" s="64">
        <v>54</v>
      </c>
      <c r="K844" s="64">
        <v>1701</v>
      </c>
    </row>
    <row r="845" spans="1:11" x14ac:dyDescent="0.2">
      <c r="A845" s="64" t="s">
        <v>7306</v>
      </c>
      <c r="B845" s="64" t="s">
        <v>7300</v>
      </c>
      <c r="C845" s="64" t="s">
        <v>137</v>
      </c>
      <c r="D845" s="64" t="s">
        <v>136</v>
      </c>
      <c r="E845" s="64" t="s">
        <v>1093</v>
      </c>
      <c r="F845" s="64" t="s">
        <v>5151</v>
      </c>
      <c r="G845" s="64">
        <v>4</v>
      </c>
      <c r="H845" s="64" t="s">
        <v>5105</v>
      </c>
      <c r="I845" s="64">
        <v>4.5</v>
      </c>
      <c r="J845" s="64">
        <v>4.2</v>
      </c>
      <c r="K845" s="64">
        <v>31</v>
      </c>
    </row>
    <row r="846" spans="1:11" x14ac:dyDescent="0.2">
      <c r="A846" s="64" t="s">
        <v>7307</v>
      </c>
      <c r="B846" s="64" t="s">
        <v>7300</v>
      </c>
      <c r="C846" s="64" t="s">
        <v>137</v>
      </c>
      <c r="D846" s="64" t="s">
        <v>136</v>
      </c>
      <c r="E846" s="64" t="s">
        <v>1201</v>
      </c>
      <c r="F846" s="64" t="s">
        <v>1202</v>
      </c>
      <c r="G846" s="64">
        <v>4</v>
      </c>
      <c r="H846" s="64" t="s">
        <v>5105</v>
      </c>
      <c r="I846" s="64">
        <v>14</v>
      </c>
      <c r="J846" s="64">
        <v>9</v>
      </c>
      <c r="K846" s="64">
        <v>347525</v>
      </c>
    </row>
    <row r="847" spans="1:11" x14ac:dyDescent="0.2">
      <c r="A847" s="64" t="s">
        <v>7308</v>
      </c>
      <c r="B847" s="64" t="s">
        <v>7300</v>
      </c>
      <c r="C847" s="64" t="s">
        <v>137</v>
      </c>
      <c r="D847" s="64" t="s">
        <v>136</v>
      </c>
      <c r="E847" s="64" t="s">
        <v>1309</v>
      </c>
      <c r="F847" s="64" t="s">
        <v>8279</v>
      </c>
      <c r="G847" s="64">
        <v>7</v>
      </c>
      <c r="H847" s="64" t="s">
        <v>5105</v>
      </c>
      <c r="I847" s="64">
        <v>25</v>
      </c>
      <c r="J847" s="64">
        <v>20</v>
      </c>
      <c r="K847" s="64">
        <v>281357</v>
      </c>
    </row>
    <row r="848" spans="1:11" x14ac:dyDescent="0.2">
      <c r="A848" s="64" t="s">
        <v>7309</v>
      </c>
      <c r="B848" s="64" t="s">
        <v>7300</v>
      </c>
      <c r="C848" s="64" t="s">
        <v>137</v>
      </c>
      <c r="D848" s="64" t="s">
        <v>136</v>
      </c>
      <c r="E848" s="64" t="s">
        <v>1417</v>
      </c>
      <c r="F848" s="64" t="s">
        <v>5358</v>
      </c>
      <c r="G848" s="64">
        <v>13</v>
      </c>
      <c r="H848" s="64" t="s">
        <v>5105</v>
      </c>
      <c r="I848" s="64">
        <v>23</v>
      </c>
      <c r="J848" s="64">
        <v>20</v>
      </c>
      <c r="K848" s="64">
        <v>168814</v>
      </c>
    </row>
    <row r="849" spans="1:11" x14ac:dyDescent="0.2">
      <c r="A849" s="64" t="s">
        <v>7310</v>
      </c>
      <c r="B849" s="64" t="s">
        <v>7300</v>
      </c>
      <c r="C849" s="64" t="s">
        <v>137</v>
      </c>
      <c r="D849" s="64" t="s">
        <v>136</v>
      </c>
      <c r="E849" s="64" t="s">
        <v>1525</v>
      </c>
      <c r="F849" s="64" t="s">
        <v>5312</v>
      </c>
      <c r="G849" s="64">
        <v>4</v>
      </c>
      <c r="H849" s="64" t="s">
        <v>5105</v>
      </c>
      <c r="I849" s="64">
        <v>8</v>
      </c>
      <c r="J849" s="64">
        <v>8</v>
      </c>
      <c r="K849" s="64">
        <v>45</v>
      </c>
    </row>
    <row r="850" spans="1:11" x14ac:dyDescent="0.2">
      <c r="A850" s="64" t="s">
        <v>7311</v>
      </c>
      <c r="B850" s="64" t="s">
        <v>7300</v>
      </c>
      <c r="C850" s="64" t="s">
        <v>137</v>
      </c>
      <c r="D850" s="64" t="s">
        <v>136</v>
      </c>
      <c r="E850" s="64" t="s">
        <v>1632</v>
      </c>
      <c r="F850" s="64" t="s">
        <v>8787</v>
      </c>
      <c r="G850" s="64">
        <v>22</v>
      </c>
      <c r="H850" s="64" t="s">
        <v>5105</v>
      </c>
      <c r="I850" s="64">
        <v>10</v>
      </c>
      <c r="J850" s="64">
        <v>6</v>
      </c>
      <c r="K850" s="64">
        <v>225086</v>
      </c>
    </row>
    <row r="851" spans="1:11" x14ac:dyDescent="0.2">
      <c r="A851" s="64" t="s">
        <v>7312</v>
      </c>
      <c r="B851" s="64" t="s">
        <v>7300</v>
      </c>
      <c r="C851" s="64" t="s">
        <v>137</v>
      </c>
      <c r="D851" s="64" t="s">
        <v>136</v>
      </c>
      <c r="E851" s="64" t="s">
        <v>1740</v>
      </c>
      <c r="F851" s="64" t="s">
        <v>5310</v>
      </c>
      <c r="G851" s="64">
        <v>33</v>
      </c>
      <c r="H851" s="64" t="s">
        <v>5105</v>
      </c>
      <c r="I851" s="64">
        <v>22</v>
      </c>
      <c r="J851" s="64">
        <v>14</v>
      </c>
      <c r="K851" s="64">
        <v>338</v>
      </c>
    </row>
    <row r="852" spans="1:11" x14ac:dyDescent="0.2">
      <c r="A852" s="64" t="s">
        <v>7313</v>
      </c>
      <c r="B852" s="64" t="s">
        <v>7300</v>
      </c>
      <c r="C852" s="64" t="s">
        <v>137</v>
      </c>
      <c r="D852" s="64" t="s">
        <v>136</v>
      </c>
      <c r="E852" s="64" t="s">
        <v>1847</v>
      </c>
      <c r="F852" s="64" t="s">
        <v>5311</v>
      </c>
      <c r="G852" s="64">
        <v>24</v>
      </c>
      <c r="H852" s="64" t="s">
        <v>5105</v>
      </c>
      <c r="I852" s="64">
        <v>14</v>
      </c>
      <c r="J852" s="64">
        <v>11</v>
      </c>
      <c r="K852" s="64">
        <v>295</v>
      </c>
    </row>
    <row r="853" spans="1:11" x14ac:dyDescent="0.2">
      <c r="A853" s="64" t="s">
        <v>7314</v>
      </c>
      <c r="B853" s="64" t="s">
        <v>7300</v>
      </c>
      <c r="C853" s="64" t="s">
        <v>137</v>
      </c>
      <c r="D853" s="64" t="s">
        <v>136</v>
      </c>
      <c r="E853" s="64" t="s">
        <v>1954</v>
      </c>
      <c r="F853" s="64" t="s">
        <v>8094</v>
      </c>
      <c r="G853" s="64">
        <v>3</v>
      </c>
      <c r="H853" s="64" t="s">
        <v>5105</v>
      </c>
      <c r="I853" s="64">
        <v>25</v>
      </c>
      <c r="J853" s="64">
        <v>22</v>
      </c>
      <c r="K853" s="64">
        <v>27025</v>
      </c>
    </row>
    <row r="854" spans="1:11" x14ac:dyDescent="0.2">
      <c r="A854" s="64" t="s">
        <v>9369</v>
      </c>
      <c r="B854" s="64" t="s">
        <v>7300</v>
      </c>
      <c r="C854" s="64" t="s">
        <v>137</v>
      </c>
      <c r="D854" s="64" t="s">
        <v>136</v>
      </c>
      <c r="E854" s="64" t="s">
        <v>8289</v>
      </c>
      <c r="F854" s="64" t="s">
        <v>8290</v>
      </c>
      <c r="G854" s="64">
        <v>20</v>
      </c>
      <c r="H854" s="64" t="s">
        <v>5365</v>
      </c>
      <c r="I854" s="64">
        <v>69</v>
      </c>
      <c r="J854" s="64">
        <v>77</v>
      </c>
      <c r="K854" s="64">
        <v>336312</v>
      </c>
    </row>
    <row r="855" spans="1:11" x14ac:dyDescent="0.2">
      <c r="A855" s="64" t="s">
        <v>9370</v>
      </c>
      <c r="B855" s="64" t="s">
        <v>7300</v>
      </c>
      <c r="C855" s="64" t="s">
        <v>137</v>
      </c>
      <c r="D855" s="64" t="s">
        <v>136</v>
      </c>
      <c r="E855" s="64" t="s">
        <v>8291</v>
      </c>
      <c r="F855" s="64" t="s">
        <v>8292</v>
      </c>
      <c r="G855" s="64">
        <v>36</v>
      </c>
      <c r="H855" s="64" t="s">
        <v>5365</v>
      </c>
      <c r="I855" s="64">
        <v>37</v>
      </c>
      <c r="J855" s="64">
        <v>51</v>
      </c>
      <c r="K855" s="64">
        <v>973070</v>
      </c>
    </row>
    <row r="856" spans="1:11" x14ac:dyDescent="0.2">
      <c r="A856" s="64" t="s">
        <v>7315</v>
      </c>
      <c r="B856" s="64" t="s">
        <v>7300</v>
      </c>
      <c r="C856" s="64" t="s">
        <v>137</v>
      </c>
      <c r="D856" s="64" t="s">
        <v>136</v>
      </c>
      <c r="E856" s="64" t="s">
        <v>2278</v>
      </c>
      <c r="F856" s="64" t="s">
        <v>5366</v>
      </c>
      <c r="G856" s="64">
        <v>16</v>
      </c>
      <c r="H856" s="64" t="s">
        <v>5365</v>
      </c>
      <c r="I856" s="64">
        <v>82</v>
      </c>
      <c r="J856" s="64">
        <v>89</v>
      </c>
      <c r="K856" s="64">
        <v>486535</v>
      </c>
    </row>
    <row r="857" spans="1:11" x14ac:dyDescent="0.2">
      <c r="A857" s="64" t="s">
        <v>7316</v>
      </c>
      <c r="B857" s="64" t="s">
        <v>7300</v>
      </c>
      <c r="C857" s="64" t="s">
        <v>137</v>
      </c>
      <c r="D857" s="64" t="s">
        <v>136</v>
      </c>
      <c r="E857" s="64" t="s">
        <v>2385</v>
      </c>
      <c r="F857" s="64" t="s">
        <v>5297</v>
      </c>
      <c r="G857" s="64">
        <v>40</v>
      </c>
      <c r="H857" s="64" t="s">
        <v>5365</v>
      </c>
      <c r="I857" s="64">
        <v>53</v>
      </c>
      <c r="J857" s="64">
        <v>69</v>
      </c>
      <c r="K857" s="64">
        <v>318577</v>
      </c>
    </row>
    <row r="858" spans="1:11" x14ac:dyDescent="0.2">
      <c r="A858" s="64" t="s">
        <v>7317</v>
      </c>
      <c r="B858" s="64" t="s">
        <v>7300</v>
      </c>
      <c r="C858" s="64" t="s">
        <v>137</v>
      </c>
      <c r="D858" s="64" t="s">
        <v>136</v>
      </c>
      <c r="E858" s="64" t="s">
        <v>2492</v>
      </c>
      <c r="F858" s="64" t="s">
        <v>5298</v>
      </c>
      <c r="G858" s="64">
        <v>6</v>
      </c>
      <c r="H858" s="64" t="s">
        <v>5365</v>
      </c>
      <c r="I858" s="64">
        <v>76</v>
      </c>
      <c r="J858" s="64">
        <v>81</v>
      </c>
      <c r="K858" s="64">
        <v>99555</v>
      </c>
    </row>
    <row r="859" spans="1:11" x14ac:dyDescent="0.2">
      <c r="A859" s="64" t="s">
        <v>9371</v>
      </c>
      <c r="B859" s="64" t="s">
        <v>7300</v>
      </c>
      <c r="C859" s="64" t="s">
        <v>137</v>
      </c>
      <c r="D859" s="64" t="s">
        <v>136</v>
      </c>
      <c r="E859" s="64" t="s">
        <v>2706</v>
      </c>
      <c r="F859" s="64" t="s">
        <v>5368</v>
      </c>
      <c r="G859" s="64">
        <v>6</v>
      </c>
      <c r="H859" s="64" t="s">
        <v>5365</v>
      </c>
      <c r="I859" s="64">
        <v>77</v>
      </c>
      <c r="J859" s="64">
        <v>81</v>
      </c>
      <c r="K859" s="64">
        <v>6147</v>
      </c>
    </row>
    <row r="860" spans="1:11" x14ac:dyDescent="0.2">
      <c r="A860" s="64" t="s">
        <v>7318</v>
      </c>
      <c r="B860" s="64" t="s">
        <v>7300</v>
      </c>
      <c r="C860" s="64" t="s">
        <v>137</v>
      </c>
      <c r="D860" s="64" t="s">
        <v>136</v>
      </c>
      <c r="E860" s="64" t="s">
        <v>3138</v>
      </c>
      <c r="F860" s="64" t="s">
        <v>5373</v>
      </c>
      <c r="G860" s="64">
        <v>11</v>
      </c>
      <c r="H860" s="64" t="s">
        <v>5105</v>
      </c>
      <c r="I860" s="64">
        <v>10</v>
      </c>
      <c r="J860" s="64">
        <v>7</v>
      </c>
      <c r="K860" s="64">
        <v>21243</v>
      </c>
    </row>
    <row r="861" spans="1:11" x14ac:dyDescent="0.2">
      <c r="A861" s="64" t="s">
        <v>7319</v>
      </c>
      <c r="B861" s="64" t="s">
        <v>7300</v>
      </c>
      <c r="C861" s="64" t="s">
        <v>137</v>
      </c>
      <c r="D861" s="64" t="s">
        <v>136</v>
      </c>
      <c r="E861" s="64" t="s">
        <v>4003</v>
      </c>
      <c r="F861" s="64" t="s">
        <v>5129</v>
      </c>
      <c r="G861" s="64">
        <v>38</v>
      </c>
      <c r="H861" s="64" t="s">
        <v>5105</v>
      </c>
      <c r="I861" s="64">
        <v>151</v>
      </c>
      <c r="J861" s="64">
        <v>27</v>
      </c>
      <c r="K861" s="64">
        <v>2469</v>
      </c>
    </row>
    <row r="862" spans="1:11" x14ac:dyDescent="0.2">
      <c r="A862" s="64" t="s">
        <v>7320</v>
      </c>
      <c r="B862" s="64" t="s">
        <v>7300</v>
      </c>
      <c r="C862" s="64" t="s">
        <v>137</v>
      </c>
      <c r="D862" s="64" t="s">
        <v>136</v>
      </c>
      <c r="E862" s="64" t="s">
        <v>4327</v>
      </c>
      <c r="F862" s="64" t="s">
        <v>5386</v>
      </c>
      <c r="G862" s="64">
        <v>10</v>
      </c>
      <c r="H862" s="64" t="s">
        <v>5105</v>
      </c>
      <c r="I862" s="64">
        <v>164</v>
      </c>
      <c r="J862" s="64">
        <v>129</v>
      </c>
      <c r="K862" s="64">
        <v>32268</v>
      </c>
    </row>
    <row r="863" spans="1:11" x14ac:dyDescent="0.2">
      <c r="A863" s="64" t="s">
        <v>7321</v>
      </c>
      <c r="B863" s="64" t="s">
        <v>7300</v>
      </c>
      <c r="C863" s="64" t="s">
        <v>137</v>
      </c>
      <c r="D863" s="64" t="s">
        <v>136</v>
      </c>
      <c r="E863" s="64" t="s">
        <v>4435</v>
      </c>
      <c r="F863" s="64" t="s">
        <v>5388</v>
      </c>
      <c r="G863" s="64">
        <v>48</v>
      </c>
      <c r="H863" s="64" t="s">
        <v>5105</v>
      </c>
      <c r="I863" s="64">
        <v>40</v>
      </c>
      <c r="J863" s="64">
        <v>10</v>
      </c>
      <c r="K863" s="64">
        <v>8121</v>
      </c>
    </row>
    <row r="864" spans="1:11" x14ac:dyDescent="0.2">
      <c r="A864" s="64" t="s">
        <v>7322</v>
      </c>
      <c r="B864" s="64" t="s">
        <v>7300</v>
      </c>
      <c r="C864" s="64" t="s">
        <v>137</v>
      </c>
      <c r="D864" s="64" t="s">
        <v>136</v>
      </c>
      <c r="E864" s="64" t="s">
        <v>4868</v>
      </c>
      <c r="F864" s="64" t="s">
        <v>5307</v>
      </c>
      <c r="G864" s="64">
        <v>47</v>
      </c>
      <c r="H864" s="64" t="s">
        <v>5105</v>
      </c>
      <c r="I864" s="64">
        <v>9560</v>
      </c>
      <c r="J864" s="64">
        <v>6350</v>
      </c>
      <c r="K864" s="64">
        <v>3114544230</v>
      </c>
    </row>
    <row r="865" spans="1:11" x14ac:dyDescent="0.2">
      <c r="A865" s="64" t="s">
        <v>9372</v>
      </c>
      <c r="B865" s="64" t="s">
        <v>7300</v>
      </c>
      <c r="C865" s="64" t="s">
        <v>137</v>
      </c>
      <c r="D865" s="64" t="s">
        <v>136</v>
      </c>
      <c r="E865" s="64" t="s">
        <v>8301</v>
      </c>
      <c r="F865" s="64" t="s">
        <v>8302</v>
      </c>
      <c r="G865" s="64">
        <v>40</v>
      </c>
      <c r="H865" s="64" t="s">
        <v>5105</v>
      </c>
      <c r="I865" s="64">
        <v>4822</v>
      </c>
      <c r="J865" s="64">
        <v>3417</v>
      </c>
      <c r="K865" s="64">
        <v>79083952</v>
      </c>
    </row>
    <row r="866" spans="1:11" x14ac:dyDescent="0.2">
      <c r="A866" s="64" t="s">
        <v>7323</v>
      </c>
      <c r="B866" s="64" t="s">
        <v>7324</v>
      </c>
      <c r="C866" s="64" t="s">
        <v>141</v>
      </c>
      <c r="D866" s="64" t="s">
        <v>140</v>
      </c>
      <c r="E866" s="64" t="s">
        <v>15</v>
      </c>
      <c r="F866" s="64" t="s">
        <v>5284</v>
      </c>
      <c r="G866" s="64">
        <v>37</v>
      </c>
      <c r="H866" s="64" t="s">
        <v>5365</v>
      </c>
      <c r="I866" s="64">
        <v>84</v>
      </c>
      <c r="J866" s="64">
        <v>96</v>
      </c>
      <c r="K866" s="64">
        <v>139680</v>
      </c>
    </row>
    <row r="867" spans="1:11" x14ac:dyDescent="0.2">
      <c r="A867" s="64" t="s">
        <v>7325</v>
      </c>
      <c r="B867" s="64" t="s">
        <v>7324</v>
      </c>
      <c r="C867" s="64" t="s">
        <v>141</v>
      </c>
      <c r="D867" s="64" t="s">
        <v>140</v>
      </c>
      <c r="E867" s="64" t="s">
        <v>225</v>
      </c>
      <c r="F867" s="64" t="s">
        <v>5285</v>
      </c>
      <c r="G867" s="64">
        <v>26</v>
      </c>
      <c r="H867" s="64" t="s">
        <v>5365</v>
      </c>
      <c r="I867" s="64">
        <v>95</v>
      </c>
      <c r="J867" s="64">
        <v>99</v>
      </c>
      <c r="K867" s="64">
        <v>21390</v>
      </c>
    </row>
    <row r="868" spans="1:11" x14ac:dyDescent="0.2">
      <c r="A868" s="64" t="s">
        <v>7326</v>
      </c>
      <c r="B868" s="64" t="s">
        <v>7324</v>
      </c>
      <c r="C868" s="64" t="s">
        <v>141</v>
      </c>
      <c r="D868" s="64" t="s">
        <v>140</v>
      </c>
      <c r="E868" s="64" t="s">
        <v>332</v>
      </c>
      <c r="F868" s="64" t="s">
        <v>5115</v>
      </c>
      <c r="G868" s="64">
        <v>41</v>
      </c>
      <c r="H868" s="64" t="s">
        <v>5105</v>
      </c>
      <c r="I868" s="64">
        <v>18</v>
      </c>
      <c r="J868" s="64">
        <v>11</v>
      </c>
      <c r="K868" s="64">
        <v>107383</v>
      </c>
    </row>
    <row r="869" spans="1:11" x14ac:dyDescent="0.2">
      <c r="A869" s="64" t="s">
        <v>7327</v>
      </c>
      <c r="B869" s="64" t="s">
        <v>7324</v>
      </c>
      <c r="C869" s="64" t="s">
        <v>141</v>
      </c>
      <c r="D869" s="64" t="s">
        <v>140</v>
      </c>
      <c r="E869" s="64" t="s">
        <v>441</v>
      </c>
      <c r="F869" s="64" t="s">
        <v>5111</v>
      </c>
      <c r="G869" s="64">
        <v>33</v>
      </c>
      <c r="H869" s="64" t="s">
        <v>5105</v>
      </c>
      <c r="I869" s="64">
        <v>14</v>
      </c>
      <c r="J869" s="64">
        <v>7</v>
      </c>
      <c r="K869" s="64">
        <v>107383</v>
      </c>
    </row>
    <row r="870" spans="1:11" x14ac:dyDescent="0.2">
      <c r="A870" s="64" t="s">
        <v>7328</v>
      </c>
      <c r="B870" s="64" t="s">
        <v>7324</v>
      </c>
      <c r="C870" s="64" t="s">
        <v>141</v>
      </c>
      <c r="D870" s="64" t="s">
        <v>140</v>
      </c>
      <c r="E870" s="64" t="s">
        <v>550</v>
      </c>
      <c r="F870" s="64" t="s">
        <v>5350</v>
      </c>
      <c r="G870" s="64">
        <v>20</v>
      </c>
      <c r="H870" s="64" t="s">
        <v>5105</v>
      </c>
      <c r="I870" s="64">
        <v>14</v>
      </c>
      <c r="J870" s="64">
        <v>10</v>
      </c>
      <c r="K870" s="64">
        <v>67949</v>
      </c>
    </row>
    <row r="871" spans="1:11" x14ac:dyDescent="0.2">
      <c r="A871" s="64" t="s">
        <v>7329</v>
      </c>
      <c r="B871" s="64" t="s">
        <v>7324</v>
      </c>
      <c r="C871" s="64" t="s">
        <v>141</v>
      </c>
      <c r="D871" s="64" t="s">
        <v>140</v>
      </c>
      <c r="E871" s="64" t="s">
        <v>984</v>
      </c>
      <c r="F871" s="64" t="s">
        <v>5356</v>
      </c>
      <c r="G871" s="64">
        <v>28</v>
      </c>
      <c r="H871" s="64" t="s">
        <v>5105</v>
      </c>
      <c r="I871" s="64">
        <v>80</v>
      </c>
      <c r="J871" s="64">
        <v>54</v>
      </c>
      <c r="K871" s="64">
        <v>501</v>
      </c>
    </row>
    <row r="872" spans="1:11" x14ac:dyDescent="0.2">
      <c r="A872" s="64" t="s">
        <v>7330</v>
      </c>
      <c r="B872" s="64" t="s">
        <v>7324</v>
      </c>
      <c r="C872" s="64" t="s">
        <v>141</v>
      </c>
      <c r="D872" s="64" t="s">
        <v>140</v>
      </c>
      <c r="E872" s="64" t="s">
        <v>1093</v>
      </c>
      <c r="F872" s="64" t="s">
        <v>5151</v>
      </c>
      <c r="G872" s="64">
        <v>15</v>
      </c>
      <c r="H872" s="64" t="s">
        <v>5105</v>
      </c>
      <c r="I872" s="64">
        <v>5.3</v>
      </c>
      <c r="J872" s="64">
        <v>4.2</v>
      </c>
      <c r="K872" s="64">
        <v>29</v>
      </c>
    </row>
    <row r="873" spans="1:11" x14ac:dyDescent="0.2">
      <c r="A873" s="64" t="s">
        <v>7331</v>
      </c>
      <c r="B873" s="64" t="s">
        <v>7324</v>
      </c>
      <c r="C873" s="64" t="s">
        <v>141</v>
      </c>
      <c r="D873" s="64" t="s">
        <v>140</v>
      </c>
      <c r="E873" s="64" t="s">
        <v>1201</v>
      </c>
      <c r="F873" s="64" t="s">
        <v>1202</v>
      </c>
      <c r="G873" s="64">
        <v>26</v>
      </c>
      <c r="H873" s="64" t="s">
        <v>5105</v>
      </c>
      <c r="I873" s="64">
        <v>18</v>
      </c>
      <c r="J873" s="64">
        <v>9</v>
      </c>
      <c r="K873" s="64">
        <v>138064</v>
      </c>
    </row>
    <row r="874" spans="1:11" x14ac:dyDescent="0.2">
      <c r="A874" s="64" t="s">
        <v>7332</v>
      </c>
      <c r="B874" s="64" t="s">
        <v>7324</v>
      </c>
      <c r="C874" s="64" t="s">
        <v>141</v>
      </c>
      <c r="D874" s="64" t="s">
        <v>140</v>
      </c>
      <c r="E874" s="64" t="s">
        <v>1309</v>
      </c>
      <c r="F874" s="64" t="s">
        <v>8279</v>
      </c>
      <c r="G874" s="64">
        <v>30</v>
      </c>
      <c r="H874" s="64" t="s">
        <v>5105</v>
      </c>
      <c r="I874" s="64">
        <v>31</v>
      </c>
      <c r="J874" s="64">
        <v>20</v>
      </c>
      <c r="K874" s="64">
        <v>131093</v>
      </c>
    </row>
    <row r="875" spans="1:11" x14ac:dyDescent="0.2">
      <c r="A875" s="64" t="s">
        <v>7333</v>
      </c>
      <c r="B875" s="64" t="s">
        <v>7324</v>
      </c>
      <c r="C875" s="64" t="s">
        <v>141</v>
      </c>
      <c r="D875" s="64" t="s">
        <v>140</v>
      </c>
      <c r="E875" s="64" t="s">
        <v>1417</v>
      </c>
      <c r="F875" s="64" t="s">
        <v>5358</v>
      </c>
      <c r="G875" s="64">
        <v>42</v>
      </c>
      <c r="H875" s="64" t="s">
        <v>5105</v>
      </c>
      <c r="I875" s="64">
        <v>29</v>
      </c>
      <c r="J875" s="64">
        <v>20</v>
      </c>
      <c r="K875" s="64">
        <v>107258</v>
      </c>
    </row>
    <row r="876" spans="1:11" x14ac:dyDescent="0.2">
      <c r="A876" s="64" t="s">
        <v>7334</v>
      </c>
      <c r="B876" s="64" t="s">
        <v>7324</v>
      </c>
      <c r="C876" s="64" t="s">
        <v>141</v>
      </c>
      <c r="D876" s="64" t="s">
        <v>140</v>
      </c>
      <c r="E876" s="64" t="s">
        <v>1525</v>
      </c>
      <c r="F876" s="64" t="s">
        <v>5312</v>
      </c>
      <c r="G876" s="64">
        <v>49</v>
      </c>
      <c r="H876" s="64" t="s">
        <v>5105</v>
      </c>
      <c r="I876" s="64">
        <v>21</v>
      </c>
      <c r="J876" s="64">
        <v>8</v>
      </c>
      <c r="K876" s="64">
        <v>269</v>
      </c>
    </row>
    <row r="877" spans="1:11" x14ac:dyDescent="0.2">
      <c r="A877" s="64" t="s">
        <v>7335</v>
      </c>
      <c r="B877" s="64" t="s">
        <v>7324</v>
      </c>
      <c r="C877" s="64" t="s">
        <v>141</v>
      </c>
      <c r="D877" s="64" t="s">
        <v>140</v>
      </c>
      <c r="E877" s="64" t="s">
        <v>1632</v>
      </c>
      <c r="F877" s="64" t="s">
        <v>8787</v>
      </c>
      <c r="G877" s="64">
        <v>22</v>
      </c>
      <c r="H877" s="64" t="s">
        <v>5105</v>
      </c>
      <c r="I877" s="64">
        <v>10</v>
      </c>
      <c r="J877" s="64">
        <v>6</v>
      </c>
      <c r="K877" s="64">
        <v>47670</v>
      </c>
    </row>
    <row r="878" spans="1:11" x14ac:dyDescent="0.2">
      <c r="A878" s="64" t="s">
        <v>7336</v>
      </c>
      <c r="B878" s="64" t="s">
        <v>7324</v>
      </c>
      <c r="C878" s="64" t="s">
        <v>141</v>
      </c>
      <c r="D878" s="64" t="s">
        <v>140</v>
      </c>
      <c r="E878" s="64" t="s">
        <v>1740</v>
      </c>
      <c r="F878" s="64" t="s">
        <v>5310</v>
      </c>
      <c r="G878" s="64">
        <v>12</v>
      </c>
      <c r="H878" s="64" t="s">
        <v>5105</v>
      </c>
      <c r="I878" s="64">
        <v>19</v>
      </c>
      <c r="J878" s="64">
        <v>14</v>
      </c>
      <c r="K878" s="64">
        <v>48</v>
      </c>
    </row>
    <row r="879" spans="1:11" x14ac:dyDescent="0.2">
      <c r="A879" s="64" t="s">
        <v>7337</v>
      </c>
      <c r="B879" s="64" t="s">
        <v>7324</v>
      </c>
      <c r="C879" s="64" t="s">
        <v>141</v>
      </c>
      <c r="D879" s="64" t="s">
        <v>140</v>
      </c>
      <c r="E879" s="64" t="s">
        <v>1847</v>
      </c>
      <c r="F879" s="64" t="s">
        <v>5311</v>
      </c>
      <c r="G879" s="64">
        <v>19</v>
      </c>
      <c r="H879" s="64" t="s">
        <v>5105</v>
      </c>
      <c r="I879" s="64">
        <v>14</v>
      </c>
      <c r="J879" s="64">
        <v>11</v>
      </c>
      <c r="K879" s="64">
        <v>57</v>
      </c>
    </row>
    <row r="880" spans="1:11" x14ac:dyDescent="0.2">
      <c r="A880" s="64" t="s">
        <v>7338</v>
      </c>
      <c r="B880" s="64" t="s">
        <v>7324</v>
      </c>
      <c r="C880" s="64" t="s">
        <v>141</v>
      </c>
      <c r="D880" s="64" t="s">
        <v>140</v>
      </c>
      <c r="E880" s="64" t="s">
        <v>1954</v>
      </c>
      <c r="F880" s="64" t="s">
        <v>8094</v>
      </c>
      <c r="G880" s="64">
        <v>34</v>
      </c>
      <c r="H880" s="64" t="s">
        <v>5105</v>
      </c>
      <c r="I880" s="64">
        <v>33</v>
      </c>
      <c r="J880" s="64">
        <v>22</v>
      </c>
      <c r="K880" s="64">
        <v>25872</v>
      </c>
    </row>
    <row r="881" spans="1:11" x14ac:dyDescent="0.2">
      <c r="A881" s="64" t="s">
        <v>9373</v>
      </c>
      <c r="B881" s="64" t="s">
        <v>7324</v>
      </c>
      <c r="C881" s="64" t="s">
        <v>141</v>
      </c>
      <c r="D881" s="64" t="s">
        <v>140</v>
      </c>
      <c r="E881" s="64" t="s">
        <v>8289</v>
      </c>
      <c r="F881" s="64" t="s">
        <v>8290</v>
      </c>
      <c r="G881" s="64">
        <v>43</v>
      </c>
      <c r="H881" s="64" t="s">
        <v>5365</v>
      </c>
      <c r="I881" s="64">
        <v>63</v>
      </c>
      <c r="J881" s="64">
        <v>77</v>
      </c>
      <c r="K881" s="64">
        <v>125582</v>
      </c>
    </row>
    <row r="882" spans="1:11" x14ac:dyDescent="0.2">
      <c r="A882" s="64" t="s">
        <v>9374</v>
      </c>
      <c r="B882" s="64" t="s">
        <v>7324</v>
      </c>
      <c r="C882" s="64" t="s">
        <v>141</v>
      </c>
      <c r="D882" s="64" t="s">
        <v>140</v>
      </c>
      <c r="E882" s="64" t="s">
        <v>8291</v>
      </c>
      <c r="F882" s="64" t="s">
        <v>8292</v>
      </c>
      <c r="G882" s="64">
        <v>30</v>
      </c>
      <c r="H882" s="64" t="s">
        <v>5365</v>
      </c>
      <c r="I882" s="64">
        <v>38</v>
      </c>
      <c r="J882" s="64">
        <v>51</v>
      </c>
      <c r="K882" s="64">
        <v>199426</v>
      </c>
    </row>
    <row r="883" spans="1:11" x14ac:dyDescent="0.2">
      <c r="A883" s="64" t="s">
        <v>7339</v>
      </c>
      <c r="B883" s="64" t="s">
        <v>7324</v>
      </c>
      <c r="C883" s="64" t="s">
        <v>141</v>
      </c>
      <c r="D883" s="64" t="s">
        <v>140</v>
      </c>
      <c r="E883" s="64" t="s">
        <v>2278</v>
      </c>
      <c r="F883" s="64" t="s">
        <v>5366</v>
      </c>
      <c r="G883" s="64">
        <v>47</v>
      </c>
      <c r="H883" s="64" t="s">
        <v>5365</v>
      </c>
      <c r="I883" s="64">
        <v>71</v>
      </c>
      <c r="J883" s="64">
        <v>89</v>
      </c>
      <c r="K883" s="64">
        <v>276128</v>
      </c>
    </row>
    <row r="884" spans="1:11" x14ac:dyDescent="0.2">
      <c r="A884" s="64" t="s">
        <v>7340</v>
      </c>
      <c r="B884" s="64" t="s">
        <v>7324</v>
      </c>
      <c r="C884" s="64" t="s">
        <v>141</v>
      </c>
      <c r="D884" s="64" t="s">
        <v>140</v>
      </c>
      <c r="E884" s="64" t="s">
        <v>2385</v>
      </c>
      <c r="F884" s="64" t="s">
        <v>5297</v>
      </c>
      <c r="G884" s="64">
        <v>48</v>
      </c>
      <c r="H884" s="64" t="s">
        <v>5365</v>
      </c>
      <c r="I884" s="64">
        <v>48</v>
      </c>
      <c r="J884" s="64">
        <v>69</v>
      </c>
      <c r="K884" s="64">
        <v>106466</v>
      </c>
    </row>
    <row r="885" spans="1:11" x14ac:dyDescent="0.2">
      <c r="A885" s="64" t="s">
        <v>7341</v>
      </c>
      <c r="B885" s="64" t="s">
        <v>7324</v>
      </c>
      <c r="C885" s="64" t="s">
        <v>141</v>
      </c>
      <c r="D885" s="64" t="s">
        <v>140</v>
      </c>
      <c r="E885" s="64" t="s">
        <v>2492</v>
      </c>
      <c r="F885" s="64" t="s">
        <v>5298</v>
      </c>
      <c r="G885" s="64">
        <v>18</v>
      </c>
      <c r="H885" s="64" t="s">
        <v>5365</v>
      </c>
      <c r="I885" s="64">
        <v>70</v>
      </c>
      <c r="J885" s="64">
        <v>81</v>
      </c>
      <c r="K885" s="64">
        <v>55768</v>
      </c>
    </row>
    <row r="886" spans="1:11" x14ac:dyDescent="0.2">
      <c r="A886" s="64" t="s">
        <v>9375</v>
      </c>
      <c r="B886" s="64" t="s">
        <v>7324</v>
      </c>
      <c r="C886" s="64" t="s">
        <v>141</v>
      </c>
      <c r="D886" s="64" t="s">
        <v>140</v>
      </c>
      <c r="E886" s="64" t="s">
        <v>2706</v>
      </c>
      <c r="F886" s="64" t="s">
        <v>5368</v>
      </c>
      <c r="G886" s="64">
        <v>38</v>
      </c>
      <c r="H886" s="64" t="s">
        <v>5365</v>
      </c>
      <c r="I886" s="64">
        <v>70</v>
      </c>
      <c r="J886" s="64">
        <v>81</v>
      </c>
      <c r="K886" s="64">
        <v>4296</v>
      </c>
    </row>
    <row r="887" spans="1:11" x14ac:dyDescent="0.2">
      <c r="A887" s="64" t="s">
        <v>7342</v>
      </c>
      <c r="B887" s="64" t="s">
        <v>7324</v>
      </c>
      <c r="C887" s="64" t="s">
        <v>141</v>
      </c>
      <c r="D887" s="64" t="s">
        <v>140</v>
      </c>
      <c r="E887" s="64" t="s">
        <v>3138</v>
      </c>
      <c r="F887" s="64" t="s">
        <v>5373</v>
      </c>
      <c r="G887" s="64">
        <v>31</v>
      </c>
      <c r="H887" s="64" t="s">
        <v>5105</v>
      </c>
      <c r="I887" s="64">
        <v>13</v>
      </c>
      <c r="J887" s="64">
        <v>7</v>
      </c>
      <c r="K887" s="64">
        <v>5767</v>
      </c>
    </row>
    <row r="888" spans="1:11" x14ac:dyDescent="0.2">
      <c r="A888" s="64" t="s">
        <v>7343</v>
      </c>
      <c r="B888" s="64" t="s">
        <v>7324</v>
      </c>
      <c r="C888" s="64" t="s">
        <v>141</v>
      </c>
      <c r="D888" s="64" t="s">
        <v>140</v>
      </c>
      <c r="E888" s="64" t="s">
        <v>4003</v>
      </c>
      <c r="F888" s="64" t="s">
        <v>5129</v>
      </c>
      <c r="G888" s="64"/>
      <c r="H888" s="64" t="s">
        <v>5105</v>
      </c>
      <c r="I888" s="64"/>
      <c r="J888" s="64">
        <v>27</v>
      </c>
      <c r="K888" s="64"/>
    </row>
    <row r="889" spans="1:11" x14ac:dyDescent="0.2">
      <c r="A889" s="64" t="s">
        <v>7344</v>
      </c>
      <c r="B889" s="64" t="s">
        <v>7324</v>
      </c>
      <c r="C889" s="64" t="s">
        <v>141</v>
      </c>
      <c r="D889" s="64" t="s">
        <v>140</v>
      </c>
      <c r="E889" s="64" t="s">
        <v>4327</v>
      </c>
      <c r="F889" s="64" t="s">
        <v>5386</v>
      </c>
      <c r="G889" s="64">
        <v>22</v>
      </c>
      <c r="H889" s="64" t="s">
        <v>5105</v>
      </c>
      <c r="I889" s="64">
        <v>178</v>
      </c>
      <c r="J889" s="64">
        <v>129</v>
      </c>
      <c r="K889" s="64">
        <v>8321</v>
      </c>
    </row>
    <row r="890" spans="1:11" x14ac:dyDescent="0.2">
      <c r="A890" s="64" t="s">
        <v>7345</v>
      </c>
      <c r="B890" s="64" t="s">
        <v>7324</v>
      </c>
      <c r="C890" s="64" t="s">
        <v>141</v>
      </c>
      <c r="D890" s="64" t="s">
        <v>140</v>
      </c>
      <c r="E890" s="64" t="s">
        <v>4435</v>
      </c>
      <c r="F890" s="64" t="s">
        <v>5388</v>
      </c>
      <c r="G890" s="64">
        <v>7</v>
      </c>
      <c r="H890" s="64" t="s">
        <v>5105</v>
      </c>
      <c r="I890" s="64">
        <v>19</v>
      </c>
      <c r="J890" s="64">
        <v>10</v>
      </c>
      <c r="K890" s="64">
        <v>338</v>
      </c>
    </row>
    <row r="891" spans="1:11" x14ac:dyDescent="0.2">
      <c r="A891" s="64" t="s">
        <v>7346</v>
      </c>
      <c r="B891" s="64" t="s">
        <v>7324</v>
      </c>
      <c r="C891" s="64" t="s">
        <v>141</v>
      </c>
      <c r="D891" s="64" t="s">
        <v>140</v>
      </c>
      <c r="E891" s="64" t="s">
        <v>4868</v>
      </c>
      <c r="F891" s="64" t="s">
        <v>5307</v>
      </c>
      <c r="G891" s="64">
        <v>7</v>
      </c>
      <c r="H891" s="64" t="s">
        <v>5105</v>
      </c>
      <c r="I891" s="64">
        <v>6938</v>
      </c>
      <c r="J891" s="64">
        <v>6350</v>
      </c>
      <c r="K891" s="64">
        <v>106280412</v>
      </c>
    </row>
    <row r="892" spans="1:11" x14ac:dyDescent="0.2">
      <c r="A892" s="64" t="s">
        <v>9376</v>
      </c>
      <c r="B892" s="64" t="s">
        <v>7324</v>
      </c>
      <c r="C892" s="64" t="s">
        <v>141</v>
      </c>
      <c r="D892" s="64" t="s">
        <v>140</v>
      </c>
      <c r="E892" s="64" t="s">
        <v>8301</v>
      </c>
      <c r="F892" s="64" t="s">
        <v>8302</v>
      </c>
      <c r="G892" s="64">
        <v>11</v>
      </c>
      <c r="H892" s="64" t="s">
        <v>5105</v>
      </c>
      <c r="I892" s="64">
        <v>3920</v>
      </c>
      <c r="J892" s="64">
        <v>3417</v>
      </c>
      <c r="K892" s="64">
        <v>5999305</v>
      </c>
    </row>
    <row r="893" spans="1:11" x14ac:dyDescent="0.2">
      <c r="A893" s="64" t="s">
        <v>7347</v>
      </c>
      <c r="B893" s="64" t="s">
        <v>7348</v>
      </c>
      <c r="C893" s="64" t="s">
        <v>129</v>
      </c>
      <c r="D893" s="64" t="s">
        <v>128</v>
      </c>
      <c r="E893" s="64" t="s">
        <v>15</v>
      </c>
      <c r="F893" s="64" t="s">
        <v>5284</v>
      </c>
      <c r="G893" s="64">
        <v>43</v>
      </c>
      <c r="H893" s="64" t="s">
        <v>5365</v>
      </c>
      <c r="I893" s="64">
        <v>83</v>
      </c>
      <c r="J893" s="64">
        <v>96</v>
      </c>
      <c r="K893" s="64">
        <v>227336</v>
      </c>
    </row>
    <row r="894" spans="1:11" x14ac:dyDescent="0.2">
      <c r="A894" s="64" t="s">
        <v>7349</v>
      </c>
      <c r="B894" s="64" t="s">
        <v>7348</v>
      </c>
      <c r="C894" s="64" t="s">
        <v>129</v>
      </c>
      <c r="D894" s="64" t="s">
        <v>128</v>
      </c>
      <c r="E894" s="64" t="s">
        <v>225</v>
      </c>
      <c r="F894" s="64" t="s">
        <v>5285</v>
      </c>
      <c r="G894" s="64">
        <v>41</v>
      </c>
      <c r="H894" s="64" t="s">
        <v>5365</v>
      </c>
      <c r="I894" s="64">
        <v>92</v>
      </c>
      <c r="J894" s="64">
        <v>99</v>
      </c>
      <c r="K894" s="64">
        <v>49386</v>
      </c>
    </row>
    <row r="895" spans="1:11" x14ac:dyDescent="0.2">
      <c r="A895" s="64" t="s">
        <v>7350</v>
      </c>
      <c r="B895" s="64" t="s">
        <v>7348</v>
      </c>
      <c r="C895" s="64" t="s">
        <v>129</v>
      </c>
      <c r="D895" s="64" t="s">
        <v>128</v>
      </c>
      <c r="E895" s="64" t="s">
        <v>332</v>
      </c>
      <c r="F895" s="64" t="s">
        <v>5115</v>
      </c>
      <c r="G895" s="64">
        <v>47</v>
      </c>
      <c r="H895" s="64" t="s">
        <v>5105</v>
      </c>
      <c r="I895" s="64">
        <v>19</v>
      </c>
      <c r="J895" s="64">
        <v>11</v>
      </c>
      <c r="K895" s="64">
        <v>175545</v>
      </c>
    </row>
    <row r="896" spans="1:11" x14ac:dyDescent="0.2">
      <c r="A896" s="64" t="s">
        <v>7351</v>
      </c>
      <c r="B896" s="64" t="s">
        <v>7348</v>
      </c>
      <c r="C896" s="64" t="s">
        <v>129</v>
      </c>
      <c r="D896" s="64" t="s">
        <v>128</v>
      </c>
      <c r="E896" s="64" t="s">
        <v>441</v>
      </c>
      <c r="F896" s="64" t="s">
        <v>5111</v>
      </c>
      <c r="G896" s="64">
        <v>39</v>
      </c>
      <c r="H896" s="64" t="s">
        <v>5105</v>
      </c>
      <c r="I896" s="64">
        <v>15</v>
      </c>
      <c r="J896" s="64">
        <v>7</v>
      </c>
      <c r="K896" s="64">
        <v>175545</v>
      </c>
    </row>
    <row r="897" spans="1:11" x14ac:dyDescent="0.2">
      <c r="A897" s="64" t="s">
        <v>7352</v>
      </c>
      <c r="B897" s="64" t="s">
        <v>7348</v>
      </c>
      <c r="C897" s="64" t="s">
        <v>129</v>
      </c>
      <c r="D897" s="64" t="s">
        <v>128</v>
      </c>
      <c r="E897" s="64" t="s">
        <v>550</v>
      </c>
      <c r="F897" s="64" t="s">
        <v>5350</v>
      </c>
      <c r="G897" s="64">
        <v>20</v>
      </c>
      <c r="H897" s="64" t="s">
        <v>5105</v>
      </c>
      <c r="I897" s="64">
        <v>14</v>
      </c>
      <c r="J897" s="64">
        <v>10</v>
      </c>
      <c r="K897" s="64">
        <v>98170</v>
      </c>
    </row>
    <row r="898" spans="1:11" x14ac:dyDescent="0.2">
      <c r="A898" s="64" t="s">
        <v>7353</v>
      </c>
      <c r="B898" s="64" t="s">
        <v>7348</v>
      </c>
      <c r="C898" s="64" t="s">
        <v>129</v>
      </c>
      <c r="D898" s="64" t="s">
        <v>128</v>
      </c>
      <c r="E898" s="64" t="s">
        <v>984</v>
      </c>
      <c r="F898" s="64" t="s">
        <v>5356</v>
      </c>
      <c r="G898" s="64">
        <v>37</v>
      </c>
      <c r="H898" s="64" t="s">
        <v>5105</v>
      </c>
      <c r="I898" s="64">
        <v>95</v>
      </c>
      <c r="J898" s="64">
        <v>54</v>
      </c>
      <c r="K898" s="64">
        <v>1104</v>
      </c>
    </row>
    <row r="899" spans="1:11" x14ac:dyDescent="0.2">
      <c r="A899" s="64" t="s">
        <v>7354</v>
      </c>
      <c r="B899" s="64" t="s">
        <v>7348</v>
      </c>
      <c r="C899" s="64" t="s">
        <v>129</v>
      </c>
      <c r="D899" s="64" t="s">
        <v>128</v>
      </c>
      <c r="E899" s="64" t="s">
        <v>1093</v>
      </c>
      <c r="F899" s="64" t="s">
        <v>5151</v>
      </c>
      <c r="G899" s="64">
        <v>15</v>
      </c>
      <c r="H899" s="64" t="s">
        <v>5105</v>
      </c>
      <c r="I899" s="64">
        <v>5.3</v>
      </c>
      <c r="J899" s="64">
        <v>4.2</v>
      </c>
      <c r="K899" s="64">
        <v>39</v>
      </c>
    </row>
    <row r="900" spans="1:11" x14ac:dyDescent="0.2">
      <c r="A900" s="64" t="s">
        <v>7355</v>
      </c>
      <c r="B900" s="64" t="s">
        <v>7348</v>
      </c>
      <c r="C900" s="64" t="s">
        <v>129</v>
      </c>
      <c r="D900" s="64" t="s">
        <v>128</v>
      </c>
      <c r="E900" s="64" t="s">
        <v>1201</v>
      </c>
      <c r="F900" s="64" t="s">
        <v>1202</v>
      </c>
      <c r="G900" s="64">
        <v>26</v>
      </c>
      <c r="H900" s="64" t="s">
        <v>5105</v>
      </c>
      <c r="I900" s="64">
        <v>18</v>
      </c>
      <c r="J900" s="64">
        <v>9</v>
      </c>
      <c r="K900" s="64">
        <v>197489</v>
      </c>
    </row>
    <row r="901" spans="1:11" x14ac:dyDescent="0.2">
      <c r="A901" s="64" t="s">
        <v>7356</v>
      </c>
      <c r="B901" s="64" t="s">
        <v>7348</v>
      </c>
      <c r="C901" s="64" t="s">
        <v>129</v>
      </c>
      <c r="D901" s="64" t="s">
        <v>128</v>
      </c>
      <c r="E901" s="64" t="s">
        <v>1309</v>
      </c>
      <c r="F901" s="64" t="s">
        <v>8279</v>
      </c>
      <c r="G901" s="64">
        <v>17</v>
      </c>
      <c r="H901" s="64" t="s">
        <v>5105</v>
      </c>
      <c r="I901" s="64">
        <v>28</v>
      </c>
      <c r="J901" s="64">
        <v>20</v>
      </c>
      <c r="K901" s="64">
        <v>142494</v>
      </c>
    </row>
    <row r="902" spans="1:11" x14ac:dyDescent="0.2">
      <c r="A902" s="64" t="s">
        <v>7357</v>
      </c>
      <c r="B902" s="64" t="s">
        <v>7348</v>
      </c>
      <c r="C902" s="64" t="s">
        <v>129</v>
      </c>
      <c r="D902" s="64" t="s">
        <v>128</v>
      </c>
      <c r="E902" s="64" t="s">
        <v>1417</v>
      </c>
      <c r="F902" s="64" t="s">
        <v>5358</v>
      </c>
      <c r="G902" s="64">
        <v>33</v>
      </c>
      <c r="H902" s="64" t="s">
        <v>5105</v>
      </c>
      <c r="I902" s="64">
        <v>27</v>
      </c>
      <c r="J902" s="64">
        <v>20</v>
      </c>
      <c r="K902" s="64">
        <v>124683</v>
      </c>
    </row>
    <row r="903" spans="1:11" x14ac:dyDescent="0.2">
      <c r="A903" s="64" t="s">
        <v>7358</v>
      </c>
      <c r="B903" s="64" t="s">
        <v>7348</v>
      </c>
      <c r="C903" s="64" t="s">
        <v>129</v>
      </c>
      <c r="D903" s="64" t="s">
        <v>128</v>
      </c>
      <c r="E903" s="64" t="s">
        <v>1525</v>
      </c>
      <c r="F903" s="64" t="s">
        <v>5312</v>
      </c>
      <c r="G903" s="64">
        <v>44</v>
      </c>
      <c r="H903" s="64" t="s">
        <v>5105</v>
      </c>
      <c r="I903" s="64">
        <v>20</v>
      </c>
      <c r="J903" s="64">
        <v>8</v>
      </c>
      <c r="K903" s="64">
        <v>335</v>
      </c>
    </row>
    <row r="904" spans="1:11" x14ac:dyDescent="0.2">
      <c r="A904" s="64" t="s">
        <v>7359</v>
      </c>
      <c r="B904" s="64" t="s">
        <v>7348</v>
      </c>
      <c r="C904" s="64" t="s">
        <v>129</v>
      </c>
      <c r="D904" s="64" t="s">
        <v>128</v>
      </c>
      <c r="E904" s="64" t="s">
        <v>1632</v>
      </c>
      <c r="F904" s="64" t="s">
        <v>8787</v>
      </c>
      <c r="G904" s="64">
        <v>10</v>
      </c>
      <c r="H904" s="64" t="s">
        <v>5105</v>
      </c>
      <c r="I904" s="64">
        <v>8</v>
      </c>
      <c r="J904" s="64">
        <v>6</v>
      </c>
      <c r="K904" s="64">
        <v>35624</v>
      </c>
    </row>
    <row r="905" spans="1:11" x14ac:dyDescent="0.2">
      <c r="A905" s="64" t="s">
        <v>7360</v>
      </c>
      <c r="B905" s="64" t="s">
        <v>7348</v>
      </c>
      <c r="C905" s="64" t="s">
        <v>129</v>
      </c>
      <c r="D905" s="64" t="s">
        <v>128</v>
      </c>
      <c r="E905" s="64" t="s">
        <v>1740</v>
      </c>
      <c r="F905" s="64" t="s">
        <v>5310</v>
      </c>
      <c r="G905" s="64">
        <v>37</v>
      </c>
      <c r="H905" s="64" t="s">
        <v>5105</v>
      </c>
      <c r="I905" s="64">
        <v>22</v>
      </c>
      <c r="J905" s="64">
        <v>14</v>
      </c>
      <c r="K905" s="64">
        <v>113</v>
      </c>
    </row>
    <row r="906" spans="1:11" x14ac:dyDescent="0.2">
      <c r="A906" s="64" t="s">
        <v>7361</v>
      </c>
      <c r="B906" s="64" t="s">
        <v>7348</v>
      </c>
      <c r="C906" s="64" t="s">
        <v>129</v>
      </c>
      <c r="D906" s="64" t="s">
        <v>128</v>
      </c>
      <c r="E906" s="64" t="s">
        <v>1847</v>
      </c>
      <c r="F906" s="64" t="s">
        <v>5311</v>
      </c>
      <c r="G906" s="64">
        <v>44</v>
      </c>
      <c r="H906" s="64" t="s">
        <v>5105</v>
      </c>
      <c r="I906" s="64">
        <v>16</v>
      </c>
      <c r="J906" s="64">
        <v>11</v>
      </c>
      <c r="K906" s="64">
        <v>158</v>
      </c>
    </row>
    <row r="907" spans="1:11" x14ac:dyDescent="0.2">
      <c r="A907" s="64" t="s">
        <v>7362</v>
      </c>
      <c r="B907" s="64" t="s">
        <v>7348</v>
      </c>
      <c r="C907" s="64" t="s">
        <v>129</v>
      </c>
      <c r="D907" s="64" t="s">
        <v>128</v>
      </c>
      <c r="E907" s="64" t="s">
        <v>1954</v>
      </c>
      <c r="F907" s="64" t="s">
        <v>8094</v>
      </c>
      <c r="G907" s="64">
        <v>34</v>
      </c>
      <c r="H907" s="64" t="s">
        <v>5105</v>
      </c>
      <c r="I907" s="64">
        <v>33</v>
      </c>
      <c r="J907" s="64">
        <v>22</v>
      </c>
      <c r="K907" s="64">
        <v>32774</v>
      </c>
    </row>
    <row r="908" spans="1:11" x14ac:dyDescent="0.2">
      <c r="A908" s="64" t="s">
        <v>9377</v>
      </c>
      <c r="B908" s="64" t="s">
        <v>7348</v>
      </c>
      <c r="C908" s="64" t="s">
        <v>129</v>
      </c>
      <c r="D908" s="64" t="s">
        <v>128</v>
      </c>
      <c r="E908" s="64" t="s">
        <v>8289</v>
      </c>
      <c r="F908" s="64" t="s">
        <v>8290</v>
      </c>
      <c r="G908" s="64">
        <v>43</v>
      </c>
      <c r="H908" s="64" t="s">
        <v>5365</v>
      </c>
      <c r="I908" s="64">
        <v>63</v>
      </c>
      <c r="J908" s="64">
        <v>77</v>
      </c>
      <c r="K908" s="64">
        <v>183197</v>
      </c>
    </row>
    <row r="909" spans="1:11" x14ac:dyDescent="0.2">
      <c r="A909" s="64" t="s">
        <v>9378</v>
      </c>
      <c r="B909" s="64" t="s">
        <v>7348</v>
      </c>
      <c r="C909" s="64" t="s">
        <v>129</v>
      </c>
      <c r="D909" s="64" t="s">
        <v>128</v>
      </c>
      <c r="E909" s="64" t="s">
        <v>8291</v>
      </c>
      <c r="F909" s="64" t="s">
        <v>8292</v>
      </c>
      <c r="G909" s="64">
        <v>50</v>
      </c>
      <c r="H909" s="64" t="s">
        <v>5365</v>
      </c>
      <c r="I909" s="64">
        <v>31</v>
      </c>
      <c r="J909" s="64">
        <v>51</v>
      </c>
      <c r="K909" s="64">
        <v>438863</v>
      </c>
    </row>
    <row r="910" spans="1:11" x14ac:dyDescent="0.2">
      <c r="A910" s="64" t="s">
        <v>7363</v>
      </c>
      <c r="B910" s="64" t="s">
        <v>7348</v>
      </c>
      <c r="C910" s="64" t="s">
        <v>129</v>
      </c>
      <c r="D910" s="64" t="s">
        <v>128</v>
      </c>
      <c r="E910" s="64" t="s">
        <v>2278</v>
      </c>
      <c r="F910" s="64" t="s">
        <v>5366</v>
      </c>
      <c r="G910" s="64">
        <v>49</v>
      </c>
      <c r="H910" s="64" t="s">
        <v>5365</v>
      </c>
      <c r="I910" s="64">
        <v>67</v>
      </c>
      <c r="J910" s="64">
        <v>89</v>
      </c>
      <c r="K910" s="64">
        <v>482750</v>
      </c>
    </row>
    <row r="911" spans="1:11" x14ac:dyDescent="0.2">
      <c r="A911" s="64" t="s">
        <v>7364</v>
      </c>
      <c r="B911" s="64" t="s">
        <v>7348</v>
      </c>
      <c r="C911" s="64" t="s">
        <v>129</v>
      </c>
      <c r="D911" s="64" t="s">
        <v>128</v>
      </c>
      <c r="E911" s="64" t="s">
        <v>2385</v>
      </c>
      <c r="F911" s="64" t="s">
        <v>5297</v>
      </c>
      <c r="G911" s="64">
        <v>50</v>
      </c>
      <c r="H911" s="64" t="s">
        <v>5365</v>
      </c>
      <c r="I911" s="64">
        <v>45</v>
      </c>
      <c r="J911" s="64">
        <v>69</v>
      </c>
      <c r="K911" s="64">
        <v>161539</v>
      </c>
    </row>
    <row r="912" spans="1:11" x14ac:dyDescent="0.2">
      <c r="A912" s="64" t="s">
        <v>7365</v>
      </c>
      <c r="B912" s="64" t="s">
        <v>7348</v>
      </c>
      <c r="C912" s="64" t="s">
        <v>129</v>
      </c>
      <c r="D912" s="64" t="s">
        <v>128</v>
      </c>
      <c r="E912" s="64" t="s">
        <v>2492</v>
      </c>
      <c r="F912" s="64" t="s">
        <v>5298</v>
      </c>
      <c r="G912" s="64">
        <v>51</v>
      </c>
      <c r="H912" s="64" t="s">
        <v>5365</v>
      </c>
      <c r="I912" s="64">
        <v>56</v>
      </c>
      <c r="J912" s="64">
        <v>81</v>
      </c>
      <c r="K912" s="64">
        <v>168270</v>
      </c>
    </row>
    <row r="913" spans="1:11" x14ac:dyDescent="0.2">
      <c r="A913" s="64" t="s">
        <v>9379</v>
      </c>
      <c r="B913" s="64" t="s">
        <v>7348</v>
      </c>
      <c r="C913" s="64" t="s">
        <v>129</v>
      </c>
      <c r="D913" s="64" t="s">
        <v>128</v>
      </c>
      <c r="E913" s="64" t="s">
        <v>2706</v>
      </c>
      <c r="F913" s="64" t="s">
        <v>5368</v>
      </c>
      <c r="G913" s="64">
        <v>31</v>
      </c>
      <c r="H913" s="64" t="s">
        <v>5365</v>
      </c>
      <c r="I913" s="64">
        <v>71</v>
      </c>
      <c r="J913" s="64">
        <v>81</v>
      </c>
      <c r="K913" s="64">
        <v>5139</v>
      </c>
    </row>
    <row r="914" spans="1:11" x14ac:dyDescent="0.2">
      <c r="A914" s="64" t="s">
        <v>7366</v>
      </c>
      <c r="B914" s="64" t="s">
        <v>7348</v>
      </c>
      <c r="C914" s="64" t="s">
        <v>129</v>
      </c>
      <c r="D914" s="64" t="s">
        <v>128</v>
      </c>
      <c r="E914" s="64" t="s">
        <v>3138</v>
      </c>
      <c r="F914" s="64" t="s">
        <v>5373</v>
      </c>
      <c r="G914" s="64">
        <v>31</v>
      </c>
      <c r="H914" s="64" t="s">
        <v>5105</v>
      </c>
      <c r="I914" s="64">
        <v>13</v>
      </c>
      <c r="J914" s="64">
        <v>7</v>
      </c>
      <c r="K914" s="64">
        <v>6384</v>
      </c>
    </row>
    <row r="915" spans="1:11" x14ac:dyDescent="0.2">
      <c r="A915" s="64" t="s">
        <v>7367</v>
      </c>
      <c r="B915" s="64" t="s">
        <v>7348</v>
      </c>
      <c r="C915" s="64" t="s">
        <v>129</v>
      </c>
      <c r="D915" s="64" t="s">
        <v>128</v>
      </c>
      <c r="E915" s="64" t="s">
        <v>4003</v>
      </c>
      <c r="F915" s="64" t="s">
        <v>5129</v>
      </c>
      <c r="G915" s="64">
        <v>24</v>
      </c>
      <c r="H915" s="64" t="s">
        <v>5105</v>
      </c>
      <c r="I915" s="64">
        <v>107</v>
      </c>
      <c r="J915" s="64">
        <v>27</v>
      </c>
      <c r="K915" s="64">
        <v>538</v>
      </c>
    </row>
    <row r="916" spans="1:11" x14ac:dyDescent="0.2">
      <c r="A916" s="64" t="s">
        <v>7368</v>
      </c>
      <c r="B916" s="64" t="s">
        <v>7348</v>
      </c>
      <c r="C916" s="64" t="s">
        <v>129</v>
      </c>
      <c r="D916" s="64" t="s">
        <v>128</v>
      </c>
      <c r="E916" s="64" t="s">
        <v>4327</v>
      </c>
      <c r="F916" s="64" t="s">
        <v>5386</v>
      </c>
      <c r="G916" s="64">
        <v>6</v>
      </c>
      <c r="H916" s="64" t="s">
        <v>5105</v>
      </c>
      <c r="I916" s="64">
        <v>159</v>
      </c>
      <c r="J916" s="64">
        <v>129</v>
      </c>
      <c r="K916" s="64">
        <v>6175</v>
      </c>
    </row>
    <row r="917" spans="1:11" x14ac:dyDescent="0.2">
      <c r="A917" s="64" t="s">
        <v>7369</v>
      </c>
      <c r="B917" s="64" t="s">
        <v>7348</v>
      </c>
      <c r="C917" s="64" t="s">
        <v>129</v>
      </c>
      <c r="D917" s="64" t="s">
        <v>128</v>
      </c>
      <c r="E917" s="64" t="s">
        <v>4435</v>
      </c>
      <c r="F917" s="64" t="s">
        <v>5388</v>
      </c>
      <c r="G917" s="64">
        <v>13</v>
      </c>
      <c r="H917" s="64" t="s">
        <v>5105</v>
      </c>
      <c r="I917" s="64">
        <v>23</v>
      </c>
      <c r="J917" s="64">
        <v>10</v>
      </c>
      <c r="K917" s="64">
        <v>626</v>
      </c>
    </row>
    <row r="918" spans="1:11" x14ac:dyDescent="0.2">
      <c r="A918" s="64" t="s">
        <v>7370</v>
      </c>
      <c r="B918" s="64" t="s">
        <v>7348</v>
      </c>
      <c r="C918" s="64" t="s">
        <v>129</v>
      </c>
      <c r="D918" s="64" t="s">
        <v>128</v>
      </c>
      <c r="E918" s="64" t="s">
        <v>4868</v>
      </c>
      <c r="F918" s="64" t="s">
        <v>5307</v>
      </c>
      <c r="G918" s="64">
        <v>24</v>
      </c>
      <c r="H918" s="64" t="s">
        <v>5105</v>
      </c>
      <c r="I918" s="64">
        <v>8404</v>
      </c>
      <c r="J918" s="64">
        <v>6350</v>
      </c>
      <c r="K918" s="64">
        <v>451489740</v>
      </c>
    </row>
    <row r="919" spans="1:11" x14ac:dyDescent="0.2">
      <c r="A919" s="64" t="s">
        <v>9380</v>
      </c>
      <c r="B919" s="64" t="s">
        <v>7348</v>
      </c>
      <c r="C919" s="64" t="s">
        <v>129</v>
      </c>
      <c r="D919" s="64" t="s">
        <v>128</v>
      </c>
      <c r="E919" s="64" t="s">
        <v>8301</v>
      </c>
      <c r="F919" s="64" t="s">
        <v>8302</v>
      </c>
      <c r="G919" s="64">
        <v>15</v>
      </c>
      <c r="H919" s="64" t="s">
        <v>5105</v>
      </c>
      <c r="I919" s="64">
        <v>4017</v>
      </c>
      <c r="J919" s="64">
        <v>3417</v>
      </c>
      <c r="K919" s="64">
        <v>10694211</v>
      </c>
    </row>
    <row r="920" spans="1:11" x14ac:dyDescent="0.2">
      <c r="A920" s="64" t="s">
        <v>7371</v>
      </c>
      <c r="B920" s="64" t="s">
        <v>7372</v>
      </c>
      <c r="C920" s="64" t="s">
        <v>145</v>
      </c>
      <c r="D920" s="64" t="s">
        <v>144</v>
      </c>
      <c r="E920" s="64" t="s">
        <v>15</v>
      </c>
      <c r="F920" s="64" t="s">
        <v>5284</v>
      </c>
      <c r="G920" s="64">
        <v>19</v>
      </c>
      <c r="H920" s="64" t="s">
        <v>5365</v>
      </c>
      <c r="I920" s="64">
        <v>90</v>
      </c>
      <c r="J920" s="64">
        <v>96</v>
      </c>
      <c r="K920" s="64">
        <v>723258</v>
      </c>
    </row>
    <row r="921" spans="1:11" x14ac:dyDescent="0.2">
      <c r="A921" s="64" t="s">
        <v>7373</v>
      </c>
      <c r="B921" s="64" t="s">
        <v>7372</v>
      </c>
      <c r="C921" s="64" t="s">
        <v>145</v>
      </c>
      <c r="D921" s="64" t="s">
        <v>144</v>
      </c>
      <c r="E921" s="64" t="s">
        <v>225</v>
      </c>
      <c r="F921" s="64" t="s">
        <v>5285</v>
      </c>
      <c r="G921" s="64">
        <v>3</v>
      </c>
      <c r="H921" s="64" t="s">
        <v>5365</v>
      </c>
      <c r="I921" s="64">
        <v>97</v>
      </c>
      <c r="J921" s="64">
        <v>99</v>
      </c>
      <c r="K921" s="64">
        <v>89893</v>
      </c>
    </row>
    <row r="922" spans="1:11" x14ac:dyDescent="0.2">
      <c r="A922" s="64" t="s">
        <v>7374</v>
      </c>
      <c r="B922" s="64" t="s">
        <v>7372</v>
      </c>
      <c r="C922" s="64" t="s">
        <v>145</v>
      </c>
      <c r="D922" s="64" t="s">
        <v>144</v>
      </c>
      <c r="E922" s="64" t="s">
        <v>332</v>
      </c>
      <c r="F922" s="64" t="s">
        <v>5115</v>
      </c>
      <c r="G922" s="64">
        <v>27</v>
      </c>
      <c r="H922" s="64" t="s">
        <v>5105</v>
      </c>
      <c r="I922" s="64">
        <v>16</v>
      </c>
      <c r="J922" s="64">
        <v>11</v>
      </c>
      <c r="K922" s="64">
        <v>772452</v>
      </c>
    </row>
    <row r="923" spans="1:11" x14ac:dyDescent="0.2">
      <c r="A923" s="64" t="s">
        <v>7375</v>
      </c>
      <c r="B923" s="64" t="s">
        <v>7372</v>
      </c>
      <c r="C923" s="64" t="s">
        <v>145</v>
      </c>
      <c r="D923" s="64" t="s">
        <v>144</v>
      </c>
      <c r="E923" s="64" t="s">
        <v>441</v>
      </c>
      <c r="F923" s="64" t="s">
        <v>5111</v>
      </c>
      <c r="G923" s="64">
        <v>21</v>
      </c>
      <c r="H923" s="64" t="s">
        <v>5105</v>
      </c>
      <c r="I923" s="64">
        <v>12</v>
      </c>
      <c r="J923" s="64">
        <v>7</v>
      </c>
      <c r="K923" s="64">
        <v>772452</v>
      </c>
    </row>
    <row r="924" spans="1:11" x14ac:dyDescent="0.2">
      <c r="A924" s="64" t="s">
        <v>7376</v>
      </c>
      <c r="B924" s="64" t="s">
        <v>7372</v>
      </c>
      <c r="C924" s="64" t="s">
        <v>145</v>
      </c>
      <c r="D924" s="64" t="s">
        <v>144</v>
      </c>
      <c r="E924" s="64" t="s">
        <v>550</v>
      </c>
      <c r="F924" s="64" t="s">
        <v>5350</v>
      </c>
      <c r="G924" s="64">
        <v>6</v>
      </c>
      <c r="H924" s="64" t="s">
        <v>5105</v>
      </c>
      <c r="I924" s="64">
        <v>11</v>
      </c>
      <c r="J924" s="64">
        <v>10</v>
      </c>
      <c r="K924" s="64">
        <v>165489</v>
      </c>
    </row>
    <row r="925" spans="1:11" x14ac:dyDescent="0.2">
      <c r="A925" s="64" t="s">
        <v>7377</v>
      </c>
      <c r="B925" s="64" t="s">
        <v>7372</v>
      </c>
      <c r="C925" s="64" t="s">
        <v>145</v>
      </c>
      <c r="D925" s="64" t="s">
        <v>144</v>
      </c>
      <c r="E925" s="64" t="s">
        <v>984</v>
      </c>
      <c r="F925" s="64" t="s">
        <v>5356</v>
      </c>
      <c r="G925" s="64">
        <v>25</v>
      </c>
      <c r="H925" s="64" t="s">
        <v>5105</v>
      </c>
      <c r="I925" s="64">
        <v>79</v>
      </c>
      <c r="J925" s="64">
        <v>54</v>
      </c>
      <c r="K925" s="64">
        <v>4490</v>
      </c>
    </row>
    <row r="926" spans="1:11" x14ac:dyDescent="0.2">
      <c r="A926" s="64" t="s">
        <v>7378</v>
      </c>
      <c r="B926" s="64" t="s">
        <v>7372</v>
      </c>
      <c r="C926" s="64" t="s">
        <v>145</v>
      </c>
      <c r="D926" s="64" t="s">
        <v>144</v>
      </c>
      <c r="E926" s="64" t="s">
        <v>1093</v>
      </c>
      <c r="F926" s="64" t="s">
        <v>5151</v>
      </c>
      <c r="G926" s="64">
        <v>9</v>
      </c>
      <c r="H926" s="64" t="s">
        <v>5105</v>
      </c>
      <c r="I926" s="64">
        <v>4.9000000000000004</v>
      </c>
      <c r="J926" s="64">
        <v>4.2</v>
      </c>
      <c r="K926" s="64">
        <v>166</v>
      </c>
    </row>
    <row r="927" spans="1:11" x14ac:dyDescent="0.2">
      <c r="A927" s="64" t="s">
        <v>7379</v>
      </c>
      <c r="B927" s="64" t="s">
        <v>7372</v>
      </c>
      <c r="C927" s="64" t="s">
        <v>145</v>
      </c>
      <c r="D927" s="64" t="s">
        <v>144</v>
      </c>
      <c r="E927" s="64" t="s">
        <v>1201</v>
      </c>
      <c r="F927" s="64" t="s">
        <v>1202</v>
      </c>
      <c r="G927" s="64">
        <v>9</v>
      </c>
      <c r="H927" s="64" t="s">
        <v>5105</v>
      </c>
      <c r="I927" s="64">
        <v>15</v>
      </c>
      <c r="J927" s="64">
        <v>9</v>
      </c>
      <c r="K927" s="64">
        <v>926943</v>
      </c>
    </row>
    <row r="928" spans="1:11" x14ac:dyDescent="0.2">
      <c r="A928" s="64" t="s">
        <v>7380</v>
      </c>
      <c r="B928" s="64" t="s">
        <v>7372</v>
      </c>
      <c r="C928" s="64" t="s">
        <v>145</v>
      </c>
      <c r="D928" s="64" t="s">
        <v>144</v>
      </c>
      <c r="E928" s="64" t="s">
        <v>1309</v>
      </c>
      <c r="F928" s="64" t="s">
        <v>8279</v>
      </c>
      <c r="G928" s="64">
        <v>7</v>
      </c>
      <c r="H928" s="64" t="s">
        <v>5105</v>
      </c>
      <c r="I928" s="64">
        <v>25</v>
      </c>
      <c r="J928" s="64">
        <v>20</v>
      </c>
      <c r="K928" s="64">
        <v>615150</v>
      </c>
    </row>
    <row r="929" spans="1:11" x14ac:dyDescent="0.2">
      <c r="A929" s="64" t="s">
        <v>7381</v>
      </c>
      <c r="B929" s="64" t="s">
        <v>7372</v>
      </c>
      <c r="C929" s="64" t="s">
        <v>145</v>
      </c>
      <c r="D929" s="64" t="s">
        <v>144</v>
      </c>
      <c r="E929" s="64" t="s">
        <v>1417</v>
      </c>
      <c r="F929" s="64" t="s">
        <v>5358</v>
      </c>
      <c r="G929" s="64">
        <v>23</v>
      </c>
      <c r="H929" s="64" t="s">
        <v>5105</v>
      </c>
      <c r="I929" s="64">
        <v>25</v>
      </c>
      <c r="J929" s="64">
        <v>20</v>
      </c>
      <c r="K929" s="64">
        <v>615150</v>
      </c>
    </row>
    <row r="930" spans="1:11" x14ac:dyDescent="0.2">
      <c r="A930" s="64" t="s">
        <v>7382</v>
      </c>
      <c r="B930" s="64" t="s">
        <v>7372</v>
      </c>
      <c r="C930" s="64" t="s">
        <v>145</v>
      </c>
      <c r="D930" s="64" t="s">
        <v>144</v>
      </c>
      <c r="E930" s="64" t="s">
        <v>1525</v>
      </c>
      <c r="F930" s="64" t="s">
        <v>5312</v>
      </c>
      <c r="G930" s="64">
        <v>2</v>
      </c>
      <c r="H930" s="64" t="s">
        <v>5105</v>
      </c>
      <c r="I930" s="64">
        <v>8</v>
      </c>
      <c r="J930" s="64">
        <v>8</v>
      </c>
      <c r="K930" s="64">
        <v>59</v>
      </c>
    </row>
    <row r="931" spans="1:11" x14ac:dyDescent="0.2">
      <c r="A931" s="64" t="s">
        <v>7383</v>
      </c>
      <c r="B931" s="64" t="s">
        <v>7372</v>
      </c>
      <c r="C931" s="64" t="s">
        <v>145</v>
      </c>
      <c r="D931" s="64" t="s">
        <v>144</v>
      </c>
      <c r="E931" s="64" t="s">
        <v>1632</v>
      </c>
      <c r="F931" s="64" t="s">
        <v>8787</v>
      </c>
      <c r="G931" s="64">
        <v>17</v>
      </c>
      <c r="H931" s="64" t="s">
        <v>5105</v>
      </c>
      <c r="I931" s="64">
        <v>9</v>
      </c>
      <c r="J931" s="64">
        <v>6</v>
      </c>
      <c r="K931" s="64">
        <v>369090</v>
      </c>
    </row>
    <row r="932" spans="1:11" x14ac:dyDescent="0.2">
      <c r="A932" s="64" t="s">
        <v>7384</v>
      </c>
      <c r="B932" s="64" t="s">
        <v>7372</v>
      </c>
      <c r="C932" s="64" t="s">
        <v>145</v>
      </c>
      <c r="D932" s="64" t="s">
        <v>144</v>
      </c>
      <c r="E932" s="64" t="s">
        <v>1740</v>
      </c>
      <c r="F932" s="64" t="s">
        <v>5310</v>
      </c>
      <c r="G932" s="64">
        <v>15</v>
      </c>
      <c r="H932" s="64" t="s">
        <v>5105</v>
      </c>
      <c r="I932" s="64">
        <v>19</v>
      </c>
      <c r="J932" s="64">
        <v>14</v>
      </c>
      <c r="K932" s="64">
        <v>506</v>
      </c>
    </row>
    <row r="933" spans="1:11" x14ac:dyDescent="0.2">
      <c r="A933" s="64" t="s">
        <v>7385</v>
      </c>
      <c r="B933" s="64" t="s">
        <v>7372</v>
      </c>
      <c r="C933" s="64" t="s">
        <v>145</v>
      </c>
      <c r="D933" s="64" t="s">
        <v>144</v>
      </c>
      <c r="E933" s="64" t="s">
        <v>1847</v>
      </c>
      <c r="F933" s="64" t="s">
        <v>5311</v>
      </c>
      <c r="G933" s="64">
        <v>15</v>
      </c>
      <c r="H933" s="64" t="s">
        <v>5105</v>
      </c>
      <c r="I933" s="64">
        <v>14</v>
      </c>
      <c r="J933" s="64">
        <v>11</v>
      </c>
      <c r="K933" s="64">
        <v>512</v>
      </c>
    </row>
    <row r="934" spans="1:11" x14ac:dyDescent="0.2">
      <c r="A934" s="64" t="s">
        <v>7386</v>
      </c>
      <c r="B934" s="64" t="s">
        <v>7372</v>
      </c>
      <c r="C934" s="64" t="s">
        <v>145</v>
      </c>
      <c r="D934" s="64" t="s">
        <v>144</v>
      </c>
      <c r="E934" s="64" t="s">
        <v>1954</v>
      </c>
      <c r="F934" s="64" t="s">
        <v>8094</v>
      </c>
      <c r="G934" s="64">
        <v>31</v>
      </c>
      <c r="H934" s="64" t="s">
        <v>5105</v>
      </c>
      <c r="I934" s="64">
        <v>32</v>
      </c>
      <c r="J934" s="64">
        <v>22</v>
      </c>
      <c r="K934" s="64">
        <v>189665</v>
      </c>
    </row>
    <row r="935" spans="1:11" x14ac:dyDescent="0.2">
      <c r="A935" s="64" t="s">
        <v>9381</v>
      </c>
      <c r="B935" s="64" t="s">
        <v>7372</v>
      </c>
      <c r="C935" s="64" t="s">
        <v>145</v>
      </c>
      <c r="D935" s="64" t="s">
        <v>144</v>
      </c>
      <c r="E935" s="64" t="s">
        <v>8289</v>
      </c>
      <c r="F935" s="64" t="s">
        <v>8290</v>
      </c>
      <c r="G935" s="64">
        <v>14</v>
      </c>
      <c r="H935" s="64" t="s">
        <v>5365</v>
      </c>
      <c r="I935" s="64">
        <v>70</v>
      </c>
      <c r="J935" s="64">
        <v>77</v>
      </c>
      <c r="K935" s="64">
        <v>630780</v>
      </c>
    </row>
    <row r="936" spans="1:11" x14ac:dyDescent="0.2">
      <c r="A936" s="64" t="s">
        <v>9382</v>
      </c>
      <c r="B936" s="64" t="s">
        <v>7372</v>
      </c>
      <c r="C936" s="64" t="s">
        <v>145</v>
      </c>
      <c r="D936" s="64" t="s">
        <v>144</v>
      </c>
      <c r="E936" s="64" t="s">
        <v>8291</v>
      </c>
      <c r="F936" s="64" t="s">
        <v>8292</v>
      </c>
      <c r="G936" s="64">
        <v>25</v>
      </c>
      <c r="H936" s="64" t="s">
        <v>5365</v>
      </c>
      <c r="I936" s="64">
        <v>40</v>
      </c>
      <c r="J936" s="64">
        <v>51</v>
      </c>
      <c r="K936" s="64">
        <v>1699395</v>
      </c>
    </row>
    <row r="937" spans="1:11" x14ac:dyDescent="0.2">
      <c r="A937" s="64" t="s">
        <v>7387</v>
      </c>
      <c r="B937" s="64" t="s">
        <v>7372</v>
      </c>
      <c r="C937" s="64" t="s">
        <v>145</v>
      </c>
      <c r="D937" s="64" t="s">
        <v>144</v>
      </c>
      <c r="E937" s="64" t="s">
        <v>2278</v>
      </c>
      <c r="F937" s="64" t="s">
        <v>5366</v>
      </c>
      <c r="G937" s="64">
        <v>12</v>
      </c>
      <c r="H937" s="64" t="s">
        <v>5365</v>
      </c>
      <c r="I937" s="64">
        <v>83</v>
      </c>
      <c r="J937" s="64">
        <v>89</v>
      </c>
      <c r="K937" s="64">
        <v>926943</v>
      </c>
    </row>
    <row r="938" spans="1:11" x14ac:dyDescent="0.2">
      <c r="A938" s="64" t="s">
        <v>7388</v>
      </c>
      <c r="B938" s="64" t="s">
        <v>7372</v>
      </c>
      <c r="C938" s="64" t="s">
        <v>145</v>
      </c>
      <c r="D938" s="64" t="s">
        <v>144</v>
      </c>
      <c r="E938" s="64" t="s">
        <v>2385</v>
      </c>
      <c r="F938" s="64" t="s">
        <v>5297</v>
      </c>
      <c r="G938" s="64">
        <v>40</v>
      </c>
      <c r="H938" s="64" t="s">
        <v>5365</v>
      </c>
      <c r="I938" s="64">
        <v>53</v>
      </c>
      <c r="J938" s="64">
        <v>69</v>
      </c>
      <c r="K938" s="64">
        <v>679348</v>
      </c>
    </row>
    <row r="939" spans="1:11" x14ac:dyDescent="0.2">
      <c r="A939" s="64" t="s">
        <v>7389</v>
      </c>
      <c r="B939" s="64" t="s">
        <v>7372</v>
      </c>
      <c r="C939" s="64" t="s">
        <v>145</v>
      </c>
      <c r="D939" s="64" t="s">
        <v>144</v>
      </c>
      <c r="E939" s="64" t="s">
        <v>2492</v>
      </c>
      <c r="F939" s="64" t="s">
        <v>5298</v>
      </c>
      <c r="G939" s="64">
        <v>10</v>
      </c>
      <c r="H939" s="64" t="s">
        <v>5365</v>
      </c>
      <c r="I939" s="64">
        <v>73</v>
      </c>
      <c r="J939" s="64">
        <v>81</v>
      </c>
      <c r="K939" s="64">
        <v>339674</v>
      </c>
    </row>
    <row r="940" spans="1:11" x14ac:dyDescent="0.2">
      <c r="A940" s="64" t="s">
        <v>9383</v>
      </c>
      <c r="B940" s="64" t="s">
        <v>7372</v>
      </c>
      <c r="C940" s="64" t="s">
        <v>145</v>
      </c>
      <c r="D940" s="64" t="s">
        <v>144</v>
      </c>
      <c r="E940" s="64" t="s">
        <v>2706</v>
      </c>
      <c r="F940" s="64" t="s">
        <v>5368</v>
      </c>
      <c r="G940" s="64">
        <v>27</v>
      </c>
      <c r="H940" s="64" t="s">
        <v>5365</v>
      </c>
      <c r="I940" s="64">
        <v>72</v>
      </c>
      <c r="J940" s="64">
        <v>81</v>
      </c>
      <c r="K940" s="64">
        <v>30145</v>
      </c>
    </row>
    <row r="941" spans="1:11" x14ac:dyDescent="0.2">
      <c r="A941" s="64" t="s">
        <v>7390</v>
      </c>
      <c r="B941" s="64" t="s">
        <v>7372</v>
      </c>
      <c r="C941" s="64" t="s">
        <v>145</v>
      </c>
      <c r="D941" s="64" t="s">
        <v>144</v>
      </c>
      <c r="E941" s="64" t="s">
        <v>3138</v>
      </c>
      <c r="F941" s="64" t="s">
        <v>5373</v>
      </c>
      <c r="G941" s="64">
        <v>4</v>
      </c>
      <c r="H941" s="64" t="s">
        <v>5105</v>
      </c>
      <c r="I941" s="64">
        <v>9</v>
      </c>
      <c r="J941" s="64">
        <v>7</v>
      </c>
      <c r="K941" s="64">
        <v>20945</v>
      </c>
    </row>
    <row r="942" spans="1:11" x14ac:dyDescent="0.2">
      <c r="A942" s="64" t="s">
        <v>7391</v>
      </c>
      <c r="B942" s="64" t="s">
        <v>7372</v>
      </c>
      <c r="C942" s="64" t="s">
        <v>145</v>
      </c>
      <c r="D942" s="64" t="s">
        <v>144</v>
      </c>
      <c r="E942" s="64" t="s">
        <v>4003</v>
      </c>
      <c r="F942" s="64" t="s">
        <v>5129</v>
      </c>
      <c r="G942" s="64">
        <v>41</v>
      </c>
      <c r="H942" s="64" t="s">
        <v>5105</v>
      </c>
      <c r="I942" s="64">
        <v>226</v>
      </c>
      <c r="J942" s="64">
        <v>27</v>
      </c>
      <c r="K942" s="64">
        <v>8449</v>
      </c>
    </row>
    <row r="943" spans="1:11" x14ac:dyDescent="0.2">
      <c r="A943" s="64" t="s">
        <v>7392</v>
      </c>
      <c r="B943" s="64" t="s">
        <v>7372</v>
      </c>
      <c r="C943" s="64" t="s">
        <v>145</v>
      </c>
      <c r="D943" s="64" t="s">
        <v>144</v>
      </c>
      <c r="E943" s="64" t="s">
        <v>4327</v>
      </c>
      <c r="F943" s="64" t="s">
        <v>5386</v>
      </c>
      <c r="G943" s="64">
        <v>14</v>
      </c>
      <c r="H943" s="64" t="s">
        <v>5105</v>
      </c>
      <c r="I943" s="64">
        <v>168</v>
      </c>
      <c r="J943" s="64">
        <v>129</v>
      </c>
      <c r="K943" s="64">
        <v>55762</v>
      </c>
    </row>
    <row r="944" spans="1:11" x14ac:dyDescent="0.2">
      <c r="A944" s="64" t="s">
        <v>7393</v>
      </c>
      <c r="B944" s="64" t="s">
        <v>7372</v>
      </c>
      <c r="C944" s="64" t="s">
        <v>145</v>
      </c>
      <c r="D944" s="64" t="s">
        <v>144</v>
      </c>
      <c r="E944" s="64" t="s">
        <v>4435</v>
      </c>
      <c r="F944" s="64" t="s">
        <v>5388</v>
      </c>
      <c r="G944" s="64">
        <v>24</v>
      </c>
      <c r="H944" s="64" t="s">
        <v>5105</v>
      </c>
      <c r="I944" s="64">
        <v>28</v>
      </c>
      <c r="J944" s="64">
        <v>10</v>
      </c>
      <c r="K944" s="64">
        <v>7503</v>
      </c>
    </row>
    <row r="945" spans="1:11" x14ac:dyDescent="0.2">
      <c r="A945" s="64" t="s">
        <v>7394</v>
      </c>
      <c r="B945" s="64" t="s">
        <v>7372</v>
      </c>
      <c r="C945" s="64" t="s">
        <v>145</v>
      </c>
      <c r="D945" s="64" t="s">
        <v>144</v>
      </c>
      <c r="E945" s="64" t="s">
        <v>4868</v>
      </c>
      <c r="F945" s="64" t="s">
        <v>5307</v>
      </c>
      <c r="G945" s="64">
        <v>36</v>
      </c>
      <c r="H945" s="64" t="s">
        <v>5105</v>
      </c>
      <c r="I945" s="64">
        <v>8959</v>
      </c>
      <c r="J945" s="64">
        <v>6350</v>
      </c>
      <c r="K945" s="64">
        <v>3926192785</v>
      </c>
    </row>
    <row r="946" spans="1:11" x14ac:dyDescent="0.2">
      <c r="A946" s="64" t="s">
        <v>9384</v>
      </c>
      <c r="B946" s="64" t="s">
        <v>7372</v>
      </c>
      <c r="C946" s="64" t="s">
        <v>145</v>
      </c>
      <c r="D946" s="64" t="s">
        <v>144</v>
      </c>
      <c r="E946" s="64" t="s">
        <v>8301</v>
      </c>
      <c r="F946" s="64" t="s">
        <v>8302</v>
      </c>
      <c r="G946" s="64">
        <v>44</v>
      </c>
      <c r="H946" s="64" t="s">
        <v>5105</v>
      </c>
      <c r="I946" s="64">
        <v>5019</v>
      </c>
      <c r="J946" s="64">
        <v>3417</v>
      </c>
      <c r="K946" s="64">
        <v>197143288</v>
      </c>
    </row>
    <row r="947" spans="1:11" x14ac:dyDescent="0.2">
      <c r="A947" s="64" t="s">
        <v>7395</v>
      </c>
      <c r="B947" s="64" t="s">
        <v>7396</v>
      </c>
      <c r="C947" s="64" t="s">
        <v>157</v>
      </c>
      <c r="D947" s="64" t="s">
        <v>156</v>
      </c>
      <c r="E947" s="64" t="s">
        <v>15</v>
      </c>
      <c r="F947" s="64" t="s">
        <v>5284</v>
      </c>
      <c r="G947" s="64">
        <v>13</v>
      </c>
      <c r="H947" s="64" t="s">
        <v>5365</v>
      </c>
      <c r="I947" s="64">
        <v>91</v>
      </c>
      <c r="J947" s="64">
        <v>96</v>
      </c>
      <c r="K947" s="64">
        <v>347714</v>
      </c>
    </row>
    <row r="948" spans="1:11" x14ac:dyDescent="0.2">
      <c r="A948" s="64" t="s">
        <v>7397</v>
      </c>
      <c r="B948" s="64" t="s">
        <v>7396</v>
      </c>
      <c r="C948" s="64" t="s">
        <v>157</v>
      </c>
      <c r="D948" s="64" t="s">
        <v>156</v>
      </c>
      <c r="E948" s="64" t="s">
        <v>225</v>
      </c>
      <c r="F948" s="64" t="s">
        <v>5285</v>
      </c>
      <c r="G948" s="64">
        <v>11</v>
      </c>
      <c r="H948" s="64" t="s">
        <v>5365</v>
      </c>
      <c r="I948" s="64">
        <v>96</v>
      </c>
      <c r="J948" s="64">
        <v>99</v>
      </c>
      <c r="K948" s="64">
        <v>82986</v>
      </c>
    </row>
    <row r="949" spans="1:11" x14ac:dyDescent="0.2">
      <c r="A949" s="64" t="s">
        <v>7398</v>
      </c>
      <c r="B949" s="64" t="s">
        <v>7396</v>
      </c>
      <c r="C949" s="64" t="s">
        <v>157</v>
      </c>
      <c r="D949" s="64" t="s">
        <v>156</v>
      </c>
      <c r="E949" s="64" t="s">
        <v>332</v>
      </c>
      <c r="F949" s="64" t="s">
        <v>5115</v>
      </c>
      <c r="G949" s="64">
        <v>20</v>
      </c>
      <c r="H949" s="64" t="s">
        <v>5105</v>
      </c>
      <c r="I949" s="64">
        <v>15</v>
      </c>
      <c r="J949" s="64">
        <v>11</v>
      </c>
      <c r="K949" s="64">
        <v>352744</v>
      </c>
    </row>
    <row r="950" spans="1:11" x14ac:dyDescent="0.2">
      <c r="A950" s="64" t="s">
        <v>7399</v>
      </c>
      <c r="B950" s="64" t="s">
        <v>7396</v>
      </c>
      <c r="C950" s="64" t="s">
        <v>157</v>
      </c>
      <c r="D950" s="64" t="s">
        <v>156</v>
      </c>
      <c r="E950" s="64" t="s">
        <v>441</v>
      </c>
      <c r="F950" s="64" t="s">
        <v>5111</v>
      </c>
      <c r="G950" s="64">
        <v>13</v>
      </c>
      <c r="H950" s="64" t="s">
        <v>5105</v>
      </c>
      <c r="I950" s="64">
        <v>11</v>
      </c>
      <c r="J950" s="64">
        <v>7</v>
      </c>
      <c r="K950" s="64">
        <v>352744</v>
      </c>
    </row>
    <row r="951" spans="1:11" x14ac:dyDescent="0.2">
      <c r="A951" s="64" t="s">
        <v>7400</v>
      </c>
      <c r="B951" s="64" t="s">
        <v>7396</v>
      </c>
      <c r="C951" s="64" t="s">
        <v>157</v>
      </c>
      <c r="D951" s="64" t="s">
        <v>156</v>
      </c>
      <c r="E951" s="64" t="s">
        <v>550</v>
      </c>
      <c r="F951" s="64" t="s">
        <v>5350</v>
      </c>
      <c r="G951" s="64">
        <v>20</v>
      </c>
      <c r="H951" s="64" t="s">
        <v>5105</v>
      </c>
      <c r="I951" s="64">
        <v>14</v>
      </c>
      <c r="J951" s="64">
        <v>10</v>
      </c>
      <c r="K951" s="64">
        <v>388819</v>
      </c>
    </row>
    <row r="952" spans="1:11" x14ac:dyDescent="0.2">
      <c r="A952" s="64" t="s">
        <v>7401</v>
      </c>
      <c r="B952" s="64" t="s">
        <v>7396</v>
      </c>
      <c r="C952" s="64" t="s">
        <v>157</v>
      </c>
      <c r="D952" s="64" t="s">
        <v>156</v>
      </c>
      <c r="E952" s="64" t="s">
        <v>984</v>
      </c>
      <c r="F952" s="64" t="s">
        <v>5356</v>
      </c>
      <c r="G952" s="64">
        <v>38</v>
      </c>
      <c r="H952" s="64" t="s">
        <v>5105</v>
      </c>
      <c r="I952" s="64">
        <v>95</v>
      </c>
      <c r="J952" s="64">
        <v>54</v>
      </c>
      <c r="K952" s="64">
        <v>4370</v>
      </c>
    </row>
    <row r="953" spans="1:11" x14ac:dyDescent="0.2">
      <c r="A953" s="64" t="s">
        <v>7402</v>
      </c>
      <c r="B953" s="64" t="s">
        <v>7396</v>
      </c>
      <c r="C953" s="64" t="s">
        <v>157</v>
      </c>
      <c r="D953" s="64" t="s">
        <v>156</v>
      </c>
      <c r="E953" s="64" t="s">
        <v>1093</v>
      </c>
      <c r="F953" s="64" t="s">
        <v>5151</v>
      </c>
      <c r="G953" s="64">
        <v>46</v>
      </c>
      <c r="H953" s="64" t="s">
        <v>5105</v>
      </c>
      <c r="I953" s="64">
        <v>7.3</v>
      </c>
      <c r="J953" s="64">
        <v>4.2</v>
      </c>
      <c r="K953" s="64">
        <v>431</v>
      </c>
    </row>
    <row r="954" spans="1:11" x14ac:dyDescent="0.2">
      <c r="A954" s="64" t="s">
        <v>7403</v>
      </c>
      <c r="B954" s="64" t="s">
        <v>7396</v>
      </c>
      <c r="C954" s="64" t="s">
        <v>157</v>
      </c>
      <c r="D954" s="64" t="s">
        <v>156</v>
      </c>
      <c r="E954" s="64" t="s">
        <v>1201</v>
      </c>
      <c r="F954" s="64" t="s">
        <v>1202</v>
      </c>
      <c r="G954" s="64">
        <v>43</v>
      </c>
      <c r="H954" s="64" t="s">
        <v>5105</v>
      </c>
      <c r="I954" s="64">
        <v>22</v>
      </c>
      <c r="J954" s="64">
        <v>9</v>
      </c>
      <c r="K954" s="64">
        <v>1146419</v>
      </c>
    </row>
    <row r="955" spans="1:11" x14ac:dyDescent="0.2">
      <c r="A955" s="64" t="s">
        <v>7404</v>
      </c>
      <c r="B955" s="64" t="s">
        <v>7396</v>
      </c>
      <c r="C955" s="64" t="s">
        <v>157</v>
      </c>
      <c r="D955" s="64" t="s">
        <v>156</v>
      </c>
      <c r="E955" s="64" t="s">
        <v>1309</v>
      </c>
      <c r="F955" s="64" t="s">
        <v>8279</v>
      </c>
      <c r="G955" s="64">
        <v>22</v>
      </c>
      <c r="H955" s="64" t="s">
        <v>5105</v>
      </c>
      <c r="I955" s="64">
        <v>30</v>
      </c>
      <c r="J955" s="64">
        <v>20</v>
      </c>
      <c r="K955" s="64">
        <v>708817</v>
      </c>
    </row>
    <row r="956" spans="1:11" x14ac:dyDescent="0.2">
      <c r="A956" s="64" t="s">
        <v>7405</v>
      </c>
      <c r="B956" s="64" t="s">
        <v>7396</v>
      </c>
      <c r="C956" s="64" t="s">
        <v>157</v>
      </c>
      <c r="D956" s="64" t="s">
        <v>156</v>
      </c>
      <c r="E956" s="64" t="s">
        <v>1417</v>
      </c>
      <c r="F956" s="64" t="s">
        <v>5358</v>
      </c>
      <c r="G956" s="64">
        <v>17</v>
      </c>
      <c r="H956" s="64" t="s">
        <v>5105</v>
      </c>
      <c r="I956" s="64">
        <v>24</v>
      </c>
      <c r="J956" s="64">
        <v>20</v>
      </c>
      <c r="K956" s="64">
        <v>283527</v>
      </c>
    </row>
    <row r="957" spans="1:11" x14ac:dyDescent="0.2">
      <c r="A957" s="64" t="s">
        <v>7406</v>
      </c>
      <c r="B957" s="64" t="s">
        <v>7396</v>
      </c>
      <c r="C957" s="64" t="s">
        <v>157</v>
      </c>
      <c r="D957" s="64" t="s">
        <v>156</v>
      </c>
      <c r="E957" s="64" t="s">
        <v>1525</v>
      </c>
      <c r="F957" s="64" t="s">
        <v>5312</v>
      </c>
      <c r="G957" s="64">
        <v>13</v>
      </c>
      <c r="H957" s="64" t="s">
        <v>5105</v>
      </c>
      <c r="I957" s="64">
        <v>13</v>
      </c>
      <c r="J957" s="64">
        <v>8</v>
      </c>
      <c r="K957" s="64">
        <v>550</v>
      </c>
    </row>
    <row r="958" spans="1:11" x14ac:dyDescent="0.2">
      <c r="A958" s="64" t="s">
        <v>7407</v>
      </c>
      <c r="B958" s="64" t="s">
        <v>7396</v>
      </c>
      <c r="C958" s="64" t="s">
        <v>157</v>
      </c>
      <c r="D958" s="64" t="s">
        <v>156</v>
      </c>
      <c r="E958" s="64" t="s">
        <v>1632</v>
      </c>
      <c r="F958" s="64" t="s">
        <v>8787</v>
      </c>
      <c r="G958" s="64">
        <v>38</v>
      </c>
      <c r="H958" s="64" t="s">
        <v>5105</v>
      </c>
      <c r="I958" s="64">
        <v>13</v>
      </c>
      <c r="J958" s="64">
        <v>6</v>
      </c>
      <c r="K958" s="64">
        <v>496172</v>
      </c>
    </row>
    <row r="959" spans="1:11" x14ac:dyDescent="0.2">
      <c r="A959" s="64" t="s">
        <v>7408</v>
      </c>
      <c r="B959" s="64" t="s">
        <v>7396</v>
      </c>
      <c r="C959" s="64" t="s">
        <v>157</v>
      </c>
      <c r="D959" s="64" t="s">
        <v>156</v>
      </c>
      <c r="E959" s="64" t="s">
        <v>1740</v>
      </c>
      <c r="F959" s="64" t="s">
        <v>5310</v>
      </c>
      <c r="G959" s="64">
        <v>42</v>
      </c>
      <c r="H959" s="64" t="s">
        <v>5105</v>
      </c>
      <c r="I959" s="64">
        <v>23</v>
      </c>
      <c r="J959" s="64">
        <v>14</v>
      </c>
      <c r="K959" s="64">
        <v>493</v>
      </c>
    </row>
    <row r="960" spans="1:11" x14ac:dyDescent="0.2">
      <c r="A960" s="64" t="s">
        <v>7409</v>
      </c>
      <c r="B960" s="64" t="s">
        <v>7396</v>
      </c>
      <c r="C960" s="64" t="s">
        <v>157</v>
      </c>
      <c r="D960" s="64" t="s">
        <v>156</v>
      </c>
      <c r="E960" s="64" t="s">
        <v>1847</v>
      </c>
      <c r="F960" s="64" t="s">
        <v>5311</v>
      </c>
      <c r="G960" s="64">
        <v>40</v>
      </c>
      <c r="H960" s="64" t="s">
        <v>5105</v>
      </c>
      <c r="I960" s="64">
        <v>16</v>
      </c>
      <c r="J960" s="64">
        <v>11</v>
      </c>
      <c r="K960" s="64">
        <v>573</v>
      </c>
    </row>
    <row r="961" spans="1:11" x14ac:dyDescent="0.2">
      <c r="A961" s="64" t="s">
        <v>7410</v>
      </c>
      <c r="B961" s="64" t="s">
        <v>7396</v>
      </c>
      <c r="C961" s="64" t="s">
        <v>157</v>
      </c>
      <c r="D961" s="64" t="s">
        <v>156</v>
      </c>
      <c r="E961" s="64" t="s">
        <v>1954</v>
      </c>
      <c r="F961" s="64" t="s">
        <v>8094</v>
      </c>
      <c r="G961" s="64">
        <v>27</v>
      </c>
      <c r="H961" s="64" t="s">
        <v>5105</v>
      </c>
      <c r="I961" s="64">
        <v>31</v>
      </c>
      <c r="J961" s="64">
        <v>22</v>
      </c>
      <c r="K961" s="64">
        <v>108809</v>
      </c>
    </row>
    <row r="962" spans="1:11" x14ac:dyDescent="0.2">
      <c r="A962" s="64" t="s">
        <v>9385</v>
      </c>
      <c r="B962" s="64" t="s">
        <v>7396</v>
      </c>
      <c r="C962" s="64" t="s">
        <v>157</v>
      </c>
      <c r="D962" s="64" t="s">
        <v>156</v>
      </c>
      <c r="E962" s="64" t="s">
        <v>8289</v>
      </c>
      <c r="F962" s="64" t="s">
        <v>8290</v>
      </c>
      <c r="G962" s="64">
        <v>34</v>
      </c>
      <c r="H962" s="64" t="s">
        <v>5365</v>
      </c>
      <c r="I962" s="64">
        <v>66</v>
      </c>
      <c r="J962" s="64">
        <v>77</v>
      </c>
      <c r="K962" s="64">
        <v>579082</v>
      </c>
    </row>
    <row r="963" spans="1:11" x14ac:dyDescent="0.2">
      <c r="A963" s="64" t="s">
        <v>9386</v>
      </c>
      <c r="B963" s="64" t="s">
        <v>7396</v>
      </c>
      <c r="C963" s="64" t="s">
        <v>157</v>
      </c>
      <c r="D963" s="64" t="s">
        <v>156</v>
      </c>
      <c r="E963" s="64" t="s">
        <v>8291</v>
      </c>
      <c r="F963" s="64" t="s">
        <v>8292</v>
      </c>
      <c r="G963" s="64">
        <v>39</v>
      </c>
      <c r="H963" s="64" t="s">
        <v>5365</v>
      </c>
      <c r="I963" s="64">
        <v>36</v>
      </c>
      <c r="J963" s="64">
        <v>51</v>
      </c>
      <c r="K963" s="64">
        <v>1322791</v>
      </c>
    </row>
    <row r="964" spans="1:11" x14ac:dyDescent="0.2">
      <c r="A964" s="64" t="s">
        <v>7411</v>
      </c>
      <c r="B964" s="64" t="s">
        <v>7396</v>
      </c>
      <c r="C964" s="64" t="s">
        <v>157</v>
      </c>
      <c r="D964" s="64" t="s">
        <v>156</v>
      </c>
      <c r="E964" s="64" t="s">
        <v>2278</v>
      </c>
      <c r="F964" s="64" t="s">
        <v>5366</v>
      </c>
      <c r="G964" s="64">
        <v>16</v>
      </c>
      <c r="H964" s="64" t="s">
        <v>5365</v>
      </c>
      <c r="I964" s="64">
        <v>82</v>
      </c>
      <c r="J964" s="64">
        <v>89</v>
      </c>
      <c r="K964" s="64">
        <v>617302</v>
      </c>
    </row>
    <row r="965" spans="1:11" x14ac:dyDescent="0.2">
      <c r="A965" s="64" t="s">
        <v>7412</v>
      </c>
      <c r="B965" s="64" t="s">
        <v>7396</v>
      </c>
      <c r="C965" s="64" t="s">
        <v>157</v>
      </c>
      <c r="D965" s="64" t="s">
        <v>156</v>
      </c>
      <c r="E965" s="64" t="s">
        <v>2385</v>
      </c>
      <c r="F965" s="64" t="s">
        <v>5297</v>
      </c>
      <c r="G965" s="64">
        <v>24</v>
      </c>
      <c r="H965" s="64" t="s">
        <v>5365</v>
      </c>
      <c r="I965" s="64">
        <v>57</v>
      </c>
      <c r="J965" s="64">
        <v>69</v>
      </c>
      <c r="K965" s="64">
        <v>315877</v>
      </c>
    </row>
    <row r="966" spans="1:11" x14ac:dyDescent="0.2">
      <c r="A966" s="64" t="s">
        <v>7413</v>
      </c>
      <c r="B966" s="64" t="s">
        <v>7396</v>
      </c>
      <c r="C966" s="64" t="s">
        <v>157</v>
      </c>
      <c r="D966" s="64" t="s">
        <v>156</v>
      </c>
      <c r="E966" s="64" t="s">
        <v>2492</v>
      </c>
      <c r="F966" s="64" t="s">
        <v>5298</v>
      </c>
      <c r="G966" s="64">
        <v>17</v>
      </c>
      <c r="H966" s="64" t="s">
        <v>5365</v>
      </c>
      <c r="I966" s="64">
        <v>71</v>
      </c>
      <c r="J966" s="64">
        <v>81</v>
      </c>
      <c r="K966" s="64">
        <v>263231</v>
      </c>
    </row>
    <row r="967" spans="1:11" x14ac:dyDescent="0.2">
      <c r="A967" s="64" t="s">
        <v>9387</v>
      </c>
      <c r="B967" s="64" t="s">
        <v>7396</v>
      </c>
      <c r="C967" s="64" t="s">
        <v>157</v>
      </c>
      <c r="D967" s="64" t="s">
        <v>156</v>
      </c>
      <c r="E967" s="64" t="s">
        <v>2706</v>
      </c>
      <c r="F967" s="64" t="s">
        <v>5368</v>
      </c>
      <c r="G967" s="64">
        <v>41</v>
      </c>
      <c r="H967" s="64" t="s">
        <v>5365</v>
      </c>
      <c r="I967" s="64">
        <v>68</v>
      </c>
      <c r="J967" s="64">
        <v>81</v>
      </c>
      <c r="K967" s="64">
        <v>25800</v>
      </c>
    </row>
    <row r="968" spans="1:11" x14ac:dyDescent="0.2">
      <c r="A968" s="64" t="s">
        <v>7414</v>
      </c>
      <c r="B968" s="64" t="s">
        <v>7396</v>
      </c>
      <c r="C968" s="64" t="s">
        <v>157</v>
      </c>
      <c r="D968" s="64" t="s">
        <v>156</v>
      </c>
      <c r="E968" s="64" t="s">
        <v>3138</v>
      </c>
      <c r="F968" s="64" t="s">
        <v>5373</v>
      </c>
      <c r="G968" s="64">
        <v>21</v>
      </c>
      <c r="H968" s="64" t="s">
        <v>5105</v>
      </c>
      <c r="I968" s="64">
        <v>12</v>
      </c>
      <c r="J968" s="64">
        <v>7</v>
      </c>
      <c r="K968" s="64">
        <v>40884</v>
      </c>
    </row>
    <row r="969" spans="1:11" x14ac:dyDescent="0.2">
      <c r="A969" s="64" t="s">
        <v>7415</v>
      </c>
      <c r="B969" s="64" t="s">
        <v>7396</v>
      </c>
      <c r="C969" s="64" t="s">
        <v>157</v>
      </c>
      <c r="D969" s="64" t="s">
        <v>156</v>
      </c>
      <c r="E969" s="64" t="s">
        <v>4003</v>
      </c>
      <c r="F969" s="64" t="s">
        <v>5129</v>
      </c>
      <c r="G969" s="64">
        <v>31</v>
      </c>
      <c r="H969" s="64" t="s">
        <v>5105</v>
      </c>
      <c r="I969" s="64">
        <v>125</v>
      </c>
      <c r="J969" s="64">
        <v>27</v>
      </c>
      <c r="K969" s="64">
        <v>2580</v>
      </c>
    </row>
    <row r="970" spans="1:11" x14ac:dyDescent="0.2">
      <c r="A970" s="64" t="s">
        <v>7416</v>
      </c>
      <c r="B970" s="64" t="s">
        <v>7396</v>
      </c>
      <c r="C970" s="64" t="s">
        <v>157</v>
      </c>
      <c r="D970" s="64" t="s">
        <v>156</v>
      </c>
      <c r="E970" s="64" t="s">
        <v>4327</v>
      </c>
      <c r="F970" s="64" t="s">
        <v>5386</v>
      </c>
      <c r="G970" s="64">
        <v>45</v>
      </c>
      <c r="H970" s="64" t="s">
        <v>5105</v>
      </c>
      <c r="I970" s="64">
        <v>218</v>
      </c>
      <c r="J970" s="64">
        <v>129</v>
      </c>
      <c r="K970" s="64">
        <v>79295</v>
      </c>
    </row>
    <row r="971" spans="1:11" x14ac:dyDescent="0.2">
      <c r="A971" s="64" t="s">
        <v>7417</v>
      </c>
      <c r="B971" s="64" t="s">
        <v>7396</v>
      </c>
      <c r="C971" s="64" t="s">
        <v>157</v>
      </c>
      <c r="D971" s="64" t="s">
        <v>156</v>
      </c>
      <c r="E971" s="64" t="s">
        <v>4435</v>
      </c>
      <c r="F971" s="64" t="s">
        <v>5388</v>
      </c>
      <c r="G971" s="64">
        <v>19</v>
      </c>
      <c r="H971" s="64" t="s">
        <v>5105</v>
      </c>
      <c r="I971" s="64">
        <v>27</v>
      </c>
      <c r="J971" s="64">
        <v>10</v>
      </c>
      <c r="K971" s="64">
        <v>4749</v>
      </c>
    </row>
    <row r="972" spans="1:11" x14ac:dyDescent="0.2">
      <c r="A972" s="64" t="s">
        <v>7418</v>
      </c>
      <c r="B972" s="64" t="s">
        <v>7396</v>
      </c>
      <c r="C972" s="64" t="s">
        <v>157</v>
      </c>
      <c r="D972" s="64" t="s">
        <v>156</v>
      </c>
      <c r="E972" s="64" t="s">
        <v>4868</v>
      </c>
      <c r="F972" s="64" t="s">
        <v>5307</v>
      </c>
      <c r="G972" s="64">
        <v>45</v>
      </c>
      <c r="H972" s="64" t="s">
        <v>5105</v>
      </c>
      <c r="I972" s="64">
        <v>9326</v>
      </c>
      <c r="J972" s="64">
        <v>6350</v>
      </c>
      <c r="K972" s="64">
        <v>2818283904</v>
      </c>
    </row>
    <row r="973" spans="1:11" x14ac:dyDescent="0.2">
      <c r="A973" s="64" t="s">
        <v>9388</v>
      </c>
      <c r="B973" s="64" t="s">
        <v>7396</v>
      </c>
      <c r="C973" s="64" t="s">
        <v>157</v>
      </c>
      <c r="D973" s="64" t="s">
        <v>156</v>
      </c>
      <c r="E973" s="64" t="s">
        <v>8301</v>
      </c>
      <c r="F973" s="64" t="s">
        <v>8302</v>
      </c>
      <c r="G973" s="64">
        <v>23</v>
      </c>
      <c r="H973" s="64" t="s">
        <v>5105</v>
      </c>
      <c r="I973" s="64">
        <v>4333</v>
      </c>
      <c r="J973" s="64">
        <v>3417</v>
      </c>
      <c r="K973" s="64">
        <v>64955990</v>
      </c>
    </row>
    <row r="974" spans="1:11" x14ac:dyDescent="0.2">
      <c r="A974" s="64" t="s">
        <v>7419</v>
      </c>
      <c r="B974" s="64" t="s">
        <v>7420</v>
      </c>
      <c r="C974" s="64" t="s">
        <v>161</v>
      </c>
      <c r="D974" s="64" t="s">
        <v>160</v>
      </c>
      <c r="E974" s="64" t="s">
        <v>15</v>
      </c>
      <c r="F974" s="64" t="s">
        <v>5284</v>
      </c>
      <c r="G974" s="64">
        <v>49</v>
      </c>
      <c r="H974" s="64" t="s">
        <v>5365</v>
      </c>
      <c r="I974" s="64">
        <v>80</v>
      </c>
      <c r="J974" s="64">
        <v>96</v>
      </c>
      <c r="K974" s="64">
        <v>373449</v>
      </c>
    </row>
    <row r="975" spans="1:11" x14ac:dyDescent="0.2">
      <c r="A975" s="64" t="s">
        <v>7421</v>
      </c>
      <c r="B975" s="64" t="s">
        <v>7420</v>
      </c>
      <c r="C975" s="64" t="s">
        <v>161</v>
      </c>
      <c r="D975" s="64" t="s">
        <v>160</v>
      </c>
      <c r="E975" s="64" t="s">
        <v>225</v>
      </c>
      <c r="F975" s="64" t="s">
        <v>5285</v>
      </c>
      <c r="G975" s="64">
        <v>41</v>
      </c>
      <c r="H975" s="64" t="s">
        <v>5365</v>
      </c>
      <c r="I975" s="64">
        <v>92</v>
      </c>
      <c r="J975" s="64">
        <v>99</v>
      </c>
      <c r="K975" s="64">
        <v>71031</v>
      </c>
    </row>
    <row r="976" spans="1:11" x14ac:dyDescent="0.2">
      <c r="A976" s="64" t="s">
        <v>7422</v>
      </c>
      <c r="B976" s="64" t="s">
        <v>7420</v>
      </c>
      <c r="C976" s="64" t="s">
        <v>161</v>
      </c>
      <c r="D976" s="64" t="s">
        <v>160</v>
      </c>
      <c r="E976" s="64" t="s">
        <v>332</v>
      </c>
      <c r="F976" s="64" t="s">
        <v>5115</v>
      </c>
      <c r="G976" s="64">
        <v>37</v>
      </c>
      <c r="H976" s="64" t="s">
        <v>5105</v>
      </c>
      <c r="I976" s="64">
        <v>17</v>
      </c>
      <c r="J976" s="64">
        <v>11</v>
      </c>
      <c r="K976" s="64">
        <v>176145</v>
      </c>
    </row>
    <row r="977" spans="1:11" x14ac:dyDescent="0.2">
      <c r="A977" s="64" t="s">
        <v>7423</v>
      </c>
      <c r="B977" s="64" t="s">
        <v>7420</v>
      </c>
      <c r="C977" s="64" t="s">
        <v>161</v>
      </c>
      <c r="D977" s="64" t="s">
        <v>160</v>
      </c>
      <c r="E977" s="64" t="s">
        <v>441</v>
      </c>
      <c r="F977" s="64" t="s">
        <v>5111</v>
      </c>
      <c r="G977" s="64">
        <v>39</v>
      </c>
      <c r="H977" s="64" t="s">
        <v>5105</v>
      </c>
      <c r="I977" s="64">
        <v>15</v>
      </c>
      <c r="J977" s="64">
        <v>7</v>
      </c>
      <c r="K977" s="64">
        <v>234860</v>
      </c>
    </row>
    <row r="978" spans="1:11" x14ac:dyDescent="0.2">
      <c r="A978" s="64" t="s">
        <v>7424</v>
      </c>
      <c r="B978" s="64" t="s">
        <v>7420</v>
      </c>
      <c r="C978" s="64" t="s">
        <v>161</v>
      </c>
      <c r="D978" s="64" t="s">
        <v>160</v>
      </c>
      <c r="E978" s="64" t="s">
        <v>550</v>
      </c>
      <c r="F978" s="64" t="s">
        <v>5350</v>
      </c>
      <c r="G978" s="64">
        <v>45</v>
      </c>
      <c r="H978" s="64" t="s">
        <v>5105</v>
      </c>
      <c r="I978" s="64">
        <v>18</v>
      </c>
      <c r="J978" s="64">
        <v>10</v>
      </c>
      <c r="K978" s="64">
        <v>267903</v>
      </c>
    </row>
    <row r="979" spans="1:11" x14ac:dyDescent="0.2">
      <c r="A979" s="64" t="s">
        <v>7425</v>
      </c>
      <c r="B979" s="64" t="s">
        <v>7420</v>
      </c>
      <c r="C979" s="64" t="s">
        <v>161</v>
      </c>
      <c r="D979" s="64" t="s">
        <v>160</v>
      </c>
      <c r="E979" s="64" t="s">
        <v>984</v>
      </c>
      <c r="F979" s="64" t="s">
        <v>5356</v>
      </c>
      <c r="G979" s="64">
        <v>48</v>
      </c>
      <c r="H979" s="64" t="s">
        <v>5105</v>
      </c>
      <c r="I979" s="64">
        <v>123</v>
      </c>
      <c r="J979" s="64">
        <v>54</v>
      </c>
      <c r="K979" s="64">
        <v>2551</v>
      </c>
    </row>
    <row r="980" spans="1:11" x14ac:dyDescent="0.2">
      <c r="A980" s="64" t="s">
        <v>7426</v>
      </c>
      <c r="B980" s="64" t="s">
        <v>7420</v>
      </c>
      <c r="C980" s="64" t="s">
        <v>161</v>
      </c>
      <c r="D980" s="64" t="s">
        <v>160</v>
      </c>
      <c r="E980" s="64" t="s">
        <v>1093</v>
      </c>
      <c r="F980" s="64" t="s">
        <v>5151</v>
      </c>
      <c r="G980" s="64">
        <v>36</v>
      </c>
      <c r="H980" s="64" t="s">
        <v>5105</v>
      </c>
      <c r="I980" s="64">
        <v>6.7</v>
      </c>
      <c r="J980" s="64">
        <v>4.2</v>
      </c>
      <c r="K980" s="64">
        <v>133</v>
      </c>
    </row>
    <row r="981" spans="1:11" x14ac:dyDescent="0.2">
      <c r="A981" s="64" t="s">
        <v>7427</v>
      </c>
      <c r="B981" s="64" t="s">
        <v>7420</v>
      </c>
      <c r="C981" s="64" t="s">
        <v>161</v>
      </c>
      <c r="D981" s="64" t="s">
        <v>160</v>
      </c>
      <c r="E981" s="64" t="s">
        <v>1201</v>
      </c>
      <c r="F981" s="64" t="s">
        <v>1202</v>
      </c>
      <c r="G981" s="64">
        <v>43</v>
      </c>
      <c r="H981" s="64" t="s">
        <v>5105</v>
      </c>
      <c r="I981" s="64">
        <v>22</v>
      </c>
      <c r="J981" s="64">
        <v>9</v>
      </c>
      <c r="K981" s="64">
        <v>381647</v>
      </c>
    </row>
    <row r="982" spans="1:11" x14ac:dyDescent="0.2">
      <c r="A982" s="64" t="s">
        <v>7428</v>
      </c>
      <c r="B982" s="64" t="s">
        <v>7420</v>
      </c>
      <c r="C982" s="64" t="s">
        <v>161</v>
      </c>
      <c r="D982" s="64" t="s">
        <v>160</v>
      </c>
      <c r="E982" s="64" t="s">
        <v>1309</v>
      </c>
      <c r="F982" s="64" t="s">
        <v>8279</v>
      </c>
      <c r="G982" s="64">
        <v>43</v>
      </c>
      <c r="H982" s="64" t="s">
        <v>5105</v>
      </c>
      <c r="I982" s="64">
        <v>35</v>
      </c>
      <c r="J982" s="64">
        <v>20</v>
      </c>
      <c r="K982" s="64">
        <v>357242</v>
      </c>
    </row>
    <row r="983" spans="1:11" x14ac:dyDescent="0.2">
      <c r="A983" s="64" t="s">
        <v>7429</v>
      </c>
      <c r="B983" s="64" t="s">
        <v>7420</v>
      </c>
      <c r="C983" s="64" t="s">
        <v>161</v>
      </c>
      <c r="D983" s="64" t="s">
        <v>160</v>
      </c>
      <c r="E983" s="64" t="s">
        <v>1417</v>
      </c>
      <c r="F983" s="64" t="s">
        <v>5358</v>
      </c>
      <c r="G983" s="64">
        <v>44</v>
      </c>
      <c r="H983" s="64" t="s">
        <v>5105</v>
      </c>
      <c r="I983" s="64">
        <v>30</v>
      </c>
      <c r="J983" s="64">
        <v>20</v>
      </c>
      <c r="K983" s="64">
        <v>238161</v>
      </c>
    </row>
    <row r="984" spans="1:11" x14ac:dyDescent="0.2">
      <c r="A984" s="64" t="s">
        <v>7430</v>
      </c>
      <c r="B984" s="64" t="s">
        <v>7420</v>
      </c>
      <c r="C984" s="64" t="s">
        <v>161</v>
      </c>
      <c r="D984" s="64" t="s">
        <v>160</v>
      </c>
      <c r="E984" s="64" t="s">
        <v>1525</v>
      </c>
      <c r="F984" s="64" t="s">
        <v>5312</v>
      </c>
      <c r="G984" s="64">
        <v>43</v>
      </c>
      <c r="H984" s="64" t="s">
        <v>5105</v>
      </c>
      <c r="I984" s="64">
        <v>19</v>
      </c>
      <c r="J984" s="64">
        <v>8</v>
      </c>
      <c r="K984" s="64">
        <v>441</v>
      </c>
    </row>
    <row r="985" spans="1:11" x14ac:dyDescent="0.2">
      <c r="A985" s="64" t="s">
        <v>7431</v>
      </c>
      <c r="B985" s="64" t="s">
        <v>7420</v>
      </c>
      <c r="C985" s="64" t="s">
        <v>161</v>
      </c>
      <c r="D985" s="64" t="s">
        <v>160</v>
      </c>
      <c r="E985" s="64" t="s">
        <v>1632</v>
      </c>
      <c r="F985" s="64" t="s">
        <v>8787</v>
      </c>
      <c r="G985" s="64">
        <v>42</v>
      </c>
      <c r="H985" s="64" t="s">
        <v>5105</v>
      </c>
      <c r="I985" s="64">
        <v>14</v>
      </c>
      <c r="J985" s="64">
        <v>6</v>
      </c>
      <c r="K985" s="64">
        <v>190529</v>
      </c>
    </row>
    <row r="986" spans="1:11" x14ac:dyDescent="0.2">
      <c r="A986" s="64" t="s">
        <v>7432</v>
      </c>
      <c r="B986" s="64" t="s">
        <v>7420</v>
      </c>
      <c r="C986" s="64" t="s">
        <v>161</v>
      </c>
      <c r="D986" s="64" t="s">
        <v>160</v>
      </c>
      <c r="E986" s="64" t="s">
        <v>1740</v>
      </c>
      <c r="F986" s="64" t="s">
        <v>5310</v>
      </c>
      <c r="G986" s="64">
        <v>37</v>
      </c>
      <c r="H986" s="64" t="s">
        <v>5105</v>
      </c>
      <c r="I986" s="64">
        <v>22</v>
      </c>
      <c r="J986" s="64">
        <v>14</v>
      </c>
      <c r="K986" s="64">
        <v>153</v>
      </c>
    </row>
    <row r="987" spans="1:11" x14ac:dyDescent="0.2">
      <c r="A987" s="64" t="s">
        <v>7433</v>
      </c>
      <c r="B987" s="64" t="s">
        <v>7420</v>
      </c>
      <c r="C987" s="64" t="s">
        <v>161</v>
      </c>
      <c r="D987" s="64" t="s">
        <v>160</v>
      </c>
      <c r="E987" s="64" t="s">
        <v>1847</v>
      </c>
      <c r="F987" s="64" t="s">
        <v>5311</v>
      </c>
      <c r="G987" s="64">
        <v>45</v>
      </c>
      <c r="H987" s="64" t="s">
        <v>5105</v>
      </c>
      <c r="I987" s="64">
        <v>17</v>
      </c>
      <c r="J987" s="64">
        <v>11</v>
      </c>
      <c r="K987" s="64">
        <v>219</v>
      </c>
    </row>
    <row r="988" spans="1:11" x14ac:dyDescent="0.2">
      <c r="A988" s="64" t="s">
        <v>7434</v>
      </c>
      <c r="B988" s="64" t="s">
        <v>7420</v>
      </c>
      <c r="C988" s="64" t="s">
        <v>161</v>
      </c>
      <c r="D988" s="64" t="s">
        <v>160</v>
      </c>
      <c r="E988" s="64" t="s">
        <v>1954</v>
      </c>
      <c r="F988" s="64" t="s">
        <v>8094</v>
      </c>
      <c r="G988" s="64">
        <v>37</v>
      </c>
      <c r="H988" s="64" t="s">
        <v>5105</v>
      </c>
      <c r="I988" s="64">
        <v>34</v>
      </c>
      <c r="J988" s="64">
        <v>22</v>
      </c>
      <c r="K988" s="64">
        <v>51106</v>
      </c>
    </row>
    <row r="989" spans="1:11" x14ac:dyDescent="0.2">
      <c r="A989" s="64" t="s">
        <v>9389</v>
      </c>
      <c r="B989" s="64" t="s">
        <v>7420</v>
      </c>
      <c r="C989" s="64" t="s">
        <v>161</v>
      </c>
      <c r="D989" s="64" t="s">
        <v>160</v>
      </c>
      <c r="E989" s="64" t="s">
        <v>8289</v>
      </c>
      <c r="F989" s="64" t="s">
        <v>8290</v>
      </c>
      <c r="G989" s="64">
        <v>49</v>
      </c>
      <c r="H989" s="64" t="s">
        <v>5365</v>
      </c>
      <c r="I989" s="64">
        <v>60</v>
      </c>
      <c r="J989" s="64">
        <v>77</v>
      </c>
      <c r="K989" s="64">
        <v>290376</v>
      </c>
    </row>
    <row r="990" spans="1:11" x14ac:dyDescent="0.2">
      <c r="A990" s="64" t="s">
        <v>9390</v>
      </c>
      <c r="B990" s="64" t="s">
        <v>7420</v>
      </c>
      <c r="C990" s="64" t="s">
        <v>161</v>
      </c>
      <c r="D990" s="64" t="s">
        <v>160</v>
      </c>
      <c r="E990" s="64" t="s">
        <v>8291</v>
      </c>
      <c r="F990" s="64" t="s">
        <v>8292</v>
      </c>
      <c r="G990" s="64">
        <v>7</v>
      </c>
      <c r="H990" s="64" t="s">
        <v>5365</v>
      </c>
      <c r="I990" s="64">
        <v>44</v>
      </c>
      <c r="J990" s="64">
        <v>51</v>
      </c>
      <c r="K990" s="64">
        <v>205502</v>
      </c>
    </row>
    <row r="991" spans="1:11" x14ac:dyDescent="0.2">
      <c r="A991" s="64" t="s">
        <v>7435</v>
      </c>
      <c r="B991" s="64" t="s">
        <v>7420</v>
      </c>
      <c r="C991" s="64" t="s">
        <v>161</v>
      </c>
      <c r="D991" s="64" t="s">
        <v>160</v>
      </c>
      <c r="E991" s="64" t="s">
        <v>2278</v>
      </c>
      <c r="F991" s="64" t="s">
        <v>5366</v>
      </c>
      <c r="G991" s="64">
        <v>40</v>
      </c>
      <c r="H991" s="64" t="s">
        <v>5365</v>
      </c>
      <c r="I991" s="64">
        <v>75</v>
      </c>
      <c r="J991" s="64">
        <v>89</v>
      </c>
      <c r="K991" s="64">
        <v>411004</v>
      </c>
    </row>
    <row r="992" spans="1:11" x14ac:dyDescent="0.2">
      <c r="A992" s="64" t="s">
        <v>7436</v>
      </c>
      <c r="B992" s="64" t="s">
        <v>7420</v>
      </c>
      <c r="C992" s="64" t="s">
        <v>161</v>
      </c>
      <c r="D992" s="64" t="s">
        <v>160</v>
      </c>
      <c r="E992" s="64" t="s">
        <v>2385</v>
      </c>
      <c r="F992" s="64" t="s">
        <v>5297</v>
      </c>
      <c r="G992" s="64">
        <v>30</v>
      </c>
      <c r="H992" s="64" t="s">
        <v>5365</v>
      </c>
      <c r="I992" s="64">
        <v>56</v>
      </c>
      <c r="J992" s="64">
        <v>69</v>
      </c>
      <c r="K992" s="64">
        <v>125733</v>
      </c>
    </row>
    <row r="993" spans="1:11" x14ac:dyDescent="0.2">
      <c r="A993" s="64" t="s">
        <v>7437</v>
      </c>
      <c r="B993" s="64" t="s">
        <v>7420</v>
      </c>
      <c r="C993" s="64" t="s">
        <v>161</v>
      </c>
      <c r="D993" s="64" t="s">
        <v>160</v>
      </c>
      <c r="E993" s="64" t="s">
        <v>2492</v>
      </c>
      <c r="F993" s="64" t="s">
        <v>5298</v>
      </c>
      <c r="G993" s="64">
        <v>40</v>
      </c>
      <c r="H993" s="64" t="s">
        <v>5365</v>
      </c>
      <c r="I993" s="64">
        <v>62</v>
      </c>
      <c r="J993" s="64">
        <v>81</v>
      </c>
      <c r="K993" s="64">
        <v>183763</v>
      </c>
    </row>
    <row r="994" spans="1:11" x14ac:dyDescent="0.2">
      <c r="A994" s="64" t="s">
        <v>9391</v>
      </c>
      <c r="B994" s="64" t="s">
        <v>7420</v>
      </c>
      <c r="C994" s="64" t="s">
        <v>161</v>
      </c>
      <c r="D994" s="64" t="s">
        <v>160</v>
      </c>
      <c r="E994" s="64" t="s">
        <v>2706</v>
      </c>
      <c r="F994" s="64" t="s">
        <v>5368</v>
      </c>
      <c r="G994" s="64">
        <v>15</v>
      </c>
      <c r="H994" s="64" t="s">
        <v>5365</v>
      </c>
      <c r="I994" s="64">
        <v>75</v>
      </c>
      <c r="J994" s="64">
        <v>81</v>
      </c>
      <c r="K994" s="64">
        <v>4555</v>
      </c>
    </row>
    <row r="995" spans="1:11" x14ac:dyDescent="0.2">
      <c r="A995" s="64" t="s">
        <v>7438</v>
      </c>
      <c r="B995" s="64" t="s">
        <v>7420</v>
      </c>
      <c r="C995" s="64" t="s">
        <v>161</v>
      </c>
      <c r="D995" s="64" t="s">
        <v>160</v>
      </c>
      <c r="E995" s="64" t="s">
        <v>3138</v>
      </c>
      <c r="F995" s="64" t="s">
        <v>5373</v>
      </c>
      <c r="G995" s="64">
        <v>48</v>
      </c>
      <c r="H995" s="64" t="s">
        <v>5105</v>
      </c>
      <c r="I995" s="64">
        <v>18</v>
      </c>
      <c r="J995" s="64">
        <v>7</v>
      </c>
      <c r="K995" s="64">
        <v>23954</v>
      </c>
    </row>
    <row r="996" spans="1:11" x14ac:dyDescent="0.2">
      <c r="A996" s="64" t="s">
        <v>7439</v>
      </c>
      <c r="B996" s="64" t="s">
        <v>7420</v>
      </c>
      <c r="C996" s="64" t="s">
        <v>161</v>
      </c>
      <c r="D996" s="64" t="s">
        <v>160</v>
      </c>
      <c r="E996" s="64" t="s">
        <v>4003</v>
      </c>
      <c r="F996" s="64" t="s">
        <v>5129</v>
      </c>
      <c r="G996" s="64">
        <v>36</v>
      </c>
      <c r="H996" s="64" t="s">
        <v>5105</v>
      </c>
      <c r="I996" s="64">
        <v>136</v>
      </c>
      <c r="J996" s="64">
        <v>27</v>
      </c>
      <c r="K996" s="64">
        <v>1054</v>
      </c>
    </row>
    <row r="997" spans="1:11" x14ac:dyDescent="0.2">
      <c r="A997" s="64" t="s">
        <v>7440</v>
      </c>
      <c r="B997" s="64" t="s">
        <v>7420</v>
      </c>
      <c r="C997" s="64" t="s">
        <v>161</v>
      </c>
      <c r="D997" s="64" t="s">
        <v>160</v>
      </c>
      <c r="E997" s="64" t="s">
        <v>4327</v>
      </c>
      <c r="F997" s="64" t="s">
        <v>5386</v>
      </c>
      <c r="G997" s="64">
        <v>44</v>
      </c>
      <c r="H997" s="64" t="s">
        <v>5105</v>
      </c>
      <c r="I997" s="64">
        <v>216</v>
      </c>
      <c r="J997" s="64">
        <v>129</v>
      </c>
      <c r="K997" s="64">
        <v>35391</v>
      </c>
    </row>
    <row r="998" spans="1:11" x14ac:dyDescent="0.2">
      <c r="A998" s="64" t="s">
        <v>7441</v>
      </c>
      <c r="B998" s="64" t="s">
        <v>7420</v>
      </c>
      <c r="C998" s="64" t="s">
        <v>161</v>
      </c>
      <c r="D998" s="64" t="s">
        <v>160</v>
      </c>
      <c r="E998" s="64" t="s">
        <v>4435</v>
      </c>
      <c r="F998" s="64" t="s">
        <v>5388</v>
      </c>
      <c r="G998" s="64">
        <v>33</v>
      </c>
      <c r="H998" s="64" t="s">
        <v>5105</v>
      </c>
      <c r="I998" s="64">
        <v>32</v>
      </c>
      <c r="J998" s="64">
        <v>10</v>
      </c>
      <c r="K998" s="64">
        <v>2534</v>
      </c>
    </row>
    <row r="999" spans="1:11" x14ac:dyDescent="0.2">
      <c r="A999" s="64" t="s">
        <v>7442</v>
      </c>
      <c r="B999" s="64" t="s">
        <v>7420</v>
      </c>
      <c r="C999" s="64" t="s">
        <v>161</v>
      </c>
      <c r="D999" s="64" t="s">
        <v>160</v>
      </c>
      <c r="E999" s="64" t="s">
        <v>4868</v>
      </c>
      <c r="F999" s="64" t="s">
        <v>5307</v>
      </c>
      <c r="G999" s="64">
        <v>44</v>
      </c>
      <c r="H999" s="64" t="s">
        <v>5105</v>
      </c>
      <c r="I999" s="64">
        <v>9229</v>
      </c>
      <c r="J999" s="64">
        <v>6350</v>
      </c>
      <c r="K999" s="64">
        <v>1232577633</v>
      </c>
    </row>
    <row r="1000" spans="1:11" x14ac:dyDescent="0.2">
      <c r="A1000" s="64" t="s">
        <v>9392</v>
      </c>
      <c r="B1000" s="64" t="s">
        <v>7420</v>
      </c>
      <c r="C1000" s="64" t="s">
        <v>161</v>
      </c>
      <c r="D1000" s="64" t="s">
        <v>160</v>
      </c>
      <c r="E1000" s="64" t="s">
        <v>8301</v>
      </c>
      <c r="F1000" s="64" t="s">
        <v>8302</v>
      </c>
      <c r="G1000" s="64">
        <v>21</v>
      </c>
      <c r="H1000" s="64" t="s">
        <v>5105</v>
      </c>
      <c r="I1000" s="64">
        <v>4230</v>
      </c>
      <c r="J1000" s="64">
        <v>3417</v>
      </c>
      <c r="K1000" s="64">
        <v>19372048</v>
      </c>
    </row>
    <row r="1001" spans="1:11" x14ac:dyDescent="0.2">
      <c r="A1001" s="64" t="s">
        <v>7443</v>
      </c>
      <c r="B1001" s="64" t="s">
        <v>7444</v>
      </c>
      <c r="C1001" s="64" t="s">
        <v>165</v>
      </c>
      <c r="D1001" s="64" t="s">
        <v>164</v>
      </c>
      <c r="E1001" s="64" t="s">
        <v>15</v>
      </c>
      <c r="F1001" s="64" t="s">
        <v>5284</v>
      </c>
      <c r="G1001" s="64">
        <v>19</v>
      </c>
      <c r="H1001" s="64" t="s">
        <v>5365</v>
      </c>
      <c r="I1001" s="64">
        <v>90</v>
      </c>
      <c r="J1001" s="64">
        <v>96</v>
      </c>
      <c r="K1001" s="64">
        <v>149200</v>
      </c>
    </row>
    <row r="1002" spans="1:11" x14ac:dyDescent="0.2">
      <c r="A1002" s="64" t="s">
        <v>7445</v>
      </c>
      <c r="B1002" s="64" t="s">
        <v>7444</v>
      </c>
      <c r="C1002" s="64" t="s">
        <v>165</v>
      </c>
      <c r="D1002" s="64" t="s">
        <v>164</v>
      </c>
      <c r="E1002" s="64" t="s">
        <v>225</v>
      </c>
      <c r="F1002" s="64" t="s">
        <v>5285</v>
      </c>
      <c r="G1002" s="64">
        <v>11</v>
      </c>
      <c r="H1002" s="64" t="s">
        <v>5365</v>
      </c>
      <c r="I1002" s="64">
        <v>96</v>
      </c>
      <c r="J1002" s="64">
        <v>99</v>
      </c>
      <c r="K1002" s="64">
        <v>27920</v>
      </c>
    </row>
    <row r="1003" spans="1:11" x14ac:dyDescent="0.2">
      <c r="A1003" s="64" t="s">
        <v>7446</v>
      </c>
      <c r="B1003" s="64" t="s">
        <v>7444</v>
      </c>
      <c r="C1003" s="64" t="s">
        <v>165</v>
      </c>
      <c r="D1003" s="64" t="s">
        <v>164</v>
      </c>
      <c r="E1003" s="64" t="s">
        <v>332</v>
      </c>
      <c r="F1003" s="64" t="s">
        <v>5115</v>
      </c>
      <c r="G1003" s="64">
        <v>12</v>
      </c>
      <c r="H1003" s="64" t="s">
        <v>5105</v>
      </c>
      <c r="I1003" s="64">
        <v>14</v>
      </c>
      <c r="J1003" s="64">
        <v>11</v>
      </c>
      <c r="K1003" s="64">
        <v>94628</v>
      </c>
    </row>
    <row r="1004" spans="1:11" x14ac:dyDescent="0.2">
      <c r="A1004" s="64" t="s">
        <v>7447</v>
      </c>
      <c r="B1004" s="64" t="s">
        <v>7444</v>
      </c>
      <c r="C1004" s="64" t="s">
        <v>165</v>
      </c>
      <c r="D1004" s="64" t="s">
        <v>164</v>
      </c>
      <c r="E1004" s="64" t="s">
        <v>441</v>
      </c>
      <c r="F1004" s="64" t="s">
        <v>5111</v>
      </c>
      <c r="G1004" s="64">
        <v>30</v>
      </c>
      <c r="H1004" s="64" t="s">
        <v>5105</v>
      </c>
      <c r="I1004" s="64">
        <v>13</v>
      </c>
      <c r="J1004" s="64">
        <v>7</v>
      </c>
      <c r="K1004" s="64">
        <v>189255</v>
      </c>
    </row>
    <row r="1005" spans="1:11" x14ac:dyDescent="0.2">
      <c r="A1005" s="64" t="s">
        <v>7448</v>
      </c>
      <c r="B1005" s="64" t="s">
        <v>7444</v>
      </c>
      <c r="C1005" s="64" t="s">
        <v>165</v>
      </c>
      <c r="D1005" s="64" t="s">
        <v>164</v>
      </c>
      <c r="E1005" s="64" t="s">
        <v>550</v>
      </c>
      <c r="F1005" s="64" t="s">
        <v>5350</v>
      </c>
      <c r="G1005" s="64">
        <v>35</v>
      </c>
      <c r="H1005" s="64" t="s">
        <v>5105</v>
      </c>
      <c r="I1005" s="64">
        <v>16</v>
      </c>
      <c r="J1005" s="64">
        <v>10</v>
      </c>
      <c r="K1005" s="64">
        <v>205041</v>
      </c>
    </row>
    <row r="1006" spans="1:11" x14ac:dyDescent="0.2">
      <c r="A1006" s="64" t="s">
        <v>7449</v>
      </c>
      <c r="B1006" s="64" t="s">
        <v>7444</v>
      </c>
      <c r="C1006" s="64" t="s">
        <v>165</v>
      </c>
      <c r="D1006" s="64" t="s">
        <v>164</v>
      </c>
      <c r="E1006" s="64" t="s">
        <v>984</v>
      </c>
      <c r="F1006" s="64" t="s">
        <v>5356</v>
      </c>
      <c r="G1006" s="64">
        <v>9</v>
      </c>
      <c r="H1006" s="64" t="s">
        <v>5105</v>
      </c>
      <c r="I1006" s="64">
        <v>63</v>
      </c>
      <c r="J1006" s="64">
        <v>54</v>
      </c>
      <c r="K1006" s="64">
        <v>349</v>
      </c>
    </row>
    <row r="1007" spans="1:11" x14ac:dyDescent="0.2">
      <c r="A1007" s="64" t="s">
        <v>7450</v>
      </c>
      <c r="B1007" s="64" t="s">
        <v>7444</v>
      </c>
      <c r="C1007" s="64" t="s">
        <v>165</v>
      </c>
      <c r="D1007" s="64" t="s">
        <v>164</v>
      </c>
      <c r="E1007" s="64" t="s">
        <v>1093</v>
      </c>
      <c r="F1007" s="64" t="s">
        <v>5151</v>
      </c>
      <c r="G1007" s="64">
        <v>9</v>
      </c>
      <c r="H1007" s="64" t="s">
        <v>5105</v>
      </c>
      <c r="I1007" s="64">
        <v>4.9000000000000004</v>
      </c>
      <c r="J1007" s="64">
        <v>4.2</v>
      </c>
      <c r="K1007" s="64">
        <v>32</v>
      </c>
    </row>
    <row r="1008" spans="1:11" x14ac:dyDescent="0.2">
      <c r="A1008" s="64" t="s">
        <v>7451</v>
      </c>
      <c r="B1008" s="64" t="s">
        <v>7444</v>
      </c>
      <c r="C1008" s="64" t="s">
        <v>165</v>
      </c>
      <c r="D1008" s="64" t="s">
        <v>164</v>
      </c>
      <c r="E1008" s="64" t="s">
        <v>1201</v>
      </c>
      <c r="F1008" s="64" t="s">
        <v>1202</v>
      </c>
      <c r="G1008" s="64">
        <v>21</v>
      </c>
      <c r="H1008" s="64" t="s">
        <v>5105</v>
      </c>
      <c r="I1008" s="64">
        <v>17</v>
      </c>
      <c r="J1008" s="64">
        <v>9</v>
      </c>
      <c r="K1008" s="64">
        <v>252340</v>
      </c>
    </row>
    <row r="1009" spans="1:11" x14ac:dyDescent="0.2">
      <c r="A1009" s="64" t="s">
        <v>7452</v>
      </c>
      <c r="B1009" s="64" t="s">
        <v>7444</v>
      </c>
      <c r="C1009" s="64" t="s">
        <v>165</v>
      </c>
      <c r="D1009" s="64" t="s">
        <v>164</v>
      </c>
      <c r="E1009" s="64" t="s">
        <v>1309</v>
      </c>
      <c r="F1009" s="64" t="s">
        <v>8279</v>
      </c>
      <c r="G1009" s="64">
        <v>22</v>
      </c>
      <c r="H1009" s="64" t="s">
        <v>5105</v>
      </c>
      <c r="I1009" s="64">
        <v>30</v>
      </c>
      <c r="J1009" s="64">
        <v>20</v>
      </c>
      <c r="K1009" s="64">
        <v>253877</v>
      </c>
    </row>
    <row r="1010" spans="1:11" x14ac:dyDescent="0.2">
      <c r="A1010" s="64" t="s">
        <v>7453</v>
      </c>
      <c r="B1010" s="64" t="s">
        <v>7444</v>
      </c>
      <c r="C1010" s="64" t="s">
        <v>165</v>
      </c>
      <c r="D1010" s="64" t="s">
        <v>164</v>
      </c>
      <c r="E1010" s="64" t="s">
        <v>1417</v>
      </c>
      <c r="F1010" s="64" t="s">
        <v>5358</v>
      </c>
      <c r="G1010" s="64">
        <v>46</v>
      </c>
      <c r="H1010" s="64" t="s">
        <v>5105</v>
      </c>
      <c r="I1010" s="64">
        <v>31</v>
      </c>
      <c r="J1010" s="64">
        <v>20</v>
      </c>
      <c r="K1010" s="64">
        <v>279265</v>
      </c>
    </row>
    <row r="1011" spans="1:11" x14ac:dyDescent="0.2">
      <c r="A1011" s="64" t="s">
        <v>7454</v>
      </c>
      <c r="B1011" s="64" t="s">
        <v>7444</v>
      </c>
      <c r="C1011" s="64" t="s">
        <v>165</v>
      </c>
      <c r="D1011" s="64" t="s">
        <v>164</v>
      </c>
      <c r="E1011" s="64" t="s">
        <v>1525</v>
      </c>
      <c r="F1011" s="64" t="s">
        <v>5312</v>
      </c>
      <c r="G1011" s="64">
        <v>41</v>
      </c>
      <c r="H1011" s="64" t="s">
        <v>5105</v>
      </c>
      <c r="I1011" s="64">
        <v>19</v>
      </c>
      <c r="J1011" s="64">
        <v>8</v>
      </c>
      <c r="K1011" s="64">
        <v>436</v>
      </c>
    </row>
    <row r="1012" spans="1:11" x14ac:dyDescent="0.2">
      <c r="A1012" s="64" t="s">
        <v>7455</v>
      </c>
      <c r="B1012" s="64" t="s">
        <v>7444</v>
      </c>
      <c r="C1012" s="64" t="s">
        <v>165</v>
      </c>
      <c r="D1012" s="64" t="s">
        <v>164</v>
      </c>
      <c r="E1012" s="64" t="s">
        <v>1632</v>
      </c>
      <c r="F1012" s="64" t="s">
        <v>8787</v>
      </c>
      <c r="G1012" s="64">
        <v>10</v>
      </c>
      <c r="H1012" s="64" t="s">
        <v>5105</v>
      </c>
      <c r="I1012" s="64">
        <v>8</v>
      </c>
      <c r="J1012" s="64">
        <v>6</v>
      </c>
      <c r="K1012" s="64">
        <v>50775</v>
      </c>
    </row>
    <row r="1013" spans="1:11" x14ac:dyDescent="0.2">
      <c r="A1013" s="64" t="s">
        <v>7456</v>
      </c>
      <c r="B1013" s="64" t="s">
        <v>7444</v>
      </c>
      <c r="C1013" s="64" t="s">
        <v>165</v>
      </c>
      <c r="D1013" s="64" t="s">
        <v>164</v>
      </c>
      <c r="E1013" s="64" t="s">
        <v>1740</v>
      </c>
      <c r="F1013" s="64" t="s">
        <v>5310</v>
      </c>
      <c r="G1013" s="64">
        <v>23</v>
      </c>
      <c r="H1013" s="64" t="s">
        <v>5105</v>
      </c>
      <c r="I1013" s="64">
        <v>20</v>
      </c>
      <c r="J1013" s="64">
        <v>14</v>
      </c>
      <c r="K1013" s="64">
        <v>127</v>
      </c>
    </row>
    <row r="1014" spans="1:11" x14ac:dyDescent="0.2">
      <c r="A1014" s="64" t="s">
        <v>7457</v>
      </c>
      <c r="B1014" s="64" t="s">
        <v>7444</v>
      </c>
      <c r="C1014" s="64" t="s">
        <v>165</v>
      </c>
      <c r="D1014" s="64" t="s">
        <v>164</v>
      </c>
      <c r="E1014" s="64" t="s">
        <v>1847</v>
      </c>
      <c r="F1014" s="64" t="s">
        <v>5311</v>
      </c>
      <c r="G1014" s="64">
        <v>11</v>
      </c>
      <c r="H1014" s="64" t="s">
        <v>5105</v>
      </c>
      <c r="I1014" s="64">
        <v>13</v>
      </c>
      <c r="J1014" s="64">
        <v>11</v>
      </c>
      <c r="K1014" s="64">
        <v>85</v>
      </c>
    </row>
    <row r="1015" spans="1:11" x14ac:dyDescent="0.2">
      <c r="A1015" s="64" t="s">
        <v>7458</v>
      </c>
      <c r="B1015" s="64" t="s">
        <v>7444</v>
      </c>
      <c r="C1015" s="64" t="s">
        <v>165</v>
      </c>
      <c r="D1015" s="64" t="s">
        <v>164</v>
      </c>
      <c r="E1015" s="64" t="s">
        <v>1954</v>
      </c>
      <c r="F1015" s="64" t="s">
        <v>8094</v>
      </c>
      <c r="G1015" s="64">
        <v>5</v>
      </c>
      <c r="H1015" s="64" t="s">
        <v>5105</v>
      </c>
      <c r="I1015" s="64">
        <v>26</v>
      </c>
      <c r="J1015" s="64">
        <v>22</v>
      </c>
      <c r="K1015" s="64">
        <v>15656</v>
      </c>
    </row>
    <row r="1016" spans="1:11" x14ac:dyDescent="0.2">
      <c r="A1016" s="64" t="s">
        <v>9393</v>
      </c>
      <c r="B1016" s="64" t="s">
        <v>7444</v>
      </c>
      <c r="C1016" s="64" t="s">
        <v>165</v>
      </c>
      <c r="D1016" s="64" t="s">
        <v>164</v>
      </c>
      <c r="E1016" s="64" t="s">
        <v>8289</v>
      </c>
      <c r="F1016" s="64" t="s">
        <v>8290</v>
      </c>
      <c r="G1016" s="64">
        <v>23</v>
      </c>
      <c r="H1016" s="64" t="s">
        <v>5365</v>
      </c>
      <c r="I1016" s="64">
        <v>68</v>
      </c>
      <c r="J1016" s="64">
        <v>77</v>
      </c>
      <c r="K1016" s="64">
        <v>172624</v>
      </c>
    </row>
    <row r="1017" spans="1:11" x14ac:dyDescent="0.2">
      <c r="A1017" s="64" t="s">
        <v>9394</v>
      </c>
      <c r="B1017" s="64" t="s">
        <v>7444</v>
      </c>
      <c r="C1017" s="64" t="s">
        <v>165</v>
      </c>
      <c r="D1017" s="64" t="s">
        <v>164</v>
      </c>
      <c r="E1017" s="64" t="s">
        <v>8291</v>
      </c>
      <c r="F1017" s="64" t="s">
        <v>8292</v>
      </c>
      <c r="G1017" s="64">
        <v>30</v>
      </c>
      <c r="H1017" s="64" t="s">
        <v>5365</v>
      </c>
      <c r="I1017" s="64">
        <v>38</v>
      </c>
      <c r="J1017" s="64">
        <v>51</v>
      </c>
      <c r="K1017" s="64">
        <v>410053</v>
      </c>
    </row>
    <row r="1018" spans="1:11" x14ac:dyDescent="0.2">
      <c r="A1018" s="64" t="s">
        <v>7459</v>
      </c>
      <c r="B1018" s="64" t="s">
        <v>7444</v>
      </c>
      <c r="C1018" s="64" t="s">
        <v>165</v>
      </c>
      <c r="D1018" s="64" t="s">
        <v>164</v>
      </c>
      <c r="E1018" s="64" t="s">
        <v>2278</v>
      </c>
      <c r="F1018" s="64" t="s">
        <v>5366</v>
      </c>
      <c r="G1018" s="64">
        <v>24</v>
      </c>
      <c r="H1018" s="64" t="s">
        <v>5365</v>
      </c>
      <c r="I1018" s="64">
        <v>79</v>
      </c>
      <c r="J1018" s="64">
        <v>89</v>
      </c>
      <c r="K1018" s="64">
        <v>315425</v>
      </c>
    </row>
    <row r="1019" spans="1:11" x14ac:dyDescent="0.2">
      <c r="A1019" s="64" t="s">
        <v>7460</v>
      </c>
      <c r="B1019" s="64" t="s">
        <v>7444</v>
      </c>
      <c r="C1019" s="64" t="s">
        <v>165</v>
      </c>
      <c r="D1019" s="64" t="s">
        <v>164</v>
      </c>
      <c r="E1019" s="64" t="s">
        <v>2385</v>
      </c>
      <c r="F1019" s="64" t="s">
        <v>5297</v>
      </c>
      <c r="G1019" s="64">
        <v>24</v>
      </c>
      <c r="H1019" s="64" t="s">
        <v>5365</v>
      </c>
      <c r="I1019" s="64">
        <v>57</v>
      </c>
      <c r="J1019" s="64">
        <v>69</v>
      </c>
      <c r="K1019" s="64">
        <v>105429</v>
      </c>
    </row>
    <row r="1020" spans="1:11" x14ac:dyDescent="0.2">
      <c r="A1020" s="64" t="s">
        <v>7461</v>
      </c>
      <c r="B1020" s="64" t="s">
        <v>7444</v>
      </c>
      <c r="C1020" s="64" t="s">
        <v>165</v>
      </c>
      <c r="D1020" s="64" t="s">
        <v>164</v>
      </c>
      <c r="E1020" s="64" t="s">
        <v>2492</v>
      </c>
      <c r="F1020" s="64" t="s">
        <v>5298</v>
      </c>
      <c r="G1020" s="64">
        <v>39</v>
      </c>
      <c r="H1020" s="64" t="s">
        <v>5365</v>
      </c>
      <c r="I1020" s="64">
        <v>63</v>
      </c>
      <c r="J1020" s="64">
        <v>81</v>
      </c>
      <c r="K1020" s="64">
        <v>158143</v>
      </c>
    </row>
    <row r="1021" spans="1:11" x14ac:dyDescent="0.2">
      <c r="A1021" s="64" t="s">
        <v>9395</v>
      </c>
      <c r="B1021" s="64" t="s">
        <v>7444</v>
      </c>
      <c r="C1021" s="64" t="s">
        <v>165</v>
      </c>
      <c r="D1021" s="64" t="s">
        <v>164</v>
      </c>
      <c r="E1021" s="64" t="s">
        <v>2706</v>
      </c>
      <c r="F1021" s="64" t="s">
        <v>5368</v>
      </c>
      <c r="G1021" s="64">
        <v>46</v>
      </c>
      <c r="H1021" s="64" t="s">
        <v>5365</v>
      </c>
      <c r="I1021" s="64">
        <v>67</v>
      </c>
      <c r="J1021" s="64">
        <v>81</v>
      </c>
      <c r="K1021" s="64">
        <v>9385</v>
      </c>
    </row>
    <row r="1022" spans="1:11" x14ac:dyDescent="0.2">
      <c r="A1022" s="64" t="s">
        <v>7462</v>
      </c>
      <c r="B1022" s="64" t="s">
        <v>7444</v>
      </c>
      <c r="C1022" s="64" t="s">
        <v>165</v>
      </c>
      <c r="D1022" s="64" t="s">
        <v>164</v>
      </c>
      <c r="E1022" s="64" t="s">
        <v>3138</v>
      </c>
      <c r="F1022" s="64" t="s">
        <v>5373</v>
      </c>
      <c r="G1022" s="64">
        <v>17</v>
      </c>
      <c r="H1022" s="64" t="s">
        <v>5105</v>
      </c>
      <c r="I1022" s="64">
        <v>11</v>
      </c>
      <c r="J1022" s="64">
        <v>7</v>
      </c>
      <c r="K1022" s="64">
        <v>6960</v>
      </c>
    </row>
    <row r="1023" spans="1:11" x14ac:dyDescent="0.2">
      <c r="A1023" s="64" t="s">
        <v>7463</v>
      </c>
      <c r="B1023" s="64" t="s">
        <v>7444</v>
      </c>
      <c r="C1023" s="64" t="s">
        <v>165</v>
      </c>
      <c r="D1023" s="64" t="s">
        <v>164</v>
      </c>
      <c r="E1023" s="64" t="s">
        <v>4003</v>
      </c>
      <c r="F1023" s="64" t="s">
        <v>5129</v>
      </c>
      <c r="G1023" s="64">
        <v>2</v>
      </c>
      <c r="H1023" s="64" t="s">
        <v>5105</v>
      </c>
      <c r="I1023" s="64">
        <v>39</v>
      </c>
      <c r="J1023" s="64">
        <v>27</v>
      </c>
      <c r="K1023" s="64">
        <v>105</v>
      </c>
    </row>
    <row r="1024" spans="1:11" x14ac:dyDescent="0.2">
      <c r="A1024" s="64" t="s">
        <v>7464</v>
      </c>
      <c r="B1024" s="64" t="s">
        <v>7444</v>
      </c>
      <c r="C1024" s="64" t="s">
        <v>165</v>
      </c>
      <c r="D1024" s="64" t="s">
        <v>164</v>
      </c>
      <c r="E1024" s="64" t="s">
        <v>4327</v>
      </c>
      <c r="F1024" s="64" t="s">
        <v>5386</v>
      </c>
      <c r="G1024" s="64">
        <v>5</v>
      </c>
      <c r="H1024" s="64" t="s">
        <v>5105</v>
      </c>
      <c r="I1024" s="64">
        <v>158</v>
      </c>
      <c r="J1024" s="64">
        <v>129</v>
      </c>
      <c r="K1024" s="64">
        <v>8415</v>
      </c>
    </row>
    <row r="1025" spans="1:11" x14ac:dyDescent="0.2">
      <c r="A1025" s="64" t="s">
        <v>7465</v>
      </c>
      <c r="B1025" s="64" t="s">
        <v>7444</v>
      </c>
      <c r="C1025" s="64" t="s">
        <v>165</v>
      </c>
      <c r="D1025" s="64" t="s">
        <v>164</v>
      </c>
      <c r="E1025" s="64" t="s">
        <v>4435</v>
      </c>
      <c r="F1025" s="64" t="s">
        <v>5388</v>
      </c>
      <c r="G1025" s="64">
        <v>2</v>
      </c>
      <c r="H1025" s="64" t="s">
        <v>5105</v>
      </c>
      <c r="I1025" s="64">
        <v>14</v>
      </c>
      <c r="J1025" s="64">
        <v>10</v>
      </c>
      <c r="K1025" s="64">
        <v>241</v>
      </c>
    </row>
    <row r="1026" spans="1:11" x14ac:dyDescent="0.2">
      <c r="A1026" s="64" t="s">
        <v>7466</v>
      </c>
      <c r="B1026" s="64" t="s">
        <v>7444</v>
      </c>
      <c r="C1026" s="64" t="s">
        <v>165</v>
      </c>
      <c r="D1026" s="64" t="s">
        <v>164</v>
      </c>
      <c r="E1026" s="64" t="s">
        <v>4868</v>
      </c>
      <c r="F1026" s="64" t="s">
        <v>5307</v>
      </c>
      <c r="G1026" s="64">
        <v>3</v>
      </c>
      <c r="H1026" s="64" t="s">
        <v>5105</v>
      </c>
      <c r="I1026" s="64">
        <v>6510</v>
      </c>
      <c r="J1026" s="64">
        <v>6350</v>
      </c>
      <c r="K1026" s="64">
        <v>0</v>
      </c>
    </row>
    <row r="1027" spans="1:11" x14ac:dyDescent="0.2">
      <c r="A1027" s="64" t="s">
        <v>9396</v>
      </c>
      <c r="B1027" s="64" t="s">
        <v>7444</v>
      </c>
      <c r="C1027" s="64" t="s">
        <v>165</v>
      </c>
      <c r="D1027" s="64" t="s">
        <v>164</v>
      </c>
      <c r="E1027" s="64" t="s">
        <v>8301</v>
      </c>
      <c r="F1027" s="64" t="s">
        <v>8302</v>
      </c>
      <c r="G1027" s="64">
        <v>38</v>
      </c>
      <c r="H1027" s="64" t="s">
        <v>5105</v>
      </c>
      <c r="I1027" s="64">
        <v>4743</v>
      </c>
      <c r="J1027" s="64">
        <v>3417</v>
      </c>
      <c r="K1027" s="64">
        <v>33674259</v>
      </c>
    </row>
    <row r="1028" spans="1:11" x14ac:dyDescent="0.2">
      <c r="A1028" s="64" t="s">
        <v>7467</v>
      </c>
      <c r="B1028" s="64" t="s">
        <v>7468</v>
      </c>
      <c r="C1028" s="64" t="s">
        <v>169</v>
      </c>
      <c r="D1028" s="64" t="s">
        <v>168</v>
      </c>
      <c r="E1028" s="64" t="s">
        <v>15</v>
      </c>
      <c r="F1028" s="64" t="s">
        <v>5284</v>
      </c>
      <c r="G1028" s="64">
        <v>13</v>
      </c>
      <c r="H1028" s="64" t="s">
        <v>5365</v>
      </c>
      <c r="I1028" s="64">
        <v>91</v>
      </c>
      <c r="J1028" s="64">
        <v>96</v>
      </c>
      <c r="K1028" s="64">
        <v>377181</v>
      </c>
    </row>
    <row r="1029" spans="1:11" x14ac:dyDescent="0.2">
      <c r="A1029" s="64" t="s">
        <v>7469</v>
      </c>
      <c r="B1029" s="64" t="s">
        <v>7468</v>
      </c>
      <c r="C1029" s="64" t="s">
        <v>169</v>
      </c>
      <c r="D1029" s="64" t="s">
        <v>168</v>
      </c>
      <c r="E1029" s="64" t="s">
        <v>225</v>
      </c>
      <c r="F1029" s="64" t="s">
        <v>5285</v>
      </c>
      <c r="G1029" s="64">
        <v>11</v>
      </c>
      <c r="H1029" s="64" t="s">
        <v>5365</v>
      </c>
      <c r="I1029" s="64">
        <v>96</v>
      </c>
      <c r="J1029" s="64">
        <v>99</v>
      </c>
      <c r="K1029" s="64">
        <v>86485</v>
      </c>
    </row>
    <row r="1030" spans="1:11" x14ac:dyDescent="0.2">
      <c r="A1030" s="64" t="s">
        <v>7470</v>
      </c>
      <c r="B1030" s="64" t="s">
        <v>7468</v>
      </c>
      <c r="C1030" s="64" t="s">
        <v>169</v>
      </c>
      <c r="D1030" s="64" t="s">
        <v>168</v>
      </c>
      <c r="E1030" s="64" t="s">
        <v>332</v>
      </c>
      <c r="F1030" s="64" t="s">
        <v>5115</v>
      </c>
      <c r="G1030" s="64">
        <v>12</v>
      </c>
      <c r="H1030" s="64" t="s">
        <v>5105</v>
      </c>
      <c r="I1030" s="64">
        <v>14</v>
      </c>
      <c r="J1030" s="64">
        <v>11</v>
      </c>
      <c r="K1030" s="64">
        <v>296098</v>
      </c>
    </row>
    <row r="1031" spans="1:11" x14ac:dyDescent="0.2">
      <c r="A1031" s="64" t="s">
        <v>7471</v>
      </c>
      <c r="B1031" s="64" t="s">
        <v>7468</v>
      </c>
      <c r="C1031" s="64" t="s">
        <v>169</v>
      </c>
      <c r="D1031" s="64" t="s">
        <v>168</v>
      </c>
      <c r="E1031" s="64" t="s">
        <v>441</v>
      </c>
      <c r="F1031" s="64" t="s">
        <v>5111</v>
      </c>
      <c r="G1031" s="64">
        <v>21</v>
      </c>
      <c r="H1031" s="64" t="s">
        <v>5105</v>
      </c>
      <c r="I1031" s="64">
        <v>12</v>
      </c>
      <c r="J1031" s="64">
        <v>7</v>
      </c>
      <c r="K1031" s="64">
        <v>493496</v>
      </c>
    </row>
    <row r="1032" spans="1:11" x14ac:dyDescent="0.2">
      <c r="A1032" s="64" t="s">
        <v>7472</v>
      </c>
      <c r="B1032" s="64" t="s">
        <v>7468</v>
      </c>
      <c r="C1032" s="64" t="s">
        <v>169</v>
      </c>
      <c r="D1032" s="64" t="s">
        <v>168</v>
      </c>
      <c r="E1032" s="64" t="s">
        <v>550</v>
      </c>
      <c r="F1032" s="64" t="s">
        <v>5350</v>
      </c>
      <c r="G1032" s="64">
        <v>10</v>
      </c>
      <c r="H1032" s="64" t="s">
        <v>5105</v>
      </c>
      <c r="I1032" s="64">
        <v>12</v>
      </c>
      <c r="J1032" s="64">
        <v>10</v>
      </c>
      <c r="K1032" s="64">
        <v>208529</v>
      </c>
    </row>
    <row r="1033" spans="1:11" x14ac:dyDescent="0.2">
      <c r="A1033" s="64" t="s">
        <v>7473</v>
      </c>
      <c r="B1033" s="64" t="s">
        <v>7468</v>
      </c>
      <c r="C1033" s="64" t="s">
        <v>169</v>
      </c>
      <c r="D1033" s="64" t="s">
        <v>168</v>
      </c>
      <c r="E1033" s="64" t="s">
        <v>984</v>
      </c>
      <c r="F1033" s="64" t="s">
        <v>5356</v>
      </c>
      <c r="G1033" s="64">
        <v>30</v>
      </c>
      <c r="H1033" s="64" t="s">
        <v>5105</v>
      </c>
      <c r="I1033" s="64">
        <v>82</v>
      </c>
      <c r="J1033" s="64">
        <v>54</v>
      </c>
      <c r="K1033" s="64">
        <v>3295</v>
      </c>
    </row>
    <row r="1034" spans="1:11" x14ac:dyDescent="0.2">
      <c r="A1034" s="64" t="s">
        <v>7474</v>
      </c>
      <c r="B1034" s="64" t="s">
        <v>7468</v>
      </c>
      <c r="C1034" s="64" t="s">
        <v>169</v>
      </c>
      <c r="D1034" s="64" t="s">
        <v>168</v>
      </c>
      <c r="E1034" s="64" t="s">
        <v>1093</v>
      </c>
      <c r="F1034" s="64" t="s">
        <v>5151</v>
      </c>
      <c r="G1034" s="64">
        <v>36</v>
      </c>
      <c r="H1034" s="64" t="s">
        <v>5105</v>
      </c>
      <c r="I1034" s="64">
        <v>6.7</v>
      </c>
      <c r="J1034" s="64">
        <v>4.2</v>
      </c>
      <c r="K1034" s="64">
        <v>352</v>
      </c>
    </row>
    <row r="1035" spans="1:11" x14ac:dyDescent="0.2">
      <c r="A1035" s="64" t="s">
        <v>7475</v>
      </c>
      <c r="B1035" s="64" t="s">
        <v>7468</v>
      </c>
      <c r="C1035" s="64" t="s">
        <v>169</v>
      </c>
      <c r="D1035" s="64" t="s">
        <v>168</v>
      </c>
      <c r="E1035" s="64" t="s">
        <v>1201</v>
      </c>
      <c r="F1035" s="64" t="s">
        <v>1202</v>
      </c>
      <c r="G1035" s="64">
        <v>26</v>
      </c>
      <c r="H1035" s="64" t="s">
        <v>5105</v>
      </c>
      <c r="I1035" s="64">
        <v>18</v>
      </c>
      <c r="J1035" s="64">
        <v>9</v>
      </c>
      <c r="K1035" s="64">
        <v>888293</v>
      </c>
    </row>
    <row r="1036" spans="1:11" x14ac:dyDescent="0.2">
      <c r="A1036" s="64" t="s">
        <v>7476</v>
      </c>
      <c r="B1036" s="64" t="s">
        <v>7468</v>
      </c>
      <c r="C1036" s="64" t="s">
        <v>169</v>
      </c>
      <c r="D1036" s="64" t="s">
        <v>168</v>
      </c>
      <c r="E1036" s="64" t="s">
        <v>1309</v>
      </c>
      <c r="F1036" s="64" t="s">
        <v>8279</v>
      </c>
      <c r="G1036" s="64">
        <v>22</v>
      </c>
      <c r="H1036" s="64" t="s">
        <v>5105</v>
      </c>
      <c r="I1036" s="64">
        <v>30</v>
      </c>
      <c r="J1036" s="64">
        <v>20</v>
      </c>
      <c r="K1036" s="64">
        <v>770043</v>
      </c>
    </row>
    <row r="1037" spans="1:11" x14ac:dyDescent="0.2">
      <c r="A1037" s="64" t="s">
        <v>7477</v>
      </c>
      <c r="B1037" s="64" t="s">
        <v>7468</v>
      </c>
      <c r="C1037" s="64" t="s">
        <v>169</v>
      </c>
      <c r="D1037" s="64" t="s">
        <v>168</v>
      </c>
      <c r="E1037" s="64" t="s">
        <v>1417</v>
      </c>
      <c r="F1037" s="64" t="s">
        <v>5358</v>
      </c>
      <c r="G1037" s="64">
        <v>17</v>
      </c>
      <c r="H1037" s="64" t="s">
        <v>5105</v>
      </c>
      <c r="I1037" s="64">
        <v>24</v>
      </c>
      <c r="J1037" s="64">
        <v>20</v>
      </c>
      <c r="K1037" s="64">
        <v>308017</v>
      </c>
    </row>
    <row r="1038" spans="1:11" x14ac:dyDescent="0.2">
      <c r="A1038" s="64" t="s">
        <v>7478</v>
      </c>
      <c r="B1038" s="64" t="s">
        <v>7468</v>
      </c>
      <c r="C1038" s="64" t="s">
        <v>169</v>
      </c>
      <c r="D1038" s="64" t="s">
        <v>168</v>
      </c>
      <c r="E1038" s="64" t="s">
        <v>1525</v>
      </c>
      <c r="F1038" s="64" t="s">
        <v>5312</v>
      </c>
      <c r="G1038" s="64">
        <v>20</v>
      </c>
      <c r="H1038" s="64" t="s">
        <v>5105</v>
      </c>
      <c r="I1038" s="64">
        <v>13</v>
      </c>
      <c r="J1038" s="64">
        <v>8</v>
      </c>
      <c r="K1038" s="64">
        <v>693</v>
      </c>
    </row>
    <row r="1039" spans="1:11" x14ac:dyDescent="0.2">
      <c r="A1039" s="64" t="s">
        <v>7479</v>
      </c>
      <c r="B1039" s="64" t="s">
        <v>7468</v>
      </c>
      <c r="C1039" s="64" t="s">
        <v>169</v>
      </c>
      <c r="D1039" s="64" t="s">
        <v>168</v>
      </c>
      <c r="E1039" s="64" t="s">
        <v>1632</v>
      </c>
      <c r="F1039" s="64" t="s">
        <v>8787</v>
      </c>
      <c r="G1039" s="64">
        <v>22</v>
      </c>
      <c r="H1039" s="64" t="s">
        <v>5105</v>
      </c>
      <c r="I1039" s="64">
        <v>10</v>
      </c>
      <c r="J1039" s="64">
        <v>6</v>
      </c>
      <c r="K1039" s="64">
        <v>308017</v>
      </c>
    </row>
    <row r="1040" spans="1:11" x14ac:dyDescent="0.2">
      <c r="A1040" s="64" t="s">
        <v>7480</v>
      </c>
      <c r="B1040" s="64" t="s">
        <v>7468</v>
      </c>
      <c r="C1040" s="64" t="s">
        <v>169</v>
      </c>
      <c r="D1040" s="64" t="s">
        <v>168</v>
      </c>
      <c r="E1040" s="64" t="s">
        <v>1740</v>
      </c>
      <c r="F1040" s="64" t="s">
        <v>5310</v>
      </c>
      <c r="G1040" s="64">
        <v>26</v>
      </c>
      <c r="H1040" s="64" t="s">
        <v>5105</v>
      </c>
      <c r="I1040" s="64">
        <v>21</v>
      </c>
      <c r="J1040" s="64">
        <v>14</v>
      </c>
      <c r="K1040" s="64">
        <v>427</v>
      </c>
    </row>
    <row r="1041" spans="1:11" x14ac:dyDescent="0.2">
      <c r="A1041" s="64" t="s">
        <v>7481</v>
      </c>
      <c r="B1041" s="64" t="s">
        <v>7468</v>
      </c>
      <c r="C1041" s="64" t="s">
        <v>169</v>
      </c>
      <c r="D1041" s="64" t="s">
        <v>168</v>
      </c>
      <c r="E1041" s="64" t="s">
        <v>1847</v>
      </c>
      <c r="F1041" s="64" t="s">
        <v>5311</v>
      </c>
      <c r="G1041" s="64">
        <v>34</v>
      </c>
      <c r="H1041" s="64" t="s">
        <v>5105</v>
      </c>
      <c r="I1041" s="64">
        <v>15</v>
      </c>
      <c r="J1041" s="64">
        <v>11</v>
      </c>
      <c r="K1041" s="64">
        <v>542</v>
      </c>
    </row>
    <row r="1042" spans="1:11" x14ac:dyDescent="0.2">
      <c r="A1042" s="64" t="s">
        <v>7482</v>
      </c>
      <c r="B1042" s="64" t="s">
        <v>7468</v>
      </c>
      <c r="C1042" s="64" t="s">
        <v>169</v>
      </c>
      <c r="D1042" s="64" t="s">
        <v>168</v>
      </c>
      <c r="E1042" s="64" t="s">
        <v>1954</v>
      </c>
      <c r="F1042" s="64" t="s">
        <v>8094</v>
      </c>
      <c r="G1042" s="64">
        <v>5</v>
      </c>
      <c r="H1042" s="64" t="s">
        <v>5105</v>
      </c>
      <c r="I1042" s="64">
        <v>26</v>
      </c>
      <c r="J1042" s="64">
        <v>22</v>
      </c>
      <c r="K1042" s="64">
        <v>52269</v>
      </c>
    </row>
    <row r="1043" spans="1:11" x14ac:dyDescent="0.2">
      <c r="A1043" s="64" t="s">
        <v>9397</v>
      </c>
      <c r="B1043" s="64" t="s">
        <v>7468</v>
      </c>
      <c r="C1043" s="64" t="s">
        <v>169</v>
      </c>
      <c r="D1043" s="64" t="s">
        <v>168</v>
      </c>
      <c r="E1043" s="64" t="s">
        <v>8289</v>
      </c>
      <c r="F1043" s="64" t="s">
        <v>8290</v>
      </c>
      <c r="G1043" s="64">
        <v>23</v>
      </c>
      <c r="H1043" s="64" t="s">
        <v>5365</v>
      </c>
      <c r="I1043" s="64">
        <v>68</v>
      </c>
      <c r="J1043" s="64">
        <v>77</v>
      </c>
      <c r="K1043" s="64">
        <v>519241</v>
      </c>
    </row>
    <row r="1044" spans="1:11" x14ac:dyDescent="0.2">
      <c r="A1044" s="64" t="s">
        <v>9398</v>
      </c>
      <c r="B1044" s="64" t="s">
        <v>7468</v>
      </c>
      <c r="C1044" s="64" t="s">
        <v>169</v>
      </c>
      <c r="D1044" s="64" t="s">
        <v>168</v>
      </c>
      <c r="E1044" s="64" t="s">
        <v>8291</v>
      </c>
      <c r="F1044" s="64" t="s">
        <v>8292</v>
      </c>
      <c r="G1044" s="64">
        <v>20</v>
      </c>
      <c r="H1044" s="64" t="s">
        <v>5365</v>
      </c>
      <c r="I1044" s="64">
        <v>41</v>
      </c>
      <c r="J1044" s="64">
        <v>51</v>
      </c>
      <c r="K1044" s="64">
        <v>986992</v>
      </c>
    </row>
    <row r="1045" spans="1:11" x14ac:dyDescent="0.2">
      <c r="A1045" s="64" t="s">
        <v>7483</v>
      </c>
      <c r="B1045" s="64" t="s">
        <v>7468</v>
      </c>
      <c r="C1045" s="64" t="s">
        <v>169</v>
      </c>
      <c r="D1045" s="64" t="s">
        <v>168</v>
      </c>
      <c r="E1045" s="64" t="s">
        <v>2278</v>
      </c>
      <c r="F1045" s="64" t="s">
        <v>5366</v>
      </c>
      <c r="G1045" s="64">
        <v>6</v>
      </c>
      <c r="H1045" s="64" t="s">
        <v>5365</v>
      </c>
      <c r="I1045" s="64">
        <v>87</v>
      </c>
      <c r="J1045" s="64">
        <v>89</v>
      </c>
      <c r="K1045" s="64">
        <v>197398</v>
      </c>
    </row>
    <row r="1046" spans="1:11" x14ac:dyDescent="0.2">
      <c r="A1046" s="64" t="s">
        <v>7484</v>
      </c>
      <c r="B1046" s="64" t="s">
        <v>7468</v>
      </c>
      <c r="C1046" s="64" t="s">
        <v>169</v>
      </c>
      <c r="D1046" s="64" t="s">
        <v>168</v>
      </c>
      <c r="E1046" s="64" t="s">
        <v>2385</v>
      </c>
      <c r="F1046" s="64" t="s">
        <v>5297</v>
      </c>
      <c r="G1046" s="64">
        <v>16</v>
      </c>
      <c r="H1046" s="64" t="s">
        <v>5365</v>
      </c>
      <c r="I1046" s="64">
        <v>59</v>
      </c>
      <c r="J1046" s="64">
        <v>69</v>
      </c>
      <c r="K1046" s="64">
        <v>272602</v>
      </c>
    </row>
    <row r="1047" spans="1:11" x14ac:dyDescent="0.2">
      <c r="A1047" s="64" t="s">
        <v>7485</v>
      </c>
      <c r="B1047" s="64" t="s">
        <v>7468</v>
      </c>
      <c r="C1047" s="64" t="s">
        <v>169</v>
      </c>
      <c r="D1047" s="64" t="s">
        <v>168</v>
      </c>
      <c r="E1047" s="64" t="s">
        <v>2492</v>
      </c>
      <c r="F1047" s="64" t="s">
        <v>5298</v>
      </c>
      <c r="G1047" s="64">
        <v>10</v>
      </c>
      <c r="H1047" s="64" t="s">
        <v>5365</v>
      </c>
      <c r="I1047" s="64">
        <v>73</v>
      </c>
      <c r="J1047" s="64">
        <v>81</v>
      </c>
      <c r="K1047" s="64">
        <v>218082</v>
      </c>
    </row>
    <row r="1048" spans="1:11" x14ac:dyDescent="0.2">
      <c r="A1048" s="64" t="s">
        <v>9399</v>
      </c>
      <c r="B1048" s="64" t="s">
        <v>7468</v>
      </c>
      <c r="C1048" s="64" t="s">
        <v>169</v>
      </c>
      <c r="D1048" s="64" t="s">
        <v>168</v>
      </c>
      <c r="E1048" s="64" t="s">
        <v>2706</v>
      </c>
      <c r="F1048" s="64" t="s">
        <v>5368</v>
      </c>
      <c r="G1048" s="64">
        <v>23</v>
      </c>
      <c r="H1048" s="64" t="s">
        <v>5365</v>
      </c>
      <c r="I1048" s="64">
        <v>73</v>
      </c>
      <c r="J1048" s="64">
        <v>81</v>
      </c>
      <c r="K1048" s="64">
        <v>16383</v>
      </c>
    </row>
    <row r="1049" spans="1:11" x14ac:dyDescent="0.2">
      <c r="A1049" s="64" t="s">
        <v>7486</v>
      </c>
      <c r="B1049" s="64" t="s">
        <v>7468</v>
      </c>
      <c r="C1049" s="64" t="s">
        <v>169</v>
      </c>
      <c r="D1049" s="64" t="s">
        <v>168</v>
      </c>
      <c r="E1049" s="64" t="s">
        <v>3138</v>
      </c>
      <c r="F1049" s="64" t="s">
        <v>5373</v>
      </c>
      <c r="G1049" s="64">
        <v>11</v>
      </c>
      <c r="H1049" s="64" t="s">
        <v>5105</v>
      </c>
      <c r="I1049" s="64">
        <v>10</v>
      </c>
      <c r="J1049" s="64">
        <v>7</v>
      </c>
      <c r="K1049" s="64">
        <v>21892</v>
      </c>
    </row>
    <row r="1050" spans="1:11" x14ac:dyDescent="0.2">
      <c r="A1050" s="64" t="s">
        <v>7487</v>
      </c>
      <c r="B1050" s="64" t="s">
        <v>7468</v>
      </c>
      <c r="C1050" s="64" t="s">
        <v>169</v>
      </c>
      <c r="D1050" s="64" t="s">
        <v>168</v>
      </c>
      <c r="E1050" s="64" t="s">
        <v>4003</v>
      </c>
      <c r="F1050" s="64" t="s">
        <v>5129</v>
      </c>
      <c r="G1050" s="64">
        <v>40</v>
      </c>
      <c r="H1050" s="64" t="s">
        <v>5105</v>
      </c>
      <c r="I1050" s="64">
        <v>166</v>
      </c>
      <c r="J1050" s="64">
        <v>27</v>
      </c>
      <c r="K1050" s="64">
        <v>3789</v>
      </c>
    </row>
    <row r="1051" spans="1:11" x14ac:dyDescent="0.2">
      <c r="A1051" s="64" t="s">
        <v>7488</v>
      </c>
      <c r="B1051" s="64" t="s">
        <v>7468</v>
      </c>
      <c r="C1051" s="64" t="s">
        <v>169</v>
      </c>
      <c r="D1051" s="64" t="s">
        <v>168</v>
      </c>
      <c r="E1051" s="64" t="s">
        <v>4327</v>
      </c>
      <c r="F1051" s="64" t="s">
        <v>5386</v>
      </c>
      <c r="G1051" s="64">
        <v>23</v>
      </c>
      <c r="H1051" s="64" t="s">
        <v>5105</v>
      </c>
      <c r="I1051" s="64">
        <v>180</v>
      </c>
      <c r="J1051" s="64">
        <v>129</v>
      </c>
      <c r="K1051" s="64">
        <v>53596</v>
      </c>
    </row>
    <row r="1052" spans="1:11" x14ac:dyDescent="0.2">
      <c r="A1052" s="64" t="s">
        <v>7489</v>
      </c>
      <c r="B1052" s="64" t="s">
        <v>7468</v>
      </c>
      <c r="C1052" s="64" t="s">
        <v>169</v>
      </c>
      <c r="D1052" s="64" t="s">
        <v>168</v>
      </c>
      <c r="E1052" s="64" t="s">
        <v>4435</v>
      </c>
      <c r="F1052" s="64" t="s">
        <v>5388</v>
      </c>
      <c r="G1052" s="64">
        <v>16</v>
      </c>
      <c r="H1052" s="64" t="s">
        <v>5105</v>
      </c>
      <c r="I1052" s="64">
        <v>26</v>
      </c>
      <c r="J1052" s="64">
        <v>10</v>
      </c>
      <c r="K1052" s="64">
        <v>5109</v>
      </c>
    </row>
    <row r="1053" spans="1:11" x14ac:dyDescent="0.2">
      <c r="A1053" s="64" t="s">
        <v>7490</v>
      </c>
      <c r="B1053" s="64" t="s">
        <v>7468</v>
      </c>
      <c r="C1053" s="64" t="s">
        <v>169</v>
      </c>
      <c r="D1053" s="64" t="s">
        <v>168</v>
      </c>
      <c r="E1053" s="64" t="s">
        <v>4868</v>
      </c>
      <c r="F1053" s="64" t="s">
        <v>5307</v>
      </c>
      <c r="G1053" s="64">
        <v>42</v>
      </c>
      <c r="H1053" s="64" t="s">
        <v>5105</v>
      </c>
      <c r="I1053" s="64">
        <v>9202</v>
      </c>
      <c r="J1053" s="64">
        <v>6350</v>
      </c>
      <c r="K1053" s="64">
        <v>3173386176</v>
      </c>
    </row>
    <row r="1054" spans="1:11" x14ac:dyDescent="0.2">
      <c r="A1054" s="64" t="s">
        <v>9400</v>
      </c>
      <c r="B1054" s="64" t="s">
        <v>7468</v>
      </c>
      <c r="C1054" s="64" t="s">
        <v>169</v>
      </c>
      <c r="D1054" s="64" t="s">
        <v>168</v>
      </c>
      <c r="E1054" s="64" t="s">
        <v>8301</v>
      </c>
      <c r="F1054" s="64" t="s">
        <v>8302</v>
      </c>
      <c r="G1054" s="64">
        <v>31</v>
      </c>
      <c r="H1054" s="64" t="s">
        <v>5105</v>
      </c>
      <c r="I1054" s="64">
        <v>4520</v>
      </c>
      <c r="J1054" s="64">
        <v>3417</v>
      </c>
      <c r="K1054" s="64">
        <v>84966578</v>
      </c>
    </row>
    <row r="1055" spans="1:11" x14ac:dyDescent="0.2">
      <c r="A1055" s="64" t="s">
        <v>7491</v>
      </c>
      <c r="B1055" s="64" t="s">
        <v>7492</v>
      </c>
      <c r="C1055" s="64" t="s">
        <v>173</v>
      </c>
      <c r="D1055" s="64" t="s">
        <v>172</v>
      </c>
      <c r="E1055" s="64" t="s">
        <v>15</v>
      </c>
      <c r="F1055" s="64" t="s">
        <v>5284</v>
      </c>
      <c r="G1055" s="64">
        <v>6</v>
      </c>
      <c r="H1055" s="64" t="s">
        <v>5365</v>
      </c>
      <c r="I1055" s="64">
        <v>93</v>
      </c>
      <c r="J1055" s="64">
        <v>96</v>
      </c>
      <c r="K1055" s="64">
        <v>19512</v>
      </c>
    </row>
    <row r="1056" spans="1:11" x14ac:dyDescent="0.2">
      <c r="A1056" s="64" t="s">
        <v>7493</v>
      </c>
      <c r="B1056" s="64" t="s">
        <v>7492</v>
      </c>
      <c r="C1056" s="64" t="s">
        <v>173</v>
      </c>
      <c r="D1056" s="64" t="s">
        <v>172</v>
      </c>
      <c r="E1056" s="64" t="s">
        <v>225</v>
      </c>
      <c r="F1056" s="64" t="s">
        <v>5285</v>
      </c>
      <c r="G1056" s="64">
        <v>3</v>
      </c>
      <c r="H1056" s="64" t="s">
        <v>5365</v>
      </c>
      <c r="I1056" s="64">
        <v>97</v>
      </c>
      <c r="J1056" s="64">
        <v>99</v>
      </c>
      <c r="K1056" s="64">
        <v>4634</v>
      </c>
    </row>
    <row r="1057" spans="1:11" x14ac:dyDescent="0.2">
      <c r="A1057" s="64" t="s">
        <v>7494</v>
      </c>
      <c r="B1057" s="64" t="s">
        <v>7492</v>
      </c>
      <c r="C1057" s="64" t="s">
        <v>173</v>
      </c>
      <c r="D1057" s="64" t="s">
        <v>172</v>
      </c>
      <c r="E1057" s="64" t="s">
        <v>332</v>
      </c>
      <c r="F1057" s="64" t="s">
        <v>5115</v>
      </c>
      <c r="G1057" s="64">
        <v>3</v>
      </c>
      <c r="H1057" s="64" t="s">
        <v>5105</v>
      </c>
      <c r="I1057" s="64">
        <v>12</v>
      </c>
      <c r="J1057" s="64">
        <v>11</v>
      </c>
      <c r="K1057" s="64">
        <v>8263</v>
      </c>
    </row>
    <row r="1058" spans="1:11" x14ac:dyDescent="0.2">
      <c r="A1058" s="64" t="s">
        <v>7495</v>
      </c>
      <c r="B1058" s="64" t="s">
        <v>7492</v>
      </c>
      <c r="C1058" s="64" t="s">
        <v>173</v>
      </c>
      <c r="D1058" s="64" t="s">
        <v>172</v>
      </c>
      <c r="E1058" s="64" t="s">
        <v>441</v>
      </c>
      <c r="F1058" s="64" t="s">
        <v>5111</v>
      </c>
      <c r="G1058" s="64">
        <v>12</v>
      </c>
      <c r="H1058" s="64" t="s">
        <v>5105</v>
      </c>
      <c r="I1058" s="64">
        <v>10</v>
      </c>
      <c r="J1058" s="64">
        <v>7</v>
      </c>
      <c r="K1058" s="64">
        <v>24789</v>
      </c>
    </row>
    <row r="1059" spans="1:11" x14ac:dyDescent="0.2">
      <c r="A1059" s="64" t="s">
        <v>7496</v>
      </c>
      <c r="B1059" s="64" t="s">
        <v>7492</v>
      </c>
      <c r="C1059" s="64" t="s">
        <v>173</v>
      </c>
      <c r="D1059" s="64" t="s">
        <v>172</v>
      </c>
      <c r="E1059" s="64" t="s">
        <v>550</v>
      </c>
      <c r="F1059" s="64" t="s">
        <v>5350</v>
      </c>
      <c r="G1059" s="64">
        <v>6</v>
      </c>
      <c r="H1059" s="64" t="s">
        <v>5105</v>
      </c>
      <c r="I1059" s="64">
        <v>11</v>
      </c>
      <c r="J1059" s="64">
        <v>10</v>
      </c>
      <c r="K1059" s="64">
        <v>8821</v>
      </c>
    </row>
    <row r="1060" spans="1:11" x14ac:dyDescent="0.2">
      <c r="A1060" s="64" t="s">
        <v>7497</v>
      </c>
      <c r="B1060" s="64" t="s">
        <v>7492</v>
      </c>
      <c r="C1060" s="64" t="s">
        <v>173</v>
      </c>
      <c r="D1060" s="64" t="s">
        <v>172</v>
      </c>
      <c r="E1060" s="64" t="s">
        <v>984</v>
      </c>
      <c r="F1060" s="64" t="s">
        <v>5356</v>
      </c>
      <c r="G1060" s="64">
        <v>11</v>
      </c>
      <c r="H1060" s="64" t="s">
        <v>5105</v>
      </c>
      <c r="I1060" s="64">
        <v>67</v>
      </c>
      <c r="J1060" s="64">
        <v>54</v>
      </c>
      <c r="K1060" s="64">
        <v>121</v>
      </c>
    </row>
    <row r="1061" spans="1:11" x14ac:dyDescent="0.2">
      <c r="A1061" s="64" t="s">
        <v>7498</v>
      </c>
      <c r="B1061" s="64" t="s">
        <v>7492</v>
      </c>
      <c r="C1061" s="64" t="s">
        <v>173</v>
      </c>
      <c r="D1061" s="64" t="s">
        <v>172</v>
      </c>
      <c r="E1061" s="64" t="s">
        <v>1093</v>
      </c>
      <c r="F1061" s="64" t="s">
        <v>5151</v>
      </c>
      <c r="G1061" s="64">
        <v>31</v>
      </c>
      <c r="H1061" s="64" t="s">
        <v>5105</v>
      </c>
      <c r="I1061" s="64">
        <v>6.5</v>
      </c>
      <c r="J1061" s="64">
        <v>4.2</v>
      </c>
      <c r="K1061" s="64">
        <v>25</v>
      </c>
    </row>
    <row r="1062" spans="1:11" x14ac:dyDescent="0.2">
      <c r="A1062" s="64" t="s">
        <v>7499</v>
      </c>
      <c r="B1062" s="64" t="s">
        <v>7492</v>
      </c>
      <c r="C1062" s="64" t="s">
        <v>173</v>
      </c>
      <c r="D1062" s="64" t="s">
        <v>172</v>
      </c>
      <c r="E1062" s="64" t="s">
        <v>1201</v>
      </c>
      <c r="F1062" s="64" t="s">
        <v>1202</v>
      </c>
      <c r="G1062" s="64">
        <v>9</v>
      </c>
      <c r="H1062" s="64" t="s">
        <v>5105</v>
      </c>
      <c r="I1062" s="64">
        <v>15</v>
      </c>
      <c r="J1062" s="64">
        <v>9</v>
      </c>
      <c r="K1062" s="64">
        <v>49579</v>
      </c>
    </row>
    <row r="1063" spans="1:11" x14ac:dyDescent="0.2">
      <c r="A1063" s="64" t="s">
        <v>7500</v>
      </c>
      <c r="B1063" s="64" t="s">
        <v>7492</v>
      </c>
      <c r="C1063" s="64" t="s">
        <v>173</v>
      </c>
      <c r="D1063" s="64" t="s">
        <v>172</v>
      </c>
      <c r="E1063" s="64" t="s">
        <v>1309</v>
      </c>
      <c r="F1063" s="64" t="s">
        <v>8279</v>
      </c>
      <c r="G1063" s="64">
        <v>15</v>
      </c>
      <c r="H1063" s="64" t="s">
        <v>5105</v>
      </c>
      <c r="I1063" s="64">
        <v>27</v>
      </c>
      <c r="J1063" s="64">
        <v>20</v>
      </c>
      <c r="K1063" s="64">
        <v>46452</v>
      </c>
    </row>
    <row r="1064" spans="1:11" x14ac:dyDescent="0.2">
      <c r="A1064" s="64" t="s">
        <v>7501</v>
      </c>
      <c r="B1064" s="64" t="s">
        <v>7492</v>
      </c>
      <c r="C1064" s="64" t="s">
        <v>173</v>
      </c>
      <c r="D1064" s="64" t="s">
        <v>172</v>
      </c>
      <c r="E1064" s="64" t="s">
        <v>1417</v>
      </c>
      <c r="F1064" s="64" t="s">
        <v>5358</v>
      </c>
      <c r="G1064" s="64">
        <v>27</v>
      </c>
      <c r="H1064" s="64" t="s">
        <v>5105</v>
      </c>
      <c r="I1064" s="64">
        <v>26</v>
      </c>
      <c r="J1064" s="64">
        <v>20</v>
      </c>
      <c r="K1064" s="64">
        <v>39816</v>
      </c>
    </row>
    <row r="1065" spans="1:11" x14ac:dyDescent="0.2">
      <c r="A1065" s="64" t="s">
        <v>7502</v>
      </c>
      <c r="B1065" s="64" t="s">
        <v>7492</v>
      </c>
      <c r="C1065" s="64" t="s">
        <v>173</v>
      </c>
      <c r="D1065" s="64" t="s">
        <v>172</v>
      </c>
      <c r="E1065" s="64" t="s">
        <v>1525</v>
      </c>
      <c r="F1065" s="64" t="s">
        <v>5312</v>
      </c>
      <c r="G1065" s="64">
        <v>7</v>
      </c>
      <c r="H1065" s="64" t="s">
        <v>5105</v>
      </c>
      <c r="I1065" s="64">
        <v>10</v>
      </c>
      <c r="J1065" s="64">
        <v>8</v>
      </c>
      <c r="K1065" s="64">
        <v>23</v>
      </c>
    </row>
    <row r="1066" spans="1:11" x14ac:dyDescent="0.2">
      <c r="A1066" s="64" t="s">
        <v>7503</v>
      </c>
      <c r="B1066" s="64" t="s">
        <v>7492</v>
      </c>
      <c r="C1066" s="64" t="s">
        <v>173</v>
      </c>
      <c r="D1066" s="64" t="s">
        <v>172</v>
      </c>
      <c r="E1066" s="64" t="s">
        <v>1632</v>
      </c>
      <c r="F1066" s="64" t="s">
        <v>8787</v>
      </c>
      <c r="G1066" s="64">
        <v>2</v>
      </c>
      <c r="H1066" s="64" t="s">
        <v>5105</v>
      </c>
      <c r="I1066" s="64">
        <v>7</v>
      </c>
      <c r="J1066" s="64">
        <v>6</v>
      </c>
      <c r="K1066" s="64">
        <v>6636</v>
      </c>
    </row>
    <row r="1067" spans="1:11" x14ac:dyDescent="0.2">
      <c r="A1067" s="64" t="s">
        <v>7504</v>
      </c>
      <c r="B1067" s="64" t="s">
        <v>7492</v>
      </c>
      <c r="C1067" s="64" t="s">
        <v>173</v>
      </c>
      <c r="D1067" s="64" t="s">
        <v>172</v>
      </c>
      <c r="E1067" s="64" t="s">
        <v>1740</v>
      </c>
      <c r="F1067" s="64" t="s">
        <v>5310</v>
      </c>
      <c r="G1067" s="64">
        <v>11</v>
      </c>
      <c r="H1067" s="64" t="s">
        <v>5105</v>
      </c>
      <c r="I1067" s="64">
        <v>19</v>
      </c>
      <c r="J1067" s="64">
        <v>14</v>
      </c>
      <c r="K1067" s="64">
        <v>24</v>
      </c>
    </row>
    <row r="1068" spans="1:11" x14ac:dyDescent="0.2">
      <c r="A1068" s="64" t="s">
        <v>7505</v>
      </c>
      <c r="B1068" s="64" t="s">
        <v>7492</v>
      </c>
      <c r="C1068" s="64" t="s">
        <v>173</v>
      </c>
      <c r="D1068" s="64" t="s">
        <v>172</v>
      </c>
      <c r="E1068" s="64" t="s">
        <v>1847</v>
      </c>
      <c r="F1068" s="64" t="s">
        <v>5311</v>
      </c>
      <c r="G1068" s="64">
        <v>17</v>
      </c>
      <c r="H1068" s="64" t="s">
        <v>5105</v>
      </c>
      <c r="I1068" s="64">
        <v>14</v>
      </c>
      <c r="J1068" s="64">
        <v>11</v>
      </c>
      <c r="K1068" s="64">
        <v>28</v>
      </c>
    </row>
    <row r="1069" spans="1:11" x14ac:dyDescent="0.2">
      <c r="A1069" s="64" t="s">
        <v>7506</v>
      </c>
      <c r="B1069" s="64" t="s">
        <v>7492</v>
      </c>
      <c r="C1069" s="64" t="s">
        <v>173</v>
      </c>
      <c r="D1069" s="64" t="s">
        <v>172</v>
      </c>
      <c r="E1069" s="64" t="s">
        <v>1954</v>
      </c>
      <c r="F1069" s="64" t="s">
        <v>8094</v>
      </c>
      <c r="G1069" s="64">
        <v>13</v>
      </c>
      <c r="H1069" s="64" t="s">
        <v>5105</v>
      </c>
      <c r="I1069" s="64">
        <v>28</v>
      </c>
      <c r="J1069" s="64">
        <v>22</v>
      </c>
      <c r="K1069" s="64">
        <v>6597</v>
      </c>
    </row>
    <row r="1070" spans="1:11" x14ac:dyDescent="0.2">
      <c r="A1070" s="64" t="s">
        <v>9401</v>
      </c>
      <c r="B1070" s="64" t="s">
        <v>7492</v>
      </c>
      <c r="C1070" s="64" t="s">
        <v>173</v>
      </c>
      <c r="D1070" s="64" t="s">
        <v>172</v>
      </c>
      <c r="E1070" s="64" t="s">
        <v>8289</v>
      </c>
      <c r="F1070" s="64" t="s">
        <v>8290</v>
      </c>
      <c r="G1070" s="64">
        <v>2</v>
      </c>
      <c r="H1070" s="64" t="s">
        <v>5365</v>
      </c>
      <c r="I1070" s="64">
        <v>75</v>
      </c>
      <c r="J1070" s="64">
        <v>77</v>
      </c>
      <c r="K1070" s="64">
        <v>9776</v>
      </c>
    </row>
    <row r="1071" spans="1:11" x14ac:dyDescent="0.2">
      <c r="A1071" s="64" t="s">
        <v>9402</v>
      </c>
      <c r="B1071" s="64" t="s">
        <v>7492</v>
      </c>
      <c r="C1071" s="64" t="s">
        <v>173</v>
      </c>
      <c r="D1071" s="64" t="s">
        <v>172</v>
      </c>
      <c r="E1071" s="64" t="s">
        <v>8291</v>
      </c>
      <c r="F1071" s="64" t="s">
        <v>8292</v>
      </c>
      <c r="G1071" s="64">
        <v>3</v>
      </c>
      <c r="H1071" s="64" t="s">
        <v>5365</v>
      </c>
      <c r="I1071" s="64">
        <v>46</v>
      </c>
      <c r="J1071" s="64">
        <v>51</v>
      </c>
      <c r="K1071" s="64">
        <v>41316</v>
      </c>
    </row>
    <row r="1072" spans="1:11" x14ac:dyDescent="0.2">
      <c r="A1072" s="64" t="s">
        <v>7507</v>
      </c>
      <c r="B1072" s="64" t="s">
        <v>7492</v>
      </c>
      <c r="C1072" s="64" t="s">
        <v>173</v>
      </c>
      <c r="D1072" s="64" t="s">
        <v>172</v>
      </c>
      <c r="E1072" s="64" t="s">
        <v>2278</v>
      </c>
      <c r="F1072" s="64" t="s">
        <v>5366</v>
      </c>
      <c r="G1072" s="64">
        <v>2</v>
      </c>
      <c r="H1072" s="64" t="s">
        <v>5365</v>
      </c>
      <c r="I1072" s="64">
        <v>88</v>
      </c>
      <c r="J1072" s="64">
        <v>89</v>
      </c>
      <c r="K1072" s="64">
        <v>8263</v>
      </c>
    </row>
    <row r="1073" spans="1:11" x14ac:dyDescent="0.2">
      <c r="A1073" s="64" t="s">
        <v>7508</v>
      </c>
      <c r="B1073" s="64" t="s">
        <v>7492</v>
      </c>
      <c r="C1073" s="64" t="s">
        <v>173</v>
      </c>
      <c r="D1073" s="64" t="s">
        <v>172</v>
      </c>
      <c r="E1073" s="64" t="s">
        <v>2385</v>
      </c>
      <c r="F1073" s="64" t="s">
        <v>5297</v>
      </c>
      <c r="G1073" s="64">
        <v>14</v>
      </c>
      <c r="H1073" s="64" t="s">
        <v>5365</v>
      </c>
      <c r="I1073" s="64">
        <v>60</v>
      </c>
      <c r="J1073" s="64">
        <v>69</v>
      </c>
      <c r="K1073" s="64">
        <v>19666</v>
      </c>
    </row>
    <row r="1074" spans="1:11" x14ac:dyDescent="0.2">
      <c r="A1074" s="64" t="s">
        <v>7509</v>
      </c>
      <c r="B1074" s="64" t="s">
        <v>7492</v>
      </c>
      <c r="C1074" s="64" t="s">
        <v>173</v>
      </c>
      <c r="D1074" s="64" t="s">
        <v>172</v>
      </c>
      <c r="E1074" s="64" t="s">
        <v>2492</v>
      </c>
      <c r="F1074" s="64" t="s">
        <v>5298</v>
      </c>
      <c r="G1074" s="64">
        <v>6</v>
      </c>
      <c r="H1074" s="64" t="s">
        <v>5365</v>
      </c>
      <c r="I1074" s="64">
        <v>76</v>
      </c>
      <c r="J1074" s="64">
        <v>81</v>
      </c>
      <c r="K1074" s="64">
        <v>10926</v>
      </c>
    </row>
    <row r="1075" spans="1:11" x14ac:dyDescent="0.2">
      <c r="A1075" s="64" t="s">
        <v>9403</v>
      </c>
      <c r="B1075" s="64" t="s">
        <v>7492</v>
      </c>
      <c r="C1075" s="64" t="s">
        <v>173</v>
      </c>
      <c r="D1075" s="64" t="s">
        <v>172</v>
      </c>
      <c r="E1075" s="64" t="s">
        <v>2706</v>
      </c>
      <c r="F1075" s="64" t="s">
        <v>5368</v>
      </c>
      <c r="G1075" s="64">
        <v>6</v>
      </c>
      <c r="H1075" s="64" t="s">
        <v>5365</v>
      </c>
      <c r="I1075" s="64">
        <v>77</v>
      </c>
      <c r="J1075" s="64">
        <v>81</v>
      </c>
      <c r="K1075" s="64">
        <v>653</v>
      </c>
    </row>
    <row r="1076" spans="1:11" x14ac:dyDescent="0.2">
      <c r="A1076" s="64" t="s">
        <v>7510</v>
      </c>
      <c r="B1076" s="64" t="s">
        <v>7492</v>
      </c>
      <c r="C1076" s="64" t="s">
        <v>173</v>
      </c>
      <c r="D1076" s="64" t="s">
        <v>172</v>
      </c>
      <c r="E1076" s="64" t="s">
        <v>3138</v>
      </c>
      <c r="F1076" s="64" t="s">
        <v>5373</v>
      </c>
      <c r="G1076" s="64">
        <v>4</v>
      </c>
      <c r="H1076" s="64" t="s">
        <v>5105</v>
      </c>
      <c r="I1076" s="64">
        <v>9</v>
      </c>
      <c r="J1076" s="64">
        <v>7</v>
      </c>
      <c r="K1076" s="64">
        <v>1116</v>
      </c>
    </row>
    <row r="1077" spans="1:11" x14ac:dyDescent="0.2">
      <c r="A1077" s="64" t="s">
        <v>7511</v>
      </c>
      <c r="B1077" s="64" t="s">
        <v>7492</v>
      </c>
      <c r="C1077" s="64" t="s">
        <v>173</v>
      </c>
      <c r="D1077" s="64" t="s">
        <v>172</v>
      </c>
      <c r="E1077" s="64" t="s">
        <v>4003</v>
      </c>
      <c r="F1077" s="64" t="s">
        <v>5129</v>
      </c>
      <c r="G1077" s="64"/>
      <c r="H1077" s="64" t="s">
        <v>5105</v>
      </c>
      <c r="I1077" s="64"/>
      <c r="J1077" s="64">
        <v>27</v>
      </c>
      <c r="K1077" s="64"/>
    </row>
    <row r="1078" spans="1:11" x14ac:dyDescent="0.2">
      <c r="A1078" s="64" t="s">
        <v>7512</v>
      </c>
      <c r="B1078" s="64" t="s">
        <v>7492</v>
      </c>
      <c r="C1078" s="64" t="s">
        <v>173</v>
      </c>
      <c r="D1078" s="64" t="s">
        <v>172</v>
      </c>
      <c r="E1078" s="64" t="s">
        <v>4327</v>
      </c>
      <c r="F1078" s="64" t="s">
        <v>5386</v>
      </c>
      <c r="G1078" s="64">
        <v>40</v>
      </c>
      <c r="H1078" s="64" t="s">
        <v>5105</v>
      </c>
      <c r="I1078" s="64">
        <v>200</v>
      </c>
      <c r="J1078" s="64">
        <v>129</v>
      </c>
      <c r="K1078" s="64">
        <v>5685</v>
      </c>
    </row>
    <row r="1079" spans="1:11" x14ac:dyDescent="0.2">
      <c r="A1079" s="64" t="s">
        <v>7513</v>
      </c>
      <c r="B1079" s="64" t="s">
        <v>7492</v>
      </c>
      <c r="C1079" s="64" t="s">
        <v>173</v>
      </c>
      <c r="D1079" s="64" t="s">
        <v>172</v>
      </c>
      <c r="E1079" s="64" t="s">
        <v>4435</v>
      </c>
      <c r="F1079" s="64" t="s">
        <v>5388</v>
      </c>
      <c r="G1079" s="64">
        <v>16</v>
      </c>
      <c r="H1079" s="64" t="s">
        <v>5105</v>
      </c>
      <c r="I1079" s="64">
        <v>26</v>
      </c>
      <c r="J1079" s="64">
        <v>10</v>
      </c>
      <c r="K1079" s="64">
        <v>378</v>
      </c>
    </row>
    <row r="1080" spans="1:11" x14ac:dyDescent="0.2">
      <c r="A1080" s="64" t="s">
        <v>7514</v>
      </c>
      <c r="B1080" s="64" t="s">
        <v>7492</v>
      </c>
      <c r="C1080" s="64" t="s">
        <v>173</v>
      </c>
      <c r="D1080" s="64" t="s">
        <v>172</v>
      </c>
      <c r="E1080" s="64" t="s">
        <v>4868</v>
      </c>
      <c r="F1080" s="64" t="s">
        <v>5307</v>
      </c>
      <c r="G1080" s="64">
        <v>27</v>
      </c>
      <c r="H1080" s="64" t="s">
        <v>5105</v>
      </c>
      <c r="I1080" s="64">
        <v>8620</v>
      </c>
      <c r="J1080" s="64">
        <v>6350</v>
      </c>
      <c r="K1080" s="64">
        <v>190947860</v>
      </c>
    </row>
    <row r="1081" spans="1:11" x14ac:dyDescent="0.2">
      <c r="A1081" s="64" t="s">
        <v>9404</v>
      </c>
      <c r="B1081" s="64" t="s">
        <v>7492</v>
      </c>
      <c r="C1081" s="64" t="s">
        <v>173</v>
      </c>
      <c r="D1081" s="64" t="s">
        <v>172</v>
      </c>
      <c r="E1081" s="64" t="s">
        <v>8301</v>
      </c>
      <c r="F1081" s="64" t="s">
        <v>8302</v>
      </c>
      <c r="G1081" s="64">
        <v>12</v>
      </c>
      <c r="H1081" s="64" t="s">
        <v>5105</v>
      </c>
      <c r="I1081" s="64">
        <v>3929</v>
      </c>
      <c r="J1081" s="64">
        <v>3417</v>
      </c>
      <c r="K1081" s="64">
        <v>3400251</v>
      </c>
    </row>
    <row r="1082" spans="1:11" x14ac:dyDescent="0.2">
      <c r="A1082" s="64" t="s">
        <v>7515</v>
      </c>
      <c r="B1082" s="64" t="s">
        <v>7516</v>
      </c>
      <c r="C1082" s="64" t="s">
        <v>177</v>
      </c>
      <c r="D1082" s="64" t="s">
        <v>176</v>
      </c>
      <c r="E1082" s="64" t="s">
        <v>15</v>
      </c>
      <c r="F1082" s="64" t="s">
        <v>5284</v>
      </c>
      <c r="G1082" s="64">
        <v>37</v>
      </c>
      <c r="H1082" s="64" t="s">
        <v>5365</v>
      </c>
      <c r="I1082" s="64">
        <v>84</v>
      </c>
      <c r="J1082" s="64">
        <v>96</v>
      </c>
      <c r="K1082" s="64">
        <v>341580</v>
      </c>
    </row>
    <row r="1083" spans="1:11" x14ac:dyDescent="0.2">
      <c r="A1083" s="64" t="s">
        <v>7517</v>
      </c>
      <c r="B1083" s="64" t="s">
        <v>7516</v>
      </c>
      <c r="C1083" s="64" t="s">
        <v>177</v>
      </c>
      <c r="D1083" s="64" t="s">
        <v>176</v>
      </c>
      <c r="E1083" s="64" t="s">
        <v>225</v>
      </c>
      <c r="F1083" s="64" t="s">
        <v>5285</v>
      </c>
      <c r="G1083" s="64">
        <v>11</v>
      </c>
      <c r="H1083" s="64" t="s">
        <v>5365</v>
      </c>
      <c r="I1083" s="64">
        <v>96</v>
      </c>
      <c r="J1083" s="64">
        <v>99</v>
      </c>
      <c r="K1083" s="64">
        <v>34642</v>
      </c>
    </row>
    <row r="1084" spans="1:11" x14ac:dyDescent="0.2">
      <c r="A1084" s="64" t="s">
        <v>7518</v>
      </c>
      <c r="B1084" s="64" t="s">
        <v>7516</v>
      </c>
      <c r="C1084" s="64" t="s">
        <v>177</v>
      </c>
      <c r="D1084" s="64" t="s">
        <v>176</v>
      </c>
      <c r="E1084" s="64" t="s">
        <v>332</v>
      </c>
      <c r="F1084" s="64" t="s">
        <v>5115</v>
      </c>
      <c r="G1084" s="64">
        <v>41</v>
      </c>
      <c r="H1084" s="64" t="s">
        <v>5105</v>
      </c>
      <c r="I1084" s="64">
        <v>18</v>
      </c>
      <c r="J1084" s="64">
        <v>11</v>
      </c>
      <c r="K1084" s="64">
        <v>259561</v>
      </c>
    </row>
    <row r="1085" spans="1:11" x14ac:dyDescent="0.2">
      <c r="A1085" s="64" t="s">
        <v>7519</v>
      </c>
      <c r="B1085" s="64" t="s">
        <v>7516</v>
      </c>
      <c r="C1085" s="64" t="s">
        <v>177</v>
      </c>
      <c r="D1085" s="64" t="s">
        <v>176</v>
      </c>
      <c r="E1085" s="64" t="s">
        <v>441</v>
      </c>
      <c r="F1085" s="64" t="s">
        <v>5111</v>
      </c>
      <c r="G1085" s="64">
        <v>43</v>
      </c>
      <c r="H1085" s="64" t="s">
        <v>5105</v>
      </c>
      <c r="I1085" s="64">
        <v>16</v>
      </c>
      <c r="J1085" s="64">
        <v>7</v>
      </c>
      <c r="K1085" s="64">
        <v>333722</v>
      </c>
    </row>
    <row r="1086" spans="1:11" x14ac:dyDescent="0.2">
      <c r="A1086" s="64" t="s">
        <v>7520</v>
      </c>
      <c r="B1086" s="64" t="s">
        <v>7516</v>
      </c>
      <c r="C1086" s="64" t="s">
        <v>177</v>
      </c>
      <c r="D1086" s="64" t="s">
        <v>176</v>
      </c>
      <c r="E1086" s="64" t="s">
        <v>550</v>
      </c>
      <c r="F1086" s="64" t="s">
        <v>5350</v>
      </c>
      <c r="G1086" s="64">
        <v>35</v>
      </c>
      <c r="H1086" s="64" t="s">
        <v>5105</v>
      </c>
      <c r="I1086" s="64">
        <v>16</v>
      </c>
      <c r="J1086" s="64">
        <v>10</v>
      </c>
      <c r="K1086" s="64">
        <v>240073</v>
      </c>
    </row>
    <row r="1087" spans="1:11" x14ac:dyDescent="0.2">
      <c r="A1087" s="64" t="s">
        <v>7521</v>
      </c>
      <c r="B1087" s="64" t="s">
        <v>7516</v>
      </c>
      <c r="C1087" s="64" t="s">
        <v>177</v>
      </c>
      <c r="D1087" s="64" t="s">
        <v>176</v>
      </c>
      <c r="E1087" s="64" t="s">
        <v>984</v>
      </c>
      <c r="F1087" s="64" t="s">
        <v>5356</v>
      </c>
      <c r="G1087" s="64">
        <v>41</v>
      </c>
      <c r="H1087" s="64" t="s">
        <v>5105</v>
      </c>
      <c r="I1087" s="64">
        <v>100</v>
      </c>
      <c r="J1087" s="64">
        <v>54</v>
      </c>
      <c r="K1087" s="64">
        <v>2045</v>
      </c>
    </row>
    <row r="1088" spans="1:11" x14ac:dyDescent="0.2">
      <c r="A1088" s="64" t="s">
        <v>7522</v>
      </c>
      <c r="B1088" s="64" t="s">
        <v>7516</v>
      </c>
      <c r="C1088" s="64" t="s">
        <v>177</v>
      </c>
      <c r="D1088" s="64" t="s">
        <v>176</v>
      </c>
      <c r="E1088" s="64" t="s">
        <v>1093</v>
      </c>
      <c r="F1088" s="64" t="s">
        <v>5151</v>
      </c>
      <c r="G1088" s="64">
        <v>40</v>
      </c>
      <c r="H1088" s="64" t="s">
        <v>5105</v>
      </c>
      <c r="I1088" s="64">
        <v>6.9</v>
      </c>
      <c r="J1088" s="64">
        <v>4.2</v>
      </c>
      <c r="K1088" s="64">
        <v>153</v>
      </c>
    </row>
    <row r="1089" spans="1:11" x14ac:dyDescent="0.2">
      <c r="A1089" s="64" t="s">
        <v>7523</v>
      </c>
      <c r="B1089" s="64" t="s">
        <v>7516</v>
      </c>
      <c r="C1089" s="64" t="s">
        <v>177</v>
      </c>
      <c r="D1089" s="64" t="s">
        <v>176</v>
      </c>
      <c r="E1089" s="64" t="s">
        <v>1201</v>
      </c>
      <c r="F1089" s="64" t="s">
        <v>1202</v>
      </c>
      <c r="G1089" s="64">
        <v>38</v>
      </c>
      <c r="H1089" s="64" t="s">
        <v>5105</v>
      </c>
      <c r="I1089" s="64">
        <v>20</v>
      </c>
      <c r="J1089" s="64">
        <v>9</v>
      </c>
      <c r="K1089" s="64">
        <v>407882</v>
      </c>
    </row>
    <row r="1090" spans="1:11" x14ac:dyDescent="0.2">
      <c r="A1090" s="64" t="s">
        <v>7524</v>
      </c>
      <c r="B1090" s="64" t="s">
        <v>7516</v>
      </c>
      <c r="C1090" s="64" t="s">
        <v>177</v>
      </c>
      <c r="D1090" s="64" t="s">
        <v>176</v>
      </c>
      <c r="E1090" s="64" t="s">
        <v>1309</v>
      </c>
      <c r="F1090" s="64" t="s">
        <v>8279</v>
      </c>
      <c r="G1090" s="64">
        <v>40</v>
      </c>
      <c r="H1090" s="64" t="s">
        <v>5105</v>
      </c>
      <c r="I1090" s="64">
        <v>33</v>
      </c>
      <c r="J1090" s="64">
        <v>20</v>
      </c>
      <c r="K1090" s="64">
        <v>378890</v>
      </c>
    </row>
    <row r="1091" spans="1:11" x14ac:dyDescent="0.2">
      <c r="A1091" s="64" t="s">
        <v>7525</v>
      </c>
      <c r="B1091" s="64" t="s">
        <v>7516</v>
      </c>
      <c r="C1091" s="64" t="s">
        <v>177</v>
      </c>
      <c r="D1091" s="64" t="s">
        <v>176</v>
      </c>
      <c r="E1091" s="64" t="s">
        <v>1417</v>
      </c>
      <c r="F1091" s="64" t="s">
        <v>5358</v>
      </c>
      <c r="G1091" s="64">
        <v>38</v>
      </c>
      <c r="H1091" s="64" t="s">
        <v>5105</v>
      </c>
      <c r="I1091" s="64">
        <v>28</v>
      </c>
      <c r="J1091" s="64">
        <v>20</v>
      </c>
      <c r="K1091" s="64">
        <v>233163</v>
      </c>
    </row>
    <row r="1092" spans="1:11" x14ac:dyDescent="0.2">
      <c r="A1092" s="64" t="s">
        <v>7526</v>
      </c>
      <c r="B1092" s="64" t="s">
        <v>7516</v>
      </c>
      <c r="C1092" s="64" t="s">
        <v>177</v>
      </c>
      <c r="D1092" s="64" t="s">
        <v>176</v>
      </c>
      <c r="E1092" s="64" t="s">
        <v>1525</v>
      </c>
      <c r="F1092" s="64" t="s">
        <v>5312</v>
      </c>
      <c r="G1092" s="64">
        <v>29</v>
      </c>
      <c r="H1092" s="64" t="s">
        <v>5105</v>
      </c>
      <c r="I1092" s="64">
        <v>15</v>
      </c>
      <c r="J1092" s="64">
        <v>8</v>
      </c>
      <c r="K1092" s="64">
        <v>350</v>
      </c>
    </row>
    <row r="1093" spans="1:11" x14ac:dyDescent="0.2">
      <c r="A1093" s="64" t="s">
        <v>7527</v>
      </c>
      <c r="B1093" s="64" t="s">
        <v>7516</v>
      </c>
      <c r="C1093" s="64" t="s">
        <v>177</v>
      </c>
      <c r="D1093" s="64" t="s">
        <v>176</v>
      </c>
      <c r="E1093" s="64" t="s">
        <v>1632</v>
      </c>
      <c r="F1093" s="64" t="s">
        <v>8787</v>
      </c>
      <c r="G1093" s="64">
        <v>45</v>
      </c>
      <c r="H1093" s="64" t="s">
        <v>5105</v>
      </c>
      <c r="I1093" s="64">
        <v>15</v>
      </c>
      <c r="J1093" s="64">
        <v>6</v>
      </c>
      <c r="K1093" s="64">
        <v>262308</v>
      </c>
    </row>
    <row r="1094" spans="1:11" x14ac:dyDescent="0.2">
      <c r="A1094" s="64" t="s">
        <v>7528</v>
      </c>
      <c r="B1094" s="64" t="s">
        <v>7516</v>
      </c>
      <c r="C1094" s="64" t="s">
        <v>177</v>
      </c>
      <c r="D1094" s="64" t="s">
        <v>176</v>
      </c>
      <c r="E1094" s="64" t="s">
        <v>1740</v>
      </c>
      <c r="F1094" s="64" t="s">
        <v>5310</v>
      </c>
      <c r="G1094" s="64">
        <v>47</v>
      </c>
      <c r="H1094" s="64" t="s">
        <v>5105</v>
      </c>
      <c r="I1094" s="64">
        <v>23</v>
      </c>
      <c r="J1094" s="64">
        <v>14</v>
      </c>
      <c r="K1094" s="64">
        <v>221</v>
      </c>
    </row>
    <row r="1095" spans="1:11" x14ac:dyDescent="0.2">
      <c r="A1095" s="64" t="s">
        <v>7529</v>
      </c>
      <c r="B1095" s="64" t="s">
        <v>7516</v>
      </c>
      <c r="C1095" s="64" t="s">
        <v>177</v>
      </c>
      <c r="D1095" s="64" t="s">
        <v>176</v>
      </c>
      <c r="E1095" s="64" t="s">
        <v>1847</v>
      </c>
      <c r="F1095" s="64" t="s">
        <v>5311</v>
      </c>
      <c r="G1095" s="64">
        <v>29</v>
      </c>
      <c r="H1095" s="64" t="s">
        <v>5105</v>
      </c>
      <c r="I1095" s="64">
        <v>15</v>
      </c>
      <c r="J1095" s="64">
        <v>11</v>
      </c>
      <c r="K1095" s="64">
        <v>182</v>
      </c>
    </row>
    <row r="1096" spans="1:11" x14ac:dyDescent="0.2">
      <c r="A1096" s="64" t="s">
        <v>7530</v>
      </c>
      <c r="B1096" s="64" t="s">
        <v>7516</v>
      </c>
      <c r="C1096" s="64" t="s">
        <v>177</v>
      </c>
      <c r="D1096" s="64" t="s">
        <v>176</v>
      </c>
      <c r="E1096" s="64" t="s">
        <v>1954</v>
      </c>
      <c r="F1096" s="64" t="s">
        <v>8094</v>
      </c>
      <c r="G1096" s="64">
        <v>49</v>
      </c>
      <c r="H1096" s="64" t="s">
        <v>5105</v>
      </c>
      <c r="I1096" s="64">
        <v>39</v>
      </c>
      <c r="J1096" s="64">
        <v>22</v>
      </c>
      <c r="K1096" s="64">
        <v>82403</v>
      </c>
    </row>
    <row r="1097" spans="1:11" x14ac:dyDescent="0.2">
      <c r="A1097" s="64" t="s">
        <v>9405</v>
      </c>
      <c r="B1097" s="64" t="s">
        <v>7516</v>
      </c>
      <c r="C1097" s="64" t="s">
        <v>177</v>
      </c>
      <c r="D1097" s="64" t="s">
        <v>176</v>
      </c>
      <c r="E1097" s="64" t="s">
        <v>8289</v>
      </c>
      <c r="F1097" s="64" t="s">
        <v>8290</v>
      </c>
      <c r="G1097" s="64">
        <v>28</v>
      </c>
      <c r="H1097" s="64" t="s">
        <v>5365</v>
      </c>
      <c r="I1097" s="64">
        <v>67</v>
      </c>
      <c r="J1097" s="64">
        <v>77</v>
      </c>
      <c r="K1097" s="64">
        <v>227215</v>
      </c>
    </row>
    <row r="1098" spans="1:11" x14ac:dyDescent="0.2">
      <c r="A1098" s="64" t="s">
        <v>9406</v>
      </c>
      <c r="B1098" s="64" t="s">
        <v>7516</v>
      </c>
      <c r="C1098" s="64" t="s">
        <v>177</v>
      </c>
      <c r="D1098" s="64" t="s">
        <v>176</v>
      </c>
      <c r="E1098" s="64" t="s">
        <v>8291</v>
      </c>
      <c r="F1098" s="64" t="s">
        <v>8292</v>
      </c>
      <c r="G1098" s="64">
        <v>36</v>
      </c>
      <c r="H1098" s="64" t="s">
        <v>5365</v>
      </c>
      <c r="I1098" s="64">
        <v>37</v>
      </c>
      <c r="J1098" s="64">
        <v>51</v>
      </c>
      <c r="K1098" s="64">
        <v>519122</v>
      </c>
    </row>
    <row r="1099" spans="1:11" x14ac:dyDescent="0.2">
      <c r="A1099" s="64" t="s">
        <v>7531</v>
      </c>
      <c r="B1099" s="64" t="s">
        <v>7516</v>
      </c>
      <c r="C1099" s="64" t="s">
        <v>177</v>
      </c>
      <c r="D1099" s="64" t="s">
        <v>176</v>
      </c>
      <c r="E1099" s="64" t="s">
        <v>2278</v>
      </c>
      <c r="F1099" s="64" t="s">
        <v>5366</v>
      </c>
      <c r="G1099" s="64">
        <v>29</v>
      </c>
      <c r="H1099" s="64" t="s">
        <v>5365</v>
      </c>
      <c r="I1099" s="64">
        <v>78</v>
      </c>
      <c r="J1099" s="64">
        <v>89</v>
      </c>
      <c r="K1099" s="64">
        <v>407882</v>
      </c>
    </row>
    <row r="1100" spans="1:11" x14ac:dyDescent="0.2">
      <c r="A1100" s="64" t="s">
        <v>7532</v>
      </c>
      <c r="B1100" s="64" t="s">
        <v>7516</v>
      </c>
      <c r="C1100" s="64" t="s">
        <v>177</v>
      </c>
      <c r="D1100" s="64" t="s">
        <v>176</v>
      </c>
      <c r="E1100" s="64" t="s">
        <v>2385</v>
      </c>
      <c r="F1100" s="64" t="s">
        <v>5297</v>
      </c>
      <c r="G1100" s="64">
        <v>38</v>
      </c>
      <c r="H1100" s="64" t="s">
        <v>5365</v>
      </c>
      <c r="I1100" s="64">
        <v>54</v>
      </c>
      <c r="J1100" s="64">
        <v>69</v>
      </c>
      <c r="K1100" s="64">
        <v>163003</v>
      </c>
    </row>
    <row r="1101" spans="1:11" x14ac:dyDescent="0.2">
      <c r="A1101" s="64" t="s">
        <v>7533</v>
      </c>
      <c r="B1101" s="64" t="s">
        <v>7516</v>
      </c>
      <c r="C1101" s="64" t="s">
        <v>177</v>
      </c>
      <c r="D1101" s="64" t="s">
        <v>176</v>
      </c>
      <c r="E1101" s="64" t="s">
        <v>2492</v>
      </c>
      <c r="F1101" s="64" t="s">
        <v>5298</v>
      </c>
      <c r="G1101" s="64">
        <v>38</v>
      </c>
      <c r="H1101" s="64" t="s">
        <v>5365</v>
      </c>
      <c r="I1101" s="64">
        <v>64</v>
      </c>
      <c r="J1101" s="64">
        <v>81</v>
      </c>
      <c r="K1101" s="64">
        <v>184736</v>
      </c>
    </row>
    <row r="1102" spans="1:11" x14ac:dyDescent="0.2">
      <c r="A1102" s="64" t="s">
        <v>9407</v>
      </c>
      <c r="B1102" s="64" t="s">
        <v>7516</v>
      </c>
      <c r="C1102" s="64" t="s">
        <v>177</v>
      </c>
      <c r="D1102" s="64" t="s">
        <v>176</v>
      </c>
      <c r="E1102" s="64" t="s">
        <v>2706</v>
      </c>
      <c r="F1102" s="64" t="s">
        <v>5368</v>
      </c>
      <c r="G1102" s="64">
        <v>41</v>
      </c>
      <c r="H1102" s="64" t="s">
        <v>5365</v>
      </c>
      <c r="I1102" s="64">
        <v>68</v>
      </c>
      <c r="J1102" s="64">
        <v>81</v>
      </c>
      <c r="K1102" s="64">
        <v>10678</v>
      </c>
    </row>
    <row r="1103" spans="1:11" x14ac:dyDescent="0.2">
      <c r="A1103" s="64" t="s">
        <v>7534</v>
      </c>
      <c r="B1103" s="64" t="s">
        <v>7516</v>
      </c>
      <c r="C1103" s="64" t="s">
        <v>177</v>
      </c>
      <c r="D1103" s="64" t="s">
        <v>176</v>
      </c>
      <c r="E1103" s="64" t="s">
        <v>3138</v>
      </c>
      <c r="F1103" s="64" t="s">
        <v>5373</v>
      </c>
      <c r="G1103" s="64">
        <v>46</v>
      </c>
      <c r="H1103" s="64" t="s">
        <v>5105</v>
      </c>
      <c r="I1103" s="64">
        <v>17</v>
      </c>
      <c r="J1103" s="64">
        <v>7</v>
      </c>
      <c r="K1103" s="64">
        <v>34858</v>
      </c>
    </row>
    <row r="1104" spans="1:11" x14ac:dyDescent="0.2">
      <c r="A1104" s="64" t="s">
        <v>7535</v>
      </c>
      <c r="B1104" s="64" t="s">
        <v>7516</v>
      </c>
      <c r="C1104" s="64" t="s">
        <v>177</v>
      </c>
      <c r="D1104" s="64" t="s">
        <v>176</v>
      </c>
      <c r="E1104" s="64" t="s">
        <v>4003</v>
      </c>
      <c r="F1104" s="64" t="s">
        <v>5129</v>
      </c>
      <c r="G1104" s="64">
        <v>30</v>
      </c>
      <c r="H1104" s="64" t="s">
        <v>5105</v>
      </c>
      <c r="I1104" s="64">
        <v>124</v>
      </c>
      <c r="J1104" s="64">
        <v>27</v>
      </c>
      <c r="K1104" s="64">
        <v>1054</v>
      </c>
    </row>
    <row r="1105" spans="1:11" x14ac:dyDescent="0.2">
      <c r="A1105" s="64" t="s">
        <v>7536</v>
      </c>
      <c r="B1105" s="64" t="s">
        <v>7516</v>
      </c>
      <c r="C1105" s="64" t="s">
        <v>177</v>
      </c>
      <c r="D1105" s="64" t="s">
        <v>176</v>
      </c>
      <c r="E1105" s="64" t="s">
        <v>4327</v>
      </c>
      <c r="F1105" s="64" t="s">
        <v>5386</v>
      </c>
      <c r="G1105" s="64">
        <v>19</v>
      </c>
      <c r="H1105" s="64" t="s">
        <v>5105</v>
      </c>
      <c r="I1105" s="64">
        <v>174</v>
      </c>
      <c r="J1105" s="64">
        <v>129</v>
      </c>
      <c r="K1105" s="64">
        <v>23715</v>
      </c>
    </row>
    <row r="1106" spans="1:11" x14ac:dyDescent="0.2">
      <c r="A1106" s="64" t="s">
        <v>7537</v>
      </c>
      <c r="B1106" s="64" t="s">
        <v>7516</v>
      </c>
      <c r="C1106" s="64" t="s">
        <v>177</v>
      </c>
      <c r="D1106" s="64" t="s">
        <v>176</v>
      </c>
      <c r="E1106" s="64" t="s">
        <v>4435</v>
      </c>
      <c r="F1106" s="64" t="s">
        <v>5388</v>
      </c>
      <c r="G1106" s="64">
        <v>24</v>
      </c>
      <c r="H1106" s="64" t="s">
        <v>5105</v>
      </c>
      <c r="I1106" s="64">
        <v>28</v>
      </c>
      <c r="J1106" s="64">
        <v>10</v>
      </c>
      <c r="K1106" s="64">
        <v>2437</v>
      </c>
    </row>
    <row r="1107" spans="1:11" x14ac:dyDescent="0.2">
      <c r="A1107" s="64" t="s">
        <v>7538</v>
      </c>
      <c r="B1107" s="64" t="s">
        <v>7516</v>
      </c>
      <c r="C1107" s="64" t="s">
        <v>177</v>
      </c>
      <c r="D1107" s="64" t="s">
        <v>176</v>
      </c>
      <c r="E1107" s="64" t="s">
        <v>4868</v>
      </c>
      <c r="F1107" s="64" t="s">
        <v>5307</v>
      </c>
      <c r="G1107" s="64">
        <v>25</v>
      </c>
      <c r="H1107" s="64" t="s">
        <v>5105</v>
      </c>
      <c r="I1107" s="64">
        <v>8457</v>
      </c>
      <c r="J1107" s="64">
        <v>6350</v>
      </c>
      <c r="K1107" s="64">
        <v>1178936031</v>
      </c>
    </row>
    <row r="1108" spans="1:11" x14ac:dyDescent="0.2">
      <c r="A1108" s="64" t="s">
        <v>9408</v>
      </c>
      <c r="B1108" s="64" t="s">
        <v>7516</v>
      </c>
      <c r="C1108" s="64" t="s">
        <v>177</v>
      </c>
      <c r="D1108" s="64" t="s">
        <v>176</v>
      </c>
      <c r="E1108" s="64" t="s">
        <v>8301</v>
      </c>
      <c r="F1108" s="64" t="s">
        <v>8302</v>
      </c>
      <c r="G1108" s="64"/>
      <c r="H1108" s="64" t="s">
        <v>5105</v>
      </c>
      <c r="I1108" s="64"/>
      <c r="J1108" s="64">
        <v>3417</v>
      </c>
      <c r="K1108" s="64"/>
    </row>
    <row r="1109" spans="1:11" x14ac:dyDescent="0.2">
      <c r="A1109" s="64" t="s">
        <v>7539</v>
      </c>
      <c r="B1109" s="64" t="s">
        <v>7540</v>
      </c>
      <c r="C1109" s="64" t="s">
        <v>181</v>
      </c>
      <c r="D1109" s="64" t="s">
        <v>180</v>
      </c>
      <c r="E1109" s="64" t="s">
        <v>15</v>
      </c>
      <c r="F1109" s="64" t="s">
        <v>5284</v>
      </c>
      <c r="G1109" s="64">
        <v>37</v>
      </c>
      <c r="H1109" s="64" t="s">
        <v>5365</v>
      </c>
      <c r="I1109" s="64">
        <v>84</v>
      </c>
      <c r="J1109" s="64">
        <v>96</v>
      </c>
      <c r="K1109" s="64">
        <v>59795</v>
      </c>
    </row>
    <row r="1110" spans="1:11" x14ac:dyDescent="0.2">
      <c r="A1110" s="64" t="s">
        <v>7541</v>
      </c>
      <c r="B1110" s="64" t="s">
        <v>7540</v>
      </c>
      <c r="C1110" s="64" t="s">
        <v>181</v>
      </c>
      <c r="D1110" s="64" t="s">
        <v>180</v>
      </c>
      <c r="E1110" s="64" t="s">
        <v>225</v>
      </c>
      <c r="F1110" s="64" t="s">
        <v>5285</v>
      </c>
      <c r="G1110" s="64">
        <v>41</v>
      </c>
      <c r="H1110" s="64" t="s">
        <v>5365</v>
      </c>
      <c r="I1110" s="64">
        <v>92</v>
      </c>
      <c r="J1110" s="64">
        <v>99</v>
      </c>
      <c r="K1110" s="64">
        <v>15286</v>
      </c>
    </row>
    <row r="1111" spans="1:11" x14ac:dyDescent="0.2">
      <c r="A1111" s="64" t="s">
        <v>7542</v>
      </c>
      <c r="B1111" s="64" t="s">
        <v>7540</v>
      </c>
      <c r="C1111" s="64" t="s">
        <v>181</v>
      </c>
      <c r="D1111" s="64" t="s">
        <v>180</v>
      </c>
      <c r="E1111" s="64" t="s">
        <v>332</v>
      </c>
      <c r="F1111" s="64" t="s">
        <v>5115</v>
      </c>
      <c r="G1111" s="64">
        <v>1</v>
      </c>
      <c r="H1111" s="64" t="s">
        <v>5105</v>
      </c>
      <c r="I1111" s="64">
        <v>11</v>
      </c>
      <c r="J1111" s="64">
        <v>11</v>
      </c>
      <c r="K1111" s="64">
        <v>0</v>
      </c>
    </row>
    <row r="1112" spans="1:11" x14ac:dyDescent="0.2">
      <c r="A1112" s="64" t="s">
        <v>7543</v>
      </c>
      <c r="B1112" s="64" t="s">
        <v>7540</v>
      </c>
      <c r="C1112" s="64" t="s">
        <v>181</v>
      </c>
      <c r="D1112" s="64" t="s">
        <v>180</v>
      </c>
      <c r="E1112" s="64" t="s">
        <v>441</v>
      </c>
      <c r="F1112" s="64" t="s">
        <v>5111</v>
      </c>
      <c r="G1112" s="64">
        <v>2</v>
      </c>
      <c r="H1112" s="64" t="s">
        <v>5105</v>
      </c>
      <c r="I1112" s="64">
        <v>8</v>
      </c>
      <c r="J1112" s="64">
        <v>7</v>
      </c>
      <c r="K1112" s="64">
        <v>6368</v>
      </c>
    </row>
    <row r="1113" spans="1:11" x14ac:dyDescent="0.2">
      <c r="A1113" s="64" t="s">
        <v>7544</v>
      </c>
      <c r="B1113" s="64" t="s">
        <v>7540</v>
      </c>
      <c r="C1113" s="64" t="s">
        <v>181</v>
      </c>
      <c r="D1113" s="64" t="s">
        <v>180</v>
      </c>
      <c r="E1113" s="64" t="s">
        <v>550</v>
      </c>
      <c r="F1113" s="64" t="s">
        <v>5350</v>
      </c>
      <c r="G1113" s="64">
        <v>35</v>
      </c>
      <c r="H1113" s="64" t="s">
        <v>5105</v>
      </c>
      <c r="I1113" s="64">
        <v>16</v>
      </c>
      <c r="J1113" s="64">
        <v>10</v>
      </c>
      <c r="K1113" s="64">
        <v>43000</v>
      </c>
    </row>
    <row r="1114" spans="1:11" x14ac:dyDescent="0.2">
      <c r="A1114" s="64" t="s">
        <v>7545</v>
      </c>
      <c r="B1114" s="64" t="s">
        <v>7540</v>
      </c>
      <c r="C1114" s="64" t="s">
        <v>181</v>
      </c>
      <c r="D1114" s="64" t="s">
        <v>180</v>
      </c>
      <c r="E1114" s="64" t="s">
        <v>984</v>
      </c>
      <c r="F1114" s="64" t="s">
        <v>5356</v>
      </c>
      <c r="G1114" s="64">
        <v>22</v>
      </c>
      <c r="H1114" s="64" t="s">
        <v>5105</v>
      </c>
      <c r="I1114" s="64">
        <v>74</v>
      </c>
      <c r="J1114" s="64">
        <v>54</v>
      </c>
      <c r="K1114" s="64">
        <v>155</v>
      </c>
    </row>
    <row r="1115" spans="1:11" x14ac:dyDescent="0.2">
      <c r="A1115" s="64" t="s">
        <v>7546</v>
      </c>
      <c r="B1115" s="64" t="s">
        <v>7540</v>
      </c>
      <c r="C1115" s="64" t="s">
        <v>181</v>
      </c>
      <c r="D1115" s="64" t="s">
        <v>180</v>
      </c>
      <c r="E1115" s="64" t="s">
        <v>1093</v>
      </c>
      <c r="F1115" s="64" t="s">
        <v>5151</v>
      </c>
      <c r="G1115" s="64">
        <v>31</v>
      </c>
      <c r="H1115" s="64" t="s">
        <v>5105</v>
      </c>
      <c r="I1115" s="64">
        <v>6.5</v>
      </c>
      <c r="J1115" s="64">
        <v>4.2</v>
      </c>
      <c r="K1115" s="64">
        <v>28</v>
      </c>
    </row>
    <row r="1116" spans="1:11" x14ac:dyDescent="0.2">
      <c r="A1116" s="64" t="s">
        <v>7547</v>
      </c>
      <c r="B1116" s="64" t="s">
        <v>7540</v>
      </c>
      <c r="C1116" s="64" t="s">
        <v>181</v>
      </c>
      <c r="D1116" s="64" t="s">
        <v>180</v>
      </c>
      <c r="E1116" s="64" t="s">
        <v>1201</v>
      </c>
      <c r="F1116" s="64" t="s">
        <v>1202</v>
      </c>
      <c r="G1116" s="64">
        <v>38</v>
      </c>
      <c r="H1116" s="64" t="s">
        <v>5105</v>
      </c>
      <c r="I1116" s="64">
        <v>20</v>
      </c>
      <c r="J1116" s="64">
        <v>9</v>
      </c>
      <c r="K1116" s="64">
        <v>70049</v>
      </c>
    </row>
    <row r="1117" spans="1:11" x14ac:dyDescent="0.2">
      <c r="A1117" s="64" t="s">
        <v>7548</v>
      </c>
      <c r="B1117" s="64" t="s">
        <v>7540</v>
      </c>
      <c r="C1117" s="64" t="s">
        <v>181</v>
      </c>
      <c r="D1117" s="64" t="s">
        <v>180</v>
      </c>
      <c r="E1117" s="64" t="s">
        <v>1309</v>
      </c>
      <c r="F1117" s="64" t="s">
        <v>8279</v>
      </c>
      <c r="G1117" s="64">
        <v>30</v>
      </c>
      <c r="H1117" s="64" t="s">
        <v>5105</v>
      </c>
      <c r="I1117" s="64">
        <v>31</v>
      </c>
      <c r="J1117" s="64">
        <v>20</v>
      </c>
      <c r="K1117" s="64">
        <v>55558</v>
      </c>
    </row>
    <row r="1118" spans="1:11" x14ac:dyDescent="0.2">
      <c r="A1118" s="64" t="s">
        <v>7549</v>
      </c>
      <c r="B1118" s="64" t="s">
        <v>7540</v>
      </c>
      <c r="C1118" s="64" t="s">
        <v>181</v>
      </c>
      <c r="D1118" s="64" t="s">
        <v>180</v>
      </c>
      <c r="E1118" s="64" t="s">
        <v>1417</v>
      </c>
      <c r="F1118" s="64" t="s">
        <v>5358</v>
      </c>
      <c r="G1118" s="64">
        <v>8</v>
      </c>
      <c r="H1118" s="64" t="s">
        <v>5105</v>
      </c>
      <c r="I1118" s="64">
        <v>22</v>
      </c>
      <c r="J1118" s="64">
        <v>20</v>
      </c>
      <c r="K1118" s="64">
        <v>10101</v>
      </c>
    </row>
    <row r="1119" spans="1:11" x14ac:dyDescent="0.2">
      <c r="A1119" s="64" t="s">
        <v>7550</v>
      </c>
      <c r="B1119" s="64" t="s">
        <v>7540</v>
      </c>
      <c r="C1119" s="64" t="s">
        <v>181</v>
      </c>
      <c r="D1119" s="64" t="s">
        <v>180</v>
      </c>
      <c r="E1119" s="64" t="s">
        <v>1525</v>
      </c>
      <c r="F1119" s="64" t="s">
        <v>5312</v>
      </c>
      <c r="G1119" s="64">
        <v>35</v>
      </c>
      <c r="H1119" s="64" t="s">
        <v>5105</v>
      </c>
      <c r="I1119" s="64">
        <v>17</v>
      </c>
      <c r="J1119" s="64">
        <v>8</v>
      </c>
      <c r="K1119" s="64">
        <v>79</v>
      </c>
    </row>
    <row r="1120" spans="1:11" x14ac:dyDescent="0.2">
      <c r="A1120" s="64" t="s">
        <v>7551</v>
      </c>
      <c r="B1120" s="64" t="s">
        <v>7540</v>
      </c>
      <c r="C1120" s="64" t="s">
        <v>181</v>
      </c>
      <c r="D1120" s="64" t="s">
        <v>180</v>
      </c>
      <c r="E1120" s="64" t="s">
        <v>1632</v>
      </c>
      <c r="F1120" s="64" t="s">
        <v>8787</v>
      </c>
      <c r="G1120" s="64">
        <v>22</v>
      </c>
      <c r="H1120" s="64" t="s">
        <v>5105</v>
      </c>
      <c r="I1120" s="64">
        <v>10</v>
      </c>
      <c r="J1120" s="64">
        <v>6</v>
      </c>
      <c r="K1120" s="64">
        <v>20203</v>
      </c>
    </row>
    <row r="1121" spans="1:11" x14ac:dyDescent="0.2">
      <c r="A1121" s="64" t="s">
        <v>7552</v>
      </c>
      <c r="B1121" s="64" t="s">
        <v>7540</v>
      </c>
      <c r="C1121" s="64" t="s">
        <v>181</v>
      </c>
      <c r="D1121" s="64" t="s">
        <v>180</v>
      </c>
      <c r="E1121" s="64" t="s">
        <v>1740</v>
      </c>
      <c r="F1121" s="64" t="s">
        <v>5310</v>
      </c>
      <c r="G1121" s="64">
        <v>9</v>
      </c>
      <c r="H1121" s="64" t="s">
        <v>5105</v>
      </c>
      <c r="I1121" s="64">
        <v>18</v>
      </c>
      <c r="J1121" s="64">
        <v>14</v>
      </c>
      <c r="K1121" s="64">
        <v>17</v>
      </c>
    </row>
    <row r="1122" spans="1:11" x14ac:dyDescent="0.2">
      <c r="A1122" s="64" t="s">
        <v>7553</v>
      </c>
      <c r="B1122" s="64" t="s">
        <v>7540</v>
      </c>
      <c r="C1122" s="64" t="s">
        <v>181</v>
      </c>
      <c r="D1122" s="64" t="s">
        <v>180</v>
      </c>
      <c r="E1122" s="64" t="s">
        <v>1847</v>
      </c>
      <c r="F1122" s="64" t="s">
        <v>5311</v>
      </c>
      <c r="G1122" s="64">
        <v>47</v>
      </c>
      <c r="H1122" s="64" t="s">
        <v>5105</v>
      </c>
      <c r="I1122" s="64">
        <v>18</v>
      </c>
      <c r="J1122" s="64">
        <v>11</v>
      </c>
      <c r="K1122" s="64">
        <v>56</v>
      </c>
    </row>
    <row r="1123" spans="1:11" x14ac:dyDescent="0.2">
      <c r="A1123" s="64" t="s">
        <v>7554</v>
      </c>
      <c r="B1123" s="64" t="s">
        <v>7540</v>
      </c>
      <c r="C1123" s="64" t="s">
        <v>181</v>
      </c>
      <c r="D1123" s="64" t="s">
        <v>180</v>
      </c>
      <c r="E1123" s="64" t="s">
        <v>1954</v>
      </c>
      <c r="F1123" s="64" t="s">
        <v>8094</v>
      </c>
      <c r="G1123" s="64">
        <v>9</v>
      </c>
      <c r="H1123" s="64" t="s">
        <v>5105</v>
      </c>
      <c r="I1123" s="64">
        <v>27</v>
      </c>
      <c r="J1123" s="64">
        <v>22</v>
      </c>
      <c r="K1123" s="64">
        <v>4186</v>
      </c>
    </row>
    <row r="1124" spans="1:11" x14ac:dyDescent="0.2">
      <c r="A1124" s="64" t="s">
        <v>9409</v>
      </c>
      <c r="B1124" s="64" t="s">
        <v>7540</v>
      </c>
      <c r="C1124" s="64" t="s">
        <v>181</v>
      </c>
      <c r="D1124" s="64" t="s">
        <v>180</v>
      </c>
      <c r="E1124" s="64" t="s">
        <v>8289</v>
      </c>
      <c r="F1124" s="64" t="s">
        <v>8290</v>
      </c>
      <c r="G1124" s="64">
        <v>20</v>
      </c>
      <c r="H1124" s="64" t="s">
        <v>5365</v>
      </c>
      <c r="I1124" s="64">
        <v>69</v>
      </c>
      <c r="J1124" s="64">
        <v>77</v>
      </c>
      <c r="K1124" s="64">
        <v>29348</v>
      </c>
    </row>
    <row r="1125" spans="1:11" x14ac:dyDescent="0.2">
      <c r="A1125" s="64" t="s">
        <v>9410</v>
      </c>
      <c r="B1125" s="64" t="s">
        <v>7540</v>
      </c>
      <c r="C1125" s="64" t="s">
        <v>181</v>
      </c>
      <c r="D1125" s="64" t="s">
        <v>180</v>
      </c>
      <c r="E1125" s="64" t="s">
        <v>8291</v>
      </c>
      <c r="F1125" s="64" t="s">
        <v>8292</v>
      </c>
      <c r="G1125" s="64">
        <v>1</v>
      </c>
      <c r="H1125" s="64" t="s">
        <v>5365</v>
      </c>
      <c r="I1125" s="64">
        <v>51</v>
      </c>
      <c r="J1125" s="64">
        <v>51</v>
      </c>
      <c r="K1125" s="64">
        <v>0</v>
      </c>
    </row>
    <row r="1126" spans="1:11" x14ac:dyDescent="0.2">
      <c r="A1126" s="64" t="s">
        <v>7555</v>
      </c>
      <c r="B1126" s="64" t="s">
        <v>7540</v>
      </c>
      <c r="C1126" s="64" t="s">
        <v>181</v>
      </c>
      <c r="D1126" s="64" t="s">
        <v>180</v>
      </c>
      <c r="E1126" s="64" t="s">
        <v>2278</v>
      </c>
      <c r="F1126" s="64" t="s">
        <v>5366</v>
      </c>
      <c r="G1126" s="64">
        <v>24</v>
      </c>
      <c r="H1126" s="64" t="s">
        <v>5365</v>
      </c>
      <c r="I1126" s="64">
        <v>79</v>
      </c>
      <c r="J1126" s="64">
        <v>89</v>
      </c>
      <c r="K1126" s="64">
        <v>63681</v>
      </c>
    </row>
    <row r="1127" spans="1:11" x14ac:dyDescent="0.2">
      <c r="A1127" s="64" t="s">
        <v>7556</v>
      </c>
      <c r="B1127" s="64" t="s">
        <v>7540</v>
      </c>
      <c r="C1127" s="64" t="s">
        <v>181</v>
      </c>
      <c r="D1127" s="64" t="s">
        <v>180</v>
      </c>
      <c r="E1127" s="64" t="s">
        <v>2385</v>
      </c>
      <c r="F1127" s="64" t="s">
        <v>5297</v>
      </c>
      <c r="G1127" s="64">
        <v>8</v>
      </c>
      <c r="H1127" s="64" t="s">
        <v>5365</v>
      </c>
      <c r="I1127" s="64">
        <v>62</v>
      </c>
      <c r="J1127" s="64">
        <v>69</v>
      </c>
      <c r="K1127" s="64">
        <v>14811</v>
      </c>
    </row>
    <row r="1128" spans="1:11" x14ac:dyDescent="0.2">
      <c r="A1128" s="64" t="s">
        <v>7557</v>
      </c>
      <c r="B1128" s="64" t="s">
        <v>7540</v>
      </c>
      <c r="C1128" s="64" t="s">
        <v>181</v>
      </c>
      <c r="D1128" s="64" t="s">
        <v>180</v>
      </c>
      <c r="E1128" s="64" t="s">
        <v>2492</v>
      </c>
      <c r="F1128" s="64" t="s">
        <v>5298</v>
      </c>
      <c r="G1128" s="64">
        <v>48</v>
      </c>
      <c r="H1128" s="64" t="s">
        <v>5365</v>
      </c>
      <c r="I1128" s="64">
        <v>59</v>
      </c>
      <c r="J1128" s="64">
        <v>81</v>
      </c>
      <c r="K1128" s="64">
        <v>46550</v>
      </c>
    </row>
    <row r="1129" spans="1:11" x14ac:dyDescent="0.2">
      <c r="A1129" s="64" t="s">
        <v>9411</v>
      </c>
      <c r="B1129" s="64" t="s">
        <v>7540</v>
      </c>
      <c r="C1129" s="64" t="s">
        <v>181</v>
      </c>
      <c r="D1129" s="64" t="s">
        <v>180</v>
      </c>
      <c r="E1129" s="64" t="s">
        <v>2706</v>
      </c>
      <c r="F1129" s="64" t="s">
        <v>5368</v>
      </c>
      <c r="G1129" s="64">
        <v>10</v>
      </c>
      <c r="H1129" s="64" t="s">
        <v>5365</v>
      </c>
      <c r="I1129" s="64">
        <v>76</v>
      </c>
      <c r="J1129" s="64">
        <v>81</v>
      </c>
      <c r="K1129" s="64">
        <v>899</v>
      </c>
    </row>
    <row r="1130" spans="1:11" x14ac:dyDescent="0.2">
      <c r="A1130" s="64" t="s">
        <v>7558</v>
      </c>
      <c r="B1130" s="64" t="s">
        <v>7540</v>
      </c>
      <c r="C1130" s="64" t="s">
        <v>181</v>
      </c>
      <c r="D1130" s="64" t="s">
        <v>180</v>
      </c>
      <c r="E1130" s="64" t="s">
        <v>3138</v>
      </c>
      <c r="F1130" s="64" t="s">
        <v>5373</v>
      </c>
      <c r="G1130" s="64">
        <v>2</v>
      </c>
      <c r="H1130" s="64" t="s">
        <v>5105</v>
      </c>
      <c r="I1130" s="64">
        <v>8</v>
      </c>
      <c r="J1130" s="64">
        <v>7</v>
      </c>
      <c r="K1130" s="64">
        <v>756</v>
      </c>
    </row>
    <row r="1131" spans="1:11" x14ac:dyDescent="0.2">
      <c r="A1131" s="64" t="s">
        <v>7559</v>
      </c>
      <c r="B1131" s="64" t="s">
        <v>7540</v>
      </c>
      <c r="C1131" s="64" t="s">
        <v>181</v>
      </c>
      <c r="D1131" s="64" t="s">
        <v>180</v>
      </c>
      <c r="E1131" s="64" t="s">
        <v>4003</v>
      </c>
      <c r="F1131" s="64" t="s">
        <v>5129</v>
      </c>
      <c r="G1131" s="64">
        <v>4</v>
      </c>
      <c r="H1131" s="64" t="s">
        <v>5105</v>
      </c>
      <c r="I1131" s="64">
        <v>46</v>
      </c>
      <c r="J1131" s="64">
        <v>27</v>
      </c>
      <c r="K1131" s="64">
        <v>40</v>
      </c>
    </row>
    <row r="1132" spans="1:11" x14ac:dyDescent="0.2">
      <c r="A1132" s="64" t="s">
        <v>7560</v>
      </c>
      <c r="B1132" s="64" t="s">
        <v>7540</v>
      </c>
      <c r="C1132" s="64" t="s">
        <v>181</v>
      </c>
      <c r="D1132" s="64" t="s">
        <v>180</v>
      </c>
      <c r="E1132" s="64" t="s">
        <v>4327</v>
      </c>
      <c r="F1132" s="64" t="s">
        <v>5386</v>
      </c>
      <c r="G1132" s="64">
        <v>3</v>
      </c>
      <c r="H1132" s="64" t="s">
        <v>5105</v>
      </c>
      <c r="I1132" s="64">
        <v>149</v>
      </c>
      <c r="J1132" s="64">
        <v>129</v>
      </c>
      <c r="K1132" s="64">
        <v>1972</v>
      </c>
    </row>
    <row r="1133" spans="1:11" x14ac:dyDescent="0.2">
      <c r="A1133" s="64" t="s">
        <v>7561</v>
      </c>
      <c r="B1133" s="64" t="s">
        <v>7540</v>
      </c>
      <c r="C1133" s="64" t="s">
        <v>181</v>
      </c>
      <c r="D1133" s="64" t="s">
        <v>180</v>
      </c>
      <c r="E1133" s="64" t="s">
        <v>4435</v>
      </c>
      <c r="F1133" s="64" t="s">
        <v>5388</v>
      </c>
      <c r="G1133" s="64">
        <v>15</v>
      </c>
      <c r="H1133" s="64" t="s">
        <v>5105</v>
      </c>
      <c r="I1133" s="64">
        <v>25</v>
      </c>
      <c r="J1133" s="64">
        <v>10</v>
      </c>
      <c r="K1133" s="64">
        <v>366</v>
      </c>
    </row>
    <row r="1134" spans="1:11" x14ac:dyDescent="0.2">
      <c r="A1134" s="64" t="s">
        <v>7562</v>
      </c>
      <c r="B1134" s="64" t="s">
        <v>7540</v>
      </c>
      <c r="C1134" s="64" t="s">
        <v>181</v>
      </c>
      <c r="D1134" s="64" t="s">
        <v>180</v>
      </c>
      <c r="E1134" s="64" t="s">
        <v>4868</v>
      </c>
      <c r="F1134" s="64" t="s">
        <v>5307</v>
      </c>
      <c r="G1134" s="64">
        <v>11</v>
      </c>
      <c r="H1134" s="64" t="s">
        <v>5105</v>
      </c>
      <c r="I1134" s="64">
        <v>7418</v>
      </c>
      <c r="J1134" s="64">
        <v>6350</v>
      </c>
      <c r="K1134" s="64">
        <v>111348612</v>
      </c>
    </row>
    <row r="1135" spans="1:11" x14ac:dyDescent="0.2">
      <c r="A1135" s="64" t="s">
        <v>9412</v>
      </c>
      <c r="B1135" s="64" t="s">
        <v>7540</v>
      </c>
      <c r="C1135" s="64" t="s">
        <v>181</v>
      </c>
      <c r="D1135" s="64" t="s">
        <v>180</v>
      </c>
      <c r="E1135" s="64" t="s">
        <v>8301</v>
      </c>
      <c r="F1135" s="64" t="s">
        <v>8302</v>
      </c>
      <c r="G1135" s="64">
        <v>41</v>
      </c>
      <c r="H1135" s="64" t="s">
        <v>5105</v>
      </c>
      <c r="I1135" s="64">
        <v>4918</v>
      </c>
      <c r="J1135" s="64">
        <v>3417</v>
      </c>
      <c r="K1135" s="64">
        <v>7583166</v>
      </c>
    </row>
    <row r="1136" spans="1:11" x14ac:dyDescent="0.2">
      <c r="A1136" s="64" t="s">
        <v>7563</v>
      </c>
      <c r="B1136" s="64" t="s">
        <v>7564</v>
      </c>
      <c r="C1136" s="64" t="s">
        <v>185</v>
      </c>
      <c r="D1136" s="64" t="s">
        <v>184</v>
      </c>
      <c r="E1136" s="64" t="s">
        <v>15</v>
      </c>
      <c r="F1136" s="64" t="s">
        <v>5284</v>
      </c>
      <c r="G1136" s="64">
        <v>35</v>
      </c>
      <c r="H1136" s="64" t="s">
        <v>5365</v>
      </c>
      <c r="I1136" s="64">
        <v>85</v>
      </c>
      <c r="J1136" s="64">
        <v>96</v>
      </c>
      <c r="K1136" s="64">
        <v>439918</v>
      </c>
    </row>
    <row r="1137" spans="1:11" x14ac:dyDescent="0.2">
      <c r="A1137" s="64" t="s">
        <v>7565</v>
      </c>
      <c r="B1137" s="64" t="s">
        <v>7564</v>
      </c>
      <c r="C1137" s="64" t="s">
        <v>185</v>
      </c>
      <c r="D1137" s="64" t="s">
        <v>184</v>
      </c>
      <c r="E1137" s="64" t="s">
        <v>225</v>
      </c>
      <c r="F1137" s="64" t="s">
        <v>5285</v>
      </c>
      <c r="G1137" s="64">
        <v>11</v>
      </c>
      <c r="H1137" s="64" t="s">
        <v>5365</v>
      </c>
      <c r="I1137" s="64">
        <v>96</v>
      </c>
      <c r="J1137" s="64">
        <v>99</v>
      </c>
      <c r="K1137" s="64">
        <v>46910</v>
      </c>
    </row>
    <row r="1138" spans="1:11" x14ac:dyDescent="0.2">
      <c r="A1138" s="64" t="s">
        <v>7566</v>
      </c>
      <c r="B1138" s="64" t="s">
        <v>7564</v>
      </c>
      <c r="C1138" s="64" t="s">
        <v>185</v>
      </c>
      <c r="D1138" s="64" t="s">
        <v>184</v>
      </c>
      <c r="E1138" s="64" t="s">
        <v>332</v>
      </c>
      <c r="F1138" s="64" t="s">
        <v>5115</v>
      </c>
      <c r="G1138" s="64">
        <v>41</v>
      </c>
      <c r="H1138" s="64" t="s">
        <v>5105</v>
      </c>
      <c r="I1138" s="64">
        <v>18</v>
      </c>
      <c r="J1138" s="64">
        <v>11</v>
      </c>
      <c r="K1138" s="64">
        <v>359919</v>
      </c>
    </row>
    <row r="1139" spans="1:11" x14ac:dyDescent="0.2">
      <c r="A1139" s="64" t="s">
        <v>7567</v>
      </c>
      <c r="B1139" s="64" t="s">
        <v>7564</v>
      </c>
      <c r="C1139" s="64" t="s">
        <v>185</v>
      </c>
      <c r="D1139" s="64" t="s">
        <v>184</v>
      </c>
      <c r="E1139" s="64" t="s">
        <v>441</v>
      </c>
      <c r="F1139" s="64" t="s">
        <v>5111</v>
      </c>
      <c r="G1139" s="64">
        <v>43</v>
      </c>
      <c r="H1139" s="64" t="s">
        <v>5105</v>
      </c>
      <c r="I1139" s="64">
        <v>16</v>
      </c>
      <c r="J1139" s="64">
        <v>7</v>
      </c>
      <c r="K1139" s="64">
        <v>462753</v>
      </c>
    </row>
    <row r="1140" spans="1:11" x14ac:dyDescent="0.2">
      <c r="A1140" s="64" t="s">
        <v>7568</v>
      </c>
      <c r="B1140" s="64" t="s">
        <v>7564</v>
      </c>
      <c r="C1140" s="64" t="s">
        <v>185</v>
      </c>
      <c r="D1140" s="64" t="s">
        <v>184</v>
      </c>
      <c r="E1140" s="64" t="s">
        <v>550</v>
      </c>
      <c r="F1140" s="64" t="s">
        <v>5350</v>
      </c>
      <c r="G1140" s="64">
        <v>45</v>
      </c>
      <c r="H1140" s="64" t="s">
        <v>5105</v>
      </c>
      <c r="I1140" s="64">
        <v>18</v>
      </c>
      <c r="J1140" s="64">
        <v>10</v>
      </c>
      <c r="K1140" s="64">
        <v>445033</v>
      </c>
    </row>
    <row r="1141" spans="1:11" x14ac:dyDescent="0.2">
      <c r="A1141" s="64" t="s">
        <v>7569</v>
      </c>
      <c r="B1141" s="64" t="s">
        <v>7564</v>
      </c>
      <c r="C1141" s="64" t="s">
        <v>185</v>
      </c>
      <c r="D1141" s="64" t="s">
        <v>184</v>
      </c>
      <c r="E1141" s="64" t="s">
        <v>984</v>
      </c>
      <c r="F1141" s="64" t="s">
        <v>5356</v>
      </c>
      <c r="G1141" s="64">
        <v>46</v>
      </c>
      <c r="H1141" s="64" t="s">
        <v>5105</v>
      </c>
      <c r="I1141" s="64">
        <v>112</v>
      </c>
      <c r="J1141" s="64">
        <v>54</v>
      </c>
      <c r="K1141" s="64">
        <v>3630</v>
      </c>
    </row>
    <row r="1142" spans="1:11" x14ac:dyDescent="0.2">
      <c r="A1142" s="64" t="s">
        <v>7570</v>
      </c>
      <c r="B1142" s="64" t="s">
        <v>7564</v>
      </c>
      <c r="C1142" s="64" t="s">
        <v>185</v>
      </c>
      <c r="D1142" s="64" t="s">
        <v>184</v>
      </c>
      <c r="E1142" s="64" t="s">
        <v>1093</v>
      </c>
      <c r="F1142" s="64" t="s">
        <v>5151</v>
      </c>
      <c r="G1142" s="64">
        <v>39</v>
      </c>
      <c r="H1142" s="64" t="s">
        <v>5105</v>
      </c>
      <c r="I1142" s="64">
        <v>6.8</v>
      </c>
      <c r="J1142" s="64">
        <v>4.2</v>
      </c>
      <c r="K1142" s="64">
        <v>208</v>
      </c>
    </row>
    <row r="1143" spans="1:11" x14ac:dyDescent="0.2">
      <c r="A1143" s="64" t="s">
        <v>7571</v>
      </c>
      <c r="B1143" s="64" t="s">
        <v>7564</v>
      </c>
      <c r="C1143" s="64" t="s">
        <v>185</v>
      </c>
      <c r="D1143" s="64" t="s">
        <v>184</v>
      </c>
      <c r="E1143" s="64" t="s">
        <v>1201</v>
      </c>
      <c r="F1143" s="64" t="s">
        <v>1202</v>
      </c>
      <c r="G1143" s="64">
        <v>43</v>
      </c>
      <c r="H1143" s="64" t="s">
        <v>5105</v>
      </c>
      <c r="I1143" s="64">
        <v>22</v>
      </c>
      <c r="J1143" s="64">
        <v>9</v>
      </c>
      <c r="K1143" s="64">
        <v>668421</v>
      </c>
    </row>
    <row r="1144" spans="1:11" x14ac:dyDescent="0.2">
      <c r="A1144" s="64" t="s">
        <v>7572</v>
      </c>
      <c r="B1144" s="64" t="s">
        <v>7564</v>
      </c>
      <c r="C1144" s="64" t="s">
        <v>185</v>
      </c>
      <c r="D1144" s="64" t="s">
        <v>184</v>
      </c>
      <c r="E1144" s="64" t="s">
        <v>1309</v>
      </c>
      <c r="F1144" s="64" t="s">
        <v>8279</v>
      </c>
      <c r="G1144" s="64">
        <v>43</v>
      </c>
      <c r="H1144" s="64" t="s">
        <v>5105</v>
      </c>
      <c r="I1144" s="64">
        <v>35</v>
      </c>
      <c r="J1144" s="64">
        <v>20</v>
      </c>
      <c r="K1144" s="64">
        <v>613219</v>
      </c>
    </row>
    <row r="1145" spans="1:11" x14ac:dyDescent="0.2">
      <c r="A1145" s="64" t="s">
        <v>7573</v>
      </c>
      <c r="B1145" s="64" t="s">
        <v>7564</v>
      </c>
      <c r="C1145" s="64" t="s">
        <v>185</v>
      </c>
      <c r="D1145" s="64" t="s">
        <v>184</v>
      </c>
      <c r="E1145" s="64" t="s">
        <v>1417</v>
      </c>
      <c r="F1145" s="64" t="s">
        <v>5358</v>
      </c>
      <c r="G1145" s="64">
        <v>44</v>
      </c>
      <c r="H1145" s="64" t="s">
        <v>5105</v>
      </c>
      <c r="I1145" s="64">
        <v>30</v>
      </c>
      <c r="J1145" s="64">
        <v>20</v>
      </c>
      <c r="K1145" s="64">
        <v>408813</v>
      </c>
    </row>
    <row r="1146" spans="1:11" x14ac:dyDescent="0.2">
      <c r="A1146" s="64" t="s">
        <v>7574</v>
      </c>
      <c r="B1146" s="64" t="s">
        <v>7564</v>
      </c>
      <c r="C1146" s="64" t="s">
        <v>185</v>
      </c>
      <c r="D1146" s="64" t="s">
        <v>184</v>
      </c>
      <c r="E1146" s="64" t="s">
        <v>1525</v>
      </c>
      <c r="F1146" s="64" t="s">
        <v>5312</v>
      </c>
      <c r="G1146" s="64">
        <v>25</v>
      </c>
      <c r="H1146" s="64" t="s">
        <v>5105</v>
      </c>
      <c r="I1146" s="64">
        <v>14</v>
      </c>
      <c r="J1146" s="64">
        <v>8</v>
      </c>
      <c r="K1146" s="64">
        <v>417</v>
      </c>
    </row>
    <row r="1147" spans="1:11" x14ac:dyDescent="0.2">
      <c r="A1147" s="64" t="s">
        <v>7575</v>
      </c>
      <c r="B1147" s="64" t="s">
        <v>7564</v>
      </c>
      <c r="C1147" s="64" t="s">
        <v>185</v>
      </c>
      <c r="D1147" s="64" t="s">
        <v>184</v>
      </c>
      <c r="E1147" s="64" t="s">
        <v>1632</v>
      </c>
      <c r="F1147" s="64" t="s">
        <v>8787</v>
      </c>
      <c r="G1147" s="64">
        <v>46</v>
      </c>
      <c r="H1147" s="64" t="s">
        <v>5105</v>
      </c>
      <c r="I1147" s="64">
        <v>16</v>
      </c>
      <c r="J1147" s="64">
        <v>6</v>
      </c>
      <c r="K1147" s="64">
        <v>408813</v>
      </c>
    </row>
    <row r="1148" spans="1:11" x14ac:dyDescent="0.2">
      <c r="A1148" s="64" t="s">
        <v>7576</v>
      </c>
      <c r="B1148" s="64" t="s">
        <v>7564</v>
      </c>
      <c r="C1148" s="64" t="s">
        <v>185</v>
      </c>
      <c r="D1148" s="64" t="s">
        <v>184</v>
      </c>
      <c r="E1148" s="64" t="s">
        <v>1740</v>
      </c>
      <c r="F1148" s="64" t="s">
        <v>5310</v>
      </c>
      <c r="G1148" s="64">
        <v>33</v>
      </c>
      <c r="H1148" s="64" t="s">
        <v>5105</v>
      </c>
      <c r="I1148" s="64">
        <v>22</v>
      </c>
      <c r="J1148" s="64">
        <v>14</v>
      </c>
      <c r="K1148" s="64">
        <v>250</v>
      </c>
    </row>
    <row r="1149" spans="1:11" x14ac:dyDescent="0.2">
      <c r="A1149" s="64" t="s">
        <v>7577</v>
      </c>
      <c r="B1149" s="64" t="s">
        <v>7564</v>
      </c>
      <c r="C1149" s="64" t="s">
        <v>185</v>
      </c>
      <c r="D1149" s="64" t="s">
        <v>184</v>
      </c>
      <c r="E1149" s="64" t="s">
        <v>1847</v>
      </c>
      <c r="F1149" s="64" t="s">
        <v>5311</v>
      </c>
      <c r="G1149" s="64">
        <v>35</v>
      </c>
      <c r="H1149" s="64" t="s">
        <v>5105</v>
      </c>
      <c r="I1149" s="64">
        <v>15</v>
      </c>
      <c r="J1149" s="64">
        <v>11</v>
      </c>
      <c r="K1149" s="64">
        <v>291</v>
      </c>
    </row>
    <row r="1150" spans="1:11" x14ac:dyDescent="0.2">
      <c r="A1150" s="64" t="s">
        <v>7578</v>
      </c>
      <c r="B1150" s="64" t="s">
        <v>7564</v>
      </c>
      <c r="C1150" s="64" t="s">
        <v>185</v>
      </c>
      <c r="D1150" s="64" t="s">
        <v>184</v>
      </c>
      <c r="E1150" s="64" t="s">
        <v>1954</v>
      </c>
      <c r="F1150" s="64" t="s">
        <v>8094</v>
      </c>
      <c r="G1150" s="64">
        <v>37</v>
      </c>
      <c r="H1150" s="64" t="s">
        <v>5105</v>
      </c>
      <c r="I1150" s="64">
        <v>34</v>
      </c>
      <c r="J1150" s="64">
        <v>22</v>
      </c>
      <c r="K1150" s="64">
        <v>77674</v>
      </c>
    </row>
    <row r="1151" spans="1:11" x14ac:dyDescent="0.2">
      <c r="A1151" s="64" t="s">
        <v>9413</v>
      </c>
      <c r="B1151" s="64" t="s">
        <v>7564</v>
      </c>
      <c r="C1151" s="64" t="s">
        <v>185</v>
      </c>
      <c r="D1151" s="64" t="s">
        <v>184</v>
      </c>
      <c r="E1151" s="64" t="s">
        <v>8289</v>
      </c>
      <c r="F1151" s="64" t="s">
        <v>8290</v>
      </c>
      <c r="G1151" s="64">
        <v>23</v>
      </c>
      <c r="H1151" s="64" t="s">
        <v>5365</v>
      </c>
      <c r="I1151" s="64">
        <v>68</v>
      </c>
      <c r="J1151" s="64">
        <v>77</v>
      </c>
      <c r="K1151" s="64">
        <v>276613</v>
      </c>
    </row>
    <row r="1152" spans="1:11" x14ac:dyDescent="0.2">
      <c r="A1152" s="64" t="s">
        <v>9414</v>
      </c>
      <c r="B1152" s="64" t="s">
        <v>7564</v>
      </c>
      <c r="C1152" s="64" t="s">
        <v>185</v>
      </c>
      <c r="D1152" s="64" t="s">
        <v>184</v>
      </c>
      <c r="E1152" s="64" t="s">
        <v>8291</v>
      </c>
      <c r="F1152" s="64" t="s">
        <v>8292</v>
      </c>
      <c r="G1152" s="64">
        <v>25</v>
      </c>
      <c r="H1152" s="64" t="s">
        <v>5365</v>
      </c>
      <c r="I1152" s="64">
        <v>40</v>
      </c>
      <c r="J1152" s="64">
        <v>51</v>
      </c>
      <c r="K1152" s="64">
        <v>565587</v>
      </c>
    </row>
    <row r="1153" spans="1:11" x14ac:dyDescent="0.2">
      <c r="A1153" s="64" t="s">
        <v>7579</v>
      </c>
      <c r="B1153" s="64" t="s">
        <v>7564</v>
      </c>
      <c r="C1153" s="64" t="s">
        <v>185</v>
      </c>
      <c r="D1153" s="64" t="s">
        <v>184</v>
      </c>
      <c r="E1153" s="64" t="s">
        <v>2278</v>
      </c>
      <c r="F1153" s="64" t="s">
        <v>5366</v>
      </c>
      <c r="G1153" s="64">
        <v>29</v>
      </c>
      <c r="H1153" s="64" t="s">
        <v>5365</v>
      </c>
      <c r="I1153" s="64">
        <v>78</v>
      </c>
      <c r="J1153" s="64">
        <v>89</v>
      </c>
      <c r="K1153" s="64">
        <v>565587</v>
      </c>
    </row>
    <row r="1154" spans="1:11" x14ac:dyDescent="0.2">
      <c r="A1154" s="64" t="s">
        <v>7580</v>
      </c>
      <c r="B1154" s="64" t="s">
        <v>7564</v>
      </c>
      <c r="C1154" s="64" t="s">
        <v>185</v>
      </c>
      <c r="D1154" s="64" t="s">
        <v>184</v>
      </c>
      <c r="E1154" s="64" t="s">
        <v>2385</v>
      </c>
      <c r="F1154" s="64" t="s">
        <v>5297</v>
      </c>
      <c r="G1154" s="64">
        <v>14</v>
      </c>
      <c r="H1154" s="64" t="s">
        <v>5365</v>
      </c>
      <c r="I1154" s="64">
        <v>60</v>
      </c>
      <c r="J1154" s="64">
        <v>69</v>
      </c>
      <c r="K1154" s="64">
        <v>132731</v>
      </c>
    </row>
    <row r="1155" spans="1:11" x14ac:dyDescent="0.2">
      <c r="A1155" s="64" t="s">
        <v>7581</v>
      </c>
      <c r="B1155" s="64" t="s">
        <v>7564</v>
      </c>
      <c r="C1155" s="64" t="s">
        <v>185</v>
      </c>
      <c r="D1155" s="64" t="s">
        <v>184</v>
      </c>
      <c r="E1155" s="64" t="s">
        <v>2492</v>
      </c>
      <c r="F1155" s="64" t="s">
        <v>5298</v>
      </c>
      <c r="G1155" s="64">
        <v>18</v>
      </c>
      <c r="H1155" s="64" t="s">
        <v>5365</v>
      </c>
      <c r="I1155" s="64">
        <v>70</v>
      </c>
      <c r="J1155" s="64">
        <v>81</v>
      </c>
      <c r="K1155" s="64">
        <v>162226</v>
      </c>
    </row>
    <row r="1156" spans="1:11" x14ac:dyDescent="0.2">
      <c r="A1156" s="64" t="s">
        <v>9415</v>
      </c>
      <c r="B1156" s="64" t="s">
        <v>7564</v>
      </c>
      <c r="C1156" s="64" t="s">
        <v>185</v>
      </c>
      <c r="D1156" s="64" t="s">
        <v>184</v>
      </c>
      <c r="E1156" s="64" t="s">
        <v>2706</v>
      </c>
      <c r="F1156" s="64" t="s">
        <v>5368</v>
      </c>
      <c r="G1156" s="64">
        <v>38</v>
      </c>
      <c r="H1156" s="64" t="s">
        <v>5365</v>
      </c>
      <c r="I1156" s="64">
        <v>70</v>
      </c>
      <c r="J1156" s="64">
        <v>81</v>
      </c>
      <c r="K1156" s="64">
        <v>12901</v>
      </c>
    </row>
    <row r="1157" spans="1:11" x14ac:dyDescent="0.2">
      <c r="A1157" s="64" t="s">
        <v>7582</v>
      </c>
      <c r="B1157" s="64" t="s">
        <v>7564</v>
      </c>
      <c r="C1157" s="64" t="s">
        <v>185</v>
      </c>
      <c r="D1157" s="64" t="s">
        <v>184</v>
      </c>
      <c r="E1157" s="64" t="s">
        <v>3138</v>
      </c>
      <c r="F1157" s="64" t="s">
        <v>5373</v>
      </c>
      <c r="G1157" s="64">
        <v>42</v>
      </c>
      <c r="H1157" s="64" t="s">
        <v>5105</v>
      </c>
      <c r="I1157" s="64">
        <v>16</v>
      </c>
      <c r="J1157" s="64">
        <v>7</v>
      </c>
      <c r="K1157" s="64">
        <v>33856</v>
      </c>
    </row>
    <row r="1158" spans="1:11" x14ac:dyDescent="0.2">
      <c r="A1158" s="64" t="s">
        <v>7583</v>
      </c>
      <c r="B1158" s="64" t="s">
        <v>7564</v>
      </c>
      <c r="C1158" s="64" t="s">
        <v>185</v>
      </c>
      <c r="D1158" s="64" t="s">
        <v>184</v>
      </c>
      <c r="E1158" s="64" t="s">
        <v>4003</v>
      </c>
      <c r="F1158" s="64" t="s">
        <v>5129</v>
      </c>
      <c r="G1158" s="64">
        <v>13</v>
      </c>
      <c r="H1158" s="64" t="s">
        <v>5105</v>
      </c>
      <c r="I1158" s="64">
        <v>69</v>
      </c>
      <c r="J1158" s="64">
        <v>27</v>
      </c>
      <c r="K1158" s="64">
        <v>619</v>
      </c>
    </row>
    <row r="1159" spans="1:11" x14ac:dyDescent="0.2">
      <c r="A1159" s="64" t="s">
        <v>7584</v>
      </c>
      <c r="B1159" s="64" t="s">
        <v>7564</v>
      </c>
      <c r="C1159" s="64" t="s">
        <v>185</v>
      </c>
      <c r="D1159" s="64" t="s">
        <v>184</v>
      </c>
      <c r="E1159" s="64" t="s">
        <v>4327</v>
      </c>
      <c r="F1159" s="64" t="s">
        <v>5386</v>
      </c>
      <c r="G1159" s="64">
        <v>35</v>
      </c>
      <c r="H1159" s="64" t="s">
        <v>5105</v>
      </c>
      <c r="I1159" s="64">
        <v>193</v>
      </c>
      <c r="J1159" s="64">
        <v>129</v>
      </c>
      <c r="K1159" s="64">
        <v>37418</v>
      </c>
    </row>
    <row r="1160" spans="1:11" x14ac:dyDescent="0.2">
      <c r="A1160" s="64" t="s">
        <v>7585</v>
      </c>
      <c r="B1160" s="64" t="s">
        <v>7564</v>
      </c>
      <c r="C1160" s="64" t="s">
        <v>185</v>
      </c>
      <c r="D1160" s="64" t="s">
        <v>184</v>
      </c>
      <c r="E1160" s="64" t="s">
        <v>4435</v>
      </c>
      <c r="F1160" s="64" t="s">
        <v>5388</v>
      </c>
      <c r="G1160" s="64">
        <v>30</v>
      </c>
      <c r="H1160" s="64" t="s">
        <v>5105</v>
      </c>
      <c r="I1160" s="64">
        <v>29</v>
      </c>
      <c r="J1160" s="64">
        <v>10</v>
      </c>
      <c r="K1160" s="64">
        <v>3271</v>
      </c>
    </row>
    <row r="1161" spans="1:11" x14ac:dyDescent="0.2">
      <c r="A1161" s="64" t="s">
        <v>7586</v>
      </c>
      <c r="B1161" s="64" t="s">
        <v>7564</v>
      </c>
      <c r="C1161" s="64" t="s">
        <v>185</v>
      </c>
      <c r="D1161" s="64" t="s">
        <v>184</v>
      </c>
      <c r="E1161" s="64" t="s">
        <v>4868</v>
      </c>
      <c r="F1161" s="64" t="s">
        <v>5307</v>
      </c>
      <c r="G1161" s="64">
        <v>39</v>
      </c>
      <c r="H1161" s="64" t="s">
        <v>5105</v>
      </c>
      <c r="I1161" s="64">
        <v>9019</v>
      </c>
      <c r="J1161" s="64">
        <v>6350</v>
      </c>
      <c r="K1161" s="64">
        <v>1652775581</v>
      </c>
    </row>
    <row r="1162" spans="1:11" x14ac:dyDescent="0.2">
      <c r="A1162" s="64" t="s">
        <v>9416</v>
      </c>
      <c r="B1162" s="64" t="s">
        <v>7564</v>
      </c>
      <c r="C1162" s="64" t="s">
        <v>185</v>
      </c>
      <c r="D1162" s="64" t="s">
        <v>184</v>
      </c>
      <c r="E1162" s="64" t="s">
        <v>8301</v>
      </c>
      <c r="F1162" s="64" t="s">
        <v>8302</v>
      </c>
      <c r="G1162" s="64">
        <v>14</v>
      </c>
      <c r="H1162" s="64" t="s">
        <v>5105</v>
      </c>
      <c r="I1162" s="64">
        <v>3969</v>
      </c>
      <c r="J1162" s="64">
        <v>3417</v>
      </c>
      <c r="K1162" s="64">
        <v>22582803</v>
      </c>
    </row>
    <row r="1163" spans="1:11" x14ac:dyDescent="0.2">
      <c r="A1163" s="64" t="s">
        <v>7587</v>
      </c>
      <c r="B1163" s="64" t="s">
        <v>7588</v>
      </c>
      <c r="C1163" s="64" t="s">
        <v>189</v>
      </c>
      <c r="D1163" s="64" t="s">
        <v>188</v>
      </c>
      <c r="E1163" s="64" t="s">
        <v>15</v>
      </c>
      <c r="F1163" s="64" t="s">
        <v>5284</v>
      </c>
      <c r="G1163" s="64">
        <v>51</v>
      </c>
      <c r="H1163" s="64" t="s">
        <v>5365</v>
      </c>
      <c r="I1163" s="64">
        <v>77</v>
      </c>
      <c r="J1163" s="64">
        <v>96</v>
      </c>
      <c r="K1163" s="64">
        <v>3132907</v>
      </c>
    </row>
    <row r="1164" spans="1:11" x14ac:dyDescent="0.2">
      <c r="A1164" s="64" t="s">
        <v>7589</v>
      </c>
      <c r="B1164" s="64" t="s">
        <v>7588</v>
      </c>
      <c r="C1164" s="64" t="s">
        <v>189</v>
      </c>
      <c r="D1164" s="64" t="s">
        <v>188</v>
      </c>
      <c r="E1164" s="64" t="s">
        <v>225</v>
      </c>
      <c r="F1164" s="64" t="s">
        <v>5285</v>
      </c>
      <c r="G1164" s="64">
        <v>48</v>
      </c>
      <c r="H1164" s="64" t="s">
        <v>5365</v>
      </c>
      <c r="I1164" s="64">
        <v>90</v>
      </c>
      <c r="J1164" s="64">
        <v>99</v>
      </c>
      <c r="K1164" s="64">
        <v>684002</v>
      </c>
    </row>
    <row r="1165" spans="1:11" x14ac:dyDescent="0.2">
      <c r="A1165" s="64" t="s">
        <v>7590</v>
      </c>
      <c r="B1165" s="64" t="s">
        <v>7588</v>
      </c>
      <c r="C1165" s="64" t="s">
        <v>189</v>
      </c>
      <c r="D1165" s="64" t="s">
        <v>188</v>
      </c>
      <c r="E1165" s="64" t="s">
        <v>332</v>
      </c>
      <c r="F1165" s="64" t="s">
        <v>5115</v>
      </c>
      <c r="G1165" s="64">
        <v>48</v>
      </c>
      <c r="H1165" s="64" t="s">
        <v>5105</v>
      </c>
      <c r="I1165" s="64">
        <v>20</v>
      </c>
      <c r="J1165" s="64">
        <v>11</v>
      </c>
      <c r="K1165" s="64">
        <v>1818064</v>
      </c>
    </row>
    <row r="1166" spans="1:11" x14ac:dyDescent="0.2">
      <c r="A1166" s="64" t="s">
        <v>7591</v>
      </c>
      <c r="B1166" s="64" t="s">
        <v>7588</v>
      </c>
      <c r="C1166" s="64" t="s">
        <v>189</v>
      </c>
      <c r="D1166" s="64" t="s">
        <v>188</v>
      </c>
      <c r="E1166" s="64" t="s">
        <v>441</v>
      </c>
      <c r="F1166" s="64" t="s">
        <v>5111</v>
      </c>
      <c r="G1166" s="64">
        <v>50</v>
      </c>
      <c r="H1166" s="64" t="s">
        <v>5105</v>
      </c>
      <c r="I1166" s="64">
        <v>18</v>
      </c>
      <c r="J1166" s="64">
        <v>7</v>
      </c>
      <c r="K1166" s="64">
        <v>2222078</v>
      </c>
    </row>
    <row r="1167" spans="1:11" x14ac:dyDescent="0.2">
      <c r="A1167" s="64" t="s">
        <v>7592</v>
      </c>
      <c r="B1167" s="64" t="s">
        <v>7588</v>
      </c>
      <c r="C1167" s="64" t="s">
        <v>189</v>
      </c>
      <c r="D1167" s="64" t="s">
        <v>188</v>
      </c>
      <c r="E1167" s="64" t="s">
        <v>550</v>
      </c>
      <c r="F1167" s="64" t="s">
        <v>5350</v>
      </c>
      <c r="G1167" s="64">
        <v>27</v>
      </c>
      <c r="H1167" s="64" t="s">
        <v>5105</v>
      </c>
      <c r="I1167" s="64">
        <v>15</v>
      </c>
      <c r="J1167" s="64">
        <v>10</v>
      </c>
      <c r="K1167" s="64">
        <v>1204450</v>
      </c>
    </row>
    <row r="1168" spans="1:11" x14ac:dyDescent="0.2">
      <c r="A1168" s="64" t="s">
        <v>7593</v>
      </c>
      <c r="B1168" s="64" t="s">
        <v>7588</v>
      </c>
      <c r="C1168" s="64" t="s">
        <v>189</v>
      </c>
      <c r="D1168" s="64" t="s">
        <v>188</v>
      </c>
      <c r="E1168" s="64" t="s">
        <v>984</v>
      </c>
      <c r="F1168" s="64" t="s">
        <v>5356</v>
      </c>
      <c r="G1168" s="64">
        <v>38</v>
      </c>
      <c r="H1168" s="64" t="s">
        <v>5105</v>
      </c>
      <c r="I1168" s="64">
        <v>95</v>
      </c>
      <c r="J1168" s="64">
        <v>54</v>
      </c>
      <c r="K1168" s="64">
        <v>10639</v>
      </c>
    </row>
    <row r="1169" spans="1:11" x14ac:dyDescent="0.2">
      <c r="A1169" s="64" t="s">
        <v>7594</v>
      </c>
      <c r="B1169" s="64" t="s">
        <v>7588</v>
      </c>
      <c r="C1169" s="64" t="s">
        <v>189</v>
      </c>
      <c r="D1169" s="64" t="s">
        <v>188</v>
      </c>
      <c r="E1169" s="64" t="s">
        <v>1093</v>
      </c>
      <c r="F1169" s="64" t="s">
        <v>5151</v>
      </c>
      <c r="G1169" s="64">
        <v>21</v>
      </c>
      <c r="H1169" s="64" t="s">
        <v>5105</v>
      </c>
      <c r="I1169" s="64">
        <v>5.8</v>
      </c>
      <c r="J1169" s="64">
        <v>4.2</v>
      </c>
      <c r="K1169" s="64">
        <v>620</v>
      </c>
    </row>
    <row r="1170" spans="1:11" x14ac:dyDescent="0.2">
      <c r="A1170" s="64" t="s">
        <v>7595</v>
      </c>
      <c r="B1170" s="64" t="s">
        <v>7588</v>
      </c>
      <c r="C1170" s="64" t="s">
        <v>189</v>
      </c>
      <c r="D1170" s="64" t="s">
        <v>188</v>
      </c>
      <c r="E1170" s="64" t="s">
        <v>1201</v>
      </c>
      <c r="F1170" s="64" t="s">
        <v>1202</v>
      </c>
      <c r="G1170" s="64">
        <v>9</v>
      </c>
      <c r="H1170" s="64" t="s">
        <v>5105</v>
      </c>
      <c r="I1170" s="64">
        <v>15</v>
      </c>
      <c r="J1170" s="64">
        <v>9</v>
      </c>
      <c r="K1170" s="64">
        <v>1212043</v>
      </c>
    </row>
    <row r="1171" spans="1:11" x14ac:dyDescent="0.2">
      <c r="A1171" s="64" t="s">
        <v>7596</v>
      </c>
      <c r="B1171" s="64" t="s">
        <v>7588</v>
      </c>
      <c r="C1171" s="64" t="s">
        <v>189</v>
      </c>
      <c r="D1171" s="64" t="s">
        <v>188</v>
      </c>
      <c r="E1171" s="64" t="s">
        <v>1309</v>
      </c>
      <c r="F1171" s="64" t="s">
        <v>8279</v>
      </c>
      <c r="G1171" s="64">
        <v>40</v>
      </c>
      <c r="H1171" s="64" t="s">
        <v>5105</v>
      </c>
      <c r="I1171" s="64">
        <v>33</v>
      </c>
      <c r="J1171" s="64">
        <v>20</v>
      </c>
      <c r="K1171" s="64">
        <v>2191188</v>
      </c>
    </row>
    <row r="1172" spans="1:11" x14ac:dyDescent="0.2">
      <c r="A1172" s="64" t="s">
        <v>7597</v>
      </c>
      <c r="B1172" s="64" t="s">
        <v>7588</v>
      </c>
      <c r="C1172" s="64" t="s">
        <v>189</v>
      </c>
      <c r="D1172" s="64" t="s">
        <v>188</v>
      </c>
      <c r="E1172" s="64" t="s">
        <v>1417</v>
      </c>
      <c r="F1172" s="64" t="s">
        <v>5358</v>
      </c>
      <c r="G1172" s="64">
        <v>23</v>
      </c>
      <c r="H1172" s="64" t="s">
        <v>5105</v>
      </c>
      <c r="I1172" s="64">
        <v>25</v>
      </c>
      <c r="J1172" s="64">
        <v>20</v>
      </c>
      <c r="K1172" s="64">
        <v>842765</v>
      </c>
    </row>
    <row r="1173" spans="1:11" x14ac:dyDescent="0.2">
      <c r="A1173" s="64" t="s">
        <v>7598</v>
      </c>
      <c r="B1173" s="64" t="s">
        <v>7588</v>
      </c>
      <c r="C1173" s="64" t="s">
        <v>189</v>
      </c>
      <c r="D1173" s="64" t="s">
        <v>188</v>
      </c>
      <c r="E1173" s="64" t="s">
        <v>1525</v>
      </c>
      <c r="F1173" s="64" t="s">
        <v>5312</v>
      </c>
      <c r="G1173" s="64">
        <v>10</v>
      </c>
      <c r="H1173" s="64" t="s">
        <v>5105</v>
      </c>
      <c r="I1173" s="64">
        <v>12</v>
      </c>
      <c r="J1173" s="64">
        <v>8</v>
      </c>
      <c r="K1173" s="64">
        <v>1207</v>
      </c>
    </row>
    <row r="1174" spans="1:11" x14ac:dyDescent="0.2">
      <c r="A1174" s="64" t="s">
        <v>7599</v>
      </c>
      <c r="B1174" s="64" t="s">
        <v>7588</v>
      </c>
      <c r="C1174" s="64" t="s">
        <v>189</v>
      </c>
      <c r="D1174" s="64" t="s">
        <v>188</v>
      </c>
      <c r="E1174" s="64" t="s">
        <v>1632</v>
      </c>
      <c r="F1174" s="64" t="s">
        <v>8787</v>
      </c>
      <c r="G1174" s="64">
        <v>2</v>
      </c>
      <c r="H1174" s="64" t="s">
        <v>5105</v>
      </c>
      <c r="I1174" s="64">
        <v>7</v>
      </c>
      <c r="J1174" s="64">
        <v>6</v>
      </c>
      <c r="K1174" s="64">
        <v>168553</v>
      </c>
    </row>
    <row r="1175" spans="1:11" x14ac:dyDescent="0.2">
      <c r="A1175" s="64" t="s">
        <v>7600</v>
      </c>
      <c r="B1175" s="64" t="s">
        <v>7588</v>
      </c>
      <c r="C1175" s="64" t="s">
        <v>189</v>
      </c>
      <c r="D1175" s="64" t="s">
        <v>188</v>
      </c>
      <c r="E1175" s="64" t="s">
        <v>1740</v>
      </c>
      <c r="F1175" s="64" t="s">
        <v>5310</v>
      </c>
      <c r="G1175" s="64">
        <v>20</v>
      </c>
      <c r="H1175" s="64" t="s">
        <v>5105</v>
      </c>
      <c r="I1175" s="64">
        <v>20</v>
      </c>
      <c r="J1175" s="64">
        <v>14</v>
      </c>
      <c r="K1175" s="64">
        <v>777</v>
      </c>
    </row>
    <row r="1176" spans="1:11" x14ac:dyDescent="0.2">
      <c r="A1176" s="64" t="s">
        <v>7601</v>
      </c>
      <c r="B1176" s="64" t="s">
        <v>7588</v>
      </c>
      <c r="C1176" s="64" t="s">
        <v>189</v>
      </c>
      <c r="D1176" s="64" t="s">
        <v>188</v>
      </c>
      <c r="E1176" s="64" t="s">
        <v>1847</v>
      </c>
      <c r="F1176" s="64" t="s">
        <v>5311</v>
      </c>
      <c r="G1176" s="64">
        <v>23</v>
      </c>
      <c r="H1176" s="64" t="s">
        <v>5105</v>
      </c>
      <c r="I1176" s="64">
        <v>14</v>
      </c>
      <c r="J1176" s="64">
        <v>11</v>
      </c>
      <c r="K1176" s="64">
        <v>878</v>
      </c>
    </row>
    <row r="1177" spans="1:11" x14ac:dyDescent="0.2">
      <c r="A1177" s="64" t="s">
        <v>7602</v>
      </c>
      <c r="B1177" s="64" t="s">
        <v>7588</v>
      </c>
      <c r="C1177" s="64" t="s">
        <v>189</v>
      </c>
      <c r="D1177" s="64" t="s">
        <v>188</v>
      </c>
      <c r="E1177" s="64" t="s">
        <v>1954</v>
      </c>
      <c r="F1177" s="64" t="s">
        <v>8094</v>
      </c>
      <c r="G1177" s="64">
        <v>47</v>
      </c>
      <c r="H1177" s="64" t="s">
        <v>5105</v>
      </c>
      <c r="I1177" s="64">
        <v>37</v>
      </c>
      <c r="J1177" s="64">
        <v>22</v>
      </c>
      <c r="K1177" s="64">
        <v>477114</v>
      </c>
    </row>
    <row r="1178" spans="1:11" x14ac:dyDescent="0.2">
      <c r="A1178" s="64" t="s">
        <v>9417</v>
      </c>
      <c r="B1178" s="64" t="s">
        <v>7588</v>
      </c>
      <c r="C1178" s="64" t="s">
        <v>189</v>
      </c>
      <c r="D1178" s="64" t="s">
        <v>188</v>
      </c>
      <c r="E1178" s="64" t="s">
        <v>8289</v>
      </c>
      <c r="F1178" s="64" t="s">
        <v>8290</v>
      </c>
      <c r="G1178" s="64">
        <v>40</v>
      </c>
      <c r="H1178" s="64" t="s">
        <v>5365</v>
      </c>
      <c r="I1178" s="64">
        <v>64</v>
      </c>
      <c r="J1178" s="64">
        <v>77</v>
      </c>
      <c r="K1178" s="64">
        <v>1510569</v>
      </c>
    </row>
    <row r="1179" spans="1:11" x14ac:dyDescent="0.2">
      <c r="A1179" s="64" t="s">
        <v>9418</v>
      </c>
      <c r="B1179" s="64" t="s">
        <v>7588</v>
      </c>
      <c r="C1179" s="64" t="s">
        <v>189</v>
      </c>
      <c r="D1179" s="64" t="s">
        <v>188</v>
      </c>
      <c r="E1179" s="64" t="s">
        <v>8291</v>
      </c>
      <c r="F1179" s="64" t="s">
        <v>8292</v>
      </c>
      <c r="G1179" s="64">
        <v>20</v>
      </c>
      <c r="H1179" s="64" t="s">
        <v>5365</v>
      </c>
      <c r="I1179" s="64">
        <v>41</v>
      </c>
      <c r="J1179" s="64">
        <v>51</v>
      </c>
      <c r="K1179" s="64">
        <v>2020071</v>
      </c>
    </row>
    <row r="1180" spans="1:11" x14ac:dyDescent="0.2">
      <c r="A1180" s="64" t="s">
        <v>7603</v>
      </c>
      <c r="B1180" s="64" t="s">
        <v>7588</v>
      </c>
      <c r="C1180" s="64" t="s">
        <v>189</v>
      </c>
      <c r="D1180" s="64" t="s">
        <v>188</v>
      </c>
      <c r="E1180" s="64" t="s">
        <v>2278</v>
      </c>
      <c r="F1180" s="64" t="s">
        <v>5366</v>
      </c>
      <c r="G1180" s="64">
        <v>49</v>
      </c>
      <c r="H1180" s="64" t="s">
        <v>5365</v>
      </c>
      <c r="I1180" s="64">
        <v>67</v>
      </c>
      <c r="J1180" s="64">
        <v>89</v>
      </c>
      <c r="K1180" s="64">
        <v>4444156</v>
      </c>
    </row>
    <row r="1181" spans="1:11" x14ac:dyDescent="0.2">
      <c r="A1181" s="64" t="s">
        <v>7604</v>
      </c>
      <c r="B1181" s="64" t="s">
        <v>7588</v>
      </c>
      <c r="C1181" s="64" t="s">
        <v>189</v>
      </c>
      <c r="D1181" s="64" t="s">
        <v>188</v>
      </c>
      <c r="E1181" s="64" t="s">
        <v>2385</v>
      </c>
      <c r="F1181" s="64" t="s">
        <v>5297</v>
      </c>
      <c r="G1181" s="64">
        <v>42</v>
      </c>
      <c r="H1181" s="64" t="s">
        <v>5365</v>
      </c>
      <c r="I1181" s="64">
        <v>52</v>
      </c>
      <c r="J1181" s="64">
        <v>69</v>
      </c>
      <c r="K1181" s="64">
        <v>1229731</v>
      </c>
    </row>
    <row r="1182" spans="1:11" x14ac:dyDescent="0.2">
      <c r="A1182" s="64" t="s">
        <v>7605</v>
      </c>
      <c r="B1182" s="64" t="s">
        <v>7588</v>
      </c>
      <c r="C1182" s="64" t="s">
        <v>189</v>
      </c>
      <c r="D1182" s="64" t="s">
        <v>188</v>
      </c>
      <c r="E1182" s="64" t="s">
        <v>2492</v>
      </c>
      <c r="F1182" s="64" t="s">
        <v>5298</v>
      </c>
      <c r="G1182" s="64">
        <v>27</v>
      </c>
      <c r="H1182" s="64" t="s">
        <v>5365</v>
      </c>
      <c r="I1182" s="64">
        <v>68</v>
      </c>
      <c r="J1182" s="64">
        <v>81</v>
      </c>
      <c r="K1182" s="64">
        <v>940382</v>
      </c>
    </row>
    <row r="1183" spans="1:11" x14ac:dyDescent="0.2">
      <c r="A1183" s="64" t="s">
        <v>9419</v>
      </c>
      <c r="B1183" s="64" t="s">
        <v>7588</v>
      </c>
      <c r="C1183" s="64" t="s">
        <v>189</v>
      </c>
      <c r="D1183" s="64" t="s">
        <v>188</v>
      </c>
      <c r="E1183" s="64" t="s">
        <v>2706</v>
      </c>
      <c r="F1183" s="64" t="s">
        <v>5368</v>
      </c>
      <c r="G1183" s="64">
        <v>31</v>
      </c>
      <c r="H1183" s="64" t="s">
        <v>5365</v>
      </c>
      <c r="I1183" s="64">
        <v>71</v>
      </c>
      <c r="J1183" s="64">
        <v>81</v>
      </c>
      <c r="K1183" s="64">
        <v>56842</v>
      </c>
    </row>
    <row r="1184" spans="1:11" x14ac:dyDescent="0.2">
      <c r="A1184" s="64" t="s">
        <v>7606</v>
      </c>
      <c r="B1184" s="64" t="s">
        <v>7588</v>
      </c>
      <c r="C1184" s="64" t="s">
        <v>189</v>
      </c>
      <c r="D1184" s="64" t="s">
        <v>188</v>
      </c>
      <c r="E1184" s="64" t="s">
        <v>3138</v>
      </c>
      <c r="F1184" s="64" t="s">
        <v>5373</v>
      </c>
      <c r="G1184" s="64">
        <v>42</v>
      </c>
      <c r="H1184" s="64" t="s">
        <v>5105</v>
      </c>
      <c r="I1184" s="64">
        <v>16</v>
      </c>
      <c r="J1184" s="64">
        <v>7</v>
      </c>
      <c r="K1184" s="64">
        <v>108418</v>
      </c>
    </row>
    <row r="1185" spans="1:11" x14ac:dyDescent="0.2">
      <c r="A1185" s="64" t="s">
        <v>7607</v>
      </c>
      <c r="B1185" s="64" t="s">
        <v>7588</v>
      </c>
      <c r="C1185" s="64" t="s">
        <v>189</v>
      </c>
      <c r="D1185" s="64" t="s">
        <v>188</v>
      </c>
      <c r="E1185" s="64" t="s">
        <v>4003</v>
      </c>
      <c r="F1185" s="64" t="s">
        <v>5129</v>
      </c>
      <c r="G1185" s="64">
        <v>21</v>
      </c>
      <c r="H1185" s="64" t="s">
        <v>5105</v>
      </c>
      <c r="I1185" s="64">
        <v>90</v>
      </c>
      <c r="J1185" s="64">
        <v>27</v>
      </c>
      <c r="K1185" s="64">
        <v>4557</v>
      </c>
    </row>
    <row r="1186" spans="1:11" x14ac:dyDescent="0.2">
      <c r="A1186" s="64" t="s">
        <v>7608</v>
      </c>
      <c r="B1186" s="64" t="s">
        <v>7588</v>
      </c>
      <c r="C1186" s="64" t="s">
        <v>189</v>
      </c>
      <c r="D1186" s="64" t="s">
        <v>188</v>
      </c>
      <c r="E1186" s="64" t="s">
        <v>4327</v>
      </c>
      <c r="F1186" s="64" t="s">
        <v>5386</v>
      </c>
      <c r="G1186" s="64">
        <v>31</v>
      </c>
      <c r="H1186" s="64" t="s">
        <v>5105</v>
      </c>
      <c r="I1186" s="64">
        <v>188</v>
      </c>
      <c r="J1186" s="64">
        <v>129</v>
      </c>
      <c r="K1186" s="64">
        <v>105049</v>
      </c>
    </row>
    <row r="1187" spans="1:11" x14ac:dyDescent="0.2">
      <c r="A1187" s="64" t="s">
        <v>7609</v>
      </c>
      <c r="B1187" s="64" t="s">
        <v>7588</v>
      </c>
      <c r="C1187" s="64" t="s">
        <v>189</v>
      </c>
      <c r="D1187" s="64" t="s">
        <v>188</v>
      </c>
      <c r="E1187" s="64" t="s">
        <v>4435</v>
      </c>
      <c r="F1187" s="64" t="s">
        <v>5388</v>
      </c>
      <c r="G1187" s="64">
        <v>19</v>
      </c>
      <c r="H1187" s="64" t="s">
        <v>5105</v>
      </c>
      <c r="I1187" s="64">
        <v>27</v>
      </c>
      <c r="J1187" s="64">
        <v>10</v>
      </c>
      <c r="K1187" s="64">
        <v>8452</v>
      </c>
    </row>
    <row r="1188" spans="1:11" x14ac:dyDescent="0.2">
      <c r="A1188" s="64" t="s">
        <v>7610</v>
      </c>
      <c r="B1188" s="64" t="s">
        <v>7588</v>
      </c>
      <c r="C1188" s="64" t="s">
        <v>189</v>
      </c>
      <c r="D1188" s="64" t="s">
        <v>188</v>
      </c>
      <c r="E1188" s="64" t="s">
        <v>4868</v>
      </c>
      <c r="F1188" s="64" t="s">
        <v>5307</v>
      </c>
      <c r="G1188" s="64">
        <v>49</v>
      </c>
      <c r="H1188" s="64" t="s">
        <v>5105</v>
      </c>
      <c r="I1188" s="64">
        <v>10142</v>
      </c>
      <c r="J1188" s="64">
        <v>6350</v>
      </c>
      <c r="K1188" s="64">
        <v>7168449888</v>
      </c>
    </row>
    <row r="1189" spans="1:11" x14ac:dyDescent="0.2">
      <c r="A1189" s="64" t="s">
        <v>9420</v>
      </c>
      <c r="B1189" s="64" t="s">
        <v>7588</v>
      </c>
      <c r="C1189" s="64" t="s">
        <v>189</v>
      </c>
      <c r="D1189" s="64" t="s">
        <v>188</v>
      </c>
      <c r="E1189" s="64" t="s">
        <v>8301</v>
      </c>
      <c r="F1189" s="64" t="s">
        <v>8302</v>
      </c>
      <c r="G1189" s="64">
        <v>43</v>
      </c>
      <c r="H1189" s="64" t="s">
        <v>5105</v>
      </c>
      <c r="I1189" s="64">
        <v>5014</v>
      </c>
      <c r="J1189" s="64">
        <v>3417</v>
      </c>
      <c r="K1189" s="64">
        <v>269246402</v>
      </c>
    </row>
    <row r="1190" spans="1:11" x14ac:dyDescent="0.2">
      <c r="A1190" s="64" t="s">
        <v>7611</v>
      </c>
      <c r="B1190" s="64" t="s">
        <v>7612</v>
      </c>
      <c r="C1190" s="64" t="s">
        <v>193</v>
      </c>
      <c r="D1190" s="64" t="s">
        <v>192</v>
      </c>
      <c r="E1190" s="64" t="s">
        <v>15</v>
      </c>
      <c r="F1190" s="64" t="s">
        <v>5284</v>
      </c>
      <c r="G1190" s="64"/>
      <c r="H1190" s="64" t="s">
        <v>5365</v>
      </c>
      <c r="I1190" s="64">
        <v>87</v>
      </c>
      <c r="J1190" s="64">
        <v>96</v>
      </c>
      <c r="K1190" s="64">
        <v>17382605</v>
      </c>
    </row>
    <row r="1191" spans="1:11" x14ac:dyDescent="0.2">
      <c r="A1191" s="64" t="s">
        <v>7613</v>
      </c>
      <c r="B1191" s="64" t="s">
        <v>7612</v>
      </c>
      <c r="C1191" s="64" t="s">
        <v>193</v>
      </c>
      <c r="D1191" s="64" t="s">
        <v>192</v>
      </c>
      <c r="E1191" s="64" t="s">
        <v>225</v>
      </c>
      <c r="F1191" s="64" t="s">
        <v>5285</v>
      </c>
      <c r="G1191" s="64"/>
      <c r="H1191" s="64" t="s">
        <v>5365</v>
      </c>
      <c r="I1191" s="64">
        <v>95</v>
      </c>
      <c r="J1191" s="64">
        <v>99</v>
      </c>
      <c r="K1191" s="64">
        <v>3127276</v>
      </c>
    </row>
    <row r="1192" spans="1:11" x14ac:dyDescent="0.2">
      <c r="A1192" s="64" t="s">
        <v>7614</v>
      </c>
      <c r="B1192" s="64" t="s">
        <v>7612</v>
      </c>
      <c r="C1192" s="64" t="s">
        <v>193</v>
      </c>
      <c r="D1192" s="64" t="s">
        <v>192</v>
      </c>
      <c r="E1192" s="64" t="s">
        <v>332</v>
      </c>
      <c r="F1192" s="64" t="s">
        <v>5115</v>
      </c>
      <c r="G1192" s="64"/>
      <c r="H1192" s="64" t="s">
        <v>5105</v>
      </c>
      <c r="I1192" s="64">
        <v>16</v>
      </c>
      <c r="J1192" s="64">
        <v>11</v>
      </c>
      <c r="K1192" s="64">
        <v>12240327</v>
      </c>
    </row>
    <row r="1193" spans="1:11" x14ac:dyDescent="0.2">
      <c r="A1193" s="64" t="s">
        <v>7615</v>
      </c>
      <c r="B1193" s="64" t="s">
        <v>7612</v>
      </c>
      <c r="C1193" s="64" t="s">
        <v>193</v>
      </c>
      <c r="D1193" s="64" t="s">
        <v>192</v>
      </c>
      <c r="E1193" s="64" t="s">
        <v>441</v>
      </c>
      <c r="F1193" s="64" t="s">
        <v>5111</v>
      </c>
      <c r="G1193" s="64"/>
      <c r="H1193" s="64" t="s">
        <v>5105</v>
      </c>
      <c r="I1193" s="64">
        <v>13</v>
      </c>
      <c r="J1193" s="64">
        <v>7</v>
      </c>
      <c r="K1193" s="64">
        <v>14688392</v>
      </c>
    </row>
    <row r="1194" spans="1:11" x14ac:dyDescent="0.2">
      <c r="A1194" s="64" t="s">
        <v>7616</v>
      </c>
      <c r="B1194" s="64" t="s">
        <v>7612</v>
      </c>
      <c r="C1194" s="64" t="s">
        <v>193</v>
      </c>
      <c r="D1194" s="64" t="s">
        <v>192</v>
      </c>
      <c r="E1194" s="64" t="s">
        <v>550</v>
      </c>
      <c r="F1194" s="64" t="s">
        <v>5350</v>
      </c>
      <c r="G1194" s="64"/>
      <c r="H1194" s="64" t="s">
        <v>5105</v>
      </c>
      <c r="I1194" s="64">
        <v>14</v>
      </c>
      <c r="J1194" s="64">
        <v>10</v>
      </c>
      <c r="K1194" s="64">
        <v>10852878</v>
      </c>
    </row>
    <row r="1195" spans="1:11" x14ac:dyDescent="0.2">
      <c r="A1195" s="64" t="s">
        <v>7617</v>
      </c>
      <c r="B1195" s="64" t="s">
        <v>7612</v>
      </c>
      <c r="C1195" s="64" t="s">
        <v>193</v>
      </c>
      <c r="D1195" s="64" t="s">
        <v>192</v>
      </c>
      <c r="E1195" s="64" t="s">
        <v>984</v>
      </c>
      <c r="F1195" s="64" t="s">
        <v>5356</v>
      </c>
      <c r="G1195" s="64"/>
      <c r="H1195" s="64" t="s">
        <v>5105</v>
      </c>
      <c r="I1195" s="64">
        <v>84</v>
      </c>
      <c r="J1195" s="64">
        <v>54</v>
      </c>
      <c r="K1195" s="64">
        <v>90032</v>
      </c>
    </row>
    <row r="1196" spans="1:11" x14ac:dyDescent="0.2">
      <c r="A1196" s="64" t="s">
        <v>7618</v>
      </c>
      <c r="B1196" s="64" t="s">
        <v>7612</v>
      </c>
      <c r="C1196" s="64" t="s">
        <v>193</v>
      </c>
      <c r="D1196" s="64" t="s">
        <v>192</v>
      </c>
      <c r="E1196" s="64" t="s">
        <v>1093</v>
      </c>
      <c r="F1196" s="64" t="s">
        <v>5151</v>
      </c>
      <c r="G1196" s="64"/>
      <c r="H1196" s="64" t="s">
        <v>5105</v>
      </c>
      <c r="I1196" s="64">
        <v>6</v>
      </c>
      <c r="J1196" s="64">
        <v>4.2</v>
      </c>
      <c r="K1196" s="64">
        <v>7078</v>
      </c>
    </row>
    <row r="1197" spans="1:11" x14ac:dyDescent="0.2">
      <c r="A1197" s="64" t="s">
        <v>7619</v>
      </c>
      <c r="B1197" s="64" t="s">
        <v>7612</v>
      </c>
      <c r="C1197" s="64" t="s">
        <v>193</v>
      </c>
      <c r="D1197" s="64" t="s">
        <v>192</v>
      </c>
      <c r="E1197" s="64" t="s">
        <v>1201</v>
      </c>
      <c r="F1197" s="64" t="s">
        <v>1202</v>
      </c>
      <c r="G1197" s="64"/>
      <c r="H1197" s="64" t="s">
        <v>5105</v>
      </c>
      <c r="I1197" s="64">
        <v>17</v>
      </c>
      <c r="J1197" s="64">
        <v>9</v>
      </c>
      <c r="K1197" s="64">
        <v>19584523</v>
      </c>
    </row>
    <row r="1198" spans="1:11" x14ac:dyDescent="0.2">
      <c r="A1198" s="64" t="s">
        <v>7620</v>
      </c>
      <c r="B1198" s="64" t="s">
        <v>7612</v>
      </c>
      <c r="C1198" s="64" t="s">
        <v>193</v>
      </c>
      <c r="D1198" s="64" t="s">
        <v>192</v>
      </c>
      <c r="E1198" s="64" t="s">
        <v>1309</v>
      </c>
      <c r="F1198" s="64" t="s">
        <v>8279</v>
      </c>
      <c r="G1198" s="64"/>
      <c r="H1198" s="64" t="s">
        <v>5105</v>
      </c>
      <c r="I1198" s="64">
        <v>29</v>
      </c>
      <c r="J1198" s="64">
        <v>20</v>
      </c>
      <c r="K1198" s="64">
        <v>17753399</v>
      </c>
    </row>
    <row r="1199" spans="1:11" x14ac:dyDescent="0.2">
      <c r="A1199" s="64" t="s">
        <v>7621</v>
      </c>
      <c r="B1199" s="64" t="s">
        <v>7612</v>
      </c>
      <c r="C1199" s="64" t="s">
        <v>193</v>
      </c>
      <c r="D1199" s="64" t="s">
        <v>192</v>
      </c>
      <c r="E1199" s="64" t="s">
        <v>1417</v>
      </c>
      <c r="F1199" s="64" t="s">
        <v>5358</v>
      </c>
      <c r="G1199" s="64"/>
      <c r="H1199" s="64" t="s">
        <v>5105</v>
      </c>
      <c r="I1199" s="64">
        <v>26</v>
      </c>
      <c r="J1199" s="64">
        <v>20</v>
      </c>
      <c r="K1199" s="64">
        <v>11835599</v>
      </c>
    </row>
    <row r="1200" spans="1:11" x14ac:dyDescent="0.2">
      <c r="A1200" s="64" t="s">
        <v>7622</v>
      </c>
      <c r="B1200" s="64" t="s">
        <v>7612</v>
      </c>
      <c r="C1200" s="64" t="s">
        <v>193</v>
      </c>
      <c r="D1200" s="64" t="s">
        <v>192</v>
      </c>
      <c r="E1200" s="64" t="s">
        <v>1525</v>
      </c>
      <c r="F1200" s="64" t="s">
        <v>5312</v>
      </c>
      <c r="G1200" s="64"/>
      <c r="H1200" s="64" t="s">
        <v>5105</v>
      </c>
      <c r="I1200" s="64">
        <v>13</v>
      </c>
      <c r="J1200" s="64">
        <v>8</v>
      </c>
      <c r="K1200" s="64">
        <v>16581</v>
      </c>
    </row>
    <row r="1201" spans="1:11" x14ac:dyDescent="0.2">
      <c r="A1201" s="64" t="s">
        <v>7623</v>
      </c>
      <c r="B1201" s="64" t="s">
        <v>7612</v>
      </c>
      <c r="C1201" s="64" t="s">
        <v>193</v>
      </c>
      <c r="D1201" s="64" t="s">
        <v>192</v>
      </c>
      <c r="E1201" s="64" t="s">
        <v>1632</v>
      </c>
      <c r="F1201" s="64" t="s">
        <v>8787</v>
      </c>
      <c r="G1201" s="64"/>
      <c r="H1201" s="64" t="s">
        <v>5105</v>
      </c>
      <c r="I1201" s="64">
        <v>10</v>
      </c>
      <c r="J1201" s="64">
        <v>6</v>
      </c>
      <c r="K1201" s="64">
        <v>7890400</v>
      </c>
    </row>
    <row r="1202" spans="1:11" x14ac:dyDescent="0.2">
      <c r="A1202" s="64" t="s">
        <v>7624</v>
      </c>
      <c r="B1202" s="64" t="s">
        <v>7612</v>
      </c>
      <c r="C1202" s="64" t="s">
        <v>193</v>
      </c>
      <c r="D1202" s="64" t="s">
        <v>192</v>
      </c>
      <c r="E1202" s="64" t="s">
        <v>1740</v>
      </c>
      <c r="F1202" s="64" t="s">
        <v>5310</v>
      </c>
      <c r="G1202" s="64"/>
      <c r="H1202" s="64" t="s">
        <v>5105</v>
      </c>
      <c r="I1202" s="64">
        <v>21</v>
      </c>
      <c r="J1202" s="64">
        <v>14</v>
      </c>
      <c r="K1202" s="64">
        <v>10410</v>
      </c>
    </row>
    <row r="1203" spans="1:11" x14ac:dyDescent="0.2">
      <c r="A1203" s="64" t="s">
        <v>7625</v>
      </c>
      <c r="B1203" s="64" t="s">
        <v>7612</v>
      </c>
      <c r="C1203" s="64" t="s">
        <v>193</v>
      </c>
      <c r="D1203" s="64" t="s">
        <v>192</v>
      </c>
      <c r="E1203" s="64" t="s">
        <v>1847</v>
      </c>
      <c r="F1203" s="64" t="s">
        <v>5311</v>
      </c>
      <c r="G1203" s="64"/>
      <c r="H1203" s="64" t="s">
        <v>5105</v>
      </c>
      <c r="I1203" s="64">
        <v>14</v>
      </c>
      <c r="J1203" s="64">
        <v>11</v>
      </c>
      <c r="K1203" s="64">
        <v>10842</v>
      </c>
    </row>
    <row r="1204" spans="1:11" x14ac:dyDescent="0.2">
      <c r="A1204" s="64" t="s">
        <v>7626</v>
      </c>
      <c r="B1204" s="64" t="s">
        <v>7612</v>
      </c>
      <c r="C1204" s="64" t="s">
        <v>193</v>
      </c>
      <c r="D1204" s="64" t="s">
        <v>192</v>
      </c>
      <c r="E1204" s="64" t="s">
        <v>1954</v>
      </c>
      <c r="F1204" s="64" t="s">
        <v>8094</v>
      </c>
      <c r="G1204" s="64"/>
      <c r="H1204" s="64" t="s">
        <v>5105</v>
      </c>
      <c r="I1204" s="64">
        <v>31</v>
      </c>
      <c r="J1204" s="64">
        <v>22</v>
      </c>
      <c r="K1204" s="64">
        <v>3030294</v>
      </c>
    </row>
    <row r="1205" spans="1:11" x14ac:dyDescent="0.2">
      <c r="A1205" s="64" t="s">
        <v>9421</v>
      </c>
      <c r="B1205" s="64" t="s">
        <v>7612</v>
      </c>
      <c r="C1205" s="64" t="s">
        <v>193</v>
      </c>
      <c r="D1205" s="64" t="s">
        <v>192</v>
      </c>
      <c r="E1205" s="64" t="s">
        <v>8289</v>
      </c>
      <c r="F1205" s="64" t="s">
        <v>8290</v>
      </c>
      <c r="G1205" s="64"/>
      <c r="H1205" s="64" t="s">
        <v>5365</v>
      </c>
      <c r="I1205" s="64">
        <v>68</v>
      </c>
      <c r="J1205" s="64">
        <v>77</v>
      </c>
      <c r="K1205" s="64">
        <v>12936498</v>
      </c>
    </row>
    <row r="1206" spans="1:11" x14ac:dyDescent="0.2">
      <c r="A1206" s="64" t="s">
        <v>9422</v>
      </c>
      <c r="B1206" s="64" t="s">
        <v>7612</v>
      </c>
      <c r="C1206" s="64" t="s">
        <v>193</v>
      </c>
      <c r="D1206" s="64" t="s">
        <v>192</v>
      </c>
      <c r="E1206" s="64" t="s">
        <v>8291</v>
      </c>
      <c r="F1206" s="64" t="s">
        <v>8292</v>
      </c>
      <c r="G1206" s="64"/>
      <c r="H1206" s="64" t="s">
        <v>5365</v>
      </c>
      <c r="I1206" s="64">
        <v>38</v>
      </c>
      <c r="J1206" s="64">
        <v>51</v>
      </c>
      <c r="K1206" s="64">
        <v>31824850</v>
      </c>
    </row>
    <row r="1207" spans="1:11" x14ac:dyDescent="0.2">
      <c r="A1207" s="64" t="s">
        <v>7627</v>
      </c>
      <c r="B1207" s="64" t="s">
        <v>7612</v>
      </c>
      <c r="C1207" s="64" t="s">
        <v>193</v>
      </c>
      <c r="D1207" s="64" t="s">
        <v>192</v>
      </c>
      <c r="E1207" s="64" t="s">
        <v>2278</v>
      </c>
      <c r="F1207" s="64" t="s">
        <v>5366</v>
      </c>
      <c r="G1207" s="64"/>
      <c r="H1207" s="64" t="s">
        <v>5365</v>
      </c>
      <c r="I1207" s="64">
        <v>78</v>
      </c>
      <c r="J1207" s="64">
        <v>89</v>
      </c>
      <c r="K1207" s="64">
        <v>26928719</v>
      </c>
    </row>
    <row r="1208" spans="1:11" x14ac:dyDescent="0.2">
      <c r="A1208" s="64" t="s">
        <v>7628</v>
      </c>
      <c r="B1208" s="64" t="s">
        <v>7612</v>
      </c>
      <c r="C1208" s="64" t="s">
        <v>193</v>
      </c>
      <c r="D1208" s="64" t="s">
        <v>192</v>
      </c>
      <c r="E1208" s="64" t="s">
        <v>2385</v>
      </c>
      <c r="F1208" s="64" t="s">
        <v>5297</v>
      </c>
      <c r="G1208" s="64"/>
      <c r="H1208" s="64" t="s">
        <v>5365</v>
      </c>
      <c r="I1208" s="64">
        <v>54</v>
      </c>
      <c r="J1208" s="64">
        <v>69</v>
      </c>
      <c r="K1208" s="64">
        <v>11109293</v>
      </c>
    </row>
    <row r="1209" spans="1:11" x14ac:dyDescent="0.2">
      <c r="A1209" s="64" t="s">
        <v>7629</v>
      </c>
      <c r="B1209" s="64" t="s">
        <v>7612</v>
      </c>
      <c r="C1209" s="64" t="s">
        <v>193</v>
      </c>
      <c r="D1209" s="64" t="s">
        <v>192</v>
      </c>
      <c r="E1209" s="64" t="s">
        <v>2492</v>
      </c>
      <c r="F1209" s="64" t="s">
        <v>5298</v>
      </c>
      <c r="G1209" s="64"/>
      <c r="H1209" s="64" t="s">
        <v>5365</v>
      </c>
      <c r="I1209" s="64">
        <v>68</v>
      </c>
      <c r="J1209" s="64">
        <v>81</v>
      </c>
      <c r="K1209" s="64">
        <v>9628054</v>
      </c>
    </row>
    <row r="1210" spans="1:11" x14ac:dyDescent="0.2">
      <c r="A1210" s="64" t="s">
        <v>9423</v>
      </c>
      <c r="B1210" s="64" t="s">
        <v>7612</v>
      </c>
      <c r="C1210" s="64" t="s">
        <v>193</v>
      </c>
      <c r="D1210" s="64" t="s">
        <v>192</v>
      </c>
      <c r="E1210" s="64" t="s">
        <v>2706</v>
      </c>
      <c r="F1210" s="64" t="s">
        <v>5368</v>
      </c>
      <c r="G1210" s="64"/>
      <c r="H1210" s="64" t="s">
        <v>5365</v>
      </c>
      <c r="I1210" s="64">
        <v>72</v>
      </c>
      <c r="J1210" s="64">
        <v>81</v>
      </c>
      <c r="K1210" s="64">
        <v>513139</v>
      </c>
    </row>
    <row r="1211" spans="1:11" x14ac:dyDescent="0.2">
      <c r="A1211" s="64" t="s">
        <v>7630</v>
      </c>
      <c r="B1211" s="64" t="s">
        <v>7612</v>
      </c>
      <c r="C1211" s="64" t="s">
        <v>193</v>
      </c>
      <c r="D1211" s="64" t="s">
        <v>192</v>
      </c>
      <c r="E1211" s="64" t="s">
        <v>3138</v>
      </c>
      <c r="F1211" s="64" t="s">
        <v>5373</v>
      </c>
      <c r="G1211" s="64"/>
      <c r="H1211" s="64" t="s">
        <v>5105</v>
      </c>
      <c r="I1211" s="64">
        <v>13</v>
      </c>
      <c r="J1211" s="64">
        <v>7</v>
      </c>
      <c r="K1211" s="64">
        <v>1066097</v>
      </c>
    </row>
    <row r="1212" spans="1:11" x14ac:dyDescent="0.2">
      <c r="A1212" s="64" t="s">
        <v>7631</v>
      </c>
      <c r="B1212" s="64" t="s">
        <v>7612</v>
      </c>
      <c r="C1212" s="64" t="s">
        <v>193</v>
      </c>
      <c r="D1212" s="64" t="s">
        <v>192</v>
      </c>
      <c r="E1212" s="64" t="s">
        <v>4003</v>
      </c>
      <c r="F1212" s="64" t="s">
        <v>5129</v>
      </c>
      <c r="G1212" s="64"/>
      <c r="H1212" s="64" t="s">
        <v>5105</v>
      </c>
      <c r="I1212" s="64">
        <v>107</v>
      </c>
      <c r="J1212" s="64">
        <v>27</v>
      </c>
      <c r="K1212" s="64">
        <v>59250</v>
      </c>
    </row>
    <row r="1213" spans="1:11" x14ac:dyDescent="0.2">
      <c r="A1213" s="64" t="s">
        <v>7632</v>
      </c>
      <c r="B1213" s="64" t="s">
        <v>7612</v>
      </c>
      <c r="C1213" s="64" t="s">
        <v>193</v>
      </c>
      <c r="D1213" s="64" t="s">
        <v>192</v>
      </c>
      <c r="E1213" s="64" t="s">
        <v>4327</v>
      </c>
      <c r="F1213" s="64" t="s">
        <v>5386</v>
      </c>
      <c r="G1213" s="64"/>
      <c r="H1213" s="64" t="s">
        <v>5105</v>
      </c>
      <c r="I1213" s="64">
        <v>185</v>
      </c>
      <c r="J1213" s="64">
        <v>129</v>
      </c>
      <c r="K1213" s="64">
        <v>1476533</v>
      </c>
    </row>
    <row r="1214" spans="1:11" x14ac:dyDescent="0.2">
      <c r="A1214" s="64" t="s">
        <v>7633</v>
      </c>
      <c r="B1214" s="64" t="s">
        <v>7612</v>
      </c>
      <c r="C1214" s="64" t="s">
        <v>193</v>
      </c>
      <c r="D1214" s="64" t="s">
        <v>192</v>
      </c>
      <c r="E1214" s="64" t="s">
        <v>4435</v>
      </c>
      <c r="F1214" s="64" t="s">
        <v>5388</v>
      </c>
      <c r="G1214" s="64"/>
      <c r="H1214" s="64" t="s">
        <v>5105</v>
      </c>
      <c r="I1214" s="64">
        <v>27</v>
      </c>
      <c r="J1214" s="64">
        <v>10</v>
      </c>
      <c r="K1214" s="64">
        <v>124833</v>
      </c>
    </row>
    <row r="1215" spans="1:11" x14ac:dyDescent="0.2">
      <c r="A1215" s="64" t="s">
        <v>7634</v>
      </c>
      <c r="B1215" s="64" t="s">
        <v>7612</v>
      </c>
      <c r="C1215" s="64" t="s">
        <v>193</v>
      </c>
      <c r="D1215" s="64" t="s">
        <v>192</v>
      </c>
      <c r="E1215" s="64" t="s">
        <v>4868</v>
      </c>
      <c r="F1215" s="64" t="s">
        <v>5307</v>
      </c>
      <c r="G1215" s="64"/>
      <c r="H1215" s="64" t="s">
        <v>5105</v>
      </c>
      <c r="I1215" s="64">
        <v>8819</v>
      </c>
      <c r="J1215" s="64">
        <v>6350</v>
      </c>
      <c r="K1215" s="64">
        <v>69198853113</v>
      </c>
    </row>
    <row r="1216" spans="1:11" x14ac:dyDescent="0.2">
      <c r="A1216" s="64" t="s">
        <v>9424</v>
      </c>
      <c r="B1216" s="64" t="s">
        <v>7612</v>
      </c>
      <c r="C1216" s="64" t="s">
        <v>193</v>
      </c>
      <c r="D1216" s="64" t="s">
        <v>192</v>
      </c>
      <c r="E1216" s="64" t="s">
        <v>8301</v>
      </c>
      <c r="F1216" s="64" t="s">
        <v>8302</v>
      </c>
      <c r="G1216" s="64"/>
      <c r="H1216" s="64" t="s">
        <v>5105</v>
      </c>
      <c r="I1216" s="64">
        <v>4569</v>
      </c>
      <c r="J1216" s="64">
        <v>3417</v>
      </c>
      <c r="K1216" s="64">
        <v>2273224125</v>
      </c>
    </row>
    <row r="1217" spans="1:11" x14ac:dyDescent="0.2">
      <c r="A1217" s="64" t="s">
        <v>7635</v>
      </c>
      <c r="B1217" s="64" t="s">
        <v>7636</v>
      </c>
      <c r="C1217" s="64" t="s">
        <v>197</v>
      </c>
      <c r="D1217" s="64" t="s">
        <v>196</v>
      </c>
      <c r="E1217" s="64" t="s">
        <v>15</v>
      </c>
      <c r="F1217" s="64" t="s">
        <v>5284</v>
      </c>
      <c r="G1217" s="64">
        <v>32</v>
      </c>
      <c r="H1217" s="64" t="s">
        <v>5365</v>
      </c>
      <c r="I1217" s="64">
        <v>86</v>
      </c>
      <c r="J1217" s="64">
        <v>96</v>
      </c>
      <c r="K1217" s="64">
        <v>171113</v>
      </c>
    </row>
    <row r="1218" spans="1:11" x14ac:dyDescent="0.2">
      <c r="A1218" s="64" t="s">
        <v>7637</v>
      </c>
      <c r="B1218" s="64" t="s">
        <v>7636</v>
      </c>
      <c r="C1218" s="64" t="s">
        <v>197</v>
      </c>
      <c r="D1218" s="64" t="s">
        <v>196</v>
      </c>
      <c r="E1218" s="64" t="s">
        <v>225</v>
      </c>
      <c r="F1218" s="64" t="s">
        <v>5285</v>
      </c>
      <c r="G1218" s="64">
        <v>41</v>
      </c>
      <c r="H1218" s="64" t="s">
        <v>5365</v>
      </c>
      <c r="I1218" s="64">
        <v>92</v>
      </c>
      <c r="J1218" s="64">
        <v>99</v>
      </c>
      <c r="K1218" s="64">
        <v>67668</v>
      </c>
    </row>
    <row r="1219" spans="1:11" x14ac:dyDescent="0.2">
      <c r="A1219" s="64" t="s">
        <v>7638</v>
      </c>
      <c r="B1219" s="64" t="s">
        <v>7636</v>
      </c>
      <c r="C1219" s="64" t="s">
        <v>197</v>
      </c>
      <c r="D1219" s="64" t="s">
        <v>196</v>
      </c>
      <c r="E1219" s="64" t="s">
        <v>332</v>
      </c>
      <c r="F1219" s="64" t="s">
        <v>5115</v>
      </c>
      <c r="G1219" s="64">
        <v>20</v>
      </c>
      <c r="H1219" s="64" t="s">
        <v>5105</v>
      </c>
      <c r="I1219" s="64">
        <v>15</v>
      </c>
      <c r="J1219" s="64">
        <v>11</v>
      </c>
      <c r="K1219" s="64">
        <v>83602</v>
      </c>
    </row>
    <row r="1220" spans="1:11" x14ac:dyDescent="0.2">
      <c r="A1220" s="64" t="s">
        <v>7639</v>
      </c>
      <c r="B1220" s="64" t="s">
        <v>7636</v>
      </c>
      <c r="C1220" s="64" t="s">
        <v>197</v>
      </c>
      <c r="D1220" s="64" t="s">
        <v>196</v>
      </c>
      <c r="E1220" s="64" t="s">
        <v>441</v>
      </c>
      <c r="F1220" s="64" t="s">
        <v>5111</v>
      </c>
      <c r="G1220" s="64">
        <v>30</v>
      </c>
      <c r="H1220" s="64" t="s">
        <v>5105</v>
      </c>
      <c r="I1220" s="64">
        <v>13</v>
      </c>
      <c r="J1220" s="64">
        <v>7</v>
      </c>
      <c r="K1220" s="64">
        <v>125402</v>
      </c>
    </row>
    <row r="1221" spans="1:11" x14ac:dyDescent="0.2">
      <c r="A1221" s="64" t="s">
        <v>7640</v>
      </c>
      <c r="B1221" s="64" t="s">
        <v>7636</v>
      </c>
      <c r="C1221" s="64" t="s">
        <v>197</v>
      </c>
      <c r="D1221" s="64" t="s">
        <v>196</v>
      </c>
      <c r="E1221" s="64" t="s">
        <v>550</v>
      </c>
      <c r="F1221" s="64" t="s">
        <v>5350</v>
      </c>
      <c r="G1221" s="64">
        <v>41</v>
      </c>
      <c r="H1221" s="64" t="s">
        <v>5105</v>
      </c>
      <c r="I1221" s="64">
        <v>17</v>
      </c>
      <c r="J1221" s="64">
        <v>10</v>
      </c>
      <c r="K1221" s="64">
        <v>187448</v>
      </c>
    </row>
    <row r="1222" spans="1:11" x14ac:dyDescent="0.2">
      <c r="A1222" s="64" t="s">
        <v>7641</v>
      </c>
      <c r="B1222" s="64" t="s">
        <v>7636</v>
      </c>
      <c r="C1222" s="64" t="s">
        <v>197</v>
      </c>
      <c r="D1222" s="64" t="s">
        <v>196</v>
      </c>
      <c r="E1222" s="64" t="s">
        <v>984</v>
      </c>
      <c r="F1222" s="64" t="s">
        <v>5356</v>
      </c>
      <c r="G1222" s="64">
        <v>6</v>
      </c>
      <c r="H1222" s="64" t="s">
        <v>5105</v>
      </c>
      <c r="I1222" s="64">
        <v>61</v>
      </c>
      <c r="J1222" s="64">
        <v>54</v>
      </c>
      <c r="K1222" s="64">
        <v>199</v>
      </c>
    </row>
    <row r="1223" spans="1:11" x14ac:dyDescent="0.2">
      <c r="A1223" s="64" t="s">
        <v>7642</v>
      </c>
      <c r="B1223" s="64" t="s">
        <v>7636</v>
      </c>
      <c r="C1223" s="64" t="s">
        <v>197</v>
      </c>
      <c r="D1223" s="64" t="s">
        <v>196</v>
      </c>
      <c r="E1223" s="64" t="s">
        <v>1093</v>
      </c>
      <c r="F1223" s="64" t="s">
        <v>5151</v>
      </c>
      <c r="G1223" s="64">
        <v>13</v>
      </c>
      <c r="H1223" s="64" t="s">
        <v>5105</v>
      </c>
      <c r="I1223" s="64">
        <v>5.2</v>
      </c>
      <c r="J1223" s="64">
        <v>4.2</v>
      </c>
      <c r="K1223" s="64">
        <v>51</v>
      </c>
    </row>
    <row r="1224" spans="1:11" x14ac:dyDescent="0.2">
      <c r="A1224" s="64" t="s">
        <v>7643</v>
      </c>
      <c r="B1224" s="64" t="s">
        <v>7636</v>
      </c>
      <c r="C1224" s="64" t="s">
        <v>197</v>
      </c>
      <c r="D1224" s="64" t="s">
        <v>196</v>
      </c>
      <c r="E1224" s="64" t="s">
        <v>1201</v>
      </c>
      <c r="F1224" s="64" t="s">
        <v>1202</v>
      </c>
      <c r="G1224" s="64">
        <v>1</v>
      </c>
      <c r="H1224" s="64" t="s">
        <v>5105</v>
      </c>
      <c r="I1224" s="64">
        <v>9</v>
      </c>
      <c r="J1224" s="64">
        <v>9</v>
      </c>
      <c r="K1224" s="64">
        <v>0</v>
      </c>
    </row>
    <row r="1225" spans="1:11" x14ac:dyDescent="0.2">
      <c r="A1225" s="64" t="s">
        <v>7644</v>
      </c>
      <c r="B1225" s="64" t="s">
        <v>7636</v>
      </c>
      <c r="C1225" s="64" t="s">
        <v>197</v>
      </c>
      <c r="D1225" s="64" t="s">
        <v>196</v>
      </c>
      <c r="E1225" s="64" t="s">
        <v>1309</v>
      </c>
      <c r="F1225" s="64" t="s">
        <v>8279</v>
      </c>
      <c r="G1225" s="64">
        <v>3</v>
      </c>
      <c r="H1225" s="64" t="s">
        <v>5105</v>
      </c>
      <c r="I1225" s="64">
        <v>24</v>
      </c>
      <c r="J1225" s="64">
        <v>20</v>
      </c>
      <c r="K1225" s="64">
        <v>70534</v>
      </c>
    </row>
    <row r="1226" spans="1:11" x14ac:dyDescent="0.2">
      <c r="A1226" s="64" t="s">
        <v>7645</v>
      </c>
      <c r="B1226" s="64" t="s">
        <v>7636</v>
      </c>
      <c r="C1226" s="64" t="s">
        <v>197</v>
      </c>
      <c r="D1226" s="64" t="s">
        <v>196</v>
      </c>
      <c r="E1226" s="64" t="s">
        <v>1417</v>
      </c>
      <c r="F1226" s="64" t="s">
        <v>5358</v>
      </c>
      <c r="G1226" s="64">
        <v>3</v>
      </c>
      <c r="H1226" s="64" t="s">
        <v>5105</v>
      </c>
      <c r="I1226" s="64">
        <v>21</v>
      </c>
      <c r="J1226" s="64">
        <v>20</v>
      </c>
      <c r="K1226" s="64">
        <v>17633</v>
      </c>
    </row>
    <row r="1227" spans="1:11" x14ac:dyDescent="0.2">
      <c r="A1227" s="64" t="s">
        <v>7646</v>
      </c>
      <c r="B1227" s="64" t="s">
        <v>7636</v>
      </c>
      <c r="C1227" s="64" t="s">
        <v>197</v>
      </c>
      <c r="D1227" s="64" t="s">
        <v>196</v>
      </c>
      <c r="E1227" s="64" t="s">
        <v>1525</v>
      </c>
      <c r="F1227" s="64" t="s">
        <v>5312</v>
      </c>
      <c r="G1227" s="64">
        <v>47</v>
      </c>
      <c r="H1227" s="64" t="s">
        <v>5105</v>
      </c>
      <c r="I1227" s="64">
        <v>21</v>
      </c>
      <c r="J1227" s="64">
        <v>8</v>
      </c>
      <c r="K1227" s="64">
        <v>382</v>
      </c>
    </row>
    <row r="1228" spans="1:11" x14ac:dyDescent="0.2">
      <c r="A1228" s="64" t="s">
        <v>7647</v>
      </c>
      <c r="B1228" s="64" t="s">
        <v>7636</v>
      </c>
      <c r="C1228" s="64" t="s">
        <v>197</v>
      </c>
      <c r="D1228" s="64" t="s">
        <v>196</v>
      </c>
      <c r="E1228" s="64" t="s">
        <v>1632</v>
      </c>
      <c r="F1228" s="64" t="s">
        <v>8787</v>
      </c>
      <c r="G1228" s="64">
        <v>1</v>
      </c>
      <c r="H1228" s="64" t="s">
        <v>5105</v>
      </c>
      <c r="I1228" s="64">
        <v>6</v>
      </c>
      <c r="J1228" s="64">
        <v>6</v>
      </c>
      <c r="K1228" s="64">
        <v>0</v>
      </c>
    </row>
    <row r="1229" spans="1:11" x14ac:dyDescent="0.2">
      <c r="A1229" s="64" t="s">
        <v>7648</v>
      </c>
      <c r="B1229" s="64" t="s">
        <v>7636</v>
      </c>
      <c r="C1229" s="64" t="s">
        <v>197</v>
      </c>
      <c r="D1229" s="64" t="s">
        <v>196</v>
      </c>
      <c r="E1229" s="64" t="s">
        <v>1740</v>
      </c>
      <c r="F1229" s="64" t="s">
        <v>5310</v>
      </c>
      <c r="G1229" s="64">
        <v>22</v>
      </c>
      <c r="H1229" s="64" t="s">
        <v>5105</v>
      </c>
      <c r="I1229" s="64">
        <v>20</v>
      </c>
      <c r="J1229" s="64">
        <v>14</v>
      </c>
      <c r="K1229" s="64">
        <v>91</v>
      </c>
    </row>
    <row r="1230" spans="1:11" x14ac:dyDescent="0.2">
      <c r="A1230" s="64" t="s">
        <v>7649</v>
      </c>
      <c r="B1230" s="64" t="s">
        <v>7636</v>
      </c>
      <c r="C1230" s="64" t="s">
        <v>197</v>
      </c>
      <c r="D1230" s="64" t="s">
        <v>196</v>
      </c>
      <c r="E1230" s="64" t="s">
        <v>1847</v>
      </c>
      <c r="F1230" s="64" t="s">
        <v>5311</v>
      </c>
      <c r="G1230" s="64">
        <v>3</v>
      </c>
      <c r="H1230" s="64" t="s">
        <v>5105</v>
      </c>
      <c r="I1230" s="64">
        <v>12</v>
      </c>
      <c r="J1230" s="64">
        <v>11</v>
      </c>
      <c r="K1230" s="64">
        <v>27</v>
      </c>
    </row>
    <row r="1231" spans="1:11" x14ac:dyDescent="0.2">
      <c r="A1231" s="64" t="s">
        <v>7650</v>
      </c>
      <c r="B1231" s="64" t="s">
        <v>7636</v>
      </c>
      <c r="C1231" s="64" t="s">
        <v>197</v>
      </c>
      <c r="D1231" s="64" t="s">
        <v>196</v>
      </c>
      <c r="E1231" s="64" t="s">
        <v>1954</v>
      </c>
      <c r="F1231" s="64" t="s">
        <v>8094</v>
      </c>
      <c r="G1231" s="64">
        <v>1</v>
      </c>
      <c r="H1231" s="64" t="s">
        <v>5105</v>
      </c>
      <c r="I1231" s="64">
        <v>22</v>
      </c>
      <c r="J1231" s="64">
        <v>22</v>
      </c>
      <c r="K1231" s="64">
        <v>0</v>
      </c>
    </row>
    <row r="1232" spans="1:11" x14ac:dyDescent="0.2">
      <c r="A1232" s="64" t="s">
        <v>9425</v>
      </c>
      <c r="B1232" s="64" t="s">
        <v>7636</v>
      </c>
      <c r="C1232" s="64" t="s">
        <v>197</v>
      </c>
      <c r="D1232" s="64" t="s">
        <v>196</v>
      </c>
      <c r="E1232" s="64" t="s">
        <v>8289</v>
      </c>
      <c r="F1232" s="64" t="s">
        <v>8290</v>
      </c>
      <c r="G1232" s="64">
        <v>23</v>
      </c>
      <c r="H1232" s="64" t="s">
        <v>5365</v>
      </c>
      <c r="I1232" s="64">
        <v>68</v>
      </c>
      <c r="J1232" s="64">
        <v>77</v>
      </c>
      <c r="K1232" s="64">
        <v>102794</v>
      </c>
    </row>
    <row r="1233" spans="1:11" x14ac:dyDescent="0.2">
      <c r="A1233" s="64" t="s">
        <v>9426</v>
      </c>
      <c r="B1233" s="64" t="s">
        <v>7636</v>
      </c>
      <c r="C1233" s="64" t="s">
        <v>197</v>
      </c>
      <c r="D1233" s="64" t="s">
        <v>196</v>
      </c>
      <c r="E1233" s="64" t="s">
        <v>8291</v>
      </c>
      <c r="F1233" s="64" t="s">
        <v>8292</v>
      </c>
      <c r="G1233" s="64">
        <v>30</v>
      </c>
      <c r="H1233" s="64" t="s">
        <v>5365</v>
      </c>
      <c r="I1233" s="64">
        <v>38</v>
      </c>
      <c r="J1233" s="64">
        <v>51</v>
      </c>
      <c r="K1233" s="64">
        <v>271705</v>
      </c>
    </row>
    <row r="1234" spans="1:11" x14ac:dyDescent="0.2">
      <c r="A1234" s="64" t="s">
        <v>7651</v>
      </c>
      <c r="B1234" s="64" t="s">
        <v>7636</v>
      </c>
      <c r="C1234" s="64" t="s">
        <v>197</v>
      </c>
      <c r="D1234" s="64" t="s">
        <v>196</v>
      </c>
      <c r="E1234" s="64" t="s">
        <v>2278</v>
      </c>
      <c r="F1234" s="64" t="s">
        <v>5366</v>
      </c>
      <c r="G1234" s="64">
        <v>41</v>
      </c>
      <c r="H1234" s="64" t="s">
        <v>5365</v>
      </c>
      <c r="I1234" s="64">
        <v>74</v>
      </c>
      <c r="J1234" s="64">
        <v>89</v>
      </c>
      <c r="K1234" s="64">
        <v>313506</v>
      </c>
    </row>
    <row r="1235" spans="1:11" x14ac:dyDescent="0.2">
      <c r="A1235" s="64" t="s">
        <v>7652</v>
      </c>
      <c r="B1235" s="64" t="s">
        <v>7636</v>
      </c>
      <c r="C1235" s="64" t="s">
        <v>197</v>
      </c>
      <c r="D1235" s="64" t="s">
        <v>196</v>
      </c>
      <c r="E1235" s="64" t="s">
        <v>2385</v>
      </c>
      <c r="F1235" s="64" t="s">
        <v>5297</v>
      </c>
      <c r="G1235" s="64">
        <v>5</v>
      </c>
      <c r="H1235" s="64" t="s">
        <v>5365</v>
      </c>
      <c r="I1235" s="64">
        <v>64</v>
      </c>
      <c r="J1235" s="64">
        <v>69</v>
      </c>
      <c r="K1235" s="64">
        <v>45724</v>
      </c>
    </row>
    <row r="1236" spans="1:11" x14ac:dyDescent="0.2">
      <c r="A1236" s="64" t="s">
        <v>7653</v>
      </c>
      <c r="B1236" s="64" t="s">
        <v>7636</v>
      </c>
      <c r="C1236" s="64" t="s">
        <v>197</v>
      </c>
      <c r="D1236" s="64" t="s">
        <v>196</v>
      </c>
      <c r="E1236" s="64" t="s">
        <v>2492</v>
      </c>
      <c r="F1236" s="64" t="s">
        <v>5298</v>
      </c>
      <c r="G1236" s="64">
        <v>42</v>
      </c>
      <c r="H1236" s="64" t="s">
        <v>5365</v>
      </c>
      <c r="I1236" s="64">
        <v>61</v>
      </c>
      <c r="J1236" s="64">
        <v>81</v>
      </c>
      <c r="K1236" s="64">
        <v>182896</v>
      </c>
    </row>
    <row r="1237" spans="1:11" x14ac:dyDescent="0.2">
      <c r="A1237" s="64" t="s">
        <v>9427</v>
      </c>
      <c r="B1237" s="64" t="s">
        <v>7636</v>
      </c>
      <c r="C1237" s="64" t="s">
        <v>197</v>
      </c>
      <c r="D1237" s="64" t="s">
        <v>196</v>
      </c>
      <c r="E1237" s="64" t="s">
        <v>2706</v>
      </c>
      <c r="F1237" s="64" t="s">
        <v>5368</v>
      </c>
      <c r="G1237" s="64">
        <v>41</v>
      </c>
      <c r="H1237" s="64" t="s">
        <v>5365</v>
      </c>
      <c r="I1237" s="64">
        <v>68</v>
      </c>
      <c r="J1237" s="64">
        <v>81</v>
      </c>
      <c r="K1237" s="64">
        <v>9525</v>
      </c>
    </row>
    <row r="1238" spans="1:11" x14ac:dyDescent="0.2">
      <c r="A1238" s="64" t="s">
        <v>7654</v>
      </c>
      <c r="B1238" s="64" t="s">
        <v>7636</v>
      </c>
      <c r="C1238" s="64" t="s">
        <v>197</v>
      </c>
      <c r="D1238" s="64" t="s">
        <v>196</v>
      </c>
      <c r="E1238" s="64" t="s">
        <v>3138</v>
      </c>
      <c r="F1238" s="64" t="s">
        <v>5373</v>
      </c>
      <c r="G1238" s="64">
        <v>31</v>
      </c>
      <c r="H1238" s="64" t="s">
        <v>5105</v>
      </c>
      <c r="I1238" s="64">
        <v>13</v>
      </c>
      <c r="J1238" s="64">
        <v>7</v>
      </c>
      <c r="K1238" s="64">
        <v>4912</v>
      </c>
    </row>
    <row r="1239" spans="1:11" x14ac:dyDescent="0.2">
      <c r="A1239" s="64" t="s">
        <v>7655</v>
      </c>
      <c r="B1239" s="64" t="s">
        <v>7636</v>
      </c>
      <c r="C1239" s="64" t="s">
        <v>197</v>
      </c>
      <c r="D1239" s="64" t="s">
        <v>196</v>
      </c>
      <c r="E1239" s="64" t="s">
        <v>4003</v>
      </c>
      <c r="F1239" s="64" t="s">
        <v>5129</v>
      </c>
      <c r="G1239" s="64">
        <v>12</v>
      </c>
      <c r="H1239" s="64" t="s">
        <v>5105</v>
      </c>
      <c r="I1239" s="64">
        <v>68</v>
      </c>
      <c r="J1239" s="64">
        <v>27</v>
      </c>
      <c r="K1239" s="64">
        <v>375</v>
      </c>
    </row>
    <row r="1240" spans="1:11" x14ac:dyDescent="0.2">
      <c r="A1240" s="64" t="s">
        <v>7656</v>
      </c>
      <c r="B1240" s="64" t="s">
        <v>7636</v>
      </c>
      <c r="C1240" s="64" t="s">
        <v>197</v>
      </c>
      <c r="D1240" s="64" t="s">
        <v>196</v>
      </c>
      <c r="E1240" s="64" t="s">
        <v>4327</v>
      </c>
      <c r="F1240" s="64" t="s">
        <v>5386</v>
      </c>
      <c r="G1240" s="64">
        <v>2</v>
      </c>
      <c r="H1240" s="64" t="s">
        <v>5105</v>
      </c>
      <c r="I1240" s="64">
        <v>145</v>
      </c>
      <c r="J1240" s="64">
        <v>129</v>
      </c>
      <c r="K1240" s="64">
        <v>2548</v>
      </c>
    </row>
    <row r="1241" spans="1:11" x14ac:dyDescent="0.2">
      <c r="A1241" s="64" t="s">
        <v>7657</v>
      </c>
      <c r="B1241" s="64" t="s">
        <v>7636</v>
      </c>
      <c r="C1241" s="64" t="s">
        <v>197</v>
      </c>
      <c r="D1241" s="64" t="s">
        <v>196</v>
      </c>
      <c r="E1241" s="64" t="s">
        <v>4435</v>
      </c>
      <c r="F1241" s="64" t="s">
        <v>5388</v>
      </c>
      <c r="G1241" s="64">
        <v>4</v>
      </c>
      <c r="H1241" s="64" t="s">
        <v>5105</v>
      </c>
      <c r="I1241" s="64">
        <v>15</v>
      </c>
      <c r="J1241" s="64">
        <v>10</v>
      </c>
      <c r="K1241" s="64">
        <v>164</v>
      </c>
    </row>
    <row r="1242" spans="1:11" x14ac:dyDescent="0.2">
      <c r="A1242" s="64" t="s">
        <v>7658</v>
      </c>
      <c r="B1242" s="64" t="s">
        <v>7636</v>
      </c>
      <c r="C1242" s="64" t="s">
        <v>197</v>
      </c>
      <c r="D1242" s="64" t="s">
        <v>196</v>
      </c>
      <c r="E1242" s="64" t="s">
        <v>4868</v>
      </c>
      <c r="F1242" s="64" t="s">
        <v>5307</v>
      </c>
      <c r="G1242" s="64">
        <v>20</v>
      </c>
      <c r="H1242" s="64" t="s">
        <v>5105</v>
      </c>
      <c r="I1242" s="64">
        <v>7980</v>
      </c>
      <c r="J1242" s="64">
        <v>6350</v>
      </c>
      <c r="K1242" s="64">
        <v>274682710</v>
      </c>
    </row>
    <row r="1243" spans="1:11" x14ac:dyDescent="0.2">
      <c r="A1243" s="64" t="s">
        <v>9428</v>
      </c>
      <c r="B1243" s="64" t="s">
        <v>7636</v>
      </c>
      <c r="C1243" s="64" t="s">
        <v>197</v>
      </c>
      <c r="D1243" s="64" t="s">
        <v>196</v>
      </c>
      <c r="E1243" s="64" t="s">
        <v>8301</v>
      </c>
      <c r="F1243" s="64" t="s">
        <v>8302</v>
      </c>
      <c r="G1243" s="64">
        <v>26</v>
      </c>
      <c r="H1243" s="64" t="s">
        <v>5105</v>
      </c>
      <c r="I1243" s="64">
        <v>4343</v>
      </c>
      <c r="J1243" s="64">
        <v>3417</v>
      </c>
      <c r="K1243" s="64">
        <v>16335600</v>
      </c>
    </row>
    <row r="1244" spans="1:11" x14ac:dyDescent="0.2">
      <c r="A1244" s="64" t="s">
        <v>7659</v>
      </c>
      <c r="B1244" s="64" t="s">
        <v>7660</v>
      </c>
      <c r="C1244" s="64" t="s">
        <v>205</v>
      </c>
      <c r="D1244" s="64" t="s">
        <v>204</v>
      </c>
      <c r="E1244" s="64" t="s">
        <v>15</v>
      </c>
      <c r="F1244" s="64" t="s">
        <v>5284</v>
      </c>
      <c r="G1244" s="64">
        <v>28</v>
      </c>
      <c r="H1244" s="64" t="s">
        <v>5365</v>
      </c>
      <c r="I1244" s="64">
        <v>87</v>
      </c>
      <c r="J1244" s="64">
        <v>96</v>
      </c>
      <c r="K1244" s="64">
        <v>453323</v>
      </c>
    </row>
    <row r="1245" spans="1:11" x14ac:dyDescent="0.2">
      <c r="A1245" s="64" t="s">
        <v>7661</v>
      </c>
      <c r="B1245" s="64" t="s">
        <v>7660</v>
      </c>
      <c r="C1245" s="64" t="s">
        <v>205</v>
      </c>
      <c r="D1245" s="64" t="s">
        <v>204</v>
      </c>
      <c r="E1245" s="64" t="s">
        <v>225</v>
      </c>
      <c r="F1245" s="64" t="s">
        <v>5285</v>
      </c>
      <c r="G1245" s="64">
        <v>26</v>
      </c>
      <c r="H1245" s="64" t="s">
        <v>5365</v>
      </c>
      <c r="I1245" s="64">
        <v>95</v>
      </c>
      <c r="J1245" s="64">
        <v>99</v>
      </c>
      <c r="K1245" s="64">
        <v>79738</v>
      </c>
    </row>
    <row r="1246" spans="1:11" x14ac:dyDescent="0.2">
      <c r="A1246" s="64" t="s">
        <v>7662</v>
      </c>
      <c r="B1246" s="64" t="s">
        <v>7660</v>
      </c>
      <c r="C1246" s="64" t="s">
        <v>205</v>
      </c>
      <c r="D1246" s="64" t="s">
        <v>204</v>
      </c>
      <c r="E1246" s="64" t="s">
        <v>332</v>
      </c>
      <c r="F1246" s="64" t="s">
        <v>5115</v>
      </c>
      <c r="G1246" s="64">
        <v>12</v>
      </c>
      <c r="H1246" s="64" t="s">
        <v>5105</v>
      </c>
      <c r="I1246" s="64">
        <v>14</v>
      </c>
      <c r="J1246" s="64">
        <v>11</v>
      </c>
      <c r="K1246" s="64">
        <v>190489</v>
      </c>
    </row>
    <row r="1247" spans="1:11" x14ac:dyDescent="0.2">
      <c r="A1247" s="64" t="s">
        <v>7663</v>
      </c>
      <c r="B1247" s="64" t="s">
        <v>7660</v>
      </c>
      <c r="C1247" s="64" t="s">
        <v>205</v>
      </c>
      <c r="D1247" s="64" t="s">
        <v>204</v>
      </c>
      <c r="E1247" s="64" t="s">
        <v>441</v>
      </c>
      <c r="F1247" s="64" t="s">
        <v>5111</v>
      </c>
      <c r="G1247" s="64">
        <v>21</v>
      </c>
      <c r="H1247" s="64" t="s">
        <v>5105</v>
      </c>
      <c r="I1247" s="64">
        <v>12</v>
      </c>
      <c r="J1247" s="64">
        <v>7</v>
      </c>
      <c r="K1247" s="64">
        <v>317482</v>
      </c>
    </row>
    <row r="1248" spans="1:11" x14ac:dyDescent="0.2">
      <c r="A1248" s="64" t="s">
        <v>7664</v>
      </c>
      <c r="B1248" s="64" t="s">
        <v>7660</v>
      </c>
      <c r="C1248" s="64" t="s">
        <v>205</v>
      </c>
      <c r="D1248" s="64" t="s">
        <v>204</v>
      </c>
      <c r="E1248" s="64" t="s">
        <v>550</v>
      </c>
      <c r="F1248" s="64" t="s">
        <v>5350</v>
      </c>
      <c r="G1248" s="64">
        <v>20</v>
      </c>
      <c r="H1248" s="64" t="s">
        <v>5105</v>
      </c>
      <c r="I1248" s="64">
        <v>14</v>
      </c>
      <c r="J1248" s="64">
        <v>10</v>
      </c>
      <c r="K1248" s="64">
        <v>281215</v>
      </c>
    </row>
    <row r="1249" spans="1:11" x14ac:dyDescent="0.2">
      <c r="A1249" s="64" t="s">
        <v>7665</v>
      </c>
      <c r="B1249" s="64" t="s">
        <v>7660</v>
      </c>
      <c r="C1249" s="64" t="s">
        <v>205</v>
      </c>
      <c r="D1249" s="64" t="s">
        <v>204</v>
      </c>
      <c r="E1249" s="64" t="s">
        <v>984</v>
      </c>
      <c r="F1249" s="64" t="s">
        <v>5356</v>
      </c>
      <c r="G1249" s="64">
        <v>29</v>
      </c>
      <c r="H1249" s="64" t="s">
        <v>5105</v>
      </c>
      <c r="I1249" s="64">
        <v>81</v>
      </c>
      <c r="J1249" s="64">
        <v>54</v>
      </c>
      <c r="K1249" s="64">
        <v>2077</v>
      </c>
    </row>
    <row r="1250" spans="1:11" x14ac:dyDescent="0.2">
      <c r="A1250" s="64" t="s">
        <v>7666</v>
      </c>
      <c r="B1250" s="64" t="s">
        <v>7660</v>
      </c>
      <c r="C1250" s="64" t="s">
        <v>205</v>
      </c>
      <c r="D1250" s="64" t="s">
        <v>204</v>
      </c>
      <c r="E1250" s="64" t="s">
        <v>1093</v>
      </c>
      <c r="F1250" s="64" t="s">
        <v>5151</v>
      </c>
      <c r="G1250" s="64">
        <v>26</v>
      </c>
      <c r="H1250" s="64" t="s">
        <v>5105</v>
      </c>
      <c r="I1250" s="64">
        <v>6.2</v>
      </c>
      <c r="J1250" s="64">
        <v>4.2</v>
      </c>
      <c r="K1250" s="64">
        <v>204</v>
      </c>
    </row>
    <row r="1251" spans="1:11" x14ac:dyDescent="0.2">
      <c r="A1251" s="64" t="s">
        <v>7667</v>
      </c>
      <c r="B1251" s="64" t="s">
        <v>7660</v>
      </c>
      <c r="C1251" s="64" t="s">
        <v>205</v>
      </c>
      <c r="D1251" s="64" t="s">
        <v>204</v>
      </c>
      <c r="E1251" s="64" t="s">
        <v>1201</v>
      </c>
      <c r="F1251" s="64" t="s">
        <v>1202</v>
      </c>
      <c r="G1251" s="64">
        <v>21</v>
      </c>
      <c r="H1251" s="64" t="s">
        <v>5105</v>
      </c>
      <c r="I1251" s="64">
        <v>17</v>
      </c>
      <c r="J1251" s="64">
        <v>9</v>
      </c>
      <c r="K1251" s="64">
        <v>507971</v>
      </c>
    </row>
    <row r="1252" spans="1:11" x14ac:dyDescent="0.2">
      <c r="A1252" s="64" t="s">
        <v>7668</v>
      </c>
      <c r="B1252" s="64" t="s">
        <v>7660</v>
      </c>
      <c r="C1252" s="64" t="s">
        <v>205</v>
      </c>
      <c r="D1252" s="64" t="s">
        <v>204</v>
      </c>
      <c r="E1252" s="64" t="s">
        <v>1309</v>
      </c>
      <c r="F1252" s="64" t="s">
        <v>8279</v>
      </c>
      <c r="G1252" s="64">
        <v>18</v>
      </c>
      <c r="H1252" s="64" t="s">
        <v>5105</v>
      </c>
      <c r="I1252" s="64">
        <v>29</v>
      </c>
      <c r="J1252" s="64">
        <v>20</v>
      </c>
      <c r="K1252" s="64">
        <v>464650</v>
      </c>
    </row>
    <row r="1253" spans="1:11" x14ac:dyDescent="0.2">
      <c r="A1253" s="64" t="s">
        <v>7669</v>
      </c>
      <c r="B1253" s="64" t="s">
        <v>7660</v>
      </c>
      <c r="C1253" s="64" t="s">
        <v>205</v>
      </c>
      <c r="D1253" s="64" t="s">
        <v>204</v>
      </c>
      <c r="E1253" s="64" t="s">
        <v>1417</v>
      </c>
      <c r="F1253" s="64" t="s">
        <v>5358</v>
      </c>
      <c r="G1253" s="64">
        <v>8</v>
      </c>
      <c r="H1253" s="64" t="s">
        <v>5105</v>
      </c>
      <c r="I1253" s="64">
        <v>22</v>
      </c>
      <c r="J1253" s="64">
        <v>20</v>
      </c>
      <c r="K1253" s="64">
        <v>103256</v>
      </c>
    </row>
    <row r="1254" spans="1:11" x14ac:dyDescent="0.2">
      <c r="A1254" s="64" t="s">
        <v>7670</v>
      </c>
      <c r="B1254" s="64" t="s">
        <v>7660</v>
      </c>
      <c r="C1254" s="64" t="s">
        <v>205</v>
      </c>
      <c r="D1254" s="64" t="s">
        <v>204</v>
      </c>
      <c r="E1254" s="64" t="s">
        <v>1525</v>
      </c>
      <c r="F1254" s="64" t="s">
        <v>5312</v>
      </c>
      <c r="G1254" s="64">
        <v>15</v>
      </c>
      <c r="H1254" s="64" t="s">
        <v>5105</v>
      </c>
      <c r="I1254" s="64">
        <v>13</v>
      </c>
      <c r="J1254" s="64">
        <v>8</v>
      </c>
      <c r="K1254" s="64">
        <v>419</v>
      </c>
    </row>
    <row r="1255" spans="1:11" x14ac:dyDescent="0.2">
      <c r="A1255" s="64" t="s">
        <v>7671</v>
      </c>
      <c r="B1255" s="64" t="s">
        <v>7660</v>
      </c>
      <c r="C1255" s="64" t="s">
        <v>205</v>
      </c>
      <c r="D1255" s="64" t="s">
        <v>204</v>
      </c>
      <c r="E1255" s="64" t="s">
        <v>1632</v>
      </c>
      <c r="F1255" s="64" t="s">
        <v>8787</v>
      </c>
      <c r="G1255" s="64">
        <v>22</v>
      </c>
      <c r="H1255" s="64" t="s">
        <v>5105</v>
      </c>
      <c r="I1255" s="64">
        <v>10</v>
      </c>
      <c r="J1255" s="64">
        <v>6</v>
      </c>
      <c r="K1255" s="64">
        <v>206511</v>
      </c>
    </row>
    <row r="1256" spans="1:11" x14ac:dyDescent="0.2">
      <c r="A1256" s="64" t="s">
        <v>7672</v>
      </c>
      <c r="B1256" s="64" t="s">
        <v>7660</v>
      </c>
      <c r="C1256" s="64" t="s">
        <v>205</v>
      </c>
      <c r="D1256" s="64" t="s">
        <v>204</v>
      </c>
      <c r="E1256" s="64" t="s">
        <v>1740</v>
      </c>
      <c r="F1256" s="64" t="s">
        <v>5310</v>
      </c>
      <c r="G1256" s="64">
        <v>44</v>
      </c>
      <c r="H1256" s="64" t="s">
        <v>5105</v>
      </c>
      <c r="I1256" s="64">
        <v>23</v>
      </c>
      <c r="J1256" s="64">
        <v>14</v>
      </c>
      <c r="K1256" s="64">
        <v>360</v>
      </c>
    </row>
    <row r="1257" spans="1:11" x14ac:dyDescent="0.2">
      <c r="A1257" s="64" t="s">
        <v>7673</v>
      </c>
      <c r="B1257" s="64" t="s">
        <v>7660</v>
      </c>
      <c r="C1257" s="64" t="s">
        <v>205</v>
      </c>
      <c r="D1257" s="64" t="s">
        <v>204</v>
      </c>
      <c r="E1257" s="64" t="s">
        <v>1847</v>
      </c>
      <c r="F1257" s="64" t="s">
        <v>5311</v>
      </c>
      <c r="G1257" s="64">
        <v>22</v>
      </c>
      <c r="H1257" s="64" t="s">
        <v>5105</v>
      </c>
      <c r="I1257" s="64">
        <v>14</v>
      </c>
      <c r="J1257" s="64">
        <v>11</v>
      </c>
      <c r="K1257" s="64">
        <v>255</v>
      </c>
    </row>
    <row r="1258" spans="1:11" x14ac:dyDescent="0.2">
      <c r="A1258" s="64" t="s">
        <v>7674</v>
      </c>
      <c r="B1258" s="64" t="s">
        <v>7660</v>
      </c>
      <c r="C1258" s="64" t="s">
        <v>205</v>
      </c>
      <c r="D1258" s="64" t="s">
        <v>204</v>
      </c>
      <c r="E1258" s="64" t="s">
        <v>1954</v>
      </c>
      <c r="F1258" s="64" t="s">
        <v>8094</v>
      </c>
      <c r="G1258" s="64">
        <v>21</v>
      </c>
      <c r="H1258" s="64" t="s">
        <v>5105</v>
      </c>
      <c r="I1258" s="64">
        <v>30</v>
      </c>
      <c r="J1258" s="64">
        <v>22</v>
      </c>
      <c r="K1258" s="64">
        <v>72509</v>
      </c>
    </row>
    <row r="1259" spans="1:11" x14ac:dyDescent="0.2">
      <c r="A1259" s="64" t="s">
        <v>9429</v>
      </c>
      <c r="B1259" s="64" t="s">
        <v>7660</v>
      </c>
      <c r="C1259" s="64" t="s">
        <v>205</v>
      </c>
      <c r="D1259" s="64" t="s">
        <v>204</v>
      </c>
      <c r="E1259" s="64" t="s">
        <v>8289</v>
      </c>
      <c r="F1259" s="64" t="s">
        <v>8290</v>
      </c>
      <c r="G1259" s="64">
        <v>12</v>
      </c>
      <c r="H1259" s="64" t="s">
        <v>5365</v>
      </c>
      <c r="I1259" s="64">
        <v>71</v>
      </c>
      <c r="J1259" s="64">
        <v>77</v>
      </c>
      <c r="K1259" s="64">
        <v>225730</v>
      </c>
    </row>
    <row r="1260" spans="1:11" x14ac:dyDescent="0.2">
      <c r="A1260" s="64" t="s">
        <v>9430</v>
      </c>
      <c r="B1260" s="64" t="s">
        <v>7660</v>
      </c>
      <c r="C1260" s="64" t="s">
        <v>205</v>
      </c>
      <c r="D1260" s="64" t="s">
        <v>204</v>
      </c>
      <c r="E1260" s="64" t="s">
        <v>8291</v>
      </c>
      <c r="F1260" s="64" t="s">
        <v>8292</v>
      </c>
      <c r="G1260" s="64">
        <v>15</v>
      </c>
      <c r="H1260" s="64" t="s">
        <v>5365</v>
      </c>
      <c r="I1260" s="64">
        <v>42</v>
      </c>
      <c r="J1260" s="64">
        <v>51</v>
      </c>
      <c r="K1260" s="64">
        <v>571468</v>
      </c>
    </row>
    <row r="1261" spans="1:11" x14ac:dyDescent="0.2">
      <c r="A1261" s="64" t="s">
        <v>7675</v>
      </c>
      <c r="B1261" s="64" t="s">
        <v>7660</v>
      </c>
      <c r="C1261" s="64" t="s">
        <v>205</v>
      </c>
      <c r="D1261" s="64" t="s">
        <v>204</v>
      </c>
      <c r="E1261" s="64" t="s">
        <v>2278</v>
      </c>
      <c r="F1261" s="64" t="s">
        <v>5366</v>
      </c>
      <c r="G1261" s="64">
        <v>24</v>
      </c>
      <c r="H1261" s="64" t="s">
        <v>5365</v>
      </c>
      <c r="I1261" s="64">
        <v>79</v>
      </c>
      <c r="J1261" s="64">
        <v>89</v>
      </c>
      <c r="K1261" s="64">
        <v>634964</v>
      </c>
    </row>
    <row r="1262" spans="1:11" x14ac:dyDescent="0.2">
      <c r="A1262" s="64" t="s">
        <v>7676</v>
      </c>
      <c r="B1262" s="64" t="s">
        <v>7660</v>
      </c>
      <c r="C1262" s="64" t="s">
        <v>205</v>
      </c>
      <c r="D1262" s="64" t="s">
        <v>204</v>
      </c>
      <c r="E1262" s="64" t="s">
        <v>2385</v>
      </c>
      <c r="F1262" s="64" t="s">
        <v>5297</v>
      </c>
      <c r="G1262" s="64">
        <v>24</v>
      </c>
      <c r="H1262" s="64" t="s">
        <v>5365</v>
      </c>
      <c r="I1262" s="64">
        <v>57</v>
      </c>
      <c r="J1262" s="64">
        <v>69</v>
      </c>
      <c r="K1262" s="64">
        <v>224112</v>
      </c>
    </row>
    <row r="1263" spans="1:11" x14ac:dyDescent="0.2">
      <c r="A1263" s="64" t="s">
        <v>7677</v>
      </c>
      <c r="B1263" s="64" t="s">
        <v>7660</v>
      </c>
      <c r="C1263" s="64" t="s">
        <v>205</v>
      </c>
      <c r="D1263" s="64" t="s">
        <v>204</v>
      </c>
      <c r="E1263" s="64" t="s">
        <v>2492</v>
      </c>
      <c r="F1263" s="64" t="s">
        <v>5298</v>
      </c>
      <c r="G1263" s="64">
        <v>18</v>
      </c>
      <c r="H1263" s="64" t="s">
        <v>5365</v>
      </c>
      <c r="I1263" s="64">
        <v>70</v>
      </c>
      <c r="J1263" s="64">
        <v>81</v>
      </c>
      <c r="K1263" s="64">
        <v>205436</v>
      </c>
    </row>
    <row r="1264" spans="1:11" x14ac:dyDescent="0.2">
      <c r="A1264" s="64" t="s">
        <v>9431</v>
      </c>
      <c r="B1264" s="64" t="s">
        <v>7660</v>
      </c>
      <c r="C1264" s="64" t="s">
        <v>205</v>
      </c>
      <c r="D1264" s="64" t="s">
        <v>204</v>
      </c>
      <c r="E1264" s="64" t="s">
        <v>2706</v>
      </c>
      <c r="F1264" s="64" t="s">
        <v>5368</v>
      </c>
      <c r="G1264" s="64">
        <v>51</v>
      </c>
      <c r="H1264" s="64" t="s">
        <v>5365</v>
      </c>
      <c r="I1264" s="64">
        <v>64</v>
      </c>
      <c r="J1264" s="64">
        <v>81</v>
      </c>
      <c r="K1264" s="64">
        <v>25425</v>
      </c>
    </row>
    <row r="1265" spans="1:11" x14ac:dyDescent="0.2">
      <c r="A1265" s="64" t="s">
        <v>7678</v>
      </c>
      <c r="B1265" s="64" t="s">
        <v>7660</v>
      </c>
      <c r="C1265" s="64" t="s">
        <v>205</v>
      </c>
      <c r="D1265" s="64" t="s">
        <v>204</v>
      </c>
      <c r="E1265" s="64" t="s">
        <v>3138</v>
      </c>
      <c r="F1265" s="64" t="s">
        <v>5373</v>
      </c>
      <c r="G1265" s="64">
        <v>31</v>
      </c>
      <c r="H1265" s="64" t="s">
        <v>5105</v>
      </c>
      <c r="I1265" s="64">
        <v>13</v>
      </c>
      <c r="J1265" s="64">
        <v>7</v>
      </c>
      <c r="K1265" s="64">
        <v>27925</v>
      </c>
    </row>
    <row r="1266" spans="1:11" x14ac:dyDescent="0.2">
      <c r="A1266" s="64" t="s">
        <v>7679</v>
      </c>
      <c r="B1266" s="64" t="s">
        <v>7660</v>
      </c>
      <c r="C1266" s="64" t="s">
        <v>205</v>
      </c>
      <c r="D1266" s="64" t="s">
        <v>204</v>
      </c>
      <c r="E1266" s="64" t="s">
        <v>4003</v>
      </c>
      <c r="F1266" s="64" t="s">
        <v>5129</v>
      </c>
      <c r="G1266" s="64">
        <v>17</v>
      </c>
      <c r="H1266" s="64" t="s">
        <v>5105</v>
      </c>
      <c r="I1266" s="64">
        <v>87</v>
      </c>
      <c r="J1266" s="64">
        <v>27</v>
      </c>
      <c r="K1266" s="64">
        <v>1121</v>
      </c>
    </row>
    <row r="1267" spans="1:11" x14ac:dyDescent="0.2">
      <c r="A1267" s="64" t="s">
        <v>7680</v>
      </c>
      <c r="B1267" s="64" t="s">
        <v>7660</v>
      </c>
      <c r="C1267" s="64" t="s">
        <v>205</v>
      </c>
      <c r="D1267" s="64" t="s">
        <v>204</v>
      </c>
      <c r="E1267" s="64" t="s">
        <v>4327</v>
      </c>
      <c r="F1267" s="64" t="s">
        <v>5386</v>
      </c>
      <c r="G1267" s="64">
        <v>26</v>
      </c>
      <c r="H1267" s="64" t="s">
        <v>5105</v>
      </c>
      <c r="I1267" s="64">
        <v>183</v>
      </c>
      <c r="J1267" s="64">
        <v>129</v>
      </c>
      <c r="K1267" s="64">
        <v>43121</v>
      </c>
    </row>
    <row r="1268" spans="1:11" x14ac:dyDescent="0.2">
      <c r="A1268" s="64" t="s">
        <v>7681</v>
      </c>
      <c r="B1268" s="64" t="s">
        <v>7660</v>
      </c>
      <c r="C1268" s="64" t="s">
        <v>205</v>
      </c>
      <c r="D1268" s="64" t="s">
        <v>204</v>
      </c>
      <c r="E1268" s="64" t="s">
        <v>4435</v>
      </c>
      <c r="F1268" s="64" t="s">
        <v>5388</v>
      </c>
      <c r="G1268" s="64">
        <v>33</v>
      </c>
      <c r="H1268" s="64" t="s">
        <v>5105</v>
      </c>
      <c r="I1268" s="64">
        <v>32</v>
      </c>
      <c r="J1268" s="64">
        <v>10</v>
      </c>
      <c r="K1268" s="64">
        <v>4550</v>
      </c>
    </row>
    <row r="1269" spans="1:11" x14ac:dyDescent="0.2">
      <c r="A1269" s="64" t="s">
        <v>7682</v>
      </c>
      <c r="B1269" s="64" t="s">
        <v>7660</v>
      </c>
      <c r="C1269" s="64" t="s">
        <v>205</v>
      </c>
      <c r="D1269" s="64" t="s">
        <v>204</v>
      </c>
      <c r="E1269" s="64" t="s">
        <v>4868</v>
      </c>
      <c r="F1269" s="64" t="s">
        <v>5307</v>
      </c>
      <c r="G1269" s="64">
        <v>19</v>
      </c>
      <c r="H1269" s="64" t="s">
        <v>5105</v>
      </c>
      <c r="I1269" s="64">
        <v>7925</v>
      </c>
      <c r="J1269" s="64">
        <v>6350</v>
      </c>
      <c r="K1269" s="64">
        <v>1329540975</v>
      </c>
    </row>
    <row r="1270" spans="1:11" x14ac:dyDescent="0.2">
      <c r="A1270" s="64" t="s">
        <v>9432</v>
      </c>
      <c r="B1270" s="64" t="s">
        <v>7660</v>
      </c>
      <c r="C1270" s="64" t="s">
        <v>205</v>
      </c>
      <c r="D1270" s="64" t="s">
        <v>204</v>
      </c>
      <c r="E1270" s="64" t="s">
        <v>8301</v>
      </c>
      <c r="F1270" s="64" t="s">
        <v>8302</v>
      </c>
      <c r="G1270" s="64">
        <v>18</v>
      </c>
      <c r="H1270" s="64" t="s">
        <v>5105</v>
      </c>
      <c r="I1270" s="64">
        <v>4142</v>
      </c>
      <c r="J1270" s="64">
        <v>3417</v>
      </c>
      <c r="K1270" s="64">
        <v>37450792</v>
      </c>
    </row>
    <row r="1271" spans="1:11" x14ac:dyDescent="0.2">
      <c r="A1271" s="64" t="s">
        <v>7683</v>
      </c>
      <c r="B1271" s="64" t="s">
        <v>7684</v>
      </c>
      <c r="C1271" s="64" t="s">
        <v>201</v>
      </c>
      <c r="D1271" s="64" t="s">
        <v>200</v>
      </c>
      <c r="E1271" s="64" t="s">
        <v>15</v>
      </c>
      <c r="F1271" s="64" t="s">
        <v>5284</v>
      </c>
      <c r="G1271" s="64">
        <v>3</v>
      </c>
      <c r="H1271" s="64" t="s">
        <v>5365</v>
      </c>
      <c r="I1271" s="64">
        <v>94</v>
      </c>
      <c r="J1271" s="64">
        <v>96</v>
      </c>
      <c r="K1271" s="64">
        <v>7512</v>
      </c>
    </row>
    <row r="1272" spans="1:11" x14ac:dyDescent="0.2">
      <c r="A1272" s="64" t="s">
        <v>7685</v>
      </c>
      <c r="B1272" s="64" t="s">
        <v>7684</v>
      </c>
      <c r="C1272" s="64" t="s">
        <v>201</v>
      </c>
      <c r="D1272" s="64" t="s">
        <v>200</v>
      </c>
      <c r="E1272" s="64" t="s">
        <v>225</v>
      </c>
      <c r="F1272" s="64" t="s">
        <v>5285</v>
      </c>
      <c r="G1272" s="64"/>
      <c r="H1272" s="64" t="s">
        <v>5365</v>
      </c>
      <c r="I1272" s="64"/>
      <c r="J1272" s="64">
        <v>99</v>
      </c>
      <c r="K1272" s="64"/>
    </row>
    <row r="1273" spans="1:11" x14ac:dyDescent="0.2">
      <c r="A1273" s="64" t="s">
        <v>7686</v>
      </c>
      <c r="B1273" s="64" t="s">
        <v>7684</v>
      </c>
      <c r="C1273" s="64" t="s">
        <v>201</v>
      </c>
      <c r="D1273" s="64" t="s">
        <v>200</v>
      </c>
      <c r="E1273" s="64" t="s">
        <v>332</v>
      </c>
      <c r="F1273" s="64" t="s">
        <v>5115</v>
      </c>
      <c r="G1273" s="64">
        <v>1</v>
      </c>
      <c r="H1273" s="64" t="s">
        <v>5105</v>
      </c>
      <c r="I1273" s="64">
        <v>11</v>
      </c>
      <c r="J1273" s="64">
        <v>11</v>
      </c>
      <c r="K1273" s="64">
        <v>0</v>
      </c>
    </row>
    <row r="1274" spans="1:11" x14ac:dyDescent="0.2">
      <c r="A1274" s="64" t="s">
        <v>7687</v>
      </c>
      <c r="B1274" s="64" t="s">
        <v>7684</v>
      </c>
      <c r="C1274" s="64" t="s">
        <v>201</v>
      </c>
      <c r="D1274" s="64" t="s">
        <v>200</v>
      </c>
      <c r="E1274" s="64" t="s">
        <v>441</v>
      </c>
      <c r="F1274" s="64" t="s">
        <v>5111</v>
      </c>
      <c r="G1274" s="64">
        <v>2</v>
      </c>
      <c r="H1274" s="64" t="s">
        <v>5105</v>
      </c>
      <c r="I1274" s="64">
        <v>8</v>
      </c>
      <c r="J1274" s="64">
        <v>7</v>
      </c>
      <c r="K1274" s="64">
        <v>4873</v>
      </c>
    </row>
    <row r="1275" spans="1:11" x14ac:dyDescent="0.2">
      <c r="A1275" s="64" t="s">
        <v>7688</v>
      </c>
      <c r="B1275" s="64" t="s">
        <v>7684</v>
      </c>
      <c r="C1275" s="64" t="s">
        <v>201</v>
      </c>
      <c r="D1275" s="64" t="s">
        <v>200</v>
      </c>
      <c r="E1275" s="64" t="s">
        <v>550</v>
      </c>
      <c r="F1275" s="64" t="s">
        <v>5350</v>
      </c>
      <c r="G1275" s="64">
        <v>1</v>
      </c>
      <c r="H1275" s="64" t="s">
        <v>5105</v>
      </c>
      <c r="I1275" s="64">
        <v>10</v>
      </c>
      <c r="J1275" s="64">
        <v>10</v>
      </c>
      <c r="K1275" s="64">
        <v>0</v>
      </c>
    </row>
    <row r="1276" spans="1:11" x14ac:dyDescent="0.2">
      <c r="A1276" s="64" t="s">
        <v>7689</v>
      </c>
      <c r="B1276" s="64" t="s">
        <v>7684</v>
      </c>
      <c r="C1276" s="64" t="s">
        <v>201</v>
      </c>
      <c r="D1276" s="64" t="s">
        <v>200</v>
      </c>
      <c r="E1276" s="64" t="s">
        <v>984</v>
      </c>
      <c r="F1276" s="64" t="s">
        <v>5356</v>
      </c>
      <c r="G1276" s="64">
        <v>2</v>
      </c>
      <c r="H1276" s="64" t="s">
        <v>5105</v>
      </c>
      <c r="I1276" s="64">
        <v>58</v>
      </c>
      <c r="J1276" s="64">
        <v>54</v>
      </c>
      <c r="K1276" s="64">
        <v>18</v>
      </c>
    </row>
    <row r="1277" spans="1:11" x14ac:dyDescent="0.2">
      <c r="A1277" s="64" t="s">
        <v>7690</v>
      </c>
      <c r="B1277" s="64" t="s">
        <v>7684</v>
      </c>
      <c r="C1277" s="64" t="s">
        <v>201</v>
      </c>
      <c r="D1277" s="64" t="s">
        <v>200</v>
      </c>
      <c r="E1277" s="64" t="s">
        <v>1093</v>
      </c>
      <c r="F1277" s="64" t="s">
        <v>5151</v>
      </c>
      <c r="G1277" s="64">
        <v>3</v>
      </c>
      <c r="H1277" s="64" t="s">
        <v>5105</v>
      </c>
      <c r="I1277" s="64">
        <v>4.4000000000000004</v>
      </c>
      <c r="J1277" s="64">
        <v>4.2</v>
      </c>
      <c r="K1277" s="64">
        <v>1</v>
      </c>
    </row>
    <row r="1278" spans="1:11" x14ac:dyDescent="0.2">
      <c r="A1278" s="64" t="s">
        <v>7691</v>
      </c>
      <c r="B1278" s="64" t="s">
        <v>7684</v>
      </c>
      <c r="C1278" s="64" t="s">
        <v>201</v>
      </c>
      <c r="D1278" s="64" t="s">
        <v>200</v>
      </c>
      <c r="E1278" s="64" t="s">
        <v>1201</v>
      </c>
      <c r="F1278" s="64" t="s">
        <v>1202</v>
      </c>
      <c r="G1278" s="64">
        <v>15</v>
      </c>
      <c r="H1278" s="64" t="s">
        <v>5105</v>
      </c>
      <c r="I1278" s="64">
        <v>16</v>
      </c>
      <c r="J1278" s="64">
        <v>9</v>
      </c>
      <c r="K1278" s="64">
        <v>34110</v>
      </c>
    </row>
    <row r="1279" spans="1:11" x14ac:dyDescent="0.2">
      <c r="A1279" s="64" t="s">
        <v>7692</v>
      </c>
      <c r="B1279" s="64" t="s">
        <v>7684</v>
      </c>
      <c r="C1279" s="64" t="s">
        <v>201</v>
      </c>
      <c r="D1279" s="64" t="s">
        <v>200</v>
      </c>
      <c r="E1279" s="64" t="s">
        <v>1309</v>
      </c>
      <c r="F1279" s="64" t="s">
        <v>8279</v>
      </c>
      <c r="G1279" s="64">
        <v>7</v>
      </c>
      <c r="H1279" s="64" t="s">
        <v>5105</v>
      </c>
      <c r="I1279" s="64">
        <v>25</v>
      </c>
      <c r="J1279" s="64">
        <v>20</v>
      </c>
      <c r="K1279" s="64">
        <v>19244</v>
      </c>
    </row>
    <row r="1280" spans="1:11" x14ac:dyDescent="0.2">
      <c r="A1280" s="64" t="s">
        <v>7693</v>
      </c>
      <c r="B1280" s="64" t="s">
        <v>7684</v>
      </c>
      <c r="C1280" s="64" t="s">
        <v>201</v>
      </c>
      <c r="D1280" s="64" t="s">
        <v>200</v>
      </c>
      <c r="E1280" s="64" t="s">
        <v>1417</v>
      </c>
      <c r="F1280" s="64" t="s">
        <v>5358</v>
      </c>
      <c r="G1280" s="64">
        <v>8</v>
      </c>
      <c r="H1280" s="64" t="s">
        <v>5105</v>
      </c>
      <c r="I1280" s="64">
        <v>22</v>
      </c>
      <c r="J1280" s="64">
        <v>20</v>
      </c>
      <c r="K1280" s="64">
        <v>7698</v>
      </c>
    </row>
    <row r="1281" spans="1:11" x14ac:dyDescent="0.2">
      <c r="A1281" s="64" t="s">
        <v>7694</v>
      </c>
      <c r="B1281" s="64" t="s">
        <v>7684</v>
      </c>
      <c r="C1281" s="64" t="s">
        <v>201</v>
      </c>
      <c r="D1281" s="64" t="s">
        <v>200</v>
      </c>
      <c r="E1281" s="64" t="s">
        <v>1525</v>
      </c>
      <c r="F1281" s="64" t="s">
        <v>5312</v>
      </c>
      <c r="G1281" s="64">
        <v>42</v>
      </c>
      <c r="H1281" s="64" t="s">
        <v>5105</v>
      </c>
      <c r="I1281" s="64">
        <v>19</v>
      </c>
      <c r="J1281" s="64">
        <v>8</v>
      </c>
      <c r="K1281" s="64">
        <v>66</v>
      </c>
    </row>
    <row r="1282" spans="1:11" x14ac:dyDescent="0.2">
      <c r="A1282" s="64" t="s">
        <v>7695</v>
      </c>
      <c r="B1282" s="64" t="s">
        <v>7684</v>
      </c>
      <c r="C1282" s="64" t="s">
        <v>201</v>
      </c>
      <c r="D1282" s="64" t="s">
        <v>200</v>
      </c>
      <c r="E1282" s="64" t="s">
        <v>1632</v>
      </c>
      <c r="F1282" s="64" t="s">
        <v>8787</v>
      </c>
      <c r="G1282" s="64">
        <v>22</v>
      </c>
      <c r="H1282" s="64" t="s">
        <v>5105</v>
      </c>
      <c r="I1282" s="64">
        <v>10</v>
      </c>
      <c r="J1282" s="64">
        <v>6</v>
      </c>
      <c r="K1282" s="64">
        <v>15396</v>
      </c>
    </row>
    <row r="1283" spans="1:11" x14ac:dyDescent="0.2">
      <c r="A1283" s="64" t="s">
        <v>7696</v>
      </c>
      <c r="B1283" s="64" t="s">
        <v>7684</v>
      </c>
      <c r="C1283" s="64" t="s">
        <v>201</v>
      </c>
      <c r="D1283" s="64" t="s">
        <v>200</v>
      </c>
      <c r="E1283" s="64" t="s">
        <v>1740</v>
      </c>
      <c r="F1283" s="64" t="s">
        <v>5310</v>
      </c>
      <c r="G1283" s="64">
        <v>8</v>
      </c>
      <c r="H1283" s="64" t="s">
        <v>5105</v>
      </c>
      <c r="I1283" s="64">
        <v>18</v>
      </c>
      <c r="J1283" s="64">
        <v>14</v>
      </c>
      <c r="K1283" s="64">
        <v>12</v>
      </c>
    </row>
    <row r="1284" spans="1:11" x14ac:dyDescent="0.2">
      <c r="A1284" s="64" t="s">
        <v>7697</v>
      </c>
      <c r="B1284" s="64" t="s">
        <v>7684</v>
      </c>
      <c r="C1284" s="64" t="s">
        <v>201</v>
      </c>
      <c r="D1284" s="64" t="s">
        <v>200</v>
      </c>
      <c r="E1284" s="64" t="s">
        <v>1847</v>
      </c>
      <c r="F1284" s="64" t="s">
        <v>5311</v>
      </c>
      <c r="G1284" s="64">
        <v>17</v>
      </c>
      <c r="H1284" s="64" t="s">
        <v>5105</v>
      </c>
      <c r="I1284" s="64">
        <v>14</v>
      </c>
      <c r="J1284" s="64">
        <v>11</v>
      </c>
      <c r="K1284" s="64">
        <v>16</v>
      </c>
    </row>
    <row r="1285" spans="1:11" x14ac:dyDescent="0.2">
      <c r="A1285" s="64" t="s">
        <v>7698</v>
      </c>
      <c r="B1285" s="64" t="s">
        <v>7684</v>
      </c>
      <c r="C1285" s="64" t="s">
        <v>201</v>
      </c>
      <c r="D1285" s="64" t="s">
        <v>200</v>
      </c>
      <c r="E1285" s="64" t="s">
        <v>1954</v>
      </c>
      <c r="F1285" s="64" t="s">
        <v>8094</v>
      </c>
      <c r="G1285" s="64">
        <v>3</v>
      </c>
      <c r="H1285" s="64" t="s">
        <v>5105</v>
      </c>
      <c r="I1285" s="64">
        <v>25</v>
      </c>
      <c r="J1285" s="64">
        <v>22</v>
      </c>
      <c r="K1285" s="64">
        <v>1842</v>
      </c>
    </row>
    <row r="1286" spans="1:11" x14ac:dyDescent="0.2">
      <c r="A1286" s="64" t="s">
        <v>9433</v>
      </c>
      <c r="B1286" s="64" t="s">
        <v>7684</v>
      </c>
      <c r="C1286" s="64" t="s">
        <v>201</v>
      </c>
      <c r="D1286" s="64" t="s">
        <v>200</v>
      </c>
      <c r="E1286" s="64" t="s">
        <v>8289</v>
      </c>
      <c r="F1286" s="64" t="s">
        <v>8290</v>
      </c>
      <c r="G1286" s="64">
        <v>14</v>
      </c>
      <c r="H1286" s="64" t="s">
        <v>5365</v>
      </c>
      <c r="I1286" s="64">
        <v>70</v>
      </c>
      <c r="J1286" s="64">
        <v>77</v>
      </c>
      <c r="K1286" s="64">
        <v>21081</v>
      </c>
    </row>
    <row r="1287" spans="1:11" x14ac:dyDescent="0.2">
      <c r="A1287" s="64" t="s">
        <v>9434</v>
      </c>
      <c r="B1287" s="64" t="s">
        <v>7684</v>
      </c>
      <c r="C1287" s="64" t="s">
        <v>201</v>
      </c>
      <c r="D1287" s="64" t="s">
        <v>200</v>
      </c>
      <c r="E1287" s="64" t="s">
        <v>8291</v>
      </c>
      <c r="F1287" s="64" t="s">
        <v>8292</v>
      </c>
      <c r="G1287" s="64">
        <v>15</v>
      </c>
      <c r="H1287" s="64" t="s">
        <v>5365</v>
      </c>
      <c r="I1287" s="64">
        <v>42</v>
      </c>
      <c r="J1287" s="64">
        <v>51</v>
      </c>
      <c r="K1287" s="64">
        <v>43856</v>
      </c>
    </row>
    <row r="1288" spans="1:11" x14ac:dyDescent="0.2">
      <c r="A1288" s="64" t="s">
        <v>7699</v>
      </c>
      <c r="B1288" s="64" t="s">
        <v>7684</v>
      </c>
      <c r="C1288" s="64" t="s">
        <v>201</v>
      </c>
      <c r="D1288" s="64" t="s">
        <v>200</v>
      </c>
      <c r="E1288" s="64" t="s">
        <v>2278</v>
      </c>
      <c r="F1288" s="64" t="s">
        <v>5366</v>
      </c>
      <c r="G1288" s="64">
        <v>2</v>
      </c>
      <c r="H1288" s="64" t="s">
        <v>5365</v>
      </c>
      <c r="I1288" s="64">
        <v>88</v>
      </c>
      <c r="J1288" s="64">
        <v>89</v>
      </c>
      <c r="K1288" s="64">
        <v>4873</v>
      </c>
    </row>
    <row r="1289" spans="1:11" x14ac:dyDescent="0.2">
      <c r="A1289" s="64" t="s">
        <v>7700</v>
      </c>
      <c r="B1289" s="64" t="s">
        <v>7684</v>
      </c>
      <c r="C1289" s="64" t="s">
        <v>201</v>
      </c>
      <c r="D1289" s="64" t="s">
        <v>200</v>
      </c>
      <c r="E1289" s="64" t="s">
        <v>2385</v>
      </c>
      <c r="F1289" s="64" t="s">
        <v>5297</v>
      </c>
      <c r="G1289" s="64">
        <v>1</v>
      </c>
      <c r="H1289" s="64" t="s">
        <v>5365</v>
      </c>
      <c r="I1289" s="64">
        <v>69</v>
      </c>
      <c r="J1289" s="64">
        <v>69</v>
      </c>
      <c r="K1289" s="64">
        <v>0</v>
      </c>
    </row>
    <row r="1290" spans="1:11" x14ac:dyDescent="0.2">
      <c r="A1290" s="64" t="s">
        <v>7701</v>
      </c>
      <c r="B1290" s="64" t="s">
        <v>7684</v>
      </c>
      <c r="C1290" s="64" t="s">
        <v>201</v>
      </c>
      <c r="D1290" s="64" t="s">
        <v>200</v>
      </c>
      <c r="E1290" s="64" t="s">
        <v>2492</v>
      </c>
      <c r="F1290" s="64" t="s">
        <v>5298</v>
      </c>
      <c r="G1290" s="64">
        <v>1</v>
      </c>
      <c r="H1290" s="64" t="s">
        <v>5365</v>
      </c>
      <c r="I1290" s="64">
        <v>81</v>
      </c>
      <c r="J1290" s="64">
        <v>81</v>
      </c>
      <c r="K1290" s="64">
        <v>0</v>
      </c>
    </row>
    <row r="1291" spans="1:11" x14ac:dyDescent="0.2">
      <c r="A1291" s="64" t="s">
        <v>9435</v>
      </c>
      <c r="B1291" s="64" t="s">
        <v>7684</v>
      </c>
      <c r="C1291" s="64" t="s">
        <v>201</v>
      </c>
      <c r="D1291" s="64" t="s">
        <v>200</v>
      </c>
      <c r="E1291" s="64" t="s">
        <v>2706</v>
      </c>
      <c r="F1291" s="64" t="s">
        <v>5368</v>
      </c>
      <c r="G1291" s="64">
        <v>10</v>
      </c>
      <c r="H1291" s="64" t="s">
        <v>5365</v>
      </c>
      <c r="I1291" s="64">
        <v>76</v>
      </c>
      <c r="J1291" s="64">
        <v>81</v>
      </c>
      <c r="K1291" s="64">
        <v>427</v>
      </c>
    </row>
    <row r="1292" spans="1:11" x14ac:dyDescent="0.2">
      <c r="A1292" s="64" t="s">
        <v>7702</v>
      </c>
      <c r="B1292" s="64" t="s">
        <v>7684</v>
      </c>
      <c r="C1292" s="64" t="s">
        <v>201</v>
      </c>
      <c r="D1292" s="64" t="s">
        <v>200</v>
      </c>
      <c r="E1292" s="64" t="s">
        <v>3138</v>
      </c>
      <c r="F1292" s="64" t="s">
        <v>5373</v>
      </c>
      <c r="G1292" s="64">
        <v>4</v>
      </c>
      <c r="H1292" s="64" t="s">
        <v>5105</v>
      </c>
      <c r="I1292" s="64">
        <v>9</v>
      </c>
      <c r="J1292" s="64">
        <v>7</v>
      </c>
      <c r="K1292" s="64">
        <v>1215</v>
      </c>
    </row>
    <row r="1293" spans="1:11" x14ac:dyDescent="0.2">
      <c r="A1293" s="64" t="s">
        <v>7703</v>
      </c>
      <c r="B1293" s="64" t="s">
        <v>7684</v>
      </c>
      <c r="C1293" s="64" t="s">
        <v>201</v>
      </c>
      <c r="D1293" s="64" t="s">
        <v>200</v>
      </c>
      <c r="E1293" s="64" t="s">
        <v>4003</v>
      </c>
      <c r="F1293" s="64" t="s">
        <v>5129</v>
      </c>
      <c r="G1293" s="64">
        <v>1</v>
      </c>
      <c r="H1293" s="64" t="s">
        <v>5105</v>
      </c>
      <c r="I1293" s="64">
        <v>27</v>
      </c>
      <c r="J1293" s="64">
        <v>27</v>
      </c>
      <c r="K1293" s="64">
        <v>0</v>
      </c>
    </row>
    <row r="1294" spans="1:11" x14ac:dyDescent="0.2">
      <c r="A1294" s="64" t="s">
        <v>7704</v>
      </c>
      <c r="B1294" s="64" t="s">
        <v>7684</v>
      </c>
      <c r="C1294" s="64" t="s">
        <v>201</v>
      </c>
      <c r="D1294" s="64" t="s">
        <v>200</v>
      </c>
      <c r="E1294" s="64" t="s">
        <v>4327</v>
      </c>
      <c r="F1294" s="64" t="s">
        <v>5386</v>
      </c>
      <c r="G1294" s="64">
        <v>12</v>
      </c>
      <c r="H1294" s="64" t="s">
        <v>5105</v>
      </c>
      <c r="I1294" s="64">
        <v>166</v>
      </c>
      <c r="J1294" s="64">
        <v>129</v>
      </c>
      <c r="K1294" s="64">
        <v>3267</v>
      </c>
    </row>
    <row r="1295" spans="1:11" x14ac:dyDescent="0.2">
      <c r="A1295" s="64" t="s">
        <v>7705</v>
      </c>
      <c r="B1295" s="64" t="s">
        <v>7684</v>
      </c>
      <c r="C1295" s="64" t="s">
        <v>201</v>
      </c>
      <c r="D1295" s="64" t="s">
        <v>200</v>
      </c>
      <c r="E1295" s="64" t="s">
        <v>4435</v>
      </c>
      <c r="F1295" s="64" t="s">
        <v>5388</v>
      </c>
      <c r="G1295" s="64">
        <v>16</v>
      </c>
      <c r="H1295" s="64" t="s">
        <v>5105</v>
      </c>
      <c r="I1295" s="64">
        <v>26</v>
      </c>
      <c r="J1295" s="64">
        <v>10</v>
      </c>
      <c r="K1295" s="64">
        <v>300</v>
      </c>
    </row>
    <row r="1296" spans="1:11" x14ac:dyDescent="0.2">
      <c r="A1296" s="64" t="s">
        <v>7706</v>
      </c>
      <c r="B1296" s="64" t="s">
        <v>7684</v>
      </c>
      <c r="C1296" s="64" t="s">
        <v>201</v>
      </c>
      <c r="D1296" s="64" t="s">
        <v>200</v>
      </c>
      <c r="E1296" s="64" t="s">
        <v>4868</v>
      </c>
      <c r="F1296" s="64" t="s">
        <v>5307</v>
      </c>
      <c r="G1296" s="64">
        <v>6</v>
      </c>
      <c r="H1296" s="64" t="s">
        <v>5105</v>
      </c>
      <c r="I1296" s="64">
        <v>6898</v>
      </c>
      <c r="J1296" s="64">
        <v>6350</v>
      </c>
      <c r="K1296" s="64">
        <v>50880704</v>
      </c>
    </row>
    <row r="1297" spans="1:11" x14ac:dyDescent="0.2">
      <c r="A1297" s="64" t="s">
        <v>9436</v>
      </c>
      <c r="B1297" s="64" t="s">
        <v>7684</v>
      </c>
      <c r="C1297" s="64" t="s">
        <v>201</v>
      </c>
      <c r="D1297" s="64" t="s">
        <v>200</v>
      </c>
      <c r="E1297" s="64" t="s">
        <v>8301</v>
      </c>
      <c r="F1297" s="64" t="s">
        <v>8302</v>
      </c>
      <c r="G1297" s="64">
        <v>39</v>
      </c>
      <c r="H1297" s="64" t="s">
        <v>5105</v>
      </c>
      <c r="I1297" s="64">
        <v>4821</v>
      </c>
      <c r="J1297" s="64">
        <v>3417</v>
      </c>
      <c r="K1297" s="64">
        <v>5405367</v>
      </c>
    </row>
    <row r="1298" spans="1:11" x14ac:dyDescent="0.2">
      <c r="A1298" s="64" t="s">
        <v>7707</v>
      </c>
      <c r="B1298" s="64" t="s">
        <v>7708</v>
      </c>
      <c r="C1298" s="64" t="s">
        <v>209</v>
      </c>
      <c r="D1298" s="64" t="s">
        <v>208</v>
      </c>
      <c r="E1298" s="64" t="s">
        <v>15</v>
      </c>
      <c r="F1298" s="64" t="s">
        <v>5284</v>
      </c>
      <c r="G1298" s="64">
        <v>13</v>
      </c>
      <c r="H1298" s="64" t="s">
        <v>5365</v>
      </c>
      <c r="I1298" s="64">
        <v>91</v>
      </c>
      <c r="J1298" s="64">
        <v>96</v>
      </c>
      <c r="K1298" s="64">
        <v>214688</v>
      </c>
    </row>
    <row r="1299" spans="1:11" x14ac:dyDescent="0.2">
      <c r="A1299" s="64" t="s">
        <v>7709</v>
      </c>
      <c r="B1299" s="64" t="s">
        <v>7708</v>
      </c>
      <c r="C1299" s="64" t="s">
        <v>209</v>
      </c>
      <c r="D1299" s="64" t="s">
        <v>208</v>
      </c>
      <c r="E1299" s="64" t="s">
        <v>225</v>
      </c>
      <c r="F1299" s="64" t="s">
        <v>5285</v>
      </c>
      <c r="G1299" s="64">
        <v>3</v>
      </c>
      <c r="H1299" s="64" t="s">
        <v>5365</v>
      </c>
      <c r="I1299" s="64">
        <v>97</v>
      </c>
      <c r="J1299" s="64">
        <v>99</v>
      </c>
      <c r="K1299" s="64">
        <v>34848</v>
      </c>
    </row>
    <row r="1300" spans="1:11" x14ac:dyDescent="0.2">
      <c r="A1300" s="64" t="s">
        <v>7710</v>
      </c>
      <c r="B1300" s="64" t="s">
        <v>7708</v>
      </c>
      <c r="C1300" s="64" t="s">
        <v>209</v>
      </c>
      <c r="D1300" s="64" t="s">
        <v>208</v>
      </c>
      <c r="E1300" s="64" t="s">
        <v>332</v>
      </c>
      <c r="F1300" s="64" t="s">
        <v>5115</v>
      </c>
      <c r="G1300" s="64">
        <v>12</v>
      </c>
      <c r="H1300" s="64" t="s">
        <v>5105</v>
      </c>
      <c r="I1300" s="64">
        <v>14</v>
      </c>
      <c r="J1300" s="64">
        <v>11</v>
      </c>
      <c r="K1300" s="64">
        <v>166478</v>
      </c>
    </row>
    <row r="1301" spans="1:11" x14ac:dyDescent="0.2">
      <c r="A1301" s="64" t="s">
        <v>7711</v>
      </c>
      <c r="B1301" s="64" t="s">
        <v>7708</v>
      </c>
      <c r="C1301" s="64" t="s">
        <v>209</v>
      </c>
      <c r="D1301" s="64" t="s">
        <v>208</v>
      </c>
      <c r="E1301" s="64" t="s">
        <v>441</v>
      </c>
      <c r="F1301" s="64" t="s">
        <v>5111</v>
      </c>
      <c r="G1301" s="64">
        <v>13</v>
      </c>
      <c r="H1301" s="64" t="s">
        <v>5105</v>
      </c>
      <c r="I1301" s="64">
        <v>11</v>
      </c>
      <c r="J1301" s="64">
        <v>7</v>
      </c>
      <c r="K1301" s="64">
        <v>221971</v>
      </c>
    </row>
    <row r="1302" spans="1:11" x14ac:dyDescent="0.2">
      <c r="A1302" s="64" t="s">
        <v>7712</v>
      </c>
      <c r="B1302" s="64" t="s">
        <v>7708</v>
      </c>
      <c r="C1302" s="64" t="s">
        <v>209</v>
      </c>
      <c r="D1302" s="64" t="s">
        <v>208</v>
      </c>
      <c r="E1302" s="64" t="s">
        <v>550</v>
      </c>
      <c r="F1302" s="64" t="s">
        <v>5350</v>
      </c>
      <c r="G1302" s="64">
        <v>20</v>
      </c>
      <c r="H1302" s="64" t="s">
        <v>5105</v>
      </c>
      <c r="I1302" s="64">
        <v>14</v>
      </c>
      <c r="J1302" s="64">
        <v>10</v>
      </c>
      <c r="K1302" s="64">
        <v>241446</v>
      </c>
    </row>
    <row r="1303" spans="1:11" x14ac:dyDescent="0.2">
      <c r="A1303" s="64" t="s">
        <v>7713</v>
      </c>
      <c r="B1303" s="64" t="s">
        <v>7708</v>
      </c>
      <c r="C1303" s="64" t="s">
        <v>209</v>
      </c>
      <c r="D1303" s="64" t="s">
        <v>208</v>
      </c>
      <c r="E1303" s="64" t="s">
        <v>984</v>
      </c>
      <c r="F1303" s="64" t="s">
        <v>5356</v>
      </c>
      <c r="G1303" s="64">
        <v>8</v>
      </c>
      <c r="H1303" s="64" t="s">
        <v>5105</v>
      </c>
      <c r="I1303" s="64">
        <v>63</v>
      </c>
      <c r="J1303" s="64">
        <v>54</v>
      </c>
      <c r="K1303" s="64">
        <v>566</v>
      </c>
    </row>
    <row r="1304" spans="1:11" x14ac:dyDescent="0.2">
      <c r="A1304" s="64" t="s">
        <v>7714</v>
      </c>
      <c r="B1304" s="64" t="s">
        <v>7708</v>
      </c>
      <c r="C1304" s="64" t="s">
        <v>209</v>
      </c>
      <c r="D1304" s="64" t="s">
        <v>208</v>
      </c>
      <c r="E1304" s="64" t="s">
        <v>1093</v>
      </c>
      <c r="F1304" s="64" t="s">
        <v>5151</v>
      </c>
      <c r="G1304" s="64">
        <v>4</v>
      </c>
      <c r="H1304" s="64" t="s">
        <v>5105</v>
      </c>
      <c r="I1304" s="64">
        <v>4.5</v>
      </c>
      <c r="J1304" s="64">
        <v>4.2</v>
      </c>
      <c r="K1304" s="64">
        <v>26</v>
      </c>
    </row>
    <row r="1305" spans="1:11" x14ac:dyDescent="0.2">
      <c r="A1305" s="64" t="s">
        <v>7715</v>
      </c>
      <c r="B1305" s="64" t="s">
        <v>7708</v>
      </c>
      <c r="C1305" s="64" t="s">
        <v>209</v>
      </c>
      <c r="D1305" s="64" t="s">
        <v>208</v>
      </c>
      <c r="E1305" s="64" t="s">
        <v>1201</v>
      </c>
      <c r="F1305" s="64" t="s">
        <v>1202</v>
      </c>
      <c r="G1305" s="64">
        <v>9</v>
      </c>
      <c r="H1305" s="64" t="s">
        <v>5105</v>
      </c>
      <c r="I1305" s="64">
        <v>15</v>
      </c>
      <c r="J1305" s="64">
        <v>9</v>
      </c>
      <c r="K1305" s="64">
        <v>332956</v>
      </c>
    </row>
    <row r="1306" spans="1:11" x14ac:dyDescent="0.2">
      <c r="A1306" s="64" t="s">
        <v>7716</v>
      </c>
      <c r="B1306" s="64" t="s">
        <v>7708</v>
      </c>
      <c r="C1306" s="64" t="s">
        <v>209</v>
      </c>
      <c r="D1306" s="64" t="s">
        <v>208</v>
      </c>
      <c r="E1306" s="64" t="s">
        <v>1309</v>
      </c>
      <c r="F1306" s="64" t="s">
        <v>8279</v>
      </c>
      <c r="G1306" s="64">
        <v>12</v>
      </c>
      <c r="H1306" s="64" t="s">
        <v>5105</v>
      </c>
      <c r="I1306" s="64">
        <v>26</v>
      </c>
      <c r="J1306" s="64">
        <v>20</v>
      </c>
      <c r="K1306" s="64">
        <v>263443</v>
      </c>
    </row>
    <row r="1307" spans="1:11" x14ac:dyDescent="0.2">
      <c r="A1307" s="64" t="s">
        <v>7717</v>
      </c>
      <c r="B1307" s="64" t="s">
        <v>7708</v>
      </c>
      <c r="C1307" s="64" t="s">
        <v>209</v>
      </c>
      <c r="D1307" s="64" t="s">
        <v>208</v>
      </c>
      <c r="E1307" s="64" t="s">
        <v>1417</v>
      </c>
      <c r="F1307" s="64" t="s">
        <v>5358</v>
      </c>
      <c r="G1307" s="64">
        <v>33</v>
      </c>
      <c r="H1307" s="64" t="s">
        <v>5105</v>
      </c>
      <c r="I1307" s="64">
        <v>27</v>
      </c>
      <c r="J1307" s="64">
        <v>20</v>
      </c>
      <c r="K1307" s="64">
        <v>307351</v>
      </c>
    </row>
    <row r="1308" spans="1:11" x14ac:dyDescent="0.2">
      <c r="A1308" s="64" t="s">
        <v>7718</v>
      </c>
      <c r="B1308" s="64" t="s">
        <v>7708</v>
      </c>
      <c r="C1308" s="64" t="s">
        <v>209</v>
      </c>
      <c r="D1308" s="64" t="s">
        <v>208</v>
      </c>
      <c r="E1308" s="64" t="s">
        <v>1525</v>
      </c>
      <c r="F1308" s="64" t="s">
        <v>5312</v>
      </c>
      <c r="G1308" s="64">
        <v>30</v>
      </c>
      <c r="H1308" s="64" t="s">
        <v>5105</v>
      </c>
      <c r="I1308" s="64">
        <v>15</v>
      </c>
      <c r="J1308" s="64">
        <v>8</v>
      </c>
      <c r="K1308" s="64">
        <v>540</v>
      </c>
    </row>
    <row r="1309" spans="1:11" x14ac:dyDescent="0.2">
      <c r="A1309" s="64" t="s">
        <v>7719</v>
      </c>
      <c r="B1309" s="64" t="s">
        <v>7708</v>
      </c>
      <c r="C1309" s="64" t="s">
        <v>209</v>
      </c>
      <c r="D1309" s="64" t="s">
        <v>208</v>
      </c>
      <c r="E1309" s="64" t="s">
        <v>1632</v>
      </c>
      <c r="F1309" s="64" t="s">
        <v>8787</v>
      </c>
      <c r="G1309" s="64">
        <v>10</v>
      </c>
      <c r="H1309" s="64" t="s">
        <v>5105</v>
      </c>
      <c r="I1309" s="64">
        <v>8</v>
      </c>
      <c r="J1309" s="64">
        <v>6</v>
      </c>
      <c r="K1309" s="64">
        <v>87814</v>
      </c>
    </row>
    <row r="1310" spans="1:11" x14ac:dyDescent="0.2">
      <c r="A1310" s="64" t="s">
        <v>7720</v>
      </c>
      <c r="B1310" s="64" t="s">
        <v>7708</v>
      </c>
      <c r="C1310" s="64" t="s">
        <v>209</v>
      </c>
      <c r="D1310" s="64" t="s">
        <v>208</v>
      </c>
      <c r="E1310" s="64" t="s">
        <v>1740</v>
      </c>
      <c r="F1310" s="64" t="s">
        <v>5310</v>
      </c>
      <c r="G1310" s="64">
        <v>23</v>
      </c>
      <c r="H1310" s="64" t="s">
        <v>5105</v>
      </c>
      <c r="I1310" s="64">
        <v>20</v>
      </c>
      <c r="J1310" s="64">
        <v>14</v>
      </c>
      <c r="K1310" s="64">
        <v>223</v>
      </c>
    </row>
    <row r="1311" spans="1:11" x14ac:dyDescent="0.2">
      <c r="A1311" s="64" t="s">
        <v>7721</v>
      </c>
      <c r="B1311" s="64" t="s">
        <v>7708</v>
      </c>
      <c r="C1311" s="64" t="s">
        <v>209</v>
      </c>
      <c r="D1311" s="64" t="s">
        <v>208</v>
      </c>
      <c r="E1311" s="64" t="s">
        <v>1847</v>
      </c>
      <c r="F1311" s="64" t="s">
        <v>5311</v>
      </c>
      <c r="G1311" s="64">
        <v>4</v>
      </c>
      <c r="H1311" s="64" t="s">
        <v>5105</v>
      </c>
      <c r="I1311" s="64">
        <v>12</v>
      </c>
      <c r="J1311" s="64">
        <v>11</v>
      </c>
      <c r="K1311" s="64">
        <v>72</v>
      </c>
    </row>
    <row r="1312" spans="1:11" x14ac:dyDescent="0.2">
      <c r="A1312" s="64" t="s">
        <v>7722</v>
      </c>
      <c r="B1312" s="64" t="s">
        <v>7708</v>
      </c>
      <c r="C1312" s="64" t="s">
        <v>209</v>
      </c>
      <c r="D1312" s="64" t="s">
        <v>208</v>
      </c>
      <c r="E1312" s="64" t="s">
        <v>1954</v>
      </c>
      <c r="F1312" s="64" t="s">
        <v>8094</v>
      </c>
      <c r="G1312" s="64">
        <v>5</v>
      </c>
      <c r="H1312" s="64" t="s">
        <v>5105</v>
      </c>
      <c r="I1312" s="64">
        <v>26</v>
      </c>
      <c r="J1312" s="64">
        <v>22</v>
      </c>
      <c r="K1312" s="64">
        <v>30704</v>
      </c>
    </row>
    <row r="1313" spans="1:11" x14ac:dyDescent="0.2">
      <c r="A1313" s="64" t="s">
        <v>9437</v>
      </c>
      <c r="B1313" s="64" t="s">
        <v>7708</v>
      </c>
      <c r="C1313" s="64" t="s">
        <v>209</v>
      </c>
      <c r="D1313" s="64" t="s">
        <v>208</v>
      </c>
      <c r="E1313" s="64" t="s">
        <v>8289</v>
      </c>
      <c r="F1313" s="64" t="s">
        <v>8290</v>
      </c>
      <c r="G1313" s="64">
        <v>20</v>
      </c>
      <c r="H1313" s="64" t="s">
        <v>5365</v>
      </c>
      <c r="I1313" s="64">
        <v>69</v>
      </c>
      <c r="J1313" s="64">
        <v>77</v>
      </c>
      <c r="K1313" s="64">
        <v>258403</v>
      </c>
    </row>
    <row r="1314" spans="1:11" x14ac:dyDescent="0.2">
      <c r="A1314" s="64" t="s">
        <v>9438</v>
      </c>
      <c r="B1314" s="64" t="s">
        <v>7708</v>
      </c>
      <c r="C1314" s="64" t="s">
        <v>209</v>
      </c>
      <c r="D1314" s="64" t="s">
        <v>208</v>
      </c>
      <c r="E1314" s="64" t="s">
        <v>8291</v>
      </c>
      <c r="F1314" s="64" t="s">
        <v>8292</v>
      </c>
      <c r="G1314" s="64">
        <v>15</v>
      </c>
      <c r="H1314" s="64" t="s">
        <v>5365</v>
      </c>
      <c r="I1314" s="64">
        <v>42</v>
      </c>
      <c r="J1314" s="64">
        <v>51</v>
      </c>
      <c r="K1314" s="64">
        <v>499434</v>
      </c>
    </row>
    <row r="1315" spans="1:11" x14ac:dyDescent="0.2">
      <c r="A1315" s="64" t="s">
        <v>7723</v>
      </c>
      <c r="B1315" s="64" t="s">
        <v>7708</v>
      </c>
      <c r="C1315" s="64" t="s">
        <v>209</v>
      </c>
      <c r="D1315" s="64" t="s">
        <v>208</v>
      </c>
      <c r="E1315" s="64" t="s">
        <v>2278</v>
      </c>
      <c r="F1315" s="64" t="s">
        <v>5366</v>
      </c>
      <c r="G1315" s="64">
        <v>35</v>
      </c>
      <c r="H1315" s="64" t="s">
        <v>5365</v>
      </c>
      <c r="I1315" s="64">
        <v>77</v>
      </c>
      <c r="J1315" s="64">
        <v>89</v>
      </c>
      <c r="K1315" s="64">
        <v>665912</v>
      </c>
    </row>
    <row r="1316" spans="1:11" x14ac:dyDescent="0.2">
      <c r="A1316" s="64" t="s">
        <v>7724</v>
      </c>
      <c r="B1316" s="64" t="s">
        <v>7708</v>
      </c>
      <c r="C1316" s="64" t="s">
        <v>209</v>
      </c>
      <c r="D1316" s="64" t="s">
        <v>208</v>
      </c>
      <c r="E1316" s="64" t="s">
        <v>2385</v>
      </c>
      <c r="F1316" s="64" t="s">
        <v>5297</v>
      </c>
      <c r="G1316" s="64">
        <v>16</v>
      </c>
      <c r="H1316" s="64" t="s">
        <v>5365</v>
      </c>
      <c r="I1316" s="64">
        <v>59</v>
      </c>
      <c r="J1316" s="64">
        <v>69</v>
      </c>
      <c r="K1316" s="64">
        <v>164542</v>
      </c>
    </row>
    <row r="1317" spans="1:11" x14ac:dyDescent="0.2">
      <c r="A1317" s="64" t="s">
        <v>7725</v>
      </c>
      <c r="B1317" s="64" t="s">
        <v>7708</v>
      </c>
      <c r="C1317" s="64" t="s">
        <v>209</v>
      </c>
      <c r="D1317" s="64" t="s">
        <v>208</v>
      </c>
      <c r="E1317" s="64" t="s">
        <v>2492</v>
      </c>
      <c r="F1317" s="64" t="s">
        <v>5298</v>
      </c>
      <c r="G1317" s="64">
        <v>15</v>
      </c>
      <c r="H1317" s="64" t="s">
        <v>5365</v>
      </c>
      <c r="I1317" s="64">
        <v>72</v>
      </c>
      <c r="J1317" s="64">
        <v>81</v>
      </c>
      <c r="K1317" s="64">
        <v>148088</v>
      </c>
    </row>
    <row r="1318" spans="1:11" x14ac:dyDescent="0.2">
      <c r="A1318" s="64" t="s">
        <v>9439</v>
      </c>
      <c r="B1318" s="64" t="s">
        <v>7708</v>
      </c>
      <c r="C1318" s="64" t="s">
        <v>209</v>
      </c>
      <c r="D1318" s="64" t="s">
        <v>208</v>
      </c>
      <c r="E1318" s="64" t="s">
        <v>2706</v>
      </c>
      <c r="F1318" s="64" t="s">
        <v>5368</v>
      </c>
      <c r="G1318" s="64">
        <v>6</v>
      </c>
      <c r="H1318" s="64" t="s">
        <v>5365</v>
      </c>
      <c r="I1318" s="64">
        <v>77</v>
      </c>
      <c r="J1318" s="64">
        <v>81</v>
      </c>
      <c r="K1318" s="64">
        <v>5089</v>
      </c>
    </row>
    <row r="1319" spans="1:11" x14ac:dyDescent="0.2">
      <c r="A1319" s="64" t="s">
        <v>7726</v>
      </c>
      <c r="B1319" s="64" t="s">
        <v>7708</v>
      </c>
      <c r="C1319" s="64" t="s">
        <v>209</v>
      </c>
      <c r="D1319" s="64" t="s">
        <v>208</v>
      </c>
      <c r="E1319" s="64" t="s">
        <v>3138</v>
      </c>
      <c r="F1319" s="64" t="s">
        <v>5373</v>
      </c>
      <c r="G1319" s="64">
        <v>21</v>
      </c>
      <c r="H1319" s="64" t="s">
        <v>5105</v>
      </c>
      <c r="I1319" s="64">
        <v>12</v>
      </c>
      <c r="J1319" s="64">
        <v>7</v>
      </c>
      <c r="K1319" s="64">
        <v>14915</v>
      </c>
    </row>
    <row r="1320" spans="1:11" x14ac:dyDescent="0.2">
      <c r="A1320" s="64" t="s">
        <v>7727</v>
      </c>
      <c r="B1320" s="64" t="s">
        <v>7708</v>
      </c>
      <c r="C1320" s="64" t="s">
        <v>209</v>
      </c>
      <c r="D1320" s="64" t="s">
        <v>208</v>
      </c>
      <c r="E1320" s="64" t="s">
        <v>4003</v>
      </c>
      <c r="F1320" s="64" t="s">
        <v>5129</v>
      </c>
      <c r="G1320" s="64">
        <v>10</v>
      </c>
      <c r="H1320" s="64" t="s">
        <v>5105</v>
      </c>
      <c r="I1320" s="64">
        <v>62</v>
      </c>
      <c r="J1320" s="64">
        <v>27</v>
      </c>
      <c r="K1320" s="64">
        <v>576</v>
      </c>
    </row>
    <row r="1321" spans="1:11" x14ac:dyDescent="0.2">
      <c r="A1321" s="64" t="s">
        <v>7728</v>
      </c>
      <c r="B1321" s="64" t="s">
        <v>7708</v>
      </c>
      <c r="C1321" s="64" t="s">
        <v>209</v>
      </c>
      <c r="D1321" s="64" t="s">
        <v>208</v>
      </c>
      <c r="E1321" s="64" t="s">
        <v>4327</v>
      </c>
      <c r="F1321" s="64" t="s">
        <v>5386</v>
      </c>
      <c r="G1321" s="64">
        <v>7</v>
      </c>
      <c r="H1321" s="64" t="s">
        <v>5105</v>
      </c>
      <c r="I1321" s="64">
        <v>162</v>
      </c>
      <c r="J1321" s="64">
        <v>129</v>
      </c>
      <c r="K1321" s="64">
        <v>19245</v>
      </c>
    </row>
    <row r="1322" spans="1:11" x14ac:dyDescent="0.2">
      <c r="A1322" s="64" t="s">
        <v>7729</v>
      </c>
      <c r="B1322" s="64" t="s">
        <v>7708</v>
      </c>
      <c r="C1322" s="64" t="s">
        <v>209</v>
      </c>
      <c r="D1322" s="64" t="s">
        <v>208</v>
      </c>
      <c r="E1322" s="64" t="s">
        <v>4435</v>
      </c>
      <c r="F1322" s="64" t="s">
        <v>5388</v>
      </c>
      <c r="G1322" s="64">
        <v>10</v>
      </c>
      <c r="H1322" s="64" t="s">
        <v>5105</v>
      </c>
      <c r="I1322" s="64">
        <v>20</v>
      </c>
      <c r="J1322" s="64">
        <v>10</v>
      </c>
      <c r="K1322" s="64">
        <v>1297</v>
      </c>
    </row>
    <row r="1323" spans="1:11" x14ac:dyDescent="0.2">
      <c r="A1323" s="64" t="s">
        <v>7730</v>
      </c>
      <c r="B1323" s="64" t="s">
        <v>7708</v>
      </c>
      <c r="C1323" s="64" t="s">
        <v>209</v>
      </c>
      <c r="D1323" s="64" t="s">
        <v>208</v>
      </c>
      <c r="E1323" s="64" t="s">
        <v>4868</v>
      </c>
      <c r="F1323" s="64" t="s">
        <v>5307</v>
      </c>
      <c r="G1323" s="64">
        <v>8</v>
      </c>
      <c r="H1323" s="64" t="s">
        <v>5105</v>
      </c>
      <c r="I1323" s="64">
        <v>7125</v>
      </c>
      <c r="J1323" s="64">
        <v>6350</v>
      </c>
      <c r="K1323" s="64">
        <v>478633025</v>
      </c>
    </row>
    <row r="1324" spans="1:11" x14ac:dyDescent="0.2">
      <c r="A1324" s="64" t="s">
        <v>9440</v>
      </c>
      <c r="B1324" s="64" t="s">
        <v>7708</v>
      </c>
      <c r="C1324" s="64" t="s">
        <v>209</v>
      </c>
      <c r="D1324" s="64" t="s">
        <v>208</v>
      </c>
      <c r="E1324" s="64" t="s">
        <v>8301</v>
      </c>
      <c r="F1324" s="64" t="s">
        <v>8302</v>
      </c>
      <c r="G1324" s="64">
        <v>27</v>
      </c>
      <c r="H1324" s="64" t="s">
        <v>5105</v>
      </c>
      <c r="I1324" s="64">
        <v>4357</v>
      </c>
      <c r="J1324" s="64">
        <v>3417</v>
      </c>
      <c r="K1324" s="64">
        <v>41290350</v>
      </c>
    </row>
    <row r="1325" spans="1:11" x14ac:dyDescent="0.2">
      <c r="A1325" s="64" t="s">
        <v>7731</v>
      </c>
      <c r="B1325" s="64" t="s">
        <v>7732</v>
      </c>
      <c r="C1325" s="64" t="s">
        <v>217</v>
      </c>
      <c r="D1325" s="64" t="s">
        <v>216</v>
      </c>
      <c r="E1325" s="64" t="s">
        <v>15</v>
      </c>
      <c r="F1325" s="64" t="s">
        <v>5284</v>
      </c>
      <c r="G1325" s="64">
        <v>8</v>
      </c>
      <c r="H1325" s="64" t="s">
        <v>5365</v>
      </c>
      <c r="I1325" s="64">
        <v>92</v>
      </c>
      <c r="J1325" s="64">
        <v>96</v>
      </c>
      <c r="K1325" s="64">
        <v>139109</v>
      </c>
    </row>
    <row r="1326" spans="1:11" x14ac:dyDescent="0.2">
      <c r="A1326" s="64" t="s">
        <v>7733</v>
      </c>
      <c r="B1326" s="64" t="s">
        <v>7732</v>
      </c>
      <c r="C1326" s="64" t="s">
        <v>217</v>
      </c>
      <c r="D1326" s="64" t="s">
        <v>216</v>
      </c>
      <c r="E1326" s="64" t="s">
        <v>225</v>
      </c>
      <c r="F1326" s="64" t="s">
        <v>5285</v>
      </c>
      <c r="G1326" s="64">
        <v>11</v>
      </c>
      <c r="H1326" s="64" t="s">
        <v>5365</v>
      </c>
      <c r="I1326" s="64">
        <v>96</v>
      </c>
      <c r="J1326" s="64">
        <v>99</v>
      </c>
      <c r="K1326" s="64">
        <v>41416</v>
      </c>
    </row>
    <row r="1327" spans="1:11" x14ac:dyDescent="0.2">
      <c r="A1327" s="64" t="s">
        <v>7734</v>
      </c>
      <c r="B1327" s="64" t="s">
        <v>7732</v>
      </c>
      <c r="C1327" s="64" t="s">
        <v>217</v>
      </c>
      <c r="D1327" s="64" t="s">
        <v>216</v>
      </c>
      <c r="E1327" s="64" t="s">
        <v>332</v>
      </c>
      <c r="F1327" s="64" t="s">
        <v>5115</v>
      </c>
      <c r="G1327" s="64">
        <v>3</v>
      </c>
      <c r="H1327" s="64" t="s">
        <v>5105</v>
      </c>
      <c r="I1327" s="64">
        <v>12</v>
      </c>
      <c r="J1327" s="64">
        <v>11</v>
      </c>
      <c r="K1327" s="64">
        <v>44246</v>
      </c>
    </row>
    <row r="1328" spans="1:11" x14ac:dyDescent="0.2">
      <c r="A1328" s="64" t="s">
        <v>7735</v>
      </c>
      <c r="B1328" s="64" t="s">
        <v>7732</v>
      </c>
      <c r="C1328" s="64" t="s">
        <v>217</v>
      </c>
      <c r="D1328" s="64" t="s">
        <v>216</v>
      </c>
      <c r="E1328" s="64" t="s">
        <v>441</v>
      </c>
      <c r="F1328" s="64" t="s">
        <v>5111</v>
      </c>
      <c r="G1328" s="64">
        <v>7</v>
      </c>
      <c r="H1328" s="64" t="s">
        <v>5105</v>
      </c>
      <c r="I1328" s="64">
        <v>9</v>
      </c>
      <c r="J1328" s="64">
        <v>7</v>
      </c>
      <c r="K1328" s="64">
        <v>88493</v>
      </c>
    </row>
    <row r="1329" spans="1:11" x14ac:dyDescent="0.2">
      <c r="A1329" s="64" t="s">
        <v>7736</v>
      </c>
      <c r="B1329" s="64" t="s">
        <v>7732</v>
      </c>
      <c r="C1329" s="64" t="s">
        <v>217</v>
      </c>
      <c r="D1329" s="64" t="s">
        <v>216</v>
      </c>
      <c r="E1329" s="64" t="s">
        <v>550</v>
      </c>
      <c r="F1329" s="64" t="s">
        <v>5350</v>
      </c>
      <c r="G1329" s="64">
        <v>27</v>
      </c>
      <c r="H1329" s="64" t="s">
        <v>5105</v>
      </c>
      <c r="I1329" s="64">
        <v>15</v>
      </c>
      <c r="J1329" s="64">
        <v>10</v>
      </c>
      <c r="K1329" s="64">
        <v>242913</v>
      </c>
    </row>
    <row r="1330" spans="1:11" x14ac:dyDescent="0.2">
      <c r="A1330" s="64" t="s">
        <v>7737</v>
      </c>
      <c r="B1330" s="64" t="s">
        <v>7732</v>
      </c>
      <c r="C1330" s="64" t="s">
        <v>217</v>
      </c>
      <c r="D1330" s="64" t="s">
        <v>216</v>
      </c>
      <c r="E1330" s="64" t="s">
        <v>984</v>
      </c>
      <c r="F1330" s="64" t="s">
        <v>5356</v>
      </c>
      <c r="G1330" s="64">
        <v>14</v>
      </c>
      <c r="H1330" s="64" t="s">
        <v>5105</v>
      </c>
      <c r="I1330" s="64">
        <v>70</v>
      </c>
      <c r="J1330" s="64">
        <v>54</v>
      </c>
      <c r="K1330" s="64">
        <v>854</v>
      </c>
    </row>
    <row r="1331" spans="1:11" x14ac:dyDescent="0.2">
      <c r="A1331" s="64" t="s">
        <v>7738</v>
      </c>
      <c r="B1331" s="64" t="s">
        <v>7732</v>
      </c>
      <c r="C1331" s="64" t="s">
        <v>217</v>
      </c>
      <c r="D1331" s="64" t="s">
        <v>216</v>
      </c>
      <c r="E1331" s="64" t="s">
        <v>1093</v>
      </c>
      <c r="F1331" s="64" t="s">
        <v>5151</v>
      </c>
      <c r="G1331" s="64">
        <v>27</v>
      </c>
      <c r="H1331" s="64" t="s">
        <v>5105</v>
      </c>
      <c r="I1331" s="64">
        <v>6.3</v>
      </c>
      <c r="J1331" s="64">
        <v>4.2</v>
      </c>
      <c r="K1331" s="64">
        <v>140</v>
      </c>
    </row>
    <row r="1332" spans="1:11" x14ac:dyDescent="0.2">
      <c r="A1332" s="64" t="s">
        <v>7739</v>
      </c>
      <c r="B1332" s="64" t="s">
        <v>7732</v>
      </c>
      <c r="C1332" s="64" t="s">
        <v>217</v>
      </c>
      <c r="D1332" s="64" t="s">
        <v>216</v>
      </c>
      <c r="E1332" s="64" t="s">
        <v>1201</v>
      </c>
      <c r="F1332" s="64" t="s">
        <v>1202</v>
      </c>
      <c r="G1332" s="64">
        <v>21</v>
      </c>
      <c r="H1332" s="64" t="s">
        <v>5105</v>
      </c>
      <c r="I1332" s="64">
        <v>17</v>
      </c>
      <c r="J1332" s="64">
        <v>9</v>
      </c>
      <c r="K1332" s="64">
        <v>353970</v>
      </c>
    </row>
    <row r="1333" spans="1:11" x14ac:dyDescent="0.2">
      <c r="A1333" s="64" t="s">
        <v>7740</v>
      </c>
      <c r="B1333" s="64" t="s">
        <v>7732</v>
      </c>
      <c r="C1333" s="64" t="s">
        <v>217</v>
      </c>
      <c r="D1333" s="64" t="s">
        <v>216</v>
      </c>
      <c r="E1333" s="64" t="s">
        <v>1309</v>
      </c>
      <c r="F1333" s="64" t="s">
        <v>8279</v>
      </c>
      <c r="G1333" s="64">
        <v>22</v>
      </c>
      <c r="H1333" s="64" t="s">
        <v>5105</v>
      </c>
      <c r="I1333" s="64">
        <v>30</v>
      </c>
      <c r="J1333" s="64">
        <v>20</v>
      </c>
      <c r="K1333" s="64">
        <v>354477</v>
      </c>
    </row>
    <row r="1334" spans="1:11" x14ac:dyDescent="0.2">
      <c r="A1334" s="64" t="s">
        <v>7741</v>
      </c>
      <c r="B1334" s="64" t="s">
        <v>7732</v>
      </c>
      <c r="C1334" s="64" t="s">
        <v>217</v>
      </c>
      <c r="D1334" s="64" t="s">
        <v>216</v>
      </c>
      <c r="E1334" s="64" t="s">
        <v>1417</v>
      </c>
      <c r="F1334" s="64" t="s">
        <v>5358</v>
      </c>
      <c r="G1334" s="64">
        <v>13</v>
      </c>
      <c r="H1334" s="64" t="s">
        <v>5105</v>
      </c>
      <c r="I1334" s="64">
        <v>23</v>
      </c>
      <c r="J1334" s="64">
        <v>20</v>
      </c>
      <c r="K1334" s="64">
        <v>106343</v>
      </c>
    </row>
    <row r="1335" spans="1:11" x14ac:dyDescent="0.2">
      <c r="A1335" s="64" t="s">
        <v>7742</v>
      </c>
      <c r="B1335" s="64" t="s">
        <v>7732</v>
      </c>
      <c r="C1335" s="64" t="s">
        <v>217</v>
      </c>
      <c r="D1335" s="64" t="s">
        <v>216</v>
      </c>
      <c r="E1335" s="64" t="s">
        <v>1525</v>
      </c>
      <c r="F1335" s="64" t="s">
        <v>5312</v>
      </c>
      <c r="G1335" s="64">
        <v>18</v>
      </c>
      <c r="H1335" s="64" t="s">
        <v>5105</v>
      </c>
      <c r="I1335" s="64">
        <v>13</v>
      </c>
      <c r="J1335" s="64">
        <v>8</v>
      </c>
      <c r="K1335" s="64">
        <v>304</v>
      </c>
    </row>
    <row r="1336" spans="1:11" x14ac:dyDescent="0.2">
      <c r="A1336" s="64" t="s">
        <v>7743</v>
      </c>
      <c r="B1336" s="64" t="s">
        <v>7732</v>
      </c>
      <c r="C1336" s="64" t="s">
        <v>217</v>
      </c>
      <c r="D1336" s="64" t="s">
        <v>216</v>
      </c>
      <c r="E1336" s="64" t="s">
        <v>1632</v>
      </c>
      <c r="F1336" s="64" t="s">
        <v>8787</v>
      </c>
      <c r="G1336" s="64">
        <v>22</v>
      </c>
      <c r="H1336" s="64" t="s">
        <v>5105</v>
      </c>
      <c r="I1336" s="64">
        <v>10</v>
      </c>
      <c r="J1336" s="64">
        <v>6</v>
      </c>
      <c r="K1336" s="64">
        <v>141791</v>
      </c>
    </row>
    <row r="1337" spans="1:11" x14ac:dyDescent="0.2">
      <c r="A1337" s="64" t="s">
        <v>7744</v>
      </c>
      <c r="B1337" s="64" t="s">
        <v>7732</v>
      </c>
      <c r="C1337" s="64" t="s">
        <v>217</v>
      </c>
      <c r="D1337" s="64" t="s">
        <v>216</v>
      </c>
      <c r="E1337" s="64" t="s">
        <v>1740</v>
      </c>
      <c r="F1337" s="64" t="s">
        <v>5310</v>
      </c>
      <c r="G1337" s="64">
        <v>16</v>
      </c>
      <c r="H1337" s="64" t="s">
        <v>5105</v>
      </c>
      <c r="I1337" s="64">
        <v>19</v>
      </c>
      <c r="J1337" s="64">
        <v>14</v>
      </c>
      <c r="K1337" s="64">
        <v>147</v>
      </c>
    </row>
    <row r="1338" spans="1:11" x14ac:dyDescent="0.2">
      <c r="A1338" s="64" t="s">
        <v>7745</v>
      </c>
      <c r="B1338" s="64" t="s">
        <v>7732</v>
      </c>
      <c r="C1338" s="64" t="s">
        <v>217</v>
      </c>
      <c r="D1338" s="64" t="s">
        <v>216</v>
      </c>
      <c r="E1338" s="64" t="s">
        <v>1847</v>
      </c>
      <c r="F1338" s="64" t="s">
        <v>5311</v>
      </c>
      <c r="G1338" s="64">
        <v>19</v>
      </c>
      <c r="H1338" s="64" t="s">
        <v>5105</v>
      </c>
      <c r="I1338" s="64">
        <v>14</v>
      </c>
      <c r="J1338" s="64">
        <v>11</v>
      </c>
      <c r="K1338" s="64">
        <v>161</v>
      </c>
    </row>
    <row r="1339" spans="1:11" x14ac:dyDescent="0.2">
      <c r="A1339" s="64" t="s">
        <v>7746</v>
      </c>
      <c r="B1339" s="64" t="s">
        <v>7732</v>
      </c>
      <c r="C1339" s="64" t="s">
        <v>217</v>
      </c>
      <c r="D1339" s="64" t="s">
        <v>216</v>
      </c>
      <c r="E1339" s="64" t="s">
        <v>1954</v>
      </c>
      <c r="F1339" s="64" t="s">
        <v>8094</v>
      </c>
      <c r="G1339" s="64">
        <v>18</v>
      </c>
      <c r="H1339" s="64" t="s">
        <v>5105</v>
      </c>
      <c r="I1339" s="64">
        <v>29</v>
      </c>
      <c r="J1339" s="64">
        <v>22</v>
      </c>
      <c r="K1339" s="64">
        <v>41720</v>
      </c>
    </row>
    <row r="1340" spans="1:11" x14ac:dyDescent="0.2">
      <c r="A1340" s="64" t="s">
        <v>9441</v>
      </c>
      <c r="B1340" s="64" t="s">
        <v>7732</v>
      </c>
      <c r="C1340" s="64" t="s">
        <v>217</v>
      </c>
      <c r="D1340" s="64" t="s">
        <v>216</v>
      </c>
      <c r="E1340" s="64" t="s">
        <v>8289</v>
      </c>
      <c r="F1340" s="64" t="s">
        <v>8290</v>
      </c>
      <c r="G1340" s="64">
        <v>4</v>
      </c>
      <c r="H1340" s="64" t="s">
        <v>5365</v>
      </c>
      <c r="I1340" s="64">
        <v>73</v>
      </c>
      <c r="J1340" s="64">
        <v>77</v>
      </c>
      <c r="K1340" s="64">
        <v>102323</v>
      </c>
    </row>
    <row r="1341" spans="1:11" x14ac:dyDescent="0.2">
      <c r="A1341" s="64" t="s">
        <v>9442</v>
      </c>
      <c r="B1341" s="64" t="s">
        <v>7732</v>
      </c>
      <c r="C1341" s="64" t="s">
        <v>217</v>
      </c>
      <c r="D1341" s="64" t="s">
        <v>216</v>
      </c>
      <c r="E1341" s="64" t="s">
        <v>8291</v>
      </c>
      <c r="F1341" s="64" t="s">
        <v>8292</v>
      </c>
      <c r="G1341" s="64">
        <v>39</v>
      </c>
      <c r="H1341" s="64" t="s">
        <v>5365</v>
      </c>
      <c r="I1341" s="64">
        <v>36</v>
      </c>
      <c r="J1341" s="64">
        <v>51</v>
      </c>
      <c r="K1341" s="64">
        <v>663694</v>
      </c>
    </row>
    <row r="1342" spans="1:11" x14ac:dyDescent="0.2">
      <c r="A1342" s="64" t="s">
        <v>7747</v>
      </c>
      <c r="B1342" s="64" t="s">
        <v>7732</v>
      </c>
      <c r="C1342" s="64" t="s">
        <v>217</v>
      </c>
      <c r="D1342" s="64" t="s">
        <v>216</v>
      </c>
      <c r="E1342" s="64" t="s">
        <v>2278</v>
      </c>
      <c r="F1342" s="64" t="s">
        <v>5366</v>
      </c>
      <c r="G1342" s="64">
        <v>18</v>
      </c>
      <c r="H1342" s="64" t="s">
        <v>5365</v>
      </c>
      <c r="I1342" s="64">
        <v>81</v>
      </c>
      <c r="J1342" s="64">
        <v>89</v>
      </c>
      <c r="K1342" s="64">
        <v>353970</v>
      </c>
    </row>
    <row r="1343" spans="1:11" x14ac:dyDescent="0.2">
      <c r="A1343" s="64" t="s">
        <v>7748</v>
      </c>
      <c r="B1343" s="64" t="s">
        <v>7732</v>
      </c>
      <c r="C1343" s="64" t="s">
        <v>217</v>
      </c>
      <c r="D1343" s="64" t="s">
        <v>216</v>
      </c>
      <c r="E1343" s="64" t="s">
        <v>2385</v>
      </c>
      <c r="F1343" s="64" t="s">
        <v>5297</v>
      </c>
      <c r="G1343" s="64">
        <v>4</v>
      </c>
      <c r="H1343" s="64" t="s">
        <v>5365</v>
      </c>
      <c r="I1343" s="64">
        <v>66</v>
      </c>
      <c r="J1343" s="64">
        <v>69</v>
      </c>
      <c r="K1343" s="64">
        <v>39405</v>
      </c>
    </row>
    <row r="1344" spans="1:11" x14ac:dyDescent="0.2">
      <c r="A1344" s="64" t="s">
        <v>7749</v>
      </c>
      <c r="B1344" s="64" t="s">
        <v>7732</v>
      </c>
      <c r="C1344" s="64" t="s">
        <v>217</v>
      </c>
      <c r="D1344" s="64" t="s">
        <v>216</v>
      </c>
      <c r="E1344" s="64" t="s">
        <v>2492</v>
      </c>
      <c r="F1344" s="64" t="s">
        <v>5298</v>
      </c>
      <c r="G1344" s="64">
        <v>27</v>
      </c>
      <c r="H1344" s="64" t="s">
        <v>5365</v>
      </c>
      <c r="I1344" s="64">
        <v>68</v>
      </c>
      <c r="J1344" s="64">
        <v>81</v>
      </c>
      <c r="K1344" s="64">
        <v>170753</v>
      </c>
    </row>
    <row r="1345" spans="1:11" x14ac:dyDescent="0.2">
      <c r="A1345" s="64" t="s">
        <v>9443</v>
      </c>
      <c r="B1345" s="64" t="s">
        <v>7732</v>
      </c>
      <c r="C1345" s="64" t="s">
        <v>217</v>
      </c>
      <c r="D1345" s="64" t="s">
        <v>216</v>
      </c>
      <c r="E1345" s="64" t="s">
        <v>2706</v>
      </c>
      <c r="F1345" s="64" t="s">
        <v>5368</v>
      </c>
      <c r="G1345" s="64">
        <v>40</v>
      </c>
      <c r="H1345" s="64" t="s">
        <v>5365</v>
      </c>
      <c r="I1345" s="64">
        <v>69</v>
      </c>
      <c r="J1345" s="64">
        <v>81</v>
      </c>
      <c r="K1345" s="64">
        <v>11824</v>
      </c>
    </row>
    <row r="1346" spans="1:11" x14ac:dyDescent="0.2">
      <c r="A1346" s="64" t="s">
        <v>7750</v>
      </c>
      <c r="B1346" s="64" t="s">
        <v>7732</v>
      </c>
      <c r="C1346" s="64" t="s">
        <v>217</v>
      </c>
      <c r="D1346" s="64" t="s">
        <v>216</v>
      </c>
      <c r="E1346" s="64" t="s">
        <v>3138</v>
      </c>
      <c r="F1346" s="64" t="s">
        <v>5373</v>
      </c>
      <c r="G1346" s="64">
        <v>4</v>
      </c>
      <c r="H1346" s="64" t="s">
        <v>5105</v>
      </c>
      <c r="I1346" s="64">
        <v>9</v>
      </c>
      <c r="J1346" s="64">
        <v>7</v>
      </c>
      <c r="K1346" s="64">
        <v>6326</v>
      </c>
    </row>
    <row r="1347" spans="1:11" x14ac:dyDescent="0.2">
      <c r="A1347" s="64" t="s">
        <v>7751</v>
      </c>
      <c r="B1347" s="64" t="s">
        <v>7732</v>
      </c>
      <c r="C1347" s="64" t="s">
        <v>217</v>
      </c>
      <c r="D1347" s="64" t="s">
        <v>216</v>
      </c>
      <c r="E1347" s="64" t="s">
        <v>4003</v>
      </c>
      <c r="F1347" s="64" t="s">
        <v>5129</v>
      </c>
      <c r="G1347" s="64">
        <v>14</v>
      </c>
      <c r="H1347" s="64" t="s">
        <v>5105</v>
      </c>
      <c r="I1347" s="64">
        <v>73</v>
      </c>
      <c r="J1347" s="64">
        <v>27</v>
      </c>
      <c r="K1347" s="64">
        <v>604</v>
      </c>
    </row>
    <row r="1348" spans="1:11" x14ac:dyDescent="0.2">
      <c r="A1348" s="64" t="s">
        <v>7752</v>
      </c>
      <c r="B1348" s="64" t="s">
        <v>7732</v>
      </c>
      <c r="C1348" s="64" t="s">
        <v>217</v>
      </c>
      <c r="D1348" s="64" t="s">
        <v>216</v>
      </c>
      <c r="E1348" s="64" t="s">
        <v>4327</v>
      </c>
      <c r="F1348" s="64" t="s">
        <v>5386</v>
      </c>
      <c r="G1348" s="64">
        <v>25</v>
      </c>
      <c r="H1348" s="64" t="s">
        <v>5105</v>
      </c>
      <c r="I1348" s="64">
        <v>182</v>
      </c>
      <c r="J1348" s="64">
        <v>129</v>
      </c>
      <c r="K1348" s="64">
        <v>25573</v>
      </c>
    </row>
    <row r="1349" spans="1:11" x14ac:dyDescent="0.2">
      <c r="A1349" s="64" t="s">
        <v>7753</v>
      </c>
      <c r="B1349" s="64" t="s">
        <v>7732</v>
      </c>
      <c r="C1349" s="64" t="s">
        <v>217</v>
      </c>
      <c r="D1349" s="64" t="s">
        <v>216</v>
      </c>
      <c r="E1349" s="64" t="s">
        <v>4435</v>
      </c>
      <c r="F1349" s="64" t="s">
        <v>5388</v>
      </c>
      <c r="G1349" s="64">
        <v>11</v>
      </c>
      <c r="H1349" s="64" t="s">
        <v>5105</v>
      </c>
      <c r="I1349" s="64">
        <v>21</v>
      </c>
      <c r="J1349" s="64">
        <v>10</v>
      </c>
      <c r="K1349" s="64">
        <v>1370</v>
      </c>
    </row>
    <row r="1350" spans="1:11" x14ac:dyDescent="0.2">
      <c r="A1350" s="64" t="s">
        <v>7754</v>
      </c>
      <c r="B1350" s="64" t="s">
        <v>7732</v>
      </c>
      <c r="C1350" s="64" t="s">
        <v>217</v>
      </c>
      <c r="D1350" s="64" t="s">
        <v>216</v>
      </c>
      <c r="E1350" s="64" t="s">
        <v>4868</v>
      </c>
      <c r="F1350" s="64" t="s">
        <v>5307</v>
      </c>
      <c r="G1350" s="64">
        <v>14</v>
      </c>
      <c r="H1350" s="64" t="s">
        <v>5105</v>
      </c>
      <c r="I1350" s="64">
        <v>7640</v>
      </c>
      <c r="J1350" s="64">
        <v>6350</v>
      </c>
      <c r="K1350" s="64">
        <v>661189500</v>
      </c>
    </row>
    <row r="1351" spans="1:11" x14ac:dyDescent="0.2">
      <c r="A1351" s="64" t="s">
        <v>9444</v>
      </c>
      <c r="B1351" s="64" t="s">
        <v>7732</v>
      </c>
      <c r="C1351" s="64" t="s">
        <v>217</v>
      </c>
      <c r="D1351" s="64" t="s">
        <v>216</v>
      </c>
      <c r="E1351" s="64" t="s">
        <v>8301</v>
      </c>
      <c r="F1351" s="64" t="s">
        <v>8302</v>
      </c>
      <c r="G1351" s="64">
        <v>49</v>
      </c>
      <c r="H1351" s="64" t="s">
        <v>5105</v>
      </c>
      <c r="I1351" s="64">
        <v>5785</v>
      </c>
      <c r="J1351" s="64">
        <v>3417</v>
      </c>
      <c r="K1351" s="64">
        <v>83954333</v>
      </c>
    </row>
    <row r="1352" spans="1:11" x14ac:dyDescent="0.2">
      <c r="A1352" s="64" t="s">
        <v>7755</v>
      </c>
      <c r="B1352" s="64" t="s">
        <v>7756</v>
      </c>
      <c r="C1352" s="64" t="s">
        <v>213</v>
      </c>
      <c r="D1352" s="64" t="s">
        <v>212</v>
      </c>
      <c r="E1352" s="64" t="s">
        <v>15</v>
      </c>
      <c r="F1352" s="64" t="s">
        <v>5284</v>
      </c>
      <c r="G1352" s="64">
        <v>8</v>
      </c>
      <c r="H1352" s="64" t="s">
        <v>5365</v>
      </c>
      <c r="I1352" s="64">
        <v>92</v>
      </c>
      <c r="J1352" s="64">
        <v>96</v>
      </c>
      <c r="K1352" s="64">
        <v>41655</v>
      </c>
    </row>
    <row r="1353" spans="1:11" x14ac:dyDescent="0.2">
      <c r="A1353" s="64" t="s">
        <v>7757</v>
      </c>
      <c r="B1353" s="64" t="s">
        <v>7756</v>
      </c>
      <c r="C1353" s="64" t="s">
        <v>213</v>
      </c>
      <c r="D1353" s="64" t="s">
        <v>212</v>
      </c>
      <c r="E1353" s="64" t="s">
        <v>225</v>
      </c>
      <c r="F1353" s="64" t="s">
        <v>5285</v>
      </c>
      <c r="G1353" s="64">
        <v>3</v>
      </c>
      <c r="H1353" s="64" t="s">
        <v>5365</v>
      </c>
      <c r="I1353" s="64">
        <v>97</v>
      </c>
      <c r="J1353" s="64">
        <v>99</v>
      </c>
      <c r="K1353" s="64">
        <v>8254</v>
      </c>
    </row>
    <row r="1354" spans="1:11" x14ac:dyDescent="0.2">
      <c r="A1354" s="64" t="s">
        <v>7758</v>
      </c>
      <c r="B1354" s="64" t="s">
        <v>7756</v>
      </c>
      <c r="C1354" s="64" t="s">
        <v>213</v>
      </c>
      <c r="D1354" s="64" t="s">
        <v>212</v>
      </c>
      <c r="E1354" s="64" t="s">
        <v>332</v>
      </c>
      <c r="F1354" s="64" t="s">
        <v>5115</v>
      </c>
      <c r="G1354" s="64">
        <v>48</v>
      </c>
      <c r="H1354" s="64" t="s">
        <v>5105</v>
      </c>
      <c r="I1354" s="64">
        <v>20</v>
      </c>
      <c r="J1354" s="64">
        <v>11</v>
      </c>
      <c r="K1354" s="64">
        <v>127099</v>
      </c>
    </row>
    <row r="1355" spans="1:11" x14ac:dyDescent="0.2">
      <c r="A1355" s="64" t="s">
        <v>7759</v>
      </c>
      <c r="B1355" s="64" t="s">
        <v>7756</v>
      </c>
      <c r="C1355" s="64" t="s">
        <v>213</v>
      </c>
      <c r="D1355" s="64" t="s">
        <v>212</v>
      </c>
      <c r="E1355" s="64" t="s">
        <v>441</v>
      </c>
      <c r="F1355" s="64" t="s">
        <v>5111</v>
      </c>
      <c r="G1355" s="64">
        <v>33</v>
      </c>
      <c r="H1355" s="64" t="s">
        <v>5105</v>
      </c>
      <c r="I1355" s="64">
        <v>14</v>
      </c>
      <c r="J1355" s="64">
        <v>7</v>
      </c>
      <c r="K1355" s="64">
        <v>98855</v>
      </c>
    </row>
    <row r="1356" spans="1:11" x14ac:dyDescent="0.2">
      <c r="A1356" s="64" t="s">
        <v>7760</v>
      </c>
      <c r="B1356" s="64" t="s">
        <v>7756</v>
      </c>
      <c r="C1356" s="64" t="s">
        <v>213</v>
      </c>
      <c r="D1356" s="64" t="s">
        <v>212</v>
      </c>
      <c r="E1356" s="64" t="s">
        <v>550</v>
      </c>
      <c r="F1356" s="64" t="s">
        <v>5350</v>
      </c>
      <c r="G1356" s="64">
        <v>41</v>
      </c>
      <c r="H1356" s="64" t="s">
        <v>5105</v>
      </c>
      <c r="I1356" s="64">
        <v>17</v>
      </c>
      <c r="J1356" s="64">
        <v>10</v>
      </c>
      <c r="K1356" s="64">
        <v>101784</v>
      </c>
    </row>
    <row r="1357" spans="1:11" x14ac:dyDescent="0.2">
      <c r="A1357" s="64" t="s">
        <v>7761</v>
      </c>
      <c r="B1357" s="64" t="s">
        <v>7756</v>
      </c>
      <c r="C1357" s="64" t="s">
        <v>213</v>
      </c>
      <c r="D1357" s="64" t="s">
        <v>212</v>
      </c>
      <c r="E1357" s="64" t="s">
        <v>984</v>
      </c>
      <c r="F1357" s="64" t="s">
        <v>5356</v>
      </c>
      <c r="G1357" s="64">
        <v>43</v>
      </c>
      <c r="H1357" s="64" t="s">
        <v>5105</v>
      </c>
      <c r="I1357" s="64">
        <v>106</v>
      </c>
      <c r="J1357" s="64">
        <v>54</v>
      </c>
      <c r="K1357" s="64">
        <v>871</v>
      </c>
    </row>
    <row r="1358" spans="1:11" x14ac:dyDescent="0.2">
      <c r="A1358" s="64" t="s">
        <v>7762</v>
      </c>
      <c r="B1358" s="64" t="s">
        <v>7756</v>
      </c>
      <c r="C1358" s="64" t="s">
        <v>213</v>
      </c>
      <c r="D1358" s="64" t="s">
        <v>212</v>
      </c>
      <c r="E1358" s="64" t="s">
        <v>1093</v>
      </c>
      <c r="F1358" s="64" t="s">
        <v>5151</v>
      </c>
      <c r="G1358" s="64">
        <v>47</v>
      </c>
      <c r="H1358" s="64" t="s">
        <v>5105</v>
      </c>
      <c r="I1358" s="64">
        <v>7.6</v>
      </c>
      <c r="J1358" s="64">
        <v>4.2</v>
      </c>
      <c r="K1358" s="64">
        <v>71</v>
      </c>
    </row>
    <row r="1359" spans="1:11" x14ac:dyDescent="0.2">
      <c r="A1359" s="64" t="s">
        <v>7763</v>
      </c>
      <c r="B1359" s="64" t="s">
        <v>7756</v>
      </c>
      <c r="C1359" s="64" t="s">
        <v>213</v>
      </c>
      <c r="D1359" s="64" t="s">
        <v>212</v>
      </c>
      <c r="E1359" s="64" t="s">
        <v>1201</v>
      </c>
      <c r="F1359" s="64" t="s">
        <v>1202</v>
      </c>
      <c r="G1359" s="64">
        <v>50</v>
      </c>
      <c r="H1359" s="64" t="s">
        <v>5105</v>
      </c>
      <c r="I1359" s="64">
        <v>26</v>
      </c>
      <c r="J1359" s="64">
        <v>9</v>
      </c>
      <c r="K1359" s="64">
        <v>240076</v>
      </c>
    </row>
    <row r="1360" spans="1:11" x14ac:dyDescent="0.2">
      <c r="A1360" s="64" t="s">
        <v>7764</v>
      </c>
      <c r="B1360" s="64" t="s">
        <v>7756</v>
      </c>
      <c r="C1360" s="64" t="s">
        <v>213</v>
      </c>
      <c r="D1360" s="64" t="s">
        <v>212</v>
      </c>
      <c r="E1360" s="64" t="s">
        <v>1309</v>
      </c>
      <c r="F1360" s="64" t="s">
        <v>8279</v>
      </c>
      <c r="G1360" s="64">
        <v>48</v>
      </c>
      <c r="H1360" s="64" t="s">
        <v>5105</v>
      </c>
      <c r="I1360" s="64">
        <v>37</v>
      </c>
      <c r="J1360" s="64">
        <v>20</v>
      </c>
      <c r="K1360" s="64">
        <v>181685</v>
      </c>
    </row>
    <row r="1361" spans="1:11" x14ac:dyDescent="0.2">
      <c r="A1361" s="64" t="s">
        <v>7765</v>
      </c>
      <c r="B1361" s="64" t="s">
        <v>7756</v>
      </c>
      <c r="C1361" s="64" t="s">
        <v>213</v>
      </c>
      <c r="D1361" s="64" t="s">
        <v>212</v>
      </c>
      <c r="E1361" s="64" t="s">
        <v>1417</v>
      </c>
      <c r="F1361" s="64" t="s">
        <v>5358</v>
      </c>
      <c r="G1361" s="64">
        <v>51</v>
      </c>
      <c r="H1361" s="64" t="s">
        <v>5105</v>
      </c>
      <c r="I1361" s="64">
        <v>34</v>
      </c>
      <c r="J1361" s="64">
        <v>20</v>
      </c>
      <c r="K1361" s="64">
        <v>149623</v>
      </c>
    </row>
    <row r="1362" spans="1:11" x14ac:dyDescent="0.2">
      <c r="A1362" s="64" t="s">
        <v>7766</v>
      </c>
      <c r="B1362" s="64" t="s">
        <v>7756</v>
      </c>
      <c r="C1362" s="64" t="s">
        <v>213</v>
      </c>
      <c r="D1362" s="64" t="s">
        <v>212</v>
      </c>
      <c r="E1362" s="64" t="s">
        <v>1525</v>
      </c>
      <c r="F1362" s="64" t="s">
        <v>5312</v>
      </c>
      <c r="G1362" s="64">
        <v>40</v>
      </c>
      <c r="H1362" s="64" t="s">
        <v>5105</v>
      </c>
      <c r="I1362" s="64">
        <v>18</v>
      </c>
      <c r="J1362" s="64">
        <v>8</v>
      </c>
      <c r="K1362" s="64">
        <v>185</v>
      </c>
    </row>
    <row r="1363" spans="1:11" x14ac:dyDescent="0.2">
      <c r="A1363" s="64" t="s">
        <v>7767</v>
      </c>
      <c r="B1363" s="64" t="s">
        <v>7756</v>
      </c>
      <c r="C1363" s="64" t="s">
        <v>213</v>
      </c>
      <c r="D1363" s="64" t="s">
        <v>212</v>
      </c>
      <c r="E1363" s="64" t="s">
        <v>1632</v>
      </c>
      <c r="F1363" s="64" t="s">
        <v>8787</v>
      </c>
      <c r="G1363" s="64">
        <v>51</v>
      </c>
      <c r="H1363" s="64" t="s">
        <v>5105</v>
      </c>
      <c r="I1363" s="64">
        <v>22</v>
      </c>
      <c r="J1363" s="64">
        <v>6</v>
      </c>
      <c r="K1363" s="64">
        <v>170998</v>
      </c>
    </row>
    <row r="1364" spans="1:11" x14ac:dyDescent="0.2">
      <c r="A1364" s="64" t="s">
        <v>7768</v>
      </c>
      <c r="B1364" s="64" t="s">
        <v>7756</v>
      </c>
      <c r="C1364" s="64" t="s">
        <v>213</v>
      </c>
      <c r="D1364" s="64" t="s">
        <v>212</v>
      </c>
      <c r="E1364" s="64" t="s">
        <v>1740</v>
      </c>
      <c r="F1364" s="64" t="s">
        <v>5310</v>
      </c>
      <c r="G1364" s="64">
        <v>40</v>
      </c>
      <c r="H1364" s="64" t="s">
        <v>5105</v>
      </c>
      <c r="I1364" s="64">
        <v>22</v>
      </c>
      <c r="J1364" s="64">
        <v>14</v>
      </c>
      <c r="K1364" s="64">
        <v>76</v>
      </c>
    </row>
    <row r="1365" spans="1:11" x14ac:dyDescent="0.2">
      <c r="A1365" s="64" t="s">
        <v>7769</v>
      </c>
      <c r="B1365" s="64" t="s">
        <v>7756</v>
      </c>
      <c r="C1365" s="64" t="s">
        <v>213</v>
      </c>
      <c r="D1365" s="64" t="s">
        <v>212</v>
      </c>
      <c r="E1365" s="64" t="s">
        <v>1847</v>
      </c>
      <c r="F1365" s="64" t="s">
        <v>5311</v>
      </c>
      <c r="G1365" s="64">
        <v>49</v>
      </c>
      <c r="H1365" s="64" t="s">
        <v>5105</v>
      </c>
      <c r="I1365" s="64">
        <v>19</v>
      </c>
      <c r="J1365" s="64">
        <v>11</v>
      </c>
      <c r="K1365" s="64">
        <v>142</v>
      </c>
    </row>
    <row r="1366" spans="1:11" x14ac:dyDescent="0.2">
      <c r="A1366" s="64" t="s">
        <v>7770</v>
      </c>
      <c r="B1366" s="64" t="s">
        <v>7756</v>
      </c>
      <c r="C1366" s="64" t="s">
        <v>213</v>
      </c>
      <c r="D1366" s="64" t="s">
        <v>212</v>
      </c>
      <c r="E1366" s="64" t="s">
        <v>1954</v>
      </c>
      <c r="F1366" s="64" t="s">
        <v>8094</v>
      </c>
      <c r="G1366" s="64">
        <v>37</v>
      </c>
      <c r="H1366" s="64" t="s">
        <v>5105</v>
      </c>
      <c r="I1366" s="64">
        <v>34</v>
      </c>
      <c r="J1366" s="64">
        <v>22</v>
      </c>
      <c r="K1366" s="64">
        <v>21086</v>
      </c>
    </row>
    <row r="1367" spans="1:11" x14ac:dyDescent="0.2">
      <c r="A1367" s="64" t="s">
        <v>9445</v>
      </c>
      <c r="B1367" s="64" t="s">
        <v>7756</v>
      </c>
      <c r="C1367" s="64" t="s">
        <v>213</v>
      </c>
      <c r="D1367" s="64" t="s">
        <v>212</v>
      </c>
      <c r="E1367" s="64" t="s">
        <v>8289</v>
      </c>
      <c r="F1367" s="64" t="s">
        <v>8290</v>
      </c>
      <c r="G1367" s="64">
        <v>39</v>
      </c>
      <c r="H1367" s="64" t="s">
        <v>5365</v>
      </c>
      <c r="I1367" s="64">
        <v>65</v>
      </c>
      <c r="J1367" s="64">
        <v>77</v>
      </c>
      <c r="K1367" s="64">
        <v>106109</v>
      </c>
    </row>
    <row r="1368" spans="1:11" x14ac:dyDescent="0.2">
      <c r="A1368" s="64" t="s">
        <v>9446</v>
      </c>
      <c r="B1368" s="64" t="s">
        <v>7756</v>
      </c>
      <c r="C1368" s="64" t="s">
        <v>213</v>
      </c>
      <c r="D1368" s="64" t="s">
        <v>212</v>
      </c>
      <c r="E1368" s="64" t="s">
        <v>8291</v>
      </c>
      <c r="F1368" s="64" t="s">
        <v>8292</v>
      </c>
      <c r="G1368" s="64">
        <v>7</v>
      </c>
      <c r="H1368" s="64" t="s">
        <v>5365</v>
      </c>
      <c r="I1368" s="64">
        <v>44</v>
      </c>
      <c r="J1368" s="64">
        <v>51</v>
      </c>
      <c r="K1368" s="64">
        <v>98855</v>
      </c>
    </row>
    <row r="1369" spans="1:11" x14ac:dyDescent="0.2">
      <c r="A1369" s="64" t="s">
        <v>7771</v>
      </c>
      <c r="B1369" s="64" t="s">
        <v>7756</v>
      </c>
      <c r="C1369" s="64" t="s">
        <v>213</v>
      </c>
      <c r="D1369" s="64" t="s">
        <v>212</v>
      </c>
      <c r="E1369" s="64" t="s">
        <v>2278</v>
      </c>
      <c r="F1369" s="64" t="s">
        <v>5366</v>
      </c>
      <c r="G1369" s="64">
        <v>24</v>
      </c>
      <c r="H1369" s="64" t="s">
        <v>5365</v>
      </c>
      <c r="I1369" s="64">
        <v>79</v>
      </c>
      <c r="J1369" s="64">
        <v>89</v>
      </c>
      <c r="K1369" s="64">
        <v>141221</v>
      </c>
    </row>
    <row r="1370" spans="1:11" x14ac:dyDescent="0.2">
      <c r="A1370" s="64" t="s">
        <v>7772</v>
      </c>
      <c r="B1370" s="64" t="s">
        <v>7756</v>
      </c>
      <c r="C1370" s="64" t="s">
        <v>213</v>
      </c>
      <c r="D1370" s="64" t="s">
        <v>212</v>
      </c>
      <c r="E1370" s="64" t="s">
        <v>2385</v>
      </c>
      <c r="F1370" s="64" t="s">
        <v>5297</v>
      </c>
      <c r="G1370" s="64">
        <v>11</v>
      </c>
      <c r="H1370" s="64" t="s">
        <v>5365</v>
      </c>
      <c r="I1370" s="64">
        <v>61</v>
      </c>
      <c r="J1370" s="64">
        <v>69</v>
      </c>
      <c r="K1370" s="64">
        <v>30826</v>
      </c>
    </row>
    <row r="1371" spans="1:11" x14ac:dyDescent="0.2">
      <c r="A1371" s="64" t="s">
        <v>7773</v>
      </c>
      <c r="B1371" s="64" t="s">
        <v>7756</v>
      </c>
      <c r="C1371" s="64" t="s">
        <v>213</v>
      </c>
      <c r="D1371" s="64" t="s">
        <v>212</v>
      </c>
      <c r="E1371" s="64" t="s">
        <v>2492</v>
      </c>
      <c r="F1371" s="64" t="s">
        <v>5298</v>
      </c>
      <c r="G1371" s="64">
        <v>8</v>
      </c>
      <c r="H1371" s="64" t="s">
        <v>5365</v>
      </c>
      <c r="I1371" s="64">
        <v>74</v>
      </c>
      <c r="J1371" s="64">
        <v>81</v>
      </c>
      <c r="K1371" s="64">
        <v>26973</v>
      </c>
    </row>
    <row r="1372" spans="1:11" x14ac:dyDescent="0.2">
      <c r="A1372" s="64" t="s">
        <v>9447</v>
      </c>
      <c r="B1372" s="64" t="s">
        <v>7756</v>
      </c>
      <c r="C1372" s="64" t="s">
        <v>213</v>
      </c>
      <c r="D1372" s="64" t="s">
        <v>212</v>
      </c>
      <c r="E1372" s="64" t="s">
        <v>2706</v>
      </c>
      <c r="F1372" s="64" t="s">
        <v>5368</v>
      </c>
      <c r="G1372" s="64">
        <v>50</v>
      </c>
      <c r="H1372" s="64" t="s">
        <v>5365</v>
      </c>
      <c r="I1372" s="64">
        <v>65</v>
      </c>
      <c r="J1372" s="64">
        <v>81</v>
      </c>
      <c r="K1372" s="64">
        <v>4787</v>
      </c>
    </row>
    <row r="1373" spans="1:11" x14ac:dyDescent="0.2">
      <c r="A1373" s="64" t="s">
        <v>7774</v>
      </c>
      <c r="B1373" s="64" t="s">
        <v>7756</v>
      </c>
      <c r="C1373" s="64" t="s">
        <v>213</v>
      </c>
      <c r="D1373" s="64" t="s">
        <v>212</v>
      </c>
      <c r="E1373" s="64" t="s">
        <v>3138</v>
      </c>
      <c r="F1373" s="64" t="s">
        <v>5373</v>
      </c>
      <c r="G1373" s="64">
        <v>38</v>
      </c>
      <c r="H1373" s="64" t="s">
        <v>5105</v>
      </c>
      <c r="I1373" s="64">
        <v>14</v>
      </c>
      <c r="J1373" s="64">
        <v>7</v>
      </c>
      <c r="K1373" s="64">
        <v>9219</v>
      </c>
    </row>
    <row r="1374" spans="1:11" x14ac:dyDescent="0.2">
      <c r="A1374" s="64" t="s">
        <v>7775</v>
      </c>
      <c r="B1374" s="64" t="s">
        <v>7756</v>
      </c>
      <c r="C1374" s="64" t="s">
        <v>213</v>
      </c>
      <c r="D1374" s="64" t="s">
        <v>212</v>
      </c>
      <c r="E1374" s="64" t="s">
        <v>4003</v>
      </c>
      <c r="F1374" s="64" t="s">
        <v>5129</v>
      </c>
      <c r="G1374" s="64">
        <v>16</v>
      </c>
      <c r="H1374" s="64" t="s">
        <v>5105</v>
      </c>
      <c r="I1374" s="64">
        <v>86</v>
      </c>
      <c r="J1374" s="64">
        <v>27</v>
      </c>
      <c r="K1374" s="64">
        <v>227</v>
      </c>
    </row>
    <row r="1375" spans="1:11" x14ac:dyDescent="0.2">
      <c r="A1375" s="64" t="s">
        <v>7776</v>
      </c>
      <c r="B1375" s="64" t="s">
        <v>7756</v>
      </c>
      <c r="C1375" s="64" t="s">
        <v>213</v>
      </c>
      <c r="D1375" s="64" t="s">
        <v>212</v>
      </c>
      <c r="E1375" s="64" t="s">
        <v>4327</v>
      </c>
      <c r="F1375" s="64" t="s">
        <v>5386</v>
      </c>
      <c r="G1375" s="64">
        <v>50</v>
      </c>
      <c r="H1375" s="64" t="s">
        <v>5105</v>
      </c>
      <c r="I1375" s="64">
        <v>230</v>
      </c>
      <c r="J1375" s="64">
        <v>129</v>
      </c>
      <c r="K1375" s="64">
        <v>20537</v>
      </c>
    </row>
    <row r="1376" spans="1:11" x14ac:dyDescent="0.2">
      <c r="A1376" s="64" t="s">
        <v>7777</v>
      </c>
      <c r="B1376" s="64" t="s">
        <v>7756</v>
      </c>
      <c r="C1376" s="64" t="s">
        <v>213</v>
      </c>
      <c r="D1376" s="64" t="s">
        <v>212</v>
      </c>
      <c r="E1376" s="64" t="s">
        <v>4435</v>
      </c>
      <c r="F1376" s="64" t="s">
        <v>5388</v>
      </c>
      <c r="G1376" s="64">
        <v>41</v>
      </c>
      <c r="H1376" s="64" t="s">
        <v>5105</v>
      </c>
      <c r="I1376" s="64">
        <v>35</v>
      </c>
      <c r="J1376" s="64">
        <v>10</v>
      </c>
      <c r="K1376" s="64">
        <v>1568</v>
      </c>
    </row>
    <row r="1377" spans="1:11" x14ac:dyDescent="0.2">
      <c r="A1377" s="64" t="s">
        <v>7778</v>
      </c>
      <c r="B1377" s="64" t="s">
        <v>7756</v>
      </c>
      <c r="C1377" s="64" t="s">
        <v>213</v>
      </c>
      <c r="D1377" s="64" t="s">
        <v>212</v>
      </c>
      <c r="E1377" s="64" t="s">
        <v>4868</v>
      </c>
      <c r="F1377" s="64" t="s">
        <v>5307</v>
      </c>
      <c r="G1377" s="64">
        <v>26</v>
      </c>
      <c r="H1377" s="64" t="s">
        <v>5105</v>
      </c>
      <c r="I1377" s="64">
        <v>8521</v>
      </c>
      <c r="J1377" s="64">
        <v>6350</v>
      </c>
      <c r="K1377" s="64">
        <v>468024180</v>
      </c>
    </row>
    <row r="1378" spans="1:11" x14ac:dyDescent="0.2">
      <c r="A1378" s="64" t="s">
        <v>9448</v>
      </c>
      <c r="B1378" s="64" t="s">
        <v>7756</v>
      </c>
      <c r="C1378" s="64" t="s">
        <v>213</v>
      </c>
      <c r="D1378" s="64" t="s">
        <v>212</v>
      </c>
      <c r="E1378" s="64" t="s">
        <v>8301</v>
      </c>
      <c r="F1378" s="64" t="s">
        <v>8302</v>
      </c>
      <c r="G1378" s="64">
        <v>45</v>
      </c>
      <c r="H1378" s="64" t="s">
        <v>5105</v>
      </c>
      <c r="I1378" s="64">
        <v>5073</v>
      </c>
      <c r="J1378" s="64">
        <v>3417</v>
      </c>
      <c r="K1378" s="64">
        <v>17702543</v>
      </c>
    </row>
    <row r="1379" spans="1:11" x14ac:dyDescent="0.2">
      <c r="A1379" s="64" t="s">
        <v>7779</v>
      </c>
      <c r="B1379" s="64" t="s">
        <v>7780</v>
      </c>
      <c r="C1379" s="64" t="s">
        <v>221</v>
      </c>
      <c r="D1379" s="64" t="s">
        <v>220</v>
      </c>
      <c r="E1379" s="64" t="s">
        <v>15</v>
      </c>
      <c r="F1379" s="64" t="s">
        <v>5284</v>
      </c>
      <c r="G1379" s="64">
        <v>32</v>
      </c>
      <c r="H1379" s="64" t="s">
        <v>5365</v>
      </c>
      <c r="I1379" s="64">
        <v>86</v>
      </c>
      <c r="J1379" s="64">
        <v>96</v>
      </c>
      <c r="K1379" s="64">
        <v>33875</v>
      </c>
    </row>
    <row r="1380" spans="1:11" x14ac:dyDescent="0.2">
      <c r="A1380" s="64" t="s">
        <v>7781</v>
      </c>
      <c r="B1380" s="64" t="s">
        <v>7780</v>
      </c>
      <c r="C1380" s="64" t="s">
        <v>221</v>
      </c>
      <c r="D1380" s="64" t="s">
        <v>220</v>
      </c>
      <c r="E1380" s="64" t="s">
        <v>225</v>
      </c>
      <c r="F1380" s="64" t="s">
        <v>5285</v>
      </c>
      <c r="G1380" s="64">
        <v>36</v>
      </c>
      <c r="H1380" s="64" t="s">
        <v>5365</v>
      </c>
      <c r="I1380" s="64">
        <v>93</v>
      </c>
      <c r="J1380" s="64">
        <v>99</v>
      </c>
      <c r="K1380" s="64">
        <v>9149</v>
      </c>
    </row>
    <row r="1381" spans="1:11" x14ac:dyDescent="0.2">
      <c r="A1381" s="64" t="s">
        <v>7782</v>
      </c>
      <c r="B1381" s="64" t="s">
        <v>7780</v>
      </c>
      <c r="C1381" s="64" t="s">
        <v>221</v>
      </c>
      <c r="D1381" s="64" t="s">
        <v>220</v>
      </c>
      <c r="E1381" s="64" t="s">
        <v>332</v>
      </c>
      <c r="F1381" s="64" t="s">
        <v>5115</v>
      </c>
      <c r="G1381" s="64">
        <v>20</v>
      </c>
      <c r="H1381" s="64" t="s">
        <v>5105</v>
      </c>
      <c r="I1381" s="64">
        <v>15</v>
      </c>
      <c r="J1381" s="64">
        <v>11</v>
      </c>
      <c r="K1381" s="64">
        <v>17195</v>
      </c>
    </row>
    <row r="1382" spans="1:11" x14ac:dyDescent="0.2">
      <c r="A1382" s="64" t="s">
        <v>7783</v>
      </c>
      <c r="B1382" s="64" t="s">
        <v>7780</v>
      </c>
      <c r="C1382" s="64" t="s">
        <v>221</v>
      </c>
      <c r="D1382" s="64" t="s">
        <v>220</v>
      </c>
      <c r="E1382" s="64" t="s">
        <v>441</v>
      </c>
      <c r="F1382" s="64" t="s">
        <v>5111</v>
      </c>
      <c r="G1382" s="64">
        <v>21</v>
      </c>
      <c r="H1382" s="64" t="s">
        <v>5105</v>
      </c>
      <c r="I1382" s="64">
        <v>12</v>
      </c>
      <c r="J1382" s="64">
        <v>7</v>
      </c>
      <c r="K1382" s="64">
        <v>21493</v>
      </c>
    </row>
    <row r="1383" spans="1:11" x14ac:dyDescent="0.2">
      <c r="A1383" s="64" t="s">
        <v>7784</v>
      </c>
      <c r="B1383" s="64" t="s">
        <v>7780</v>
      </c>
      <c r="C1383" s="64" t="s">
        <v>221</v>
      </c>
      <c r="D1383" s="64" t="s">
        <v>220</v>
      </c>
      <c r="E1383" s="64" t="s">
        <v>550</v>
      </c>
      <c r="F1383" s="64" t="s">
        <v>5350</v>
      </c>
      <c r="G1383" s="64">
        <v>35</v>
      </c>
      <c r="H1383" s="64" t="s">
        <v>5105</v>
      </c>
      <c r="I1383" s="64">
        <v>16</v>
      </c>
      <c r="J1383" s="64">
        <v>10</v>
      </c>
      <c r="K1383" s="64">
        <v>29473</v>
      </c>
    </row>
    <row r="1384" spans="1:11" x14ac:dyDescent="0.2">
      <c r="A1384" s="64" t="s">
        <v>7785</v>
      </c>
      <c r="B1384" s="64" t="s">
        <v>7780</v>
      </c>
      <c r="C1384" s="64" t="s">
        <v>221</v>
      </c>
      <c r="D1384" s="64" t="s">
        <v>220</v>
      </c>
      <c r="E1384" s="64" t="s">
        <v>984</v>
      </c>
      <c r="F1384" s="64" t="s">
        <v>5356</v>
      </c>
      <c r="G1384" s="64">
        <v>17</v>
      </c>
      <c r="H1384" s="64" t="s">
        <v>5105</v>
      </c>
      <c r="I1384" s="64">
        <v>72</v>
      </c>
      <c r="J1384" s="64">
        <v>54</v>
      </c>
      <c r="K1384" s="64">
        <v>95</v>
      </c>
    </row>
    <row r="1385" spans="1:11" x14ac:dyDescent="0.2">
      <c r="A1385" s="64" t="s">
        <v>7786</v>
      </c>
      <c r="B1385" s="64" t="s">
        <v>7780</v>
      </c>
      <c r="C1385" s="64" t="s">
        <v>221</v>
      </c>
      <c r="D1385" s="64" t="s">
        <v>220</v>
      </c>
      <c r="E1385" s="64" t="s">
        <v>1093</v>
      </c>
      <c r="F1385" s="64" t="s">
        <v>5151</v>
      </c>
      <c r="G1385" s="64">
        <v>6</v>
      </c>
      <c r="H1385" s="64" t="s">
        <v>5105</v>
      </c>
      <c r="I1385" s="64">
        <v>4.8</v>
      </c>
      <c r="J1385" s="64">
        <v>4.2</v>
      </c>
      <c r="K1385" s="64">
        <v>5</v>
      </c>
    </row>
    <row r="1386" spans="1:11" x14ac:dyDescent="0.2">
      <c r="A1386" s="64" t="s">
        <v>7787</v>
      </c>
      <c r="B1386" s="64" t="s">
        <v>7780</v>
      </c>
      <c r="C1386" s="64" t="s">
        <v>221</v>
      </c>
      <c r="D1386" s="64" t="s">
        <v>220</v>
      </c>
      <c r="E1386" s="64" t="s">
        <v>1201</v>
      </c>
      <c r="F1386" s="64" t="s">
        <v>1202</v>
      </c>
      <c r="G1386" s="64">
        <v>32</v>
      </c>
      <c r="H1386" s="64" t="s">
        <v>5105</v>
      </c>
      <c r="I1386" s="64">
        <v>19</v>
      </c>
      <c r="J1386" s="64">
        <v>9</v>
      </c>
      <c r="K1386" s="64">
        <v>42987</v>
      </c>
    </row>
    <row r="1387" spans="1:11" x14ac:dyDescent="0.2">
      <c r="A1387" s="64" t="s">
        <v>7788</v>
      </c>
      <c r="B1387" s="64" t="s">
        <v>7780</v>
      </c>
      <c r="C1387" s="64" t="s">
        <v>221</v>
      </c>
      <c r="D1387" s="64" t="s">
        <v>220</v>
      </c>
      <c r="E1387" s="64" t="s">
        <v>1309</v>
      </c>
      <c r="F1387" s="64" t="s">
        <v>8279</v>
      </c>
      <c r="G1387" s="64">
        <v>22</v>
      </c>
      <c r="H1387" s="64" t="s">
        <v>5105</v>
      </c>
      <c r="I1387" s="64">
        <v>30</v>
      </c>
      <c r="J1387" s="64">
        <v>20</v>
      </c>
      <c r="K1387" s="64">
        <v>34627</v>
      </c>
    </row>
    <row r="1388" spans="1:11" x14ac:dyDescent="0.2">
      <c r="A1388" s="64" t="s">
        <v>7789</v>
      </c>
      <c r="B1388" s="64" t="s">
        <v>7780</v>
      </c>
      <c r="C1388" s="64" t="s">
        <v>221</v>
      </c>
      <c r="D1388" s="64" t="s">
        <v>220</v>
      </c>
      <c r="E1388" s="64" t="s">
        <v>1417</v>
      </c>
      <c r="F1388" s="64" t="s">
        <v>5358</v>
      </c>
      <c r="G1388" s="64">
        <v>23</v>
      </c>
      <c r="H1388" s="64" t="s">
        <v>5105</v>
      </c>
      <c r="I1388" s="64">
        <v>25</v>
      </c>
      <c r="J1388" s="64">
        <v>20</v>
      </c>
      <c r="K1388" s="64">
        <v>17313</v>
      </c>
    </row>
    <row r="1389" spans="1:11" x14ac:dyDescent="0.2">
      <c r="A1389" s="64" t="s">
        <v>7790</v>
      </c>
      <c r="B1389" s="64" t="s">
        <v>7780</v>
      </c>
      <c r="C1389" s="64" t="s">
        <v>221</v>
      </c>
      <c r="D1389" s="64" t="s">
        <v>220</v>
      </c>
      <c r="E1389" s="64" t="s">
        <v>1525</v>
      </c>
      <c r="F1389" s="64" t="s">
        <v>5312</v>
      </c>
      <c r="G1389" s="64">
        <v>48</v>
      </c>
      <c r="H1389" s="64" t="s">
        <v>5105</v>
      </c>
      <c r="I1389" s="64">
        <v>21</v>
      </c>
      <c r="J1389" s="64">
        <v>8</v>
      </c>
      <c r="K1389" s="64">
        <v>74</v>
      </c>
    </row>
    <row r="1390" spans="1:11" x14ac:dyDescent="0.2">
      <c r="A1390" s="64" t="s">
        <v>7791</v>
      </c>
      <c r="B1390" s="64" t="s">
        <v>7780</v>
      </c>
      <c r="C1390" s="64" t="s">
        <v>221</v>
      </c>
      <c r="D1390" s="64" t="s">
        <v>220</v>
      </c>
      <c r="E1390" s="64" t="s">
        <v>1632</v>
      </c>
      <c r="F1390" s="64" t="s">
        <v>8787</v>
      </c>
      <c r="G1390" s="64">
        <v>22</v>
      </c>
      <c r="H1390" s="64" t="s">
        <v>5105</v>
      </c>
      <c r="I1390" s="64">
        <v>10</v>
      </c>
      <c r="J1390" s="64">
        <v>6</v>
      </c>
      <c r="K1390" s="64">
        <v>13851</v>
      </c>
    </row>
    <row r="1391" spans="1:11" x14ac:dyDescent="0.2">
      <c r="A1391" s="64" t="s">
        <v>7792</v>
      </c>
      <c r="B1391" s="64" t="s">
        <v>7780</v>
      </c>
      <c r="C1391" s="64" t="s">
        <v>221</v>
      </c>
      <c r="D1391" s="64" t="s">
        <v>220</v>
      </c>
      <c r="E1391" s="64" t="s">
        <v>1740</v>
      </c>
      <c r="F1391" s="64" t="s">
        <v>5310</v>
      </c>
      <c r="G1391" s="64">
        <v>2</v>
      </c>
      <c r="H1391" s="64" t="s">
        <v>5105</v>
      </c>
      <c r="I1391" s="64">
        <v>15</v>
      </c>
      <c r="J1391" s="64">
        <v>14</v>
      </c>
      <c r="K1391" s="64">
        <v>1</v>
      </c>
    </row>
    <row r="1392" spans="1:11" x14ac:dyDescent="0.2">
      <c r="A1392" s="64" t="s">
        <v>7793</v>
      </c>
      <c r="B1392" s="64" t="s">
        <v>7780</v>
      </c>
      <c r="C1392" s="64" t="s">
        <v>221</v>
      </c>
      <c r="D1392" s="64" t="s">
        <v>220</v>
      </c>
      <c r="E1392" s="64" t="s">
        <v>1847</v>
      </c>
      <c r="F1392" s="64" t="s">
        <v>5311</v>
      </c>
      <c r="G1392" s="64">
        <v>1</v>
      </c>
      <c r="H1392" s="64" t="s">
        <v>5105</v>
      </c>
      <c r="I1392" s="64">
        <v>11</v>
      </c>
      <c r="J1392" s="64">
        <v>11</v>
      </c>
      <c r="K1392" s="64">
        <v>0</v>
      </c>
    </row>
    <row r="1393" spans="1:11" x14ac:dyDescent="0.2">
      <c r="A1393" s="64" t="s">
        <v>7794</v>
      </c>
      <c r="B1393" s="64" t="s">
        <v>7780</v>
      </c>
      <c r="C1393" s="64" t="s">
        <v>221</v>
      </c>
      <c r="D1393" s="64" t="s">
        <v>220</v>
      </c>
      <c r="E1393" s="64" t="s">
        <v>1954</v>
      </c>
      <c r="F1393" s="64" t="s">
        <v>8094</v>
      </c>
      <c r="G1393" s="64">
        <v>9</v>
      </c>
      <c r="H1393" s="64" t="s">
        <v>5105</v>
      </c>
      <c r="I1393" s="64">
        <v>27</v>
      </c>
      <c r="J1393" s="64">
        <v>22</v>
      </c>
      <c r="K1393" s="64">
        <v>3139</v>
      </c>
    </row>
    <row r="1394" spans="1:11" x14ac:dyDescent="0.2">
      <c r="A1394" s="64" t="s">
        <v>9449</v>
      </c>
      <c r="B1394" s="64" t="s">
        <v>7780</v>
      </c>
      <c r="C1394" s="64" t="s">
        <v>221</v>
      </c>
      <c r="D1394" s="64" t="s">
        <v>220</v>
      </c>
      <c r="E1394" s="64" t="s">
        <v>8289</v>
      </c>
      <c r="F1394" s="64" t="s">
        <v>8290</v>
      </c>
      <c r="G1394" s="64">
        <v>49</v>
      </c>
      <c r="H1394" s="64" t="s">
        <v>5365</v>
      </c>
      <c r="I1394" s="64">
        <v>60</v>
      </c>
      <c r="J1394" s="64">
        <v>77</v>
      </c>
      <c r="K1394" s="64">
        <v>42898</v>
      </c>
    </row>
    <row r="1395" spans="1:11" x14ac:dyDescent="0.2">
      <c r="A1395" s="64" t="s">
        <v>9450</v>
      </c>
      <c r="B1395" s="64" t="s">
        <v>7780</v>
      </c>
      <c r="C1395" s="64" t="s">
        <v>221</v>
      </c>
      <c r="D1395" s="64" t="s">
        <v>220</v>
      </c>
      <c r="E1395" s="64" t="s">
        <v>8291</v>
      </c>
      <c r="F1395" s="64" t="s">
        <v>8292</v>
      </c>
      <c r="G1395" s="64">
        <v>44</v>
      </c>
      <c r="H1395" s="64" t="s">
        <v>5365</v>
      </c>
      <c r="I1395" s="64">
        <v>34</v>
      </c>
      <c r="J1395" s="64">
        <v>51</v>
      </c>
      <c r="K1395" s="64">
        <v>73077</v>
      </c>
    </row>
    <row r="1396" spans="1:11" x14ac:dyDescent="0.2">
      <c r="A1396" s="64" t="s">
        <v>7795</v>
      </c>
      <c r="B1396" s="64" t="s">
        <v>7780</v>
      </c>
      <c r="C1396" s="64" t="s">
        <v>221</v>
      </c>
      <c r="D1396" s="64" t="s">
        <v>220</v>
      </c>
      <c r="E1396" s="64" t="s">
        <v>2278</v>
      </c>
      <c r="F1396" s="64" t="s">
        <v>5366</v>
      </c>
      <c r="G1396" s="64">
        <v>48</v>
      </c>
      <c r="H1396" s="64" t="s">
        <v>5365</v>
      </c>
      <c r="I1396" s="64">
        <v>69</v>
      </c>
      <c r="J1396" s="64">
        <v>89</v>
      </c>
      <c r="K1396" s="64">
        <v>85973</v>
      </c>
    </row>
    <row r="1397" spans="1:11" x14ac:dyDescent="0.2">
      <c r="A1397" s="64" t="s">
        <v>7796</v>
      </c>
      <c r="B1397" s="64" t="s">
        <v>7780</v>
      </c>
      <c r="C1397" s="64" t="s">
        <v>221</v>
      </c>
      <c r="D1397" s="64" t="s">
        <v>220</v>
      </c>
      <c r="E1397" s="64" t="s">
        <v>2385</v>
      </c>
      <c r="F1397" s="64" t="s">
        <v>5297</v>
      </c>
      <c r="G1397" s="64">
        <v>16</v>
      </c>
      <c r="H1397" s="64" t="s">
        <v>5365</v>
      </c>
      <c r="I1397" s="64">
        <v>59</v>
      </c>
      <c r="J1397" s="64">
        <v>69</v>
      </c>
      <c r="K1397" s="64">
        <v>14496</v>
      </c>
    </row>
    <row r="1398" spans="1:11" x14ac:dyDescent="0.2">
      <c r="A1398" s="64" t="s">
        <v>7797</v>
      </c>
      <c r="B1398" s="64" t="s">
        <v>7780</v>
      </c>
      <c r="C1398" s="64" t="s">
        <v>221</v>
      </c>
      <c r="D1398" s="64" t="s">
        <v>220</v>
      </c>
      <c r="E1398" s="64" t="s">
        <v>2492</v>
      </c>
      <c r="F1398" s="64" t="s">
        <v>5298</v>
      </c>
      <c r="G1398" s="64">
        <v>33</v>
      </c>
      <c r="H1398" s="64" t="s">
        <v>5365</v>
      </c>
      <c r="I1398" s="64">
        <v>65</v>
      </c>
      <c r="J1398" s="64">
        <v>81</v>
      </c>
      <c r="K1398" s="64">
        <v>23193</v>
      </c>
    </row>
    <row r="1399" spans="1:11" x14ac:dyDescent="0.2">
      <c r="A1399" s="64" t="s">
        <v>9451</v>
      </c>
      <c r="B1399" s="64" t="s">
        <v>7780</v>
      </c>
      <c r="C1399" s="64" t="s">
        <v>221</v>
      </c>
      <c r="D1399" s="64" t="s">
        <v>220</v>
      </c>
      <c r="E1399" s="64" t="s">
        <v>2706</v>
      </c>
      <c r="F1399" s="64" t="s">
        <v>5368</v>
      </c>
      <c r="G1399" s="64">
        <v>23</v>
      </c>
      <c r="H1399" s="64" t="s">
        <v>5365</v>
      </c>
      <c r="I1399" s="64">
        <v>73</v>
      </c>
      <c r="J1399" s="64">
        <v>81</v>
      </c>
      <c r="K1399" s="64">
        <v>816</v>
      </c>
    </row>
    <row r="1400" spans="1:11" x14ac:dyDescent="0.2">
      <c r="A1400" s="64" t="s">
        <v>7798</v>
      </c>
      <c r="B1400" s="64" t="s">
        <v>7780</v>
      </c>
      <c r="C1400" s="64" t="s">
        <v>221</v>
      </c>
      <c r="D1400" s="64" t="s">
        <v>220</v>
      </c>
      <c r="E1400" s="64" t="s">
        <v>3138</v>
      </c>
      <c r="F1400" s="64" t="s">
        <v>5373</v>
      </c>
      <c r="G1400" s="64">
        <v>21</v>
      </c>
      <c r="H1400" s="64" t="s">
        <v>5105</v>
      </c>
      <c r="I1400" s="64">
        <v>12</v>
      </c>
      <c r="J1400" s="64">
        <v>7</v>
      </c>
      <c r="K1400" s="64">
        <v>2232</v>
      </c>
    </row>
    <row r="1401" spans="1:11" x14ac:dyDescent="0.2">
      <c r="A1401" s="64" t="s">
        <v>7799</v>
      </c>
      <c r="B1401" s="64" t="s">
        <v>7780</v>
      </c>
      <c r="C1401" s="64" t="s">
        <v>221</v>
      </c>
      <c r="D1401" s="64" t="s">
        <v>220</v>
      </c>
      <c r="E1401" s="64" t="s">
        <v>4003</v>
      </c>
      <c r="F1401" s="64" t="s">
        <v>5129</v>
      </c>
      <c r="G1401" s="64">
        <v>23</v>
      </c>
      <c r="H1401" s="64" t="s">
        <v>5105</v>
      </c>
      <c r="I1401" s="64">
        <v>99</v>
      </c>
      <c r="J1401" s="64">
        <v>27</v>
      </c>
      <c r="K1401" s="64">
        <v>104</v>
      </c>
    </row>
    <row r="1402" spans="1:11" x14ac:dyDescent="0.2">
      <c r="A1402" s="64" t="s">
        <v>7800</v>
      </c>
      <c r="B1402" s="64" t="s">
        <v>7780</v>
      </c>
      <c r="C1402" s="64" t="s">
        <v>221</v>
      </c>
      <c r="D1402" s="64" t="s">
        <v>220</v>
      </c>
      <c r="E1402" s="64" t="s">
        <v>4327</v>
      </c>
      <c r="F1402" s="64" t="s">
        <v>5386</v>
      </c>
      <c r="G1402" s="64">
        <v>11</v>
      </c>
      <c r="H1402" s="64" t="s">
        <v>5105</v>
      </c>
      <c r="I1402" s="64">
        <v>165</v>
      </c>
      <c r="J1402" s="64">
        <v>129</v>
      </c>
      <c r="K1402" s="64">
        <v>2523</v>
      </c>
    </row>
    <row r="1403" spans="1:11" x14ac:dyDescent="0.2">
      <c r="A1403" s="64" t="s">
        <v>7801</v>
      </c>
      <c r="B1403" s="64" t="s">
        <v>7780</v>
      </c>
      <c r="C1403" s="64" t="s">
        <v>221</v>
      </c>
      <c r="D1403" s="64" t="s">
        <v>220</v>
      </c>
      <c r="E1403" s="64" t="s">
        <v>4435</v>
      </c>
      <c r="F1403" s="64" t="s">
        <v>5388</v>
      </c>
      <c r="G1403" s="64">
        <v>24</v>
      </c>
      <c r="H1403" s="64" t="s">
        <v>5105</v>
      </c>
      <c r="I1403" s="64">
        <v>28</v>
      </c>
      <c r="J1403" s="64">
        <v>10</v>
      </c>
      <c r="K1403" s="64">
        <v>284</v>
      </c>
    </row>
    <row r="1404" spans="1:11" x14ac:dyDescent="0.2">
      <c r="A1404" s="64" t="s">
        <v>7802</v>
      </c>
      <c r="B1404" s="64" t="s">
        <v>7780</v>
      </c>
      <c r="C1404" s="64" t="s">
        <v>221</v>
      </c>
      <c r="D1404" s="64" t="s">
        <v>220</v>
      </c>
      <c r="E1404" s="64" t="s">
        <v>4868</v>
      </c>
      <c r="F1404" s="64" t="s">
        <v>5307</v>
      </c>
      <c r="G1404" s="64">
        <v>5</v>
      </c>
      <c r="H1404" s="64" t="s">
        <v>5105</v>
      </c>
      <c r="I1404" s="64">
        <v>6866</v>
      </c>
      <c r="J1404" s="64">
        <v>6350</v>
      </c>
      <c r="K1404" s="64">
        <v>0</v>
      </c>
    </row>
    <row r="1405" spans="1:11" x14ac:dyDescent="0.2">
      <c r="A1405" s="64" t="s">
        <v>9452</v>
      </c>
      <c r="B1405" s="64" t="s">
        <v>7780</v>
      </c>
      <c r="C1405" s="64" t="s">
        <v>221</v>
      </c>
      <c r="D1405" s="64" t="s">
        <v>220</v>
      </c>
      <c r="E1405" s="64" t="s">
        <v>8301</v>
      </c>
      <c r="F1405" s="64" t="s">
        <v>8302</v>
      </c>
      <c r="G1405" s="64">
        <v>48</v>
      </c>
      <c r="H1405" s="64" t="s">
        <v>5105</v>
      </c>
      <c r="I1405" s="64">
        <v>5746</v>
      </c>
      <c r="J1405" s="64">
        <v>3417</v>
      </c>
      <c r="K1405" s="64">
        <v>8065920</v>
      </c>
    </row>
  </sheetData>
  <pageMargins left="0.75" right="0.75" top="1" bottom="1" header="0.5" footer="0.5"/>
  <pageSetup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activeCell="H24" sqref="H24"/>
    </sheetView>
  </sheetViews>
  <sheetFormatPr baseColWidth="10" defaultColWidth="8.83203125" defaultRowHeight="15" x14ac:dyDescent="0.2"/>
  <cols>
    <col min="1" max="1" width="19" customWidth="1"/>
    <col min="2" max="2" width="7" customWidth="1"/>
    <col min="3" max="3" width="10" customWidth="1"/>
    <col min="4" max="4" width="41" customWidth="1"/>
    <col min="5" max="7" width="13" customWidth="1"/>
    <col min="8" max="9" width="21" customWidth="1"/>
  </cols>
  <sheetData>
    <row r="1" spans="1:9" x14ac:dyDescent="0.2">
      <c r="A1" s="63" t="s">
        <v>1</v>
      </c>
      <c r="B1" s="63" t="s">
        <v>5093</v>
      </c>
      <c r="C1" s="63" t="s">
        <v>4</v>
      </c>
      <c r="D1" s="63" t="s">
        <v>5095</v>
      </c>
      <c r="E1" s="63" t="s">
        <v>5098</v>
      </c>
      <c r="F1" s="63" t="s">
        <v>5100</v>
      </c>
      <c r="G1" s="63" t="s">
        <v>5099</v>
      </c>
      <c r="H1" s="63" t="s">
        <v>7803</v>
      </c>
      <c r="I1" s="63" t="s">
        <v>7804</v>
      </c>
    </row>
    <row r="2" spans="1:9" x14ac:dyDescent="0.2">
      <c r="A2" s="63" t="s">
        <v>6507</v>
      </c>
      <c r="B2" s="63" t="s">
        <v>5103</v>
      </c>
      <c r="C2" s="63" t="s">
        <v>5102</v>
      </c>
      <c r="D2" s="63" t="s">
        <v>6543</v>
      </c>
      <c r="E2" s="63">
        <v>51</v>
      </c>
      <c r="F2" s="63"/>
      <c r="G2" s="63">
        <v>46</v>
      </c>
      <c r="H2" s="63" t="s">
        <v>18</v>
      </c>
      <c r="I2" s="63" t="s">
        <v>772</v>
      </c>
    </row>
    <row r="3" spans="1:9" x14ac:dyDescent="0.2">
      <c r="A3" s="63" t="s">
        <v>6524</v>
      </c>
      <c r="B3" s="63" t="s">
        <v>5142</v>
      </c>
      <c r="C3" s="63" t="s">
        <v>5102</v>
      </c>
      <c r="D3" s="63" t="s">
        <v>6543</v>
      </c>
      <c r="E3" s="63">
        <v>47</v>
      </c>
      <c r="F3" s="63">
        <v>1</v>
      </c>
      <c r="G3" s="63">
        <v>35</v>
      </c>
      <c r="H3" s="63" t="s">
        <v>18</v>
      </c>
      <c r="I3" s="63" t="s">
        <v>772</v>
      </c>
    </row>
    <row r="4" spans="1:9" x14ac:dyDescent="0.2">
      <c r="A4" s="63" t="s">
        <v>6508</v>
      </c>
      <c r="B4" s="63" t="s">
        <v>5103</v>
      </c>
      <c r="C4" s="63" t="s">
        <v>5109</v>
      </c>
      <c r="D4" s="63" t="s">
        <v>5111</v>
      </c>
      <c r="E4" s="63">
        <v>51</v>
      </c>
      <c r="F4" s="63">
        <v>6</v>
      </c>
      <c r="G4" s="63">
        <v>30</v>
      </c>
      <c r="H4" s="63" t="s">
        <v>18</v>
      </c>
      <c r="I4" s="63" t="s">
        <v>772</v>
      </c>
    </row>
    <row r="5" spans="1:9" x14ac:dyDescent="0.2">
      <c r="A5" s="63" t="s">
        <v>6525</v>
      </c>
      <c r="B5" s="63" t="s">
        <v>5142</v>
      </c>
      <c r="C5" s="63" t="s">
        <v>5109</v>
      </c>
      <c r="D5" s="63" t="s">
        <v>5111</v>
      </c>
      <c r="E5" s="63">
        <v>50</v>
      </c>
      <c r="F5" s="63">
        <v>12</v>
      </c>
      <c r="G5" s="63">
        <v>23</v>
      </c>
      <c r="H5" s="63" t="s">
        <v>18</v>
      </c>
      <c r="I5" s="63" t="s">
        <v>772</v>
      </c>
    </row>
    <row r="6" spans="1:9" x14ac:dyDescent="0.2">
      <c r="A6" s="63" t="s">
        <v>6509</v>
      </c>
      <c r="B6" s="63" t="s">
        <v>5103</v>
      </c>
      <c r="C6" s="63" t="s">
        <v>5112</v>
      </c>
      <c r="D6" s="63" t="s">
        <v>5113</v>
      </c>
      <c r="E6" s="63">
        <v>51</v>
      </c>
      <c r="F6" s="63">
        <v>15</v>
      </c>
      <c r="G6" s="63">
        <v>25</v>
      </c>
      <c r="H6" s="63" t="s">
        <v>18</v>
      </c>
      <c r="I6" s="63" t="s">
        <v>772</v>
      </c>
    </row>
    <row r="7" spans="1:9" x14ac:dyDescent="0.2">
      <c r="A7" s="63" t="s">
        <v>6526</v>
      </c>
      <c r="B7" s="63" t="s">
        <v>5142</v>
      </c>
      <c r="C7" s="63" t="s">
        <v>5112</v>
      </c>
      <c r="D7" s="63" t="s">
        <v>5113</v>
      </c>
      <c r="E7" s="63">
        <v>50</v>
      </c>
      <c r="F7" s="63">
        <v>20</v>
      </c>
      <c r="G7" s="63">
        <v>23</v>
      </c>
      <c r="H7" s="63" t="s">
        <v>18</v>
      </c>
      <c r="I7" s="63" t="s">
        <v>772</v>
      </c>
    </row>
    <row r="8" spans="1:9" x14ac:dyDescent="0.2">
      <c r="A8" s="63" t="s">
        <v>6510</v>
      </c>
      <c r="B8" s="63" t="s">
        <v>5103</v>
      </c>
      <c r="C8" s="63" t="s">
        <v>5114</v>
      </c>
      <c r="D8" s="63" t="s">
        <v>5115</v>
      </c>
      <c r="E8" s="63">
        <v>51</v>
      </c>
      <c r="F8" s="63">
        <v>23</v>
      </c>
      <c r="G8" s="63">
        <v>16</v>
      </c>
      <c r="H8" s="63" t="s">
        <v>334</v>
      </c>
      <c r="I8" s="63" t="s">
        <v>19</v>
      </c>
    </row>
    <row r="9" spans="1:9" x14ac:dyDescent="0.2">
      <c r="A9" s="63" t="s">
        <v>6527</v>
      </c>
      <c r="B9" s="63" t="s">
        <v>5142</v>
      </c>
      <c r="C9" s="63" t="s">
        <v>5114</v>
      </c>
      <c r="D9" s="63" t="s">
        <v>5115</v>
      </c>
      <c r="E9" s="63">
        <v>50</v>
      </c>
      <c r="F9" s="63">
        <v>29</v>
      </c>
      <c r="G9" s="63">
        <v>11</v>
      </c>
      <c r="H9" s="63" t="s">
        <v>334</v>
      </c>
      <c r="I9" s="63" t="s">
        <v>19</v>
      </c>
    </row>
    <row r="10" spans="1:9" x14ac:dyDescent="0.2">
      <c r="A10" s="63" t="s">
        <v>6511</v>
      </c>
      <c r="B10" s="63" t="s">
        <v>5103</v>
      </c>
      <c r="C10" s="63" t="s">
        <v>5116</v>
      </c>
      <c r="D10" s="63" t="s">
        <v>5117</v>
      </c>
      <c r="E10" s="63">
        <v>51</v>
      </c>
      <c r="F10" s="63">
        <v>14</v>
      </c>
      <c r="G10" s="63">
        <v>25</v>
      </c>
      <c r="H10" s="63" t="s">
        <v>18</v>
      </c>
      <c r="I10" s="63" t="s">
        <v>772</v>
      </c>
    </row>
    <row r="11" spans="1:9" x14ac:dyDescent="0.2">
      <c r="A11" s="63" t="s">
        <v>6528</v>
      </c>
      <c r="B11" s="63" t="s">
        <v>5142</v>
      </c>
      <c r="C11" s="63" t="s">
        <v>5116</v>
      </c>
      <c r="D11" s="63" t="s">
        <v>5117</v>
      </c>
      <c r="E11" s="63">
        <v>50</v>
      </c>
      <c r="F11" s="63">
        <v>18</v>
      </c>
      <c r="G11" s="63">
        <v>19</v>
      </c>
      <c r="H11" s="63" t="s">
        <v>18</v>
      </c>
      <c r="I11" s="63" t="s">
        <v>772</v>
      </c>
    </row>
    <row r="12" spans="1:9" x14ac:dyDescent="0.2">
      <c r="A12" s="63" t="s">
        <v>8802</v>
      </c>
      <c r="B12" s="63" t="s">
        <v>5103</v>
      </c>
      <c r="C12" s="63" t="s">
        <v>8803</v>
      </c>
      <c r="D12" s="63" t="s">
        <v>8817</v>
      </c>
      <c r="E12" s="63">
        <v>51</v>
      </c>
      <c r="F12" s="63">
        <v>7</v>
      </c>
      <c r="G12" s="63">
        <v>30</v>
      </c>
      <c r="H12" s="63" t="s">
        <v>334</v>
      </c>
      <c r="I12" s="63" t="s">
        <v>19</v>
      </c>
    </row>
    <row r="13" spans="1:9" x14ac:dyDescent="0.2">
      <c r="A13" s="63" t="s">
        <v>8804</v>
      </c>
      <c r="B13" s="63" t="s">
        <v>5142</v>
      </c>
      <c r="C13" s="63" t="s">
        <v>8803</v>
      </c>
      <c r="D13" s="63" t="s">
        <v>8817</v>
      </c>
      <c r="E13" s="63">
        <v>51</v>
      </c>
      <c r="F13" s="63">
        <v>25</v>
      </c>
      <c r="G13" s="63">
        <v>18</v>
      </c>
      <c r="H13" s="63" t="s">
        <v>334</v>
      </c>
      <c r="I13" s="63" t="s">
        <v>19</v>
      </c>
    </row>
    <row r="14" spans="1:9" x14ac:dyDescent="0.2">
      <c r="A14" s="63" t="s">
        <v>8805</v>
      </c>
      <c r="B14" s="63" t="s">
        <v>5103</v>
      </c>
      <c r="C14" s="63" t="s">
        <v>8806</v>
      </c>
      <c r="D14" s="63" t="s">
        <v>8820</v>
      </c>
      <c r="E14" s="63">
        <v>51</v>
      </c>
      <c r="F14" s="63">
        <v>7</v>
      </c>
      <c r="G14" s="63">
        <v>28</v>
      </c>
      <c r="H14" s="63" t="s">
        <v>18</v>
      </c>
      <c r="I14" s="63" t="s">
        <v>772</v>
      </c>
    </row>
    <row r="15" spans="1:9" x14ac:dyDescent="0.2">
      <c r="A15" s="63" t="s">
        <v>8807</v>
      </c>
      <c r="B15" s="63" t="s">
        <v>5142</v>
      </c>
      <c r="C15" s="63" t="s">
        <v>8806</v>
      </c>
      <c r="D15" s="63" t="s">
        <v>8820</v>
      </c>
      <c r="E15" s="63">
        <v>50</v>
      </c>
      <c r="F15" s="63">
        <v>23</v>
      </c>
      <c r="G15" s="63">
        <v>19</v>
      </c>
      <c r="H15" s="63" t="s">
        <v>18</v>
      </c>
      <c r="I15" s="63" t="s">
        <v>772</v>
      </c>
    </row>
    <row r="16" spans="1:9" x14ac:dyDescent="0.2">
      <c r="A16" s="63" t="s">
        <v>6512</v>
      </c>
      <c r="B16" s="63" t="s">
        <v>5103</v>
      </c>
      <c r="C16" s="63" t="s">
        <v>5119</v>
      </c>
      <c r="D16" s="63" t="s">
        <v>5120</v>
      </c>
      <c r="E16" s="63"/>
      <c r="F16" s="63"/>
      <c r="G16" s="63"/>
      <c r="H16" s="63" t="s">
        <v>1958</v>
      </c>
      <c r="I16" s="63" t="s">
        <v>1958</v>
      </c>
    </row>
    <row r="17" spans="1:9" x14ac:dyDescent="0.2">
      <c r="A17" s="63" t="s">
        <v>6529</v>
      </c>
      <c r="B17" s="63" t="s">
        <v>5142</v>
      </c>
      <c r="C17" s="63" t="s">
        <v>5119</v>
      </c>
      <c r="D17" s="63" t="s">
        <v>5120</v>
      </c>
      <c r="E17" s="63"/>
      <c r="F17" s="63"/>
      <c r="G17" s="63"/>
      <c r="H17" s="63" t="s">
        <v>1958</v>
      </c>
      <c r="I17" s="63" t="s">
        <v>1958</v>
      </c>
    </row>
    <row r="18" spans="1:9" x14ac:dyDescent="0.2">
      <c r="A18" s="63" t="s">
        <v>6513</v>
      </c>
      <c r="B18" s="63" t="s">
        <v>5103</v>
      </c>
      <c r="C18" s="63" t="s">
        <v>5121</v>
      </c>
      <c r="D18" s="63" t="s">
        <v>5122</v>
      </c>
      <c r="E18" s="63"/>
      <c r="F18" s="63"/>
      <c r="G18" s="63"/>
      <c r="H18" s="63" t="s">
        <v>1958</v>
      </c>
      <c r="I18" s="63" t="s">
        <v>1958</v>
      </c>
    </row>
    <row r="19" spans="1:9" x14ac:dyDescent="0.2">
      <c r="A19" s="63" t="s">
        <v>6530</v>
      </c>
      <c r="B19" s="63" t="s">
        <v>5142</v>
      </c>
      <c r="C19" s="63" t="s">
        <v>5121</v>
      </c>
      <c r="D19" s="63" t="s">
        <v>5122</v>
      </c>
      <c r="E19" s="63"/>
      <c r="F19" s="63"/>
      <c r="G19" s="63"/>
      <c r="H19" s="63" t="s">
        <v>1958</v>
      </c>
      <c r="I19" s="63" t="s">
        <v>1958</v>
      </c>
    </row>
    <row r="20" spans="1:9" x14ac:dyDescent="0.2">
      <c r="A20" s="63" t="s">
        <v>6514</v>
      </c>
      <c r="B20" s="63" t="s">
        <v>5103</v>
      </c>
      <c r="C20" s="63" t="s">
        <v>5124</v>
      </c>
      <c r="D20" s="63" t="s">
        <v>5125</v>
      </c>
      <c r="E20" s="63">
        <v>51</v>
      </c>
      <c r="F20" s="63">
        <v>19</v>
      </c>
      <c r="G20" s="63">
        <v>21</v>
      </c>
      <c r="H20" s="63" t="s">
        <v>334</v>
      </c>
      <c r="I20" s="63" t="s">
        <v>19</v>
      </c>
    </row>
    <row r="21" spans="1:9" x14ac:dyDescent="0.2">
      <c r="A21" s="63" t="s">
        <v>6531</v>
      </c>
      <c r="B21" s="63" t="s">
        <v>5142</v>
      </c>
      <c r="C21" s="63" t="s">
        <v>5124</v>
      </c>
      <c r="D21" s="63" t="s">
        <v>5125</v>
      </c>
      <c r="E21" s="63">
        <v>33</v>
      </c>
      <c r="F21" s="63">
        <v>14</v>
      </c>
      <c r="G21" s="63">
        <v>14</v>
      </c>
      <c r="H21" s="63" t="s">
        <v>334</v>
      </c>
      <c r="I21" s="63" t="s">
        <v>19</v>
      </c>
    </row>
    <row r="22" spans="1:9" x14ac:dyDescent="0.2">
      <c r="A22" s="63" t="s">
        <v>6515</v>
      </c>
      <c r="B22" s="63" t="s">
        <v>5103</v>
      </c>
      <c r="C22" s="63" t="s">
        <v>5126</v>
      </c>
      <c r="D22" s="63" t="s">
        <v>5127</v>
      </c>
      <c r="E22" s="63">
        <v>51</v>
      </c>
      <c r="F22" s="63">
        <v>1</v>
      </c>
      <c r="G22" s="63">
        <v>25</v>
      </c>
      <c r="H22" s="63" t="s">
        <v>334</v>
      </c>
      <c r="I22" s="63" t="s">
        <v>19</v>
      </c>
    </row>
    <row r="23" spans="1:9" x14ac:dyDescent="0.2">
      <c r="A23" s="63" t="s">
        <v>6516</v>
      </c>
      <c r="B23" s="63" t="s">
        <v>5103</v>
      </c>
      <c r="C23" s="63" t="s">
        <v>5128</v>
      </c>
      <c r="D23" s="63" t="s">
        <v>5129</v>
      </c>
      <c r="E23" s="63">
        <v>34</v>
      </c>
      <c r="F23" s="63">
        <v>6</v>
      </c>
      <c r="G23" s="63">
        <v>16</v>
      </c>
      <c r="H23" s="63" t="s">
        <v>334</v>
      </c>
      <c r="I23" s="63" t="s">
        <v>18</v>
      </c>
    </row>
    <row r="24" spans="1:9" x14ac:dyDescent="0.2">
      <c r="A24" s="63" t="s">
        <v>6517</v>
      </c>
      <c r="B24" s="63" t="s">
        <v>5103</v>
      </c>
      <c r="C24" s="63" t="s">
        <v>5130</v>
      </c>
      <c r="D24" s="63" t="s">
        <v>5131</v>
      </c>
      <c r="E24" s="63">
        <v>51</v>
      </c>
      <c r="F24" s="63">
        <v>3</v>
      </c>
      <c r="G24" s="63">
        <v>44</v>
      </c>
      <c r="H24" s="63" t="s">
        <v>334</v>
      </c>
      <c r="I24" s="63" t="s">
        <v>19</v>
      </c>
    </row>
    <row r="25" spans="1:9" x14ac:dyDescent="0.2">
      <c r="A25" s="63" t="s">
        <v>6518</v>
      </c>
      <c r="B25" s="63" t="s">
        <v>5103</v>
      </c>
      <c r="C25" s="63" t="s">
        <v>5132</v>
      </c>
      <c r="D25" s="63" t="s">
        <v>5133</v>
      </c>
      <c r="E25" s="63">
        <v>51</v>
      </c>
      <c r="F25" s="63">
        <v>1</v>
      </c>
      <c r="G25" s="63">
        <v>37</v>
      </c>
      <c r="H25" s="63" t="s">
        <v>334</v>
      </c>
      <c r="I25" s="63" t="s">
        <v>19</v>
      </c>
    </row>
    <row r="26" spans="1:9" x14ac:dyDescent="0.2">
      <c r="A26" s="63" t="s">
        <v>6519</v>
      </c>
      <c r="B26" s="63" t="s">
        <v>5103</v>
      </c>
      <c r="C26" s="63" t="s">
        <v>5134</v>
      </c>
      <c r="D26" s="63" t="s">
        <v>5135</v>
      </c>
      <c r="E26" s="63">
        <v>51</v>
      </c>
      <c r="F26" s="63">
        <v>27</v>
      </c>
      <c r="G26" s="63">
        <v>18</v>
      </c>
      <c r="H26" s="63" t="s">
        <v>334</v>
      </c>
      <c r="I26" s="63" t="s">
        <v>19</v>
      </c>
    </row>
    <row r="27" spans="1:9" x14ac:dyDescent="0.2">
      <c r="A27" s="63" t="s">
        <v>6532</v>
      </c>
      <c r="B27" s="63" t="s">
        <v>5142</v>
      </c>
      <c r="C27" s="63" t="s">
        <v>5148</v>
      </c>
      <c r="D27" s="63" t="s">
        <v>5149</v>
      </c>
      <c r="E27" s="63">
        <v>49</v>
      </c>
      <c r="F27" s="63">
        <v>19</v>
      </c>
      <c r="G27" s="63">
        <v>30</v>
      </c>
      <c r="H27" s="63" t="s">
        <v>552</v>
      </c>
      <c r="I27" s="63" t="s">
        <v>8800</v>
      </c>
    </row>
    <row r="28" spans="1:9" x14ac:dyDescent="0.2">
      <c r="A28" s="63" t="s">
        <v>6533</v>
      </c>
      <c r="B28" s="63" t="s">
        <v>5142</v>
      </c>
      <c r="C28" s="63" t="s">
        <v>5150</v>
      </c>
      <c r="D28" s="63" t="s">
        <v>5151</v>
      </c>
      <c r="E28" s="63">
        <v>45</v>
      </c>
      <c r="F28" s="63">
        <v>9</v>
      </c>
      <c r="G28" s="63">
        <v>30</v>
      </c>
      <c r="H28" s="63" t="s">
        <v>988</v>
      </c>
      <c r="I28" s="63" t="s">
        <v>555</v>
      </c>
    </row>
    <row r="29" spans="1:9" x14ac:dyDescent="0.2">
      <c r="A29" s="63" t="s">
        <v>6520</v>
      </c>
      <c r="B29" s="63" t="s">
        <v>5103</v>
      </c>
      <c r="C29" s="63" t="s">
        <v>5136</v>
      </c>
      <c r="D29" s="63" t="s">
        <v>1418</v>
      </c>
      <c r="E29" s="63">
        <v>51</v>
      </c>
      <c r="F29" s="63">
        <v>28</v>
      </c>
      <c r="G29" s="63">
        <v>18</v>
      </c>
      <c r="H29" s="63" t="s">
        <v>18</v>
      </c>
      <c r="I29" s="63" t="s">
        <v>772</v>
      </c>
    </row>
    <row r="30" spans="1:9" x14ac:dyDescent="0.2">
      <c r="A30" s="63" t="s">
        <v>6534</v>
      </c>
      <c r="B30" s="63" t="s">
        <v>5142</v>
      </c>
      <c r="C30" s="63" t="s">
        <v>5136</v>
      </c>
      <c r="D30" s="63" t="s">
        <v>1418</v>
      </c>
      <c r="E30" s="63">
        <v>50</v>
      </c>
      <c r="F30" s="63">
        <v>32</v>
      </c>
      <c r="G30" s="63">
        <v>17</v>
      </c>
      <c r="H30" s="63" t="s">
        <v>18</v>
      </c>
      <c r="I30" s="63" t="s">
        <v>772</v>
      </c>
    </row>
    <row r="31" spans="1:9" x14ac:dyDescent="0.2">
      <c r="A31" s="63" t="s">
        <v>6521</v>
      </c>
      <c r="B31" s="63" t="s">
        <v>5103</v>
      </c>
      <c r="C31" s="63" t="s">
        <v>5137</v>
      </c>
      <c r="D31" s="63" t="s">
        <v>1202</v>
      </c>
      <c r="E31" s="63">
        <v>51</v>
      </c>
      <c r="F31" s="63">
        <v>16</v>
      </c>
      <c r="G31" s="63">
        <v>18</v>
      </c>
      <c r="H31" s="63" t="s">
        <v>18</v>
      </c>
      <c r="I31" s="63" t="s">
        <v>772</v>
      </c>
    </row>
    <row r="32" spans="1:9" x14ac:dyDescent="0.2">
      <c r="A32" s="63" t="s">
        <v>6535</v>
      </c>
      <c r="B32" s="63" t="s">
        <v>5142</v>
      </c>
      <c r="C32" s="63" t="s">
        <v>5137</v>
      </c>
      <c r="D32" s="63" t="s">
        <v>1202</v>
      </c>
      <c r="E32" s="63">
        <v>49</v>
      </c>
      <c r="F32" s="63">
        <v>17</v>
      </c>
      <c r="G32" s="63">
        <v>21</v>
      </c>
      <c r="H32" s="63" t="s">
        <v>18</v>
      </c>
      <c r="I32" s="63" t="s">
        <v>772</v>
      </c>
    </row>
    <row r="33" spans="1:9" x14ac:dyDescent="0.2">
      <c r="A33" s="63" t="s">
        <v>6522</v>
      </c>
      <c r="B33" s="63" t="s">
        <v>5103</v>
      </c>
      <c r="C33" s="63" t="s">
        <v>5138</v>
      </c>
      <c r="D33" s="63" t="s">
        <v>1310</v>
      </c>
      <c r="E33" s="63">
        <v>51</v>
      </c>
      <c r="F33" s="63">
        <v>30</v>
      </c>
      <c r="G33" s="63">
        <v>14</v>
      </c>
      <c r="H33" s="63" t="s">
        <v>18</v>
      </c>
      <c r="I33" s="63" t="s">
        <v>772</v>
      </c>
    </row>
    <row r="34" spans="1:9" x14ac:dyDescent="0.2">
      <c r="A34" s="63" t="s">
        <v>6536</v>
      </c>
      <c r="B34" s="63" t="s">
        <v>5142</v>
      </c>
      <c r="C34" s="63" t="s">
        <v>5138</v>
      </c>
      <c r="D34" s="63" t="s">
        <v>1310</v>
      </c>
      <c r="E34" s="63">
        <v>50</v>
      </c>
      <c r="F34" s="63">
        <v>24</v>
      </c>
      <c r="G34" s="63">
        <v>17</v>
      </c>
      <c r="H34" s="63" t="s">
        <v>18</v>
      </c>
      <c r="I34" s="63" t="s">
        <v>772</v>
      </c>
    </row>
    <row r="35" spans="1:9" x14ac:dyDescent="0.2">
      <c r="A35" s="63" t="s">
        <v>6523</v>
      </c>
      <c r="B35" s="63" t="s">
        <v>5103</v>
      </c>
      <c r="C35" s="63" t="s">
        <v>5139</v>
      </c>
      <c r="D35" s="63" t="s">
        <v>1633</v>
      </c>
      <c r="E35" s="63">
        <v>51</v>
      </c>
      <c r="F35" s="63">
        <v>18</v>
      </c>
      <c r="G35" s="63">
        <v>25</v>
      </c>
      <c r="H35" s="63" t="s">
        <v>334</v>
      </c>
      <c r="I35" s="63" t="s">
        <v>19</v>
      </c>
    </row>
    <row r="36" spans="1:9" x14ac:dyDescent="0.2">
      <c r="A36" s="63" t="s">
        <v>6537</v>
      </c>
      <c r="B36" s="63" t="s">
        <v>5142</v>
      </c>
      <c r="C36" s="63" t="s">
        <v>5139</v>
      </c>
      <c r="D36" s="63" t="s">
        <v>1633</v>
      </c>
      <c r="E36" s="63">
        <v>50</v>
      </c>
      <c r="F36" s="63">
        <v>16</v>
      </c>
      <c r="G36" s="63">
        <v>24</v>
      </c>
      <c r="H36" s="63" t="s">
        <v>334</v>
      </c>
      <c r="I36" s="63" t="s">
        <v>19</v>
      </c>
    </row>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34</vt:i4>
      </vt:variant>
    </vt:vector>
  </HeadingPairs>
  <TitlesOfParts>
    <vt:vector size="34" baseType="lpstr">
      <vt:lpstr>ST</vt:lpstr>
      <vt:lpstr>DEX1</vt:lpstr>
      <vt:lpstr>DEX2</vt:lpstr>
      <vt:lpstr>DA1</vt:lpstr>
      <vt:lpstr>APPENDIX</vt:lpstr>
      <vt:lpstr>META</vt:lpstr>
      <vt:lpstr>EQUITYST</vt:lpstr>
      <vt:lpstr>IMPACT</vt:lpstr>
      <vt:lpstr>EQUITYID</vt:lpstr>
      <vt:lpstr>EQUITY</vt:lpstr>
      <vt:lpstr>EQUITY2</vt:lpstr>
      <vt:lpstr>EQUITY3</vt:lpstr>
      <vt:lpstr>dex12</vt:lpstr>
      <vt:lpstr>INDEX</vt:lpstr>
      <vt:lpstr>Sheet1</vt:lpstr>
      <vt:lpstr>Sheet2</vt:lpstr>
      <vt:lpstr>A1</vt:lpstr>
      <vt:lpstr>A2</vt:lpstr>
      <vt:lpstr>A3</vt:lpstr>
      <vt:lpstr>A4</vt:lpstr>
      <vt:lpstr>B1</vt:lpstr>
      <vt:lpstr>B2</vt:lpstr>
      <vt:lpstr>C1</vt:lpstr>
      <vt:lpstr>C2</vt:lpstr>
      <vt:lpstr>D1</vt:lpstr>
      <vt:lpstr>D2</vt:lpstr>
      <vt:lpstr>E1</vt:lpstr>
      <vt:lpstr>E2</vt:lpstr>
      <vt:lpstr>F1</vt:lpstr>
      <vt:lpstr>F2</vt:lpstr>
      <vt:lpstr>F3</vt:lpstr>
      <vt:lpstr>G1</vt:lpstr>
      <vt:lpstr>G2</vt:lpstr>
      <vt:lpstr>G3</vt:lpstr>
    </vt:vector>
  </TitlesOfParts>
  <Company>SAS Institute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Jen Wilson</cp:lastModifiedBy>
  <cp:lastPrinted>2017-10-12T18:58:56Z</cp:lastPrinted>
  <dcterms:created xsi:type="dcterms:W3CDTF">2011-02-11T15:45:55Z</dcterms:created>
  <dcterms:modified xsi:type="dcterms:W3CDTF">2017-10-12T20:08:49Z</dcterms:modified>
</cp:coreProperties>
</file>